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Market Data\Price Data\"/>
    </mc:Choice>
  </mc:AlternateContent>
  <xr:revisionPtr revIDLastSave="0" documentId="13_ncr:1_{78D6A83E-0D1B-4667-AC7A-55BC6A893C9B}" xr6:coauthVersionLast="47" xr6:coauthVersionMax="47" xr10:uidLastSave="{00000000-0000-0000-0000-000000000000}"/>
  <bookViews>
    <workbookView xWindow="28680" yWindow="-120" windowWidth="29040" windowHeight="15720" activeTab="1" xr2:uid="{B7A1152C-EF76-4197-BF05-383CD35367B3}"/>
  </bookViews>
  <sheets>
    <sheet name="SubSector Analysis" sheetId="3" r:id="rId1"/>
    <sheet name="Nifty 750 Analysis" sheetId="2" r:id="rId2"/>
    <sheet name="Price_Filter_02_09_2024" sheetId="1" r:id="rId3"/>
  </sheets>
  <externalReferences>
    <externalReference r:id="rId4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" i="3" l="1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I7" i="3" l="1"/>
  <c r="I23" i="3"/>
  <c r="I40" i="3"/>
  <c r="I24" i="3"/>
  <c r="I27" i="3"/>
  <c r="I29" i="3"/>
  <c r="I41" i="3"/>
  <c r="I54" i="3"/>
  <c r="I28" i="3"/>
  <c r="I78" i="3"/>
  <c r="I50" i="3"/>
  <c r="I53" i="3"/>
  <c r="I65" i="3"/>
  <c r="I110" i="3"/>
  <c r="I59" i="3"/>
  <c r="I101" i="3"/>
  <c r="I80" i="3"/>
  <c r="I112" i="3"/>
  <c r="I61" i="3"/>
  <c r="I72" i="3"/>
  <c r="I89" i="3"/>
  <c r="I88" i="3"/>
  <c r="I85" i="3"/>
  <c r="I107" i="3"/>
  <c r="I90" i="3"/>
  <c r="I108" i="3"/>
  <c r="I117" i="3"/>
  <c r="I121" i="3"/>
  <c r="B43" i="3"/>
  <c r="H43" i="3" s="1"/>
  <c r="B7" i="3"/>
  <c r="G7" i="3" s="1"/>
  <c r="B39" i="3"/>
  <c r="E39" i="3" s="1"/>
  <c r="B2" i="3"/>
  <c r="H2" i="3" s="1"/>
  <c r="B50" i="3"/>
  <c r="B10" i="3"/>
  <c r="E10" i="3" s="1"/>
  <c r="B80" i="3"/>
  <c r="E80" i="3" s="1"/>
  <c r="B84" i="3"/>
  <c r="I84" i="3" s="1"/>
  <c r="B25" i="3"/>
  <c r="E25" i="3" s="1"/>
  <c r="B78" i="3"/>
  <c r="B87" i="3"/>
  <c r="E87" i="3" s="1"/>
  <c r="B41" i="3"/>
  <c r="G41" i="3" s="1"/>
  <c r="B56" i="3"/>
  <c r="D56" i="3" s="1"/>
  <c r="B59" i="3"/>
  <c r="D59" i="3" s="1"/>
  <c r="B23" i="3"/>
  <c r="D23" i="3" s="1"/>
  <c r="B34" i="3"/>
  <c r="D34" i="3" s="1"/>
  <c r="B88" i="3"/>
  <c r="B82" i="3"/>
  <c r="E82" i="3" s="1"/>
  <c r="B24" i="3"/>
  <c r="F24" i="3" s="1"/>
  <c r="B91" i="3"/>
  <c r="F91" i="3" s="1"/>
  <c r="B17" i="3"/>
  <c r="I17" i="3" s="1"/>
  <c r="B72" i="3"/>
  <c r="F72" i="3" s="1"/>
  <c r="B51" i="3"/>
  <c r="F51" i="3" s="1"/>
  <c r="B28" i="3"/>
  <c r="F28" i="3" s="1"/>
  <c r="B38" i="3"/>
  <c r="I38" i="3" s="1"/>
  <c r="B40" i="3"/>
  <c r="B83" i="3"/>
  <c r="D83" i="3" s="1"/>
  <c r="B26" i="3"/>
  <c r="D26" i="3" s="1"/>
  <c r="B62" i="3"/>
  <c r="I62" i="3" s="1"/>
  <c r="B5" i="3"/>
  <c r="I5" i="3" s="1"/>
  <c r="B29" i="3"/>
  <c r="E29" i="3" s="1"/>
  <c r="B19" i="3"/>
  <c r="G19" i="3" s="1"/>
  <c r="B106" i="3"/>
  <c r="G106" i="3" s="1"/>
  <c r="B74" i="3"/>
  <c r="H74" i="3" s="1"/>
  <c r="B94" i="3"/>
  <c r="G94" i="3" s="1"/>
  <c r="B100" i="3"/>
  <c r="G100" i="3" s="1"/>
  <c r="B30" i="3"/>
  <c r="D30" i="3" s="1"/>
  <c r="B57" i="3"/>
  <c r="F57" i="3" s="1"/>
  <c r="B85" i="3"/>
  <c r="H85" i="3" s="1"/>
  <c r="B71" i="3"/>
  <c r="I71" i="3" s="1"/>
  <c r="B42" i="3"/>
  <c r="I42" i="3" s="1"/>
  <c r="B45" i="3"/>
  <c r="P45" i="3" s="1"/>
  <c r="B3" i="3"/>
  <c r="I3" i="3" s="1"/>
  <c r="B66" i="3"/>
  <c r="I66" i="3" s="1"/>
  <c r="B36" i="3"/>
  <c r="I36" i="3" s="1"/>
  <c r="B103" i="3"/>
  <c r="I103" i="3" s="1"/>
  <c r="B22" i="3"/>
  <c r="I22" i="3" s="1"/>
  <c r="B93" i="3"/>
  <c r="I93" i="3" s="1"/>
  <c r="B13" i="3"/>
  <c r="E13" i="3" s="1"/>
  <c r="B49" i="3"/>
  <c r="I49" i="3" s="1"/>
  <c r="B73" i="3"/>
  <c r="D73" i="3" s="1"/>
  <c r="B104" i="3"/>
  <c r="F104" i="3" s="1"/>
  <c r="B58" i="3"/>
  <c r="I58" i="3" s="1"/>
  <c r="B33" i="3"/>
  <c r="I33" i="3" s="1"/>
  <c r="B27" i="3"/>
  <c r="F27" i="3" s="1"/>
  <c r="B97" i="3"/>
  <c r="F97" i="3" s="1"/>
  <c r="B102" i="3"/>
  <c r="G102" i="3" s="1"/>
  <c r="B54" i="3"/>
  <c r="F54" i="3" s="1"/>
  <c r="B68" i="3"/>
  <c r="F68" i="3" s="1"/>
  <c r="B79" i="3"/>
  <c r="F79" i="3" s="1"/>
  <c r="B11" i="3"/>
  <c r="D11" i="3" s="1"/>
  <c r="B99" i="3"/>
  <c r="F99" i="3" s="1"/>
  <c r="B60" i="3"/>
  <c r="H60" i="3" s="1"/>
  <c r="B92" i="3"/>
  <c r="E92" i="3" s="1"/>
  <c r="B12" i="3"/>
  <c r="I12" i="3" s="1"/>
  <c r="B52" i="3"/>
  <c r="E52" i="3" s="1"/>
  <c r="B61" i="3"/>
  <c r="F61" i="3" s="1"/>
  <c r="B75" i="3"/>
  <c r="G75" i="3" s="1"/>
  <c r="B8" i="3"/>
  <c r="G8" i="3" s="1"/>
  <c r="B44" i="3"/>
  <c r="I44" i="3" s="1"/>
  <c r="B9" i="3"/>
  <c r="G9" i="3" s="1"/>
  <c r="B53" i="3"/>
  <c r="B108" i="3"/>
  <c r="B16" i="3"/>
  <c r="F16" i="3" s="1"/>
  <c r="B47" i="3"/>
  <c r="D47" i="3" s="1"/>
  <c r="B105" i="3"/>
  <c r="E105" i="3" s="1"/>
  <c r="B15" i="3"/>
  <c r="G15" i="3" s="1"/>
  <c r="B37" i="3"/>
  <c r="I37" i="3" s="1"/>
  <c r="B35" i="3"/>
  <c r="F35" i="3" s="1"/>
  <c r="B81" i="3"/>
  <c r="I81" i="3" s="1"/>
  <c r="B46" i="3"/>
  <c r="Q46" i="3" s="1"/>
  <c r="B107" i="3"/>
  <c r="H107" i="3" s="1"/>
  <c r="B18" i="3"/>
  <c r="I18" i="3" s="1"/>
  <c r="B101" i="3"/>
  <c r="B69" i="3"/>
  <c r="E69" i="3" s="1"/>
  <c r="B32" i="3"/>
  <c r="E32" i="3" s="1"/>
  <c r="B14" i="3"/>
  <c r="H14" i="3" s="1"/>
  <c r="B64" i="3"/>
  <c r="H64" i="3" s="1"/>
  <c r="B90" i="3"/>
  <c r="B65" i="3"/>
  <c r="B96" i="3"/>
  <c r="F96" i="3" s="1"/>
  <c r="B117" i="3"/>
  <c r="F117" i="3" s="1"/>
  <c r="B48" i="3"/>
  <c r="I48" i="3" s="1"/>
  <c r="B86" i="3"/>
  <c r="I86" i="3" s="1"/>
  <c r="B67" i="3"/>
  <c r="I67" i="3" s="1"/>
  <c r="B20" i="3"/>
  <c r="G20" i="3" s="1"/>
  <c r="B21" i="3"/>
  <c r="D21" i="3" s="1"/>
  <c r="B31" i="3"/>
  <c r="D31" i="3" s="1"/>
  <c r="B6" i="3"/>
  <c r="I6" i="3" s="1"/>
  <c r="B95" i="3"/>
  <c r="E95" i="3" s="1"/>
  <c r="B109" i="3"/>
  <c r="I109" i="3" s="1"/>
  <c r="B119" i="3"/>
  <c r="H119" i="3" s="1"/>
  <c r="B70" i="3"/>
  <c r="E70" i="3" s="1"/>
  <c r="B98" i="3"/>
  <c r="I98" i="3" s="1"/>
  <c r="B55" i="3"/>
  <c r="G55" i="3" s="1"/>
  <c r="B118" i="3"/>
  <c r="H118" i="3" s="1"/>
  <c r="B4" i="3"/>
  <c r="E4" i="3" s="1"/>
  <c r="B116" i="3"/>
  <c r="I116" i="3" s="1"/>
  <c r="B63" i="3"/>
  <c r="I63" i="3" s="1"/>
  <c r="B114" i="3"/>
  <c r="I114" i="3" s="1"/>
  <c r="B89" i="3"/>
  <c r="B121" i="3"/>
  <c r="H121" i="3" s="1"/>
  <c r="B113" i="3"/>
  <c r="G113" i="3" s="1"/>
  <c r="B110" i="3"/>
  <c r="E110" i="3" s="1"/>
  <c r="B122" i="3"/>
  <c r="I122" i="3" s="1"/>
  <c r="B111" i="3"/>
  <c r="I111" i="3" s="1"/>
  <c r="B115" i="3"/>
  <c r="I115" i="3" s="1"/>
  <c r="B112" i="3"/>
  <c r="B76" i="3"/>
  <c r="F76" i="3" s="1"/>
  <c r="B77" i="3"/>
  <c r="F77" i="3" s="1"/>
  <c r="B120" i="3"/>
  <c r="E120" i="3" s="1"/>
  <c r="AQ545" i="2"/>
  <c r="AQ535" i="2"/>
  <c r="AQ622" i="2"/>
  <c r="AQ102" i="2"/>
  <c r="AQ389" i="2"/>
  <c r="AQ482" i="2"/>
  <c r="AQ369" i="2"/>
  <c r="AQ487" i="2"/>
  <c r="AQ594" i="2"/>
  <c r="AQ311" i="2"/>
  <c r="AQ358" i="2"/>
  <c r="AQ426" i="2"/>
  <c r="AQ617" i="2"/>
  <c r="AQ224" i="2"/>
  <c r="AQ176" i="2"/>
  <c r="AQ180" i="2"/>
  <c r="AQ135" i="2"/>
  <c r="AQ460" i="2"/>
  <c r="AQ493" i="2"/>
  <c r="AQ670" i="2"/>
  <c r="AQ524" i="2"/>
  <c r="AQ71" i="2"/>
  <c r="AQ455" i="2"/>
  <c r="AQ391" i="2"/>
  <c r="AQ281" i="2"/>
  <c r="AQ140" i="2"/>
  <c r="AQ537" i="2"/>
  <c r="AQ27" i="2"/>
  <c r="AQ201" i="2"/>
  <c r="AQ57" i="2"/>
  <c r="AQ349" i="2"/>
  <c r="AQ648" i="2"/>
  <c r="AQ559" i="2"/>
  <c r="AQ626" i="2"/>
  <c r="AQ129" i="2"/>
  <c r="AQ3" i="2"/>
  <c r="AQ250" i="2"/>
  <c r="AQ635" i="2"/>
  <c r="AQ98" i="2"/>
  <c r="AQ99" i="2"/>
  <c r="AQ526" i="2"/>
  <c r="AQ509" i="2"/>
  <c r="AQ47" i="2"/>
  <c r="AQ126" i="2"/>
  <c r="AQ345" i="2"/>
  <c r="AQ236" i="2"/>
  <c r="AQ229" i="2"/>
  <c r="AQ624" i="2"/>
  <c r="AQ353" i="2"/>
  <c r="AQ89" i="2"/>
  <c r="AQ552" i="2"/>
  <c r="AQ152" i="2"/>
  <c r="AQ331" i="2"/>
  <c r="AQ51" i="2"/>
  <c r="AQ82" i="2"/>
  <c r="AQ48" i="2"/>
  <c r="AQ431" i="2"/>
  <c r="AQ492" i="2"/>
  <c r="AQ527" i="2"/>
  <c r="AQ282" i="2"/>
  <c r="AQ153" i="2"/>
  <c r="AQ332" i="2"/>
  <c r="AQ483" i="2"/>
  <c r="AQ415" i="2"/>
  <c r="AQ420" i="2"/>
  <c r="AQ204" i="2"/>
  <c r="AQ312" i="2"/>
  <c r="AQ383" i="2"/>
  <c r="AQ413" i="2"/>
  <c r="AQ90" i="2"/>
  <c r="AQ393" i="2"/>
  <c r="AQ149" i="2"/>
  <c r="AQ323" i="2"/>
  <c r="AQ2" i="2"/>
  <c r="AQ219" i="2"/>
  <c r="AQ291" i="2"/>
  <c r="AQ615" i="2"/>
  <c r="AQ127" i="2"/>
  <c r="AQ166" i="2"/>
  <c r="AQ491" i="2"/>
  <c r="AQ284" i="2"/>
  <c r="AQ103" i="2"/>
  <c r="AQ441" i="2"/>
  <c r="AQ10" i="2"/>
  <c r="AQ157" i="2"/>
  <c r="AQ317" i="2"/>
  <c r="AQ504" i="2"/>
  <c r="AQ613" i="2"/>
  <c r="AQ580" i="2"/>
  <c r="AQ233" i="2"/>
  <c r="AQ221" i="2"/>
  <c r="AQ395" i="2"/>
  <c r="AQ270" i="2"/>
  <c r="AQ342" i="2"/>
  <c r="AQ56" i="2"/>
  <c r="AQ403" i="2"/>
  <c r="AQ86" i="2"/>
  <c r="AQ289" i="2"/>
  <c r="AQ356" i="2"/>
  <c r="AQ118" i="2"/>
  <c r="AQ202" i="2"/>
  <c r="AQ9" i="2"/>
  <c r="AQ26" i="2"/>
  <c r="AQ107" i="2"/>
  <c r="AQ422" i="2"/>
  <c r="AQ122" i="2"/>
  <c r="AQ271" i="2"/>
  <c r="AQ193" i="2"/>
  <c r="AQ294" i="2"/>
  <c r="AQ324" i="2"/>
  <c r="AQ469" i="2"/>
  <c r="AQ245" i="2"/>
  <c r="AQ100" i="2"/>
  <c r="AQ341" i="2"/>
  <c r="AQ411" i="2"/>
  <c r="AQ203" i="2"/>
  <c r="AQ616" i="2"/>
  <c r="AQ688" i="2"/>
  <c r="AQ137" i="2"/>
  <c r="AQ136" i="2"/>
  <c r="AQ308" i="2"/>
  <c r="AQ43" i="2"/>
  <c r="AQ12" i="2"/>
  <c r="AQ542" i="2"/>
  <c r="AQ273" i="2"/>
  <c r="AQ167" i="2"/>
  <c r="AQ146" i="2"/>
  <c r="AQ343" i="2"/>
  <c r="AQ319" i="2"/>
  <c r="AQ598" i="2"/>
  <c r="AQ42" i="2"/>
  <c r="AQ501" i="2"/>
  <c r="AQ276" i="2"/>
  <c r="AQ485" i="2"/>
  <c r="AQ246" i="2"/>
  <c r="AQ207" i="2"/>
  <c r="AQ239" i="2"/>
  <c r="AQ322" i="2"/>
  <c r="AQ39" i="2"/>
  <c r="AQ285" i="2"/>
  <c r="AQ696" i="2"/>
  <c r="AQ421" i="2"/>
  <c r="AQ307" i="2"/>
  <c r="AQ700" i="2"/>
  <c r="AQ59" i="2"/>
  <c r="AQ67" i="2"/>
  <c r="AQ15" i="2"/>
  <c r="AQ309" i="2"/>
  <c r="AQ212" i="2"/>
  <c r="AQ477" i="2"/>
  <c r="AQ84" i="2"/>
  <c r="AQ406" i="2"/>
  <c r="AQ325" i="2"/>
  <c r="AQ226" i="2"/>
  <c r="AQ499" i="2"/>
  <c r="AQ384" i="2"/>
  <c r="AQ288" i="2"/>
  <c r="AQ402" i="2"/>
  <c r="AQ378" i="2"/>
  <c r="AQ529" i="2"/>
  <c r="AQ517" i="2"/>
  <c r="AQ162" i="2"/>
  <c r="AQ541" i="2"/>
  <c r="AQ647" i="2"/>
  <c r="AQ577" i="2"/>
  <c r="AQ467" i="2"/>
  <c r="AQ586" i="2"/>
  <c r="AQ37" i="2"/>
  <c r="AQ253" i="2"/>
  <c r="AQ216" i="2"/>
  <c r="AQ472" i="2"/>
  <c r="AQ139" i="2"/>
  <c r="AQ659" i="2"/>
  <c r="AQ505" i="2"/>
  <c r="AQ338" i="2"/>
  <c r="AQ656" i="2"/>
  <c r="AQ128" i="2"/>
  <c r="AQ583" i="2"/>
  <c r="AQ21" i="2"/>
  <c r="AQ228" i="2"/>
  <c r="AQ633" i="2"/>
  <c r="AQ6" i="2"/>
  <c r="AQ563" i="2"/>
  <c r="AQ232" i="2"/>
  <c r="AQ52" i="2"/>
  <c r="AQ248" i="2"/>
  <c r="AQ36" i="2"/>
  <c r="AQ197" i="2"/>
  <c r="AQ473" i="2"/>
  <c r="AQ557" i="2"/>
  <c r="AQ589" i="2"/>
  <c r="AQ30" i="2"/>
  <c r="AQ432" i="2"/>
  <c r="AQ318" i="2"/>
  <c r="AQ686" i="2"/>
  <c r="AQ365" i="2"/>
  <c r="AQ410" i="2"/>
  <c r="AQ198" i="2"/>
  <c r="AQ448" i="2"/>
  <c r="AQ429" i="2"/>
  <c r="AQ178" i="2"/>
  <c r="AQ590" i="2"/>
  <c r="AQ548" i="2"/>
  <c r="AQ92" i="2"/>
  <c r="AQ261" i="2"/>
  <c r="AQ397" i="2"/>
  <c r="AQ72" i="2"/>
  <c r="AQ512" i="2"/>
  <c r="AQ385" i="2"/>
  <c r="AQ115" i="2"/>
  <c r="AQ629" i="2"/>
  <c r="AQ461" i="2"/>
  <c r="AQ390" i="2"/>
  <c r="AQ74" i="2"/>
  <c r="AQ554" i="2"/>
  <c r="AQ561" i="2"/>
  <c r="AQ510" i="2"/>
  <c r="AQ133" i="2"/>
  <c r="AQ259" i="2"/>
  <c r="AQ106" i="2"/>
  <c r="AQ407" i="2"/>
  <c r="AQ230" i="2"/>
  <c r="AQ662" i="2"/>
  <c r="AQ716" i="2"/>
  <c r="AQ195" i="2"/>
  <c r="AQ296" i="2"/>
  <c r="AQ64" i="2"/>
  <c r="AQ238" i="2"/>
  <c r="AQ447" i="2"/>
  <c r="AQ591" i="2"/>
  <c r="AQ354" i="2"/>
  <c r="AQ480" i="2"/>
  <c r="AQ292" i="2"/>
  <c r="AQ531" i="2"/>
  <c r="AQ7" i="2"/>
  <c r="AQ83" i="2"/>
  <c r="AQ54" i="2"/>
  <c r="AQ579" i="2"/>
  <c r="AQ337" i="2"/>
  <c r="AQ695" i="2"/>
  <c r="AQ316" i="2"/>
  <c r="AQ334" i="2"/>
  <c r="AQ437" i="2"/>
  <c r="AQ121" i="2"/>
  <c r="AQ576" i="2"/>
  <c r="AQ222" i="2"/>
  <c r="AQ726" i="2"/>
  <c r="AQ258" i="2"/>
  <c r="AQ543" i="2"/>
  <c r="AQ33" i="2"/>
  <c r="AQ669" i="2"/>
  <c r="AQ599" i="2"/>
  <c r="AQ521" i="2"/>
  <c r="AQ339" i="2"/>
  <c r="AQ179" i="2"/>
  <c r="AQ94" i="2"/>
  <c r="AQ507" i="2"/>
  <c r="AQ255" i="2"/>
  <c r="AQ286" i="2"/>
  <c r="AQ328" i="2"/>
  <c r="AQ16" i="2"/>
  <c r="AQ130" i="2"/>
  <c r="AQ293" i="2"/>
  <c r="AQ495" i="2"/>
  <c r="AQ539" i="2"/>
  <c r="AQ85" i="2"/>
  <c r="AQ347" i="2"/>
  <c r="AQ62" i="2"/>
  <c r="AQ471" i="2"/>
  <c r="AQ371" i="2"/>
  <c r="AQ564" i="2"/>
  <c r="AQ108" i="2"/>
  <c r="AQ196" i="2"/>
  <c r="AQ70" i="2"/>
  <c r="AQ464" i="2"/>
  <c r="AQ569" i="2"/>
  <c r="AQ231" i="2"/>
  <c r="AQ73" i="2"/>
  <c r="AQ297" i="2"/>
  <c r="AQ242" i="2"/>
  <c r="AQ87" i="2"/>
  <c r="AQ329" i="2"/>
  <c r="AQ443" i="2"/>
  <c r="AQ518" i="2"/>
  <c r="AQ45" i="2"/>
  <c r="AQ247" i="2"/>
  <c r="AQ65" i="2"/>
  <c r="AQ451" i="2"/>
  <c r="AQ267" i="2"/>
  <c r="AQ596" i="2"/>
  <c r="AQ156" i="2"/>
  <c r="AQ702" i="2"/>
  <c r="AQ144" i="2"/>
  <c r="AQ274" i="2"/>
  <c r="AQ630" i="2"/>
  <c r="AQ95" i="2"/>
  <c r="AQ350" i="2"/>
  <c r="AQ80" i="2"/>
  <c r="AQ555" i="2"/>
  <c r="AQ486" i="2"/>
  <c r="AQ141" i="2"/>
  <c r="AQ172" i="2"/>
  <c r="AQ644" i="2"/>
  <c r="AQ254" i="2"/>
  <c r="AQ69" i="2"/>
  <c r="AQ381" i="2"/>
  <c r="AQ321" i="2"/>
  <c r="AQ295" i="2"/>
  <c r="AQ597" i="2"/>
  <c r="AQ355" i="2"/>
  <c r="AQ175" i="2"/>
  <c r="AQ530" i="2"/>
  <c r="AQ79" i="2"/>
  <c r="AQ280" i="2"/>
  <c r="AQ171" i="2"/>
  <c r="AQ638" i="2"/>
  <c r="AQ168" i="2"/>
  <c r="AQ568" i="2"/>
  <c r="AQ165" i="2"/>
  <c r="AQ237" i="2"/>
  <c r="AQ490" i="2"/>
  <c r="AQ335" i="2"/>
  <c r="AQ14" i="2"/>
  <c r="AQ262" i="2"/>
  <c r="AQ382" i="2"/>
  <c r="AQ11" i="2"/>
  <c r="AQ105" i="2"/>
  <c r="AQ225" i="2"/>
  <c r="AQ513" i="2"/>
  <c r="AQ575" i="2"/>
  <c r="AQ275" i="2"/>
  <c r="AQ706" i="2"/>
  <c r="AQ206" i="2"/>
  <c r="AQ32" i="2"/>
  <c r="AQ68" i="2"/>
  <c r="AQ667" i="2"/>
  <c r="AQ155" i="2"/>
  <c r="AQ649" i="2"/>
  <c r="AQ8" i="2"/>
  <c r="AQ326" i="2"/>
  <c r="AQ409" i="2"/>
  <c r="AQ25" i="2"/>
  <c r="AQ123" i="2"/>
  <c r="AQ66" i="2"/>
  <c r="AQ697" i="2"/>
  <c r="AQ444" i="2"/>
  <c r="AQ243" i="2"/>
  <c r="AQ652" i="2"/>
  <c r="AQ528" i="2"/>
  <c r="AQ35" i="2"/>
  <c r="AQ550" i="2"/>
  <c r="AQ481" i="2"/>
  <c r="AQ88" i="2"/>
  <c r="AQ544" i="2"/>
  <c r="AQ348" i="2"/>
  <c r="AQ360" i="2"/>
  <c r="AQ372" i="2"/>
  <c r="AQ124" i="2"/>
  <c r="AQ412" i="2"/>
  <c r="AQ264" i="2"/>
  <c r="AQ310" i="2"/>
  <c r="AQ661" i="2"/>
  <c r="AQ508" i="2"/>
  <c r="AQ77" i="2"/>
  <c r="AQ209" i="2"/>
  <c r="AQ190" i="2"/>
  <c r="AQ458" i="2"/>
  <c r="AQ208" i="2"/>
  <c r="AQ220" i="2"/>
  <c r="AQ125" i="2"/>
  <c r="AQ618" i="2"/>
  <c r="AQ251" i="2"/>
  <c r="AQ97" i="2"/>
  <c r="AQ401" i="2"/>
  <c r="AQ685" i="2"/>
  <c r="AQ446" i="2"/>
  <c r="AQ188" i="2"/>
  <c r="AQ50" i="2"/>
  <c r="AQ142" i="2"/>
  <c r="AQ18" i="2"/>
  <c r="AQ643" i="2"/>
  <c r="AQ194" i="2"/>
  <c r="AQ174" i="2"/>
  <c r="AQ301" i="2"/>
  <c r="AQ241" i="2"/>
  <c r="AQ163" i="2"/>
  <c r="AQ336" i="2"/>
  <c r="AQ653" i="2"/>
  <c r="AQ299" i="2"/>
  <c r="AQ494" i="2"/>
  <c r="AQ689" i="2"/>
  <c r="AQ553" i="2"/>
  <c r="AQ424" i="2"/>
  <c r="AQ453" i="2"/>
  <c r="AQ484" i="2"/>
  <c r="AQ374" i="2"/>
  <c r="AQ31" i="2"/>
  <c r="AQ302" i="2"/>
  <c r="AQ5" i="2"/>
  <c r="AQ91" i="2"/>
  <c r="AQ363" i="2"/>
  <c r="AQ192" i="2"/>
  <c r="AQ641" i="2"/>
  <c r="AQ182" i="2"/>
  <c r="AQ138" i="2"/>
  <c r="AQ169" i="2"/>
  <c r="AQ234" i="2"/>
  <c r="AQ19" i="2"/>
  <c r="AQ488" i="2"/>
  <c r="AQ235" i="2"/>
  <c r="AQ404" i="2"/>
  <c r="AQ191" i="2"/>
  <c r="AQ184" i="2"/>
  <c r="AQ654" i="2"/>
  <c r="AQ723" i="2"/>
  <c r="AQ22" i="2"/>
  <c r="AQ525" i="2"/>
  <c r="AQ46" i="2"/>
  <c r="AQ104" i="2"/>
  <c r="AQ609" i="2"/>
  <c r="AQ256" i="2"/>
  <c r="AQ4" i="2"/>
  <c r="AQ305" i="2"/>
  <c r="AQ13" i="2"/>
  <c r="AQ49" i="2"/>
  <c r="AQ55" i="2"/>
  <c r="AQ570" i="2"/>
  <c r="AQ147" i="2"/>
  <c r="AQ520" i="2"/>
  <c r="AQ283" i="2"/>
  <c r="AQ423" i="2"/>
  <c r="AQ459" i="2"/>
  <c r="AQ578" i="2"/>
  <c r="AQ449" i="2"/>
  <c r="AQ357" i="2"/>
  <c r="AQ60" i="2"/>
  <c r="AQ582" i="2"/>
  <c r="AQ213" i="2"/>
  <c r="AQ252" i="2"/>
  <c r="AQ645" i="2"/>
  <c r="AQ257" i="2"/>
  <c r="AQ210" i="2"/>
  <c r="AQ120" i="2"/>
  <c r="AQ725" i="2"/>
  <c r="AQ500" i="2"/>
  <c r="AQ408" i="2"/>
  <c r="AQ249" i="2"/>
  <c r="AQ698" i="2"/>
  <c r="AQ240" i="2"/>
  <c r="AQ515" i="2"/>
  <c r="AQ498" i="2"/>
  <c r="AQ676" i="2"/>
  <c r="AQ134" i="2"/>
  <c r="AQ344" i="2"/>
  <c r="AQ298" i="2"/>
  <c r="AQ474" i="2"/>
  <c r="AQ218" i="2"/>
  <c r="AQ475" i="2"/>
  <c r="AQ110" i="2"/>
  <c r="AQ160" i="2"/>
  <c r="AQ306" i="2"/>
  <c r="AQ58" i="2"/>
  <c r="AQ427" i="2"/>
  <c r="AQ547" i="2"/>
  <c r="AQ720" i="2"/>
  <c r="AQ28" i="2"/>
  <c r="AQ290" i="2"/>
  <c r="AQ519" i="2"/>
  <c r="AQ419" i="2"/>
  <c r="AQ116" i="2"/>
  <c r="AQ418" i="2"/>
  <c r="AQ549" i="2"/>
  <c r="AQ434" i="2"/>
  <c r="AQ442" i="2"/>
  <c r="AQ532" i="2"/>
  <c r="AQ185" i="2"/>
  <c r="AQ690" i="2"/>
  <c r="AQ61" i="2"/>
  <c r="AQ428" i="2"/>
  <c r="AQ470" i="2"/>
  <c r="AQ101" i="2"/>
  <c r="AQ327" i="2"/>
  <c r="AQ131" i="2"/>
  <c r="AQ602" i="2"/>
  <c r="AQ733" i="2"/>
  <c r="AQ114" i="2"/>
  <c r="AQ704" i="2"/>
  <c r="AQ679" i="2"/>
  <c r="AQ112" i="2"/>
  <c r="AQ506" i="2"/>
  <c r="AQ707" i="2"/>
  <c r="AQ394" i="2"/>
  <c r="AQ436" i="2"/>
  <c r="AQ414" i="2"/>
  <c r="AQ717" i="2"/>
  <c r="AQ41" i="2"/>
  <c r="AQ24" i="2"/>
  <c r="AQ119" i="2"/>
  <c r="AQ439" i="2"/>
  <c r="AQ514" i="2"/>
  <c r="AQ217" i="2"/>
  <c r="AQ680" i="2"/>
  <c r="AQ671" i="2"/>
  <c r="AQ370" i="2"/>
  <c r="AQ465" i="2"/>
  <c r="AQ376" i="2"/>
  <c r="AQ20" i="2"/>
  <c r="AQ642" i="2"/>
  <c r="AQ200" i="2"/>
  <c r="AQ496" i="2"/>
  <c r="AQ438" i="2"/>
  <c r="AQ607" i="2"/>
  <c r="AQ457" i="2"/>
  <c r="AQ76" i="2"/>
  <c r="AQ17" i="2"/>
  <c r="AQ565" i="2"/>
  <c r="AQ362" i="2"/>
  <c r="AQ392" i="2"/>
  <c r="AQ623" i="2"/>
  <c r="AQ562" i="2"/>
  <c r="AQ183" i="2"/>
  <c r="AQ40" i="2"/>
  <c r="AQ612" i="2"/>
  <c r="AQ734" i="2"/>
  <c r="AQ627" i="2"/>
  <c r="AQ379" i="2"/>
  <c r="AQ611" i="2"/>
  <c r="AQ63" i="2"/>
  <c r="AQ658" i="2"/>
  <c r="AQ731" i="2"/>
  <c r="AQ425" i="2"/>
  <c r="AQ53" i="2"/>
  <c r="AQ511" i="2"/>
  <c r="AQ593" i="2"/>
  <c r="AQ574" i="2"/>
  <c r="AQ454" i="2"/>
  <c r="AQ277" i="2"/>
  <c r="AQ269" i="2"/>
  <c r="AQ359" i="2"/>
  <c r="AQ711" i="2"/>
  <c r="AQ263" i="2"/>
  <c r="AQ346" i="2"/>
  <c r="AQ538" i="2"/>
  <c r="AQ75" i="2"/>
  <c r="AQ450" i="2"/>
  <c r="AQ655" i="2"/>
  <c r="AQ351" i="2"/>
  <c r="AQ361" i="2"/>
  <c r="AQ400" i="2"/>
  <c r="AQ111" i="2"/>
  <c r="AQ657" i="2"/>
  <c r="AQ479" i="2"/>
  <c r="AQ227" i="2"/>
  <c r="AQ34" i="2"/>
  <c r="AQ223" i="2"/>
  <c r="AQ181" i="2"/>
  <c r="AQ29" i="2"/>
  <c r="AQ186" i="2"/>
  <c r="AQ81" i="2"/>
  <c r="AQ678" i="2"/>
  <c r="AQ117" i="2"/>
  <c r="AQ551" i="2"/>
  <c r="AQ364" i="2"/>
  <c r="AQ38" i="2"/>
  <c r="AQ177" i="2"/>
  <c r="AQ23" i="2"/>
  <c r="AQ572" i="2"/>
  <c r="AQ533" i="2"/>
  <c r="AQ214" i="2"/>
  <c r="AQ730" i="2"/>
  <c r="AQ164" i="2"/>
  <c r="AQ673" i="2"/>
  <c r="AQ377" i="2"/>
  <c r="AQ78" i="2"/>
  <c r="AQ265" i="2"/>
  <c r="AQ405" i="2"/>
  <c r="AQ278" i="2"/>
  <c r="AQ380" i="2"/>
  <c r="AQ315" i="2"/>
  <c r="AQ693" i="2"/>
  <c r="AQ150" i="2"/>
  <c r="AQ534" i="2"/>
  <c r="AQ587" i="2"/>
  <c r="AQ665" i="2"/>
  <c r="AQ44" i="2"/>
  <c r="AQ727" i="2"/>
  <c r="AQ664" i="2"/>
  <c r="AQ694" i="2"/>
  <c r="AQ466" i="2"/>
  <c r="AQ132" i="2"/>
  <c r="AQ93" i="2"/>
  <c r="AQ368" i="2"/>
  <c r="AQ628" i="2"/>
  <c r="AQ585" i="2"/>
  <c r="AQ260" i="2"/>
  <c r="AQ145" i="2"/>
  <c r="AQ639" i="2"/>
  <c r="AQ333" i="2"/>
  <c r="AQ536" i="2"/>
  <c r="AQ445" i="2"/>
  <c r="AQ581" i="2"/>
  <c r="AQ272" i="2"/>
  <c r="AQ143" i="2"/>
  <c r="AQ161" i="2"/>
  <c r="AQ367" i="2"/>
  <c r="AQ732" i="2"/>
  <c r="AQ388" i="2"/>
  <c r="AQ708" i="2"/>
  <c r="AQ681" i="2"/>
  <c r="AQ300" i="2"/>
  <c r="AQ154" i="2"/>
  <c r="AQ113" i="2"/>
  <c r="AQ691" i="2"/>
  <c r="AQ567" i="2"/>
  <c r="AQ314" i="2"/>
  <c r="AQ373" i="2"/>
  <c r="AQ433" i="2"/>
  <c r="AQ266" i="2"/>
  <c r="AQ625" i="2"/>
  <c r="AQ573" i="2"/>
  <c r="AQ709" i="2"/>
  <c r="AQ560" i="2"/>
  <c r="AQ663" i="2"/>
  <c r="AQ546" i="2"/>
  <c r="AQ684" i="2"/>
  <c r="AQ366" i="2"/>
  <c r="AQ189" i="2"/>
  <c r="AQ199" i="2"/>
  <c r="AQ660" i="2"/>
  <c r="AQ703" i="2"/>
  <c r="AQ320" i="2"/>
  <c r="AQ605" i="2"/>
  <c r="AQ588" i="2"/>
  <c r="AQ268" i="2"/>
  <c r="AQ158" i="2"/>
  <c r="AQ601" i="2"/>
  <c r="AQ666" i="2"/>
  <c r="AQ738" i="2"/>
  <c r="AQ96" i="2"/>
  <c r="AQ620" i="2"/>
  <c r="AQ604" i="2"/>
  <c r="AQ603" i="2"/>
  <c r="AQ375" i="2"/>
  <c r="AQ502" i="2"/>
  <c r="AQ151" i="2"/>
  <c r="AQ159" i="2"/>
  <c r="AQ215" i="2"/>
  <c r="AQ503" i="2"/>
  <c r="AQ303" i="2"/>
  <c r="AQ566" i="2"/>
  <c r="AQ279" i="2"/>
  <c r="AQ584" i="2"/>
  <c r="AQ386" i="2"/>
  <c r="AQ211" i="2"/>
  <c r="AQ540" i="2"/>
  <c r="AQ416" i="2"/>
  <c r="AQ109" i="2"/>
  <c r="AQ640" i="2"/>
  <c r="AQ556" i="2"/>
  <c r="AQ462" i="2"/>
  <c r="AQ729" i="2"/>
  <c r="AQ304" i="2"/>
  <c r="AQ173" i="2"/>
  <c r="AQ478" i="2"/>
  <c r="AQ244" i="2"/>
  <c r="AQ516" i="2"/>
  <c r="AQ170" i="2"/>
  <c r="AQ148" i="2"/>
  <c r="AQ675" i="2"/>
  <c r="AQ606" i="2"/>
  <c r="AQ396" i="2"/>
  <c r="AQ205" i="2"/>
  <c r="AQ340" i="2"/>
  <c r="AQ387" i="2"/>
  <c r="AQ558" i="2"/>
  <c r="AQ522" i="2"/>
  <c r="AQ476" i="2"/>
  <c r="AQ489" i="2"/>
  <c r="AQ595" i="2"/>
  <c r="AQ619" i="2"/>
  <c r="AQ456" i="2"/>
  <c r="AQ571" i="2"/>
  <c r="AQ614" i="2"/>
  <c r="AQ398" i="2"/>
  <c r="AQ523" i="2"/>
  <c r="AQ187" i="2"/>
  <c r="AQ674" i="2"/>
  <c r="AQ330" i="2"/>
  <c r="AQ399" i="2"/>
  <c r="AQ715" i="2"/>
  <c r="AQ692" i="2"/>
  <c r="AQ714" i="2"/>
  <c r="AQ672" i="2"/>
  <c r="AQ352" i="2"/>
  <c r="AQ592" i="2"/>
  <c r="AQ608" i="2"/>
  <c r="AQ313" i="2"/>
  <c r="AQ287" i="2"/>
  <c r="AQ651" i="2"/>
  <c r="AQ600" i="2"/>
  <c r="AQ636" i="2"/>
  <c r="AQ430" i="2"/>
  <c r="AQ452" i="2"/>
  <c r="AQ435" i="2"/>
  <c r="AQ634" i="2"/>
  <c r="AQ497" i="2"/>
  <c r="AQ463" i="2"/>
  <c r="AQ724" i="2"/>
  <c r="AQ417" i="2"/>
  <c r="AQ468" i="2"/>
  <c r="AQ637" i="2"/>
  <c r="AQ705" i="2"/>
  <c r="AQ712" i="2"/>
  <c r="AQ687" i="2"/>
  <c r="AQ621" i="2"/>
  <c r="AQ440" i="2"/>
  <c r="AQ737" i="2"/>
  <c r="AQ728" i="2"/>
  <c r="AQ631" i="2"/>
  <c r="AQ722" i="2"/>
  <c r="AQ610" i="2"/>
  <c r="AQ713" i="2"/>
  <c r="AQ650" i="2"/>
  <c r="AQ677" i="2"/>
  <c r="AQ718" i="2"/>
  <c r="AQ736" i="2"/>
  <c r="AQ719" i="2"/>
  <c r="AQ646" i="2"/>
  <c r="AQ682" i="2"/>
  <c r="AQ721" i="2"/>
  <c r="AQ710" i="2"/>
  <c r="AQ683" i="2"/>
  <c r="AQ632" i="2"/>
  <c r="AQ668" i="2"/>
  <c r="AQ701" i="2"/>
  <c r="AQ699" i="2"/>
  <c r="AQ735" i="2"/>
  <c r="AK545" i="2"/>
  <c r="AK535" i="2"/>
  <c r="AK622" i="2"/>
  <c r="AK102" i="2"/>
  <c r="AK389" i="2"/>
  <c r="AK482" i="2"/>
  <c r="AK369" i="2"/>
  <c r="AR369" i="2" s="1"/>
  <c r="AK487" i="2"/>
  <c r="AK594" i="2"/>
  <c r="AK311" i="2"/>
  <c r="AK358" i="2"/>
  <c r="AK426" i="2"/>
  <c r="AK617" i="2"/>
  <c r="AR617" i="2" s="1"/>
  <c r="AK224" i="2"/>
  <c r="AK176" i="2"/>
  <c r="AK180" i="2"/>
  <c r="AK135" i="2"/>
  <c r="AK460" i="2"/>
  <c r="AR460" i="2" s="1"/>
  <c r="AK493" i="2"/>
  <c r="AR493" i="2" s="1"/>
  <c r="AK670" i="2"/>
  <c r="AK524" i="2"/>
  <c r="AR524" i="2" s="1"/>
  <c r="AK71" i="2"/>
  <c r="AK455" i="2"/>
  <c r="AK391" i="2"/>
  <c r="AK281" i="2"/>
  <c r="AK140" i="2"/>
  <c r="AK537" i="2"/>
  <c r="AK27" i="2"/>
  <c r="AR27" i="2" s="1"/>
  <c r="AK201" i="2"/>
  <c r="AK57" i="2"/>
  <c r="AK349" i="2"/>
  <c r="AK648" i="2"/>
  <c r="AK559" i="2"/>
  <c r="AK626" i="2"/>
  <c r="AK129" i="2"/>
  <c r="AR129" i="2" s="1"/>
  <c r="AK3" i="2"/>
  <c r="AK250" i="2"/>
  <c r="AK635" i="2"/>
  <c r="AR635" i="2" s="1"/>
  <c r="AK98" i="2"/>
  <c r="AR98" i="2" s="1"/>
  <c r="AK99" i="2"/>
  <c r="AR99" i="2" s="1"/>
  <c r="AK526" i="2"/>
  <c r="AK509" i="2"/>
  <c r="AR509" i="2" s="1"/>
  <c r="AK47" i="2"/>
  <c r="AK126" i="2"/>
  <c r="AK345" i="2"/>
  <c r="AK236" i="2"/>
  <c r="AR236" i="2" s="1"/>
  <c r="AK229" i="2"/>
  <c r="AR229" i="2" s="1"/>
  <c r="AK624" i="2"/>
  <c r="AR624" i="2" s="1"/>
  <c r="AK353" i="2"/>
  <c r="AK89" i="2"/>
  <c r="AK552" i="2"/>
  <c r="AK152" i="2"/>
  <c r="AK331" i="2"/>
  <c r="AK51" i="2"/>
  <c r="AK82" i="2"/>
  <c r="AR82" i="2" s="1"/>
  <c r="AK48" i="2"/>
  <c r="AK431" i="2"/>
  <c r="AK492" i="2"/>
  <c r="AK527" i="2"/>
  <c r="AK282" i="2"/>
  <c r="AK153" i="2"/>
  <c r="AK332" i="2"/>
  <c r="AK483" i="2"/>
  <c r="AR483" i="2" s="1"/>
  <c r="AK415" i="2"/>
  <c r="AK420" i="2"/>
  <c r="AK204" i="2"/>
  <c r="AR204" i="2" s="1"/>
  <c r="AK312" i="2"/>
  <c r="AK383" i="2"/>
  <c r="AK413" i="2"/>
  <c r="AK90" i="2"/>
  <c r="AK393" i="2"/>
  <c r="AR393" i="2" s="1"/>
  <c r="AK149" i="2"/>
  <c r="AK323" i="2"/>
  <c r="AR323" i="2" s="1"/>
  <c r="AK2" i="2"/>
  <c r="AK219" i="2"/>
  <c r="AK291" i="2"/>
  <c r="AR291" i="2" s="1"/>
  <c r="AK615" i="2"/>
  <c r="AR615" i="2" s="1"/>
  <c r="AK127" i="2"/>
  <c r="AK166" i="2"/>
  <c r="AK491" i="2"/>
  <c r="AK284" i="2"/>
  <c r="AK103" i="2"/>
  <c r="AK441" i="2"/>
  <c r="AK10" i="2"/>
  <c r="AK157" i="2"/>
  <c r="AK317" i="2"/>
  <c r="AR317" i="2" s="1"/>
  <c r="AK504" i="2"/>
  <c r="AK613" i="2"/>
  <c r="AR613" i="2" s="1"/>
  <c r="AK580" i="2"/>
  <c r="AK233" i="2"/>
  <c r="AK221" i="2"/>
  <c r="AK395" i="2"/>
  <c r="AK270" i="2"/>
  <c r="AK342" i="2"/>
  <c r="AK56" i="2"/>
  <c r="AK403" i="2"/>
  <c r="AK86" i="2"/>
  <c r="AK289" i="2"/>
  <c r="AR289" i="2" s="1"/>
  <c r="AK356" i="2"/>
  <c r="AK118" i="2"/>
  <c r="AK202" i="2"/>
  <c r="AK9" i="2"/>
  <c r="AK26" i="2"/>
  <c r="AK107" i="2"/>
  <c r="AR107" i="2" s="1"/>
  <c r="AK422" i="2"/>
  <c r="AK122" i="2"/>
  <c r="AK271" i="2"/>
  <c r="AK193" i="2"/>
  <c r="AR193" i="2" s="1"/>
  <c r="AK294" i="2"/>
  <c r="AK324" i="2"/>
  <c r="AR324" i="2" s="1"/>
  <c r="AK469" i="2"/>
  <c r="AK245" i="2"/>
  <c r="AR245" i="2" s="1"/>
  <c r="AK100" i="2"/>
  <c r="AK341" i="2"/>
  <c r="AK411" i="2"/>
  <c r="AR411" i="2" s="1"/>
  <c r="AK203" i="2"/>
  <c r="AK616" i="2"/>
  <c r="AR616" i="2" s="1"/>
  <c r="AK688" i="2"/>
  <c r="AR688" i="2" s="1"/>
  <c r="AK137" i="2"/>
  <c r="AK136" i="2"/>
  <c r="AK308" i="2"/>
  <c r="AR308" i="2" s="1"/>
  <c r="AK43" i="2"/>
  <c r="AK12" i="2"/>
  <c r="AK542" i="2"/>
  <c r="AK273" i="2"/>
  <c r="AR273" i="2" s="1"/>
  <c r="AK167" i="2"/>
  <c r="AK146" i="2"/>
  <c r="AK343" i="2"/>
  <c r="AK319" i="2"/>
  <c r="AK598" i="2"/>
  <c r="AK42" i="2"/>
  <c r="AK501" i="2"/>
  <c r="AR501" i="2" s="1"/>
  <c r="AK276" i="2"/>
  <c r="AK485" i="2"/>
  <c r="AR485" i="2" s="1"/>
  <c r="AK246" i="2"/>
  <c r="AK207" i="2"/>
  <c r="AK239" i="2"/>
  <c r="AK322" i="2"/>
  <c r="AK39" i="2"/>
  <c r="AK285" i="2"/>
  <c r="AK696" i="2"/>
  <c r="AR696" i="2" s="1"/>
  <c r="AK421" i="2"/>
  <c r="AK307" i="2"/>
  <c r="AR307" i="2" s="1"/>
  <c r="AK700" i="2"/>
  <c r="AK59" i="2"/>
  <c r="AK67" i="2"/>
  <c r="AK15" i="2"/>
  <c r="AK309" i="2"/>
  <c r="AK212" i="2"/>
  <c r="AK477" i="2"/>
  <c r="AK84" i="2"/>
  <c r="AK406" i="2"/>
  <c r="AR406" i="2" s="1"/>
  <c r="AK325" i="2"/>
  <c r="AR325" i="2" s="1"/>
  <c r="AK226" i="2"/>
  <c r="AR226" i="2" s="1"/>
  <c r="AK499" i="2"/>
  <c r="AK384" i="2"/>
  <c r="AR384" i="2" s="1"/>
  <c r="AK288" i="2"/>
  <c r="AR288" i="2" s="1"/>
  <c r="AK402" i="2"/>
  <c r="AK378" i="2"/>
  <c r="AR378" i="2" s="1"/>
  <c r="AK529" i="2"/>
  <c r="AK517" i="2"/>
  <c r="AR517" i="2" s="1"/>
  <c r="AK162" i="2"/>
  <c r="AK541" i="2"/>
  <c r="AK647" i="2"/>
  <c r="AR647" i="2" s="1"/>
  <c r="AK577" i="2"/>
  <c r="AK467" i="2"/>
  <c r="AR467" i="2" s="1"/>
  <c r="AK586" i="2"/>
  <c r="AR586" i="2" s="1"/>
  <c r="AK37" i="2"/>
  <c r="AK253" i="2"/>
  <c r="AK216" i="2"/>
  <c r="AK472" i="2"/>
  <c r="AK139" i="2"/>
  <c r="AR139" i="2" s="1"/>
  <c r="AK659" i="2"/>
  <c r="AK505" i="2"/>
  <c r="AR505" i="2" s="1"/>
  <c r="AK338" i="2"/>
  <c r="AR338" i="2" s="1"/>
  <c r="AK656" i="2"/>
  <c r="AR656" i="2" s="1"/>
  <c r="AK128" i="2"/>
  <c r="AK583" i="2"/>
  <c r="AR583" i="2" s="1"/>
  <c r="AK21" i="2"/>
  <c r="AK228" i="2"/>
  <c r="AR228" i="2" s="1"/>
  <c r="AK633" i="2"/>
  <c r="AR633" i="2" s="1"/>
  <c r="AK6" i="2"/>
  <c r="AR6" i="2" s="1"/>
  <c r="AK563" i="2"/>
  <c r="AR563" i="2" s="1"/>
  <c r="AK232" i="2"/>
  <c r="AK52" i="2"/>
  <c r="AR52" i="2" s="1"/>
  <c r="AK248" i="2"/>
  <c r="AK36" i="2"/>
  <c r="AK197" i="2"/>
  <c r="AK473" i="2"/>
  <c r="AK557" i="2"/>
  <c r="AK589" i="2"/>
  <c r="AK30" i="2"/>
  <c r="AK432" i="2"/>
  <c r="AR432" i="2" s="1"/>
  <c r="AK318" i="2"/>
  <c r="AR318" i="2" s="1"/>
  <c r="AK686" i="2"/>
  <c r="AR686" i="2" s="1"/>
  <c r="AK365" i="2"/>
  <c r="AK410" i="2"/>
  <c r="AK198" i="2"/>
  <c r="AK448" i="2"/>
  <c r="AK429" i="2"/>
  <c r="AR429" i="2" s="1"/>
  <c r="AK178" i="2"/>
  <c r="AK590" i="2"/>
  <c r="AK548" i="2"/>
  <c r="AK92" i="2"/>
  <c r="AR92" i="2" s="1"/>
  <c r="AK261" i="2"/>
  <c r="AR261" i="2" s="1"/>
  <c r="AK397" i="2"/>
  <c r="AK72" i="2"/>
  <c r="AK512" i="2"/>
  <c r="AR512" i="2" s="1"/>
  <c r="AK385" i="2"/>
  <c r="AK115" i="2"/>
  <c r="AK629" i="2"/>
  <c r="AR629" i="2" s="1"/>
  <c r="AK461" i="2"/>
  <c r="AK390" i="2"/>
  <c r="AK74" i="2"/>
  <c r="AK554" i="2"/>
  <c r="AR554" i="2" s="1"/>
  <c r="AK561" i="2"/>
  <c r="AK510" i="2"/>
  <c r="AK133" i="2"/>
  <c r="AK259" i="2"/>
  <c r="AR259" i="2" s="1"/>
  <c r="AK106" i="2"/>
  <c r="AK407" i="2"/>
  <c r="AR407" i="2" s="1"/>
  <c r="AK230" i="2"/>
  <c r="AK662" i="2"/>
  <c r="AK716" i="2"/>
  <c r="AR716" i="2" s="1"/>
  <c r="AK195" i="2"/>
  <c r="AK296" i="2"/>
  <c r="AR296" i="2" s="1"/>
  <c r="AK64" i="2"/>
  <c r="AK238" i="2"/>
  <c r="AK447" i="2"/>
  <c r="AK591" i="2"/>
  <c r="AR591" i="2" s="1"/>
  <c r="AK354" i="2"/>
  <c r="AK480" i="2"/>
  <c r="AK292" i="2"/>
  <c r="AK531" i="2"/>
  <c r="AK7" i="2"/>
  <c r="AK83" i="2"/>
  <c r="AK54" i="2"/>
  <c r="AK579" i="2"/>
  <c r="AK337" i="2"/>
  <c r="AR337" i="2" s="1"/>
  <c r="AK695" i="2"/>
  <c r="AR695" i="2" s="1"/>
  <c r="AK316" i="2"/>
  <c r="AK334" i="2"/>
  <c r="AK437" i="2"/>
  <c r="AR437" i="2" s="1"/>
  <c r="AK121" i="2"/>
  <c r="AK576" i="2"/>
  <c r="AR576" i="2" s="1"/>
  <c r="AK222" i="2"/>
  <c r="AR222" i="2" s="1"/>
  <c r="AK726" i="2"/>
  <c r="AR726" i="2" s="1"/>
  <c r="AK258" i="2"/>
  <c r="AK543" i="2"/>
  <c r="AR543" i="2" s="1"/>
  <c r="AK33" i="2"/>
  <c r="AK669" i="2"/>
  <c r="AR669" i="2" s="1"/>
  <c r="AK599" i="2"/>
  <c r="AR599" i="2" s="1"/>
  <c r="AK521" i="2"/>
  <c r="AK339" i="2"/>
  <c r="AK179" i="2"/>
  <c r="AK94" i="2"/>
  <c r="AK507" i="2"/>
  <c r="AR507" i="2" s="1"/>
  <c r="AK255" i="2"/>
  <c r="AR255" i="2" s="1"/>
  <c r="AK286" i="2"/>
  <c r="AK328" i="2"/>
  <c r="AR328" i="2" s="1"/>
  <c r="AK16" i="2"/>
  <c r="AK130" i="2"/>
  <c r="AR130" i="2" s="1"/>
  <c r="AK293" i="2"/>
  <c r="AR293" i="2" s="1"/>
  <c r="AK495" i="2"/>
  <c r="AK539" i="2"/>
  <c r="AK85" i="2"/>
  <c r="AK347" i="2"/>
  <c r="AK62" i="2"/>
  <c r="AR62" i="2" s="1"/>
  <c r="AK471" i="2"/>
  <c r="AK371" i="2"/>
  <c r="AK564" i="2"/>
  <c r="AR564" i="2" s="1"/>
  <c r="AK108" i="2"/>
  <c r="AK196" i="2"/>
  <c r="AK70" i="2"/>
  <c r="AK464" i="2"/>
  <c r="AR464" i="2" s="1"/>
  <c r="AK569" i="2"/>
  <c r="AK231" i="2"/>
  <c r="AK73" i="2"/>
  <c r="AK297" i="2"/>
  <c r="AK242" i="2"/>
  <c r="AK87" i="2"/>
  <c r="AK329" i="2"/>
  <c r="AK443" i="2"/>
  <c r="AK518" i="2"/>
  <c r="AR518" i="2" s="1"/>
  <c r="AK45" i="2"/>
  <c r="AK247" i="2"/>
  <c r="AK65" i="2"/>
  <c r="AK451" i="2"/>
  <c r="AK267" i="2"/>
  <c r="AK596" i="2"/>
  <c r="AK156" i="2"/>
  <c r="AR156" i="2" s="1"/>
  <c r="AK702" i="2"/>
  <c r="AR702" i="2" s="1"/>
  <c r="AK144" i="2"/>
  <c r="AK274" i="2"/>
  <c r="AK630" i="2"/>
  <c r="AK95" i="2"/>
  <c r="AR95" i="2" s="1"/>
  <c r="AK350" i="2"/>
  <c r="AR350" i="2" s="1"/>
  <c r="AK80" i="2"/>
  <c r="AK555" i="2"/>
  <c r="AK486" i="2"/>
  <c r="AR486" i="2" s="1"/>
  <c r="AK141" i="2"/>
  <c r="AK172" i="2"/>
  <c r="AK644" i="2"/>
  <c r="AR644" i="2" s="1"/>
  <c r="AK254" i="2"/>
  <c r="C14" i="3" s="1"/>
  <c r="AK69" i="2"/>
  <c r="AK381" i="2"/>
  <c r="AR381" i="2" s="1"/>
  <c r="AK321" i="2"/>
  <c r="AK295" i="2"/>
  <c r="AK597" i="2"/>
  <c r="AR597" i="2" s="1"/>
  <c r="AK355" i="2"/>
  <c r="AK175" i="2"/>
  <c r="AK530" i="2"/>
  <c r="AK79" i="2"/>
  <c r="AK280" i="2"/>
  <c r="AK171" i="2"/>
  <c r="AK638" i="2"/>
  <c r="AR638" i="2" s="1"/>
  <c r="AK168" i="2"/>
  <c r="AK568" i="2"/>
  <c r="AK165" i="2"/>
  <c r="AK237" i="2"/>
  <c r="AK490" i="2"/>
  <c r="AK335" i="2"/>
  <c r="AK14" i="2"/>
  <c r="AR14" i="2" s="1"/>
  <c r="AK262" i="2"/>
  <c r="AK382" i="2"/>
  <c r="AK11" i="2"/>
  <c r="AK105" i="2"/>
  <c r="AK225" i="2"/>
  <c r="AK513" i="2"/>
  <c r="AK575" i="2"/>
  <c r="AR575" i="2" s="1"/>
  <c r="AK275" i="2"/>
  <c r="AK706" i="2"/>
  <c r="AR706" i="2" s="1"/>
  <c r="AK206" i="2"/>
  <c r="AR206" i="2" s="1"/>
  <c r="AK32" i="2"/>
  <c r="AK68" i="2"/>
  <c r="AR68" i="2" s="1"/>
  <c r="AK667" i="2"/>
  <c r="AR667" i="2" s="1"/>
  <c r="AK155" i="2"/>
  <c r="AK649" i="2"/>
  <c r="AR649" i="2" s="1"/>
  <c r="AK8" i="2"/>
  <c r="AK326" i="2"/>
  <c r="AR326" i="2" s="1"/>
  <c r="AK409" i="2"/>
  <c r="AK25" i="2"/>
  <c r="AK123" i="2"/>
  <c r="AK66" i="2"/>
  <c r="AR66" i="2" s="1"/>
  <c r="AK697" i="2"/>
  <c r="AR697" i="2" s="1"/>
  <c r="AK444" i="2"/>
  <c r="AK243" i="2"/>
  <c r="AR243" i="2" s="1"/>
  <c r="AK652" i="2"/>
  <c r="AR652" i="2" s="1"/>
  <c r="AK528" i="2"/>
  <c r="AK35" i="2"/>
  <c r="AK550" i="2"/>
  <c r="AR550" i="2" s="1"/>
  <c r="AK481" i="2"/>
  <c r="AR481" i="2" s="1"/>
  <c r="AK88" i="2"/>
  <c r="AK544" i="2"/>
  <c r="AR544" i="2" s="1"/>
  <c r="AK348" i="2"/>
  <c r="AK360" i="2"/>
  <c r="AK372" i="2"/>
  <c r="AK124" i="2"/>
  <c r="AK412" i="2"/>
  <c r="AK264" i="2"/>
  <c r="AK310" i="2"/>
  <c r="AK661" i="2"/>
  <c r="AK508" i="2"/>
  <c r="AK77" i="2"/>
  <c r="AK209" i="2"/>
  <c r="AK190" i="2"/>
  <c r="AK458" i="2"/>
  <c r="AK208" i="2"/>
  <c r="AK220" i="2"/>
  <c r="AK125" i="2"/>
  <c r="AK618" i="2"/>
  <c r="AR618" i="2" s="1"/>
  <c r="AK251" i="2"/>
  <c r="AK97" i="2"/>
  <c r="AK401" i="2"/>
  <c r="AK685" i="2"/>
  <c r="AR685" i="2" s="1"/>
  <c r="AK446" i="2"/>
  <c r="AK188" i="2"/>
  <c r="AK50" i="2"/>
  <c r="AK142" i="2"/>
  <c r="AR142" i="2" s="1"/>
  <c r="AK18" i="2"/>
  <c r="AK643" i="2"/>
  <c r="AR643" i="2" s="1"/>
  <c r="AK194" i="2"/>
  <c r="AK174" i="2"/>
  <c r="AR174" i="2" s="1"/>
  <c r="AK301" i="2"/>
  <c r="AR301" i="2" s="1"/>
  <c r="AK241" i="2"/>
  <c r="AR241" i="2" s="1"/>
  <c r="AK163" i="2"/>
  <c r="AK336" i="2"/>
  <c r="AK653" i="2"/>
  <c r="AK299" i="2"/>
  <c r="AK494" i="2"/>
  <c r="AR494" i="2" s="1"/>
  <c r="AK689" i="2"/>
  <c r="AR689" i="2" s="1"/>
  <c r="AK553" i="2"/>
  <c r="AR553" i="2" s="1"/>
  <c r="AK424" i="2"/>
  <c r="AR424" i="2" s="1"/>
  <c r="AK453" i="2"/>
  <c r="AK484" i="2"/>
  <c r="AR484" i="2" s="1"/>
  <c r="AK374" i="2"/>
  <c r="AK31" i="2"/>
  <c r="AK302" i="2"/>
  <c r="AR302" i="2" s="1"/>
  <c r="AK5" i="2"/>
  <c r="AK91" i="2"/>
  <c r="AK363" i="2"/>
  <c r="AK192" i="2"/>
  <c r="AK641" i="2"/>
  <c r="AR641" i="2" s="1"/>
  <c r="AK182" i="2"/>
  <c r="AK138" i="2"/>
  <c r="AR138" i="2" s="1"/>
  <c r="AK169" i="2"/>
  <c r="AK234" i="2"/>
  <c r="AK19" i="2"/>
  <c r="AK488" i="2"/>
  <c r="AK235" i="2"/>
  <c r="AK404" i="2"/>
  <c r="AK191" i="2"/>
  <c r="AK184" i="2"/>
  <c r="AK654" i="2"/>
  <c r="AR654" i="2" s="1"/>
  <c r="AK723" i="2"/>
  <c r="AR723" i="2" s="1"/>
  <c r="AK22" i="2"/>
  <c r="AK525" i="2"/>
  <c r="AR525" i="2" s="1"/>
  <c r="AK46" i="2"/>
  <c r="AR46" i="2" s="1"/>
  <c r="AK104" i="2"/>
  <c r="AK609" i="2"/>
  <c r="AR609" i="2" s="1"/>
  <c r="AK256" i="2"/>
  <c r="AR256" i="2" s="1"/>
  <c r="AK4" i="2"/>
  <c r="AK305" i="2"/>
  <c r="AK13" i="2"/>
  <c r="AK49" i="2"/>
  <c r="AK55" i="2"/>
  <c r="AK570" i="2"/>
  <c r="AK147" i="2"/>
  <c r="AK520" i="2"/>
  <c r="AK283" i="2"/>
  <c r="AK423" i="2"/>
  <c r="AR423" i="2" s="1"/>
  <c r="AK459" i="2"/>
  <c r="AR459" i="2" s="1"/>
  <c r="AK578" i="2"/>
  <c r="AK449" i="2"/>
  <c r="AK357" i="2"/>
  <c r="AR357" i="2" s="1"/>
  <c r="AK60" i="2"/>
  <c r="AK582" i="2"/>
  <c r="AR582" i="2" s="1"/>
  <c r="AK213" i="2"/>
  <c r="AK252" i="2"/>
  <c r="AR252" i="2" s="1"/>
  <c r="AK645" i="2"/>
  <c r="AR645" i="2" s="1"/>
  <c r="AK257" i="2"/>
  <c r="AR257" i="2" s="1"/>
  <c r="AK210" i="2"/>
  <c r="AK120" i="2"/>
  <c r="AK725" i="2"/>
  <c r="AR725" i="2" s="1"/>
  <c r="AK500" i="2"/>
  <c r="AR500" i="2" s="1"/>
  <c r="AK408" i="2"/>
  <c r="AK249" i="2"/>
  <c r="AK698" i="2"/>
  <c r="AR698" i="2" s="1"/>
  <c r="AK240" i="2"/>
  <c r="AK515" i="2"/>
  <c r="AK498" i="2"/>
  <c r="AR498" i="2" s="1"/>
  <c r="AK676" i="2"/>
  <c r="AK134" i="2"/>
  <c r="AR134" i="2" s="1"/>
  <c r="AK344" i="2"/>
  <c r="AR344" i="2" s="1"/>
  <c r="AK298" i="2"/>
  <c r="AK474" i="2"/>
  <c r="AR474" i="2" s="1"/>
  <c r="AK218" i="2"/>
  <c r="AK475" i="2"/>
  <c r="AK110" i="2"/>
  <c r="AK160" i="2"/>
  <c r="AK306" i="2"/>
  <c r="AK58" i="2"/>
  <c r="AK427" i="2"/>
  <c r="AK547" i="2"/>
  <c r="AK720" i="2"/>
  <c r="AR720" i="2" s="1"/>
  <c r="AK28" i="2"/>
  <c r="AK290" i="2"/>
  <c r="AK519" i="2"/>
  <c r="AK419" i="2"/>
  <c r="AK116" i="2"/>
  <c r="AK418" i="2"/>
  <c r="AK549" i="2"/>
  <c r="AK434" i="2"/>
  <c r="AR434" i="2" s="1"/>
  <c r="AK442" i="2"/>
  <c r="AR442" i="2" s="1"/>
  <c r="AK532" i="2"/>
  <c r="AK185" i="2"/>
  <c r="AK690" i="2"/>
  <c r="AR690" i="2" s="1"/>
  <c r="AK61" i="2"/>
  <c r="AK428" i="2"/>
  <c r="AR428" i="2" s="1"/>
  <c r="AK470" i="2"/>
  <c r="AR470" i="2" s="1"/>
  <c r="AK101" i="2"/>
  <c r="AR101" i="2" s="1"/>
  <c r="AK327" i="2"/>
  <c r="AK131" i="2"/>
  <c r="AK602" i="2"/>
  <c r="AK733" i="2"/>
  <c r="AR733" i="2" s="1"/>
  <c r="AK114" i="2"/>
  <c r="AR114" i="2" s="1"/>
  <c r="AK704" i="2"/>
  <c r="AR704" i="2" s="1"/>
  <c r="AK679" i="2"/>
  <c r="AR679" i="2" s="1"/>
  <c r="AK112" i="2"/>
  <c r="AK506" i="2"/>
  <c r="AK707" i="2"/>
  <c r="AR707" i="2" s="1"/>
  <c r="AK394" i="2"/>
  <c r="AK436" i="2"/>
  <c r="AK414" i="2"/>
  <c r="AR414" i="2" s="1"/>
  <c r="AK717" i="2"/>
  <c r="AR717" i="2" s="1"/>
  <c r="AK41" i="2"/>
  <c r="AK24" i="2"/>
  <c r="AK119" i="2"/>
  <c r="AK439" i="2"/>
  <c r="AR439" i="2" s="1"/>
  <c r="AK514" i="2"/>
  <c r="AR514" i="2" s="1"/>
  <c r="AK217" i="2"/>
  <c r="AK680" i="2"/>
  <c r="AR680" i="2" s="1"/>
  <c r="AK671" i="2"/>
  <c r="AR671" i="2" s="1"/>
  <c r="AK370" i="2"/>
  <c r="AK465" i="2"/>
  <c r="AR465" i="2" s="1"/>
  <c r="AK376" i="2"/>
  <c r="AK20" i="2"/>
  <c r="AK642" i="2"/>
  <c r="AR642" i="2" s="1"/>
  <c r="AK200" i="2"/>
  <c r="AK496" i="2"/>
  <c r="AR496" i="2" s="1"/>
  <c r="AK438" i="2"/>
  <c r="AK607" i="2"/>
  <c r="AK457" i="2"/>
  <c r="AK76" i="2"/>
  <c r="AK17" i="2"/>
  <c r="AK565" i="2"/>
  <c r="AK362" i="2"/>
  <c r="AK392" i="2"/>
  <c r="AK623" i="2"/>
  <c r="AK562" i="2"/>
  <c r="AR562" i="2" s="1"/>
  <c r="AK183" i="2"/>
  <c r="AK40" i="2"/>
  <c r="AK612" i="2"/>
  <c r="AR612" i="2" s="1"/>
  <c r="AK734" i="2"/>
  <c r="AR734" i="2" s="1"/>
  <c r="AK627" i="2"/>
  <c r="AR627" i="2" s="1"/>
  <c r="AK379" i="2"/>
  <c r="AR379" i="2" s="1"/>
  <c r="AK611" i="2"/>
  <c r="AR611" i="2" s="1"/>
  <c r="AK63" i="2"/>
  <c r="AK658" i="2"/>
  <c r="AR658" i="2" s="1"/>
  <c r="AK731" i="2"/>
  <c r="AR731" i="2" s="1"/>
  <c r="AK425" i="2"/>
  <c r="AR425" i="2" s="1"/>
  <c r="AK53" i="2"/>
  <c r="AK511" i="2"/>
  <c r="AK593" i="2"/>
  <c r="AK574" i="2"/>
  <c r="AR574" i="2" s="1"/>
  <c r="AK454" i="2"/>
  <c r="AR454" i="2" s="1"/>
  <c r="AK277" i="2"/>
  <c r="AK269" i="2"/>
  <c r="AK359" i="2"/>
  <c r="AK711" i="2"/>
  <c r="AR711" i="2" s="1"/>
  <c r="AK263" i="2"/>
  <c r="AK346" i="2"/>
  <c r="AR346" i="2" s="1"/>
  <c r="AK538" i="2"/>
  <c r="AK75" i="2"/>
  <c r="AK450" i="2"/>
  <c r="AK655" i="2"/>
  <c r="AK351" i="2"/>
  <c r="AK361" i="2"/>
  <c r="AR361" i="2" s="1"/>
  <c r="AK400" i="2"/>
  <c r="AK111" i="2"/>
  <c r="AK657" i="2"/>
  <c r="AR657" i="2" s="1"/>
  <c r="AK479" i="2"/>
  <c r="AK227" i="2"/>
  <c r="AK34" i="2"/>
  <c r="AK223" i="2"/>
  <c r="AK181" i="2"/>
  <c r="AK29" i="2"/>
  <c r="AK186" i="2"/>
  <c r="AR186" i="2" s="1"/>
  <c r="AK81" i="2"/>
  <c r="AK678" i="2"/>
  <c r="AR678" i="2" s="1"/>
  <c r="AK117" i="2"/>
  <c r="AK551" i="2"/>
  <c r="AR551" i="2" s="1"/>
  <c r="AK364" i="2"/>
  <c r="AK38" i="2"/>
  <c r="AK177" i="2"/>
  <c r="AK23" i="2"/>
  <c r="AK572" i="2"/>
  <c r="AR572" i="2" s="1"/>
  <c r="AK533" i="2"/>
  <c r="AK214" i="2"/>
  <c r="AK730" i="2"/>
  <c r="AR730" i="2" s="1"/>
  <c r="AK164" i="2"/>
  <c r="AK673" i="2"/>
  <c r="AR673" i="2" s="1"/>
  <c r="AK377" i="2"/>
  <c r="AK78" i="2"/>
  <c r="AK265" i="2"/>
  <c r="AK405" i="2"/>
  <c r="AR405" i="2" s="1"/>
  <c r="AK278" i="2"/>
  <c r="AK380" i="2"/>
  <c r="AK315" i="2"/>
  <c r="AK693" i="2"/>
  <c r="AR693" i="2" s="1"/>
  <c r="AK150" i="2"/>
  <c r="AK534" i="2"/>
  <c r="AK587" i="2"/>
  <c r="AR587" i="2" s="1"/>
  <c r="AK665" i="2"/>
  <c r="AR665" i="2" s="1"/>
  <c r="AK44" i="2"/>
  <c r="AK727" i="2"/>
  <c r="AR727" i="2" s="1"/>
  <c r="AK664" i="2"/>
  <c r="AR664" i="2" s="1"/>
  <c r="AK694" i="2"/>
  <c r="AK466" i="2"/>
  <c r="AK132" i="2"/>
  <c r="AK93" i="2"/>
  <c r="AK368" i="2"/>
  <c r="AK628" i="2"/>
  <c r="AR628" i="2" s="1"/>
  <c r="AK585" i="2"/>
  <c r="AK260" i="2"/>
  <c r="AR260" i="2" s="1"/>
  <c r="AK145" i="2"/>
  <c r="AR145" i="2" s="1"/>
  <c r="AK639" i="2"/>
  <c r="AR639" i="2" s="1"/>
  <c r="AK333" i="2"/>
  <c r="AK536" i="2"/>
  <c r="AR536" i="2" s="1"/>
  <c r="AK445" i="2"/>
  <c r="AK581" i="2"/>
  <c r="AK272" i="2"/>
  <c r="AK143" i="2"/>
  <c r="AK161" i="2"/>
  <c r="AK367" i="2"/>
  <c r="AK732" i="2"/>
  <c r="AR732" i="2" s="1"/>
  <c r="AK388" i="2"/>
  <c r="AR388" i="2" s="1"/>
  <c r="AK708" i="2"/>
  <c r="AR708" i="2" s="1"/>
  <c r="AK681" i="2"/>
  <c r="AR681" i="2" s="1"/>
  <c r="AK300" i="2"/>
  <c r="AK154" i="2"/>
  <c r="AK113" i="2"/>
  <c r="AK691" i="2"/>
  <c r="AR691" i="2" s="1"/>
  <c r="AK567" i="2"/>
  <c r="AR567" i="2" s="1"/>
  <c r="AK314" i="2"/>
  <c r="AK373" i="2"/>
  <c r="AK433" i="2"/>
  <c r="AR433" i="2" s="1"/>
  <c r="AK266" i="2"/>
  <c r="AK625" i="2"/>
  <c r="AK573" i="2"/>
  <c r="AR573" i="2" s="1"/>
  <c r="AK709" i="2"/>
  <c r="AR709" i="2" s="1"/>
  <c r="AK560" i="2"/>
  <c r="AK663" i="2"/>
  <c r="AR663" i="2" s="1"/>
  <c r="AK546" i="2"/>
  <c r="AK684" i="2"/>
  <c r="AR684" i="2" s="1"/>
  <c r="AK366" i="2"/>
  <c r="AR366" i="2" s="1"/>
  <c r="AK189" i="2"/>
  <c r="AK199" i="2"/>
  <c r="AK660" i="2"/>
  <c r="AR660" i="2" s="1"/>
  <c r="AK703" i="2"/>
  <c r="AR703" i="2" s="1"/>
  <c r="AK320" i="2"/>
  <c r="AK605" i="2"/>
  <c r="AK588" i="2"/>
  <c r="AK268" i="2"/>
  <c r="AK158" i="2"/>
  <c r="AK601" i="2"/>
  <c r="AK666" i="2"/>
  <c r="AR666" i="2" s="1"/>
  <c r="AK738" i="2"/>
  <c r="AR738" i="2" s="1"/>
  <c r="AK96" i="2"/>
  <c r="AK620" i="2"/>
  <c r="AR620" i="2" s="1"/>
  <c r="AK604" i="2"/>
  <c r="AR604" i="2" s="1"/>
  <c r="AK603" i="2"/>
  <c r="AK375" i="2"/>
  <c r="AK502" i="2"/>
  <c r="AK151" i="2"/>
  <c r="AK159" i="2"/>
  <c r="AK215" i="2"/>
  <c r="AK503" i="2"/>
  <c r="AR503" i="2" s="1"/>
  <c r="AK303" i="2"/>
  <c r="AK566" i="2"/>
  <c r="AK279" i="2"/>
  <c r="AK584" i="2"/>
  <c r="AK386" i="2"/>
  <c r="AR386" i="2" s="1"/>
  <c r="AK211" i="2"/>
  <c r="AK540" i="2"/>
  <c r="AK416" i="2"/>
  <c r="AK109" i="2"/>
  <c r="AK640" i="2"/>
  <c r="AR640" i="2" s="1"/>
  <c r="AK556" i="2"/>
  <c r="AK462" i="2"/>
  <c r="AK729" i="2"/>
  <c r="AR729" i="2" s="1"/>
  <c r="AK304" i="2"/>
  <c r="AK173" i="2"/>
  <c r="AK478" i="2"/>
  <c r="AR478" i="2" s="1"/>
  <c r="AK244" i="2"/>
  <c r="AK516" i="2"/>
  <c r="AR516" i="2" s="1"/>
  <c r="AK170" i="2"/>
  <c r="AK148" i="2"/>
  <c r="AK675" i="2"/>
  <c r="AR675" i="2" s="1"/>
  <c r="AK606" i="2"/>
  <c r="AK396" i="2"/>
  <c r="AK205" i="2"/>
  <c r="AK340" i="2"/>
  <c r="AK387" i="2"/>
  <c r="AK558" i="2"/>
  <c r="AR558" i="2" s="1"/>
  <c r="AK522" i="2"/>
  <c r="AK476" i="2"/>
  <c r="AK489" i="2"/>
  <c r="AR489" i="2" s="1"/>
  <c r="AK595" i="2"/>
  <c r="AK619" i="2"/>
  <c r="AR619" i="2" s="1"/>
  <c r="AK456" i="2"/>
  <c r="AR456" i="2" s="1"/>
  <c r="AK571" i="2"/>
  <c r="AK614" i="2"/>
  <c r="AR614" i="2" s="1"/>
  <c r="AK398" i="2"/>
  <c r="AR398" i="2" s="1"/>
  <c r="AK523" i="2"/>
  <c r="AK187" i="2"/>
  <c r="AK674" i="2"/>
  <c r="AR674" i="2" s="1"/>
  <c r="AK330" i="2"/>
  <c r="AR330" i="2" s="1"/>
  <c r="AK399" i="2"/>
  <c r="AK715" i="2"/>
  <c r="AR715" i="2" s="1"/>
  <c r="AK692" i="2"/>
  <c r="AR692" i="2" s="1"/>
  <c r="AK714" i="2"/>
  <c r="AR714" i="2" s="1"/>
  <c r="AK672" i="2"/>
  <c r="AR672" i="2" s="1"/>
  <c r="AK352" i="2"/>
  <c r="AR352" i="2" s="1"/>
  <c r="AK592" i="2"/>
  <c r="AK608" i="2"/>
  <c r="AK313" i="2"/>
  <c r="AK287" i="2"/>
  <c r="AK651" i="2"/>
  <c r="AR651" i="2" s="1"/>
  <c r="AK600" i="2"/>
  <c r="AR600" i="2" s="1"/>
  <c r="AK636" i="2"/>
  <c r="AR636" i="2" s="1"/>
  <c r="AK430" i="2"/>
  <c r="AK452" i="2"/>
  <c r="AR452" i="2" s="1"/>
  <c r="AK435" i="2"/>
  <c r="AK634" i="2"/>
  <c r="AR634" i="2" s="1"/>
  <c r="AK497" i="2"/>
  <c r="AK463" i="2"/>
  <c r="AK724" i="2"/>
  <c r="AR724" i="2" s="1"/>
  <c r="AK417" i="2"/>
  <c r="AK468" i="2"/>
  <c r="AR468" i="2" s="1"/>
  <c r="AK637" i="2"/>
  <c r="AK705" i="2"/>
  <c r="AR705" i="2" s="1"/>
  <c r="AK712" i="2"/>
  <c r="AR712" i="2" s="1"/>
  <c r="AK687" i="2"/>
  <c r="AR687" i="2" s="1"/>
  <c r="AK621" i="2"/>
  <c r="AR621" i="2" s="1"/>
  <c r="AK440" i="2"/>
  <c r="AR440" i="2" s="1"/>
  <c r="AK737" i="2"/>
  <c r="AR737" i="2" s="1"/>
  <c r="AK728" i="2"/>
  <c r="AR728" i="2" s="1"/>
  <c r="AK631" i="2"/>
  <c r="AR631" i="2" s="1"/>
  <c r="AK722" i="2"/>
  <c r="AR722" i="2" s="1"/>
  <c r="AK610" i="2"/>
  <c r="AK713" i="2"/>
  <c r="AR713" i="2" s="1"/>
  <c r="AK650" i="2"/>
  <c r="AK677" i="2"/>
  <c r="AR677" i="2" s="1"/>
  <c r="AK718" i="2"/>
  <c r="AR718" i="2" s="1"/>
  <c r="AK736" i="2"/>
  <c r="AR736" i="2" s="1"/>
  <c r="AK719" i="2"/>
  <c r="AR719" i="2" s="1"/>
  <c r="AK646" i="2"/>
  <c r="AR646" i="2" s="1"/>
  <c r="AK682" i="2"/>
  <c r="AR682" i="2" s="1"/>
  <c r="AK721" i="2"/>
  <c r="AR721" i="2" s="1"/>
  <c r="AK710" i="2"/>
  <c r="AR710" i="2" s="1"/>
  <c r="AK683" i="2"/>
  <c r="AR683" i="2" s="1"/>
  <c r="AK632" i="2"/>
  <c r="AK668" i="2"/>
  <c r="AR668" i="2" s="1"/>
  <c r="AK701" i="2"/>
  <c r="AR701" i="2" s="1"/>
  <c r="AK699" i="2"/>
  <c r="AR699" i="2" s="1"/>
  <c r="AK735" i="2"/>
  <c r="AR735" i="2" s="1"/>
  <c r="AH545" i="2"/>
  <c r="AH535" i="2"/>
  <c r="AH622" i="2"/>
  <c r="AH102" i="2"/>
  <c r="AH389" i="2"/>
  <c r="AH482" i="2"/>
  <c r="AH369" i="2"/>
  <c r="AH487" i="2"/>
  <c r="AH594" i="2"/>
  <c r="AH311" i="2"/>
  <c r="AH358" i="2"/>
  <c r="AH426" i="2"/>
  <c r="AH617" i="2"/>
  <c r="AH224" i="2"/>
  <c r="AH176" i="2"/>
  <c r="AH180" i="2"/>
  <c r="AH135" i="2"/>
  <c r="AH460" i="2"/>
  <c r="AH493" i="2"/>
  <c r="AH670" i="2"/>
  <c r="AH524" i="2"/>
  <c r="AH71" i="2"/>
  <c r="AH455" i="2"/>
  <c r="AH391" i="2"/>
  <c r="AH281" i="2"/>
  <c r="AH140" i="2"/>
  <c r="AH537" i="2"/>
  <c r="AH27" i="2"/>
  <c r="AH201" i="2"/>
  <c r="AH57" i="2"/>
  <c r="AH349" i="2"/>
  <c r="AH648" i="2"/>
  <c r="AH559" i="2"/>
  <c r="AH626" i="2"/>
  <c r="AH129" i="2"/>
  <c r="AH3" i="2"/>
  <c r="AH250" i="2"/>
  <c r="AH635" i="2"/>
  <c r="AH98" i="2"/>
  <c r="AH99" i="2"/>
  <c r="AH526" i="2"/>
  <c r="AH509" i="2"/>
  <c r="AH47" i="2"/>
  <c r="AH126" i="2"/>
  <c r="AH345" i="2"/>
  <c r="AH236" i="2"/>
  <c r="AH229" i="2"/>
  <c r="AH624" i="2"/>
  <c r="AH353" i="2"/>
  <c r="AH89" i="2"/>
  <c r="AH552" i="2"/>
  <c r="AH152" i="2"/>
  <c r="AH331" i="2"/>
  <c r="AH51" i="2"/>
  <c r="AH82" i="2"/>
  <c r="AH48" i="2"/>
  <c r="AH431" i="2"/>
  <c r="AH492" i="2"/>
  <c r="AH527" i="2"/>
  <c r="AH282" i="2"/>
  <c r="AH153" i="2"/>
  <c r="AH332" i="2"/>
  <c r="AH483" i="2"/>
  <c r="AH415" i="2"/>
  <c r="AH420" i="2"/>
  <c r="AH204" i="2"/>
  <c r="AH312" i="2"/>
  <c r="AH383" i="2"/>
  <c r="AH413" i="2"/>
  <c r="AH90" i="2"/>
  <c r="AH393" i="2"/>
  <c r="AH149" i="2"/>
  <c r="AH323" i="2"/>
  <c r="AH2" i="2"/>
  <c r="AH219" i="2"/>
  <c r="AH291" i="2"/>
  <c r="AH615" i="2"/>
  <c r="AH127" i="2"/>
  <c r="AH166" i="2"/>
  <c r="AH491" i="2"/>
  <c r="AH284" i="2"/>
  <c r="AH103" i="2"/>
  <c r="AH441" i="2"/>
  <c r="AH10" i="2"/>
  <c r="AH157" i="2"/>
  <c r="AH317" i="2"/>
  <c r="AH504" i="2"/>
  <c r="AH613" i="2"/>
  <c r="AH580" i="2"/>
  <c r="AH233" i="2"/>
  <c r="AH221" i="2"/>
  <c r="AH395" i="2"/>
  <c r="AH270" i="2"/>
  <c r="AH342" i="2"/>
  <c r="AH56" i="2"/>
  <c r="AH403" i="2"/>
  <c r="AH86" i="2"/>
  <c r="AH289" i="2"/>
  <c r="AH356" i="2"/>
  <c r="AH118" i="2"/>
  <c r="AH202" i="2"/>
  <c r="AH9" i="2"/>
  <c r="AH26" i="2"/>
  <c r="AH107" i="2"/>
  <c r="AH422" i="2"/>
  <c r="AH122" i="2"/>
  <c r="AH271" i="2"/>
  <c r="AH193" i="2"/>
  <c r="AH294" i="2"/>
  <c r="AH324" i="2"/>
  <c r="AH469" i="2"/>
  <c r="AH245" i="2"/>
  <c r="AH100" i="2"/>
  <c r="AH341" i="2"/>
  <c r="AH411" i="2"/>
  <c r="AH203" i="2"/>
  <c r="AH616" i="2"/>
  <c r="AH688" i="2"/>
  <c r="AH137" i="2"/>
  <c r="AH136" i="2"/>
  <c r="AH308" i="2"/>
  <c r="AH43" i="2"/>
  <c r="AH12" i="2"/>
  <c r="AH542" i="2"/>
  <c r="AH273" i="2"/>
  <c r="AH167" i="2"/>
  <c r="AH146" i="2"/>
  <c r="AH343" i="2"/>
  <c r="AH319" i="2"/>
  <c r="AH598" i="2"/>
  <c r="AH42" i="2"/>
  <c r="AH501" i="2"/>
  <c r="AH276" i="2"/>
  <c r="AH485" i="2"/>
  <c r="AH246" i="2"/>
  <c r="AH207" i="2"/>
  <c r="AH239" i="2"/>
  <c r="AH322" i="2"/>
  <c r="AH39" i="2"/>
  <c r="AH285" i="2"/>
  <c r="AH696" i="2"/>
  <c r="AH421" i="2"/>
  <c r="AH307" i="2"/>
  <c r="AH700" i="2"/>
  <c r="AH59" i="2"/>
  <c r="AH67" i="2"/>
  <c r="AH15" i="2"/>
  <c r="AH309" i="2"/>
  <c r="AH212" i="2"/>
  <c r="AH477" i="2"/>
  <c r="AH84" i="2"/>
  <c r="AH406" i="2"/>
  <c r="AH325" i="2"/>
  <c r="AH226" i="2"/>
  <c r="AH499" i="2"/>
  <c r="AH384" i="2"/>
  <c r="AH288" i="2"/>
  <c r="AH402" i="2"/>
  <c r="AH378" i="2"/>
  <c r="AH529" i="2"/>
  <c r="AH517" i="2"/>
  <c r="AH162" i="2"/>
  <c r="AH541" i="2"/>
  <c r="AH647" i="2"/>
  <c r="AH577" i="2"/>
  <c r="AH467" i="2"/>
  <c r="AH586" i="2"/>
  <c r="AH37" i="2"/>
  <c r="AH253" i="2"/>
  <c r="AH216" i="2"/>
  <c r="AH472" i="2"/>
  <c r="AH139" i="2"/>
  <c r="AH659" i="2"/>
  <c r="AH505" i="2"/>
  <c r="AH338" i="2"/>
  <c r="AH656" i="2"/>
  <c r="AH128" i="2"/>
  <c r="AH583" i="2"/>
  <c r="AH21" i="2"/>
  <c r="AH228" i="2"/>
  <c r="AH633" i="2"/>
  <c r="AH6" i="2"/>
  <c r="AH563" i="2"/>
  <c r="AH232" i="2"/>
  <c r="AH52" i="2"/>
  <c r="AH248" i="2"/>
  <c r="AH36" i="2"/>
  <c r="AH197" i="2"/>
  <c r="AH473" i="2"/>
  <c r="AH557" i="2"/>
  <c r="AH589" i="2"/>
  <c r="AH30" i="2"/>
  <c r="AH432" i="2"/>
  <c r="AH318" i="2"/>
  <c r="AH686" i="2"/>
  <c r="AH365" i="2"/>
  <c r="AH410" i="2"/>
  <c r="AH198" i="2"/>
  <c r="AH448" i="2"/>
  <c r="AH429" i="2"/>
  <c r="AH178" i="2"/>
  <c r="AH590" i="2"/>
  <c r="AH548" i="2"/>
  <c r="AH92" i="2"/>
  <c r="AH261" i="2"/>
  <c r="AH397" i="2"/>
  <c r="AH72" i="2"/>
  <c r="AH512" i="2"/>
  <c r="AH385" i="2"/>
  <c r="AH115" i="2"/>
  <c r="AH629" i="2"/>
  <c r="AH461" i="2"/>
  <c r="AH390" i="2"/>
  <c r="AH74" i="2"/>
  <c r="AH554" i="2"/>
  <c r="AH561" i="2"/>
  <c r="AH510" i="2"/>
  <c r="AH133" i="2"/>
  <c r="AH259" i="2"/>
  <c r="AH106" i="2"/>
  <c r="AH407" i="2"/>
  <c r="AH230" i="2"/>
  <c r="AH662" i="2"/>
  <c r="AH716" i="2"/>
  <c r="AH195" i="2"/>
  <c r="AH296" i="2"/>
  <c r="AH64" i="2"/>
  <c r="AH238" i="2"/>
  <c r="AH447" i="2"/>
  <c r="AH591" i="2"/>
  <c r="AH354" i="2"/>
  <c r="AH480" i="2"/>
  <c r="AH292" i="2"/>
  <c r="AH531" i="2"/>
  <c r="AH7" i="2"/>
  <c r="AH83" i="2"/>
  <c r="AH54" i="2"/>
  <c r="AH579" i="2"/>
  <c r="AH337" i="2"/>
  <c r="AH695" i="2"/>
  <c r="AH316" i="2"/>
  <c r="AH334" i="2"/>
  <c r="AH437" i="2"/>
  <c r="AH121" i="2"/>
  <c r="AH576" i="2"/>
  <c r="AH222" i="2"/>
  <c r="AH726" i="2"/>
  <c r="AH258" i="2"/>
  <c r="AH543" i="2"/>
  <c r="AH33" i="2"/>
  <c r="AH669" i="2"/>
  <c r="AH599" i="2"/>
  <c r="AH521" i="2"/>
  <c r="AH339" i="2"/>
  <c r="AH179" i="2"/>
  <c r="AH94" i="2"/>
  <c r="AH507" i="2"/>
  <c r="AH255" i="2"/>
  <c r="AH286" i="2"/>
  <c r="AH328" i="2"/>
  <c r="AH16" i="2"/>
  <c r="AH130" i="2"/>
  <c r="AH293" i="2"/>
  <c r="AH495" i="2"/>
  <c r="AH539" i="2"/>
  <c r="AH85" i="2"/>
  <c r="AH347" i="2"/>
  <c r="AH62" i="2"/>
  <c r="AH471" i="2"/>
  <c r="AH371" i="2"/>
  <c r="AH564" i="2"/>
  <c r="AH108" i="2"/>
  <c r="AH196" i="2"/>
  <c r="AH70" i="2"/>
  <c r="AH464" i="2"/>
  <c r="AH569" i="2"/>
  <c r="AH231" i="2"/>
  <c r="AH73" i="2"/>
  <c r="AH297" i="2"/>
  <c r="AH242" i="2"/>
  <c r="AH87" i="2"/>
  <c r="AH329" i="2"/>
  <c r="AH443" i="2"/>
  <c r="AH518" i="2"/>
  <c r="AH45" i="2"/>
  <c r="AH247" i="2"/>
  <c r="AH65" i="2"/>
  <c r="AH451" i="2"/>
  <c r="AH267" i="2"/>
  <c r="AH596" i="2"/>
  <c r="AH156" i="2"/>
  <c r="AH702" i="2"/>
  <c r="AH144" i="2"/>
  <c r="AH274" i="2"/>
  <c r="AH630" i="2"/>
  <c r="AH95" i="2"/>
  <c r="AH350" i="2"/>
  <c r="AH80" i="2"/>
  <c r="AH555" i="2"/>
  <c r="AH486" i="2"/>
  <c r="AH141" i="2"/>
  <c r="AH172" i="2"/>
  <c r="AH644" i="2"/>
  <c r="AH254" i="2"/>
  <c r="AH69" i="2"/>
  <c r="AH381" i="2"/>
  <c r="AH321" i="2"/>
  <c r="AH295" i="2"/>
  <c r="AH597" i="2"/>
  <c r="AH355" i="2"/>
  <c r="AH175" i="2"/>
  <c r="AH530" i="2"/>
  <c r="AH79" i="2"/>
  <c r="AH280" i="2"/>
  <c r="AH171" i="2"/>
  <c r="AH638" i="2"/>
  <c r="AH168" i="2"/>
  <c r="AH568" i="2"/>
  <c r="AH165" i="2"/>
  <c r="AH237" i="2"/>
  <c r="AH490" i="2"/>
  <c r="AH335" i="2"/>
  <c r="AH14" i="2"/>
  <c r="AH262" i="2"/>
  <c r="AH382" i="2"/>
  <c r="AH11" i="2"/>
  <c r="AH105" i="2"/>
  <c r="AH225" i="2"/>
  <c r="AH513" i="2"/>
  <c r="AH575" i="2"/>
  <c r="AH275" i="2"/>
  <c r="AH706" i="2"/>
  <c r="AH206" i="2"/>
  <c r="AH32" i="2"/>
  <c r="AH68" i="2"/>
  <c r="AH667" i="2"/>
  <c r="AH155" i="2"/>
  <c r="AH649" i="2"/>
  <c r="AH8" i="2"/>
  <c r="AH326" i="2"/>
  <c r="AH409" i="2"/>
  <c r="AH25" i="2"/>
  <c r="AH123" i="2"/>
  <c r="AH66" i="2"/>
  <c r="AH697" i="2"/>
  <c r="AH444" i="2"/>
  <c r="AH243" i="2"/>
  <c r="AH652" i="2"/>
  <c r="AH528" i="2"/>
  <c r="AH35" i="2"/>
  <c r="AH550" i="2"/>
  <c r="AH481" i="2"/>
  <c r="AH88" i="2"/>
  <c r="AH544" i="2"/>
  <c r="AH348" i="2"/>
  <c r="AH360" i="2"/>
  <c r="AH372" i="2"/>
  <c r="AH124" i="2"/>
  <c r="AH412" i="2"/>
  <c r="AH264" i="2"/>
  <c r="AH310" i="2"/>
  <c r="AH661" i="2"/>
  <c r="AH508" i="2"/>
  <c r="AH77" i="2"/>
  <c r="AH209" i="2"/>
  <c r="AH190" i="2"/>
  <c r="AH458" i="2"/>
  <c r="AH208" i="2"/>
  <c r="AH220" i="2"/>
  <c r="AH125" i="2"/>
  <c r="AH618" i="2"/>
  <c r="AH251" i="2"/>
  <c r="AH97" i="2"/>
  <c r="AH401" i="2"/>
  <c r="AH685" i="2"/>
  <c r="AH446" i="2"/>
  <c r="AH188" i="2"/>
  <c r="AH50" i="2"/>
  <c r="AH142" i="2"/>
  <c r="AH18" i="2"/>
  <c r="AH643" i="2"/>
  <c r="AH194" i="2"/>
  <c r="AH174" i="2"/>
  <c r="AH301" i="2"/>
  <c r="AH241" i="2"/>
  <c r="AH163" i="2"/>
  <c r="AH336" i="2"/>
  <c r="AH653" i="2"/>
  <c r="AH299" i="2"/>
  <c r="AH494" i="2"/>
  <c r="AH689" i="2"/>
  <c r="AH553" i="2"/>
  <c r="AH424" i="2"/>
  <c r="AH453" i="2"/>
  <c r="AH484" i="2"/>
  <c r="AH374" i="2"/>
  <c r="AH31" i="2"/>
  <c r="AH302" i="2"/>
  <c r="AH5" i="2"/>
  <c r="AH91" i="2"/>
  <c r="AH363" i="2"/>
  <c r="AH192" i="2"/>
  <c r="AH641" i="2"/>
  <c r="AH182" i="2"/>
  <c r="AH138" i="2"/>
  <c r="AH169" i="2"/>
  <c r="AH234" i="2"/>
  <c r="AH19" i="2"/>
  <c r="AH488" i="2"/>
  <c r="AH235" i="2"/>
  <c r="AH404" i="2"/>
  <c r="AH191" i="2"/>
  <c r="AH184" i="2"/>
  <c r="AH654" i="2"/>
  <c r="AH723" i="2"/>
  <c r="AH22" i="2"/>
  <c r="AH525" i="2"/>
  <c r="AH46" i="2"/>
  <c r="AH104" i="2"/>
  <c r="AH609" i="2"/>
  <c r="AH256" i="2"/>
  <c r="AH4" i="2"/>
  <c r="AH305" i="2"/>
  <c r="AH13" i="2"/>
  <c r="AH49" i="2"/>
  <c r="AH55" i="2"/>
  <c r="AH570" i="2"/>
  <c r="AH147" i="2"/>
  <c r="AH520" i="2"/>
  <c r="AH283" i="2"/>
  <c r="AH423" i="2"/>
  <c r="AH459" i="2"/>
  <c r="AH578" i="2"/>
  <c r="AH449" i="2"/>
  <c r="AH357" i="2"/>
  <c r="AH60" i="2"/>
  <c r="AH582" i="2"/>
  <c r="AH213" i="2"/>
  <c r="AH252" i="2"/>
  <c r="AH645" i="2"/>
  <c r="AH257" i="2"/>
  <c r="AH210" i="2"/>
  <c r="AH120" i="2"/>
  <c r="AH725" i="2"/>
  <c r="AH500" i="2"/>
  <c r="AH408" i="2"/>
  <c r="AH249" i="2"/>
  <c r="AH698" i="2"/>
  <c r="AH240" i="2"/>
  <c r="AH515" i="2"/>
  <c r="AH498" i="2"/>
  <c r="AH676" i="2"/>
  <c r="AH134" i="2"/>
  <c r="AH344" i="2"/>
  <c r="AH298" i="2"/>
  <c r="AH474" i="2"/>
  <c r="AH218" i="2"/>
  <c r="AH475" i="2"/>
  <c r="AH110" i="2"/>
  <c r="AH160" i="2"/>
  <c r="AH306" i="2"/>
  <c r="AH58" i="2"/>
  <c r="AH427" i="2"/>
  <c r="AH547" i="2"/>
  <c r="AH720" i="2"/>
  <c r="AH28" i="2"/>
  <c r="AH290" i="2"/>
  <c r="AH519" i="2"/>
  <c r="AH419" i="2"/>
  <c r="AH116" i="2"/>
  <c r="AH418" i="2"/>
  <c r="AH549" i="2"/>
  <c r="AH434" i="2"/>
  <c r="AH442" i="2"/>
  <c r="AH532" i="2"/>
  <c r="AH185" i="2"/>
  <c r="AH690" i="2"/>
  <c r="AH61" i="2"/>
  <c r="AH428" i="2"/>
  <c r="AH470" i="2"/>
  <c r="AH101" i="2"/>
  <c r="AH327" i="2"/>
  <c r="AH131" i="2"/>
  <c r="AH602" i="2"/>
  <c r="AH733" i="2"/>
  <c r="AH114" i="2"/>
  <c r="AH704" i="2"/>
  <c r="AH679" i="2"/>
  <c r="AH112" i="2"/>
  <c r="AH506" i="2"/>
  <c r="AH707" i="2"/>
  <c r="AH394" i="2"/>
  <c r="AH436" i="2"/>
  <c r="AH414" i="2"/>
  <c r="AH717" i="2"/>
  <c r="AH41" i="2"/>
  <c r="AH24" i="2"/>
  <c r="AH119" i="2"/>
  <c r="AH439" i="2"/>
  <c r="AH514" i="2"/>
  <c r="AH217" i="2"/>
  <c r="AH680" i="2"/>
  <c r="AH671" i="2"/>
  <c r="AH370" i="2"/>
  <c r="AH465" i="2"/>
  <c r="AH376" i="2"/>
  <c r="AH20" i="2"/>
  <c r="AH642" i="2"/>
  <c r="AH200" i="2"/>
  <c r="AH496" i="2"/>
  <c r="AH438" i="2"/>
  <c r="AH607" i="2"/>
  <c r="AH457" i="2"/>
  <c r="AH76" i="2"/>
  <c r="AH17" i="2"/>
  <c r="AH565" i="2"/>
  <c r="AH362" i="2"/>
  <c r="AH392" i="2"/>
  <c r="AH623" i="2"/>
  <c r="AH562" i="2"/>
  <c r="AH183" i="2"/>
  <c r="AH40" i="2"/>
  <c r="AH612" i="2"/>
  <c r="AH734" i="2"/>
  <c r="AH627" i="2"/>
  <c r="AH379" i="2"/>
  <c r="AH611" i="2"/>
  <c r="AH63" i="2"/>
  <c r="AH658" i="2"/>
  <c r="AH731" i="2"/>
  <c r="AH425" i="2"/>
  <c r="AH53" i="2"/>
  <c r="AH511" i="2"/>
  <c r="AH593" i="2"/>
  <c r="AH574" i="2"/>
  <c r="AH454" i="2"/>
  <c r="AH277" i="2"/>
  <c r="AH269" i="2"/>
  <c r="AH359" i="2"/>
  <c r="AH711" i="2"/>
  <c r="AH263" i="2"/>
  <c r="AH346" i="2"/>
  <c r="AH538" i="2"/>
  <c r="AH75" i="2"/>
  <c r="AH450" i="2"/>
  <c r="AH655" i="2"/>
  <c r="AH351" i="2"/>
  <c r="AH361" i="2"/>
  <c r="AH400" i="2"/>
  <c r="AH111" i="2"/>
  <c r="AH657" i="2"/>
  <c r="AH479" i="2"/>
  <c r="AH227" i="2"/>
  <c r="AH34" i="2"/>
  <c r="AH223" i="2"/>
  <c r="AH181" i="2"/>
  <c r="AH29" i="2"/>
  <c r="AH186" i="2"/>
  <c r="AH81" i="2"/>
  <c r="AH678" i="2"/>
  <c r="AH117" i="2"/>
  <c r="AH551" i="2"/>
  <c r="AH364" i="2"/>
  <c r="AH38" i="2"/>
  <c r="AH177" i="2"/>
  <c r="AH23" i="2"/>
  <c r="AH572" i="2"/>
  <c r="AH533" i="2"/>
  <c r="AH214" i="2"/>
  <c r="AH730" i="2"/>
  <c r="AH164" i="2"/>
  <c r="AH673" i="2"/>
  <c r="AH377" i="2"/>
  <c r="AH78" i="2"/>
  <c r="AH265" i="2"/>
  <c r="AH405" i="2"/>
  <c r="AH278" i="2"/>
  <c r="AH380" i="2"/>
  <c r="AH315" i="2"/>
  <c r="AH693" i="2"/>
  <c r="AH150" i="2"/>
  <c r="AH534" i="2"/>
  <c r="AH587" i="2"/>
  <c r="AH665" i="2"/>
  <c r="AH44" i="2"/>
  <c r="AH727" i="2"/>
  <c r="AH664" i="2"/>
  <c r="AH694" i="2"/>
  <c r="AH466" i="2"/>
  <c r="AH132" i="2"/>
  <c r="AH93" i="2"/>
  <c r="AH368" i="2"/>
  <c r="AH628" i="2"/>
  <c r="AH585" i="2"/>
  <c r="AH260" i="2"/>
  <c r="AH145" i="2"/>
  <c r="AH639" i="2"/>
  <c r="AH333" i="2"/>
  <c r="AH536" i="2"/>
  <c r="AH445" i="2"/>
  <c r="AH581" i="2"/>
  <c r="AH272" i="2"/>
  <c r="AH143" i="2"/>
  <c r="AH161" i="2"/>
  <c r="AH367" i="2"/>
  <c r="AH732" i="2"/>
  <c r="AH388" i="2"/>
  <c r="AH708" i="2"/>
  <c r="AH681" i="2"/>
  <c r="AH300" i="2"/>
  <c r="AH154" i="2"/>
  <c r="AH113" i="2"/>
  <c r="AH691" i="2"/>
  <c r="AH567" i="2"/>
  <c r="AH314" i="2"/>
  <c r="AH373" i="2"/>
  <c r="AH433" i="2"/>
  <c r="AH266" i="2"/>
  <c r="AH625" i="2"/>
  <c r="AH573" i="2"/>
  <c r="AH709" i="2"/>
  <c r="AH560" i="2"/>
  <c r="AH663" i="2"/>
  <c r="AH546" i="2"/>
  <c r="AH684" i="2"/>
  <c r="AH366" i="2"/>
  <c r="AH189" i="2"/>
  <c r="AH199" i="2"/>
  <c r="AH660" i="2"/>
  <c r="AH703" i="2"/>
  <c r="AH320" i="2"/>
  <c r="AH605" i="2"/>
  <c r="AH588" i="2"/>
  <c r="AH268" i="2"/>
  <c r="AH158" i="2"/>
  <c r="AH601" i="2"/>
  <c r="AH666" i="2"/>
  <c r="AH738" i="2"/>
  <c r="AH96" i="2"/>
  <c r="AH620" i="2"/>
  <c r="AH604" i="2"/>
  <c r="AH603" i="2"/>
  <c r="AH375" i="2"/>
  <c r="AH502" i="2"/>
  <c r="AH151" i="2"/>
  <c r="AH159" i="2"/>
  <c r="AH215" i="2"/>
  <c r="AH503" i="2"/>
  <c r="AH303" i="2"/>
  <c r="AH566" i="2"/>
  <c r="AH279" i="2"/>
  <c r="AH584" i="2"/>
  <c r="AH386" i="2"/>
  <c r="AH211" i="2"/>
  <c r="AH540" i="2"/>
  <c r="AH416" i="2"/>
  <c r="AH109" i="2"/>
  <c r="AH640" i="2"/>
  <c r="AH556" i="2"/>
  <c r="AH462" i="2"/>
  <c r="AH729" i="2"/>
  <c r="AH304" i="2"/>
  <c r="AH173" i="2"/>
  <c r="AH478" i="2"/>
  <c r="AH244" i="2"/>
  <c r="AH516" i="2"/>
  <c r="AH170" i="2"/>
  <c r="AH148" i="2"/>
  <c r="AH675" i="2"/>
  <c r="AH606" i="2"/>
  <c r="AH396" i="2"/>
  <c r="AH205" i="2"/>
  <c r="AH340" i="2"/>
  <c r="AH387" i="2"/>
  <c r="AH558" i="2"/>
  <c r="AH522" i="2"/>
  <c r="AH476" i="2"/>
  <c r="AH489" i="2"/>
  <c r="AH595" i="2"/>
  <c r="AH619" i="2"/>
  <c r="AH456" i="2"/>
  <c r="AH571" i="2"/>
  <c r="AH614" i="2"/>
  <c r="AH398" i="2"/>
  <c r="AH523" i="2"/>
  <c r="AH187" i="2"/>
  <c r="AH674" i="2"/>
  <c r="AH330" i="2"/>
  <c r="AH399" i="2"/>
  <c r="AH715" i="2"/>
  <c r="AH692" i="2"/>
  <c r="AH714" i="2"/>
  <c r="AH672" i="2"/>
  <c r="AH352" i="2"/>
  <c r="AH592" i="2"/>
  <c r="AH608" i="2"/>
  <c r="AH313" i="2"/>
  <c r="AH287" i="2"/>
  <c r="AH651" i="2"/>
  <c r="AH600" i="2"/>
  <c r="AH636" i="2"/>
  <c r="AH430" i="2"/>
  <c r="AH452" i="2"/>
  <c r="AH435" i="2"/>
  <c r="AH634" i="2"/>
  <c r="AH497" i="2"/>
  <c r="AH463" i="2"/>
  <c r="AH724" i="2"/>
  <c r="AH417" i="2"/>
  <c r="AH468" i="2"/>
  <c r="AH637" i="2"/>
  <c r="AH705" i="2"/>
  <c r="AH712" i="2"/>
  <c r="AH687" i="2"/>
  <c r="AH621" i="2"/>
  <c r="AH440" i="2"/>
  <c r="AH737" i="2"/>
  <c r="AH728" i="2"/>
  <c r="AH631" i="2"/>
  <c r="AH722" i="2"/>
  <c r="AH610" i="2"/>
  <c r="AH713" i="2"/>
  <c r="AH650" i="2"/>
  <c r="AH677" i="2"/>
  <c r="AH718" i="2"/>
  <c r="AH736" i="2"/>
  <c r="AH719" i="2"/>
  <c r="AH646" i="2"/>
  <c r="AH682" i="2"/>
  <c r="AH721" i="2"/>
  <c r="AH710" i="2"/>
  <c r="AH683" i="2"/>
  <c r="AH632" i="2"/>
  <c r="AH668" i="2"/>
  <c r="AH701" i="2"/>
  <c r="AH699" i="2"/>
  <c r="AH735" i="2"/>
  <c r="AG545" i="2"/>
  <c r="AG535" i="2"/>
  <c r="AG622" i="2"/>
  <c r="AG102" i="2"/>
  <c r="AG389" i="2"/>
  <c r="AG482" i="2"/>
  <c r="AG369" i="2"/>
  <c r="AG487" i="2"/>
  <c r="AG594" i="2"/>
  <c r="AG311" i="2"/>
  <c r="AG358" i="2"/>
  <c r="AG426" i="2"/>
  <c r="AG617" i="2"/>
  <c r="AG224" i="2"/>
  <c r="AG176" i="2"/>
  <c r="AG180" i="2"/>
  <c r="AG135" i="2"/>
  <c r="AG460" i="2"/>
  <c r="AG493" i="2"/>
  <c r="AG670" i="2"/>
  <c r="AG524" i="2"/>
  <c r="AG71" i="2"/>
  <c r="AG455" i="2"/>
  <c r="AG391" i="2"/>
  <c r="AG281" i="2"/>
  <c r="AG140" i="2"/>
  <c r="AG537" i="2"/>
  <c r="AG27" i="2"/>
  <c r="AG201" i="2"/>
  <c r="AG57" i="2"/>
  <c r="AG349" i="2"/>
  <c r="AG648" i="2"/>
  <c r="AG559" i="2"/>
  <c r="AG626" i="2"/>
  <c r="AG129" i="2"/>
  <c r="AG3" i="2"/>
  <c r="AG250" i="2"/>
  <c r="AG635" i="2"/>
  <c r="AG98" i="2"/>
  <c r="AG99" i="2"/>
  <c r="AG526" i="2"/>
  <c r="AG509" i="2"/>
  <c r="AG47" i="2"/>
  <c r="AG126" i="2"/>
  <c r="AG345" i="2"/>
  <c r="AG236" i="2"/>
  <c r="AG229" i="2"/>
  <c r="AG624" i="2"/>
  <c r="AG353" i="2"/>
  <c r="AG89" i="2"/>
  <c r="AG552" i="2"/>
  <c r="AG152" i="2"/>
  <c r="AG331" i="2"/>
  <c r="AG51" i="2"/>
  <c r="AG82" i="2"/>
  <c r="AG48" i="2"/>
  <c r="AG431" i="2"/>
  <c r="AG492" i="2"/>
  <c r="AG527" i="2"/>
  <c r="AG282" i="2"/>
  <c r="AG153" i="2"/>
  <c r="AG332" i="2"/>
  <c r="AG483" i="2"/>
  <c r="AG415" i="2"/>
  <c r="AG420" i="2"/>
  <c r="AG204" i="2"/>
  <c r="AG312" i="2"/>
  <c r="AG383" i="2"/>
  <c r="AG413" i="2"/>
  <c r="AG90" i="2"/>
  <c r="AG393" i="2"/>
  <c r="AG149" i="2"/>
  <c r="AG323" i="2"/>
  <c r="AG2" i="2"/>
  <c r="AG219" i="2"/>
  <c r="AG291" i="2"/>
  <c r="AG615" i="2"/>
  <c r="AG127" i="2"/>
  <c r="AG166" i="2"/>
  <c r="AG491" i="2"/>
  <c r="AG284" i="2"/>
  <c r="AG103" i="2"/>
  <c r="AG441" i="2"/>
  <c r="AG10" i="2"/>
  <c r="AG157" i="2"/>
  <c r="AG317" i="2"/>
  <c r="AG504" i="2"/>
  <c r="AG613" i="2"/>
  <c r="AG580" i="2"/>
  <c r="AG233" i="2"/>
  <c r="AG221" i="2"/>
  <c r="AG395" i="2"/>
  <c r="AG270" i="2"/>
  <c r="AG342" i="2"/>
  <c r="AG56" i="2"/>
  <c r="AG403" i="2"/>
  <c r="AG86" i="2"/>
  <c r="AG289" i="2"/>
  <c r="AG356" i="2"/>
  <c r="AG118" i="2"/>
  <c r="AG202" i="2"/>
  <c r="AG9" i="2"/>
  <c r="AG26" i="2"/>
  <c r="AG107" i="2"/>
  <c r="AG422" i="2"/>
  <c r="AG122" i="2"/>
  <c r="AG271" i="2"/>
  <c r="AG193" i="2"/>
  <c r="AG294" i="2"/>
  <c r="AG324" i="2"/>
  <c r="AG469" i="2"/>
  <c r="AG245" i="2"/>
  <c r="AG100" i="2"/>
  <c r="AG341" i="2"/>
  <c r="AG411" i="2"/>
  <c r="AG203" i="2"/>
  <c r="AG616" i="2"/>
  <c r="AG688" i="2"/>
  <c r="AG137" i="2"/>
  <c r="AG136" i="2"/>
  <c r="AG308" i="2"/>
  <c r="AG43" i="2"/>
  <c r="AG12" i="2"/>
  <c r="AG542" i="2"/>
  <c r="AG273" i="2"/>
  <c r="AG167" i="2"/>
  <c r="AG146" i="2"/>
  <c r="AG343" i="2"/>
  <c r="AG319" i="2"/>
  <c r="AG598" i="2"/>
  <c r="AG42" i="2"/>
  <c r="AG501" i="2"/>
  <c r="AG276" i="2"/>
  <c r="AG485" i="2"/>
  <c r="AG246" i="2"/>
  <c r="AG207" i="2"/>
  <c r="AG239" i="2"/>
  <c r="AG322" i="2"/>
  <c r="AG39" i="2"/>
  <c r="AG285" i="2"/>
  <c r="AG696" i="2"/>
  <c r="AG421" i="2"/>
  <c r="AG307" i="2"/>
  <c r="AG700" i="2"/>
  <c r="AG59" i="2"/>
  <c r="AG67" i="2"/>
  <c r="AG15" i="2"/>
  <c r="AG309" i="2"/>
  <c r="AG212" i="2"/>
  <c r="AG477" i="2"/>
  <c r="AG84" i="2"/>
  <c r="AG406" i="2"/>
  <c r="AG325" i="2"/>
  <c r="AG226" i="2"/>
  <c r="AG499" i="2"/>
  <c r="AG384" i="2"/>
  <c r="AG288" i="2"/>
  <c r="AG402" i="2"/>
  <c r="AG378" i="2"/>
  <c r="AG529" i="2"/>
  <c r="AG517" i="2"/>
  <c r="AG162" i="2"/>
  <c r="AG541" i="2"/>
  <c r="AG647" i="2"/>
  <c r="AG577" i="2"/>
  <c r="AG467" i="2"/>
  <c r="AG586" i="2"/>
  <c r="AG37" i="2"/>
  <c r="AG253" i="2"/>
  <c r="AG216" i="2"/>
  <c r="AG472" i="2"/>
  <c r="AG139" i="2"/>
  <c r="AG659" i="2"/>
  <c r="AG505" i="2"/>
  <c r="AG338" i="2"/>
  <c r="AG656" i="2"/>
  <c r="AG128" i="2"/>
  <c r="AG583" i="2"/>
  <c r="AG21" i="2"/>
  <c r="AG228" i="2"/>
  <c r="AG633" i="2"/>
  <c r="AG6" i="2"/>
  <c r="AG563" i="2"/>
  <c r="AG232" i="2"/>
  <c r="AG52" i="2"/>
  <c r="AG248" i="2"/>
  <c r="AG36" i="2"/>
  <c r="AG197" i="2"/>
  <c r="AG473" i="2"/>
  <c r="AG557" i="2"/>
  <c r="AG589" i="2"/>
  <c r="AG30" i="2"/>
  <c r="AG432" i="2"/>
  <c r="AG318" i="2"/>
  <c r="AG686" i="2"/>
  <c r="AG365" i="2"/>
  <c r="AG410" i="2"/>
  <c r="AG198" i="2"/>
  <c r="AG448" i="2"/>
  <c r="AG429" i="2"/>
  <c r="AG178" i="2"/>
  <c r="AG590" i="2"/>
  <c r="AG548" i="2"/>
  <c r="AG92" i="2"/>
  <c r="AG261" i="2"/>
  <c r="AG397" i="2"/>
  <c r="AG72" i="2"/>
  <c r="AG512" i="2"/>
  <c r="AG385" i="2"/>
  <c r="AG115" i="2"/>
  <c r="AG629" i="2"/>
  <c r="AG461" i="2"/>
  <c r="AG390" i="2"/>
  <c r="AG74" i="2"/>
  <c r="AG554" i="2"/>
  <c r="AG561" i="2"/>
  <c r="AG510" i="2"/>
  <c r="AG133" i="2"/>
  <c r="AG259" i="2"/>
  <c r="AG106" i="2"/>
  <c r="AG407" i="2"/>
  <c r="AG230" i="2"/>
  <c r="AG662" i="2"/>
  <c r="AG716" i="2"/>
  <c r="AG195" i="2"/>
  <c r="AG296" i="2"/>
  <c r="AG64" i="2"/>
  <c r="AG238" i="2"/>
  <c r="AG447" i="2"/>
  <c r="AG591" i="2"/>
  <c r="AG354" i="2"/>
  <c r="AG480" i="2"/>
  <c r="AG292" i="2"/>
  <c r="AG531" i="2"/>
  <c r="AG7" i="2"/>
  <c r="AG83" i="2"/>
  <c r="AG54" i="2"/>
  <c r="AG579" i="2"/>
  <c r="AG337" i="2"/>
  <c r="AG695" i="2"/>
  <c r="AG316" i="2"/>
  <c r="AG334" i="2"/>
  <c r="AG437" i="2"/>
  <c r="AG121" i="2"/>
  <c r="AG576" i="2"/>
  <c r="AG222" i="2"/>
  <c r="AG726" i="2"/>
  <c r="AG258" i="2"/>
  <c r="AG543" i="2"/>
  <c r="AG33" i="2"/>
  <c r="AG669" i="2"/>
  <c r="AG599" i="2"/>
  <c r="AG521" i="2"/>
  <c r="AG339" i="2"/>
  <c r="AG179" i="2"/>
  <c r="AG94" i="2"/>
  <c r="AG507" i="2"/>
  <c r="AG255" i="2"/>
  <c r="AG286" i="2"/>
  <c r="AG328" i="2"/>
  <c r="AG16" i="2"/>
  <c r="AG130" i="2"/>
  <c r="AG293" i="2"/>
  <c r="AG495" i="2"/>
  <c r="AG539" i="2"/>
  <c r="AG85" i="2"/>
  <c r="AG347" i="2"/>
  <c r="AG62" i="2"/>
  <c r="AG471" i="2"/>
  <c r="AG371" i="2"/>
  <c r="AG564" i="2"/>
  <c r="AG108" i="2"/>
  <c r="AG196" i="2"/>
  <c r="AG70" i="2"/>
  <c r="AG464" i="2"/>
  <c r="AG569" i="2"/>
  <c r="AG231" i="2"/>
  <c r="AG73" i="2"/>
  <c r="AG297" i="2"/>
  <c r="AG242" i="2"/>
  <c r="AG87" i="2"/>
  <c r="AG329" i="2"/>
  <c r="AG443" i="2"/>
  <c r="AG518" i="2"/>
  <c r="AG45" i="2"/>
  <c r="AG247" i="2"/>
  <c r="AG65" i="2"/>
  <c r="AG451" i="2"/>
  <c r="AG267" i="2"/>
  <c r="AG596" i="2"/>
  <c r="AG156" i="2"/>
  <c r="AG702" i="2"/>
  <c r="AG144" i="2"/>
  <c r="AG274" i="2"/>
  <c r="AG630" i="2"/>
  <c r="AG95" i="2"/>
  <c r="AG350" i="2"/>
  <c r="AG80" i="2"/>
  <c r="AG555" i="2"/>
  <c r="AG486" i="2"/>
  <c r="AG141" i="2"/>
  <c r="AG172" i="2"/>
  <c r="AG644" i="2"/>
  <c r="AG254" i="2"/>
  <c r="AG69" i="2"/>
  <c r="AG381" i="2"/>
  <c r="AG321" i="2"/>
  <c r="AG295" i="2"/>
  <c r="AG597" i="2"/>
  <c r="AG355" i="2"/>
  <c r="AG175" i="2"/>
  <c r="AG530" i="2"/>
  <c r="AG79" i="2"/>
  <c r="AG280" i="2"/>
  <c r="AG171" i="2"/>
  <c r="AG638" i="2"/>
  <c r="AG168" i="2"/>
  <c r="AG568" i="2"/>
  <c r="AG165" i="2"/>
  <c r="AG237" i="2"/>
  <c r="AG490" i="2"/>
  <c r="AG335" i="2"/>
  <c r="AG14" i="2"/>
  <c r="AG262" i="2"/>
  <c r="AG382" i="2"/>
  <c r="AG11" i="2"/>
  <c r="AG105" i="2"/>
  <c r="AG225" i="2"/>
  <c r="AG513" i="2"/>
  <c r="AG575" i="2"/>
  <c r="AG275" i="2"/>
  <c r="AG706" i="2"/>
  <c r="AG206" i="2"/>
  <c r="AG32" i="2"/>
  <c r="AG68" i="2"/>
  <c r="AG667" i="2"/>
  <c r="AG155" i="2"/>
  <c r="AG649" i="2"/>
  <c r="AG8" i="2"/>
  <c r="AG326" i="2"/>
  <c r="AG409" i="2"/>
  <c r="AG25" i="2"/>
  <c r="AG123" i="2"/>
  <c r="AG66" i="2"/>
  <c r="AG697" i="2"/>
  <c r="AG444" i="2"/>
  <c r="AG243" i="2"/>
  <c r="AG652" i="2"/>
  <c r="AG528" i="2"/>
  <c r="AG35" i="2"/>
  <c r="AG550" i="2"/>
  <c r="AG481" i="2"/>
  <c r="AG88" i="2"/>
  <c r="AG544" i="2"/>
  <c r="AG348" i="2"/>
  <c r="AG360" i="2"/>
  <c r="AG372" i="2"/>
  <c r="AG124" i="2"/>
  <c r="AG412" i="2"/>
  <c r="AG264" i="2"/>
  <c r="AG310" i="2"/>
  <c r="AG661" i="2"/>
  <c r="AG508" i="2"/>
  <c r="AG77" i="2"/>
  <c r="AG209" i="2"/>
  <c r="AG190" i="2"/>
  <c r="AG458" i="2"/>
  <c r="AG208" i="2"/>
  <c r="AG220" i="2"/>
  <c r="AG125" i="2"/>
  <c r="AG618" i="2"/>
  <c r="AG251" i="2"/>
  <c r="AG97" i="2"/>
  <c r="AG401" i="2"/>
  <c r="AG685" i="2"/>
  <c r="AG446" i="2"/>
  <c r="AG188" i="2"/>
  <c r="AG50" i="2"/>
  <c r="AG142" i="2"/>
  <c r="AG18" i="2"/>
  <c r="AG643" i="2"/>
  <c r="AG194" i="2"/>
  <c r="AG174" i="2"/>
  <c r="AG301" i="2"/>
  <c r="AG241" i="2"/>
  <c r="AG163" i="2"/>
  <c r="AG336" i="2"/>
  <c r="AG653" i="2"/>
  <c r="AG299" i="2"/>
  <c r="AG494" i="2"/>
  <c r="AG689" i="2"/>
  <c r="AG553" i="2"/>
  <c r="AG424" i="2"/>
  <c r="AG453" i="2"/>
  <c r="AG484" i="2"/>
  <c r="AG374" i="2"/>
  <c r="AG31" i="2"/>
  <c r="AG302" i="2"/>
  <c r="AG5" i="2"/>
  <c r="AG91" i="2"/>
  <c r="AG363" i="2"/>
  <c r="AG192" i="2"/>
  <c r="AG641" i="2"/>
  <c r="AG182" i="2"/>
  <c r="AG138" i="2"/>
  <c r="AG169" i="2"/>
  <c r="AG234" i="2"/>
  <c r="AG19" i="2"/>
  <c r="AG488" i="2"/>
  <c r="AG235" i="2"/>
  <c r="AG404" i="2"/>
  <c r="AG191" i="2"/>
  <c r="AG184" i="2"/>
  <c r="AG654" i="2"/>
  <c r="AG723" i="2"/>
  <c r="AG22" i="2"/>
  <c r="AG525" i="2"/>
  <c r="AG46" i="2"/>
  <c r="AG104" i="2"/>
  <c r="AG609" i="2"/>
  <c r="AG256" i="2"/>
  <c r="AG4" i="2"/>
  <c r="AG305" i="2"/>
  <c r="AG13" i="2"/>
  <c r="AG49" i="2"/>
  <c r="AG55" i="2"/>
  <c r="AG570" i="2"/>
  <c r="AG147" i="2"/>
  <c r="AG520" i="2"/>
  <c r="AG283" i="2"/>
  <c r="AG423" i="2"/>
  <c r="AG459" i="2"/>
  <c r="AG578" i="2"/>
  <c r="AG449" i="2"/>
  <c r="AG357" i="2"/>
  <c r="AG60" i="2"/>
  <c r="AG582" i="2"/>
  <c r="AG213" i="2"/>
  <c r="AG252" i="2"/>
  <c r="AG645" i="2"/>
  <c r="AG257" i="2"/>
  <c r="AG210" i="2"/>
  <c r="AG120" i="2"/>
  <c r="AG725" i="2"/>
  <c r="AG500" i="2"/>
  <c r="AG408" i="2"/>
  <c r="AG249" i="2"/>
  <c r="AG698" i="2"/>
  <c r="AG240" i="2"/>
  <c r="AG515" i="2"/>
  <c r="AG498" i="2"/>
  <c r="AG676" i="2"/>
  <c r="AG134" i="2"/>
  <c r="AG344" i="2"/>
  <c r="AG298" i="2"/>
  <c r="AG474" i="2"/>
  <c r="AG218" i="2"/>
  <c r="AG475" i="2"/>
  <c r="AG110" i="2"/>
  <c r="AG160" i="2"/>
  <c r="AG306" i="2"/>
  <c r="AG58" i="2"/>
  <c r="AG427" i="2"/>
  <c r="AG547" i="2"/>
  <c r="AG720" i="2"/>
  <c r="AG28" i="2"/>
  <c r="AG290" i="2"/>
  <c r="AG519" i="2"/>
  <c r="AG419" i="2"/>
  <c r="AG116" i="2"/>
  <c r="AG418" i="2"/>
  <c r="AG549" i="2"/>
  <c r="AG434" i="2"/>
  <c r="AG442" i="2"/>
  <c r="AG532" i="2"/>
  <c r="AG185" i="2"/>
  <c r="AG690" i="2"/>
  <c r="AG61" i="2"/>
  <c r="AG428" i="2"/>
  <c r="AG470" i="2"/>
  <c r="AG101" i="2"/>
  <c r="AG327" i="2"/>
  <c r="AG131" i="2"/>
  <c r="AG602" i="2"/>
  <c r="AG733" i="2"/>
  <c r="AG114" i="2"/>
  <c r="AG704" i="2"/>
  <c r="AG679" i="2"/>
  <c r="AG112" i="2"/>
  <c r="AG506" i="2"/>
  <c r="AG707" i="2"/>
  <c r="AG394" i="2"/>
  <c r="AG436" i="2"/>
  <c r="AG414" i="2"/>
  <c r="AG717" i="2"/>
  <c r="AG41" i="2"/>
  <c r="AG24" i="2"/>
  <c r="AG119" i="2"/>
  <c r="AG439" i="2"/>
  <c r="AG514" i="2"/>
  <c r="AG217" i="2"/>
  <c r="AG680" i="2"/>
  <c r="AG671" i="2"/>
  <c r="AG370" i="2"/>
  <c r="AG465" i="2"/>
  <c r="AG376" i="2"/>
  <c r="AG20" i="2"/>
  <c r="AG642" i="2"/>
  <c r="AG200" i="2"/>
  <c r="AG496" i="2"/>
  <c r="AG438" i="2"/>
  <c r="AG607" i="2"/>
  <c r="AG457" i="2"/>
  <c r="AG76" i="2"/>
  <c r="AG17" i="2"/>
  <c r="AG565" i="2"/>
  <c r="AG362" i="2"/>
  <c r="AG392" i="2"/>
  <c r="AG623" i="2"/>
  <c r="AG562" i="2"/>
  <c r="AG183" i="2"/>
  <c r="AG40" i="2"/>
  <c r="AG612" i="2"/>
  <c r="AG734" i="2"/>
  <c r="AG627" i="2"/>
  <c r="AG379" i="2"/>
  <c r="AG611" i="2"/>
  <c r="AG63" i="2"/>
  <c r="AG658" i="2"/>
  <c r="AG731" i="2"/>
  <c r="AG425" i="2"/>
  <c r="AG53" i="2"/>
  <c r="AG511" i="2"/>
  <c r="AG593" i="2"/>
  <c r="AG574" i="2"/>
  <c r="AG454" i="2"/>
  <c r="AG277" i="2"/>
  <c r="AG269" i="2"/>
  <c r="AG359" i="2"/>
  <c r="AG711" i="2"/>
  <c r="AG263" i="2"/>
  <c r="AG346" i="2"/>
  <c r="AG538" i="2"/>
  <c r="AG75" i="2"/>
  <c r="AG450" i="2"/>
  <c r="AG655" i="2"/>
  <c r="AG351" i="2"/>
  <c r="AG361" i="2"/>
  <c r="AG400" i="2"/>
  <c r="AG111" i="2"/>
  <c r="AG657" i="2"/>
  <c r="AG479" i="2"/>
  <c r="AG227" i="2"/>
  <c r="AG34" i="2"/>
  <c r="AG223" i="2"/>
  <c r="AG181" i="2"/>
  <c r="AG29" i="2"/>
  <c r="AG186" i="2"/>
  <c r="AG81" i="2"/>
  <c r="AG678" i="2"/>
  <c r="AG117" i="2"/>
  <c r="AG551" i="2"/>
  <c r="AG364" i="2"/>
  <c r="AG38" i="2"/>
  <c r="AG177" i="2"/>
  <c r="AG23" i="2"/>
  <c r="AG572" i="2"/>
  <c r="AG533" i="2"/>
  <c r="AG214" i="2"/>
  <c r="AG730" i="2"/>
  <c r="AG164" i="2"/>
  <c r="AG673" i="2"/>
  <c r="AG377" i="2"/>
  <c r="AG78" i="2"/>
  <c r="AG265" i="2"/>
  <c r="AG405" i="2"/>
  <c r="AG278" i="2"/>
  <c r="AG380" i="2"/>
  <c r="AG315" i="2"/>
  <c r="AG693" i="2"/>
  <c r="AG150" i="2"/>
  <c r="AG534" i="2"/>
  <c r="AG587" i="2"/>
  <c r="AG665" i="2"/>
  <c r="AG44" i="2"/>
  <c r="AG727" i="2"/>
  <c r="AG664" i="2"/>
  <c r="AG694" i="2"/>
  <c r="AG466" i="2"/>
  <c r="AG132" i="2"/>
  <c r="AG93" i="2"/>
  <c r="AG368" i="2"/>
  <c r="AG628" i="2"/>
  <c r="AG585" i="2"/>
  <c r="AG260" i="2"/>
  <c r="AG145" i="2"/>
  <c r="AG639" i="2"/>
  <c r="AG333" i="2"/>
  <c r="AG536" i="2"/>
  <c r="AG445" i="2"/>
  <c r="AG581" i="2"/>
  <c r="AG272" i="2"/>
  <c r="AG143" i="2"/>
  <c r="AG161" i="2"/>
  <c r="AG367" i="2"/>
  <c r="AG732" i="2"/>
  <c r="AG388" i="2"/>
  <c r="AG708" i="2"/>
  <c r="AG681" i="2"/>
  <c r="AG300" i="2"/>
  <c r="AG154" i="2"/>
  <c r="AG113" i="2"/>
  <c r="AG691" i="2"/>
  <c r="AG567" i="2"/>
  <c r="AG314" i="2"/>
  <c r="AG373" i="2"/>
  <c r="AG433" i="2"/>
  <c r="AG266" i="2"/>
  <c r="AG625" i="2"/>
  <c r="AG573" i="2"/>
  <c r="AG709" i="2"/>
  <c r="AG560" i="2"/>
  <c r="AG663" i="2"/>
  <c r="AG546" i="2"/>
  <c r="AG684" i="2"/>
  <c r="AG366" i="2"/>
  <c r="AG189" i="2"/>
  <c r="AG199" i="2"/>
  <c r="AG660" i="2"/>
  <c r="AG703" i="2"/>
  <c r="AG320" i="2"/>
  <c r="AG605" i="2"/>
  <c r="AG588" i="2"/>
  <c r="AG268" i="2"/>
  <c r="AG158" i="2"/>
  <c r="AG601" i="2"/>
  <c r="AG666" i="2"/>
  <c r="AG738" i="2"/>
  <c r="AG96" i="2"/>
  <c r="AG620" i="2"/>
  <c r="AG604" i="2"/>
  <c r="AG603" i="2"/>
  <c r="AG375" i="2"/>
  <c r="AG502" i="2"/>
  <c r="AG151" i="2"/>
  <c r="AG159" i="2"/>
  <c r="AG215" i="2"/>
  <c r="AG503" i="2"/>
  <c r="AG303" i="2"/>
  <c r="AG566" i="2"/>
  <c r="AG279" i="2"/>
  <c r="AG584" i="2"/>
  <c r="AG386" i="2"/>
  <c r="AG211" i="2"/>
  <c r="AG540" i="2"/>
  <c r="AG416" i="2"/>
  <c r="AG109" i="2"/>
  <c r="AG640" i="2"/>
  <c r="AG556" i="2"/>
  <c r="AG462" i="2"/>
  <c r="AG729" i="2"/>
  <c r="AG304" i="2"/>
  <c r="AG173" i="2"/>
  <c r="AG478" i="2"/>
  <c r="AG244" i="2"/>
  <c r="AG516" i="2"/>
  <c r="AG170" i="2"/>
  <c r="AG148" i="2"/>
  <c r="AG675" i="2"/>
  <c r="AG606" i="2"/>
  <c r="AG396" i="2"/>
  <c r="AG205" i="2"/>
  <c r="AG340" i="2"/>
  <c r="AG387" i="2"/>
  <c r="AG558" i="2"/>
  <c r="AG522" i="2"/>
  <c r="AG476" i="2"/>
  <c r="AG489" i="2"/>
  <c r="AG595" i="2"/>
  <c r="AG619" i="2"/>
  <c r="AG456" i="2"/>
  <c r="AG571" i="2"/>
  <c r="AG614" i="2"/>
  <c r="AG398" i="2"/>
  <c r="AG523" i="2"/>
  <c r="AG187" i="2"/>
  <c r="AG674" i="2"/>
  <c r="AG330" i="2"/>
  <c r="AG399" i="2"/>
  <c r="AG715" i="2"/>
  <c r="AG692" i="2"/>
  <c r="AG714" i="2"/>
  <c r="AG672" i="2"/>
  <c r="AG352" i="2"/>
  <c r="AG592" i="2"/>
  <c r="AG608" i="2"/>
  <c r="AG313" i="2"/>
  <c r="AG287" i="2"/>
  <c r="AG651" i="2"/>
  <c r="AG600" i="2"/>
  <c r="AG636" i="2"/>
  <c r="AG430" i="2"/>
  <c r="AG452" i="2"/>
  <c r="AG435" i="2"/>
  <c r="AG634" i="2"/>
  <c r="AG497" i="2"/>
  <c r="AG463" i="2"/>
  <c r="AG724" i="2"/>
  <c r="AG417" i="2"/>
  <c r="AG468" i="2"/>
  <c r="AG637" i="2"/>
  <c r="AG705" i="2"/>
  <c r="AG712" i="2"/>
  <c r="AG687" i="2"/>
  <c r="AG621" i="2"/>
  <c r="AG440" i="2"/>
  <c r="AG737" i="2"/>
  <c r="AG728" i="2"/>
  <c r="AG631" i="2"/>
  <c r="AG722" i="2"/>
  <c r="AG610" i="2"/>
  <c r="AG713" i="2"/>
  <c r="AG650" i="2"/>
  <c r="AG677" i="2"/>
  <c r="AG718" i="2"/>
  <c r="AG736" i="2"/>
  <c r="AG719" i="2"/>
  <c r="AG646" i="2"/>
  <c r="AG682" i="2"/>
  <c r="AG721" i="2"/>
  <c r="AG710" i="2"/>
  <c r="AG683" i="2"/>
  <c r="AG632" i="2"/>
  <c r="AG668" i="2"/>
  <c r="AG701" i="2"/>
  <c r="AG699" i="2"/>
  <c r="AG735" i="2"/>
  <c r="AF545" i="2"/>
  <c r="AF535" i="2"/>
  <c r="AF622" i="2"/>
  <c r="AF102" i="2"/>
  <c r="AF389" i="2"/>
  <c r="AF482" i="2"/>
  <c r="AF369" i="2"/>
  <c r="AF487" i="2"/>
  <c r="AF594" i="2"/>
  <c r="AF311" i="2"/>
  <c r="AF358" i="2"/>
  <c r="AF426" i="2"/>
  <c r="AF617" i="2"/>
  <c r="AF224" i="2"/>
  <c r="AF176" i="2"/>
  <c r="AF180" i="2"/>
  <c r="AF135" i="2"/>
  <c r="AF460" i="2"/>
  <c r="AF493" i="2"/>
  <c r="AF670" i="2"/>
  <c r="AF524" i="2"/>
  <c r="AF71" i="2"/>
  <c r="AF455" i="2"/>
  <c r="AF391" i="2"/>
  <c r="AF281" i="2"/>
  <c r="AF140" i="2"/>
  <c r="AF537" i="2"/>
  <c r="AF27" i="2"/>
  <c r="AF201" i="2"/>
  <c r="AF57" i="2"/>
  <c r="AF349" i="2"/>
  <c r="AF648" i="2"/>
  <c r="AF559" i="2"/>
  <c r="AF626" i="2"/>
  <c r="AF129" i="2"/>
  <c r="AF3" i="2"/>
  <c r="AF250" i="2"/>
  <c r="AF635" i="2"/>
  <c r="AF98" i="2"/>
  <c r="AF99" i="2"/>
  <c r="AF526" i="2"/>
  <c r="AF509" i="2"/>
  <c r="AF47" i="2"/>
  <c r="AF126" i="2"/>
  <c r="AF345" i="2"/>
  <c r="AF236" i="2"/>
  <c r="AF229" i="2"/>
  <c r="AF624" i="2"/>
  <c r="AF353" i="2"/>
  <c r="AF89" i="2"/>
  <c r="AF552" i="2"/>
  <c r="AF152" i="2"/>
  <c r="AF331" i="2"/>
  <c r="AF51" i="2"/>
  <c r="AF82" i="2"/>
  <c r="AF48" i="2"/>
  <c r="AF431" i="2"/>
  <c r="AF492" i="2"/>
  <c r="AF527" i="2"/>
  <c r="AF282" i="2"/>
  <c r="AF153" i="2"/>
  <c r="AF332" i="2"/>
  <c r="AF483" i="2"/>
  <c r="AF415" i="2"/>
  <c r="AF420" i="2"/>
  <c r="AF204" i="2"/>
  <c r="AF312" i="2"/>
  <c r="AF383" i="2"/>
  <c r="AF413" i="2"/>
  <c r="AF90" i="2"/>
  <c r="AF393" i="2"/>
  <c r="AF149" i="2"/>
  <c r="AF323" i="2"/>
  <c r="AF2" i="2"/>
  <c r="AF219" i="2"/>
  <c r="AF291" i="2"/>
  <c r="AF615" i="2"/>
  <c r="AF127" i="2"/>
  <c r="AF166" i="2"/>
  <c r="AF491" i="2"/>
  <c r="AF284" i="2"/>
  <c r="AF103" i="2"/>
  <c r="AF441" i="2"/>
  <c r="AF10" i="2"/>
  <c r="AF157" i="2"/>
  <c r="AF317" i="2"/>
  <c r="AF504" i="2"/>
  <c r="AF613" i="2"/>
  <c r="AF580" i="2"/>
  <c r="AF233" i="2"/>
  <c r="AF221" i="2"/>
  <c r="AF395" i="2"/>
  <c r="AF270" i="2"/>
  <c r="AF342" i="2"/>
  <c r="AF56" i="2"/>
  <c r="AF403" i="2"/>
  <c r="AF86" i="2"/>
  <c r="AF289" i="2"/>
  <c r="AF356" i="2"/>
  <c r="AF118" i="2"/>
  <c r="AF202" i="2"/>
  <c r="AF9" i="2"/>
  <c r="AF26" i="2"/>
  <c r="AF107" i="2"/>
  <c r="AF422" i="2"/>
  <c r="AF122" i="2"/>
  <c r="AF271" i="2"/>
  <c r="AF193" i="2"/>
  <c r="AF294" i="2"/>
  <c r="AF324" i="2"/>
  <c r="AF469" i="2"/>
  <c r="AF245" i="2"/>
  <c r="AF100" i="2"/>
  <c r="AF341" i="2"/>
  <c r="AF411" i="2"/>
  <c r="AF203" i="2"/>
  <c r="AF616" i="2"/>
  <c r="AF688" i="2"/>
  <c r="AF137" i="2"/>
  <c r="AF136" i="2"/>
  <c r="AF308" i="2"/>
  <c r="AF43" i="2"/>
  <c r="AF12" i="2"/>
  <c r="AF542" i="2"/>
  <c r="AF273" i="2"/>
  <c r="AF167" i="2"/>
  <c r="AF146" i="2"/>
  <c r="AF343" i="2"/>
  <c r="AF319" i="2"/>
  <c r="AF598" i="2"/>
  <c r="AF42" i="2"/>
  <c r="AF501" i="2"/>
  <c r="AF276" i="2"/>
  <c r="AF485" i="2"/>
  <c r="AF246" i="2"/>
  <c r="AF207" i="2"/>
  <c r="AF239" i="2"/>
  <c r="AF322" i="2"/>
  <c r="AF39" i="2"/>
  <c r="AF285" i="2"/>
  <c r="AF696" i="2"/>
  <c r="AF421" i="2"/>
  <c r="AF307" i="2"/>
  <c r="AF700" i="2"/>
  <c r="AF59" i="2"/>
  <c r="AF67" i="2"/>
  <c r="AF15" i="2"/>
  <c r="AF309" i="2"/>
  <c r="AF212" i="2"/>
  <c r="AF477" i="2"/>
  <c r="AF84" i="2"/>
  <c r="AF406" i="2"/>
  <c r="AF325" i="2"/>
  <c r="AF226" i="2"/>
  <c r="AF499" i="2"/>
  <c r="AF384" i="2"/>
  <c r="AF288" i="2"/>
  <c r="AF402" i="2"/>
  <c r="AF378" i="2"/>
  <c r="AF529" i="2"/>
  <c r="AF517" i="2"/>
  <c r="AF162" i="2"/>
  <c r="AF541" i="2"/>
  <c r="AF647" i="2"/>
  <c r="AF577" i="2"/>
  <c r="AF467" i="2"/>
  <c r="AF586" i="2"/>
  <c r="AF37" i="2"/>
  <c r="AF253" i="2"/>
  <c r="AF216" i="2"/>
  <c r="AF472" i="2"/>
  <c r="AF139" i="2"/>
  <c r="AF659" i="2"/>
  <c r="AF505" i="2"/>
  <c r="AF338" i="2"/>
  <c r="AF656" i="2"/>
  <c r="AF128" i="2"/>
  <c r="AF583" i="2"/>
  <c r="AF21" i="2"/>
  <c r="AF228" i="2"/>
  <c r="AF633" i="2"/>
  <c r="AF6" i="2"/>
  <c r="AF563" i="2"/>
  <c r="AF232" i="2"/>
  <c r="AF52" i="2"/>
  <c r="AF248" i="2"/>
  <c r="AF36" i="2"/>
  <c r="AF197" i="2"/>
  <c r="AF473" i="2"/>
  <c r="AF557" i="2"/>
  <c r="AF589" i="2"/>
  <c r="AF30" i="2"/>
  <c r="AF432" i="2"/>
  <c r="AF318" i="2"/>
  <c r="AF686" i="2"/>
  <c r="AF365" i="2"/>
  <c r="AF410" i="2"/>
  <c r="AF198" i="2"/>
  <c r="AF448" i="2"/>
  <c r="AF429" i="2"/>
  <c r="AF178" i="2"/>
  <c r="AF590" i="2"/>
  <c r="AF548" i="2"/>
  <c r="AF92" i="2"/>
  <c r="AF261" i="2"/>
  <c r="AF397" i="2"/>
  <c r="AF72" i="2"/>
  <c r="AF512" i="2"/>
  <c r="AF385" i="2"/>
  <c r="AF115" i="2"/>
  <c r="AF629" i="2"/>
  <c r="AF461" i="2"/>
  <c r="AF390" i="2"/>
  <c r="AF74" i="2"/>
  <c r="AF554" i="2"/>
  <c r="AF561" i="2"/>
  <c r="AF510" i="2"/>
  <c r="AF133" i="2"/>
  <c r="AF259" i="2"/>
  <c r="AF106" i="2"/>
  <c r="AF407" i="2"/>
  <c r="AF230" i="2"/>
  <c r="AF662" i="2"/>
  <c r="AF716" i="2"/>
  <c r="AF195" i="2"/>
  <c r="AF296" i="2"/>
  <c r="AF64" i="2"/>
  <c r="AF238" i="2"/>
  <c r="AF447" i="2"/>
  <c r="AF591" i="2"/>
  <c r="AF354" i="2"/>
  <c r="AF480" i="2"/>
  <c r="AF292" i="2"/>
  <c r="AF531" i="2"/>
  <c r="AF7" i="2"/>
  <c r="AF83" i="2"/>
  <c r="AF54" i="2"/>
  <c r="AF579" i="2"/>
  <c r="AF337" i="2"/>
  <c r="AF695" i="2"/>
  <c r="AF316" i="2"/>
  <c r="AF334" i="2"/>
  <c r="AF437" i="2"/>
  <c r="AF121" i="2"/>
  <c r="AF576" i="2"/>
  <c r="AF222" i="2"/>
  <c r="AF726" i="2"/>
  <c r="AF258" i="2"/>
  <c r="AF543" i="2"/>
  <c r="AF33" i="2"/>
  <c r="AF669" i="2"/>
  <c r="AF599" i="2"/>
  <c r="AF521" i="2"/>
  <c r="AF339" i="2"/>
  <c r="AF179" i="2"/>
  <c r="AF94" i="2"/>
  <c r="AF507" i="2"/>
  <c r="AF255" i="2"/>
  <c r="AF286" i="2"/>
  <c r="AF328" i="2"/>
  <c r="AF16" i="2"/>
  <c r="AF130" i="2"/>
  <c r="AF293" i="2"/>
  <c r="AF495" i="2"/>
  <c r="AF539" i="2"/>
  <c r="AF85" i="2"/>
  <c r="AF347" i="2"/>
  <c r="AF62" i="2"/>
  <c r="AF471" i="2"/>
  <c r="AF371" i="2"/>
  <c r="AF564" i="2"/>
  <c r="AF108" i="2"/>
  <c r="AF196" i="2"/>
  <c r="AF70" i="2"/>
  <c r="AF464" i="2"/>
  <c r="AF569" i="2"/>
  <c r="AF231" i="2"/>
  <c r="AF73" i="2"/>
  <c r="AF297" i="2"/>
  <c r="AF242" i="2"/>
  <c r="AF87" i="2"/>
  <c r="AF329" i="2"/>
  <c r="AF443" i="2"/>
  <c r="AF518" i="2"/>
  <c r="AF45" i="2"/>
  <c r="AF247" i="2"/>
  <c r="AF65" i="2"/>
  <c r="AF451" i="2"/>
  <c r="AF267" i="2"/>
  <c r="AF596" i="2"/>
  <c r="AF156" i="2"/>
  <c r="AF702" i="2"/>
  <c r="AF144" i="2"/>
  <c r="AF274" i="2"/>
  <c r="AF630" i="2"/>
  <c r="AF95" i="2"/>
  <c r="AF350" i="2"/>
  <c r="AF80" i="2"/>
  <c r="AF555" i="2"/>
  <c r="AF486" i="2"/>
  <c r="AF141" i="2"/>
  <c r="AF172" i="2"/>
  <c r="AF644" i="2"/>
  <c r="AF254" i="2"/>
  <c r="AF69" i="2"/>
  <c r="AF381" i="2"/>
  <c r="AF321" i="2"/>
  <c r="AF295" i="2"/>
  <c r="AF597" i="2"/>
  <c r="AF355" i="2"/>
  <c r="AF175" i="2"/>
  <c r="AF530" i="2"/>
  <c r="AF79" i="2"/>
  <c r="AF280" i="2"/>
  <c r="AF171" i="2"/>
  <c r="AF638" i="2"/>
  <c r="AF168" i="2"/>
  <c r="AF568" i="2"/>
  <c r="AF165" i="2"/>
  <c r="AF237" i="2"/>
  <c r="AF490" i="2"/>
  <c r="AF335" i="2"/>
  <c r="AF14" i="2"/>
  <c r="AF262" i="2"/>
  <c r="AF382" i="2"/>
  <c r="AF11" i="2"/>
  <c r="AF105" i="2"/>
  <c r="AF225" i="2"/>
  <c r="AF513" i="2"/>
  <c r="AF575" i="2"/>
  <c r="AF275" i="2"/>
  <c r="AF706" i="2"/>
  <c r="AF206" i="2"/>
  <c r="AF32" i="2"/>
  <c r="AF68" i="2"/>
  <c r="AF667" i="2"/>
  <c r="AF155" i="2"/>
  <c r="AF649" i="2"/>
  <c r="AF8" i="2"/>
  <c r="AF326" i="2"/>
  <c r="AF409" i="2"/>
  <c r="AF25" i="2"/>
  <c r="AF123" i="2"/>
  <c r="AF66" i="2"/>
  <c r="AF697" i="2"/>
  <c r="AF444" i="2"/>
  <c r="AF243" i="2"/>
  <c r="AF652" i="2"/>
  <c r="AF528" i="2"/>
  <c r="AF35" i="2"/>
  <c r="AF550" i="2"/>
  <c r="AF481" i="2"/>
  <c r="AF88" i="2"/>
  <c r="AF544" i="2"/>
  <c r="AF348" i="2"/>
  <c r="AF360" i="2"/>
  <c r="AF372" i="2"/>
  <c r="AF124" i="2"/>
  <c r="AF412" i="2"/>
  <c r="AF264" i="2"/>
  <c r="AF310" i="2"/>
  <c r="AF661" i="2"/>
  <c r="AF508" i="2"/>
  <c r="AF77" i="2"/>
  <c r="AF209" i="2"/>
  <c r="AF190" i="2"/>
  <c r="AF458" i="2"/>
  <c r="AF208" i="2"/>
  <c r="AF220" i="2"/>
  <c r="AF125" i="2"/>
  <c r="AF618" i="2"/>
  <c r="AF251" i="2"/>
  <c r="AF97" i="2"/>
  <c r="AF401" i="2"/>
  <c r="AF685" i="2"/>
  <c r="AF446" i="2"/>
  <c r="AF188" i="2"/>
  <c r="AF50" i="2"/>
  <c r="AF142" i="2"/>
  <c r="AF18" i="2"/>
  <c r="AF643" i="2"/>
  <c r="AF194" i="2"/>
  <c r="AF174" i="2"/>
  <c r="AF301" i="2"/>
  <c r="AF241" i="2"/>
  <c r="AF163" i="2"/>
  <c r="AF336" i="2"/>
  <c r="AF653" i="2"/>
  <c r="AF299" i="2"/>
  <c r="AF494" i="2"/>
  <c r="AF689" i="2"/>
  <c r="AF553" i="2"/>
  <c r="AF424" i="2"/>
  <c r="AF453" i="2"/>
  <c r="AF484" i="2"/>
  <c r="AF374" i="2"/>
  <c r="AF31" i="2"/>
  <c r="AF302" i="2"/>
  <c r="AF5" i="2"/>
  <c r="AF91" i="2"/>
  <c r="AF363" i="2"/>
  <c r="AF192" i="2"/>
  <c r="AF641" i="2"/>
  <c r="AF182" i="2"/>
  <c r="AF138" i="2"/>
  <c r="AF169" i="2"/>
  <c r="AF234" i="2"/>
  <c r="AF19" i="2"/>
  <c r="AF488" i="2"/>
  <c r="AF235" i="2"/>
  <c r="AF404" i="2"/>
  <c r="AF191" i="2"/>
  <c r="AF184" i="2"/>
  <c r="AF654" i="2"/>
  <c r="AF723" i="2"/>
  <c r="AF22" i="2"/>
  <c r="AF525" i="2"/>
  <c r="AF46" i="2"/>
  <c r="AF104" i="2"/>
  <c r="AF609" i="2"/>
  <c r="AF256" i="2"/>
  <c r="AF4" i="2"/>
  <c r="AF305" i="2"/>
  <c r="AF13" i="2"/>
  <c r="AF49" i="2"/>
  <c r="AF55" i="2"/>
  <c r="AF570" i="2"/>
  <c r="AF147" i="2"/>
  <c r="AF520" i="2"/>
  <c r="AF283" i="2"/>
  <c r="AF423" i="2"/>
  <c r="AF459" i="2"/>
  <c r="AF578" i="2"/>
  <c r="AF449" i="2"/>
  <c r="AF357" i="2"/>
  <c r="AF60" i="2"/>
  <c r="AF582" i="2"/>
  <c r="AF213" i="2"/>
  <c r="AF252" i="2"/>
  <c r="AF645" i="2"/>
  <c r="AF257" i="2"/>
  <c r="AF210" i="2"/>
  <c r="AF120" i="2"/>
  <c r="AF725" i="2"/>
  <c r="AF500" i="2"/>
  <c r="AF408" i="2"/>
  <c r="AF249" i="2"/>
  <c r="AF698" i="2"/>
  <c r="AF240" i="2"/>
  <c r="AF515" i="2"/>
  <c r="AF498" i="2"/>
  <c r="AF676" i="2"/>
  <c r="AF134" i="2"/>
  <c r="AF344" i="2"/>
  <c r="AF298" i="2"/>
  <c r="AF474" i="2"/>
  <c r="AF218" i="2"/>
  <c r="AF475" i="2"/>
  <c r="AF110" i="2"/>
  <c r="AF160" i="2"/>
  <c r="AF306" i="2"/>
  <c r="AF58" i="2"/>
  <c r="AF427" i="2"/>
  <c r="AF547" i="2"/>
  <c r="AF720" i="2"/>
  <c r="AF28" i="2"/>
  <c r="AF290" i="2"/>
  <c r="AF519" i="2"/>
  <c r="AF419" i="2"/>
  <c r="AF116" i="2"/>
  <c r="AF418" i="2"/>
  <c r="AF549" i="2"/>
  <c r="AF434" i="2"/>
  <c r="AF442" i="2"/>
  <c r="AF532" i="2"/>
  <c r="AF185" i="2"/>
  <c r="AF690" i="2"/>
  <c r="AF61" i="2"/>
  <c r="AF428" i="2"/>
  <c r="AF470" i="2"/>
  <c r="AF101" i="2"/>
  <c r="AF327" i="2"/>
  <c r="AF131" i="2"/>
  <c r="AF602" i="2"/>
  <c r="AF733" i="2"/>
  <c r="AF114" i="2"/>
  <c r="AF704" i="2"/>
  <c r="AF679" i="2"/>
  <c r="AF112" i="2"/>
  <c r="AF506" i="2"/>
  <c r="AF707" i="2"/>
  <c r="AF394" i="2"/>
  <c r="AF436" i="2"/>
  <c r="AF414" i="2"/>
  <c r="AF717" i="2"/>
  <c r="AF41" i="2"/>
  <c r="AF24" i="2"/>
  <c r="AF119" i="2"/>
  <c r="AF439" i="2"/>
  <c r="AF514" i="2"/>
  <c r="AF217" i="2"/>
  <c r="AF680" i="2"/>
  <c r="AF671" i="2"/>
  <c r="AF370" i="2"/>
  <c r="AF465" i="2"/>
  <c r="AF376" i="2"/>
  <c r="AF20" i="2"/>
  <c r="AF642" i="2"/>
  <c r="AF200" i="2"/>
  <c r="AF496" i="2"/>
  <c r="AF438" i="2"/>
  <c r="AF607" i="2"/>
  <c r="AF457" i="2"/>
  <c r="AF76" i="2"/>
  <c r="AF17" i="2"/>
  <c r="AF565" i="2"/>
  <c r="AF362" i="2"/>
  <c r="AF392" i="2"/>
  <c r="AF623" i="2"/>
  <c r="AF562" i="2"/>
  <c r="AF183" i="2"/>
  <c r="AF40" i="2"/>
  <c r="AF612" i="2"/>
  <c r="AF734" i="2"/>
  <c r="AF627" i="2"/>
  <c r="AF379" i="2"/>
  <c r="AF611" i="2"/>
  <c r="AF63" i="2"/>
  <c r="AF658" i="2"/>
  <c r="AF731" i="2"/>
  <c r="AF425" i="2"/>
  <c r="AF53" i="2"/>
  <c r="AF511" i="2"/>
  <c r="AF593" i="2"/>
  <c r="AF574" i="2"/>
  <c r="AF454" i="2"/>
  <c r="AF277" i="2"/>
  <c r="AF269" i="2"/>
  <c r="AF359" i="2"/>
  <c r="AF711" i="2"/>
  <c r="AF263" i="2"/>
  <c r="AF346" i="2"/>
  <c r="AF538" i="2"/>
  <c r="AF75" i="2"/>
  <c r="AF450" i="2"/>
  <c r="AF655" i="2"/>
  <c r="AF351" i="2"/>
  <c r="AF361" i="2"/>
  <c r="AF400" i="2"/>
  <c r="AF111" i="2"/>
  <c r="AF657" i="2"/>
  <c r="AF479" i="2"/>
  <c r="AF227" i="2"/>
  <c r="AF34" i="2"/>
  <c r="AF223" i="2"/>
  <c r="AF181" i="2"/>
  <c r="AF29" i="2"/>
  <c r="AF186" i="2"/>
  <c r="AF81" i="2"/>
  <c r="AF678" i="2"/>
  <c r="AF117" i="2"/>
  <c r="AF551" i="2"/>
  <c r="AF364" i="2"/>
  <c r="AF38" i="2"/>
  <c r="AF177" i="2"/>
  <c r="AF23" i="2"/>
  <c r="AF572" i="2"/>
  <c r="AF533" i="2"/>
  <c r="AF214" i="2"/>
  <c r="AF730" i="2"/>
  <c r="AF164" i="2"/>
  <c r="AF673" i="2"/>
  <c r="AF377" i="2"/>
  <c r="AF78" i="2"/>
  <c r="AF265" i="2"/>
  <c r="AF405" i="2"/>
  <c r="AF278" i="2"/>
  <c r="AF380" i="2"/>
  <c r="AF315" i="2"/>
  <c r="AF693" i="2"/>
  <c r="AF150" i="2"/>
  <c r="AF534" i="2"/>
  <c r="AF587" i="2"/>
  <c r="AF665" i="2"/>
  <c r="AF44" i="2"/>
  <c r="AF727" i="2"/>
  <c r="AF664" i="2"/>
  <c r="AF694" i="2"/>
  <c r="AF466" i="2"/>
  <c r="AF132" i="2"/>
  <c r="AF93" i="2"/>
  <c r="AF368" i="2"/>
  <c r="AF628" i="2"/>
  <c r="AF585" i="2"/>
  <c r="AF260" i="2"/>
  <c r="AF145" i="2"/>
  <c r="AF639" i="2"/>
  <c r="AF333" i="2"/>
  <c r="AF536" i="2"/>
  <c r="AF445" i="2"/>
  <c r="AF581" i="2"/>
  <c r="AF272" i="2"/>
  <c r="AF143" i="2"/>
  <c r="AF161" i="2"/>
  <c r="AF367" i="2"/>
  <c r="AF732" i="2"/>
  <c r="AF388" i="2"/>
  <c r="AF708" i="2"/>
  <c r="AF681" i="2"/>
  <c r="AF300" i="2"/>
  <c r="AF154" i="2"/>
  <c r="AF113" i="2"/>
  <c r="AF691" i="2"/>
  <c r="AF567" i="2"/>
  <c r="AF314" i="2"/>
  <c r="AF373" i="2"/>
  <c r="AF433" i="2"/>
  <c r="AF266" i="2"/>
  <c r="AF625" i="2"/>
  <c r="AF573" i="2"/>
  <c r="AF709" i="2"/>
  <c r="AF560" i="2"/>
  <c r="AF663" i="2"/>
  <c r="AF546" i="2"/>
  <c r="AF684" i="2"/>
  <c r="AF366" i="2"/>
  <c r="AF189" i="2"/>
  <c r="AF199" i="2"/>
  <c r="AF660" i="2"/>
  <c r="AF703" i="2"/>
  <c r="AF320" i="2"/>
  <c r="AF605" i="2"/>
  <c r="AF588" i="2"/>
  <c r="AF268" i="2"/>
  <c r="AF158" i="2"/>
  <c r="AF601" i="2"/>
  <c r="AF666" i="2"/>
  <c r="AF738" i="2"/>
  <c r="AF96" i="2"/>
  <c r="AF620" i="2"/>
  <c r="AF604" i="2"/>
  <c r="AF603" i="2"/>
  <c r="AF375" i="2"/>
  <c r="AF502" i="2"/>
  <c r="AF151" i="2"/>
  <c r="AF159" i="2"/>
  <c r="AF215" i="2"/>
  <c r="AF503" i="2"/>
  <c r="AF303" i="2"/>
  <c r="AF566" i="2"/>
  <c r="AF279" i="2"/>
  <c r="AF584" i="2"/>
  <c r="AF386" i="2"/>
  <c r="AF211" i="2"/>
  <c r="AF540" i="2"/>
  <c r="AF416" i="2"/>
  <c r="AF109" i="2"/>
  <c r="AF640" i="2"/>
  <c r="AF556" i="2"/>
  <c r="AF462" i="2"/>
  <c r="AF729" i="2"/>
  <c r="AF304" i="2"/>
  <c r="AF173" i="2"/>
  <c r="AF478" i="2"/>
  <c r="AF244" i="2"/>
  <c r="AF516" i="2"/>
  <c r="AF170" i="2"/>
  <c r="AF148" i="2"/>
  <c r="AF675" i="2"/>
  <c r="AF606" i="2"/>
  <c r="AF396" i="2"/>
  <c r="AF205" i="2"/>
  <c r="AF340" i="2"/>
  <c r="AF387" i="2"/>
  <c r="AF558" i="2"/>
  <c r="AF522" i="2"/>
  <c r="AF476" i="2"/>
  <c r="AF489" i="2"/>
  <c r="AF595" i="2"/>
  <c r="AF619" i="2"/>
  <c r="AF456" i="2"/>
  <c r="AF571" i="2"/>
  <c r="AF614" i="2"/>
  <c r="AF398" i="2"/>
  <c r="AF523" i="2"/>
  <c r="AF187" i="2"/>
  <c r="AF674" i="2"/>
  <c r="AF330" i="2"/>
  <c r="AF399" i="2"/>
  <c r="AF715" i="2"/>
  <c r="AF692" i="2"/>
  <c r="AF714" i="2"/>
  <c r="AF672" i="2"/>
  <c r="AF352" i="2"/>
  <c r="AF592" i="2"/>
  <c r="AF608" i="2"/>
  <c r="AF313" i="2"/>
  <c r="AF287" i="2"/>
  <c r="AF651" i="2"/>
  <c r="AF600" i="2"/>
  <c r="AF636" i="2"/>
  <c r="AF430" i="2"/>
  <c r="AF452" i="2"/>
  <c r="AF435" i="2"/>
  <c r="AF634" i="2"/>
  <c r="AF497" i="2"/>
  <c r="AF463" i="2"/>
  <c r="AF724" i="2"/>
  <c r="AF417" i="2"/>
  <c r="AF468" i="2"/>
  <c r="AF637" i="2"/>
  <c r="AF705" i="2"/>
  <c r="AF712" i="2"/>
  <c r="AF687" i="2"/>
  <c r="AF621" i="2"/>
  <c r="AF440" i="2"/>
  <c r="AF737" i="2"/>
  <c r="AF728" i="2"/>
  <c r="AF631" i="2"/>
  <c r="AF722" i="2"/>
  <c r="AF610" i="2"/>
  <c r="AF713" i="2"/>
  <c r="AF650" i="2"/>
  <c r="AF677" i="2"/>
  <c r="AF718" i="2"/>
  <c r="AF736" i="2"/>
  <c r="AF719" i="2"/>
  <c r="AF646" i="2"/>
  <c r="AF682" i="2"/>
  <c r="AF721" i="2"/>
  <c r="AF710" i="2"/>
  <c r="AF683" i="2"/>
  <c r="AF632" i="2"/>
  <c r="AF668" i="2"/>
  <c r="AF701" i="2"/>
  <c r="AF699" i="2"/>
  <c r="AF735" i="2"/>
  <c r="AE545" i="2"/>
  <c r="AE535" i="2"/>
  <c r="AE622" i="2"/>
  <c r="AE102" i="2"/>
  <c r="AE389" i="2"/>
  <c r="AE482" i="2"/>
  <c r="AE369" i="2"/>
  <c r="AE487" i="2"/>
  <c r="AE594" i="2"/>
  <c r="AE311" i="2"/>
  <c r="AE358" i="2"/>
  <c r="AE426" i="2"/>
  <c r="AE617" i="2"/>
  <c r="AE224" i="2"/>
  <c r="AE176" i="2"/>
  <c r="AE180" i="2"/>
  <c r="AE135" i="2"/>
  <c r="AE460" i="2"/>
  <c r="AE493" i="2"/>
  <c r="AE670" i="2"/>
  <c r="AE524" i="2"/>
  <c r="AE71" i="2"/>
  <c r="AE455" i="2"/>
  <c r="AE391" i="2"/>
  <c r="AE281" i="2"/>
  <c r="AE140" i="2"/>
  <c r="AE537" i="2"/>
  <c r="AE27" i="2"/>
  <c r="AE201" i="2"/>
  <c r="AE57" i="2"/>
  <c r="AE349" i="2"/>
  <c r="AE648" i="2"/>
  <c r="AE559" i="2"/>
  <c r="AE626" i="2"/>
  <c r="AE129" i="2"/>
  <c r="AE3" i="2"/>
  <c r="AE250" i="2"/>
  <c r="AE635" i="2"/>
  <c r="AE98" i="2"/>
  <c r="AE99" i="2"/>
  <c r="AE526" i="2"/>
  <c r="AE509" i="2"/>
  <c r="AE47" i="2"/>
  <c r="AE126" i="2"/>
  <c r="AE345" i="2"/>
  <c r="AE236" i="2"/>
  <c r="AE229" i="2"/>
  <c r="AE624" i="2"/>
  <c r="AE353" i="2"/>
  <c r="AE89" i="2"/>
  <c r="AE552" i="2"/>
  <c r="AE152" i="2"/>
  <c r="AE331" i="2"/>
  <c r="AE51" i="2"/>
  <c r="AE82" i="2"/>
  <c r="AE48" i="2"/>
  <c r="AE431" i="2"/>
  <c r="AE492" i="2"/>
  <c r="AE527" i="2"/>
  <c r="AE282" i="2"/>
  <c r="AE153" i="2"/>
  <c r="AE332" i="2"/>
  <c r="AE483" i="2"/>
  <c r="AE415" i="2"/>
  <c r="AE420" i="2"/>
  <c r="AE204" i="2"/>
  <c r="AE312" i="2"/>
  <c r="AE383" i="2"/>
  <c r="AE413" i="2"/>
  <c r="AE90" i="2"/>
  <c r="AE393" i="2"/>
  <c r="AE149" i="2"/>
  <c r="AE323" i="2"/>
  <c r="AE2" i="2"/>
  <c r="AE219" i="2"/>
  <c r="AE291" i="2"/>
  <c r="AE615" i="2"/>
  <c r="AE127" i="2"/>
  <c r="AE166" i="2"/>
  <c r="AE491" i="2"/>
  <c r="AE284" i="2"/>
  <c r="AE103" i="2"/>
  <c r="AE441" i="2"/>
  <c r="AE10" i="2"/>
  <c r="AE157" i="2"/>
  <c r="AE317" i="2"/>
  <c r="AE504" i="2"/>
  <c r="AE613" i="2"/>
  <c r="AE580" i="2"/>
  <c r="AE233" i="2"/>
  <c r="AE221" i="2"/>
  <c r="AE395" i="2"/>
  <c r="AE270" i="2"/>
  <c r="AE342" i="2"/>
  <c r="AE56" i="2"/>
  <c r="AE403" i="2"/>
  <c r="AE86" i="2"/>
  <c r="AE289" i="2"/>
  <c r="AE356" i="2"/>
  <c r="AE118" i="2"/>
  <c r="AE202" i="2"/>
  <c r="AE9" i="2"/>
  <c r="AE26" i="2"/>
  <c r="AE107" i="2"/>
  <c r="AE422" i="2"/>
  <c r="AE122" i="2"/>
  <c r="AE271" i="2"/>
  <c r="AE193" i="2"/>
  <c r="AE294" i="2"/>
  <c r="AE324" i="2"/>
  <c r="AE469" i="2"/>
  <c r="AE245" i="2"/>
  <c r="AE100" i="2"/>
  <c r="AE341" i="2"/>
  <c r="AE411" i="2"/>
  <c r="AE203" i="2"/>
  <c r="AE616" i="2"/>
  <c r="AE688" i="2"/>
  <c r="AE137" i="2"/>
  <c r="AE136" i="2"/>
  <c r="AE308" i="2"/>
  <c r="AE43" i="2"/>
  <c r="AE12" i="2"/>
  <c r="AE542" i="2"/>
  <c r="AE273" i="2"/>
  <c r="AE167" i="2"/>
  <c r="AE146" i="2"/>
  <c r="AE343" i="2"/>
  <c r="AE319" i="2"/>
  <c r="AE598" i="2"/>
  <c r="AE42" i="2"/>
  <c r="AE501" i="2"/>
  <c r="AE276" i="2"/>
  <c r="AE485" i="2"/>
  <c r="AE246" i="2"/>
  <c r="AE207" i="2"/>
  <c r="AE239" i="2"/>
  <c r="AE322" i="2"/>
  <c r="AE39" i="2"/>
  <c r="AE285" i="2"/>
  <c r="AE696" i="2"/>
  <c r="AE421" i="2"/>
  <c r="AE307" i="2"/>
  <c r="AE700" i="2"/>
  <c r="AE59" i="2"/>
  <c r="AE67" i="2"/>
  <c r="AE15" i="2"/>
  <c r="AE309" i="2"/>
  <c r="AE212" i="2"/>
  <c r="AE477" i="2"/>
  <c r="AE84" i="2"/>
  <c r="AE406" i="2"/>
  <c r="AE325" i="2"/>
  <c r="AE226" i="2"/>
  <c r="AE499" i="2"/>
  <c r="AE384" i="2"/>
  <c r="AE288" i="2"/>
  <c r="AE402" i="2"/>
  <c r="AE378" i="2"/>
  <c r="AE529" i="2"/>
  <c r="AE517" i="2"/>
  <c r="AE162" i="2"/>
  <c r="AE541" i="2"/>
  <c r="AE647" i="2"/>
  <c r="AE577" i="2"/>
  <c r="AE467" i="2"/>
  <c r="AE586" i="2"/>
  <c r="AE37" i="2"/>
  <c r="AE253" i="2"/>
  <c r="AE216" i="2"/>
  <c r="AE472" i="2"/>
  <c r="AE139" i="2"/>
  <c r="AE659" i="2"/>
  <c r="AE505" i="2"/>
  <c r="AE338" i="2"/>
  <c r="AE656" i="2"/>
  <c r="AE128" i="2"/>
  <c r="AE583" i="2"/>
  <c r="AE21" i="2"/>
  <c r="AE228" i="2"/>
  <c r="AE633" i="2"/>
  <c r="AE6" i="2"/>
  <c r="AE563" i="2"/>
  <c r="AE232" i="2"/>
  <c r="AE52" i="2"/>
  <c r="AE248" i="2"/>
  <c r="AE36" i="2"/>
  <c r="AE197" i="2"/>
  <c r="AE473" i="2"/>
  <c r="AE557" i="2"/>
  <c r="AE589" i="2"/>
  <c r="AE30" i="2"/>
  <c r="AE432" i="2"/>
  <c r="AE318" i="2"/>
  <c r="AE686" i="2"/>
  <c r="AE365" i="2"/>
  <c r="AE410" i="2"/>
  <c r="AE198" i="2"/>
  <c r="AE448" i="2"/>
  <c r="AE429" i="2"/>
  <c r="AE178" i="2"/>
  <c r="AE590" i="2"/>
  <c r="AE548" i="2"/>
  <c r="AE92" i="2"/>
  <c r="AE261" i="2"/>
  <c r="AE397" i="2"/>
  <c r="AE72" i="2"/>
  <c r="AE512" i="2"/>
  <c r="AE385" i="2"/>
  <c r="AE115" i="2"/>
  <c r="AE629" i="2"/>
  <c r="AE461" i="2"/>
  <c r="AE390" i="2"/>
  <c r="AE74" i="2"/>
  <c r="AE554" i="2"/>
  <c r="AE561" i="2"/>
  <c r="AE510" i="2"/>
  <c r="AE133" i="2"/>
  <c r="AE259" i="2"/>
  <c r="AE106" i="2"/>
  <c r="AE407" i="2"/>
  <c r="AE230" i="2"/>
  <c r="AE662" i="2"/>
  <c r="AE716" i="2"/>
  <c r="AE195" i="2"/>
  <c r="AE296" i="2"/>
  <c r="AE64" i="2"/>
  <c r="AE238" i="2"/>
  <c r="AE447" i="2"/>
  <c r="AE591" i="2"/>
  <c r="AE354" i="2"/>
  <c r="AE480" i="2"/>
  <c r="AE292" i="2"/>
  <c r="AE531" i="2"/>
  <c r="AE7" i="2"/>
  <c r="AE83" i="2"/>
  <c r="AE54" i="2"/>
  <c r="AE579" i="2"/>
  <c r="AE337" i="2"/>
  <c r="AE695" i="2"/>
  <c r="AE316" i="2"/>
  <c r="AE334" i="2"/>
  <c r="AE437" i="2"/>
  <c r="AE121" i="2"/>
  <c r="AE576" i="2"/>
  <c r="AE222" i="2"/>
  <c r="AE726" i="2"/>
  <c r="AE258" i="2"/>
  <c r="AE543" i="2"/>
  <c r="AE33" i="2"/>
  <c r="AE669" i="2"/>
  <c r="AE599" i="2"/>
  <c r="AE521" i="2"/>
  <c r="AE339" i="2"/>
  <c r="AE179" i="2"/>
  <c r="AE94" i="2"/>
  <c r="AE507" i="2"/>
  <c r="AE255" i="2"/>
  <c r="AE286" i="2"/>
  <c r="AE328" i="2"/>
  <c r="AE16" i="2"/>
  <c r="AE130" i="2"/>
  <c r="AE293" i="2"/>
  <c r="AE495" i="2"/>
  <c r="AE539" i="2"/>
  <c r="AE85" i="2"/>
  <c r="AE347" i="2"/>
  <c r="AE62" i="2"/>
  <c r="AE471" i="2"/>
  <c r="AE371" i="2"/>
  <c r="AE564" i="2"/>
  <c r="AE108" i="2"/>
  <c r="AE196" i="2"/>
  <c r="AE70" i="2"/>
  <c r="AE464" i="2"/>
  <c r="AE569" i="2"/>
  <c r="AE231" i="2"/>
  <c r="AE73" i="2"/>
  <c r="AE297" i="2"/>
  <c r="AE242" i="2"/>
  <c r="AE87" i="2"/>
  <c r="AE329" i="2"/>
  <c r="AE443" i="2"/>
  <c r="AE518" i="2"/>
  <c r="AE45" i="2"/>
  <c r="AE247" i="2"/>
  <c r="AE65" i="2"/>
  <c r="AE451" i="2"/>
  <c r="AE267" i="2"/>
  <c r="AE596" i="2"/>
  <c r="AE156" i="2"/>
  <c r="AE702" i="2"/>
  <c r="AE144" i="2"/>
  <c r="AE274" i="2"/>
  <c r="AE630" i="2"/>
  <c r="AE95" i="2"/>
  <c r="AE350" i="2"/>
  <c r="AE80" i="2"/>
  <c r="AE555" i="2"/>
  <c r="AE486" i="2"/>
  <c r="AE141" i="2"/>
  <c r="AE172" i="2"/>
  <c r="AE644" i="2"/>
  <c r="AE254" i="2"/>
  <c r="AE69" i="2"/>
  <c r="AE381" i="2"/>
  <c r="AE321" i="2"/>
  <c r="AE295" i="2"/>
  <c r="AE597" i="2"/>
  <c r="AE355" i="2"/>
  <c r="AE175" i="2"/>
  <c r="AE530" i="2"/>
  <c r="AE79" i="2"/>
  <c r="AE280" i="2"/>
  <c r="AE171" i="2"/>
  <c r="AE638" i="2"/>
  <c r="AE168" i="2"/>
  <c r="AE568" i="2"/>
  <c r="AE165" i="2"/>
  <c r="AE237" i="2"/>
  <c r="AE490" i="2"/>
  <c r="AE335" i="2"/>
  <c r="AE14" i="2"/>
  <c r="AE262" i="2"/>
  <c r="AE382" i="2"/>
  <c r="AE11" i="2"/>
  <c r="AE105" i="2"/>
  <c r="AE225" i="2"/>
  <c r="AE513" i="2"/>
  <c r="AE575" i="2"/>
  <c r="AE275" i="2"/>
  <c r="AE706" i="2"/>
  <c r="AE206" i="2"/>
  <c r="AE32" i="2"/>
  <c r="AE68" i="2"/>
  <c r="AE667" i="2"/>
  <c r="AE155" i="2"/>
  <c r="AE649" i="2"/>
  <c r="AE8" i="2"/>
  <c r="AE326" i="2"/>
  <c r="AE409" i="2"/>
  <c r="AE25" i="2"/>
  <c r="AE123" i="2"/>
  <c r="AE66" i="2"/>
  <c r="AE697" i="2"/>
  <c r="AE444" i="2"/>
  <c r="AE243" i="2"/>
  <c r="AE652" i="2"/>
  <c r="AE528" i="2"/>
  <c r="AE35" i="2"/>
  <c r="AE550" i="2"/>
  <c r="AE481" i="2"/>
  <c r="AE88" i="2"/>
  <c r="AE544" i="2"/>
  <c r="AE348" i="2"/>
  <c r="AE360" i="2"/>
  <c r="AE372" i="2"/>
  <c r="AE124" i="2"/>
  <c r="AE412" i="2"/>
  <c r="AE264" i="2"/>
  <c r="AE310" i="2"/>
  <c r="AE661" i="2"/>
  <c r="AE508" i="2"/>
  <c r="AE77" i="2"/>
  <c r="AE209" i="2"/>
  <c r="AE190" i="2"/>
  <c r="AE458" i="2"/>
  <c r="AE208" i="2"/>
  <c r="AE220" i="2"/>
  <c r="AE125" i="2"/>
  <c r="AE618" i="2"/>
  <c r="AE251" i="2"/>
  <c r="AE97" i="2"/>
  <c r="AE401" i="2"/>
  <c r="AE685" i="2"/>
  <c r="AE446" i="2"/>
  <c r="AE188" i="2"/>
  <c r="AE50" i="2"/>
  <c r="AE142" i="2"/>
  <c r="AE18" i="2"/>
  <c r="AE643" i="2"/>
  <c r="AE194" i="2"/>
  <c r="AE174" i="2"/>
  <c r="AE301" i="2"/>
  <c r="AE241" i="2"/>
  <c r="AE163" i="2"/>
  <c r="AE336" i="2"/>
  <c r="AE653" i="2"/>
  <c r="AE299" i="2"/>
  <c r="AE494" i="2"/>
  <c r="AE689" i="2"/>
  <c r="AE553" i="2"/>
  <c r="AE424" i="2"/>
  <c r="AE453" i="2"/>
  <c r="AE484" i="2"/>
  <c r="AE374" i="2"/>
  <c r="AE31" i="2"/>
  <c r="AE302" i="2"/>
  <c r="AE5" i="2"/>
  <c r="AE91" i="2"/>
  <c r="AE363" i="2"/>
  <c r="AE192" i="2"/>
  <c r="AE641" i="2"/>
  <c r="AE182" i="2"/>
  <c r="AE138" i="2"/>
  <c r="AE169" i="2"/>
  <c r="AE234" i="2"/>
  <c r="AE19" i="2"/>
  <c r="AE488" i="2"/>
  <c r="AE235" i="2"/>
  <c r="AE404" i="2"/>
  <c r="AE191" i="2"/>
  <c r="AE184" i="2"/>
  <c r="AE654" i="2"/>
  <c r="AE723" i="2"/>
  <c r="AE22" i="2"/>
  <c r="AE525" i="2"/>
  <c r="AE46" i="2"/>
  <c r="AE104" i="2"/>
  <c r="AE609" i="2"/>
  <c r="AE256" i="2"/>
  <c r="AE4" i="2"/>
  <c r="AE305" i="2"/>
  <c r="AE13" i="2"/>
  <c r="AE49" i="2"/>
  <c r="AE55" i="2"/>
  <c r="AE570" i="2"/>
  <c r="AE147" i="2"/>
  <c r="AE520" i="2"/>
  <c r="AE283" i="2"/>
  <c r="AE423" i="2"/>
  <c r="AE459" i="2"/>
  <c r="AE578" i="2"/>
  <c r="AE449" i="2"/>
  <c r="AE357" i="2"/>
  <c r="AE60" i="2"/>
  <c r="AE582" i="2"/>
  <c r="AE213" i="2"/>
  <c r="AE252" i="2"/>
  <c r="AE645" i="2"/>
  <c r="AE257" i="2"/>
  <c r="AE210" i="2"/>
  <c r="AE120" i="2"/>
  <c r="AE725" i="2"/>
  <c r="AE500" i="2"/>
  <c r="AE408" i="2"/>
  <c r="AE249" i="2"/>
  <c r="AE698" i="2"/>
  <c r="AE240" i="2"/>
  <c r="AE515" i="2"/>
  <c r="AE498" i="2"/>
  <c r="AE676" i="2"/>
  <c r="AE134" i="2"/>
  <c r="AE344" i="2"/>
  <c r="AE298" i="2"/>
  <c r="AE474" i="2"/>
  <c r="AE218" i="2"/>
  <c r="AE475" i="2"/>
  <c r="AE110" i="2"/>
  <c r="AE160" i="2"/>
  <c r="AE306" i="2"/>
  <c r="AE58" i="2"/>
  <c r="AE427" i="2"/>
  <c r="AE547" i="2"/>
  <c r="AE720" i="2"/>
  <c r="AE28" i="2"/>
  <c r="AE290" i="2"/>
  <c r="AE519" i="2"/>
  <c r="AE419" i="2"/>
  <c r="AE116" i="2"/>
  <c r="AE418" i="2"/>
  <c r="AE549" i="2"/>
  <c r="AE434" i="2"/>
  <c r="AE442" i="2"/>
  <c r="AE532" i="2"/>
  <c r="AE185" i="2"/>
  <c r="AE690" i="2"/>
  <c r="AE61" i="2"/>
  <c r="AE428" i="2"/>
  <c r="AE470" i="2"/>
  <c r="AE101" i="2"/>
  <c r="AE327" i="2"/>
  <c r="AE131" i="2"/>
  <c r="AE602" i="2"/>
  <c r="AE733" i="2"/>
  <c r="AE114" i="2"/>
  <c r="AE704" i="2"/>
  <c r="AE679" i="2"/>
  <c r="AE112" i="2"/>
  <c r="AE506" i="2"/>
  <c r="AE707" i="2"/>
  <c r="AE394" i="2"/>
  <c r="AE436" i="2"/>
  <c r="AE414" i="2"/>
  <c r="AE717" i="2"/>
  <c r="AE41" i="2"/>
  <c r="AE24" i="2"/>
  <c r="AE119" i="2"/>
  <c r="AE439" i="2"/>
  <c r="AE514" i="2"/>
  <c r="AE217" i="2"/>
  <c r="AE680" i="2"/>
  <c r="AE671" i="2"/>
  <c r="AE370" i="2"/>
  <c r="AE465" i="2"/>
  <c r="AE376" i="2"/>
  <c r="AE20" i="2"/>
  <c r="AE642" i="2"/>
  <c r="AE200" i="2"/>
  <c r="AE496" i="2"/>
  <c r="AE438" i="2"/>
  <c r="AE607" i="2"/>
  <c r="AE457" i="2"/>
  <c r="AE76" i="2"/>
  <c r="AE17" i="2"/>
  <c r="AE565" i="2"/>
  <c r="AE362" i="2"/>
  <c r="AE392" i="2"/>
  <c r="AE623" i="2"/>
  <c r="AE562" i="2"/>
  <c r="AE183" i="2"/>
  <c r="AE40" i="2"/>
  <c r="AE612" i="2"/>
  <c r="AE734" i="2"/>
  <c r="AE627" i="2"/>
  <c r="AE379" i="2"/>
  <c r="AE611" i="2"/>
  <c r="AE63" i="2"/>
  <c r="AE658" i="2"/>
  <c r="AE731" i="2"/>
  <c r="AE425" i="2"/>
  <c r="AE53" i="2"/>
  <c r="AE511" i="2"/>
  <c r="AE593" i="2"/>
  <c r="AE574" i="2"/>
  <c r="AE454" i="2"/>
  <c r="AE277" i="2"/>
  <c r="AE269" i="2"/>
  <c r="AE359" i="2"/>
  <c r="AE711" i="2"/>
  <c r="AE263" i="2"/>
  <c r="AE346" i="2"/>
  <c r="AE538" i="2"/>
  <c r="AE75" i="2"/>
  <c r="AE450" i="2"/>
  <c r="AE655" i="2"/>
  <c r="AE351" i="2"/>
  <c r="AE361" i="2"/>
  <c r="AE400" i="2"/>
  <c r="AE111" i="2"/>
  <c r="AE657" i="2"/>
  <c r="AE479" i="2"/>
  <c r="AE227" i="2"/>
  <c r="AE34" i="2"/>
  <c r="AE223" i="2"/>
  <c r="AE181" i="2"/>
  <c r="AE29" i="2"/>
  <c r="AE186" i="2"/>
  <c r="AE81" i="2"/>
  <c r="AE678" i="2"/>
  <c r="AE117" i="2"/>
  <c r="AE551" i="2"/>
  <c r="AE364" i="2"/>
  <c r="AE38" i="2"/>
  <c r="AE177" i="2"/>
  <c r="AE23" i="2"/>
  <c r="AE572" i="2"/>
  <c r="AE533" i="2"/>
  <c r="AE214" i="2"/>
  <c r="AE730" i="2"/>
  <c r="AE164" i="2"/>
  <c r="AE673" i="2"/>
  <c r="AE377" i="2"/>
  <c r="AE78" i="2"/>
  <c r="AE265" i="2"/>
  <c r="AE405" i="2"/>
  <c r="AE278" i="2"/>
  <c r="AE380" i="2"/>
  <c r="AE315" i="2"/>
  <c r="AE693" i="2"/>
  <c r="AE150" i="2"/>
  <c r="AE534" i="2"/>
  <c r="AE587" i="2"/>
  <c r="AE665" i="2"/>
  <c r="AE44" i="2"/>
  <c r="AE727" i="2"/>
  <c r="AE664" i="2"/>
  <c r="AE694" i="2"/>
  <c r="AE466" i="2"/>
  <c r="AE132" i="2"/>
  <c r="AE93" i="2"/>
  <c r="AE368" i="2"/>
  <c r="AE628" i="2"/>
  <c r="AE585" i="2"/>
  <c r="AE260" i="2"/>
  <c r="AE145" i="2"/>
  <c r="AE639" i="2"/>
  <c r="AE333" i="2"/>
  <c r="AE536" i="2"/>
  <c r="AE445" i="2"/>
  <c r="AE581" i="2"/>
  <c r="AE272" i="2"/>
  <c r="AE143" i="2"/>
  <c r="AE161" i="2"/>
  <c r="AE367" i="2"/>
  <c r="AE732" i="2"/>
  <c r="AE388" i="2"/>
  <c r="AE708" i="2"/>
  <c r="AE681" i="2"/>
  <c r="AE300" i="2"/>
  <c r="AE154" i="2"/>
  <c r="AE113" i="2"/>
  <c r="AE691" i="2"/>
  <c r="AE567" i="2"/>
  <c r="AE314" i="2"/>
  <c r="AE373" i="2"/>
  <c r="AE433" i="2"/>
  <c r="AE266" i="2"/>
  <c r="AE625" i="2"/>
  <c r="AE573" i="2"/>
  <c r="AE709" i="2"/>
  <c r="AE560" i="2"/>
  <c r="AE663" i="2"/>
  <c r="AE546" i="2"/>
  <c r="AE684" i="2"/>
  <c r="AE366" i="2"/>
  <c r="AE189" i="2"/>
  <c r="AE199" i="2"/>
  <c r="AE660" i="2"/>
  <c r="AE703" i="2"/>
  <c r="AE320" i="2"/>
  <c r="AE605" i="2"/>
  <c r="AE588" i="2"/>
  <c r="AE268" i="2"/>
  <c r="AE158" i="2"/>
  <c r="AE601" i="2"/>
  <c r="AE666" i="2"/>
  <c r="AE738" i="2"/>
  <c r="AE96" i="2"/>
  <c r="AE620" i="2"/>
  <c r="AE604" i="2"/>
  <c r="AE603" i="2"/>
  <c r="AE375" i="2"/>
  <c r="AE502" i="2"/>
  <c r="AE151" i="2"/>
  <c r="AE159" i="2"/>
  <c r="AE215" i="2"/>
  <c r="AE503" i="2"/>
  <c r="AE303" i="2"/>
  <c r="AE566" i="2"/>
  <c r="AE279" i="2"/>
  <c r="AE584" i="2"/>
  <c r="AE386" i="2"/>
  <c r="AE211" i="2"/>
  <c r="AE540" i="2"/>
  <c r="AE416" i="2"/>
  <c r="AE109" i="2"/>
  <c r="AE640" i="2"/>
  <c r="AE556" i="2"/>
  <c r="AE462" i="2"/>
  <c r="AE729" i="2"/>
  <c r="AE304" i="2"/>
  <c r="AE173" i="2"/>
  <c r="AE478" i="2"/>
  <c r="AE244" i="2"/>
  <c r="AE516" i="2"/>
  <c r="AE170" i="2"/>
  <c r="AE148" i="2"/>
  <c r="AE675" i="2"/>
  <c r="AE606" i="2"/>
  <c r="AE396" i="2"/>
  <c r="AE205" i="2"/>
  <c r="AE340" i="2"/>
  <c r="AE387" i="2"/>
  <c r="AE558" i="2"/>
  <c r="AE522" i="2"/>
  <c r="AE476" i="2"/>
  <c r="AE489" i="2"/>
  <c r="AE595" i="2"/>
  <c r="AE619" i="2"/>
  <c r="AE456" i="2"/>
  <c r="AE571" i="2"/>
  <c r="AE614" i="2"/>
  <c r="AE398" i="2"/>
  <c r="AE523" i="2"/>
  <c r="AE187" i="2"/>
  <c r="AE674" i="2"/>
  <c r="AE330" i="2"/>
  <c r="AE399" i="2"/>
  <c r="AE715" i="2"/>
  <c r="AE692" i="2"/>
  <c r="AE714" i="2"/>
  <c r="AE672" i="2"/>
  <c r="AE352" i="2"/>
  <c r="AE592" i="2"/>
  <c r="AE608" i="2"/>
  <c r="AE313" i="2"/>
  <c r="AE287" i="2"/>
  <c r="AE651" i="2"/>
  <c r="AE600" i="2"/>
  <c r="AE636" i="2"/>
  <c r="AE430" i="2"/>
  <c r="AE452" i="2"/>
  <c r="AE435" i="2"/>
  <c r="AE634" i="2"/>
  <c r="AE497" i="2"/>
  <c r="AE463" i="2"/>
  <c r="AE724" i="2"/>
  <c r="AE417" i="2"/>
  <c r="AE468" i="2"/>
  <c r="AE637" i="2"/>
  <c r="AE705" i="2"/>
  <c r="AE712" i="2"/>
  <c r="AE687" i="2"/>
  <c r="AE621" i="2"/>
  <c r="AE440" i="2"/>
  <c r="AE737" i="2"/>
  <c r="AE728" i="2"/>
  <c r="AE631" i="2"/>
  <c r="AE722" i="2"/>
  <c r="AE610" i="2"/>
  <c r="AE713" i="2"/>
  <c r="AE650" i="2"/>
  <c r="AE677" i="2"/>
  <c r="AE718" i="2"/>
  <c r="AE736" i="2"/>
  <c r="AE719" i="2"/>
  <c r="AE646" i="2"/>
  <c r="AE682" i="2"/>
  <c r="AE721" i="2"/>
  <c r="AE710" i="2"/>
  <c r="AE683" i="2"/>
  <c r="AE632" i="2"/>
  <c r="AE668" i="2"/>
  <c r="AE701" i="2"/>
  <c r="AE699" i="2"/>
  <c r="AE735" i="2"/>
  <c r="AD545" i="2"/>
  <c r="AD535" i="2"/>
  <c r="AD622" i="2"/>
  <c r="AD102" i="2"/>
  <c r="AD389" i="2"/>
  <c r="AD482" i="2"/>
  <c r="AD369" i="2"/>
  <c r="AD487" i="2"/>
  <c r="AD594" i="2"/>
  <c r="AD311" i="2"/>
  <c r="AD358" i="2"/>
  <c r="AD426" i="2"/>
  <c r="AD617" i="2"/>
  <c r="AD224" i="2"/>
  <c r="AD176" i="2"/>
  <c r="AD180" i="2"/>
  <c r="AD135" i="2"/>
  <c r="AD460" i="2"/>
  <c r="AD493" i="2"/>
  <c r="AD670" i="2"/>
  <c r="AD524" i="2"/>
  <c r="AD71" i="2"/>
  <c r="AD455" i="2"/>
  <c r="AD391" i="2"/>
  <c r="AD281" i="2"/>
  <c r="AD140" i="2"/>
  <c r="AD537" i="2"/>
  <c r="AD27" i="2"/>
  <c r="AD201" i="2"/>
  <c r="AD57" i="2"/>
  <c r="AD349" i="2"/>
  <c r="AD648" i="2"/>
  <c r="AD559" i="2"/>
  <c r="AD626" i="2"/>
  <c r="AD129" i="2"/>
  <c r="AD3" i="2"/>
  <c r="AD250" i="2"/>
  <c r="AD635" i="2"/>
  <c r="AD98" i="2"/>
  <c r="AD99" i="2"/>
  <c r="AD526" i="2"/>
  <c r="AD509" i="2"/>
  <c r="AD47" i="2"/>
  <c r="AD126" i="2"/>
  <c r="AD345" i="2"/>
  <c r="AD236" i="2"/>
  <c r="AD229" i="2"/>
  <c r="AD624" i="2"/>
  <c r="AD353" i="2"/>
  <c r="AD89" i="2"/>
  <c r="AD552" i="2"/>
  <c r="AD152" i="2"/>
  <c r="AD331" i="2"/>
  <c r="AD51" i="2"/>
  <c r="AD82" i="2"/>
  <c r="AD48" i="2"/>
  <c r="AD431" i="2"/>
  <c r="AD492" i="2"/>
  <c r="AD527" i="2"/>
  <c r="AD282" i="2"/>
  <c r="AD153" i="2"/>
  <c r="AD332" i="2"/>
  <c r="AD483" i="2"/>
  <c r="AD415" i="2"/>
  <c r="AD420" i="2"/>
  <c r="AD204" i="2"/>
  <c r="AD312" i="2"/>
  <c r="AD383" i="2"/>
  <c r="AD413" i="2"/>
  <c r="AD90" i="2"/>
  <c r="AD393" i="2"/>
  <c r="AD149" i="2"/>
  <c r="AD323" i="2"/>
  <c r="AD2" i="2"/>
  <c r="AD219" i="2"/>
  <c r="AD291" i="2"/>
  <c r="AD615" i="2"/>
  <c r="AD127" i="2"/>
  <c r="AD166" i="2"/>
  <c r="AD491" i="2"/>
  <c r="AD284" i="2"/>
  <c r="AD103" i="2"/>
  <c r="AD441" i="2"/>
  <c r="AD10" i="2"/>
  <c r="AD157" i="2"/>
  <c r="AD317" i="2"/>
  <c r="AD504" i="2"/>
  <c r="AD613" i="2"/>
  <c r="AD580" i="2"/>
  <c r="AD233" i="2"/>
  <c r="AD221" i="2"/>
  <c r="AD395" i="2"/>
  <c r="AD270" i="2"/>
  <c r="AD342" i="2"/>
  <c r="AD56" i="2"/>
  <c r="AD403" i="2"/>
  <c r="AD86" i="2"/>
  <c r="AD289" i="2"/>
  <c r="AD356" i="2"/>
  <c r="AD118" i="2"/>
  <c r="AD202" i="2"/>
  <c r="AD9" i="2"/>
  <c r="AD26" i="2"/>
  <c r="AD107" i="2"/>
  <c r="AD422" i="2"/>
  <c r="AD122" i="2"/>
  <c r="AD271" i="2"/>
  <c r="AD193" i="2"/>
  <c r="AD294" i="2"/>
  <c r="AD324" i="2"/>
  <c r="AD469" i="2"/>
  <c r="AD245" i="2"/>
  <c r="AD100" i="2"/>
  <c r="AD341" i="2"/>
  <c r="AD411" i="2"/>
  <c r="AD203" i="2"/>
  <c r="AD616" i="2"/>
  <c r="AD688" i="2"/>
  <c r="AD137" i="2"/>
  <c r="AD136" i="2"/>
  <c r="AD308" i="2"/>
  <c r="AD43" i="2"/>
  <c r="AD12" i="2"/>
  <c r="AD542" i="2"/>
  <c r="AD273" i="2"/>
  <c r="AD167" i="2"/>
  <c r="AD146" i="2"/>
  <c r="AD343" i="2"/>
  <c r="AD319" i="2"/>
  <c r="AD598" i="2"/>
  <c r="AD42" i="2"/>
  <c r="AD501" i="2"/>
  <c r="AD276" i="2"/>
  <c r="AD485" i="2"/>
  <c r="AD246" i="2"/>
  <c r="AD207" i="2"/>
  <c r="AD239" i="2"/>
  <c r="AD322" i="2"/>
  <c r="AD39" i="2"/>
  <c r="AD285" i="2"/>
  <c r="AD696" i="2"/>
  <c r="AD421" i="2"/>
  <c r="AD307" i="2"/>
  <c r="AD700" i="2"/>
  <c r="AD59" i="2"/>
  <c r="AD67" i="2"/>
  <c r="AD15" i="2"/>
  <c r="AD309" i="2"/>
  <c r="AD212" i="2"/>
  <c r="AD477" i="2"/>
  <c r="AD84" i="2"/>
  <c r="AD406" i="2"/>
  <c r="AD325" i="2"/>
  <c r="AD226" i="2"/>
  <c r="AD499" i="2"/>
  <c r="AD384" i="2"/>
  <c r="AD288" i="2"/>
  <c r="AD402" i="2"/>
  <c r="AD378" i="2"/>
  <c r="AD529" i="2"/>
  <c r="AD517" i="2"/>
  <c r="AD162" i="2"/>
  <c r="AD541" i="2"/>
  <c r="AD647" i="2"/>
  <c r="AD577" i="2"/>
  <c r="AD467" i="2"/>
  <c r="AD586" i="2"/>
  <c r="AD37" i="2"/>
  <c r="AD253" i="2"/>
  <c r="AD216" i="2"/>
  <c r="AD472" i="2"/>
  <c r="AD139" i="2"/>
  <c r="AD659" i="2"/>
  <c r="AD505" i="2"/>
  <c r="AD338" i="2"/>
  <c r="AD656" i="2"/>
  <c r="AD128" i="2"/>
  <c r="AD583" i="2"/>
  <c r="AD21" i="2"/>
  <c r="AD228" i="2"/>
  <c r="AD633" i="2"/>
  <c r="AD6" i="2"/>
  <c r="AD563" i="2"/>
  <c r="AD232" i="2"/>
  <c r="AD52" i="2"/>
  <c r="AD248" i="2"/>
  <c r="AD36" i="2"/>
  <c r="AD197" i="2"/>
  <c r="AD473" i="2"/>
  <c r="AD557" i="2"/>
  <c r="AD589" i="2"/>
  <c r="AD30" i="2"/>
  <c r="AD432" i="2"/>
  <c r="AD318" i="2"/>
  <c r="AD686" i="2"/>
  <c r="AD365" i="2"/>
  <c r="AD410" i="2"/>
  <c r="AD198" i="2"/>
  <c r="AD448" i="2"/>
  <c r="AD429" i="2"/>
  <c r="AD178" i="2"/>
  <c r="AD590" i="2"/>
  <c r="AD548" i="2"/>
  <c r="AD92" i="2"/>
  <c r="AD261" i="2"/>
  <c r="AD397" i="2"/>
  <c r="AD72" i="2"/>
  <c r="AD512" i="2"/>
  <c r="AD385" i="2"/>
  <c r="AD115" i="2"/>
  <c r="AD629" i="2"/>
  <c r="AD461" i="2"/>
  <c r="AD390" i="2"/>
  <c r="AD74" i="2"/>
  <c r="AD554" i="2"/>
  <c r="AD561" i="2"/>
  <c r="AD510" i="2"/>
  <c r="AD133" i="2"/>
  <c r="AD259" i="2"/>
  <c r="AD106" i="2"/>
  <c r="AD407" i="2"/>
  <c r="AD230" i="2"/>
  <c r="AD662" i="2"/>
  <c r="AD716" i="2"/>
  <c r="AD195" i="2"/>
  <c r="AD296" i="2"/>
  <c r="AD64" i="2"/>
  <c r="AD238" i="2"/>
  <c r="AD447" i="2"/>
  <c r="AD591" i="2"/>
  <c r="AD354" i="2"/>
  <c r="AD480" i="2"/>
  <c r="AD292" i="2"/>
  <c r="AD531" i="2"/>
  <c r="AD7" i="2"/>
  <c r="AD83" i="2"/>
  <c r="AD54" i="2"/>
  <c r="AD579" i="2"/>
  <c r="AD337" i="2"/>
  <c r="AD695" i="2"/>
  <c r="AD316" i="2"/>
  <c r="AD334" i="2"/>
  <c r="AD437" i="2"/>
  <c r="AD121" i="2"/>
  <c r="AD576" i="2"/>
  <c r="AD222" i="2"/>
  <c r="AD726" i="2"/>
  <c r="AD258" i="2"/>
  <c r="AD543" i="2"/>
  <c r="AD33" i="2"/>
  <c r="AD669" i="2"/>
  <c r="AD599" i="2"/>
  <c r="AD521" i="2"/>
  <c r="AD339" i="2"/>
  <c r="AD179" i="2"/>
  <c r="AD94" i="2"/>
  <c r="AD507" i="2"/>
  <c r="AD255" i="2"/>
  <c r="AD286" i="2"/>
  <c r="AD328" i="2"/>
  <c r="AD16" i="2"/>
  <c r="AD130" i="2"/>
  <c r="AD293" i="2"/>
  <c r="AD495" i="2"/>
  <c r="AD539" i="2"/>
  <c r="AD85" i="2"/>
  <c r="AD347" i="2"/>
  <c r="AD62" i="2"/>
  <c r="AD471" i="2"/>
  <c r="AD371" i="2"/>
  <c r="AD564" i="2"/>
  <c r="AD108" i="2"/>
  <c r="AD196" i="2"/>
  <c r="AD70" i="2"/>
  <c r="AD464" i="2"/>
  <c r="AD569" i="2"/>
  <c r="AD231" i="2"/>
  <c r="AD73" i="2"/>
  <c r="AD297" i="2"/>
  <c r="AD242" i="2"/>
  <c r="AD87" i="2"/>
  <c r="AD329" i="2"/>
  <c r="AD443" i="2"/>
  <c r="AD518" i="2"/>
  <c r="AD45" i="2"/>
  <c r="AD247" i="2"/>
  <c r="AD65" i="2"/>
  <c r="AD451" i="2"/>
  <c r="AD267" i="2"/>
  <c r="AD596" i="2"/>
  <c r="AD156" i="2"/>
  <c r="AD702" i="2"/>
  <c r="AD144" i="2"/>
  <c r="AD274" i="2"/>
  <c r="AD630" i="2"/>
  <c r="AD95" i="2"/>
  <c r="AD350" i="2"/>
  <c r="AD80" i="2"/>
  <c r="AD555" i="2"/>
  <c r="AD486" i="2"/>
  <c r="AD141" i="2"/>
  <c r="AD172" i="2"/>
  <c r="AD644" i="2"/>
  <c r="AD254" i="2"/>
  <c r="K14" i="3" s="1"/>
  <c r="AD69" i="2"/>
  <c r="AD381" i="2"/>
  <c r="AD321" i="2"/>
  <c r="AD295" i="2"/>
  <c r="AD597" i="2"/>
  <c r="AD355" i="2"/>
  <c r="AD175" i="2"/>
  <c r="AD530" i="2"/>
  <c r="AD79" i="2"/>
  <c r="AD280" i="2"/>
  <c r="AD171" i="2"/>
  <c r="AD638" i="2"/>
  <c r="AD168" i="2"/>
  <c r="AD568" i="2"/>
  <c r="AD165" i="2"/>
  <c r="AD237" i="2"/>
  <c r="AD490" i="2"/>
  <c r="AD335" i="2"/>
  <c r="AD14" i="2"/>
  <c r="AD262" i="2"/>
  <c r="AD382" i="2"/>
  <c r="AD11" i="2"/>
  <c r="AD105" i="2"/>
  <c r="AD225" i="2"/>
  <c r="AD513" i="2"/>
  <c r="AD575" i="2"/>
  <c r="AD275" i="2"/>
  <c r="AD706" i="2"/>
  <c r="AD206" i="2"/>
  <c r="AD32" i="2"/>
  <c r="AD68" i="2"/>
  <c r="AD667" i="2"/>
  <c r="AD155" i="2"/>
  <c r="AD649" i="2"/>
  <c r="AD8" i="2"/>
  <c r="AD326" i="2"/>
  <c r="AD409" i="2"/>
  <c r="AD25" i="2"/>
  <c r="AD123" i="2"/>
  <c r="AD66" i="2"/>
  <c r="AD697" i="2"/>
  <c r="AD444" i="2"/>
  <c r="AD243" i="2"/>
  <c r="AD652" i="2"/>
  <c r="AD528" i="2"/>
  <c r="AD35" i="2"/>
  <c r="AD550" i="2"/>
  <c r="AD481" i="2"/>
  <c r="AD88" i="2"/>
  <c r="AD544" i="2"/>
  <c r="AD348" i="2"/>
  <c r="AD360" i="2"/>
  <c r="AD372" i="2"/>
  <c r="AD124" i="2"/>
  <c r="AD412" i="2"/>
  <c r="AD264" i="2"/>
  <c r="AD310" i="2"/>
  <c r="AD661" i="2"/>
  <c r="AD508" i="2"/>
  <c r="AD77" i="2"/>
  <c r="AD209" i="2"/>
  <c r="AD190" i="2"/>
  <c r="AD458" i="2"/>
  <c r="AD208" i="2"/>
  <c r="AD220" i="2"/>
  <c r="AD125" i="2"/>
  <c r="AD618" i="2"/>
  <c r="AD251" i="2"/>
  <c r="AD97" i="2"/>
  <c r="AD401" i="2"/>
  <c r="AD685" i="2"/>
  <c r="AD446" i="2"/>
  <c r="AD188" i="2"/>
  <c r="AD50" i="2"/>
  <c r="AD142" i="2"/>
  <c r="AD18" i="2"/>
  <c r="AD643" i="2"/>
  <c r="AD194" i="2"/>
  <c r="AD174" i="2"/>
  <c r="AD301" i="2"/>
  <c r="AD241" i="2"/>
  <c r="AD163" i="2"/>
  <c r="AD336" i="2"/>
  <c r="AD653" i="2"/>
  <c r="AD299" i="2"/>
  <c r="AD494" i="2"/>
  <c r="AD689" i="2"/>
  <c r="AD553" i="2"/>
  <c r="AD424" i="2"/>
  <c r="AD453" i="2"/>
  <c r="AD484" i="2"/>
  <c r="AD374" i="2"/>
  <c r="AD31" i="2"/>
  <c r="AD302" i="2"/>
  <c r="AD5" i="2"/>
  <c r="AD91" i="2"/>
  <c r="AD363" i="2"/>
  <c r="AD192" i="2"/>
  <c r="AD641" i="2"/>
  <c r="AD182" i="2"/>
  <c r="AD138" i="2"/>
  <c r="AD169" i="2"/>
  <c r="AD234" i="2"/>
  <c r="AD19" i="2"/>
  <c r="AD488" i="2"/>
  <c r="AD235" i="2"/>
  <c r="AD404" i="2"/>
  <c r="AD191" i="2"/>
  <c r="AD184" i="2"/>
  <c r="AD654" i="2"/>
  <c r="AD723" i="2"/>
  <c r="AD22" i="2"/>
  <c r="AD525" i="2"/>
  <c r="AD46" i="2"/>
  <c r="AD104" i="2"/>
  <c r="AD609" i="2"/>
  <c r="AD256" i="2"/>
  <c r="AD4" i="2"/>
  <c r="AD305" i="2"/>
  <c r="AD13" i="2"/>
  <c r="AD49" i="2"/>
  <c r="AD55" i="2"/>
  <c r="AD570" i="2"/>
  <c r="AD147" i="2"/>
  <c r="AD520" i="2"/>
  <c r="AD283" i="2"/>
  <c r="AD423" i="2"/>
  <c r="AD459" i="2"/>
  <c r="AD578" i="2"/>
  <c r="AD449" i="2"/>
  <c r="AD357" i="2"/>
  <c r="AD60" i="2"/>
  <c r="AD582" i="2"/>
  <c r="AD213" i="2"/>
  <c r="AD252" i="2"/>
  <c r="AD645" i="2"/>
  <c r="AD257" i="2"/>
  <c r="AD210" i="2"/>
  <c r="AD120" i="2"/>
  <c r="AD725" i="2"/>
  <c r="AD500" i="2"/>
  <c r="AD408" i="2"/>
  <c r="AD249" i="2"/>
  <c r="AD698" i="2"/>
  <c r="AD240" i="2"/>
  <c r="AD515" i="2"/>
  <c r="AD498" i="2"/>
  <c r="AD676" i="2"/>
  <c r="AD134" i="2"/>
  <c r="AD344" i="2"/>
  <c r="AD298" i="2"/>
  <c r="AD474" i="2"/>
  <c r="AD218" i="2"/>
  <c r="AD475" i="2"/>
  <c r="AD110" i="2"/>
  <c r="AD160" i="2"/>
  <c r="AD306" i="2"/>
  <c r="AD58" i="2"/>
  <c r="AD427" i="2"/>
  <c r="AD547" i="2"/>
  <c r="AD720" i="2"/>
  <c r="AD28" i="2"/>
  <c r="AD290" i="2"/>
  <c r="AD519" i="2"/>
  <c r="AD419" i="2"/>
  <c r="AD116" i="2"/>
  <c r="AD418" i="2"/>
  <c r="AD549" i="2"/>
  <c r="AD434" i="2"/>
  <c r="AD442" i="2"/>
  <c r="AD532" i="2"/>
  <c r="AD185" i="2"/>
  <c r="AD690" i="2"/>
  <c r="AD61" i="2"/>
  <c r="AD428" i="2"/>
  <c r="AD470" i="2"/>
  <c r="AD101" i="2"/>
  <c r="AD327" i="2"/>
  <c r="AD131" i="2"/>
  <c r="AD602" i="2"/>
  <c r="AD733" i="2"/>
  <c r="AD114" i="2"/>
  <c r="AD704" i="2"/>
  <c r="AD679" i="2"/>
  <c r="AD112" i="2"/>
  <c r="AD506" i="2"/>
  <c r="AD707" i="2"/>
  <c r="AD394" i="2"/>
  <c r="AD436" i="2"/>
  <c r="AD414" i="2"/>
  <c r="AD717" i="2"/>
  <c r="AD41" i="2"/>
  <c r="AD24" i="2"/>
  <c r="AD119" i="2"/>
  <c r="AD439" i="2"/>
  <c r="AD514" i="2"/>
  <c r="AD217" i="2"/>
  <c r="AD680" i="2"/>
  <c r="AD671" i="2"/>
  <c r="AD370" i="2"/>
  <c r="AD465" i="2"/>
  <c r="AD376" i="2"/>
  <c r="AD20" i="2"/>
  <c r="AD642" i="2"/>
  <c r="AD200" i="2"/>
  <c r="AD496" i="2"/>
  <c r="AD438" i="2"/>
  <c r="AD607" i="2"/>
  <c r="AD457" i="2"/>
  <c r="AD76" i="2"/>
  <c r="AD17" i="2"/>
  <c r="AD565" i="2"/>
  <c r="AD362" i="2"/>
  <c r="AD392" i="2"/>
  <c r="AD623" i="2"/>
  <c r="AD562" i="2"/>
  <c r="AD183" i="2"/>
  <c r="AD40" i="2"/>
  <c r="AD612" i="2"/>
  <c r="AD734" i="2"/>
  <c r="AD627" i="2"/>
  <c r="AD379" i="2"/>
  <c r="AD611" i="2"/>
  <c r="AD63" i="2"/>
  <c r="AD658" i="2"/>
  <c r="AD731" i="2"/>
  <c r="AD425" i="2"/>
  <c r="AD53" i="2"/>
  <c r="AD511" i="2"/>
  <c r="AD593" i="2"/>
  <c r="AD574" i="2"/>
  <c r="AD454" i="2"/>
  <c r="AD277" i="2"/>
  <c r="AD269" i="2"/>
  <c r="AD359" i="2"/>
  <c r="AD711" i="2"/>
  <c r="AD263" i="2"/>
  <c r="AD346" i="2"/>
  <c r="AD538" i="2"/>
  <c r="AD75" i="2"/>
  <c r="AD450" i="2"/>
  <c r="AD655" i="2"/>
  <c r="AD351" i="2"/>
  <c r="AD361" i="2"/>
  <c r="AD400" i="2"/>
  <c r="AD111" i="2"/>
  <c r="AD657" i="2"/>
  <c r="AD479" i="2"/>
  <c r="AD227" i="2"/>
  <c r="AD34" i="2"/>
  <c r="AD223" i="2"/>
  <c r="AD181" i="2"/>
  <c r="AD29" i="2"/>
  <c r="AD186" i="2"/>
  <c r="AD81" i="2"/>
  <c r="AD678" i="2"/>
  <c r="AD117" i="2"/>
  <c r="AD551" i="2"/>
  <c r="AD364" i="2"/>
  <c r="AD38" i="2"/>
  <c r="AD177" i="2"/>
  <c r="AD23" i="2"/>
  <c r="AD572" i="2"/>
  <c r="AD533" i="2"/>
  <c r="AD214" i="2"/>
  <c r="AD730" i="2"/>
  <c r="AD164" i="2"/>
  <c r="AD673" i="2"/>
  <c r="AD377" i="2"/>
  <c r="AD78" i="2"/>
  <c r="AD265" i="2"/>
  <c r="AD405" i="2"/>
  <c r="AD278" i="2"/>
  <c r="AD380" i="2"/>
  <c r="AD315" i="2"/>
  <c r="AD693" i="2"/>
  <c r="AD150" i="2"/>
  <c r="AD534" i="2"/>
  <c r="AD587" i="2"/>
  <c r="AD665" i="2"/>
  <c r="AD44" i="2"/>
  <c r="AD727" i="2"/>
  <c r="AD664" i="2"/>
  <c r="AD694" i="2"/>
  <c r="AD466" i="2"/>
  <c r="AD132" i="2"/>
  <c r="AD93" i="2"/>
  <c r="AD368" i="2"/>
  <c r="AD628" i="2"/>
  <c r="AD585" i="2"/>
  <c r="AD260" i="2"/>
  <c r="AD145" i="2"/>
  <c r="AD639" i="2"/>
  <c r="AD333" i="2"/>
  <c r="AD536" i="2"/>
  <c r="AD445" i="2"/>
  <c r="AD581" i="2"/>
  <c r="AD272" i="2"/>
  <c r="AD143" i="2"/>
  <c r="AD161" i="2"/>
  <c r="AD367" i="2"/>
  <c r="AD732" i="2"/>
  <c r="AD388" i="2"/>
  <c r="AD708" i="2"/>
  <c r="AD681" i="2"/>
  <c r="AD300" i="2"/>
  <c r="AD154" i="2"/>
  <c r="AD113" i="2"/>
  <c r="AD691" i="2"/>
  <c r="AD567" i="2"/>
  <c r="AD314" i="2"/>
  <c r="AD373" i="2"/>
  <c r="AD433" i="2"/>
  <c r="AD266" i="2"/>
  <c r="AD625" i="2"/>
  <c r="AD573" i="2"/>
  <c r="AD709" i="2"/>
  <c r="AD560" i="2"/>
  <c r="AD663" i="2"/>
  <c r="AD546" i="2"/>
  <c r="AD684" i="2"/>
  <c r="AD366" i="2"/>
  <c r="AD189" i="2"/>
  <c r="AD199" i="2"/>
  <c r="AD660" i="2"/>
  <c r="AD703" i="2"/>
  <c r="AD320" i="2"/>
  <c r="AD605" i="2"/>
  <c r="AD588" i="2"/>
  <c r="AD268" i="2"/>
  <c r="AD158" i="2"/>
  <c r="AD601" i="2"/>
  <c r="AD666" i="2"/>
  <c r="AD738" i="2"/>
  <c r="AD96" i="2"/>
  <c r="AD620" i="2"/>
  <c r="AD604" i="2"/>
  <c r="AD603" i="2"/>
  <c r="AD375" i="2"/>
  <c r="AD502" i="2"/>
  <c r="AD151" i="2"/>
  <c r="AD159" i="2"/>
  <c r="AD215" i="2"/>
  <c r="AD503" i="2"/>
  <c r="AD303" i="2"/>
  <c r="AD566" i="2"/>
  <c r="AD279" i="2"/>
  <c r="AD584" i="2"/>
  <c r="AD386" i="2"/>
  <c r="AD211" i="2"/>
  <c r="AD540" i="2"/>
  <c r="AD416" i="2"/>
  <c r="AD109" i="2"/>
  <c r="AD640" i="2"/>
  <c r="AD556" i="2"/>
  <c r="AD462" i="2"/>
  <c r="AD729" i="2"/>
  <c r="AD304" i="2"/>
  <c r="AD173" i="2"/>
  <c r="AD478" i="2"/>
  <c r="AD244" i="2"/>
  <c r="AD516" i="2"/>
  <c r="AD170" i="2"/>
  <c r="AD148" i="2"/>
  <c r="AD675" i="2"/>
  <c r="AD606" i="2"/>
  <c r="AD396" i="2"/>
  <c r="AD205" i="2"/>
  <c r="AD340" i="2"/>
  <c r="AD387" i="2"/>
  <c r="AD558" i="2"/>
  <c r="AD522" i="2"/>
  <c r="AD476" i="2"/>
  <c r="AD489" i="2"/>
  <c r="AD595" i="2"/>
  <c r="AD619" i="2"/>
  <c r="AD456" i="2"/>
  <c r="AD571" i="2"/>
  <c r="AD614" i="2"/>
  <c r="AD398" i="2"/>
  <c r="AD523" i="2"/>
  <c r="AD187" i="2"/>
  <c r="AD674" i="2"/>
  <c r="AD330" i="2"/>
  <c r="AD399" i="2"/>
  <c r="AD715" i="2"/>
  <c r="AD692" i="2"/>
  <c r="AD714" i="2"/>
  <c r="AD672" i="2"/>
  <c r="AD352" i="2"/>
  <c r="AD592" i="2"/>
  <c r="AD608" i="2"/>
  <c r="AD313" i="2"/>
  <c r="AD287" i="2"/>
  <c r="AD651" i="2"/>
  <c r="AD600" i="2"/>
  <c r="AD636" i="2"/>
  <c r="AD430" i="2"/>
  <c r="AD452" i="2"/>
  <c r="AD435" i="2"/>
  <c r="AD634" i="2"/>
  <c r="AD497" i="2"/>
  <c r="AD463" i="2"/>
  <c r="AD724" i="2"/>
  <c r="AD417" i="2"/>
  <c r="AD468" i="2"/>
  <c r="AD637" i="2"/>
  <c r="AD705" i="2"/>
  <c r="AD712" i="2"/>
  <c r="AD687" i="2"/>
  <c r="AD621" i="2"/>
  <c r="AD440" i="2"/>
  <c r="AD737" i="2"/>
  <c r="AD728" i="2"/>
  <c r="AD631" i="2"/>
  <c r="AD722" i="2"/>
  <c r="AD610" i="2"/>
  <c r="AD713" i="2"/>
  <c r="AD650" i="2"/>
  <c r="AD677" i="2"/>
  <c r="AD718" i="2"/>
  <c r="AD736" i="2"/>
  <c r="AD719" i="2"/>
  <c r="AD646" i="2"/>
  <c r="AD682" i="2"/>
  <c r="AD721" i="2"/>
  <c r="AD710" i="2"/>
  <c r="AD683" i="2"/>
  <c r="AD632" i="2"/>
  <c r="AD668" i="2"/>
  <c r="AD701" i="2"/>
  <c r="AD699" i="2"/>
  <c r="AD735" i="2"/>
  <c r="AC545" i="2"/>
  <c r="AC535" i="2"/>
  <c r="AC622" i="2"/>
  <c r="AC102" i="2"/>
  <c r="AC389" i="2"/>
  <c r="AC482" i="2"/>
  <c r="AC369" i="2"/>
  <c r="AC487" i="2"/>
  <c r="AC594" i="2"/>
  <c r="AC311" i="2"/>
  <c r="AC358" i="2"/>
  <c r="AC426" i="2"/>
  <c r="AC617" i="2"/>
  <c r="AC224" i="2"/>
  <c r="AC176" i="2"/>
  <c r="AC180" i="2"/>
  <c r="AC135" i="2"/>
  <c r="AC460" i="2"/>
  <c r="AC493" i="2"/>
  <c r="AC670" i="2"/>
  <c r="AC524" i="2"/>
  <c r="AC71" i="2"/>
  <c r="AC455" i="2"/>
  <c r="AC391" i="2"/>
  <c r="AC281" i="2"/>
  <c r="AC140" i="2"/>
  <c r="AC537" i="2"/>
  <c r="AC27" i="2"/>
  <c r="AC201" i="2"/>
  <c r="AC57" i="2"/>
  <c r="AC349" i="2"/>
  <c r="AC648" i="2"/>
  <c r="AC559" i="2"/>
  <c r="AC626" i="2"/>
  <c r="AC129" i="2"/>
  <c r="AC3" i="2"/>
  <c r="AC250" i="2"/>
  <c r="AC635" i="2"/>
  <c r="AC98" i="2"/>
  <c r="AC99" i="2"/>
  <c r="AC526" i="2"/>
  <c r="AC509" i="2"/>
  <c r="AC47" i="2"/>
  <c r="AC126" i="2"/>
  <c r="AC345" i="2"/>
  <c r="AC236" i="2"/>
  <c r="AC229" i="2"/>
  <c r="AC624" i="2"/>
  <c r="AC353" i="2"/>
  <c r="AC89" i="2"/>
  <c r="AC552" i="2"/>
  <c r="AC152" i="2"/>
  <c r="AC331" i="2"/>
  <c r="AC51" i="2"/>
  <c r="AC82" i="2"/>
  <c r="AC48" i="2"/>
  <c r="AC431" i="2"/>
  <c r="AC492" i="2"/>
  <c r="AC527" i="2"/>
  <c r="AC282" i="2"/>
  <c r="AC153" i="2"/>
  <c r="AC332" i="2"/>
  <c r="AC483" i="2"/>
  <c r="AC415" i="2"/>
  <c r="AC420" i="2"/>
  <c r="AC204" i="2"/>
  <c r="AC312" i="2"/>
  <c r="AC383" i="2"/>
  <c r="AC413" i="2"/>
  <c r="AC90" i="2"/>
  <c r="AC393" i="2"/>
  <c r="AC149" i="2"/>
  <c r="AC323" i="2"/>
  <c r="AC2" i="2"/>
  <c r="AC219" i="2"/>
  <c r="AC291" i="2"/>
  <c r="AC615" i="2"/>
  <c r="AC127" i="2"/>
  <c r="AC166" i="2"/>
  <c r="AC491" i="2"/>
  <c r="AC284" i="2"/>
  <c r="AC103" i="2"/>
  <c r="AC441" i="2"/>
  <c r="AC10" i="2"/>
  <c r="AC157" i="2"/>
  <c r="AC317" i="2"/>
  <c r="AC504" i="2"/>
  <c r="AC613" i="2"/>
  <c r="AC580" i="2"/>
  <c r="AC233" i="2"/>
  <c r="AC221" i="2"/>
  <c r="AC395" i="2"/>
  <c r="AC270" i="2"/>
  <c r="AC342" i="2"/>
  <c r="AC56" i="2"/>
  <c r="AC403" i="2"/>
  <c r="AC86" i="2"/>
  <c r="AC289" i="2"/>
  <c r="AC356" i="2"/>
  <c r="AC118" i="2"/>
  <c r="AC202" i="2"/>
  <c r="AC9" i="2"/>
  <c r="AC26" i="2"/>
  <c r="AC107" i="2"/>
  <c r="AC422" i="2"/>
  <c r="AC122" i="2"/>
  <c r="AC271" i="2"/>
  <c r="AC193" i="2"/>
  <c r="AC294" i="2"/>
  <c r="AC324" i="2"/>
  <c r="AC469" i="2"/>
  <c r="AC245" i="2"/>
  <c r="AC100" i="2"/>
  <c r="AC341" i="2"/>
  <c r="AC411" i="2"/>
  <c r="AC203" i="2"/>
  <c r="AC616" i="2"/>
  <c r="AC688" i="2"/>
  <c r="AC137" i="2"/>
  <c r="AC136" i="2"/>
  <c r="AC308" i="2"/>
  <c r="AC43" i="2"/>
  <c r="AC12" i="2"/>
  <c r="AC542" i="2"/>
  <c r="AC273" i="2"/>
  <c r="AC167" i="2"/>
  <c r="AC146" i="2"/>
  <c r="AC343" i="2"/>
  <c r="AC319" i="2"/>
  <c r="AC598" i="2"/>
  <c r="AC42" i="2"/>
  <c r="AC501" i="2"/>
  <c r="AC276" i="2"/>
  <c r="AC485" i="2"/>
  <c r="AC246" i="2"/>
  <c r="AC207" i="2"/>
  <c r="AC239" i="2"/>
  <c r="AC322" i="2"/>
  <c r="AC39" i="2"/>
  <c r="AC285" i="2"/>
  <c r="AC696" i="2"/>
  <c r="AC421" i="2"/>
  <c r="AC307" i="2"/>
  <c r="AC700" i="2"/>
  <c r="AC59" i="2"/>
  <c r="AC67" i="2"/>
  <c r="AC15" i="2"/>
  <c r="AC309" i="2"/>
  <c r="AC212" i="2"/>
  <c r="AC477" i="2"/>
  <c r="AC84" i="2"/>
  <c r="AC406" i="2"/>
  <c r="AC325" i="2"/>
  <c r="AC226" i="2"/>
  <c r="AC499" i="2"/>
  <c r="AC384" i="2"/>
  <c r="AC288" i="2"/>
  <c r="AC402" i="2"/>
  <c r="AC378" i="2"/>
  <c r="AC529" i="2"/>
  <c r="AC517" i="2"/>
  <c r="AC162" i="2"/>
  <c r="AC541" i="2"/>
  <c r="AC647" i="2"/>
  <c r="AC577" i="2"/>
  <c r="AC467" i="2"/>
  <c r="AC586" i="2"/>
  <c r="AC37" i="2"/>
  <c r="AC253" i="2"/>
  <c r="AC216" i="2"/>
  <c r="AC472" i="2"/>
  <c r="AC139" i="2"/>
  <c r="AC659" i="2"/>
  <c r="AC505" i="2"/>
  <c r="AC338" i="2"/>
  <c r="AC656" i="2"/>
  <c r="AC128" i="2"/>
  <c r="AC583" i="2"/>
  <c r="AC21" i="2"/>
  <c r="AC228" i="2"/>
  <c r="AC633" i="2"/>
  <c r="AC6" i="2"/>
  <c r="AC563" i="2"/>
  <c r="AC232" i="2"/>
  <c r="AC52" i="2"/>
  <c r="AC248" i="2"/>
  <c r="AC36" i="2"/>
  <c r="AC197" i="2"/>
  <c r="AC473" i="2"/>
  <c r="AC557" i="2"/>
  <c r="AC589" i="2"/>
  <c r="AC30" i="2"/>
  <c r="AC432" i="2"/>
  <c r="AC318" i="2"/>
  <c r="AC686" i="2"/>
  <c r="AC365" i="2"/>
  <c r="AC410" i="2"/>
  <c r="AC198" i="2"/>
  <c r="AC448" i="2"/>
  <c r="AC429" i="2"/>
  <c r="AC178" i="2"/>
  <c r="AC590" i="2"/>
  <c r="AC548" i="2"/>
  <c r="AC92" i="2"/>
  <c r="AC261" i="2"/>
  <c r="AC397" i="2"/>
  <c r="AC72" i="2"/>
  <c r="AC512" i="2"/>
  <c r="AC385" i="2"/>
  <c r="AC115" i="2"/>
  <c r="AC629" i="2"/>
  <c r="AC461" i="2"/>
  <c r="AC390" i="2"/>
  <c r="AC74" i="2"/>
  <c r="AC554" i="2"/>
  <c r="AC561" i="2"/>
  <c r="AC510" i="2"/>
  <c r="AC133" i="2"/>
  <c r="AC259" i="2"/>
  <c r="AC106" i="2"/>
  <c r="AC407" i="2"/>
  <c r="AC230" i="2"/>
  <c r="AC662" i="2"/>
  <c r="AC716" i="2"/>
  <c r="AC195" i="2"/>
  <c r="AC296" i="2"/>
  <c r="AC64" i="2"/>
  <c r="AC238" i="2"/>
  <c r="AC447" i="2"/>
  <c r="AC591" i="2"/>
  <c r="AC354" i="2"/>
  <c r="AC480" i="2"/>
  <c r="AC292" i="2"/>
  <c r="AC531" i="2"/>
  <c r="AC7" i="2"/>
  <c r="AC83" i="2"/>
  <c r="AC54" i="2"/>
  <c r="AC579" i="2"/>
  <c r="AC337" i="2"/>
  <c r="AC695" i="2"/>
  <c r="AC316" i="2"/>
  <c r="AC334" i="2"/>
  <c r="AC437" i="2"/>
  <c r="AC121" i="2"/>
  <c r="AC576" i="2"/>
  <c r="AC222" i="2"/>
  <c r="AC726" i="2"/>
  <c r="AC258" i="2"/>
  <c r="AC543" i="2"/>
  <c r="AC33" i="2"/>
  <c r="AC669" i="2"/>
  <c r="AC599" i="2"/>
  <c r="AC521" i="2"/>
  <c r="AC339" i="2"/>
  <c r="AC179" i="2"/>
  <c r="AC94" i="2"/>
  <c r="AC507" i="2"/>
  <c r="AC255" i="2"/>
  <c r="AC286" i="2"/>
  <c r="AC328" i="2"/>
  <c r="AC16" i="2"/>
  <c r="AC130" i="2"/>
  <c r="AC293" i="2"/>
  <c r="AC495" i="2"/>
  <c r="AC539" i="2"/>
  <c r="AC85" i="2"/>
  <c r="AC347" i="2"/>
  <c r="AC62" i="2"/>
  <c r="AC471" i="2"/>
  <c r="AC371" i="2"/>
  <c r="AC564" i="2"/>
  <c r="AC108" i="2"/>
  <c r="AC196" i="2"/>
  <c r="AC70" i="2"/>
  <c r="AC464" i="2"/>
  <c r="AC569" i="2"/>
  <c r="AC231" i="2"/>
  <c r="AC73" i="2"/>
  <c r="AC297" i="2"/>
  <c r="AC242" i="2"/>
  <c r="AC87" i="2"/>
  <c r="AC329" i="2"/>
  <c r="AC443" i="2"/>
  <c r="AC518" i="2"/>
  <c r="AC45" i="2"/>
  <c r="AC247" i="2"/>
  <c r="AC65" i="2"/>
  <c r="AC451" i="2"/>
  <c r="AC267" i="2"/>
  <c r="AC596" i="2"/>
  <c r="AC156" i="2"/>
  <c r="AC702" i="2"/>
  <c r="AC144" i="2"/>
  <c r="AC274" i="2"/>
  <c r="AC630" i="2"/>
  <c r="AC95" i="2"/>
  <c r="AC350" i="2"/>
  <c r="AC80" i="2"/>
  <c r="AC555" i="2"/>
  <c r="AC486" i="2"/>
  <c r="AC141" i="2"/>
  <c r="AC172" i="2"/>
  <c r="AC644" i="2"/>
  <c r="AC254" i="2"/>
  <c r="AC69" i="2"/>
  <c r="AC381" i="2"/>
  <c r="AC321" i="2"/>
  <c r="AC295" i="2"/>
  <c r="AC597" i="2"/>
  <c r="AC355" i="2"/>
  <c r="AC175" i="2"/>
  <c r="AC530" i="2"/>
  <c r="AC79" i="2"/>
  <c r="AC280" i="2"/>
  <c r="AC171" i="2"/>
  <c r="AC638" i="2"/>
  <c r="AC168" i="2"/>
  <c r="AC568" i="2"/>
  <c r="AC165" i="2"/>
  <c r="AC237" i="2"/>
  <c r="AC490" i="2"/>
  <c r="AC335" i="2"/>
  <c r="AC14" i="2"/>
  <c r="AC262" i="2"/>
  <c r="AC382" i="2"/>
  <c r="AC11" i="2"/>
  <c r="AC105" i="2"/>
  <c r="AC225" i="2"/>
  <c r="AC513" i="2"/>
  <c r="AC575" i="2"/>
  <c r="AC275" i="2"/>
  <c r="AC706" i="2"/>
  <c r="AC206" i="2"/>
  <c r="AC32" i="2"/>
  <c r="AC68" i="2"/>
  <c r="AC667" i="2"/>
  <c r="AC155" i="2"/>
  <c r="AC649" i="2"/>
  <c r="AC8" i="2"/>
  <c r="AC326" i="2"/>
  <c r="AC409" i="2"/>
  <c r="AC25" i="2"/>
  <c r="AC123" i="2"/>
  <c r="AC66" i="2"/>
  <c r="AC697" i="2"/>
  <c r="AC444" i="2"/>
  <c r="AC243" i="2"/>
  <c r="AC652" i="2"/>
  <c r="AC528" i="2"/>
  <c r="AC35" i="2"/>
  <c r="AC550" i="2"/>
  <c r="AC481" i="2"/>
  <c r="AC88" i="2"/>
  <c r="AC544" i="2"/>
  <c r="AC348" i="2"/>
  <c r="AC360" i="2"/>
  <c r="AC372" i="2"/>
  <c r="AC124" i="2"/>
  <c r="AC412" i="2"/>
  <c r="AC264" i="2"/>
  <c r="AC310" i="2"/>
  <c r="AC661" i="2"/>
  <c r="AC508" i="2"/>
  <c r="AC77" i="2"/>
  <c r="AC209" i="2"/>
  <c r="AC190" i="2"/>
  <c r="AC458" i="2"/>
  <c r="AC208" i="2"/>
  <c r="AC220" i="2"/>
  <c r="AC125" i="2"/>
  <c r="AC618" i="2"/>
  <c r="AC251" i="2"/>
  <c r="AC97" i="2"/>
  <c r="AC401" i="2"/>
  <c r="AC685" i="2"/>
  <c r="AC446" i="2"/>
  <c r="AC188" i="2"/>
  <c r="AC50" i="2"/>
  <c r="AC142" i="2"/>
  <c r="AC18" i="2"/>
  <c r="AC643" i="2"/>
  <c r="AC194" i="2"/>
  <c r="AC174" i="2"/>
  <c r="AC301" i="2"/>
  <c r="AC241" i="2"/>
  <c r="AC163" i="2"/>
  <c r="AC336" i="2"/>
  <c r="AC653" i="2"/>
  <c r="AC299" i="2"/>
  <c r="AC494" i="2"/>
  <c r="AC689" i="2"/>
  <c r="AC553" i="2"/>
  <c r="AC424" i="2"/>
  <c r="AC453" i="2"/>
  <c r="AC484" i="2"/>
  <c r="AC374" i="2"/>
  <c r="AC31" i="2"/>
  <c r="AC302" i="2"/>
  <c r="AC5" i="2"/>
  <c r="AC91" i="2"/>
  <c r="AC363" i="2"/>
  <c r="AC192" i="2"/>
  <c r="AC641" i="2"/>
  <c r="AC182" i="2"/>
  <c r="AC138" i="2"/>
  <c r="AC169" i="2"/>
  <c r="AC234" i="2"/>
  <c r="AC19" i="2"/>
  <c r="AC488" i="2"/>
  <c r="AC235" i="2"/>
  <c r="AC404" i="2"/>
  <c r="AC191" i="2"/>
  <c r="AC184" i="2"/>
  <c r="AC654" i="2"/>
  <c r="AC723" i="2"/>
  <c r="AC22" i="2"/>
  <c r="AC525" i="2"/>
  <c r="AC46" i="2"/>
  <c r="AC104" i="2"/>
  <c r="AC609" i="2"/>
  <c r="AC256" i="2"/>
  <c r="AC4" i="2"/>
  <c r="AC305" i="2"/>
  <c r="AC13" i="2"/>
  <c r="AC49" i="2"/>
  <c r="AC55" i="2"/>
  <c r="AC570" i="2"/>
  <c r="AC147" i="2"/>
  <c r="AC520" i="2"/>
  <c r="AC283" i="2"/>
  <c r="AC423" i="2"/>
  <c r="AC459" i="2"/>
  <c r="AC578" i="2"/>
  <c r="AC449" i="2"/>
  <c r="AC357" i="2"/>
  <c r="AC60" i="2"/>
  <c r="AC582" i="2"/>
  <c r="AC213" i="2"/>
  <c r="AC252" i="2"/>
  <c r="AC645" i="2"/>
  <c r="AC257" i="2"/>
  <c r="AC210" i="2"/>
  <c r="AC120" i="2"/>
  <c r="AC725" i="2"/>
  <c r="AC500" i="2"/>
  <c r="AC408" i="2"/>
  <c r="AC249" i="2"/>
  <c r="AC698" i="2"/>
  <c r="AC240" i="2"/>
  <c r="AC515" i="2"/>
  <c r="AC498" i="2"/>
  <c r="AC676" i="2"/>
  <c r="AC134" i="2"/>
  <c r="AC344" i="2"/>
  <c r="AC298" i="2"/>
  <c r="AC474" i="2"/>
  <c r="AC218" i="2"/>
  <c r="AC475" i="2"/>
  <c r="AC110" i="2"/>
  <c r="AC160" i="2"/>
  <c r="AC306" i="2"/>
  <c r="AC58" i="2"/>
  <c r="AC427" i="2"/>
  <c r="AC547" i="2"/>
  <c r="AC720" i="2"/>
  <c r="AC28" i="2"/>
  <c r="AC290" i="2"/>
  <c r="AC519" i="2"/>
  <c r="AC419" i="2"/>
  <c r="AC116" i="2"/>
  <c r="AC418" i="2"/>
  <c r="AC549" i="2"/>
  <c r="AC434" i="2"/>
  <c r="AC442" i="2"/>
  <c r="AC532" i="2"/>
  <c r="AC185" i="2"/>
  <c r="AC690" i="2"/>
  <c r="AC61" i="2"/>
  <c r="AC428" i="2"/>
  <c r="AC470" i="2"/>
  <c r="AC101" i="2"/>
  <c r="AC327" i="2"/>
  <c r="AC131" i="2"/>
  <c r="AC602" i="2"/>
  <c r="AC733" i="2"/>
  <c r="AC114" i="2"/>
  <c r="AC704" i="2"/>
  <c r="AC679" i="2"/>
  <c r="AC112" i="2"/>
  <c r="AC506" i="2"/>
  <c r="AC707" i="2"/>
  <c r="AC394" i="2"/>
  <c r="AC436" i="2"/>
  <c r="AC414" i="2"/>
  <c r="AC717" i="2"/>
  <c r="AC41" i="2"/>
  <c r="AC24" i="2"/>
  <c r="AC119" i="2"/>
  <c r="AC439" i="2"/>
  <c r="AC514" i="2"/>
  <c r="AC217" i="2"/>
  <c r="AC680" i="2"/>
  <c r="AC671" i="2"/>
  <c r="AC370" i="2"/>
  <c r="AC465" i="2"/>
  <c r="AC376" i="2"/>
  <c r="AC20" i="2"/>
  <c r="AC642" i="2"/>
  <c r="AC200" i="2"/>
  <c r="AC496" i="2"/>
  <c r="AC438" i="2"/>
  <c r="AC607" i="2"/>
  <c r="AC457" i="2"/>
  <c r="AC76" i="2"/>
  <c r="AC17" i="2"/>
  <c r="AC565" i="2"/>
  <c r="AC362" i="2"/>
  <c r="AC392" i="2"/>
  <c r="AC623" i="2"/>
  <c r="AC562" i="2"/>
  <c r="AC183" i="2"/>
  <c r="AC40" i="2"/>
  <c r="AC612" i="2"/>
  <c r="AC734" i="2"/>
  <c r="AC627" i="2"/>
  <c r="AC379" i="2"/>
  <c r="AC611" i="2"/>
  <c r="AC63" i="2"/>
  <c r="AC658" i="2"/>
  <c r="AC731" i="2"/>
  <c r="AC425" i="2"/>
  <c r="AC53" i="2"/>
  <c r="AC511" i="2"/>
  <c r="AC593" i="2"/>
  <c r="AC574" i="2"/>
  <c r="AC454" i="2"/>
  <c r="AC277" i="2"/>
  <c r="AC269" i="2"/>
  <c r="AC359" i="2"/>
  <c r="AC711" i="2"/>
  <c r="AC263" i="2"/>
  <c r="AC346" i="2"/>
  <c r="AC538" i="2"/>
  <c r="AC75" i="2"/>
  <c r="AC450" i="2"/>
  <c r="AC655" i="2"/>
  <c r="AC351" i="2"/>
  <c r="AC361" i="2"/>
  <c r="AC400" i="2"/>
  <c r="AC111" i="2"/>
  <c r="AC657" i="2"/>
  <c r="AC479" i="2"/>
  <c r="AC227" i="2"/>
  <c r="AC34" i="2"/>
  <c r="AC223" i="2"/>
  <c r="AC181" i="2"/>
  <c r="AC29" i="2"/>
  <c r="AC186" i="2"/>
  <c r="AC81" i="2"/>
  <c r="AC678" i="2"/>
  <c r="AC117" i="2"/>
  <c r="AC551" i="2"/>
  <c r="AC364" i="2"/>
  <c r="AC38" i="2"/>
  <c r="AC177" i="2"/>
  <c r="AC23" i="2"/>
  <c r="AC572" i="2"/>
  <c r="AC533" i="2"/>
  <c r="AC214" i="2"/>
  <c r="AC730" i="2"/>
  <c r="AC164" i="2"/>
  <c r="AC673" i="2"/>
  <c r="AC377" i="2"/>
  <c r="AC78" i="2"/>
  <c r="AC265" i="2"/>
  <c r="AC405" i="2"/>
  <c r="AC278" i="2"/>
  <c r="AC380" i="2"/>
  <c r="AC315" i="2"/>
  <c r="AC693" i="2"/>
  <c r="AC150" i="2"/>
  <c r="AC534" i="2"/>
  <c r="AC587" i="2"/>
  <c r="AC665" i="2"/>
  <c r="AC44" i="2"/>
  <c r="AC727" i="2"/>
  <c r="AC664" i="2"/>
  <c r="AC694" i="2"/>
  <c r="AC466" i="2"/>
  <c r="AC132" i="2"/>
  <c r="AC93" i="2"/>
  <c r="AC368" i="2"/>
  <c r="AC628" i="2"/>
  <c r="AC585" i="2"/>
  <c r="AC260" i="2"/>
  <c r="AC145" i="2"/>
  <c r="AC639" i="2"/>
  <c r="AC333" i="2"/>
  <c r="AC536" i="2"/>
  <c r="AC445" i="2"/>
  <c r="AC581" i="2"/>
  <c r="AC272" i="2"/>
  <c r="AC143" i="2"/>
  <c r="AC161" i="2"/>
  <c r="AC367" i="2"/>
  <c r="AC732" i="2"/>
  <c r="AC388" i="2"/>
  <c r="AC708" i="2"/>
  <c r="AC681" i="2"/>
  <c r="AC300" i="2"/>
  <c r="AC154" i="2"/>
  <c r="AC113" i="2"/>
  <c r="AC691" i="2"/>
  <c r="AC567" i="2"/>
  <c r="AC314" i="2"/>
  <c r="AC373" i="2"/>
  <c r="AC433" i="2"/>
  <c r="AC266" i="2"/>
  <c r="AC625" i="2"/>
  <c r="AC573" i="2"/>
  <c r="AC709" i="2"/>
  <c r="AC560" i="2"/>
  <c r="AC663" i="2"/>
  <c r="AC546" i="2"/>
  <c r="AC684" i="2"/>
  <c r="AC366" i="2"/>
  <c r="AC189" i="2"/>
  <c r="AC199" i="2"/>
  <c r="AC660" i="2"/>
  <c r="AC703" i="2"/>
  <c r="AC320" i="2"/>
  <c r="AC605" i="2"/>
  <c r="AC588" i="2"/>
  <c r="AC268" i="2"/>
  <c r="AC158" i="2"/>
  <c r="AC601" i="2"/>
  <c r="AC666" i="2"/>
  <c r="AC738" i="2"/>
  <c r="AC96" i="2"/>
  <c r="AC620" i="2"/>
  <c r="AC604" i="2"/>
  <c r="AC603" i="2"/>
  <c r="AC375" i="2"/>
  <c r="AC502" i="2"/>
  <c r="AC151" i="2"/>
  <c r="AC159" i="2"/>
  <c r="AC215" i="2"/>
  <c r="AC503" i="2"/>
  <c r="AC303" i="2"/>
  <c r="AC566" i="2"/>
  <c r="AC279" i="2"/>
  <c r="AC584" i="2"/>
  <c r="AC386" i="2"/>
  <c r="AC211" i="2"/>
  <c r="AC540" i="2"/>
  <c r="AC416" i="2"/>
  <c r="AC109" i="2"/>
  <c r="AC640" i="2"/>
  <c r="AC556" i="2"/>
  <c r="AC462" i="2"/>
  <c r="AC729" i="2"/>
  <c r="AC304" i="2"/>
  <c r="AC173" i="2"/>
  <c r="AC478" i="2"/>
  <c r="AC244" i="2"/>
  <c r="AC516" i="2"/>
  <c r="AC170" i="2"/>
  <c r="AC148" i="2"/>
  <c r="AC675" i="2"/>
  <c r="AC606" i="2"/>
  <c r="AC396" i="2"/>
  <c r="AC205" i="2"/>
  <c r="AC340" i="2"/>
  <c r="AC387" i="2"/>
  <c r="AC558" i="2"/>
  <c r="AC522" i="2"/>
  <c r="AC476" i="2"/>
  <c r="AC489" i="2"/>
  <c r="AC595" i="2"/>
  <c r="AC619" i="2"/>
  <c r="AC456" i="2"/>
  <c r="AC571" i="2"/>
  <c r="AC614" i="2"/>
  <c r="AC398" i="2"/>
  <c r="AC523" i="2"/>
  <c r="AC187" i="2"/>
  <c r="AC674" i="2"/>
  <c r="AC330" i="2"/>
  <c r="AC399" i="2"/>
  <c r="AC715" i="2"/>
  <c r="AC692" i="2"/>
  <c r="AC714" i="2"/>
  <c r="AC672" i="2"/>
  <c r="AC352" i="2"/>
  <c r="AC592" i="2"/>
  <c r="AC608" i="2"/>
  <c r="AC313" i="2"/>
  <c r="AC287" i="2"/>
  <c r="AC651" i="2"/>
  <c r="AC600" i="2"/>
  <c r="AC636" i="2"/>
  <c r="AC430" i="2"/>
  <c r="AC452" i="2"/>
  <c r="AC435" i="2"/>
  <c r="AC634" i="2"/>
  <c r="AC497" i="2"/>
  <c r="AC463" i="2"/>
  <c r="AC724" i="2"/>
  <c r="AC417" i="2"/>
  <c r="AC468" i="2"/>
  <c r="AC637" i="2"/>
  <c r="AC705" i="2"/>
  <c r="AC712" i="2"/>
  <c r="AC687" i="2"/>
  <c r="AC621" i="2"/>
  <c r="AC440" i="2"/>
  <c r="AC737" i="2"/>
  <c r="AC728" i="2"/>
  <c r="AC631" i="2"/>
  <c r="AC722" i="2"/>
  <c r="AC610" i="2"/>
  <c r="AC713" i="2"/>
  <c r="AC650" i="2"/>
  <c r="AC677" i="2"/>
  <c r="AC718" i="2"/>
  <c r="AC736" i="2"/>
  <c r="AC719" i="2"/>
  <c r="AC646" i="2"/>
  <c r="AC682" i="2"/>
  <c r="AC721" i="2"/>
  <c r="AC710" i="2"/>
  <c r="AC683" i="2"/>
  <c r="AC632" i="2"/>
  <c r="AC668" i="2"/>
  <c r="AC701" i="2"/>
  <c r="AC699" i="2"/>
  <c r="AC735" i="2"/>
  <c r="U545" i="2"/>
  <c r="U535" i="2"/>
  <c r="U622" i="2"/>
  <c r="U102" i="2"/>
  <c r="U389" i="2"/>
  <c r="U482" i="2"/>
  <c r="U369" i="2"/>
  <c r="U487" i="2"/>
  <c r="U594" i="2"/>
  <c r="U311" i="2"/>
  <c r="U358" i="2"/>
  <c r="U426" i="2"/>
  <c r="U617" i="2"/>
  <c r="U224" i="2"/>
  <c r="U176" i="2"/>
  <c r="U180" i="2"/>
  <c r="U135" i="2"/>
  <c r="U460" i="2"/>
  <c r="U493" i="2"/>
  <c r="U670" i="2"/>
  <c r="U524" i="2"/>
  <c r="U71" i="2"/>
  <c r="U455" i="2"/>
  <c r="U391" i="2"/>
  <c r="U281" i="2"/>
  <c r="U140" i="2"/>
  <c r="U537" i="2"/>
  <c r="U27" i="2"/>
  <c r="U201" i="2"/>
  <c r="U57" i="2"/>
  <c r="U349" i="2"/>
  <c r="U648" i="2"/>
  <c r="U559" i="2"/>
  <c r="U626" i="2"/>
  <c r="U129" i="2"/>
  <c r="U3" i="2"/>
  <c r="U250" i="2"/>
  <c r="U635" i="2"/>
  <c r="U98" i="2"/>
  <c r="U99" i="2"/>
  <c r="U526" i="2"/>
  <c r="U509" i="2"/>
  <c r="U47" i="2"/>
  <c r="U126" i="2"/>
  <c r="U345" i="2"/>
  <c r="U236" i="2"/>
  <c r="U229" i="2"/>
  <c r="U624" i="2"/>
  <c r="U353" i="2"/>
  <c r="U89" i="2"/>
  <c r="U552" i="2"/>
  <c r="U152" i="2"/>
  <c r="U331" i="2"/>
  <c r="U51" i="2"/>
  <c r="U82" i="2"/>
  <c r="U48" i="2"/>
  <c r="U431" i="2"/>
  <c r="U492" i="2"/>
  <c r="U527" i="2"/>
  <c r="U282" i="2"/>
  <c r="U153" i="2"/>
  <c r="U332" i="2"/>
  <c r="U483" i="2"/>
  <c r="U415" i="2"/>
  <c r="U420" i="2"/>
  <c r="U204" i="2"/>
  <c r="U312" i="2"/>
  <c r="U383" i="2"/>
  <c r="U413" i="2"/>
  <c r="U90" i="2"/>
  <c r="U393" i="2"/>
  <c r="U149" i="2"/>
  <c r="U323" i="2"/>
  <c r="U2" i="2"/>
  <c r="U219" i="2"/>
  <c r="U291" i="2"/>
  <c r="U615" i="2"/>
  <c r="U127" i="2"/>
  <c r="U166" i="2"/>
  <c r="U491" i="2"/>
  <c r="U284" i="2"/>
  <c r="U103" i="2"/>
  <c r="U441" i="2"/>
  <c r="U10" i="2"/>
  <c r="U157" i="2"/>
  <c r="U317" i="2"/>
  <c r="U504" i="2"/>
  <c r="U613" i="2"/>
  <c r="U580" i="2"/>
  <c r="U233" i="2"/>
  <c r="U221" i="2"/>
  <c r="U395" i="2"/>
  <c r="U270" i="2"/>
  <c r="U342" i="2"/>
  <c r="U56" i="2"/>
  <c r="U403" i="2"/>
  <c r="U86" i="2"/>
  <c r="U289" i="2"/>
  <c r="U356" i="2"/>
  <c r="U118" i="2"/>
  <c r="U202" i="2"/>
  <c r="U9" i="2"/>
  <c r="U26" i="2"/>
  <c r="U107" i="2"/>
  <c r="U422" i="2"/>
  <c r="U122" i="2"/>
  <c r="U271" i="2"/>
  <c r="U193" i="2"/>
  <c r="U294" i="2"/>
  <c r="U324" i="2"/>
  <c r="U469" i="2"/>
  <c r="U245" i="2"/>
  <c r="U100" i="2"/>
  <c r="U341" i="2"/>
  <c r="U411" i="2"/>
  <c r="U203" i="2"/>
  <c r="U616" i="2"/>
  <c r="U688" i="2"/>
  <c r="U137" i="2"/>
  <c r="U136" i="2"/>
  <c r="U308" i="2"/>
  <c r="U43" i="2"/>
  <c r="U12" i="2"/>
  <c r="U542" i="2"/>
  <c r="U273" i="2"/>
  <c r="U167" i="2"/>
  <c r="U146" i="2"/>
  <c r="U343" i="2"/>
  <c r="U319" i="2"/>
  <c r="U598" i="2"/>
  <c r="U42" i="2"/>
  <c r="U501" i="2"/>
  <c r="U276" i="2"/>
  <c r="U485" i="2"/>
  <c r="U246" i="2"/>
  <c r="U207" i="2"/>
  <c r="U239" i="2"/>
  <c r="U322" i="2"/>
  <c r="U39" i="2"/>
  <c r="U285" i="2"/>
  <c r="U696" i="2"/>
  <c r="U421" i="2"/>
  <c r="U307" i="2"/>
  <c r="U700" i="2"/>
  <c r="U59" i="2"/>
  <c r="U67" i="2"/>
  <c r="U15" i="2"/>
  <c r="U309" i="2"/>
  <c r="U212" i="2"/>
  <c r="U477" i="2"/>
  <c r="U84" i="2"/>
  <c r="U406" i="2"/>
  <c r="U325" i="2"/>
  <c r="U226" i="2"/>
  <c r="U499" i="2"/>
  <c r="U384" i="2"/>
  <c r="U288" i="2"/>
  <c r="U402" i="2"/>
  <c r="U378" i="2"/>
  <c r="U529" i="2"/>
  <c r="U517" i="2"/>
  <c r="U162" i="2"/>
  <c r="U541" i="2"/>
  <c r="U647" i="2"/>
  <c r="U577" i="2"/>
  <c r="U467" i="2"/>
  <c r="U586" i="2"/>
  <c r="U37" i="2"/>
  <c r="U253" i="2"/>
  <c r="U216" i="2"/>
  <c r="U472" i="2"/>
  <c r="U139" i="2"/>
  <c r="U659" i="2"/>
  <c r="U505" i="2"/>
  <c r="U338" i="2"/>
  <c r="U656" i="2"/>
  <c r="U128" i="2"/>
  <c r="U583" i="2"/>
  <c r="U21" i="2"/>
  <c r="U228" i="2"/>
  <c r="U633" i="2"/>
  <c r="U6" i="2"/>
  <c r="U563" i="2"/>
  <c r="U232" i="2"/>
  <c r="U52" i="2"/>
  <c r="U248" i="2"/>
  <c r="U36" i="2"/>
  <c r="U197" i="2"/>
  <c r="U473" i="2"/>
  <c r="U557" i="2"/>
  <c r="U589" i="2"/>
  <c r="U30" i="2"/>
  <c r="U432" i="2"/>
  <c r="U318" i="2"/>
  <c r="U686" i="2"/>
  <c r="U365" i="2"/>
  <c r="U410" i="2"/>
  <c r="U198" i="2"/>
  <c r="U448" i="2"/>
  <c r="U429" i="2"/>
  <c r="U178" i="2"/>
  <c r="U590" i="2"/>
  <c r="U548" i="2"/>
  <c r="U92" i="2"/>
  <c r="U261" i="2"/>
  <c r="U397" i="2"/>
  <c r="U72" i="2"/>
  <c r="U512" i="2"/>
  <c r="U385" i="2"/>
  <c r="U115" i="2"/>
  <c r="U629" i="2"/>
  <c r="U461" i="2"/>
  <c r="U390" i="2"/>
  <c r="U74" i="2"/>
  <c r="U554" i="2"/>
  <c r="U561" i="2"/>
  <c r="U510" i="2"/>
  <c r="U133" i="2"/>
  <c r="U259" i="2"/>
  <c r="U106" i="2"/>
  <c r="U407" i="2"/>
  <c r="U230" i="2"/>
  <c r="U662" i="2"/>
  <c r="U716" i="2"/>
  <c r="U195" i="2"/>
  <c r="U296" i="2"/>
  <c r="U64" i="2"/>
  <c r="U238" i="2"/>
  <c r="U447" i="2"/>
  <c r="U591" i="2"/>
  <c r="U354" i="2"/>
  <c r="U480" i="2"/>
  <c r="U292" i="2"/>
  <c r="U531" i="2"/>
  <c r="U7" i="2"/>
  <c r="U83" i="2"/>
  <c r="U54" i="2"/>
  <c r="U579" i="2"/>
  <c r="U337" i="2"/>
  <c r="U695" i="2"/>
  <c r="U316" i="2"/>
  <c r="U334" i="2"/>
  <c r="U437" i="2"/>
  <c r="U121" i="2"/>
  <c r="U576" i="2"/>
  <c r="U222" i="2"/>
  <c r="U726" i="2"/>
  <c r="U258" i="2"/>
  <c r="U543" i="2"/>
  <c r="U33" i="2"/>
  <c r="U669" i="2"/>
  <c r="U599" i="2"/>
  <c r="U521" i="2"/>
  <c r="U339" i="2"/>
  <c r="U179" i="2"/>
  <c r="U94" i="2"/>
  <c r="U507" i="2"/>
  <c r="U255" i="2"/>
  <c r="U286" i="2"/>
  <c r="U328" i="2"/>
  <c r="U16" i="2"/>
  <c r="U130" i="2"/>
  <c r="U293" i="2"/>
  <c r="U495" i="2"/>
  <c r="U539" i="2"/>
  <c r="U85" i="2"/>
  <c r="U347" i="2"/>
  <c r="U62" i="2"/>
  <c r="U471" i="2"/>
  <c r="U371" i="2"/>
  <c r="U564" i="2"/>
  <c r="U108" i="2"/>
  <c r="U196" i="2"/>
  <c r="U70" i="2"/>
  <c r="U464" i="2"/>
  <c r="U569" i="2"/>
  <c r="U231" i="2"/>
  <c r="U73" i="2"/>
  <c r="U297" i="2"/>
  <c r="U242" i="2"/>
  <c r="U87" i="2"/>
  <c r="U329" i="2"/>
  <c r="U443" i="2"/>
  <c r="U518" i="2"/>
  <c r="U45" i="2"/>
  <c r="U247" i="2"/>
  <c r="U65" i="2"/>
  <c r="U451" i="2"/>
  <c r="U267" i="2"/>
  <c r="U596" i="2"/>
  <c r="U156" i="2"/>
  <c r="U702" i="2"/>
  <c r="U144" i="2"/>
  <c r="U274" i="2"/>
  <c r="U630" i="2"/>
  <c r="U95" i="2"/>
  <c r="U350" i="2"/>
  <c r="U80" i="2"/>
  <c r="U555" i="2"/>
  <c r="U486" i="2"/>
  <c r="U141" i="2"/>
  <c r="U172" i="2"/>
  <c r="U644" i="2"/>
  <c r="U254" i="2"/>
  <c r="U69" i="2"/>
  <c r="U381" i="2"/>
  <c r="U321" i="2"/>
  <c r="U295" i="2"/>
  <c r="U597" i="2"/>
  <c r="U355" i="2"/>
  <c r="U175" i="2"/>
  <c r="U530" i="2"/>
  <c r="U79" i="2"/>
  <c r="U280" i="2"/>
  <c r="U171" i="2"/>
  <c r="U638" i="2"/>
  <c r="U168" i="2"/>
  <c r="U568" i="2"/>
  <c r="U165" i="2"/>
  <c r="U237" i="2"/>
  <c r="U490" i="2"/>
  <c r="U335" i="2"/>
  <c r="U14" i="2"/>
  <c r="U262" i="2"/>
  <c r="U382" i="2"/>
  <c r="U11" i="2"/>
  <c r="U105" i="2"/>
  <c r="U225" i="2"/>
  <c r="U513" i="2"/>
  <c r="U575" i="2"/>
  <c r="U275" i="2"/>
  <c r="U706" i="2"/>
  <c r="U206" i="2"/>
  <c r="U32" i="2"/>
  <c r="U68" i="2"/>
  <c r="U667" i="2"/>
  <c r="U155" i="2"/>
  <c r="U649" i="2"/>
  <c r="U8" i="2"/>
  <c r="U326" i="2"/>
  <c r="U409" i="2"/>
  <c r="U25" i="2"/>
  <c r="U123" i="2"/>
  <c r="U66" i="2"/>
  <c r="U697" i="2"/>
  <c r="U444" i="2"/>
  <c r="U243" i="2"/>
  <c r="U652" i="2"/>
  <c r="U528" i="2"/>
  <c r="U35" i="2"/>
  <c r="U550" i="2"/>
  <c r="U481" i="2"/>
  <c r="U88" i="2"/>
  <c r="U544" i="2"/>
  <c r="U348" i="2"/>
  <c r="U360" i="2"/>
  <c r="U372" i="2"/>
  <c r="U124" i="2"/>
  <c r="U412" i="2"/>
  <c r="U264" i="2"/>
  <c r="U310" i="2"/>
  <c r="U661" i="2"/>
  <c r="U508" i="2"/>
  <c r="U77" i="2"/>
  <c r="U209" i="2"/>
  <c r="U190" i="2"/>
  <c r="U458" i="2"/>
  <c r="U208" i="2"/>
  <c r="U220" i="2"/>
  <c r="U125" i="2"/>
  <c r="U618" i="2"/>
  <c r="U251" i="2"/>
  <c r="U97" i="2"/>
  <c r="U401" i="2"/>
  <c r="U685" i="2"/>
  <c r="U446" i="2"/>
  <c r="U188" i="2"/>
  <c r="U50" i="2"/>
  <c r="U142" i="2"/>
  <c r="U18" i="2"/>
  <c r="U643" i="2"/>
  <c r="U194" i="2"/>
  <c r="U174" i="2"/>
  <c r="U301" i="2"/>
  <c r="U241" i="2"/>
  <c r="U163" i="2"/>
  <c r="U336" i="2"/>
  <c r="U653" i="2"/>
  <c r="U299" i="2"/>
  <c r="U494" i="2"/>
  <c r="U689" i="2"/>
  <c r="U553" i="2"/>
  <c r="U424" i="2"/>
  <c r="U453" i="2"/>
  <c r="U484" i="2"/>
  <c r="U374" i="2"/>
  <c r="U31" i="2"/>
  <c r="U302" i="2"/>
  <c r="U5" i="2"/>
  <c r="U91" i="2"/>
  <c r="U363" i="2"/>
  <c r="U192" i="2"/>
  <c r="U641" i="2"/>
  <c r="U182" i="2"/>
  <c r="U138" i="2"/>
  <c r="U169" i="2"/>
  <c r="U234" i="2"/>
  <c r="U19" i="2"/>
  <c r="U488" i="2"/>
  <c r="U235" i="2"/>
  <c r="U404" i="2"/>
  <c r="U191" i="2"/>
  <c r="U184" i="2"/>
  <c r="U654" i="2"/>
  <c r="U723" i="2"/>
  <c r="U22" i="2"/>
  <c r="U525" i="2"/>
  <c r="U46" i="2"/>
  <c r="U104" i="2"/>
  <c r="U609" i="2"/>
  <c r="U256" i="2"/>
  <c r="U4" i="2"/>
  <c r="U305" i="2"/>
  <c r="U13" i="2"/>
  <c r="U49" i="2"/>
  <c r="U55" i="2"/>
  <c r="U570" i="2"/>
  <c r="U147" i="2"/>
  <c r="U520" i="2"/>
  <c r="U283" i="2"/>
  <c r="U423" i="2"/>
  <c r="U459" i="2"/>
  <c r="U578" i="2"/>
  <c r="U449" i="2"/>
  <c r="U357" i="2"/>
  <c r="U60" i="2"/>
  <c r="U582" i="2"/>
  <c r="U213" i="2"/>
  <c r="U252" i="2"/>
  <c r="U645" i="2"/>
  <c r="U257" i="2"/>
  <c r="U210" i="2"/>
  <c r="U120" i="2"/>
  <c r="U725" i="2"/>
  <c r="U500" i="2"/>
  <c r="U408" i="2"/>
  <c r="U249" i="2"/>
  <c r="U698" i="2"/>
  <c r="U240" i="2"/>
  <c r="U515" i="2"/>
  <c r="U498" i="2"/>
  <c r="U676" i="2"/>
  <c r="U134" i="2"/>
  <c r="U344" i="2"/>
  <c r="U298" i="2"/>
  <c r="U474" i="2"/>
  <c r="U218" i="2"/>
  <c r="U475" i="2"/>
  <c r="U110" i="2"/>
  <c r="U160" i="2"/>
  <c r="U306" i="2"/>
  <c r="U58" i="2"/>
  <c r="U427" i="2"/>
  <c r="U547" i="2"/>
  <c r="U720" i="2"/>
  <c r="U28" i="2"/>
  <c r="U290" i="2"/>
  <c r="U519" i="2"/>
  <c r="U419" i="2"/>
  <c r="U116" i="2"/>
  <c r="U418" i="2"/>
  <c r="U549" i="2"/>
  <c r="U434" i="2"/>
  <c r="U442" i="2"/>
  <c r="U532" i="2"/>
  <c r="U185" i="2"/>
  <c r="U690" i="2"/>
  <c r="U61" i="2"/>
  <c r="U428" i="2"/>
  <c r="U470" i="2"/>
  <c r="U101" i="2"/>
  <c r="U327" i="2"/>
  <c r="U131" i="2"/>
  <c r="U602" i="2"/>
  <c r="U733" i="2"/>
  <c r="U114" i="2"/>
  <c r="U704" i="2"/>
  <c r="U679" i="2"/>
  <c r="U112" i="2"/>
  <c r="U506" i="2"/>
  <c r="U707" i="2"/>
  <c r="U394" i="2"/>
  <c r="U436" i="2"/>
  <c r="U414" i="2"/>
  <c r="U717" i="2"/>
  <c r="U41" i="2"/>
  <c r="U24" i="2"/>
  <c r="U119" i="2"/>
  <c r="U439" i="2"/>
  <c r="U514" i="2"/>
  <c r="U217" i="2"/>
  <c r="U680" i="2"/>
  <c r="U671" i="2"/>
  <c r="U370" i="2"/>
  <c r="U465" i="2"/>
  <c r="U376" i="2"/>
  <c r="U20" i="2"/>
  <c r="U642" i="2"/>
  <c r="U200" i="2"/>
  <c r="U496" i="2"/>
  <c r="U438" i="2"/>
  <c r="U607" i="2"/>
  <c r="U457" i="2"/>
  <c r="U76" i="2"/>
  <c r="U17" i="2"/>
  <c r="U565" i="2"/>
  <c r="U362" i="2"/>
  <c r="U392" i="2"/>
  <c r="U623" i="2"/>
  <c r="U562" i="2"/>
  <c r="U183" i="2"/>
  <c r="U40" i="2"/>
  <c r="U612" i="2"/>
  <c r="U734" i="2"/>
  <c r="U627" i="2"/>
  <c r="U379" i="2"/>
  <c r="U611" i="2"/>
  <c r="U63" i="2"/>
  <c r="U658" i="2"/>
  <c r="U731" i="2"/>
  <c r="U425" i="2"/>
  <c r="U53" i="2"/>
  <c r="U511" i="2"/>
  <c r="U593" i="2"/>
  <c r="U574" i="2"/>
  <c r="U454" i="2"/>
  <c r="U277" i="2"/>
  <c r="U269" i="2"/>
  <c r="U359" i="2"/>
  <c r="U711" i="2"/>
  <c r="U263" i="2"/>
  <c r="U346" i="2"/>
  <c r="U538" i="2"/>
  <c r="U75" i="2"/>
  <c r="U450" i="2"/>
  <c r="U655" i="2"/>
  <c r="U351" i="2"/>
  <c r="U361" i="2"/>
  <c r="U400" i="2"/>
  <c r="U111" i="2"/>
  <c r="U657" i="2"/>
  <c r="U479" i="2"/>
  <c r="U227" i="2"/>
  <c r="U34" i="2"/>
  <c r="U223" i="2"/>
  <c r="U181" i="2"/>
  <c r="U29" i="2"/>
  <c r="U186" i="2"/>
  <c r="U81" i="2"/>
  <c r="U678" i="2"/>
  <c r="U117" i="2"/>
  <c r="U551" i="2"/>
  <c r="U364" i="2"/>
  <c r="U38" i="2"/>
  <c r="U177" i="2"/>
  <c r="U23" i="2"/>
  <c r="U572" i="2"/>
  <c r="U533" i="2"/>
  <c r="U214" i="2"/>
  <c r="U730" i="2"/>
  <c r="U164" i="2"/>
  <c r="U673" i="2"/>
  <c r="U377" i="2"/>
  <c r="U78" i="2"/>
  <c r="U265" i="2"/>
  <c r="U405" i="2"/>
  <c r="U278" i="2"/>
  <c r="U380" i="2"/>
  <c r="U315" i="2"/>
  <c r="U693" i="2"/>
  <c r="U150" i="2"/>
  <c r="U534" i="2"/>
  <c r="U587" i="2"/>
  <c r="U665" i="2"/>
  <c r="U44" i="2"/>
  <c r="U727" i="2"/>
  <c r="U664" i="2"/>
  <c r="U694" i="2"/>
  <c r="U466" i="2"/>
  <c r="U132" i="2"/>
  <c r="U93" i="2"/>
  <c r="U368" i="2"/>
  <c r="U628" i="2"/>
  <c r="U585" i="2"/>
  <c r="U260" i="2"/>
  <c r="U145" i="2"/>
  <c r="U639" i="2"/>
  <c r="U333" i="2"/>
  <c r="U536" i="2"/>
  <c r="U445" i="2"/>
  <c r="U581" i="2"/>
  <c r="U272" i="2"/>
  <c r="U143" i="2"/>
  <c r="U161" i="2"/>
  <c r="U367" i="2"/>
  <c r="U732" i="2"/>
  <c r="U388" i="2"/>
  <c r="U708" i="2"/>
  <c r="U681" i="2"/>
  <c r="U300" i="2"/>
  <c r="U154" i="2"/>
  <c r="U113" i="2"/>
  <c r="U691" i="2"/>
  <c r="U567" i="2"/>
  <c r="U314" i="2"/>
  <c r="U373" i="2"/>
  <c r="U433" i="2"/>
  <c r="U266" i="2"/>
  <c r="U625" i="2"/>
  <c r="U573" i="2"/>
  <c r="U709" i="2"/>
  <c r="U560" i="2"/>
  <c r="U663" i="2"/>
  <c r="U546" i="2"/>
  <c r="U684" i="2"/>
  <c r="U366" i="2"/>
  <c r="U189" i="2"/>
  <c r="U199" i="2"/>
  <c r="U660" i="2"/>
  <c r="U703" i="2"/>
  <c r="U320" i="2"/>
  <c r="U605" i="2"/>
  <c r="U588" i="2"/>
  <c r="U268" i="2"/>
  <c r="U158" i="2"/>
  <c r="U601" i="2"/>
  <c r="U666" i="2"/>
  <c r="U738" i="2"/>
  <c r="U96" i="2"/>
  <c r="U620" i="2"/>
  <c r="U604" i="2"/>
  <c r="U603" i="2"/>
  <c r="U375" i="2"/>
  <c r="U502" i="2"/>
  <c r="U151" i="2"/>
  <c r="U159" i="2"/>
  <c r="U215" i="2"/>
  <c r="U503" i="2"/>
  <c r="U303" i="2"/>
  <c r="U566" i="2"/>
  <c r="U279" i="2"/>
  <c r="U584" i="2"/>
  <c r="U386" i="2"/>
  <c r="U211" i="2"/>
  <c r="U540" i="2"/>
  <c r="U416" i="2"/>
  <c r="U109" i="2"/>
  <c r="U640" i="2"/>
  <c r="U556" i="2"/>
  <c r="U462" i="2"/>
  <c r="U729" i="2"/>
  <c r="U304" i="2"/>
  <c r="U173" i="2"/>
  <c r="U478" i="2"/>
  <c r="U244" i="2"/>
  <c r="U516" i="2"/>
  <c r="U170" i="2"/>
  <c r="U148" i="2"/>
  <c r="U675" i="2"/>
  <c r="U606" i="2"/>
  <c r="U396" i="2"/>
  <c r="U205" i="2"/>
  <c r="U340" i="2"/>
  <c r="U387" i="2"/>
  <c r="U558" i="2"/>
  <c r="U522" i="2"/>
  <c r="U476" i="2"/>
  <c r="U489" i="2"/>
  <c r="U595" i="2"/>
  <c r="U619" i="2"/>
  <c r="U456" i="2"/>
  <c r="U571" i="2"/>
  <c r="U614" i="2"/>
  <c r="U398" i="2"/>
  <c r="U523" i="2"/>
  <c r="U187" i="2"/>
  <c r="U674" i="2"/>
  <c r="U330" i="2"/>
  <c r="U399" i="2"/>
  <c r="U715" i="2"/>
  <c r="U692" i="2"/>
  <c r="U714" i="2"/>
  <c r="U672" i="2"/>
  <c r="U352" i="2"/>
  <c r="U592" i="2"/>
  <c r="U608" i="2"/>
  <c r="U313" i="2"/>
  <c r="U287" i="2"/>
  <c r="U651" i="2"/>
  <c r="U600" i="2"/>
  <c r="U636" i="2"/>
  <c r="U430" i="2"/>
  <c r="U452" i="2"/>
  <c r="U435" i="2"/>
  <c r="U634" i="2"/>
  <c r="U497" i="2"/>
  <c r="U463" i="2"/>
  <c r="U724" i="2"/>
  <c r="U417" i="2"/>
  <c r="U468" i="2"/>
  <c r="U637" i="2"/>
  <c r="U705" i="2"/>
  <c r="U712" i="2"/>
  <c r="U687" i="2"/>
  <c r="U621" i="2"/>
  <c r="U440" i="2"/>
  <c r="U737" i="2"/>
  <c r="U728" i="2"/>
  <c r="U631" i="2"/>
  <c r="U722" i="2"/>
  <c r="U610" i="2"/>
  <c r="U713" i="2"/>
  <c r="U650" i="2"/>
  <c r="U677" i="2"/>
  <c r="U718" i="2"/>
  <c r="U736" i="2"/>
  <c r="U719" i="2"/>
  <c r="U646" i="2"/>
  <c r="U682" i="2"/>
  <c r="U721" i="2"/>
  <c r="U710" i="2"/>
  <c r="U683" i="2"/>
  <c r="U632" i="2"/>
  <c r="U668" i="2"/>
  <c r="U701" i="2"/>
  <c r="U699" i="2"/>
  <c r="U735" i="2"/>
  <c r="T545" i="2"/>
  <c r="T535" i="2"/>
  <c r="T622" i="2"/>
  <c r="T102" i="2"/>
  <c r="T389" i="2"/>
  <c r="T482" i="2"/>
  <c r="T369" i="2"/>
  <c r="T487" i="2"/>
  <c r="T594" i="2"/>
  <c r="T311" i="2"/>
  <c r="T358" i="2"/>
  <c r="T426" i="2"/>
  <c r="T617" i="2"/>
  <c r="T224" i="2"/>
  <c r="T176" i="2"/>
  <c r="T180" i="2"/>
  <c r="T135" i="2"/>
  <c r="T460" i="2"/>
  <c r="T493" i="2"/>
  <c r="T670" i="2"/>
  <c r="T524" i="2"/>
  <c r="T71" i="2"/>
  <c r="T455" i="2"/>
  <c r="T391" i="2"/>
  <c r="T281" i="2"/>
  <c r="T140" i="2"/>
  <c r="T537" i="2"/>
  <c r="T27" i="2"/>
  <c r="T201" i="2"/>
  <c r="T57" i="2"/>
  <c r="T349" i="2"/>
  <c r="T648" i="2"/>
  <c r="T559" i="2"/>
  <c r="T626" i="2"/>
  <c r="T129" i="2"/>
  <c r="T3" i="2"/>
  <c r="T250" i="2"/>
  <c r="T635" i="2"/>
  <c r="T98" i="2"/>
  <c r="T99" i="2"/>
  <c r="T526" i="2"/>
  <c r="T509" i="2"/>
  <c r="T47" i="2"/>
  <c r="T126" i="2"/>
  <c r="T345" i="2"/>
  <c r="T236" i="2"/>
  <c r="T229" i="2"/>
  <c r="T624" i="2"/>
  <c r="T353" i="2"/>
  <c r="T89" i="2"/>
  <c r="T552" i="2"/>
  <c r="T152" i="2"/>
  <c r="T331" i="2"/>
  <c r="T51" i="2"/>
  <c r="T82" i="2"/>
  <c r="T48" i="2"/>
  <c r="T431" i="2"/>
  <c r="T492" i="2"/>
  <c r="T527" i="2"/>
  <c r="T282" i="2"/>
  <c r="T153" i="2"/>
  <c r="T332" i="2"/>
  <c r="T483" i="2"/>
  <c r="T415" i="2"/>
  <c r="T420" i="2"/>
  <c r="T204" i="2"/>
  <c r="T312" i="2"/>
  <c r="T383" i="2"/>
  <c r="T413" i="2"/>
  <c r="T90" i="2"/>
  <c r="T393" i="2"/>
  <c r="T149" i="2"/>
  <c r="T323" i="2"/>
  <c r="T2" i="2"/>
  <c r="T219" i="2"/>
  <c r="T291" i="2"/>
  <c r="T615" i="2"/>
  <c r="T127" i="2"/>
  <c r="T166" i="2"/>
  <c r="T491" i="2"/>
  <c r="T284" i="2"/>
  <c r="T103" i="2"/>
  <c r="T441" i="2"/>
  <c r="T10" i="2"/>
  <c r="T157" i="2"/>
  <c r="T317" i="2"/>
  <c r="T504" i="2"/>
  <c r="T613" i="2"/>
  <c r="T580" i="2"/>
  <c r="T233" i="2"/>
  <c r="T221" i="2"/>
  <c r="T395" i="2"/>
  <c r="T270" i="2"/>
  <c r="T342" i="2"/>
  <c r="T56" i="2"/>
  <c r="T403" i="2"/>
  <c r="T86" i="2"/>
  <c r="T289" i="2"/>
  <c r="T356" i="2"/>
  <c r="T118" i="2"/>
  <c r="T202" i="2"/>
  <c r="T9" i="2"/>
  <c r="T26" i="2"/>
  <c r="T107" i="2"/>
  <c r="T422" i="2"/>
  <c r="T122" i="2"/>
  <c r="T271" i="2"/>
  <c r="T193" i="2"/>
  <c r="T294" i="2"/>
  <c r="T324" i="2"/>
  <c r="T469" i="2"/>
  <c r="T245" i="2"/>
  <c r="T100" i="2"/>
  <c r="T341" i="2"/>
  <c r="T411" i="2"/>
  <c r="T203" i="2"/>
  <c r="T616" i="2"/>
  <c r="T688" i="2"/>
  <c r="T137" i="2"/>
  <c r="T136" i="2"/>
  <c r="T308" i="2"/>
  <c r="T43" i="2"/>
  <c r="T12" i="2"/>
  <c r="T542" i="2"/>
  <c r="T273" i="2"/>
  <c r="T167" i="2"/>
  <c r="T146" i="2"/>
  <c r="T343" i="2"/>
  <c r="T319" i="2"/>
  <c r="T598" i="2"/>
  <c r="T42" i="2"/>
  <c r="T501" i="2"/>
  <c r="T276" i="2"/>
  <c r="T485" i="2"/>
  <c r="T246" i="2"/>
  <c r="T207" i="2"/>
  <c r="T239" i="2"/>
  <c r="T322" i="2"/>
  <c r="T39" i="2"/>
  <c r="T285" i="2"/>
  <c r="T696" i="2"/>
  <c r="T421" i="2"/>
  <c r="T307" i="2"/>
  <c r="T700" i="2"/>
  <c r="T59" i="2"/>
  <c r="T67" i="2"/>
  <c r="T15" i="2"/>
  <c r="T309" i="2"/>
  <c r="T212" i="2"/>
  <c r="T477" i="2"/>
  <c r="T84" i="2"/>
  <c r="T406" i="2"/>
  <c r="T325" i="2"/>
  <c r="T226" i="2"/>
  <c r="T499" i="2"/>
  <c r="T384" i="2"/>
  <c r="T288" i="2"/>
  <c r="T402" i="2"/>
  <c r="T378" i="2"/>
  <c r="T529" i="2"/>
  <c r="T517" i="2"/>
  <c r="T162" i="2"/>
  <c r="T541" i="2"/>
  <c r="T647" i="2"/>
  <c r="T577" i="2"/>
  <c r="T467" i="2"/>
  <c r="T586" i="2"/>
  <c r="T37" i="2"/>
  <c r="T253" i="2"/>
  <c r="T216" i="2"/>
  <c r="T472" i="2"/>
  <c r="T139" i="2"/>
  <c r="T659" i="2"/>
  <c r="T505" i="2"/>
  <c r="T338" i="2"/>
  <c r="T656" i="2"/>
  <c r="T128" i="2"/>
  <c r="T583" i="2"/>
  <c r="T21" i="2"/>
  <c r="T228" i="2"/>
  <c r="T633" i="2"/>
  <c r="T6" i="2"/>
  <c r="T563" i="2"/>
  <c r="T232" i="2"/>
  <c r="T52" i="2"/>
  <c r="T248" i="2"/>
  <c r="T36" i="2"/>
  <c r="T197" i="2"/>
  <c r="T473" i="2"/>
  <c r="T557" i="2"/>
  <c r="T589" i="2"/>
  <c r="T30" i="2"/>
  <c r="T432" i="2"/>
  <c r="T318" i="2"/>
  <c r="T686" i="2"/>
  <c r="T365" i="2"/>
  <c r="T410" i="2"/>
  <c r="T198" i="2"/>
  <c r="T448" i="2"/>
  <c r="T429" i="2"/>
  <c r="T178" i="2"/>
  <c r="T590" i="2"/>
  <c r="T548" i="2"/>
  <c r="T92" i="2"/>
  <c r="T261" i="2"/>
  <c r="T397" i="2"/>
  <c r="T72" i="2"/>
  <c r="T512" i="2"/>
  <c r="T385" i="2"/>
  <c r="T115" i="2"/>
  <c r="T629" i="2"/>
  <c r="T461" i="2"/>
  <c r="T390" i="2"/>
  <c r="T74" i="2"/>
  <c r="T554" i="2"/>
  <c r="T561" i="2"/>
  <c r="T510" i="2"/>
  <c r="T133" i="2"/>
  <c r="T259" i="2"/>
  <c r="T106" i="2"/>
  <c r="T407" i="2"/>
  <c r="T230" i="2"/>
  <c r="T662" i="2"/>
  <c r="T716" i="2"/>
  <c r="T195" i="2"/>
  <c r="T296" i="2"/>
  <c r="T64" i="2"/>
  <c r="T238" i="2"/>
  <c r="T447" i="2"/>
  <c r="T591" i="2"/>
  <c r="T354" i="2"/>
  <c r="T480" i="2"/>
  <c r="T292" i="2"/>
  <c r="T531" i="2"/>
  <c r="T7" i="2"/>
  <c r="T83" i="2"/>
  <c r="T54" i="2"/>
  <c r="T579" i="2"/>
  <c r="T337" i="2"/>
  <c r="T695" i="2"/>
  <c r="T316" i="2"/>
  <c r="T334" i="2"/>
  <c r="T437" i="2"/>
  <c r="T121" i="2"/>
  <c r="T576" i="2"/>
  <c r="T222" i="2"/>
  <c r="T726" i="2"/>
  <c r="T258" i="2"/>
  <c r="T543" i="2"/>
  <c r="T33" i="2"/>
  <c r="T669" i="2"/>
  <c r="T599" i="2"/>
  <c r="T521" i="2"/>
  <c r="T339" i="2"/>
  <c r="T179" i="2"/>
  <c r="T94" i="2"/>
  <c r="T507" i="2"/>
  <c r="T255" i="2"/>
  <c r="T286" i="2"/>
  <c r="T328" i="2"/>
  <c r="T16" i="2"/>
  <c r="T130" i="2"/>
  <c r="T293" i="2"/>
  <c r="T495" i="2"/>
  <c r="T539" i="2"/>
  <c r="T85" i="2"/>
  <c r="T347" i="2"/>
  <c r="T62" i="2"/>
  <c r="T471" i="2"/>
  <c r="T371" i="2"/>
  <c r="T564" i="2"/>
  <c r="T108" i="2"/>
  <c r="T196" i="2"/>
  <c r="T70" i="2"/>
  <c r="T464" i="2"/>
  <c r="T569" i="2"/>
  <c r="T231" i="2"/>
  <c r="T73" i="2"/>
  <c r="T297" i="2"/>
  <c r="T242" i="2"/>
  <c r="T87" i="2"/>
  <c r="T329" i="2"/>
  <c r="T443" i="2"/>
  <c r="T518" i="2"/>
  <c r="T45" i="2"/>
  <c r="T247" i="2"/>
  <c r="T65" i="2"/>
  <c r="T451" i="2"/>
  <c r="T267" i="2"/>
  <c r="T596" i="2"/>
  <c r="T156" i="2"/>
  <c r="T702" i="2"/>
  <c r="T144" i="2"/>
  <c r="T274" i="2"/>
  <c r="T630" i="2"/>
  <c r="T95" i="2"/>
  <c r="T350" i="2"/>
  <c r="T80" i="2"/>
  <c r="T555" i="2"/>
  <c r="T486" i="2"/>
  <c r="T141" i="2"/>
  <c r="T172" i="2"/>
  <c r="T644" i="2"/>
  <c r="T254" i="2"/>
  <c r="T69" i="2"/>
  <c r="T381" i="2"/>
  <c r="T321" i="2"/>
  <c r="T295" i="2"/>
  <c r="T597" i="2"/>
  <c r="T355" i="2"/>
  <c r="T175" i="2"/>
  <c r="T530" i="2"/>
  <c r="T79" i="2"/>
  <c r="T280" i="2"/>
  <c r="T171" i="2"/>
  <c r="T638" i="2"/>
  <c r="T168" i="2"/>
  <c r="T568" i="2"/>
  <c r="T165" i="2"/>
  <c r="T237" i="2"/>
  <c r="T490" i="2"/>
  <c r="T335" i="2"/>
  <c r="T14" i="2"/>
  <c r="T262" i="2"/>
  <c r="T382" i="2"/>
  <c r="T11" i="2"/>
  <c r="T105" i="2"/>
  <c r="T225" i="2"/>
  <c r="T513" i="2"/>
  <c r="T575" i="2"/>
  <c r="T275" i="2"/>
  <c r="T706" i="2"/>
  <c r="T206" i="2"/>
  <c r="T32" i="2"/>
  <c r="T68" i="2"/>
  <c r="T667" i="2"/>
  <c r="T155" i="2"/>
  <c r="T649" i="2"/>
  <c r="T8" i="2"/>
  <c r="T326" i="2"/>
  <c r="T409" i="2"/>
  <c r="T25" i="2"/>
  <c r="T123" i="2"/>
  <c r="T66" i="2"/>
  <c r="T697" i="2"/>
  <c r="T444" i="2"/>
  <c r="T243" i="2"/>
  <c r="T652" i="2"/>
  <c r="T528" i="2"/>
  <c r="T35" i="2"/>
  <c r="T550" i="2"/>
  <c r="T481" i="2"/>
  <c r="T88" i="2"/>
  <c r="T544" i="2"/>
  <c r="T348" i="2"/>
  <c r="T360" i="2"/>
  <c r="T372" i="2"/>
  <c r="T124" i="2"/>
  <c r="T412" i="2"/>
  <c r="T264" i="2"/>
  <c r="T310" i="2"/>
  <c r="T661" i="2"/>
  <c r="T508" i="2"/>
  <c r="T77" i="2"/>
  <c r="T209" i="2"/>
  <c r="T190" i="2"/>
  <c r="T458" i="2"/>
  <c r="T208" i="2"/>
  <c r="T220" i="2"/>
  <c r="T125" i="2"/>
  <c r="T618" i="2"/>
  <c r="T251" i="2"/>
  <c r="T97" i="2"/>
  <c r="T401" i="2"/>
  <c r="T685" i="2"/>
  <c r="T446" i="2"/>
  <c r="T188" i="2"/>
  <c r="T50" i="2"/>
  <c r="T142" i="2"/>
  <c r="T18" i="2"/>
  <c r="T643" i="2"/>
  <c r="T194" i="2"/>
  <c r="T174" i="2"/>
  <c r="T301" i="2"/>
  <c r="T241" i="2"/>
  <c r="T163" i="2"/>
  <c r="T336" i="2"/>
  <c r="T653" i="2"/>
  <c r="T299" i="2"/>
  <c r="T494" i="2"/>
  <c r="T689" i="2"/>
  <c r="T553" i="2"/>
  <c r="T424" i="2"/>
  <c r="T453" i="2"/>
  <c r="T484" i="2"/>
  <c r="T374" i="2"/>
  <c r="T31" i="2"/>
  <c r="T302" i="2"/>
  <c r="T5" i="2"/>
  <c r="T91" i="2"/>
  <c r="T363" i="2"/>
  <c r="T192" i="2"/>
  <c r="T641" i="2"/>
  <c r="T182" i="2"/>
  <c r="T138" i="2"/>
  <c r="T169" i="2"/>
  <c r="T234" i="2"/>
  <c r="T19" i="2"/>
  <c r="T488" i="2"/>
  <c r="T235" i="2"/>
  <c r="T404" i="2"/>
  <c r="T191" i="2"/>
  <c r="T184" i="2"/>
  <c r="T654" i="2"/>
  <c r="T723" i="2"/>
  <c r="T22" i="2"/>
  <c r="T525" i="2"/>
  <c r="T46" i="2"/>
  <c r="T104" i="2"/>
  <c r="T609" i="2"/>
  <c r="T256" i="2"/>
  <c r="T4" i="2"/>
  <c r="T305" i="2"/>
  <c r="T13" i="2"/>
  <c r="T49" i="2"/>
  <c r="T55" i="2"/>
  <c r="T570" i="2"/>
  <c r="T147" i="2"/>
  <c r="T520" i="2"/>
  <c r="T283" i="2"/>
  <c r="T423" i="2"/>
  <c r="T459" i="2"/>
  <c r="T578" i="2"/>
  <c r="T449" i="2"/>
  <c r="T357" i="2"/>
  <c r="T60" i="2"/>
  <c r="T582" i="2"/>
  <c r="T213" i="2"/>
  <c r="T252" i="2"/>
  <c r="T645" i="2"/>
  <c r="T257" i="2"/>
  <c r="T210" i="2"/>
  <c r="T120" i="2"/>
  <c r="T725" i="2"/>
  <c r="T500" i="2"/>
  <c r="T408" i="2"/>
  <c r="T249" i="2"/>
  <c r="T698" i="2"/>
  <c r="T240" i="2"/>
  <c r="T515" i="2"/>
  <c r="T498" i="2"/>
  <c r="T676" i="2"/>
  <c r="T134" i="2"/>
  <c r="T344" i="2"/>
  <c r="T298" i="2"/>
  <c r="T474" i="2"/>
  <c r="T218" i="2"/>
  <c r="T475" i="2"/>
  <c r="T110" i="2"/>
  <c r="T160" i="2"/>
  <c r="T306" i="2"/>
  <c r="T58" i="2"/>
  <c r="T427" i="2"/>
  <c r="T547" i="2"/>
  <c r="T720" i="2"/>
  <c r="T28" i="2"/>
  <c r="T290" i="2"/>
  <c r="T519" i="2"/>
  <c r="T419" i="2"/>
  <c r="T116" i="2"/>
  <c r="T418" i="2"/>
  <c r="T549" i="2"/>
  <c r="T434" i="2"/>
  <c r="T442" i="2"/>
  <c r="T532" i="2"/>
  <c r="T185" i="2"/>
  <c r="T690" i="2"/>
  <c r="T61" i="2"/>
  <c r="T428" i="2"/>
  <c r="T470" i="2"/>
  <c r="T101" i="2"/>
  <c r="T327" i="2"/>
  <c r="T131" i="2"/>
  <c r="T602" i="2"/>
  <c r="T733" i="2"/>
  <c r="T114" i="2"/>
  <c r="T704" i="2"/>
  <c r="T679" i="2"/>
  <c r="T112" i="2"/>
  <c r="T506" i="2"/>
  <c r="T707" i="2"/>
  <c r="T394" i="2"/>
  <c r="T436" i="2"/>
  <c r="T414" i="2"/>
  <c r="T717" i="2"/>
  <c r="T41" i="2"/>
  <c r="T24" i="2"/>
  <c r="T119" i="2"/>
  <c r="T439" i="2"/>
  <c r="T514" i="2"/>
  <c r="T217" i="2"/>
  <c r="T680" i="2"/>
  <c r="T671" i="2"/>
  <c r="T370" i="2"/>
  <c r="T465" i="2"/>
  <c r="T376" i="2"/>
  <c r="T20" i="2"/>
  <c r="T642" i="2"/>
  <c r="T200" i="2"/>
  <c r="T496" i="2"/>
  <c r="T438" i="2"/>
  <c r="T607" i="2"/>
  <c r="T457" i="2"/>
  <c r="T76" i="2"/>
  <c r="T17" i="2"/>
  <c r="T565" i="2"/>
  <c r="T362" i="2"/>
  <c r="T392" i="2"/>
  <c r="T623" i="2"/>
  <c r="T562" i="2"/>
  <c r="T183" i="2"/>
  <c r="T40" i="2"/>
  <c r="T612" i="2"/>
  <c r="T734" i="2"/>
  <c r="T627" i="2"/>
  <c r="T379" i="2"/>
  <c r="T611" i="2"/>
  <c r="T63" i="2"/>
  <c r="T658" i="2"/>
  <c r="T731" i="2"/>
  <c r="T425" i="2"/>
  <c r="T53" i="2"/>
  <c r="T511" i="2"/>
  <c r="T593" i="2"/>
  <c r="T574" i="2"/>
  <c r="T454" i="2"/>
  <c r="T277" i="2"/>
  <c r="T269" i="2"/>
  <c r="T359" i="2"/>
  <c r="T711" i="2"/>
  <c r="T263" i="2"/>
  <c r="T346" i="2"/>
  <c r="T538" i="2"/>
  <c r="T75" i="2"/>
  <c r="T450" i="2"/>
  <c r="T655" i="2"/>
  <c r="T351" i="2"/>
  <c r="T361" i="2"/>
  <c r="T400" i="2"/>
  <c r="T111" i="2"/>
  <c r="T657" i="2"/>
  <c r="T479" i="2"/>
  <c r="T227" i="2"/>
  <c r="T34" i="2"/>
  <c r="T223" i="2"/>
  <c r="T181" i="2"/>
  <c r="T29" i="2"/>
  <c r="T186" i="2"/>
  <c r="T81" i="2"/>
  <c r="T678" i="2"/>
  <c r="T117" i="2"/>
  <c r="T551" i="2"/>
  <c r="T364" i="2"/>
  <c r="T38" i="2"/>
  <c r="T177" i="2"/>
  <c r="T23" i="2"/>
  <c r="T572" i="2"/>
  <c r="T533" i="2"/>
  <c r="T214" i="2"/>
  <c r="T730" i="2"/>
  <c r="T164" i="2"/>
  <c r="T673" i="2"/>
  <c r="T377" i="2"/>
  <c r="T78" i="2"/>
  <c r="T265" i="2"/>
  <c r="T405" i="2"/>
  <c r="T278" i="2"/>
  <c r="T380" i="2"/>
  <c r="T315" i="2"/>
  <c r="T693" i="2"/>
  <c r="T150" i="2"/>
  <c r="T534" i="2"/>
  <c r="T587" i="2"/>
  <c r="T665" i="2"/>
  <c r="T44" i="2"/>
  <c r="T727" i="2"/>
  <c r="T664" i="2"/>
  <c r="T694" i="2"/>
  <c r="T466" i="2"/>
  <c r="T132" i="2"/>
  <c r="T93" i="2"/>
  <c r="T368" i="2"/>
  <c r="T628" i="2"/>
  <c r="T585" i="2"/>
  <c r="T260" i="2"/>
  <c r="T145" i="2"/>
  <c r="T639" i="2"/>
  <c r="T333" i="2"/>
  <c r="T536" i="2"/>
  <c r="T445" i="2"/>
  <c r="T581" i="2"/>
  <c r="T272" i="2"/>
  <c r="T143" i="2"/>
  <c r="T161" i="2"/>
  <c r="T367" i="2"/>
  <c r="T732" i="2"/>
  <c r="T388" i="2"/>
  <c r="T708" i="2"/>
  <c r="T681" i="2"/>
  <c r="T300" i="2"/>
  <c r="T154" i="2"/>
  <c r="T113" i="2"/>
  <c r="T691" i="2"/>
  <c r="T567" i="2"/>
  <c r="T314" i="2"/>
  <c r="T373" i="2"/>
  <c r="T433" i="2"/>
  <c r="T266" i="2"/>
  <c r="T625" i="2"/>
  <c r="T573" i="2"/>
  <c r="T709" i="2"/>
  <c r="T560" i="2"/>
  <c r="T663" i="2"/>
  <c r="T546" i="2"/>
  <c r="T684" i="2"/>
  <c r="T366" i="2"/>
  <c r="T189" i="2"/>
  <c r="T199" i="2"/>
  <c r="T660" i="2"/>
  <c r="T703" i="2"/>
  <c r="T320" i="2"/>
  <c r="T605" i="2"/>
  <c r="T588" i="2"/>
  <c r="T268" i="2"/>
  <c r="T158" i="2"/>
  <c r="T601" i="2"/>
  <c r="T666" i="2"/>
  <c r="T738" i="2"/>
  <c r="T96" i="2"/>
  <c r="T620" i="2"/>
  <c r="T604" i="2"/>
  <c r="T603" i="2"/>
  <c r="T375" i="2"/>
  <c r="T502" i="2"/>
  <c r="T151" i="2"/>
  <c r="T159" i="2"/>
  <c r="T215" i="2"/>
  <c r="T503" i="2"/>
  <c r="T303" i="2"/>
  <c r="T566" i="2"/>
  <c r="T279" i="2"/>
  <c r="T584" i="2"/>
  <c r="T386" i="2"/>
  <c r="T211" i="2"/>
  <c r="T540" i="2"/>
  <c r="T416" i="2"/>
  <c r="T109" i="2"/>
  <c r="T640" i="2"/>
  <c r="T556" i="2"/>
  <c r="T462" i="2"/>
  <c r="T729" i="2"/>
  <c r="T304" i="2"/>
  <c r="T173" i="2"/>
  <c r="T478" i="2"/>
  <c r="T244" i="2"/>
  <c r="T516" i="2"/>
  <c r="T170" i="2"/>
  <c r="T148" i="2"/>
  <c r="T675" i="2"/>
  <c r="T606" i="2"/>
  <c r="T396" i="2"/>
  <c r="T205" i="2"/>
  <c r="T340" i="2"/>
  <c r="T387" i="2"/>
  <c r="T558" i="2"/>
  <c r="T522" i="2"/>
  <c r="T476" i="2"/>
  <c r="T489" i="2"/>
  <c r="T595" i="2"/>
  <c r="T619" i="2"/>
  <c r="T456" i="2"/>
  <c r="T571" i="2"/>
  <c r="T614" i="2"/>
  <c r="T398" i="2"/>
  <c r="T523" i="2"/>
  <c r="T187" i="2"/>
  <c r="T674" i="2"/>
  <c r="T330" i="2"/>
  <c r="T399" i="2"/>
  <c r="T715" i="2"/>
  <c r="T692" i="2"/>
  <c r="T714" i="2"/>
  <c r="T672" i="2"/>
  <c r="T352" i="2"/>
  <c r="T592" i="2"/>
  <c r="T608" i="2"/>
  <c r="T313" i="2"/>
  <c r="T287" i="2"/>
  <c r="T651" i="2"/>
  <c r="T600" i="2"/>
  <c r="T636" i="2"/>
  <c r="T430" i="2"/>
  <c r="T452" i="2"/>
  <c r="T435" i="2"/>
  <c r="T634" i="2"/>
  <c r="T497" i="2"/>
  <c r="T463" i="2"/>
  <c r="T724" i="2"/>
  <c r="T417" i="2"/>
  <c r="T468" i="2"/>
  <c r="T637" i="2"/>
  <c r="T705" i="2"/>
  <c r="T712" i="2"/>
  <c r="T687" i="2"/>
  <c r="T621" i="2"/>
  <c r="T440" i="2"/>
  <c r="T737" i="2"/>
  <c r="T728" i="2"/>
  <c r="T631" i="2"/>
  <c r="T722" i="2"/>
  <c r="T610" i="2"/>
  <c r="T713" i="2"/>
  <c r="T650" i="2"/>
  <c r="T677" i="2"/>
  <c r="T718" i="2"/>
  <c r="T736" i="2"/>
  <c r="T719" i="2"/>
  <c r="T646" i="2"/>
  <c r="T682" i="2"/>
  <c r="T721" i="2"/>
  <c r="T710" i="2"/>
  <c r="T683" i="2"/>
  <c r="T632" i="2"/>
  <c r="T668" i="2"/>
  <c r="T701" i="2"/>
  <c r="T699" i="2"/>
  <c r="T735" i="2"/>
  <c r="S545" i="2"/>
  <c r="S535" i="2"/>
  <c r="S622" i="2"/>
  <c r="S102" i="2"/>
  <c r="S389" i="2"/>
  <c r="S482" i="2"/>
  <c r="S369" i="2"/>
  <c r="S487" i="2"/>
  <c r="S594" i="2"/>
  <c r="S311" i="2"/>
  <c r="S358" i="2"/>
  <c r="S426" i="2"/>
  <c r="S617" i="2"/>
  <c r="S224" i="2"/>
  <c r="S176" i="2"/>
  <c r="S180" i="2"/>
  <c r="S135" i="2"/>
  <c r="S460" i="2"/>
  <c r="S493" i="2"/>
  <c r="S670" i="2"/>
  <c r="S524" i="2"/>
  <c r="S71" i="2"/>
  <c r="S455" i="2"/>
  <c r="S391" i="2"/>
  <c r="S281" i="2"/>
  <c r="S140" i="2"/>
  <c r="S537" i="2"/>
  <c r="S27" i="2"/>
  <c r="S201" i="2"/>
  <c r="S57" i="2"/>
  <c r="S349" i="2"/>
  <c r="S648" i="2"/>
  <c r="S559" i="2"/>
  <c r="S626" i="2"/>
  <c r="S129" i="2"/>
  <c r="S3" i="2"/>
  <c r="S250" i="2"/>
  <c r="S635" i="2"/>
  <c r="S98" i="2"/>
  <c r="S99" i="2"/>
  <c r="S526" i="2"/>
  <c r="S509" i="2"/>
  <c r="S47" i="2"/>
  <c r="S126" i="2"/>
  <c r="S345" i="2"/>
  <c r="S236" i="2"/>
  <c r="S229" i="2"/>
  <c r="S624" i="2"/>
  <c r="S353" i="2"/>
  <c r="S89" i="2"/>
  <c r="S552" i="2"/>
  <c r="S152" i="2"/>
  <c r="S331" i="2"/>
  <c r="S51" i="2"/>
  <c r="S82" i="2"/>
  <c r="S48" i="2"/>
  <c r="S431" i="2"/>
  <c r="S492" i="2"/>
  <c r="S527" i="2"/>
  <c r="S282" i="2"/>
  <c r="S153" i="2"/>
  <c r="S332" i="2"/>
  <c r="S483" i="2"/>
  <c r="S415" i="2"/>
  <c r="S420" i="2"/>
  <c r="S204" i="2"/>
  <c r="S312" i="2"/>
  <c r="S383" i="2"/>
  <c r="S413" i="2"/>
  <c r="S90" i="2"/>
  <c r="S393" i="2"/>
  <c r="S149" i="2"/>
  <c r="S323" i="2"/>
  <c r="S2" i="2"/>
  <c r="S219" i="2"/>
  <c r="S291" i="2"/>
  <c r="S615" i="2"/>
  <c r="S127" i="2"/>
  <c r="S166" i="2"/>
  <c r="S491" i="2"/>
  <c r="S284" i="2"/>
  <c r="S103" i="2"/>
  <c r="S441" i="2"/>
  <c r="S10" i="2"/>
  <c r="S157" i="2"/>
  <c r="S317" i="2"/>
  <c r="S504" i="2"/>
  <c r="S613" i="2"/>
  <c r="S580" i="2"/>
  <c r="S233" i="2"/>
  <c r="S221" i="2"/>
  <c r="S395" i="2"/>
  <c r="S270" i="2"/>
  <c r="S342" i="2"/>
  <c r="S56" i="2"/>
  <c r="S403" i="2"/>
  <c r="S86" i="2"/>
  <c r="S289" i="2"/>
  <c r="S356" i="2"/>
  <c r="S118" i="2"/>
  <c r="S202" i="2"/>
  <c r="S9" i="2"/>
  <c r="S26" i="2"/>
  <c r="S107" i="2"/>
  <c r="S422" i="2"/>
  <c r="S122" i="2"/>
  <c r="S271" i="2"/>
  <c r="S193" i="2"/>
  <c r="S294" i="2"/>
  <c r="S324" i="2"/>
  <c r="S469" i="2"/>
  <c r="S245" i="2"/>
  <c r="S100" i="2"/>
  <c r="S341" i="2"/>
  <c r="S411" i="2"/>
  <c r="S203" i="2"/>
  <c r="S616" i="2"/>
  <c r="S688" i="2"/>
  <c r="S137" i="2"/>
  <c r="S136" i="2"/>
  <c r="S308" i="2"/>
  <c r="S43" i="2"/>
  <c r="S12" i="2"/>
  <c r="S542" i="2"/>
  <c r="S273" i="2"/>
  <c r="S167" i="2"/>
  <c r="S146" i="2"/>
  <c r="S343" i="2"/>
  <c r="S319" i="2"/>
  <c r="S598" i="2"/>
  <c r="S42" i="2"/>
  <c r="S501" i="2"/>
  <c r="S276" i="2"/>
  <c r="S485" i="2"/>
  <c r="S246" i="2"/>
  <c r="S207" i="2"/>
  <c r="S239" i="2"/>
  <c r="S322" i="2"/>
  <c r="S39" i="2"/>
  <c r="S285" i="2"/>
  <c r="S696" i="2"/>
  <c r="S421" i="2"/>
  <c r="S307" i="2"/>
  <c r="S700" i="2"/>
  <c r="S59" i="2"/>
  <c r="S67" i="2"/>
  <c r="S15" i="2"/>
  <c r="S309" i="2"/>
  <c r="S212" i="2"/>
  <c r="S477" i="2"/>
  <c r="S84" i="2"/>
  <c r="S406" i="2"/>
  <c r="S325" i="2"/>
  <c r="S226" i="2"/>
  <c r="S499" i="2"/>
  <c r="S384" i="2"/>
  <c r="S288" i="2"/>
  <c r="S402" i="2"/>
  <c r="S378" i="2"/>
  <c r="S529" i="2"/>
  <c r="S517" i="2"/>
  <c r="S162" i="2"/>
  <c r="S541" i="2"/>
  <c r="S647" i="2"/>
  <c r="S577" i="2"/>
  <c r="S467" i="2"/>
  <c r="S586" i="2"/>
  <c r="S37" i="2"/>
  <c r="S253" i="2"/>
  <c r="S216" i="2"/>
  <c r="S472" i="2"/>
  <c r="S139" i="2"/>
  <c r="S659" i="2"/>
  <c r="S505" i="2"/>
  <c r="S338" i="2"/>
  <c r="S656" i="2"/>
  <c r="S128" i="2"/>
  <c r="S583" i="2"/>
  <c r="S21" i="2"/>
  <c r="S228" i="2"/>
  <c r="S633" i="2"/>
  <c r="S6" i="2"/>
  <c r="S563" i="2"/>
  <c r="S232" i="2"/>
  <c r="S52" i="2"/>
  <c r="S248" i="2"/>
  <c r="S36" i="2"/>
  <c r="S197" i="2"/>
  <c r="S473" i="2"/>
  <c r="S557" i="2"/>
  <c r="S589" i="2"/>
  <c r="S30" i="2"/>
  <c r="S432" i="2"/>
  <c r="S318" i="2"/>
  <c r="S686" i="2"/>
  <c r="S365" i="2"/>
  <c r="S410" i="2"/>
  <c r="S198" i="2"/>
  <c r="S448" i="2"/>
  <c r="S429" i="2"/>
  <c r="S178" i="2"/>
  <c r="S590" i="2"/>
  <c r="S548" i="2"/>
  <c r="S92" i="2"/>
  <c r="S261" i="2"/>
  <c r="S397" i="2"/>
  <c r="S72" i="2"/>
  <c r="S512" i="2"/>
  <c r="S385" i="2"/>
  <c r="S115" i="2"/>
  <c r="S629" i="2"/>
  <c r="S461" i="2"/>
  <c r="S390" i="2"/>
  <c r="S74" i="2"/>
  <c r="S554" i="2"/>
  <c r="S561" i="2"/>
  <c r="S510" i="2"/>
  <c r="S133" i="2"/>
  <c r="S259" i="2"/>
  <c r="S106" i="2"/>
  <c r="S407" i="2"/>
  <c r="S230" i="2"/>
  <c r="S662" i="2"/>
  <c r="S716" i="2"/>
  <c r="S195" i="2"/>
  <c r="S296" i="2"/>
  <c r="S64" i="2"/>
  <c r="S238" i="2"/>
  <c r="S447" i="2"/>
  <c r="S591" i="2"/>
  <c r="S354" i="2"/>
  <c r="S480" i="2"/>
  <c r="S292" i="2"/>
  <c r="S531" i="2"/>
  <c r="S7" i="2"/>
  <c r="S83" i="2"/>
  <c r="S54" i="2"/>
  <c r="S579" i="2"/>
  <c r="S337" i="2"/>
  <c r="S695" i="2"/>
  <c r="S316" i="2"/>
  <c r="S334" i="2"/>
  <c r="S437" i="2"/>
  <c r="S121" i="2"/>
  <c r="S576" i="2"/>
  <c r="S222" i="2"/>
  <c r="S726" i="2"/>
  <c r="S258" i="2"/>
  <c r="S543" i="2"/>
  <c r="S33" i="2"/>
  <c r="S669" i="2"/>
  <c r="S599" i="2"/>
  <c r="S521" i="2"/>
  <c r="S339" i="2"/>
  <c r="S179" i="2"/>
  <c r="S94" i="2"/>
  <c r="S507" i="2"/>
  <c r="S255" i="2"/>
  <c r="S286" i="2"/>
  <c r="S328" i="2"/>
  <c r="S16" i="2"/>
  <c r="S130" i="2"/>
  <c r="S293" i="2"/>
  <c r="S495" i="2"/>
  <c r="S539" i="2"/>
  <c r="S85" i="2"/>
  <c r="S347" i="2"/>
  <c r="S62" i="2"/>
  <c r="S471" i="2"/>
  <c r="S371" i="2"/>
  <c r="S564" i="2"/>
  <c r="S108" i="2"/>
  <c r="S196" i="2"/>
  <c r="S70" i="2"/>
  <c r="S464" i="2"/>
  <c r="S569" i="2"/>
  <c r="S231" i="2"/>
  <c r="S73" i="2"/>
  <c r="S297" i="2"/>
  <c r="S242" i="2"/>
  <c r="S87" i="2"/>
  <c r="S329" i="2"/>
  <c r="S443" i="2"/>
  <c r="S518" i="2"/>
  <c r="S45" i="2"/>
  <c r="S247" i="2"/>
  <c r="S65" i="2"/>
  <c r="S451" i="2"/>
  <c r="S267" i="2"/>
  <c r="S596" i="2"/>
  <c r="S156" i="2"/>
  <c r="S702" i="2"/>
  <c r="S144" i="2"/>
  <c r="S274" i="2"/>
  <c r="S630" i="2"/>
  <c r="S95" i="2"/>
  <c r="S350" i="2"/>
  <c r="S80" i="2"/>
  <c r="S555" i="2"/>
  <c r="S486" i="2"/>
  <c r="S141" i="2"/>
  <c r="S172" i="2"/>
  <c r="S644" i="2"/>
  <c r="S254" i="2"/>
  <c r="S69" i="2"/>
  <c r="S381" i="2"/>
  <c r="S321" i="2"/>
  <c r="S295" i="2"/>
  <c r="S597" i="2"/>
  <c r="S355" i="2"/>
  <c r="S175" i="2"/>
  <c r="S530" i="2"/>
  <c r="S79" i="2"/>
  <c r="S280" i="2"/>
  <c r="S171" i="2"/>
  <c r="S638" i="2"/>
  <c r="S168" i="2"/>
  <c r="S568" i="2"/>
  <c r="S165" i="2"/>
  <c r="S237" i="2"/>
  <c r="S490" i="2"/>
  <c r="S335" i="2"/>
  <c r="S14" i="2"/>
  <c r="S262" i="2"/>
  <c r="S382" i="2"/>
  <c r="S11" i="2"/>
  <c r="S105" i="2"/>
  <c r="S225" i="2"/>
  <c r="S513" i="2"/>
  <c r="S575" i="2"/>
  <c r="S275" i="2"/>
  <c r="S706" i="2"/>
  <c r="S206" i="2"/>
  <c r="S32" i="2"/>
  <c r="S68" i="2"/>
  <c r="S667" i="2"/>
  <c r="S155" i="2"/>
  <c r="S649" i="2"/>
  <c r="S8" i="2"/>
  <c r="S326" i="2"/>
  <c r="S409" i="2"/>
  <c r="S25" i="2"/>
  <c r="S123" i="2"/>
  <c r="S66" i="2"/>
  <c r="S697" i="2"/>
  <c r="S444" i="2"/>
  <c r="S243" i="2"/>
  <c r="S652" i="2"/>
  <c r="S528" i="2"/>
  <c r="S35" i="2"/>
  <c r="S550" i="2"/>
  <c r="S481" i="2"/>
  <c r="S88" i="2"/>
  <c r="S544" i="2"/>
  <c r="S348" i="2"/>
  <c r="S360" i="2"/>
  <c r="S372" i="2"/>
  <c r="S124" i="2"/>
  <c r="S412" i="2"/>
  <c r="S264" i="2"/>
  <c r="S310" i="2"/>
  <c r="S661" i="2"/>
  <c r="S508" i="2"/>
  <c r="S77" i="2"/>
  <c r="S209" i="2"/>
  <c r="S190" i="2"/>
  <c r="S458" i="2"/>
  <c r="S208" i="2"/>
  <c r="S220" i="2"/>
  <c r="S125" i="2"/>
  <c r="S618" i="2"/>
  <c r="S251" i="2"/>
  <c r="S97" i="2"/>
  <c r="S401" i="2"/>
  <c r="S685" i="2"/>
  <c r="S446" i="2"/>
  <c r="S188" i="2"/>
  <c r="S50" i="2"/>
  <c r="S142" i="2"/>
  <c r="S18" i="2"/>
  <c r="S643" i="2"/>
  <c r="S194" i="2"/>
  <c r="S174" i="2"/>
  <c r="S301" i="2"/>
  <c r="S241" i="2"/>
  <c r="S163" i="2"/>
  <c r="S336" i="2"/>
  <c r="S653" i="2"/>
  <c r="S299" i="2"/>
  <c r="S494" i="2"/>
  <c r="S689" i="2"/>
  <c r="S553" i="2"/>
  <c r="S424" i="2"/>
  <c r="S453" i="2"/>
  <c r="S484" i="2"/>
  <c r="S374" i="2"/>
  <c r="S31" i="2"/>
  <c r="S302" i="2"/>
  <c r="S5" i="2"/>
  <c r="S91" i="2"/>
  <c r="S363" i="2"/>
  <c r="S192" i="2"/>
  <c r="S641" i="2"/>
  <c r="S182" i="2"/>
  <c r="S138" i="2"/>
  <c r="S169" i="2"/>
  <c r="S234" i="2"/>
  <c r="S19" i="2"/>
  <c r="S488" i="2"/>
  <c r="S235" i="2"/>
  <c r="S404" i="2"/>
  <c r="S191" i="2"/>
  <c r="S184" i="2"/>
  <c r="S654" i="2"/>
  <c r="S723" i="2"/>
  <c r="S22" i="2"/>
  <c r="S525" i="2"/>
  <c r="S46" i="2"/>
  <c r="S104" i="2"/>
  <c r="S609" i="2"/>
  <c r="S256" i="2"/>
  <c r="S4" i="2"/>
  <c r="S305" i="2"/>
  <c r="S13" i="2"/>
  <c r="S49" i="2"/>
  <c r="S55" i="2"/>
  <c r="S570" i="2"/>
  <c r="S147" i="2"/>
  <c r="S520" i="2"/>
  <c r="S283" i="2"/>
  <c r="S423" i="2"/>
  <c r="S459" i="2"/>
  <c r="S578" i="2"/>
  <c r="S449" i="2"/>
  <c r="S357" i="2"/>
  <c r="S60" i="2"/>
  <c r="S582" i="2"/>
  <c r="S213" i="2"/>
  <c r="S252" i="2"/>
  <c r="S645" i="2"/>
  <c r="S257" i="2"/>
  <c r="S210" i="2"/>
  <c r="S120" i="2"/>
  <c r="S725" i="2"/>
  <c r="S500" i="2"/>
  <c r="S408" i="2"/>
  <c r="S249" i="2"/>
  <c r="S698" i="2"/>
  <c r="S240" i="2"/>
  <c r="S515" i="2"/>
  <c r="S498" i="2"/>
  <c r="S676" i="2"/>
  <c r="S134" i="2"/>
  <c r="S344" i="2"/>
  <c r="S298" i="2"/>
  <c r="S474" i="2"/>
  <c r="S218" i="2"/>
  <c r="S475" i="2"/>
  <c r="S110" i="2"/>
  <c r="S160" i="2"/>
  <c r="S306" i="2"/>
  <c r="S58" i="2"/>
  <c r="S427" i="2"/>
  <c r="S547" i="2"/>
  <c r="S720" i="2"/>
  <c r="S28" i="2"/>
  <c r="S290" i="2"/>
  <c r="S519" i="2"/>
  <c r="S419" i="2"/>
  <c r="S116" i="2"/>
  <c r="S418" i="2"/>
  <c r="S549" i="2"/>
  <c r="S434" i="2"/>
  <c r="S442" i="2"/>
  <c r="S532" i="2"/>
  <c r="S185" i="2"/>
  <c r="S690" i="2"/>
  <c r="S61" i="2"/>
  <c r="S428" i="2"/>
  <c r="S470" i="2"/>
  <c r="S101" i="2"/>
  <c r="S327" i="2"/>
  <c r="S131" i="2"/>
  <c r="S602" i="2"/>
  <c r="S733" i="2"/>
  <c r="S114" i="2"/>
  <c r="S704" i="2"/>
  <c r="S679" i="2"/>
  <c r="S112" i="2"/>
  <c r="S506" i="2"/>
  <c r="S707" i="2"/>
  <c r="S394" i="2"/>
  <c r="S436" i="2"/>
  <c r="S414" i="2"/>
  <c r="S717" i="2"/>
  <c r="S41" i="2"/>
  <c r="S24" i="2"/>
  <c r="S119" i="2"/>
  <c r="S439" i="2"/>
  <c r="S514" i="2"/>
  <c r="S217" i="2"/>
  <c r="S680" i="2"/>
  <c r="S671" i="2"/>
  <c r="S370" i="2"/>
  <c r="S465" i="2"/>
  <c r="S376" i="2"/>
  <c r="S20" i="2"/>
  <c r="S642" i="2"/>
  <c r="S200" i="2"/>
  <c r="S496" i="2"/>
  <c r="S438" i="2"/>
  <c r="S607" i="2"/>
  <c r="S457" i="2"/>
  <c r="S76" i="2"/>
  <c r="S17" i="2"/>
  <c r="S565" i="2"/>
  <c r="S362" i="2"/>
  <c r="S392" i="2"/>
  <c r="S623" i="2"/>
  <c r="S562" i="2"/>
  <c r="S183" i="2"/>
  <c r="S40" i="2"/>
  <c r="S612" i="2"/>
  <c r="S734" i="2"/>
  <c r="S627" i="2"/>
  <c r="S379" i="2"/>
  <c r="S611" i="2"/>
  <c r="S63" i="2"/>
  <c r="S658" i="2"/>
  <c r="S731" i="2"/>
  <c r="S425" i="2"/>
  <c r="S53" i="2"/>
  <c r="S511" i="2"/>
  <c r="S593" i="2"/>
  <c r="S574" i="2"/>
  <c r="S454" i="2"/>
  <c r="S277" i="2"/>
  <c r="S269" i="2"/>
  <c r="S359" i="2"/>
  <c r="S711" i="2"/>
  <c r="S263" i="2"/>
  <c r="S346" i="2"/>
  <c r="S538" i="2"/>
  <c r="S75" i="2"/>
  <c r="S450" i="2"/>
  <c r="S655" i="2"/>
  <c r="S351" i="2"/>
  <c r="S361" i="2"/>
  <c r="S400" i="2"/>
  <c r="S111" i="2"/>
  <c r="S657" i="2"/>
  <c r="S479" i="2"/>
  <c r="S227" i="2"/>
  <c r="S34" i="2"/>
  <c r="S223" i="2"/>
  <c r="S181" i="2"/>
  <c r="S29" i="2"/>
  <c r="S186" i="2"/>
  <c r="S81" i="2"/>
  <c r="S678" i="2"/>
  <c r="S117" i="2"/>
  <c r="S551" i="2"/>
  <c r="S364" i="2"/>
  <c r="S38" i="2"/>
  <c r="S177" i="2"/>
  <c r="S23" i="2"/>
  <c r="S572" i="2"/>
  <c r="S533" i="2"/>
  <c r="S214" i="2"/>
  <c r="S730" i="2"/>
  <c r="S164" i="2"/>
  <c r="S673" i="2"/>
  <c r="S377" i="2"/>
  <c r="S78" i="2"/>
  <c r="S265" i="2"/>
  <c r="S405" i="2"/>
  <c r="S278" i="2"/>
  <c r="S380" i="2"/>
  <c r="S315" i="2"/>
  <c r="S693" i="2"/>
  <c r="S150" i="2"/>
  <c r="S534" i="2"/>
  <c r="S587" i="2"/>
  <c r="S665" i="2"/>
  <c r="S44" i="2"/>
  <c r="S727" i="2"/>
  <c r="S664" i="2"/>
  <c r="S694" i="2"/>
  <c r="S466" i="2"/>
  <c r="S132" i="2"/>
  <c r="S93" i="2"/>
  <c r="S368" i="2"/>
  <c r="S628" i="2"/>
  <c r="S585" i="2"/>
  <c r="S260" i="2"/>
  <c r="S145" i="2"/>
  <c r="S639" i="2"/>
  <c r="S333" i="2"/>
  <c r="S536" i="2"/>
  <c r="S445" i="2"/>
  <c r="S581" i="2"/>
  <c r="S272" i="2"/>
  <c r="S143" i="2"/>
  <c r="S161" i="2"/>
  <c r="S367" i="2"/>
  <c r="S732" i="2"/>
  <c r="S388" i="2"/>
  <c r="S708" i="2"/>
  <c r="S681" i="2"/>
  <c r="S300" i="2"/>
  <c r="S154" i="2"/>
  <c r="S113" i="2"/>
  <c r="S691" i="2"/>
  <c r="S567" i="2"/>
  <c r="S314" i="2"/>
  <c r="S373" i="2"/>
  <c r="S433" i="2"/>
  <c r="S266" i="2"/>
  <c r="S625" i="2"/>
  <c r="S573" i="2"/>
  <c r="S709" i="2"/>
  <c r="S560" i="2"/>
  <c r="S663" i="2"/>
  <c r="S546" i="2"/>
  <c r="S684" i="2"/>
  <c r="S366" i="2"/>
  <c r="S189" i="2"/>
  <c r="S199" i="2"/>
  <c r="S660" i="2"/>
  <c r="S703" i="2"/>
  <c r="S320" i="2"/>
  <c r="S605" i="2"/>
  <c r="S588" i="2"/>
  <c r="S268" i="2"/>
  <c r="S158" i="2"/>
  <c r="S601" i="2"/>
  <c r="S666" i="2"/>
  <c r="S738" i="2"/>
  <c r="S96" i="2"/>
  <c r="S620" i="2"/>
  <c r="S604" i="2"/>
  <c r="S603" i="2"/>
  <c r="S375" i="2"/>
  <c r="S502" i="2"/>
  <c r="S151" i="2"/>
  <c r="S159" i="2"/>
  <c r="S215" i="2"/>
  <c r="S503" i="2"/>
  <c r="S303" i="2"/>
  <c r="S566" i="2"/>
  <c r="S279" i="2"/>
  <c r="S584" i="2"/>
  <c r="S386" i="2"/>
  <c r="S211" i="2"/>
  <c r="S540" i="2"/>
  <c r="S416" i="2"/>
  <c r="S109" i="2"/>
  <c r="S640" i="2"/>
  <c r="S556" i="2"/>
  <c r="S462" i="2"/>
  <c r="S729" i="2"/>
  <c r="S304" i="2"/>
  <c r="S173" i="2"/>
  <c r="S478" i="2"/>
  <c r="S244" i="2"/>
  <c r="S516" i="2"/>
  <c r="S170" i="2"/>
  <c r="S148" i="2"/>
  <c r="S675" i="2"/>
  <c r="S606" i="2"/>
  <c r="S396" i="2"/>
  <c r="S205" i="2"/>
  <c r="S340" i="2"/>
  <c r="S387" i="2"/>
  <c r="S558" i="2"/>
  <c r="S522" i="2"/>
  <c r="S476" i="2"/>
  <c r="S489" i="2"/>
  <c r="S595" i="2"/>
  <c r="S619" i="2"/>
  <c r="S456" i="2"/>
  <c r="S571" i="2"/>
  <c r="S614" i="2"/>
  <c r="S398" i="2"/>
  <c r="S523" i="2"/>
  <c r="S187" i="2"/>
  <c r="S674" i="2"/>
  <c r="S330" i="2"/>
  <c r="S399" i="2"/>
  <c r="S715" i="2"/>
  <c r="S692" i="2"/>
  <c r="S714" i="2"/>
  <c r="S672" i="2"/>
  <c r="S352" i="2"/>
  <c r="S592" i="2"/>
  <c r="S608" i="2"/>
  <c r="S313" i="2"/>
  <c r="S287" i="2"/>
  <c r="S651" i="2"/>
  <c r="S600" i="2"/>
  <c r="S636" i="2"/>
  <c r="S430" i="2"/>
  <c r="S452" i="2"/>
  <c r="S435" i="2"/>
  <c r="S634" i="2"/>
  <c r="S497" i="2"/>
  <c r="S463" i="2"/>
  <c r="S724" i="2"/>
  <c r="S417" i="2"/>
  <c r="S468" i="2"/>
  <c r="S637" i="2"/>
  <c r="S705" i="2"/>
  <c r="S712" i="2"/>
  <c r="S687" i="2"/>
  <c r="S621" i="2"/>
  <c r="S440" i="2"/>
  <c r="S737" i="2"/>
  <c r="S728" i="2"/>
  <c r="S631" i="2"/>
  <c r="S722" i="2"/>
  <c r="S610" i="2"/>
  <c r="S713" i="2"/>
  <c r="S650" i="2"/>
  <c r="S677" i="2"/>
  <c r="S718" i="2"/>
  <c r="S736" i="2"/>
  <c r="S719" i="2"/>
  <c r="S646" i="2"/>
  <c r="S682" i="2"/>
  <c r="S721" i="2"/>
  <c r="S710" i="2"/>
  <c r="S683" i="2"/>
  <c r="S632" i="2"/>
  <c r="S668" i="2"/>
  <c r="S701" i="2"/>
  <c r="S699" i="2"/>
  <c r="S735" i="2"/>
  <c r="N545" i="2"/>
  <c r="N535" i="2"/>
  <c r="N622" i="2"/>
  <c r="N102" i="2"/>
  <c r="N389" i="2"/>
  <c r="N482" i="2"/>
  <c r="N369" i="2"/>
  <c r="N487" i="2"/>
  <c r="N594" i="2"/>
  <c r="N311" i="2"/>
  <c r="N358" i="2"/>
  <c r="N426" i="2"/>
  <c r="N617" i="2"/>
  <c r="N224" i="2"/>
  <c r="N176" i="2"/>
  <c r="N180" i="2"/>
  <c r="N135" i="2"/>
  <c r="N460" i="2"/>
  <c r="N493" i="2"/>
  <c r="N670" i="2"/>
  <c r="N524" i="2"/>
  <c r="N71" i="2"/>
  <c r="N455" i="2"/>
  <c r="N391" i="2"/>
  <c r="N281" i="2"/>
  <c r="N140" i="2"/>
  <c r="N537" i="2"/>
  <c r="N27" i="2"/>
  <c r="N201" i="2"/>
  <c r="N57" i="2"/>
  <c r="N349" i="2"/>
  <c r="N648" i="2"/>
  <c r="N559" i="2"/>
  <c r="N626" i="2"/>
  <c r="N129" i="2"/>
  <c r="N3" i="2"/>
  <c r="N250" i="2"/>
  <c r="N635" i="2"/>
  <c r="N98" i="2"/>
  <c r="N99" i="2"/>
  <c r="N526" i="2"/>
  <c r="N509" i="2"/>
  <c r="N47" i="2"/>
  <c r="N126" i="2"/>
  <c r="N345" i="2"/>
  <c r="N236" i="2"/>
  <c r="N229" i="2"/>
  <c r="N624" i="2"/>
  <c r="N353" i="2"/>
  <c r="N89" i="2"/>
  <c r="N552" i="2"/>
  <c r="N152" i="2"/>
  <c r="N331" i="2"/>
  <c r="N51" i="2"/>
  <c r="N82" i="2"/>
  <c r="N48" i="2"/>
  <c r="N431" i="2"/>
  <c r="N492" i="2"/>
  <c r="N527" i="2"/>
  <c r="N282" i="2"/>
  <c r="N153" i="2"/>
  <c r="N332" i="2"/>
  <c r="N483" i="2"/>
  <c r="N415" i="2"/>
  <c r="N420" i="2"/>
  <c r="N204" i="2"/>
  <c r="N312" i="2"/>
  <c r="N383" i="2"/>
  <c r="N413" i="2"/>
  <c r="N90" i="2"/>
  <c r="N393" i="2"/>
  <c r="N149" i="2"/>
  <c r="N323" i="2"/>
  <c r="N2" i="2"/>
  <c r="N219" i="2"/>
  <c r="N291" i="2"/>
  <c r="N615" i="2"/>
  <c r="N127" i="2"/>
  <c r="N166" i="2"/>
  <c r="N491" i="2"/>
  <c r="N284" i="2"/>
  <c r="N103" i="2"/>
  <c r="N441" i="2"/>
  <c r="N10" i="2"/>
  <c r="N157" i="2"/>
  <c r="N317" i="2"/>
  <c r="N504" i="2"/>
  <c r="N613" i="2"/>
  <c r="N580" i="2"/>
  <c r="N233" i="2"/>
  <c r="N221" i="2"/>
  <c r="N395" i="2"/>
  <c r="N270" i="2"/>
  <c r="N342" i="2"/>
  <c r="N56" i="2"/>
  <c r="N403" i="2"/>
  <c r="N86" i="2"/>
  <c r="N289" i="2"/>
  <c r="N356" i="2"/>
  <c r="N118" i="2"/>
  <c r="N202" i="2"/>
  <c r="N9" i="2"/>
  <c r="N26" i="2"/>
  <c r="N107" i="2"/>
  <c r="N422" i="2"/>
  <c r="N122" i="2"/>
  <c r="N271" i="2"/>
  <c r="N193" i="2"/>
  <c r="N294" i="2"/>
  <c r="N324" i="2"/>
  <c r="N469" i="2"/>
  <c r="N245" i="2"/>
  <c r="N100" i="2"/>
  <c r="N341" i="2"/>
  <c r="N411" i="2"/>
  <c r="N203" i="2"/>
  <c r="N616" i="2"/>
  <c r="N688" i="2"/>
  <c r="N137" i="2"/>
  <c r="N136" i="2"/>
  <c r="N308" i="2"/>
  <c r="N43" i="2"/>
  <c r="N12" i="2"/>
  <c r="N542" i="2"/>
  <c r="N273" i="2"/>
  <c r="N167" i="2"/>
  <c r="N146" i="2"/>
  <c r="N343" i="2"/>
  <c r="N319" i="2"/>
  <c r="N598" i="2"/>
  <c r="N42" i="2"/>
  <c r="N501" i="2"/>
  <c r="N276" i="2"/>
  <c r="N485" i="2"/>
  <c r="N246" i="2"/>
  <c r="N207" i="2"/>
  <c r="N239" i="2"/>
  <c r="N322" i="2"/>
  <c r="N39" i="2"/>
  <c r="N285" i="2"/>
  <c r="N696" i="2"/>
  <c r="N421" i="2"/>
  <c r="N307" i="2"/>
  <c r="N700" i="2"/>
  <c r="N59" i="2"/>
  <c r="N67" i="2"/>
  <c r="N15" i="2"/>
  <c r="N309" i="2"/>
  <c r="N212" i="2"/>
  <c r="N477" i="2"/>
  <c r="N84" i="2"/>
  <c r="N406" i="2"/>
  <c r="N325" i="2"/>
  <c r="N226" i="2"/>
  <c r="N499" i="2"/>
  <c r="N384" i="2"/>
  <c r="N288" i="2"/>
  <c r="N402" i="2"/>
  <c r="N378" i="2"/>
  <c r="N529" i="2"/>
  <c r="N517" i="2"/>
  <c r="N162" i="2"/>
  <c r="N541" i="2"/>
  <c r="N647" i="2"/>
  <c r="N577" i="2"/>
  <c r="N467" i="2"/>
  <c r="N586" i="2"/>
  <c r="N37" i="2"/>
  <c r="N253" i="2"/>
  <c r="N216" i="2"/>
  <c r="N472" i="2"/>
  <c r="N139" i="2"/>
  <c r="N659" i="2"/>
  <c r="N505" i="2"/>
  <c r="N338" i="2"/>
  <c r="N656" i="2"/>
  <c r="N128" i="2"/>
  <c r="N583" i="2"/>
  <c r="N21" i="2"/>
  <c r="N228" i="2"/>
  <c r="N633" i="2"/>
  <c r="N6" i="2"/>
  <c r="N563" i="2"/>
  <c r="N232" i="2"/>
  <c r="N52" i="2"/>
  <c r="N248" i="2"/>
  <c r="N36" i="2"/>
  <c r="N197" i="2"/>
  <c r="N473" i="2"/>
  <c r="N557" i="2"/>
  <c r="N589" i="2"/>
  <c r="N30" i="2"/>
  <c r="N432" i="2"/>
  <c r="N318" i="2"/>
  <c r="N686" i="2"/>
  <c r="N365" i="2"/>
  <c r="N410" i="2"/>
  <c r="N198" i="2"/>
  <c r="N448" i="2"/>
  <c r="N429" i="2"/>
  <c r="N178" i="2"/>
  <c r="N590" i="2"/>
  <c r="N548" i="2"/>
  <c r="N92" i="2"/>
  <c r="N261" i="2"/>
  <c r="N397" i="2"/>
  <c r="N72" i="2"/>
  <c r="N512" i="2"/>
  <c r="N385" i="2"/>
  <c r="N115" i="2"/>
  <c r="N629" i="2"/>
  <c r="N461" i="2"/>
  <c r="N390" i="2"/>
  <c r="N74" i="2"/>
  <c r="N554" i="2"/>
  <c r="N561" i="2"/>
  <c r="N510" i="2"/>
  <c r="N133" i="2"/>
  <c r="N259" i="2"/>
  <c r="N106" i="2"/>
  <c r="N407" i="2"/>
  <c r="N230" i="2"/>
  <c r="N662" i="2"/>
  <c r="N716" i="2"/>
  <c r="N195" i="2"/>
  <c r="N296" i="2"/>
  <c r="N64" i="2"/>
  <c r="N238" i="2"/>
  <c r="N447" i="2"/>
  <c r="N591" i="2"/>
  <c r="N354" i="2"/>
  <c r="N480" i="2"/>
  <c r="N292" i="2"/>
  <c r="N531" i="2"/>
  <c r="N7" i="2"/>
  <c r="N83" i="2"/>
  <c r="N54" i="2"/>
  <c r="N579" i="2"/>
  <c r="N337" i="2"/>
  <c r="N695" i="2"/>
  <c r="N316" i="2"/>
  <c r="N334" i="2"/>
  <c r="N437" i="2"/>
  <c r="N121" i="2"/>
  <c r="N576" i="2"/>
  <c r="N222" i="2"/>
  <c r="N726" i="2"/>
  <c r="N258" i="2"/>
  <c r="N543" i="2"/>
  <c r="N33" i="2"/>
  <c r="N669" i="2"/>
  <c r="N599" i="2"/>
  <c r="N521" i="2"/>
  <c r="N339" i="2"/>
  <c r="N179" i="2"/>
  <c r="N94" i="2"/>
  <c r="N507" i="2"/>
  <c r="N255" i="2"/>
  <c r="N286" i="2"/>
  <c r="N328" i="2"/>
  <c r="N16" i="2"/>
  <c r="N130" i="2"/>
  <c r="N293" i="2"/>
  <c r="N495" i="2"/>
  <c r="N539" i="2"/>
  <c r="N85" i="2"/>
  <c r="N347" i="2"/>
  <c r="N62" i="2"/>
  <c r="N471" i="2"/>
  <c r="N371" i="2"/>
  <c r="N564" i="2"/>
  <c r="N108" i="2"/>
  <c r="N196" i="2"/>
  <c r="N70" i="2"/>
  <c r="N464" i="2"/>
  <c r="N569" i="2"/>
  <c r="N231" i="2"/>
  <c r="N73" i="2"/>
  <c r="N297" i="2"/>
  <c r="N242" i="2"/>
  <c r="N87" i="2"/>
  <c r="N329" i="2"/>
  <c r="N443" i="2"/>
  <c r="N518" i="2"/>
  <c r="N45" i="2"/>
  <c r="N247" i="2"/>
  <c r="N65" i="2"/>
  <c r="N451" i="2"/>
  <c r="N267" i="2"/>
  <c r="N596" i="2"/>
  <c r="N156" i="2"/>
  <c r="N702" i="2"/>
  <c r="N144" i="2"/>
  <c r="N274" i="2"/>
  <c r="N630" i="2"/>
  <c r="N95" i="2"/>
  <c r="N350" i="2"/>
  <c r="N80" i="2"/>
  <c r="N555" i="2"/>
  <c r="N486" i="2"/>
  <c r="N141" i="2"/>
  <c r="N172" i="2"/>
  <c r="N644" i="2"/>
  <c r="N254" i="2"/>
  <c r="N69" i="2"/>
  <c r="N381" i="2"/>
  <c r="N321" i="2"/>
  <c r="N295" i="2"/>
  <c r="N597" i="2"/>
  <c r="N355" i="2"/>
  <c r="N175" i="2"/>
  <c r="N530" i="2"/>
  <c r="N79" i="2"/>
  <c r="N280" i="2"/>
  <c r="N171" i="2"/>
  <c r="N638" i="2"/>
  <c r="N168" i="2"/>
  <c r="N568" i="2"/>
  <c r="N165" i="2"/>
  <c r="N237" i="2"/>
  <c r="N490" i="2"/>
  <c r="N335" i="2"/>
  <c r="N14" i="2"/>
  <c r="N262" i="2"/>
  <c r="N382" i="2"/>
  <c r="N11" i="2"/>
  <c r="N105" i="2"/>
  <c r="N225" i="2"/>
  <c r="N513" i="2"/>
  <c r="N575" i="2"/>
  <c r="N275" i="2"/>
  <c r="N706" i="2"/>
  <c r="N206" i="2"/>
  <c r="N32" i="2"/>
  <c r="N68" i="2"/>
  <c r="N667" i="2"/>
  <c r="N155" i="2"/>
  <c r="N649" i="2"/>
  <c r="N8" i="2"/>
  <c r="N326" i="2"/>
  <c r="N409" i="2"/>
  <c r="N25" i="2"/>
  <c r="N123" i="2"/>
  <c r="N66" i="2"/>
  <c r="N697" i="2"/>
  <c r="N444" i="2"/>
  <c r="N243" i="2"/>
  <c r="N652" i="2"/>
  <c r="N528" i="2"/>
  <c r="N35" i="2"/>
  <c r="N550" i="2"/>
  <c r="N481" i="2"/>
  <c r="N88" i="2"/>
  <c r="N544" i="2"/>
  <c r="N348" i="2"/>
  <c r="N360" i="2"/>
  <c r="N372" i="2"/>
  <c r="N124" i="2"/>
  <c r="N412" i="2"/>
  <c r="N264" i="2"/>
  <c r="N310" i="2"/>
  <c r="N661" i="2"/>
  <c r="N508" i="2"/>
  <c r="N77" i="2"/>
  <c r="N209" i="2"/>
  <c r="N190" i="2"/>
  <c r="N458" i="2"/>
  <c r="N208" i="2"/>
  <c r="N220" i="2"/>
  <c r="N125" i="2"/>
  <c r="N618" i="2"/>
  <c r="N251" i="2"/>
  <c r="N97" i="2"/>
  <c r="N401" i="2"/>
  <c r="N685" i="2"/>
  <c r="N446" i="2"/>
  <c r="N188" i="2"/>
  <c r="N50" i="2"/>
  <c r="N142" i="2"/>
  <c r="N18" i="2"/>
  <c r="N643" i="2"/>
  <c r="N194" i="2"/>
  <c r="N174" i="2"/>
  <c r="N301" i="2"/>
  <c r="N241" i="2"/>
  <c r="N163" i="2"/>
  <c r="N336" i="2"/>
  <c r="N653" i="2"/>
  <c r="N299" i="2"/>
  <c r="N494" i="2"/>
  <c r="N689" i="2"/>
  <c r="N553" i="2"/>
  <c r="N424" i="2"/>
  <c r="N453" i="2"/>
  <c r="N484" i="2"/>
  <c r="N374" i="2"/>
  <c r="N31" i="2"/>
  <c r="N302" i="2"/>
  <c r="N5" i="2"/>
  <c r="N91" i="2"/>
  <c r="N363" i="2"/>
  <c r="N192" i="2"/>
  <c r="N641" i="2"/>
  <c r="N182" i="2"/>
  <c r="N138" i="2"/>
  <c r="N169" i="2"/>
  <c r="N234" i="2"/>
  <c r="N19" i="2"/>
  <c r="N488" i="2"/>
  <c r="N235" i="2"/>
  <c r="N404" i="2"/>
  <c r="N191" i="2"/>
  <c r="N184" i="2"/>
  <c r="N654" i="2"/>
  <c r="N723" i="2"/>
  <c r="N22" i="2"/>
  <c r="N525" i="2"/>
  <c r="N46" i="2"/>
  <c r="N104" i="2"/>
  <c r="N609" i="2"/>
  <c r="N256" i="2"/>
  <c r="N4" i="2"/>
  <c r="N305" i="2"/>
  <c r="N13" i="2"/>
  <c r="N49" i="2"/>
  <c r="N55" i="2"/>
  <c r="N570" i="2"/>
  <c r="N147" i="2"/>
  <c r="N520" i="2"/>
  <c r="N283" i="2"/>
  <c r="N423" i="2"/>
  <c r="N459" i="2"/>
  <c r="N578" i="2"/>
  <c r="N449" i="2"/>
  <c r="N357" i="2"/>
  <c r="N60" i="2"/>
  <c r="N582" i="2"/>
  <c r="N213" i="2"/>
  <c r="N252" i="2"/>
  <c r="N645" i="2"/>
  <c r="N257" i="2"/>
  <c r="N210" i="2"/>
  <c r="N120" i="2"/>
  <c r="N725" i="2"/>
  <c r="N500" i="2"/>
  <c r="N408" i="2"/>
  <c r="N249" i="2"/>
  <c r="N698" i="2"/>
  <c r="N240" i="2"/>
  <c r="N515" i="2"/>
  <c r="N498" i="2"/>
  <c r="N676" i="2"/>
  <c r="N134" i="2"/>
  <c r="N344" i="2"/>
  <c r="N298" i="2"/>
  <c r="N474" i="2"/>
  <c r="N218" i="2"/>
  <c r="N475" i="2"/>
  <c r="N110" i="2"/>
  <c r="N160" i="2"/>
  <c r="N306" i="2"/>
  <c r="N58" i="2"/>
  <c r="N427" i="2"/>
  <c r="N547" i="2"/>
  <c r="N720" i="2"/>
  <c r="N28" i="2"/>
  <c r="N290" i="2"/>
  <c r="N519" i="2"/>
  <c r="N419" i="2"/>
  <c r="N116" i="2"/>
  <c r="N418" i="2"/>
  <c r="N549" i="2"/>
  <c r="N434" i="2"/>
  <c r="N442" i="2"/>
  <c r="N532" i="2"/>
  <c r="N185" i="2"/>
  <c r="N690" i="2"/>
  <c r="N61" i="2"/>
  <c r="N428" i="2"/>
  <c r="N470" i="2"/>
  <c r="N101" i="2"/>
  <c r="N327" i="2"/>
  <c r="N131" i="2"/>
  <c r="N602" i="2"/>
  <c r="N733" i="2"/>
  <c r="N114" i="2"/>
  <c r="N704" i="2"/>
  <c r="N679" i="2"/>
  <c r="N112" i="2"/>
  <c r="N506" i="2"/>
  <c r="N707" i="2"/>
  <c r="N394" i="2"/>
  <c r="N436" i="2"/>
  <c r="N414" i="2"/>
  <c r="N717" i="2"/>
  <c r="N41" i="2"/>
  <c r="N24" i="2"/>
  <c r="N119" i="2"/>
  <c r="N439" i="2"/>
  <c r="N514" i="2"/>
  <c r="N217" i="2"/>
  <c r="N680" i="2"/>
  <c r="N671" i="2"/>
  <c r="N370" i="2"/>
  <c r="N465" i="2"/>
  <c r="N376" i="2"/>
  <c r="N20" i="2"/>
  <c r="N642" i="2"/>
  <c r="N200" i="2"/>
  <c r="N496" i="2"/>
  <c r="N438" i="2"/>
  <c r="N607" i="2"/>
  <c r="N457" i="2"/>
  <c r="N76" i="2"/>
  <c r="N17" i="2"/>
  <c r="N565" i="2"/>
  <c r="N362" i="2"/>
  <c r="N392" i="2"/>
  <c r="N623" i="2"/>
  <c r="N562" i="2"/>
  <c r="N183" i="2"/>
  <c r="N40" i="2"/>
  <c r="N612" i="2"/>
  <c r="N734" i="2"/>
  <c r="N627" i="2"/>
  <c r="N379" i="2"/>
  <c r="N611" i="2"/>
  <c r="N63" i="2"/>
  <c r="N658" i="2"/>
  <c r="N731" i="2"/>
  <c r="N425" i="2"/>
  <c r="N53" i="2"/>
  <c r="N511" i="2"/>
  <c r="N593" i="2"/>
  <c r="N574" i="2"/>
  <c r="N454" i="2"/>
  <c r="N277" i="2"/>
  <c r="N269" i="2"/>
  <c r="N359" i="2"/>
  <c r="N711" i="2"/>
  <c r="N263" i="2"/>
  <c r="N346" i="2"/>
  <c r="N538" i="2"/>
  <c r="N75" i="2"/>
  <c r="N450" i="2"/>
  <c r="N655" i="2"/>
  <c r="N351" i="2"/>
  <c r="N361" i="2"/>
  <c r="N400" i="2"/>
  <c r="N111" i="2"/>
  <c r="N657" i="2"/>
  <c r="N479" i="2"/>
  <c r="N227" i="2"/>
  <c r="N34" i="2"/>
  <c r="N223" i="2"/>
  <c r="N181" i="2"/>
  <c r="N29" i="2"/>
  <c r="N186" i="2"/>
  <c r="N81" i="2"/>
  <c r="N678" i="2"/>
  <c r="N117" i="2"/>
  <c r="N551" i="2"/>
  <c r="N364" i="2"/>
  <c r="N38" i="2"/>
  <c r="N177" i="2"/>
  <c r="N23" i="2"/>
  <c r="N572" i="2"/>
  <c r="N533" i="2"/>
  <c r="N214" i="2"/>
  <c r="N730" i="2"/>
  <c r="N164" i="2"/>
  <c r="N673" i="2"/>
  <c r="N377" i="2"/>
  <c r="N78" i="2"/>
  <c r="N265" i="2"/>
  <c r="N405" i="2"/>
  <c r="N278" i="2"/>
  <c r="N380" i="2"/>
  <c r="N315" i="2"/>
  <c r="N693" i="2"/>
  <c r="N150" i="2"/>
  <c r="N534" i="2"/>
  <c r="N587" i="2"/>
  <c r="N665" i="2"/>
  <c r="N44" i="2"/>
  <c r="N727" i="2"/>
  <c r="N664" i="2"/>
  <c r="N694" i="2"/>
  <c r="N466" i="2"/>
  <c r="N132" i="2"/>
  <c r="N93" i="2"/>
  <c r="N368" i="2"/>
  <c r="N628" i="2"/>
  <c r="N585" i="2"/>
  <c r="N260" i="2"/>
  <c r="N145" i="2"/>
  <c r="N639" i="2"/>
  <c r="N333" i="2"/>
  <c r="N536" i="2"/>
  <c r="N445" i="2"/>
  <c r="N581" i="2"/>
  <c r="N272" i="2"/>
  <c r="N143" i="2"/>
  <c r="N161" i="2"/>
  <c r="N367" i="2"/>
  <c r="N732" i="2"/>
  <c r="N388" i="2"/>
  <c r="N708" i="2"/>
  <c r="N681" i="2"/>
  <c r="N300" i="2"/>
  <c r="N154" i="2"/>
  <c r="N113" i="2"/>
  <c r="N691" i="2"/>
  <c r="N567" i="2"/>
  <c r="N314" i="2"/>
  <c r="N373" i="2"/>
  <c r="N433" i="2"/>
  <c r="N266" i="2"/>
  <c r="N625" i="2"/>
  <c r="N573" i="2"/>
  <c r="N709" i="2"/>
  <c r="N560" i="2"/>
  <c r="N663" i="2"/>
  <c r="N546" i="2"/>
  <c r="N684" i="2"/>
  <c r="N366" i="2"/>
  <c r="N189" i="2"/>
  <c r="N199" i="2"/>
  <c r="N660" i="2"/>
  <c r="N703" i="2"/>
  <c r="N320" i="2"/>
  <c r="N605" i="2"/>
  <c r="N588" i="2"/>
  <c r="N268" i="2"/>
  <c r="N158" i="2"/>
  <c r="N601" i="2"/>
  <c r="N666" i="2"/>
  <c r="N738" i="2"/>
  <c r="N96" i="2"/>
  <c r="N620" i="2"/>
  <c r="N604" i="2"/>
  <c r="N603" i="2"/>
  <c r="N375" i="2"/>
  <c r="N502" i="2"/>
  <c r="N151" i="2"/>
  <c r="N159" i="2"/>
  <c r="N215" i="2"/>
  <c r="N503" i="2"/>
  <c r="N303" i="2"/>
  <c r="N566" i="2"/>
  <c r="N279" i="2"/>
  <c r="N584" i="2"/>
  <c r="N386" i="2"/>
  <c r="N211" i="2"/>
  <c r="N540" i="2"/>
  <c r="N416" i="2"/>
  <c r="N109" i="2"/>
  <c r="N640" i="2"/>
  <c r="N556" i="2"/>
  <c r="N462" i="2"/>
  <c r="N729" i="2"/>
  <c r="N304" i="2"/>
  <c r="N173" i="2"/>
  <c r="N478" i="2"/>
  <c r="N244" i="2"/>
  <c r="N516" i="2"/>
  <c r="N170" i="2"/>
  <c r="N148" i="2"/>
  <c r="N675" i="2"/>
  <c r="N606" i="2"/>
  <c r="N396" i="2"/>
  <c r="N205" i="2"/>
  <c r="N340" i="2"/>
  <c r="N387" i="2"/>
  <c r="N558" i="2"/>
  <c r="N522" i="2"/>
  <c r="N476" i="2"/>
  <c r="N489" i="2"/>
  <c r="N595" i="2"/>
  <c r="N619" i="2"/>
  <c r="N456" i="2"/>
  <c r="N571" i="2"/>
  <c r="N614" i="2"/>
  <c r="N398" i="2"/>
  <c r="N523" i="2"/>
  <c r="N187" i="2"/>
  <c r="N674" i="2"/>
  <c r="N330" i="2"/>
  <c r="N399" i="2"/>
  <c r="N715" i="2"/>
  <c r="N692" i="2"/>
  <c r="N714" i="2"/>
  <c r="N672" i="2"/>
  <c r="N352" i="2"/>
  <c r="N592" i="2"/>
  <c r="N608" i="2"/>
  <c r="N313" i="2"/>
  <c r="N287" i="2"/>
  <c r="N651" i="2"/>
  <c r="N600" i="2"/>
  <c r="N636" i="2"/>
  <c r="N430" i="2"/>
  <c r="N452" i="2"/>
  <c r="N435" i="2"/>
  <c r="N634" i="2"/>
  <c r="N497" i="2"/>
  <c r="N463" i="2"/>
  <c r="N724" i="2"/>
  <c r="N417" i="2"/>
  <c r="N468" i="2"/>
  <c r="N637" i="2"/>
  <c r="N705" i="2"/>
  <c r="N712" i="2"/>
  <c r="N687" i="2"/>
  <c r="N621" i="2"/>
  <c r="N440" i="2"/>
  <c r="N737" i="2"/>
  <c r="N728" i="2"/>
  <c r="N631" i="2"/>
  <c r="N722" i="2"/>
  <c r="N610" i="2"/>
  <c r="N713" i="2"/>
  <c r="N650" i="2"/>
  <c r="N677" i="2"/>
  <c r="N718" i="2"/>
  <c r="N736" i="2"/>
  <c r="N719" i="2"/>
  <c r="N646" i="2"/>
  <c r="N682" i="2"/>
  <c r="N721" i="2"/>
  <c r="N710" i="2"/>
  <c r="N683" i="2"/>
  <c r="N632" i="2"/>
  <c r="N668" i="2"/>
  <c r="N701" i="2"/>
  <c r="N699" i="2"/>
  <c r="N735" i="2"/>
  <c r="L545" i="2"/>
  <c r="L535" i="2"/>
  <c r="L622" i="2"/>
  <c r="L102" i="2"/>
  <c r="L389" i="2"/>
  <c r="L482" i="2"/>
  <c r="L369" i="2"/>
  <c r="L487" i="2"/>
  <c r="L594" i="2"/>
  <c r="L311" i="2"/>
  <c r="L358" i="2"/>
  <c r="L426" i="2"/>
  <c r="L617" i="2"/>
  <c r="L224" i="2"/>
  <c r="L176" i="2"/>
  <c r="L180" i="2"/>
  <c r="L135" i="2"/>
  <c r="L460" i="2"/>
  <c r="L493" i="2"/>
  <c r="L670" i="2"/>
  <c r="L524" i="2"/>
  <c r="L71" i="2"/>
  <c r="L455" i="2"/>
  <c r="L391" i="2"/>
  <c r="L281" i="2"/>
  <c r="L140" i="2"/>
  <c r="L537" i="2"/>
  <c r="L27" i="2"/>
  <c r="L201" i="2"/>
  <c r="L57" i="2"/>
  <c r="L349" i="2"/>
  <c r="L648" i="2"/>
  <c r="L559" i="2"/>
  <c r="L626" i="2"/>
  <c r="L129" i="2"/>
  <c r="L3" i="2"/>
  <c r="L250" i="2"/>
  <c r="L635" i="2"/>
  <c r="L98" i="2"/>
  <c r="L99" i="2"/>
  <c r="L526" i="2"/>
  <c r="L509" i="2"/>
  <c r="L47" i="2"/>
  <c r="L126" i="2"/>
  <c r="L345" i="2"/>
  <c r="L236" i="2"/>
  <c r="L229" i="2"/>
  <c r="L624" i="2"/>
  <c r="L353" i="2"/>
  <c r="L89" i="2"/>
  <c r="L552" i="2"/>
  <c r="L152" i="2"/>
  <c r="L331" i="2"/>
  <c r="L51" i="2"/>
  <c r="L82" i="2"/>
  <c r="L48" i="2"/>
  <c r="L431" i="2"/>
  <c r="L492" i="2"/>
  <c r="L527" i="2"/>
  <c r="L282" i="2"/>
  <c r="L153" i="2"/>
  <c r="L332" i="2"/>
  <c r="L483" i="2"/>
  <c r="L415" i="2"/>
  <c r="L420" i="2"/>
  <c r="L204" i="2"/>
  <c r="L312" i="2"/>
  <c r="L383" i="2"/>
  <c r="L413" i="2"/>
  <c r="L90" i="2"/>
  <c r="L393" i="2"/>
  <c r="L149" i="2"/>
  <c r="L323" i="2"/>
  <c r="L2" i="2"/>
  <c r="L219" i="2"/>
  <c r="L291" i="2"/>
  <c r="L615" i="2"/>
  <c r="L127" i="2"/>
  <c r="L166" i="2"/>
  <c r="L491" i="2"/>
  <c r="L284" i="2"/>
  <c r="L103" i="2"/>
  <c r="L441" i="2"/>
  <c r="L10" i="2"/>
  <c r="L157" i="2"/>
  <c r="L317" i="2"/>
  <c r="L504" i="2"/>
  <c r="L613" i="2"/>
  <c r="L580" i="2"/>
  <c r="L233" i="2"/>
  <c r="L221" i="2"/>
  <c r="L395" i="2"/>
  <c r="L270" i="2"/>
  <c r="L342" i="2"/>
  <c r="L56" i="2"/>
  <c r="L403" i="2"/>
  <c r="L86" i="2"/>
  <c r="L289" i="2"/>
  <c r="L356" i="2"/>
  <c r="L118" i="2"/>
  <c r="L202" i="2"/>
  <c r="L9" i="2"/>
  <c r="L26" i="2"/>
  <c r="L107" i="2"/>
  <c r="L422" i="2"/>
  <c r="L122" i="2"/>
  <c r="L271" i="2"/>
  <c r="L193" i="2"/>
  <c r="L294" i="2"/>
  <c r="L324" i="2"/>
  <c r="L469" i="2"/>
  <c r="L245" i="2"/>
  <c r="L100" i="2"/>
  <c r="L341" i="2"/>
  <c r="L411" i="2"/>
  <c r="L203" i="2"/>
  <c r="L616" i="2"/>
  <c r="L688" i="2"/>
  <c r="L137" i="2"/>
  <c r="L136" i="2"/>
  <c r="L308" i="2"/>
  <c r="L43" i="2"/>
  <c r="L12" i="2"/>
  <c r="L542" i="2"/>
  <c r="L273" i="2"/>
  <c r="L167" i="2"/>
  <c r="L146" i="2"/>
  <c r="L343" i="2"/>
  <c r="L319" i="2"/>
  <c r="L598" i="2"/>
  <c r="L42" i="2"/>
  <c r="L501" i="2"/>
  <c r="L276" i="2"/>
  <c r="L485" i="2"/>
  <c r="L246" i="2"/>
  <c r="L207" i="2"/>
  <c r="L239" i="2"/>
  <c r="L322" i="2"/>
  <c r="L39" i="2"/>
  <c r="L285" i="2"/>
  <c r="L696" i="2"/>
  <c r="L421" i="2"/>
  <c r="L307" i="2"/>
  <c r="L700" i="2"/>
  <c r="L59" i="2"/>
  <c r="L67" i="2"/>
  <c r="L15" i="2"/>
  <c r="L309" i="2"/>
  <c r="L212" i="2"/>
  <c r="L477" i="2"/>
  <c r="L84" i="2"/>
  <c r="L406" i="2"/>
  <c r="L325" i="2"/>
  <c r="L226" i="2"/>
  <c r="L499" i="2"/>
  <c r="L384" i="2"/>
  <c r="L288" i="2"/>
  <c r="L402" i="2"/>
  <c r="L378" i="2"/>
  <c r="L529" i="2"/>
  <c r="L517" i="2"/>
  <c r="L162" i="2"/>
  <c r="L541" i="2"/>
  <c r="L647" i="2"/>
  <c r="L577" i="2"/>
  <c r="L467" i="2"/>
  <c r="L586" i="2"/>
  <c r="L37" i="2"/>
  <c r="L253" i="2"/>
  <c r="L216" i="2"/>
  <c r="L472" i="2"/>
  <c r="L139" i="2"/>
  <c r="L659" i="2"/>
  <c r="L505" i="2"/>
  <c r="L338" i="2"/>
  <c r="L656" i="2"/>
  <c r="L128" i="2"/>
  <c r="L583" i="2"/>
  <c r="L21" i="2"/>
  <c r="L228" i="2"/>
  <c r="L633" i="2"/>
  <c r="L6" i="2"/>
  <c r="L563" i="2"/>
  <c r="L232" i="2"/>
  <c r="L52" i="2"/>
  <c r="L248" i="2"/>
  <c r="L36" i="2"/>
  <c r="L197" i="2"/>
  <c r="L473" i="2"/>
  <c r="L557" i="2"/>
  <c r="L589" i="2"/>
  <c r="L30" i="2"/>
  <c r="L432" i="2"/>
  <c r="L318" i="2"/>
  <c r="L686" i="2"/>
  <c r="L365" i="2"/>
  <c r="L410" i="2"/>
  <c r="L198" i="2"/>
  <c r="L448" i="2"/>
  <c r="L429" i="2"/>
  <c r="L178" i="2"/>
  <c r="L590" i="2"/>
  <c r="L548" i="2"/>
  <c r="L92" i="2"/>
  <c r="L261" i="2"/>
  <c r="L397" i="2"/>
  <c r="L72" i="2"/>
  <c r="L512" i="2"/>
  <c r="L385" i="2"/>
  <c r="L115" i="2"/>
  <c r="L629" i="2"/>
  <c r="L461" i="2"/>
  <c r="L390" i="2"/>
  <c r="L74" i="2"/>
  <c r="L554" i="2"/>
  <c r="L561" i="2"/>
  <c r="L510" i="2"/>
  <c r="L133" i="2"/>
  <c r="L259" i="2"/>
  <c r="L106" i="2"/>
  <c r="L407" i="2"/>
  <c r="L230" i="2"/>
  <c r="L662" i="2"/>
  <c r="L716" i="2"/>
  <c r="L195" i="2"/>
  <c r="L296" i="2"/>
  <c r="L64" i="2"/>
  <c r="L238" i="2"/>
  <c r="L447" i="2"/>
  <c r="L591" i="2"/>
  <c r="L354" i="2"/>
  <c r="L480" i="2"/>
  <c r="L292" i="2"/>
  <c r="L531" i="2"/>
  <c r="L7" i="2"/>
  <c r="L83" i="2"/>
  <c r="L54" i="2"/>
  <c r="L579" i="2"/>
  <c r="L337" i="2"/>
  <c r="L695" i="2"/>
  <c r="L316" i="2"/>
  <c r="L334" i="2"/>
  <c r="L437" i="2"/>
  <c r="L121" i="2"/>
  <c r="L576" i="2"/>
  <c r="L222" i="2"/>
  <c r="L726" i="2"/>
  <c r="L258" i="2"/>
  <c r="L543" i="2"/>
  <c r="L33" i="2"/>
  <c r="L669" i="2"/>
  <c r="L599" i="2"/>
  <c r="L521" i="2"/>
  <c r="L339" i="2"/>
  <c r="L179" i="2"/>
  <c r="L94" i="2"/>
  <c r="L507" i="2"/>
  <c r="L255" i="2"/>
  <c r="L286" i="2"/>
  <c r="L328" i="2"/>
  <c r="L16" i="2"/>
  <c r="L130" i="2"/>
  <c r="L293" i="2"/>
  <c r="L495" i="2"/>
  <c r="L539" i="2"/>
  <c r="L85" i="2"/>
  <c r="L347" i="2"/>
  <c r="L62" i="2"/>
  <c r="L471" i="2"/>
  <c r="L371" i="2"/>
  <c r="L564" i="2"/>
  <c r="L108" i="2"/>
  <c r="L196" i="2"/>
  <c r="L70" i="2"/>
  <c r="L464" i="2"/>
  <c r="L569" i="2"/>
  <c r="L231" i="2"/>
  <c r="L73" i="2"/>
  <c r="L297" i="2"/>
  <c r="L242" i="2"/>
  <c r="L87" i="2"/>
  <c r="L329" i="2"/>
  <c r="L443" i="2"/>
  <c r="L518" i="2"/>
  <c r="L45" i="2"/>
  <c r="L247" i="2"/>
  <c r="L65" i="2"/>
  <c r="L451" i="2"/>
  <c r="L267" i="2"/>
  <c r="L596" i="2"/>
  <c r="L156" i="2"/>
  <c r="L702" i="2"/>
  <c r="L144" i="2"/>
  <c r="L274" i="2"/>
  <c r="L630" i="2"/>
  <c r="L95" i="2"/>
  <c r="L350" i="2"/>
  <c r="L80" i="2"/>
  <c r="L555" i="2"/>
  <c r="L486" i="2"/>
  <c r="L141" i="2"/>
  <c r="L172" i="2"/>
  <c r="L644" i="2"/>
  <c r="L254" i="2"/>
  <c r="L69" i="2"/>
  <c r="L381" i="2"/>
  <c r="L321" i="2"/>
  <c r="L295" i="2"/>
  <c r="L597" i="2"/>
  <c r="L355" i="2"/>
  <c r="L175" i="2"/>
  <c r="L530" i="2"/>
  <c r="L79" i="2"/>
  <c r="L280" i="2"/>
  <c r="L171" i="2"/>
  <c r="L638" i="2"/>
  <c r="L168" i="2"/>
  <c r="L568" i="2"/>
  <c r="L165" i="2"/>
  <c r="L237" i="2"/>
  <c r="L490" i="2"/>
  <c r="L335" i="2"/>
  <c r="L14" i="2"/>
  <c r="L262" i="2"/>
  <c r="L382" i="2"/>
  <c r="L11" i="2"/>
  <c r="L105" i="2"/>
  <c r="L225" i="2"/>
  <c r="L513" i="2"/>
  <c r="L575" i="2"/>
  <c r="L275" i="2"/>
  <c r="L706" i="2"/>
  <c r="L206" i="2"/>
  <c r="L32" i="2"/>
  <c r="L68" i="2"/>
  <c r="L667" i="2"/>
  <c r="L155" i="2"/>
  <c r="L649" i="2"/>
  <c r="L8" i="2"/>
  <c r="L326" i="2"/>
  <c r="L409" i="2"/>
  <c r="L25" i="2"/>
  <c r="L123" i="2"/>
  <c r="L66" i="2"/>
  <c r="L697" i="2"/>
  <c r="L444" i="2"/>
  <c r="L243" i="2"/>
  <c r="L652" i="2"/>
  <c r="L528" i="2"/>
  <c r="L35" i="2"/>
  <c r="L550" i="2"/>
  <c r="L481" i="2"/>
  <c r="L88" i="2"/>
  <c r="L544" i="2"/>
  <c r="L348" i="2"/>
  <c r="L360" i="2"/>
  <c r="L372" i="2"/>
  <c r="L124" i="2"/>
  <c r="L412" i="2"/>
  <c r="L264" i="2"/>
  <c r="L310" i="2"/>
  <c r="L661" i="2"/>
  <c r="L508" i="2"/>
  <c r="L77" i="2"/>
  <c r="L209" i="2"/>
  <c r="L190" i="2"/>
  <c r="L458" i="2"/>
  <c r="L208" i="2"/>
  <c r="L220" i="2"/>
  <c r="L125" i="2"/>
  <c r="L618" i="2"/>
  <c r="L251" i="2"/>
  <c r="L97" i="2"/>
  <c r="L401" i="2"/>
  <c r="L685" i="2"/>
  <c r="L446" i="2"/>
  <c r="L188" i="2"/>
  <c r="L50" i="2"/>
  <c r="L142" i="2"/>
  <c r="L18" i="2"/>
  <c r="L643" i="2"/>
  <c r="L194" i="2"/>
  <c r="L174" i="2"/>
  <c r="L301" i="2"/>
  <c r="L241" i="2"/>
  <c r="L163" i="2"/>
  <c r="L336" i="2"/>
  <c r="L653" i="2"/>
  <c r="L299" i="2"/>
  <c r="L494" i="2"/>
  <c r="L689" i="2"/>
  <c r="L553" i="2"/>
  <c r="L424" i="2"/>
  <c r="L453" i="2"/>
  <c r="L484" i="2"/>
  <c r="L374" i="2"/>
  <c r="L31" i="2"/>
  <c r="L302" i="2"/>
  <c r="L5" i="2"/>
  <c r="L91" i="2"/>
  <c r="L363" i="2"/>
  <c r="L192" i="2"/>
  <c r="L641" i="2"/>
  <c r="L182" i="2"/>
  <c r="L138" i="2"/>
  <c r="L169" i="2"/>
  <c r="L234" i="2"/>
  <c r="L19" i="2"/>
  <c r="L488" i="2"/>
  <c r="L235" i="2"/>
  <c r="L404" i="2"/>
  <c r="L191" i="2"/>
  <c r="L184" i="2"/>
  <c r="L654" i="2"/>
  <c r="L723" i="2"/>
  <c r="L22" i="2"/>
  <c r="L525" i="2"/>
  <c r="L46" i="2"/>
  <c r="L104" i="2"/>
  <c r="L609" i="2"/>
  <c r="L256" i="2"/>
  <c r="L4" i="2"/>
  <c r="L305" i="2"/>
  <c r="L13" i="2"/>
  <c r="L49" i="2"/>
  <c r="L55" i="2"/>
  <c r="L570" i="2"/>
  <c r="L147" i="2"/>
  <c r="L520" i="2"/>
  <c r="L283" i="2"/>
  <c r="L423" i="2"/>
  <c r="L459" i="2"/>
  <c r="L578" i="2"/>
  <c r="L449" i="2"/>
  <c r="L357" i="2"/>
  <c r="L60" i="2"/>
  <c r="L582" i="2"/>
  <c r="L213" i="2"/>
  <c r="L252" i="2"/>
  <c r="L645" i="2"/>
  <c r="L257" i="2"/>
  <c r="L210" i="2"/>
  <c r="L120" i="2"/>
  <c r="L725" i="2"/>
  <c r="L500" i="2"/>
  <c r="L408" i="2"/>
  <c r="L249" i="2"/>
  <c r="L698" i="2"/>
  <c r="L240" i="2"/>
  <c r="L515" i="2"/>
  <c r="L498" i="2"/>
  <c r="L676" i="2"/>
  <c r="L134" i="2"/>
  <c r="L344" i="2"/>
  <c r="L298" i="2"/>
  <c r="L474" i="2"/>
  <c r="L218" i="2"/>
  <c r="L475" i="2"/>
  <c r="L110" i="2"/>
  <c r="L160" i="2"/>
  <c r="L306" i="2"/>
  <c r="L58" i="2"/>
  <c r="L427" i="2"/>
  <c r="L547" i="2"/>
  <c r="L720" i="2"/>
  <c r="L28" i="2"/>
  <c r="L290" i="2"/>
  <c r="L519" i="2"/>
  <c r="L419" i="2"/>
  <c r="L116" i="2"/>
  <c r="L418" i="2"/>
  <c r="L549" i="2"/>
  <c r="L434" i="2"/>
  <c r="L442" i="2"/>
  <c r="L532" i="2"/>
  <c r="L185" i="2"/>
  <c r="L690" i="2"/>
  <c r="L61" i="2"/>
  <c r="L428" i="2"/>
  <c r="L470" i="2"/>
  <c r="L101" i="2"/>
  <c r="L327" i="2"/>
  <c r="L131" i="2"/>
  <c r="L602" i="2"/>
  <c r="L733" i="2"/>
  <c r="L114" i="2"/>
  <c r="L704" i="2"/>
  <c r="L679" i="2"/>
  <c r="L112" i="2"/>
  <c r="L506" i="2"/>
  <c r="L707" i="2"/>
  <c r="L394" i="2"/>
  <c r="L436" i="2"/>
  <c r="L414" i="2"/>
  <c r="L717" i="2"/>
  <c r="L41" i="2"/>
  <c r="L24" i="2"/>
  <c r="L119" i="2"/>
  <c r="L439" i="2"/>
  <c r="L514" i="2"/>
  <c r="L217" i="2"/>
  <c r="L680" i="2"/>
  <c r="L671" i="2"/>
  <c r="L370" i="2"/>
  <c r="L465" i="2"/>
  <c r="L376" i="2"/>
  <c r="L20" i="2"/>
  <c r="L642" i="2"/>
  <c r="L200" i="2"/>
  <c r="L496" i="2"/>
  <c r="L438" i="2"/>
  <c r="L607" i="2"/>
  <c r="L457" i="2"/>
  <c r="L76" i="2"/>
  <c r="L17" i="2"/>
  <c r="L565" i="2"/>
  <c r="L362" i="2"/>
  <c r="L392" i="2"/>
  <c r="L623" i="2"/>
  <c r="L562" i="2"/>
  <c r="L183" i="2"/>
  <c r="L40" i="2"/>
  <c r="L612" i="2"/>
  <c r="L734" i="2"/>
  <c r="L627" i="2"/>
  <c r="L379" i="2"/>
  <c r="L611" i="2"/>
  <c r="L63" i="2"/>
  <c r="L658" i="2"/>
  <c r="L731" i="2"/>
  <c r="L425" i="2"/>
  <c r="L53" i="2"/>
  <c r="L511" i="2"/>
  <c r="L593" i="2"/>
  <c r="L574" i="2"/>
  <c r="L454" i="2"/>
  <c r="L277" i="2"/>
  <c r="L269" i="2"/>
  <c r="L359" i="2"/>
  <c r="L711" i="2"/>
  <c r="L263" i="2"/>
  <c r="L346" i="2"/>
  <c r="L538" i="2"/>
  <c r="L75" i="2"/>
  <c r="L450" i="2"/>
  <c r="L655" i="2"/>
  <c r="L351" i="2"/>
  <c r="L361" i="2"/>
  <c r="L400" i="2"/>
  <c r="L111" i="2"/>
  <c r="L657" i="2"/>
  <c r="L479" i="2"/>
  <c r="L227" i="2"/>
  <c r="L34" i="2"/>
  <c r="L223" i="2"/>
  <c r="L181" i="2"/>
  <c r="L29" i="2"/>
  <c r="L186" i="2"/>
  <c r="L81" i="2"/>
  <c r="L678" i="2"/>
  <c r="L117" i="2"/>
  <c r="L551" i="2"/>
  <c r="L364" i="2"/>
  <c r="L38" i="2"/>
  <c r="L177" i="2"/>
  <c r="L23" i="2"/>
  <c r="L572" i="2"/>
  <c r="L533" i="2"/>
  <c r="L214" i="2"/>
  <c r="L730" i="2"/>
  <c r="L164" i="2"/>
  <c r="L673" i="2"/>
  <c r="L377" i="2"/>
  <c r="L78" i="2"/>
  <c r="L265" i="2"/>
  <c r="L405" i="2"/>
  <c r="L278" i="2"/>
  <c r="L380" i="2"/>
  <c r="L315" i="2"/>
  <c r="L693" i="2"/>
  <c r="L150" i="2"/>
  <c r="L534" i="2"/>
  <c r="L587" i="2"/>
  <c r="L665" i="2"/>
  <c r="L44" i="2"/>
  <c r="L727" i="2"/>
  <c r="L664" i="2"/>
  <c r="L694" i="2"/>
  <c r="L466" i="2"/>
  <c r="L132" i="2"/>
  <c r="L93" i="2"/>
  <c r="L368" i="2"/>
  <c r="L628" i="2"/>
  <c r="L585" i="2"/>
  <c r="L260" i="2"/>
  <c r="L145" i="2"/>
  <c r="L639" i="2"/>
  <c r="L333" i="2"/>
  <c r="L536" i="2"/>
  <c r="L445" i="2"/>
  <c r="L581" i="2"/>
  <c r="L272" i="2"/>
  <c r="L143" i="2"/>
  <c r="L161" i="2"/>
  <c r="L367" i="2"/>
  <c r="L732" i="2"/>
  <c r="L388" i="2"/>
  <c r="L708" i="2"/>
  <c r="L681" i="2"/>
  <c r="L300" i="2"/>
  <c r="L154" i="2"/>
  <c r="L113" i="2"/>
  <c r="L691" i="2"/>
  <c r="L567" i="2"/>
  <c r="L314" i="2"/>
  <c r="L373" i="2"/>
  <c r="L433" i="2"/>
  <c r="L266" i="2"/>
  <c r="L625" i="2"/>
  <c r="L573" i="2"/>
  <c r="L709" i="2"/>
  <c r="L560" i="2"/>
  <c r="L663" i="2"/>
  <c r="L546" i="2"/>
  <c r="L684" i="2"/>
  <c r="L366" i="2"/>
  <c r="L189" i="2"/>
  <c r="L199" i="2"/>
  <c r="L660" i="2"/>
  <c r="L703" i="2"/>
  <c r="L320" i="2"/>
  <c r="L605" i="2"/>
  <c r="L588" i="2"/>
  <c r="L268" i="2"/>
  <c r="L158" i="2"/>
  <c r="L601" i="2"/>
  <c r="L666" i="2"/>
  <c r="L738" i="2"/>
  <c r="L96" i="2"/>
  <c r="L620" i="2"/>
  <c r="L604" i="2"/>
  <c r="L603" i="2"/>
  <c r="L375" i="2"/>
  <c r="L502" i="2"/>
  <c r="L151" i="2"/>
  <c r="L159" i="2"/>
  <c r="L215" i="2"/>
  <c r="L503" i="2"/>
  <c r="L303" i="2"/>
  <c r="L566" i="2"/>
  <c r="L279" i="2"/>
  <c r="L584" i="2"/>
  <c r="L386" i="2"/>
  <c r="L211" i="2"/>
  <c r="L540" i="2"/>
  <c r="L416" i="2"/>
  <c r="L109" i="2"/>
  <c r="L640" i="2"/>
  <c r="L556" i="2"/>
  <c r="L462" i="2"/>
  <c r="L729" i="2"/>
  <c r="L304" i="2"/>
  <c r="L173" i="2"/>
  <c r="L478" i="2"/>
  <c r="L244" i="2"/>
  <c r="L516" i="2"/>
  <c r="L170" i="2"/>
  <c r="L148" i="2"/>
  <c r="L675" i="2"/>
  <c r="L606" i="2"/>
  <c r="L396" i="2"/>
  <c r="L205" i="2"/>
  <c r="L340" i="2"/>
  <c r="L387" i="2"/>
  <c r="L558" i="2"/>
  <c r="L522" i="2"/>
  <c r="L476" i="2"/>
  <c r="L489" i="2"/>
  <c r="L595" i="2"/>
  <c r="L619" i="2"/>
  <c r="L456" i="2"/>
  <c r="L571" i="2"/>
  <c r="L614" i="2"/>
  <c r="L398" i="2"/>
  <c r="L523" i="2"/>
  <c r="L187" i="2"/>
  <c r="L674" i="2"/>
  <c r="L330" i="2"/>
  <c r="L399" i="2"/>
  <c r="L715" i="2"/>
  <c r="L692" i="2"/>
  <c r="L714" i="2"/>
  <c r="L672" i="2"/>
  <c r="L352" i="2"/>
  <c r="L592" i="2"/>
  <c r="L608" i="2"/>
  <c r="L313" i="2"/>
  <c r="L287" i="2"/>
  <c r="L651" i="2"/>
  <c r="L600" i="2"/>
  <c r="L636" i="2"/>
  <c r="L430" i="2"/>
  <c r="L452" i="2"/>
  <c r="L435" i="2"/>
  <c r="L634" i="2"/>
  <c r="L497" i="2"/>
  <c r="L463" i="2"/>
  <c r="L724" i="2"/>
  <c r="L417" i="2"/>
  <c r="L468" i="2"/>
  <c r="L637" i="2"/>
  <c r="L705" i="2"/>
  <c r="L712" i="2"/>
  <c r="L687" i="2"/>
  <c r="L621" i="2"/>
  <c r="L440" i="2"/>
  <c r="L737" i="2"/>
  <c r="L728" i="2"/>
  <c r="L631" i="2"/>
  <c r="L722" i="2"/>
  <c r="L610" i="2"/>
  <c r="L713" i="2"/>
  <c r="L650" i="2"/>
  <c r="L677" i="2"/>
  <c r="L718" i="2"/>
  <c r="L736" i="2"/>
  <c r="L719" i="2"/>
  <c r="L646" i="2"/>
  <c r="L682" i="2"/>
  <c r="L721" i="2"/>
  <c r="L710" i="2"/>
  <c r="L683" i="2"/>
  <c r="L632" i="2"/>
  <c r="L668" i="2"/>
  <c r="L701" i="2"/>
  <c r="L699" i="2"/>
  <c r="L735" i="2"/>
  <c r="J545" i="2"/>
  <c r="J535" i="2"/>
  <c r="J622" i="2"/>
  <c r="J102" i="2"/>
  <c r="J389" i="2"/>
  <c r="J482" i="2"/>
  <c r="J369" i="2"/>
  <c r="J487" i="2"/>
  <c r="J594" i="2"/>
  <c r="J311" i="2"/>
  <c r="J358" i="2"/>
  <c r="J426" i="2"/>
  <c r="J617" i="2"/>
  <c r="J224" i="2"/>
  <c r="J176" i="2"/>
  <c r="J180" i="2"/>
  <c r="J135" i="2"/>
  <c r="J460" i="2"/>
  <c r="J493" i="2"/>
  <c r="J670" i="2"/>
  <c r="J524" i="2"/>
  <c r="J71" i="2"/>
  <c r="J455" i="2"/>
  <c r="J391" i="2"/>
  <c r="J281" i="2"/>
  <c r="J140" i="2"/>
  <c r="J537" i="2"/>
  <c r="J27" i="2"/>
  <c r="J201" i="2"/>
  <c r="J57" i="2"/>
  <c r="J349" i="2"/>
  <c r="J648" i="2"/>
  <c r="J559" i="2"/>
  <c r="J626" i="2"/>
  <c r="J129" i="2"/>
  <c r="J3" i="2"/>
  <c r="J250" i="2"/>
  <c r="J635" i="2"/>
  <c r="J98" i="2"/>
  <c r="J99" i="2"/>
  <c r="J526" i="2"/>
  <c r="J509" i="2"/>
  <c r="J47" i="2"/>
  <c r="J126" i="2"/>
  <c r="J345" i="2"/>
  <c r="J236" i="2"/>
  <c r="J229" i="2"/>
  <c r="J624" i="2"/>
  <c r="J353" i="2"/>
  <c r="J89" i="2"/>
  <c r="J552" i="2"/>
  <c r="J152" i="2"/>
  <c r="J331" i="2"/>
  <c r="J51" i="2"/>
  <c r="J82" i="2"/>
  <c r="J48" i="2"/>
  <c r="J431" i="2"/>
  <c r="J492" i="2"/>
  <c r="J527" i="2"/>
  <c r="J282" i="2"/>
  <c r="J153" i="2"/>
  <c r="J332" i="2"/>
  <c r="J483" i="2"/>
  <c r="J415" i="2"/>
  <c r="J420" i="2"/>
  <c r="J204" i="2"/>
  <c r="J312" i="2"/>
  <c r="J383" i="2"/>
  <c r="J413" i="2"/>
  <c r="J90" i="2"/>
  <c r="J393" i="2"/>
  <c r="J149" i="2"/>
  <c r="J323" i="2"/>
  <c r="J2" i="2"/>
  <c r="J219" i="2"/>
  <c r="J291" i="2"/>
  <c r="J615" i="2"/>
  <c r="J127" i="2"/>
  <c r="J166" i="2"/>
  <c r="J491" i="2"/>
  <c r="J284" i="2"/>
  <c r="J103" i="2"/>
  <c r="J441" i="2"/>
  <c r="J10" i="2"/>
  <c r="J157" i="2"/>
  <c r="J317" i="2"/>
  <c r="J504" i="2"/>
  <c r="J613" i="2"/>
  <c r="J580" i="2"/>
  <c r="J233" i="2"/>
  <c r="J221" i="2"/>
  <c r="J395" i="2"/>
  <c r="J270" i="2"/>
  <c r="J342" i="2"/>
  <c r="J56" i="2"/>
  <c r="J403" i="2"/>
  <c r="J86" i="2"/>
  <c r="J289" i="2"/>
  <c r="J356" i="2"/>
  <c r="J118" i="2"/>
  <c r="J202" i="2"/>
  <c r="J9" i="2"/>
  <c r="J26" i="2"/>
  <c r="J107" i="2"/>
  <c r="J422" i="2"/>
  <c r="J122" i="2"/>
  <c r="J271" i="2"/>
  <c r="J193" i="2"/>
  <c r="J294" i="2"/>
  <c r="J324" i="2"/>
  <c r="J469" i="2"/>
  <c r="J245" i="2"/>
  <c r="J100" i="2"/>
  <c r="J341" i="2"/>
  <c r="J411" i="2"/>
  <c r="J203" i="2"/>
  <c r="J616" i="2"/>
  <c r="J688" i="2"/>
  <c r="J137" i="2"/>
  <c r="J136" i="2"/>
  <c r="J308" i="2"/>
  <c r="J43" i="2"/>
  <c r="J12" i="2"/>
  <c r="J542" i="2"/>
  <c r="J273" i="2"/>
  <c r="J167" i="2"/>
  <c r="J146" i="2"/>
  <c r="J343" i="2"/>
  <c r="J319" i="2"/>
  <c r="J598" i="2"/>
  <c r="J42" i="2"/>
  <c r="J501" i="2"/>
  <c r="J276" i="2"/>
  <c r="J485" i="2"/>
  <c r="J246" i="2"/>
  <c r="J207" i="2"/>
  <c r="J239" i="2"/>
  <c r="J322" i="2"/>
  <c r="J39" i="2"/>
  <c r="J285" i="2"/>
  <c r="J696" i="2"/>
  <c r="J421" i="2"/>
  <c r="J307" i="2"/>
  <c r="J700" i="2"/>
  <c r="J59" i="2"/>
  <c r="J67" i="2"/>
  <c r="J15" i="2"/>
  <c r="J309" i="2"/>
  <c r="J212" i="2"/>
  <c r="J477" i="2"/>
  <c r="J84" i="2"/>
  <c r="J406" i="2"/>
  <c r="J325" i="2"/>
  <c r="J226" i="2"/>
  <c r="J499" i="2"/>
  <c r="J384" i="2"/>
  <c r="J288" i="2"/>
  <c r="J402" i="2"/>
  <c r="J378" i="2"/>
  <c r="J529" i="2"/>
  <c r="J517" i="2"/>
  <c r="J162" i="2"/>
  <c r="J541" i="2"/>
  <c r="J647" i="2"/>
  <c r="J577" i="2"/>
  <c r="J467" i="2"/>
  <c r="J586" i="2"/>
  <c r="J37" i="2"/>
  <c r="J253" i="2"/>
  <c r="J216" i="2"/>
  <c r="J472" i="2"/>
  <c r="J139" i="2"/>
  <c r="J659" i="2"/>
  <c r="J505" i="2"/>
  <c r="J338" i="2"/>
  <c r="J656" i="2"/>
  <c r="J128" i="2"/>
  <c r="J583" i="2"/>
  <c r="J21" i="2"/>
  <c r="J228" i="2"/>
  <c r="J633" i="2"/>
  <c r="J6" i="2"/>
  <c r="J563" i="2"/>
  <c r="J232" i="2"/>
  <c r="J52" i="2"/>
  <c r="J248" i="2"/>
  <c r="J36" i="2"/>
  <c r="J197" i="2"/>
  <c r="J473" i="2"/>
  <c r="J557" i="2"/>
  <c r="J589" i="2"/>
  <c r="J30" i="2"/>
  <c r="J432" i="2"/>
  <c r="J318" i="2"/>
  <c r="J686" i="2"/>
  <c r="J365" i="2"/>
  <c r="J410" i="2"/>
  <c r="J198" i="2"/>
  <c r="J448" i="2"/>
  <c r="J429" i="2"/>
  <c r="J178" i="2"/>
  <c r="J590" i="2"/>
  <c r="J548" i="2"/>
  <c r="J92" i="2"/>
  <c r="J261" i="2"/>
  <c r="J397" i="2"/>
  <c r="J72" i="2"/>
  <c r="J512" i="2"/>
  <c r="J385" i="2"/>
  <c r="J115" i="2"/>
  <c r="J629" i="2"/>
  <c r="J461" i="2"/>
  <c r="J390" i="2"/>
  <c r="J74" i="2"/>
  <c r="J554" i="2"/>
  <c r="J561" i="2"/>
  <c r="J510" i="2"/>
  <c r="J133" i="2"/>
  <c r="J259" i="2"/>
  <c r="J106" i="2"/>
  <c r="J407" i="2"/>
  <c r="J230" i="2"/>
  <c r="J662" i="2"/>
  <c r="J716" i="2"/>
  <c r="J195" i="2"/>
  <c r="J296" i="2"/>
  <c r="J64" i="2"/>
  <c r="J238" i="2"/>
  <c r="J447" i="2"/>
  <c r="J591" i="2"/>
  <c r="J354" i="2"/>
  <c r="J480" i="2"/>
  <c r="J292" i="2"/>
  <c r="J531" i="2"/>
  <c r="J7" i="2"/>
  <c r="J83" i="2"/>
  <c r="J54" i="2"/>
  <c r="J579" i="2"/>
  <c r="J337" i="2"/>
  <c r="J695" i="2"/>
  <c r="J316" i="2"/>
  <c r="J334" i="2"/>
  <c r="J437" i="2"/>
  <c r="J121" i="2"/>
  <c r="J576" i="2"/>
  <c r="J222" i="2"/>
  <c r="J726" i="2"/>
  <c r="J258" i="2"/>
  <c r="J543" i="2"/>
  <c r="J33" i="2"/>
  <c r="J669" i="2"/>
  <c r="J599" i="2"/>
  <c r="J521" i="2"/>
  <c r="J339" i="2"/>
  <c r="J179" i="2"/>
  <c r="J94" i="2"/>
  <c r="J507" i="2"/>
  <c r="J255" i="2"/>
  <c r="J286" i="2"/>
  <c r="J328" i="2"/>
  <c r="J16" i="2"/>
  <c r="J130" i="2"/>
  <c r="J293" i="2"/>
  <c r="J495" i="2"/>
  <c r="J539" i="2"/>
  <c r="J85" i="2"/>
  <c r="J347" i="2"/>
  <c r="J62" i="2"/>
  <c r="J471" i="2"/>
  <c r="J371" i="2"/>
  <c r="J564" i="2"/>
  <c r="J108" i="2"/>
  <c r="J196" i="2"/>
  <c r="J70" i="2"/>
  <c r="J464" i="2"/>
  <c r="J569" i="2"/>
  <c r="J231" i="2"/>
  <c r="J73" i="2"/>
  <c r="J297" i="2"/>
  <c r="J242" i="2"/>
  <c r="J87" i="2"/>
  <c r="J329" i="2"/>
  <c r="J443" i="2"/>
  <c r="J518" i="2"/>
  <c r="J45" i="2"/>
  <c r="J247" i="2"/>
  <c r="J65" i="2"/>
  <c r="J451" i="2"/>
  <c r="J267" i="2"/>
  <c r="J596" i="2"/>
  <c r="J156" i="2"/>
  <c r="J702" i="2"/>
  <c r="J144" i="2"/>
  <c r="J274" i="2"/>
  <c r="J630" i="2"/>
  <c r="J95" i="2"/>
  <c r="J350" i="2"/>
  <c r="J80" i="2"/>
  <c r="J555" i="2"/>
  <c r="J486" i="2"/>
  <c r="J141" i="2"/>
  <c r="J172" i="2"/>
  <c r="J644" i="2"/>
  <c r="J254" i="2"/>
  <c r="J69" i="2"/>
  <c r="J381" i="2"/>
  <c r="J321" i="2"/>
  <c r="J295" i="2"/>
  <c r="J597" i="2"/>
  <c r="J355" i="2"/>
  <c r="J175" i="2"/>
  <c r="J530" i="2"/>
  <c r="J79" i="2"/>
  <c r="J280" i="2"/>
  <c r="J171" i="2"/>
  <c r="J638" i="2"/>
  <c r="J168" i="2"/>
  <c r="J568" i="2"/>
  <c r="J165" i="2"/>
  <c r="J237" i="2"/>
  <c r="J490" i="2"/>
  <c r="J335" i="2"/>
  <c r="J14" i="2"/>
  <c r="J262" i="2"/>
  <c r="J382" i="2"/>
  <c r="J11" i="2"/>
  <c r="J105" i="2"/>
  <c r="J225" i="2"/>
  <c r="J513" i="2"/>
  <c r="J575" i="2"/>
  <c r="J275" i="2"/>
  <c r="J706" i="2"/>
  <c r="J206" i="2"/>
  <c r="J32" i="2"/>
  <c r="J68" i="2"/>
  <c r="J667" i="2"/>
  <c r="J155" i="2"/>
  <c r="J649" i="2"/>
  <c r="J8" i="2"/>
  <c r="J326" i="2"/>
  <c r="J409" i="2"/>
  <c r="J25" i="2"/>
  <c r="J123" i="2"/>
  <c r="J66" i="2"/>
  <c r="J697" i="2"/>
  <c r="J444" i="2"/>
  <c r="J243" i="2"/>
  <c r="J652" i="2"/>
  <c r="J528" i="2"/>
  <c r="J35" i="2"/>
  <c r="J550" i="2"/>
  <c r="J481" i="2"/>
  <c r="J88" i="2"/>
  <c r="J544" i="2"/>
  <c r="J348" i="2"/>
  <c r="J360" i="2"/>
  <c r="J372" i="2"/>
  <c r="J124" i="2"/>
  <c r="J412" i="2"/>
  <c r="J264" i="2"/>
  <c r="J310" i="2"/>
  <c r="J661" i="2"/>
  <c r="J508" i="2"/>
  <c r="J77" i="2"/>
  <c r="J209" i="2"/>
  <c r="J190" i="2"/>
  <c r="J458" i="2"/>
  <c r="J208" i="2"/>
  <c r="J220" i="2"/>
  <c r="J125" i="2"/>
  <c r="J618" i="2"/>
  <c r="J251" i="2"/>
  <c r="J97" i="2"/>
  <c r="J401" i="2"/>
  <c r="J685" i="2"/>
  <c r="J446" i="2"/>
  <c r="J188" i="2"/>
  <c r="J50" i="2"/>
  <c r="J142" i="2"/>
  <c r="J18" i="2"/>
  <c r="J643" i="2"/>
  <c r="J194" i="2"/>
  <c r="J174" i="2"/>
  <c r="J301" i="2"/>
  <c r="J241" i="2"/>
  <c r="J163" i="2"/>
  <c r="J336" i="2"/>
  <c r="J653" i="2"/>
  <c r="J299" i="2"/>
  <c r="J494" i="2"/>
  <c r="J689" i="2"/>
  <c r="J553" i="2"/>
  <c r="J424" i="2"/>
  <c r="J453" i="2"/>
  <c r="J484" i="2"/>
  <c r="J374" i="2"/>
  <c r="J31" i="2"/>
  <c r="J302" i="2"/>
  <c r="J5" i="2"/>
  <c r="J91" i="2"/>
  <c r="J363" i="2"/>
  <c r="J192" i="2"/>
  <c r="J641" i="2"/>
  <c r="J182" i="2"/>
  <c r="J138" i="2"/>
  <c r="J169" i="2"/>
  <c r="J234" i="2"/>
  <c r="J19" i="2"/>
  <c r="J488" i="2"/>
  <c r="J235" i="2"/>
  <c r="J404" i="2"/>
  <c r="J191" i="2"/>
  <c r="J184" i="2"/>
  <c r="J654" i="2"/>
  <c r="J723" i="2"/>
  <c r="J22" i="2"/>
  <c r="J525" i="2"/>
  <c r="J46" i="2"/>
  <c r="J104" i="2"/>
  <c r="J609" i="2"/>
  <c r="J256" i="2"/>
  <c r="J4" i="2"/>
  <c r="J305" i="2"/>
  <c r="J13" i="2"/>
  <c r="J49" i="2"/>
  <c r="J55" i="2"/>
  <c r="J570" i="2"/>
  <c r="J147" i="2"/>
  <c r="J520" i="2"/>
  <c r="J283" i="2"/>
  <c r="J423" i="2"/>
  <c r="J459" i="2"/>
  <c r="J578" i="2"/>
  <c r="J449" i="2"/>
  <c r="J357" i="2"/>
  <c r="J60" i="2"/>
  <c r="J582" i="2"/>
  <c r="J213" i="2"/>
  <c r="J252" i="2"/>
  <c r="J645" i="2"/>
  <c r="J257" i="2"/>
  <c r="J210" i="2"/>
  <c r="J120" i="2"/>
  <c r="J725" i="2"/>
  <c r="J500" i="2"/>
  <c r="J408" i="2"/>
  <c r="J249" i="2"/>
  <c r="J698" i="2"/>
  <c r="J240" i="2"/>
  <c r="J515" i="2"/>
  <c r="J498" i="2"/>
  <c r="J676" i="2"/>
  <c r="J134" i="2"/>
  <c r="J344" i="2"/>
  <c r="J298" i="2"/>
  <c r="J474" i="2"/>
  <c r="J218" i="2"/>
  <c r="J475" i="2"/>
  <c r="J110" i="2"/>
  <c r="J160" i="2"/>
  <c r="J306" i="2"/>
  <c r="J58" i="2"/>
  <c r="J427" i="2"/>
  <c r="J547" i="2"/>
  <c r="J720" i="2"/>
  <c r="J28" i="2"/>
  <c r="J290" i="2"/>
  <c r="J519" i="2"/>
  <c r="J419" i="2"/>
  <c r="J116" i="2"/>
  <c r="J418" i="2"/>
  <c r="J549" i="2"/>
  <c r="J434" i="2"/>
  <c r="J442" i="2"/>
  <c r="J532" i="2"/>
  <c r="J185" i="2"/>
  <c r="J690" i="2"/>
  <c r="J61" i="2"/>
  <c r="J428" i="2"/>
  <c r="J470" i="2"/>
  <c r="J101" i="2"/>
  <c r="J327" i="2"/>
  <c r="J131" i="2"/>
  <c r="J602" i="2"/>
  <c r="J733" i="2"/>
  <c r="J114" i="2"/>
  <c r="J704" i="2"/>
  <c r="J679" i="2"/>
  <c r="J112" i="2"/>
  <c r="J506" i="2"/>
  <c r="J707" i="2"/>
  <c r="J394" i="2"/>
  <c r="J436" i="2"/>
  <c r="J414" i="2"/>
  <c r="J717" i="2"/>
  <c r="J41" i="2"/>
  <c r="J24" i="2"/>
  <c r="J119" i="2"/>
  <c r="J439" i="2"/>
  <c r="J514" i="2"/>
  <c r="J217" i="2"/>
  <c r="J680" i="2"/>
  <c r="J671" i="2"/>
  <c r="J370" i="2"/>
  <c r="J465" i="2"/>
  <c r="J376" i="2"/>
  <c r="J20" i="2"/>
  <c r="J642" i="2"/>
  <c r="J200" i="2"/>
  <c r="J496" i="2"/>
  <c r="J438" i="2"/>
  <c r="J607" i="2"/>
  <c r="J457" i="2"/>
  <c r="J76" i="2"/>
  <c r="J17" i="2"/>
  <c r="J565" i="2"/>
  <c r="J362" i="2"/>
  <c r="J392" i="2"/>
  <c r="J623" i="2"/>
  <c r="J562" i="2"/>
  <c r="J183" i="2"/>
  <c r="J40" i="2"/>
  <c r="J612" i="2"/>
  <c r="J734" i="2"/>
  <c r="J627" i="2"/>
  <c r="J379" i="2"/>
  <c r="J611" i="2"/>
  <c r="J63" i="2"/>
  <c r="J658" i="2"/>
  <c r="J731" i="2"/>
  <c r="J425" i="2"/>
  <c r="J53" i="2"/>
  <c r="J511" i="2"/>
  <c r="J593" i="2"/>
  <c r="J574" i="2"/>
  <c r="J454" i="2"/>
  <c r="J277" i="2"/>
  <c r="J269" i="2"/>
  <c r="J359" i="2"/>
  <c r="J711" i="2"/>
  <c r="J263" i="2"/>
  <c r="J346" i="2"/>
  <c r="J538" i="2"/>
  <c r="J75" i="2"/>
  <c r="J450" i="2"/>
  <c r="J655" i="2"/>
  <c r="J351" i="2"/>
  <c r="J361" i="2"/>
  <c r="J400" i="2"/>
  <c r="J111" i="2"/>
  <c r="J657" i="2"/>
  <c r="J479" i="2"/>
  <c r="J227" i="2"/>
  <c r="J34" i="2"/>
  <c r="J223" i="2"/>
  <c r="J181" i="2"/>
  <c r="J29" i="2"/>
  <c r="J186" i="2"/>
  <c r="J81" i="2"/>
  <c r="J678" i="2"/>
  <c r="J117" i="2"/>
  <c r="J551" i="2"/>
  <c r="J364" i="2"/>
  <c r="J38" i="2"/>
  <c r="J177" i="2"/>
  <c r="J23" i="2"/>
  <c r="J572" i="2"/>
  <c r="J533" i="2"/>
  <c r="J214" i="2"/>
  <c r="J730" i="2"/>
  <c r="J164" i="2"/>
  <c r="J673" i="2"/>
  <c r="J377" i="2"/>
  <c r="J78" i="2"/>
  <c r="J265" i="2"/>
  <c r="J405" i="2"/>
  <c r="J278" i="2"/>
  <c r="J380" i="2"/>
  <c r="J315" i="2"/>
  <c r="J693" i="2"/>
  <c r="J150" i="2"/>
  <c r="J534" i="2"/>
  <c r="J587" i="2"/>
  <c r="J665" i="2"/>
  <c r="J44" i="2"/>
  <c r="J727" i="2"/>
  <c r="J664" i="2"/>
  <c r="J694" i="2"/>
  <c r="J466" i="2"/>
  <c r="J132" i="2"/>
  <c r="J93" i="2"/>
  <c r="J368" i="2"/>
  <c r="J628" i="2"/>
  <c r="J585" i="2"/>
  <c r="J260" i="2"/>
  <c r="J145" i="2"/>
  <c r="J639" i="2"/>
  <c r="J333" i="2"/>
  <c r="J536" i="2"/>
  <c r="J445" i="2"/>
  <c r="J581" i="2"/>
  <c r="J272" i="2"/>
  <c r="J143" i="2"/>
  <c r="J161" i="2"/>
  <c r="J367" i="2"/>
  <c r="J732" i="2"/>
  <c r="J388" i="2"/>
  <c r="J708" i="2"/>
  <c r="J681" i="2"/>
  <c r="J300" i="2"/>
  <c r="J154" i="2"/>
  <c r="J113" i="2"/>
  <c r="J691" i="2"/>
  <c r="J567" i="2"/>
  <c r="J314" i="2"/>
  <c r="J373" i="2"/>
  <c r="J433" i="2"/>
  <c r="J266" i="2"/>
  <c r="J625" i="2"/>
  <c r="J573" i="2"/>
  <c r="J709" i="2"/>
  <c r="J560" i="2"/>
  <c r="J663" i="2"/>
  <c r="J546" i="2"/>
  <c r="J684" i="2"/>
  <c r="J366" i="2"/>
  <c r="J189" i="2"/>
  <c r="J199" i="2"/>
  <c r="J660" i="2"/>
  <c r="J703" i="2"/>
  <c r="J320" i="2"/>
  <c r="J605" i="2"/>
  <c r="J588" i="2"/>
  <c r="J268" i="2"/>
  <c r="J158" i="2"/>
  <c r="J601" i="2"/>
  <c r="J666" i="2"/>
  <c r="J738" i="2"/>
  <c r="J96" i="2"/>
  <c r="J620" i="2"/>
  <c r="J604" i="2"/>
  <c r="J603" i="2"/>
  <c r="J375" i="2"/>
  <c r="J502" i="2"/>
  <c r="J151" i="2"/>
  <c r="J159" i="2"/>
  <c r="J215" i="2"/>
  <c r="J503" i="2"/>
  <c r="J303" i="2"/>
  <c r="J566" i="2"/>
  <c r="J279" i="2"/>
  <c r="J584" i="2"/>
  <c r="J386" i="2"/>
  <c r="J211" i="2"/>
  <c r="J540" i="2"/>
  <c r="J416" i="2"/>
  <c r="J109" i="2"/>
  <c r="J640" i="2"/>
  <c r="J556" i="2"/>
  <c r="J462" i="2"/>
  <c r="J729" i="2"/>
  <c r="J304" i="2"/>
  <c r="J173" i="2"/>
  <c r="J478" i="2"/>
  <c r="J244" i="2"/>
  <c r="J516" i="2"/>
  <c r="J170" i="2"/>
  <c r="J148" i="2"/>
  <c r="J675" i="2"/>
  <c r="J606" i="2"/>
  <c r="J396" i="2"/>
  <c r="J205" i="2"/>
  <c r="J340" i="2"/>
  <c r="J387" i="2"/>
  <c r="J558" i="2"/>
  <c r="J522" i="2"/>
  <c r="J476" i="2"/>
  <c r="J489" i="2"/>
  <c r="J595" i="2"/>
  <c r="J619" i="2"/>
  <c r="J456" i="2"/>
  <c r="J571" i="2"/>
  <c r="J614" i="2"/>
  <c r="J398" i="2"/>
  <c r="J523" i="2"/>
  <c r="J187" i="2"/>
  <c r="J674" i="2"/>
  <c r="J330" i="2"/>
  <c r="J399" i="2"/>
  <c r="J715" i="2"/>
  <c r="J692" i="2"/>
  <c r="J714" i="2"/>
  <c r="J672" i="2"/>
  <c r="J352" i="2"/>
  <c r="J592" i="2"/>
  <c r="J608" i="2"/>
  <c r="J313" i="2"/>
  <c r="J287" i="2"/>
  <c r="J651" i="2"/>
  <c r="J600" i="2"/>
  <c r="J636" i="2"/>
  <c r="J430" i="2"/>
  <c r="J452" i="2"/>
  <c r="J435" i="2"/>
  <c r="J634" i="2"/>
  <c r="J497" i="2"/>
  <c r="J463" i="2"/>
  <c r="J724" i="2"/>
  <c r="J417" i="2"/>
  <c r="J468" i="2"/>
  <c r="J637" i="2"/>
  <c r="J705" i="2"/>
  <c r="J712" i="2"/>
  <c r="J687" i="2"/>
  <c r="J621" i="2"/>
  <c r="J440" i="2"/>
  <c r="J737" i="2"/>
  <c r="J728" i="2"/>
  <c r="J631" i="2"/>
  <c r="J722" i="2"/>
  <c r="J610" i="2"/>
  <c r="J713" i="2"/>
  <c r="J650" i="2"/>
  <c r="J677" i="2"/>
  <c r="J718" i="2"/>
  <c r="J736" i="2"/>
  <c r="J719" i="2"/>
  <c r="J646" i="2"/>
  <c r="J682" i="2"/>
  <c r="J721" i="2"/>
  <c r="J710" i="2"/>
  <c r="J683" i="2"/>
  <c r="J632" i="2"/>
  <c r="J668" i="2"/>
  <c r="J701" i="2"/>
  <c r="J699" i="2"/>
  <c r="J735" i="2"/>
  <c r="H545" i="2"/>
  <c r="H535" i="2"/>
  <c r="H622" i="2"/>
  <c r="H102" i="2"/>
  <c r="H389" i="2"/>
  <c r="H482" i="2"/>
  <c r="H369" i="2"/>
  <c r="H487" i="2"/>
  <c r="H594" i="2"/>
  <c r="H311" i="2"/>
  <c r="H358" i="2"/>
  <c r="H426" i="2"/>
  <c r="H617" i="2"/>
  <c r="H224" i="2"/>
  <c r="H176" i="2"/>
  <c r="H180" i="2"/>
  <c r="H135" i="2"/>
  <c r="H460" i="2"/>
  <c r="H493" i="2"/>
  <c r="H670" i="2"/>
  <c r="H524" i="2"/>
  <c r="H71" i="2"/>
  <c r="H455" i="2"/>
  <c r="H391" i="2"/>
  <c r="H281" i="2"/>
  <c r="H140" i="2"/>
  <c r="H537" i="2"/>
  <c r="H27" i="2"/>
  <c r="H201" i="2"/>
  <c r="H57" i="2"/>
  <c r="H349" i="2"/>
  <c r="H648" i="2"/>
  <c r="H559" i="2"/>
  <c r="H626" i="2"/>
  <c r="H129" i="2"/>
  <c r="H3" i="2"/>
  <c r="H250" i="2"/>
  <c r="H635" i="2"/>
  <c r="H98" i="2"/>
  <c r="H99" i="2"/>
  <c r="H526" i="2"/>
  <c r="H509" i="2"/>
  <c r="H47" i="2"/>
  <c r="H126" i="2"/>
  <c r="H345" i="2"/>
  <c r="H236" i="2"/>
  <c r="H229" i="2"/>
  <c r="H624" i="2"/>
  <c r="H353" i="2"/>
  <c r="H89" i="2"/>
  <c r="H552" i="2"/>
  <c r="H152" i="2"/>
  <c r="H331" i="2"/>
  <c r="H51" i="2"/>
  <c r="H82" i="2"/>
  <c r="H48" i="2"/>
  <c r="H431" i="2"/>
  <c r="H492" i="2"/>
  <c r="H527" i="2"/>
  <c r="H282" i="2"/>
  <c r="H153" i="2"/>
  <c r="H332" i="2"/>
  <c r="H483" i="2"/>
  <c r="H415" i="2"/>
  <c r="H420" i="2"/>
  <c r="H204" i="2"/>
  <c r="H312" i="2"/>
  <c r="H383" i="2"/>
  <c r="H413" i="2"/>
  <c r="H90" i="2"/>
  <c r="H393" i="2"/>
  <c r="H149" i="2"/>
  <c r="H323" i="2"/>
  <c r="H2" i="2"/>
  <c r="H219" i="2"/>
  <c r="H291" i="2"/>
  <c r="H615" i="2"/>
  <c r="H127" i="2"/>
  <c r="H166" i="2"/>
  <c r="H491" i="2"/>
  <c r="H284" i="2"/>
  <c r="H103" i="2"/>
  <c r="H441" i="2"/>
  <c r="H10" i="2"/>
  <c r="H157" i="2"/>
  <c r="H317" i="2"/>
  <c r="H504" i="2"/>
  <c r="H613" i="2"/>
  <c r="H580" i="2"/>
  <c r="H233" i="2"/>
  <c r="H221" i="2"/>
  <c r="H395" i="2"/>
  <c r="H270" i="2"/>
  <c r="H342" i="2"/>
  <c r="H56" i="2"/>
  <c r="H403" i="2"/>
  <c r="H86" i="2"/>
  <c r="H289" i="2"/>
  <c r="H356" i="2"/>
  <c r="H118" i="2"/>
  <c r="H202" i="2"/>
  <c r="H9" i="2"/>
  <c r="H26" i="2"/>
  <c r="H107" i="2"/>
  <c r="H422" i="2"/>
  <c r="H122" i="2"/>
  <c r="H271" i="2"/>
  <c r="H193" i="2"/>
  <c r="H294" i="2"/>
  <c r="H324" i="2"/>
  <c r="H469" i="2"/>
  <c r="H245" i="2"/>
  <c r="H100" i="2"/>
  <c r="H341" i="2"/>
  <c r="H411" i="2"/>
  <c r="H203" i="2"/>
  <c r="H616" i="2"/>
  <c r="H688" i="2"/>
  <c r="H137" i="2"/>
  <c r="H136" i="2"/>
  <c r="H308" i="2"/>
  <c r="H43" i="2"/>
  <c r="H12" i="2"/>
  <c r="H542" i="2"/>
  <c r="H273" i="2"/>
  <c r="H167" i="2"/>
  <c r="H146" i="2"/>
  <c r="H343" i="2"/>
  <c r="H319" i="2"/>
  <c r="H598" i="2"/>
  <c r="H42" i="2"/>
  <c r="H501" i="2"/>
  <c r="H276" i="2"/>
  <c r="H485" i="2"/>
  <c r="H246" i="2"/>
  <c r="H207" i="2"/>
  <c r="H239" i="2"/>
  <c r="H322" i="2"/>
  <c r="H39" i="2"/>
  <c r="H285" i="2"/>
  <c r="H696" i="2"/>
  <c r="H421" i="2"/>
  <c r="H307" i="2"/>
  <c r="H700" i="2"/>
  <c r="H59" i="2"/>
  <c r="H67" i="2"/>
  <c r="H15" i="2"/>
  <c r="H309" i="2"/>
  <c r="H212" i="2"/>
  <c r="H477" i="2"/>
  <c r="H84" i="2"/>
  <c r="H406" i="2"/>
  <c r="H325" i="2"/>
  <c r="H226" i="2"/>
  <c r="H499" i="2"/>
  <c r="H384" i="2"/>
  <c r="H288" i="2"/>
  <c r="H402" i="2"/>
  <c r="H378" i="2"/>
  <c r="H529" i="2"/>
  <c r="H517" i="2"/>
  <c r="H162" i="2"/>
  <c r="H541" i="2"/>
  <c r="H647" i="2"/>
  <c r="H577" i="2"/>
  <c r="H467" i="2"/>
  <c r="H586" i="2"/>
  <c r="H37" i="2"/>
  <c r="H253" i="2"/>
  <c r="H216" i="2"/>
  <c r="H472" i="2"/>
  <c r="H139" i="2"/>
  <c r="H659" i="2"/>
  <c r="H505" i="2"/>
  <c r="H338" i="2"/>
  <c r="H656" i="2"/>
  <c r="H128" i="2"/>
  <c r="H583" i="2"/>
  <c r="H21" i="2"/>
  <c r="H228" i="2"/>
  <c r="H633" i="2"/>
  <c r="H6" i="2"/>
  <c r="H563" i="2"/>
  <c r="H232" i="2"/>
  <c r="H52" i="2"/>
  <c r="H248" i="2"/>
  <c r="H36" i="2"/>
  <c r="H197" i="2"/>
  <c r="H473" i="2"/>
  <c r="H557" i="2"/>
  <c r="H589" i="2"/>
  <c r="H30" i="2"/>
  <c r="H432" i="2"/>
  <c r="H318" i="2"/>
  <c r="H686" i="2"/>
  <c r="H365" i="2"/>
  <c r="H410" i="2"/>
  <c r="H198" i="2"/>
  <c r="H448" i="2"/>
  <c r="H429" i="2"/>
  <c r="H178" i="2"/>
  <c r="H590" i="2"/>
  <c r="H548" i="2"/>
  <c r="H92" i="2"/>
  <c r="H261" i="2"/>
  <c r="H397" i="2"/>
  <c r="H72" i="2"/>
  <c r="H512" i="2"/>
  <c r="H385" i="2"/>
  <c r="H115" i="2"/>
  <c r="H629" i="2"/>
  <c r="H461" i="2"/>
  <c r="H390" i="2"/>
  <c r="H74" i="2"/>
  <c r="H554" i="2"/>
  <c r="H561" i="2"/>
  <c r="H510" i="2"/>
  <c r="H133" i="2"/>
  <c r="H259" i="2"/>
  <c r="H106" i="2"/>
  <c r="H407" i="2"/>
  <c r="H230" i="2"/>
  <c r="H662" i="2"/>
  <c r="H716" i="2"/>
  <c r="H195" i="2"/>
  <c r="H296" i="2"/>
  <c r="H64" i="2"/>
  <c r="H238" i="2"/>
  <c r="H447" i="2"/>
  <c r="H591" i="2"/>
  <c r="H354" i="2"/>
  <c r="H480" i="2"/>
  <c r="H292" i="2"/>
  <c r="H531" i="2"/>
  <c r="H7" i="2"/>
  <c r="H83" i="2"/>
  <c r="H54" i="2"/>
  <c r="H579" i="2"/>
  <c r="H337" i="2"/>
  <c r="H695" i="2"/>
  <c r="H316" i="2"/>
  <c r="H334" i="2"/>
  <c r="H437" i="2"/>
  <c r="H121" i="2"/>
  <c r="H576" i="2"/>
  <c r="H222" i="2"/>
  <c r="H726" i="2"/>
  <c r="H258" i="2"/>
  <c r="H543" i="2"/>
  <c r="H33" i="2"/>
  <c r="H669" i="2"/>
  <c r="H599" i="2"/>
  <c r="H521" i="2"/>
  <c r="H339" i="2"/>
  <c r="H179" i="2"/>
  <c r="H94" i="2"/>
  <c r="H507" i="2"/>
  <c r="H255" i="2"/>
  <c r="H286" i="2"/>
  <c r="H328" i="2"/>
  <c r="H16" i="2"/>
  <c r="H130" i="2"/>
  <c r="H293" i="2"/>
  <c r="H495" i="2"/>
  <c r="H539" i="2"/>
  <c r="H85" i="2"/>
  <c r="H347" i="2"/>
  <c r="H62" i="2"/>
  <c r="H471" i="2"/>
  <c r="H371" i="2"/>
  <c r="H564" i="2"/>
  <c r="H108" i="2"/>
  <c r="H196" i="2"/>
  <c r="H70" i="2"/>
  <c r="H464" i="2"/>
  <c r="H569" i="2"/>
  <c r="H231" i="2"/>
  <c r="H73" i="2"/>
  <c r="H297" i="2"/>
  <c r="H242" i="2"/>
  <c r="H87" i="2"/>
  <c r="H329" i="2"/>
  <c r="H443" i="2"/>
  <c r="H518" i="2"/>
  <c r="H45" i="2"/>
  <c r="H247" i="2"/>
  <c r="H65" i="2"/>
  <c r="H451" i="2"/>
  <c r="H267" i="2"/>
  <c r="H596" i="2"/>
  <c r="H156" i="2"/>
  <c r="H702" i="2"/>
  <c r="H144" i="2"/>
  <c r="H274" i="2"/>
  <c r="H630" i="2"/>
  <c r="H95" i="2"/>
  <c r="H350" i="2"/>
  <c r="H80" i="2"/>
  <c r="H555" i="2"/>
  <c r="H486" i="2"/>
  <c r="H141" i="2"/>
  <c r="H172" i="2"/>
  <c r="H644" i="2"/>
  <c r="H254" i="2"/>
  <c r="H69" i="2"/>
  <c r="H381" i="2"/>
  <c r="H321" i="2"/>
  <c r="H295" i="2"/>
  <c r="H597" i="2"/>
  <c r="H355" i="2"/>
  <c r="H175" i="2"/>
  <c r="H530" i="2"/>
  <c r="H79" i="2"/>
  <c r="H280" i="2"/>
  <c r="H171" i="2"/>
  <c r="H638" i="2"/>
  <c r="H168" i="2"/>
  <c r="H568" i="2"/>
  <c r="H165" i="2"/>
  <c r="H237" i="2"/>
  <c r="H490" i="2"/>
  <c r="H335" i="2"/>
  <c r="H14" i="2"/>
  <c r="H262" i="2"/>
  <c r="H382" i="2"/>
  <c r="H11" i="2"/>
  <c r="H105" i="2"/>
  <c r="H225" i="2"/>
  <c r="H513" i="2"/>
  <c r="H575" i="2"/>
  <c r="H275" i="2"/>
  <c r="H706" i="2"/>
  <c r="H206" i="2"/>
  <c r="H32" i="2"/>
  <c r="H68" i="2"/>
  <c r="H667" i="2"/>
  <c r="H155" i="2"/>
  <c r="H649" i="2"/>
  <c r="H8" i="2"/>
  <c r="H326" i="2"/>
  <c r="H409" i="2"/>
  <c r="H25" i="2"/>
  <c r="H123" i="2"/>
  <c r="H66" i="2"/>
  <c r="H697" i="2"/>
  <c r="H444" i="2"/>
  <c r="H243" i="2"/>
  <c r="H652" i="2"/>
  <c r="H528" i="2"/>
  <c r="H35" i="2"/>
  <c r="H550" i="2"/>
  <c r="H481" i="2"/>
  <c r="H88" i="2"/>
  <c r="H544" i="2"/>
  <c r="H348" i="2"/>
  <c r="H360" i="2"/>
  <c r="H372" i="2"/>
  <c r="H124" i="2"/>
  <c r="H412" i="2"/>
  <c r="H264" i="2"/>
  <c r="H310" i="2"/>
  <c r="H661" i="2"/>
  <c r="H508" i="2"/>
  <c r="H77" i="2"/>
  <c r="H209" i="2"/>
  <c r="H190" i="2"/>
  <c r="H458" i="2"/>
  <c r="H208" i="2"/>
  <c r="H220" i="2"/>
  <c r="H125" i="2"/>
  <c r="H618" i="2"/>
  <c r="H251" i="2"/>
  <c r="H97" i="2"/>
  <c r="H401" i="2"/>
  <c r="H685" i="2"/>
  <c r="H446" i="2"/>
  <c r="H188" i="2"/>
  <c r="H50" i="2"/>
  <c r="H142" i="2"/>
  <c r="H18" i="2"/>
  <c r="H643" i="2"/>
  <c r="H194" i="2"/>
  <c r="H174" i="2"/>
  <c r="H301" i="2"/>
  <c r="H241" i="2"/>
  <c r="H163" i="2"/>
  <c r="H336" i="2"/>
  <c r="H653" i="2"/>
  <c r="H299" i="2"/>
  <c r="H494" i="2"/>
  <c r="H689" i="2"/>
  <c r="H553" i="2"/>
  <c r="H424" i="2"/>
  <c r="H453" i="2"/>
  <c r="H484" i="2"/>
  <c r="H374" i="2"/>
  <c r="H31" i="2"/>
  <c r="H302" i="2"/>
  <c r="H5" i="2"/>
  <c r="H91" i="2"/>
  <c r="H363" i="2"/>
  <c r="H192" i="2"/>
  <c r="H641" i="2"/>
  <c r="H182" i="2"/>
  <c r="H138" i="2"/>
  <c r="H169" i="2"/>
  <c r="H234" i="2"/>
  <c r="H19" i="2"/>
  <c r="H488" i="2"/>
  <c r="H235" i="2"/>
  <c r="H404" i="2"/>
  <c r="H191" i="2"/>
  <c r="H184" i="2"/>
  <c r="H654" i="2"/>
  <c r="H723" i="2"/>
  <c r="H22" i="2"/>
  <c r="H525" i="2"/>
  <c r="H46" i="2"/>
  <c r="H104" i="2"/>
  <c r="H609" i="2"/>
  <c r="H256" i="2"/>
  <c r="H4" i="2"/>
  <c r="H305" i="2"/>
  <c r="H13" i="2"/>
  <c r="H49" i="2"/>
  <c r="H55" i="2"/>
  <c r="H570" i="2"/>
  <c r="H147" i="2"/>
  <c r="H520" i="2"/>
  <c r="H283" i="2"/>
  <c r="H423" i="2"/>
  <c r="H459" i="2"/>
  <c r="H578" i="2"/>
  <c r="H449" i="2"/>
  <c r="H357" i="2"/>
  <c r="H60" i="2"/>
  <c r="H582" i="2"/>
  <c r="H213" i="2"/>
  <c r="H252" i="2"/>
  <c r="H645" i="2"/>
  <c r="H257" i="2"/>
  <c r="H210" i="2"/>
  <c r="H120" i="2"/>
  <c r="H725" i="2"/>
  <c r="H500" i="2"/>
  <c r="H408" i="2"/>
  <c r="H249" i="2"/>
  <c r="H698" i="2"/>
  <c r="H240" i="2"/>
  <c r="H515" i="2"/>
  <c r="H498" i="2"/>
  <c r="H676" i="2"/>
  <c r="H134" i="2"/>
  <c r="H344" i="2"/>
  <c r="H298" i="2"/>
  <c r="H474" i="2"/>
  <c r="H218" i="2"/>
  <c r="H475" i="2"/>
  <c r="H110" i="2"/>
  <c r="H160" i="2"/>
  <c r="H306" i="2"/>
  <c r="H58" i="2"/>
  <c r="H427" i="2"/>
  <c r="H547" i="2"/>
  <c r="H720" i="2"/>
  <c r="H28" i="2"/>
  <c r="H290" i="2"/>
  <c r="H519" i="2"/>
  <c r="H419" i="2"/>
  <c r="H116" i="2"/>
  <c r="H418" i="2"/>
  <c r="H549" i="2"/>
  <c r="H434" i="2"/>
  <c r="H442" i="2"/>
  <c r="H532" i="2"/>
  <c r="H185" i="2"/>
  <c r="H690" i="2"/>
  <c r="H61" i="2"/>
  <c r="H428" i="2"/>
  <c r="H470" i="2"/>
  <c r="H101" i="2"/>
  <c r="H327" i="2"/>
  <c r="H131" i="2"/>
  <c r="H602" i="2"/>
  <c r="H733" i="2"/>
  <c r="H114" i="2"/>
  <c r="H704" i="2"/>
  <c r="H679" i="2"/>
  <c r="H112" i="2"/>
  <c r="H506" i="2"/>
  <c r="H707" i="2"/>
  <c r="H394" i="2"/>
  <c r="H436" i="2"/>
  <c r="H414" i="2"/>
  <c r="H717" i="2"/>
  <c r="H41" i="2"/>
  <c r="H24" i="2"/>
  <c r="H119" i="2"/>
  <c r="H439" i="2"/>
  <c r="H514" i="2"/>
  <c r="H217" i="2"/>
  <c r="H680" i="2"/>
  <c r="H671" i="2"/>
  <c r="H370" i="2"/>
  <c r="H465" i="2"/>
  <c r="H376" i="2"/>
  <c r="H20" i="2"/>
  <c r="H642" i="2"/>
  <c r="H200" i="2"/>
  <c r="H496" i="2"/>
  <c r="H438" i="2"/>
  <c r="H607" i="2"/>
  <c r="H457" i="2"/>
  <c r="H76" i="2"/>
  <c r="H17" i="2"/>
  <c r="H565" i="2"/>
  <c r="H362" i="2"/>
  <c r="H392" i="2"/>
  <c r="H623" i="2"/>
  <c r="H562" i="2"/>
  <c r="H183" i="2"/>
  <c r="H40" i="2"/>
  <c r="H612" i="2"/>
  <c r="H734" i="2"/>
  <c r="H627" i="2"/>
  <c r="H379" i="2"/>
  <c r="H611" i="2"/>
  <c r="H63" i="2"/>
  <c r="H658" i="2"/>
  <c r="H731" i="2"/>
  <c r="H425" i="2"/>
  <c r="H53" i="2"/>
  <c r="H511" i="2"/>
  <c r="H593" i="2"/>
  <c r="H574" i="2"/>
  <c r="H454" i="2"/>
  <c r="H277" i="2"/>
  <c r="H269" i="2"/>
  <c r="H359" i="2"/>
  <c r="H711" i="2"/>
  <c r="H263" i="2"/>
  <c r="H346" i="2"/>
  <c r="H538" i="2"/>
  <c r="H75" i="2"/>
  <c r="H450" i="2"/>
  <c r="H655" i="2"/>
  <c r="H351" i="2"/>
  <c r="H361" i="2"/>
  <c r="H400" i="2"/>
  <c r="H111" i="2"/>
  <c r="H657" i="2"/>
  <c r="H479" i="2"/>
  <c r="H227" i="2"/>
  <c r="H34" i="2"/>
  <c r="H223" i="2"/>
  <c r="H181" i="2"/>
  <c r="H29" i="2"/>
  <c r="H186" i="2"/>
  <c r="H81" i="2"/>
  <c r="H678" i="2"/>
  <c r="H117" i="2"/>
  <c r="H551" i="2"/>
  <c r="H364" i="2"/>
  <c r="H38" i="2"/>
  <c r="H177" i="2"/>
  <c r="H23" i="2"/>
  <c r="H572" i="2"/>
  <c r="H533" i="2"/>
  <c r="H214" i="2"/>
  <c r="H730" i="2"/>
  <c r="H164" i="2"/>
  <c r="H673" i="2"/>
  <c r="H377" i="2"/>
  <c r="H78" i="2"/>
  <c r="H265" i="2"/>
  <c r="H405" i="2"/>
  <c r="H278" i="2"/>
  <c r="H380" i="2"/>
  <c r="H315" i="2"/>
  <c r="H693" i="2"/>
  <c r="H150" i="2"/>
  <c r="H534" i="2"/>
  <c r="H587" i="2"/>
  <c r="H665" i="2"/>
  <c r="H44" i="2"/>
  <c r="H727" i="2"/>
  <c r="H664" i="2"/>
  <c r="H694" i="2"/>
  <c r="H466" i="2"/>
  <c r="H132" i="2"/>
  <c r="H93" i="2"/>
  <c r="H368" i="2"/>
  <c r="H628" i="2"/>
  <c r="H585" i="2"/>
  <c r="H260" i="2"/>
  <c r="H145" i="2"/>
  <c r="H639" i="2"/>
  <c r="H333" i="2"/>
  <c r="H536" i="2"/>
  <c r="H445" i="2"/>
  <c r="H581" i="2"/>
  <c r="H272" i="2"/>
  <c r="H143" i="2"/>
  <c r="H161" i="2"/>
  <c r="H367" i="2"/>
  <c r="H732" i="2"/>
  <c r="H388" i="2"/>
  <c r="H708" i="2"/>
  <c r="H681" i="2"/>
  <c r="H300" i="2"/>
  <c r="H154" i="2"/>
  <c r="H113" i="2"/>
  <c r="H691" i="2"/>
  <c r="H567" i="2"/>
  <c r="H314" i="2"/>
  <c r="H373" i="2"/>
  <c r="H433" i="2"/>
  <c r="H266" i="2"/>
  <c r="H625" i="2"/>
  <c r="H573" i="2"/>
  <c r="H709" i="2"/>
  <c r="H560" i="2"/>
  <c r="H663" i="2"/>
  <c r="H546" i="2"/>
  <c r="H684" i="2"/>
  <c r="H366" i="2"/>
  <c r="H189" i="2"/>
  <c r="H199" i="2"/>
  <c r="H660" i="2"/>
  <c r="H703" i="2"/>
  <c r="H320" i="2"/>
  <c r="H605" i="2"/>
  <c r="H588" i="2"/>
  <c r="H268" i="2"/>
  <c r="H158" i="2"/>
  <c r="H601" i="2"/>
  <c r="H666" i="2"/>
  <c r="H738" i="2"/>
  <c r="H96" i="2"/>
  <c r="H620" i="2"/>
  <c r="H604" i="2"/>
  <c r="H603" i="2"/>
  <c r="H375" i="2"/>
  <c r="H502" i="2"/>
  <c r="H151" i="2"/>
  <c r="H159" i="2"/>
  <c r="H215" i="2"/>
  <c r="H503" i="2"/>
  <c r="H303" i="2"/>
  <c r="H566" i="2"/>
  <c r="H279" i="2"/>
  <c r="H584" i="2"/>
  <c r="H386" i="2"/>
  <c r="H211" i="2"/>
  <c r="H540" i="2"/>
  <c r="H416" i="2"/>
  <c r="H109" i="2"/>
  <c r="H640" i="2"/>
  <c r="H556" i="2"/>
  <c r="H462" i="2"/>
  <c r="H729" i="2"/>
  <c r="H304" i="2"/>
  <c r="H173" i="2"/>
  <c r="H478" i="2"/>
  <c r="H244" i="2"/>
  <c r="H516" i="2"/>
  <c r="H170" i="2"/>
  <c r="H148" i="2"/>
  <c r="H675" i="2"/>
  <c r="H606" i="2"/>
  <c r="H396" i="2"/>
  <c r="H205" i="2"/>
  <c r="H340" i="2"/>
  <c r="H387" i="2"/>
  <c r="H558" i="2"/>
  <c r="H522" i="2"/>
  <c r="H476" i="2"/>
  <c r="H489" i="2"/>
  <c r="H595" i="2"/>
  <c r="H619" i="2"/>
  <c r="H456" i="2"/>
  <c r="H571" i="2"/>
  <c r="H614" i="2"/>
  <c r="H398" i="2"/>
  <c r="H523" i="2"/>
  <c r="H187" i="2"/>
  <c r="H674" i="2"/>
  <c r="H330" i="2"/>
  <c r="H399" i="2"/>
  <c r="H715" i="2"/>
  <c r="H692" i="2"/>
  <c r="H714" i="2"/>
  <c r="H672" i="2"/>
  <c r="H352" i="2"/>
  <c r="H592" i="2"/>
  <c r="H608" i="2"/>
  <c r="H313" i="2"/>
  <c r="H287" i="2"/>
  <c r="H651" i="2"/>
  <c r="H600" i="2"/>
  <c r="H636" i="2"/>
  <c r="H430" i="2"/>
  <c r="H452" i="2"/>
  <c r="H435" i="2"/>
  <c r="H634" i="2"/>
  <c r="H497" i="2"/>
  <c r="H463" i="2"/>
  <c r="H724" i="2"/>
  <c r="H417" i="2"/>
  <c r="H468" i="2"/>
  <c r="H637" i="2"/>
  <c r="H705" i="2"/>
  <c r="H712" i="2"/>
  <c r="H687" i="2"/>
  <c r="H621" i="2"/>
  <c r="H440" i="2"/>
  <c r="H737" i="2"/>
  <c r="H728" i="2"/>
  <c r="H631" i="2"/>
  <c r="H722" i="2"/>
  <c r="H610" i="2"/>
  <c r="H713" i="2"/>
  <c r="H650" i="2"/>
  <c r="H677" i="2"/>
  <c r="H718" i="2"/>
  <c r="H736" i="2"/>
  <c r="H719" i="2"/>
  <c r="H646" i="2"/>
  <c r="H682" i="2"/>
  <c r="H721" i="2"/>
  <c r="H710" i="2"/>
  <c r="H683" i="2"/>
  <c r="H632" i="2"/>
  <c r="H668" i="2"/>
  <c r="H701" i="2"/>
  <c r="H699" i="2"/>
  <c r="H735" i="2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I120" i="3" l="1"/>
  <c r="I105" i="3"/>
  <c r="I46" i="3"/>
  <c r="I83" i="3"/>
  <c r="I52" i="3"/>
  <c r="I32" i="3"/>
  <c r="I8" i="3"/>
  <c r="I119" i="3"/>
  <c r="I91" i="3"/>
  <c r="I47" i="3"/>
  <c r="I10" i="3"/>
  <c r="I25" i="3"/>
  <c r="C65" i="3"/>
  <c r="I95" i="3"/>
  <c r="I82" i="3"/>
  <c r="I64" i="3"/>
  <c r="I79" i="3"/>
  <c r="I9" i="3"/>
  <c r="I51" i="3"/>
  <c r="I97" i="3"/>
  <c r="I57" i="3"/>
  <c r="I26" i="3"/>
  <c r="I118" i="3"/>
  <c r="I113" i="3"/>
  <c r="I60" i="3"/>
  <c r="I70" i="3"/>
  <c r="I75" i="3"/>
  <c r="I30" i="3"/>
  <c r="I96" i="3"/>
  <c r="I21" i="3"/>
  <c r="I77" i="3"/>
  <c r="I104" i="3"/>
  <c r="I69" i="3"/>
  <c r="I87" i="3"/>
  <c r="I56" i="3"/>
  <c r="I20" i="3"/>
  <c r="I4" i="3"/>
  <c r="I94" i="3"/>
  <c r="I19" i="3"/>
  <c r="I11" i="3"/>
  <c r="I14" i="3"/>
  <c r="I99" i="3"/>
  <c r="I68" i="3"/>
  <c r="I55" i="3"/>
  <c r="I31" i="3"/>
  <c r="I15" i="3"/>
  <c r="I13" i="3"/>
  <c r="I100" i="3"/>
  <c r="I74" i="3"/>
  <c r="I102" i="3"/>
  <c r="I76" i="3"/>
  <c r="I39" i="3"/>
  <c r="I43" i="3"/>
  <c r="I35" i="3"/>
  <c r="I16" i="3"/>
  <c r="I106" i="3"/>
  <c r="I92" i="3"/>
  <c r="I73" i="3"/>
  <c r="I45" i="3"/>
  <c r="I34" i="3"/>
  <c r="I2" i="3"/>
  <c r="D44" i="3"/>
  <c r="C46" i="3"/>
  <c r="C52" i="3"/>
  <c r="J101" i="3"/>
  <c r="C73" i="3"/>
  <c r="K5" i="3"/>
  <c r="C63" i="3"/>
  <c r="J25" i="3"/>
  <c r="C5" i="3"/>
  <c r="D74" i="3"/>
  <c r="M79" i="3"/>
  <c r="E103" i="3"/>
  <c r="J47" i="3"/>
  <c r="C36" i="3"/>
  <c r="C37" i="3"/>
  <c r="F20" i="3"/>
  <c r="C83" i="3"/>
  <c r="C8" i="3"/>
  <c r="C106" i="3"/>
  <c r="C119" i="3"/>
  <c r="E106" i="3"/>
  <c r="C82" i="3"/>
  <c r="C39" i="3"/>
  <c r="C45" i="3"/>
  <c r="C6" i="3"/>
  <c r="F4" i="3"/>
  <c r="C48" i="3"/>
  <c r="D118" i="3"/>
  <c r="F70" i="3"/>
  <c r="N82" i="3"/>
  <c r="C17" i="3"/>
  <c r="C25" i="3"/>
  <c r="D70" i="3"/>
  <c r="F29" i="3"/>
  <c r="K44" i="3"/>
  <c r="D61" i="3"/>
  <c r="J119" i="3"/>
  <c r="F41" i="3"/>
  <c r="C23" i="3"/>
  <c r="C33" i="3"/>
  <c r="D29" i="3"/>
  <c r="F80" i="3"/>
  <c r="C10" i="3"/>
  <c r="C89" i="3"/>
  <c r="AR418" i="2"/>
  <c r="E76" i="3"/>
  <c r="H102" i="3"/>
  <c r="C110" i="3"/>
  <c r="M6" i="3"/>
  <c r="E68" i="3"/>
  <c r="H106" i="3"/>
  <c r="C60" i="3"/>
  <c r="C55" i="3"/>
  <c r="E27" i="3"/>
  <c r="J73" i="3"/>
  <c r="L33" i="3"/>
  <c r="N105" i="3"/>
  <c r="D121" i="3"/>
  <c r="J89" i="3"/>
  <c r="H71" i="3"/>
  <c r="C108" i="3"/>
  <c r="C38" i="3"/>
  <c r="C47" i="3"/>
  <c r="E121" i="3"/>
  <c r="F64" i="3"/>
  <c r="J116" i="3"/>
  <c r="K101" i="3"/>
  <c r="N53" i="3"/>
  <c r="N93" i="3"/>
  <c r="C115" i="3"/>
  <c r="D95" i="3"/>
  <c r="D92" i="3"/>
  <c r="E45" i="3"/>
  <c r="F101" i="3"/>
  <c r="G53" i="3"/>
  <c r="H23" i="3"/>
  <c r="D2" i="3"/>
  <c r="J4" i="3"/>
  <c r="M18" i="3"/>
  <c r="D6" i="3"/>
  <c r="D60" i="3"/>
  <c r="G68" i="3"/>
  <c r="R112" i="3"/>
  <c r="D86" i="3"/>
  <c r="D54" i="3"/>
  <c r="D72" i="3"/>
  <c r="E67" i="3"/>
  <c r="E24" i="3"/>
  <c r="F9" i="3"/>
  <c r="G73" i="3"/>
  <c r="D85" i="3"/>
  <c r="J36" i="3"/>
  <c r="C102" i="3"/>
  <c r="D96" i="3"/>
  <c r="D27" i="3"/>
  <c r="D24" i="3"/>
  <c r="E64" i="3"/>
  <c r="E23" i="3"/>
  <c r="G23" i="3"/>
  <c r="D71" i="3"/>
  <c r="D89" i="3"/>
  <c r="C111" i="3"/>
  <c r="L98" i="3"/>
  <c r="M81" i="3"/>
  <c r="C66" i="3"/>
  <c r="C84" i="3"/>
  <c r="D64" i="3"/>
  <c r="D104" i="3"/>
  <c r="E18" i="3"/>
  <c r="E78" i="3"/>
  <c r="D105" i="3"/>
  <c r="D39" i="3"/>
  <c r="C49" i="3"/>
  <c r="E73" i="3"/>
  <c r="K122" i="3"/>
  <c r="K35" i="3"/>
  <c r="K61" i="3"/>
  <c r="N3" i="3"/>
  <c r="D14" i="3"/>
  <c r="H55" i="3"/>
  <c r="C85" i="3"/>
  <c r="H92" i="3"/>
  <c r="AR253" i="2"/>
  <c r="AR157" i="2"/>
  <c r="L65" i="3"/>
  <c r="T37" i="3"/>
  <c r="K33" i="3"/>
  <c r="J5" i="3"/>
  <c r="D112" i="3"/>
  <c r="D107" i="3"/>
  <c r="D103" i="3"/>
  <c r="D78" i="3"/>
  <c r="E9" i="3"/>
  <c r="F93" i="3"/>
  <c r="AR135" i="2"/>
  <c r="AR385" i="2"/>
  <c r="C109" i="3"/>
  <c r="C58" i="3"/>
  <c r="D122" i="3"/>
  <c r="D35" i="3"/>
  <c r="D3" i="3"/>
  <c r="D80" i="3"/>
  <c r="F122" i="3"/>
  <c r="F3" i="3"/>
  <c r="H46" i="3"/>
  <c r="P54" i="3"/>
  <c r="S90" i="3"/>
  <c r="R90" i="3"/>
  <c r="Q90" i="3"/>
  <c r="U90" i="3"/>
  <c r="T90" i="3"/>
  <c r="V90" i="3"/>
  <c r="N90" i="3"/>
  <c r="M90" i="3"/>
  <c r="P90" i="3"/>
  <c r="K90" i="3"/>
  <c r="H90" i="3"/>
  <c r="F90" i="3"/>
  <c r="L90" i="3"/>
  <c r="S12" i="3"/>
  <c r="R12" i="3"/>
  <c r="Q12" i="3"/>
  <c r="V12" i="3"/>
  <c r="N12" i="3"/>
  <c r="T12" i="3"/>
  <c r="M12" i="3"/>
  <c r="P12" i="3"/>
  <c r="H12" i="3"/>
  <c r="U12" i="3"/>
  <c r="F12" i="3"/>
  <c r="L12" i="3"/>
  <c r="K12" i="3"/>
  <c r="S42" i="3"/>
  <c r="Q42" i="3"/>
  <c r="V42" i="3"/>
  <c r="N42" i="3"/>
  <c r="R42" i="3"/>
  <c r="P42" i="3"/>
  <c r="M42" i="3"/>
  <c r="U42" i="3"/>
  <c r="K42" i="3"/>
  <c r="H42" i="3"/>
  <c r="L42" i="3"/>
  <c r="J42" i="3"/>
  <c r="F42" i="3"/>
  <c r="T42" i="3"/>
  <c r="S62" i="3"/>
  <c r="V62" i="3"/>
  <c r="Q62" i="3"/>
  <c r="R62" i="3"/>
  <c r="T62" i="3"/>
  <c r="P62" i="3"/>
  <c r="N62" i="3"/>
  <c r="M62" i="3"/>
  <c r="U62" i="3"/>
  <c r="H62" i="3"/>
  <c r="F62" i="3"/>
  <c r="K62" i="3"/>
  <c r="J62" i="3"/>
  <c r="L62" i="3"/>
  <c r="S50" i="3"/>
  <c r="V50" i="3"/>
  <c r="Q50" i="3"/>
  <c r="T50" i="3"/>
  <c r="N50" i="3"/>
  <c r="U50" i="3"/>
  <c r="R50" i="3"/>
  <c r="M50" i="3"/>
  <c r="H50" i="3"/>
  <c r="L50" i="3"/>
  <c r="F50" i="3"/>
  <c r="P50" i="3"/>
  <c r="E50" i="3"/>
  <c r="J50" i="3"/>
  <c r="E98" i="3"/>
  <c r="E81" i="3"/>
  <c r="E62" i="3"/>
  <c r="G21" i="3"/>
  <c r="M70" i="3"/>
  <c r="S121" i="3"/>
  <c r="Q121" i="3"/>
  <c r="P121" i="3"/>
  <c r="U121" i="3"/>
  <c r="V121" i="3"/>
  <c r="R121" i="3"/>
  <c r="M121" i="3"/>
  <c r="L121" i="3"/>
  <c r="T121" i="3"/>
  <c r="G121" i="3"/>
  <c r="N121" i="3"/>
  <c r="K121" i="3"/>
  <c r="J121" i="3"/>
  <c r="S95" i="3"/>
  <c r="Q95" i="3"/>
  <c r="T95" i="3"/>
  <c r="P95" i="3"/>
  <c r="V95" i="3"/>
  <c r="U95" i="3"/>
  <c r="R95" i="3"/>
  <c r="M95" i="3"/>
  <c r="L95" i="3"/>
  <c r="G95" i="3"/>
  <c r="K95" i="3"/>
  <c r="J95" i="3"/>
  <c r="S64" i="3"/>
  <c r="Q64" i="3"/>
  <c r="P64" i="3"/>
  <c r="T64" i="3"/>
  <c r="R64" i="3"/>
  <c r="M64" i="3"/>
  <c r="L64" i="3"/>
  <c r="U64" i="3"/>
  <c r="K64" i="3"/>
  <c r="G64" i="3"/>
  <c r="N64" i="3"/>
  <c r="V64" i="3"/>
  <c r="J64" i="3"/>
  <c r="S105" i="3"/>
  <c r="Q105" i="3"/>
  <c r="U105" i="3"/>
  <c r="P105" i="3"/>
  <c r="V105" i="3"/>
  <c r="R105" i="3"/>
  <c r="M105" i="3"/>
  <c r="L105" i="3"/>
  <c r="T105" i="3"/>
  <c r="G105" i="3"/>
  <c r="K105" i="3"/>
  <c r="J105" i="3"/>
  <c r="S92" i="3"/>
  <c r="Q92" i="3"/>
  <c r="P92" i="3"/>
  <c r="U92" i="3"/>
  <c r="T92" i="3"/>
  <c r="R92" i="3"/>
  <c r="M92" i="3"/>
  <c r="L92" i="3"/>
  <c r="V92" i="3"/>
  <c r="G92" i="3"/>
  <c r="N92" i="3"/>
  <c r="K92" i="3"/>
  <c r="S104" i="3"/>
  <c r="V104" i="3"/>
  <c r="Q104" i="3"/>
  <c r="T104" i="3"/>
  <c r="P104" i="3"/>
  <c r="R104" i="3"/>
  <c r="U104" i="3"/>
  <c r="M104" i="3"/>
  <c r="L104" i="3"/>
  <c r="J104" i="3"/>
  <c r="N104" i="3"/>
  <c r="G104" i="3"/>
  <c r="S71" i="3"/>
  <c r="Q71" i="3"/>
  <c r="R71" i="3"/>
  <c r="P71" i="3"/>
  <c r="U71" i="3"/>
  <c r="T71" i="3"/>
  <c r="V71" i="3"/>
  <c r="M71" i="3"/>
  <c r="L71" i="3"/>
  <c r="K71" i="3"/>
  <c r="J71" i="3"/>
  <c r="G71" i="3"/>
  <c r="N71" i="3"/>
  <c r="S26" i="3"/>
  <c r="V26" i="3"/>
  <c r="Q26" i="3"/>
  <c r="P26" i="3"/>
  <c r="R26" i="3"/>
  <c r="T26" i="3"/>
  <c r="M26" i="3"/>
  <c r="L26" i="3"/>
  <c r="U26" i="3"/>
  <c r="G26" i="3"/>
  <c r="N26" i="3"/>
  <c r="K26" i="3"/>
  <c r="J26" i="3"/>
  <c r="S34" i="3"/>
  <c r="Q34" i="3"/>
  <c r="P34" i="3"/>
  <c r="U34" i="3"/>
  <c r="V34" i="3"/>
  <c r="T34" i="3"/>
  <c r="N34" i="3"/>
  <c r="M34" i="3"/>
  <c r="L34" i="3"/>
  <c r="R34" i="3"/>
  <c r="G34" i="3"/>
  <c r="K34" i="3"/>
  <c r="S2" i="3"/>
  <c r="V2" i="3"/>
  <c r="Q2" i="3"/>
  <c r="T2" i="3"/>
  <c r="P2" i="3"/>
  <c r="R2" i="3"/>
  <c r="U2" i="3"/>
  <c r="M2" i="3"/>
  <c r="L2" i="3"/>
  <c r="G2" i="3"/>
  <c r="N2" i="3"/>
  <c r="J2" i="3"/>
  <c r="K2" i="3"/>
  <c r="C113" i="3"/>
  <c r="C90" i="3"/>
  <c r="C15" i="3"/>
  <c r="C12" i="3"/>
  <c r="C42" i="3"/>
  <c r="C62" i="3"/>
  <c r="C88" i="3"/>
  <c r="C50" i="3"/>
  <c r="D110" i="3"/>
  <c r="D119" i="3"/>
  <c r="D65" i="3"/>
  <c r="D37" i="3"/>
  <c r="D52" i="3"/>
  <c r="D33" i="3"/>
  <c r="D45" i="3"/>
  <c r="D5" i="3"/>
  <c r="D82" i="3"/>
  <c r="D10" i="3"/>
  <c r="E122" i="3"/>
  <c r="E96" i="3"/>
  <c r="E35" i="3"/>
  <c r="E61" i="3"/>
  <c r="E33" i="3"/>
  <c r="E42" i="3"/>
  <c r="E26" i="3"/>
  <c r="E56" i="3"/>
  <c r="F95" i="3"/>
  <c r="F18" i="3"/>
  <c r="F92" i="3"/>
  <c r="F22" i="3"/>
  <c r="F26" i="3"/>
  <c r="F87" i="3"/>
  <c r="G59" i="3"/>
  <c r="H89" i="3"/>
  <c r="H56" i="3"/>
  <c r="J18" i="3"/>
  <c r="J13" i="3"/>
  <c r="J10" i="3"/>
  <c r="K72" i="3"/>
  <c r="L9" i="3"/>
  <c r="S113" i="3"/>
  <c r="V113" i="3"/>
  <c r="R113" i="3"/>
  <c r="Q113" i="3"/>
  <c r="U113" i="3"/>
  <c r="T113" i="3"/>
  <c r="N113" i="3"/>
  <c r="M113" i="3"/>
  <c r="H113" i="3"/>
  <c r="L113" i="3"/>
  <c r="F113" i="3"/>
  <c r="P113" i="3"/>
  <c r="S109" i="3"/>
  <c r="R109" i="3"/>
  <c r="Q109" i="3"/>
  <c r="U109" i="3"/>
  <c r="P109" i="3"/>
  <c r="N109" i="3"/>
  <c r="T109" i="3"/>
  <c r="M109" i="3"/>
  <c r="V109" i="3"/>
  <c r="H109" i="3"/>
  <c r="F109" i="3"/>
  <c r="L109" i="3"/>
  <c r="S15" i="3"/>
  <c r="R15" i="3"/>
  <c r="Q15" i="3"/>
  <c r="U15" i="3"/>
  <c r="V15" i="3"/>
  <c r="T15" i="3"/>
  <c r="P15" i="3"/>
  <c r="N15" i="3"/>
  <c r="M15" i="3"/>
  <c r="H15" i="3"/>
  <c r="L15" i="3"/>
  <c r="F15" i="3"/>
  <c r="K15" i="3"/>
  <c r="S58" i="3"/>
  <c r="U58" i="3"/>
  <c r="R58" i="3"/>
  <c r="V58" i="3"/>
  <c r="Q58" i="3"/>
  <c r="T58" i="3"/>
  <c r="P58" i="3"/>
  <c r="N58" i="3"/>
  <c r="M58" i="3"/>
  <c r="J58" i="3"/>
  <c r="H58" i="3"/>
  <c r="F58" i="3"/>
  <c r="L58" i="3"/>
  <c r="K58" i="3"/>
  <c r="S88" i="3"/>
  <c r="Q88" i="3"/>
  <c r="U88" i="3"/>
  <c r="R88" i="3"/>
  <c r="V88" i="3"/>
  <c r="T88" i="3"/>
  <c r="N88" i="3"/>
  <c r="M88" i="3"/>
  <c r="H88" i="3"/>
  <c r="F88" i="3"/>
  <c r="E88" i="3"/>
  <c r="P88" i="3"/>
  <c r="K88" i="3"/>
  <c r="L88" i="3"/>
  <c r="E111" i="3"/>
  <c r="E117" i="3"/>
  <c r="E75" i="3"/>
  <c r="G111" i="3"/>
  <c r="G81" i="3"/>
  <c r="G57" i="3"/>
  <c r="J113" i="3"/>
  <c r="L81" i="3"/>
  <c r="S89" i="3"/>
  <c r="V89" i="3"/>
  <c r="P89" i="3"/>
  <c r="U89" i="3"/>
  <c r="Q89" i="3"/>
  <c r="N89" i="3"/>
  <c r="L89" i="3"/>
  <c r="F89" i="3"/>
  <c r="M89" i="3"/>
  <c r="K89" i="3"/>
  <c r="R89" i="3"/>
  <c r="S6" i="3"/>
  <c r="V6" i="3"/>
  <c r="T6" i="3"/>
  <c r="P6" i="3"/>
  <c r="U6" i="3"/>
  <c r="N6" i="3"/>
  <c r="L6" i="3"/>
  <c r="Q6" i="3"/>
  <c r="R6" i="3"/>
  <c r="F6" i="3"/>
  <c r="S14" i="3"/>
  <c r="V14" i="3"/>
  <c r="P14" i="3"/>
  <c r="T14" i="3"/>
  <c r="U14" i="3"/>
  <c r="Q14" i="3"/>
  <c r="N14" i="3"/>
  <c r="L14" i="3"/>
  <c r="M14" i="3"/>
  <c r="F14" i="3"/>
  <c r="R14" i="3"/>
  <c r="S47" i="3"/>
  <c r="V47" i="3"/>
  <c r="U47" i="3"/>
  <c r="P47" i="3"/>
  <c r="T47" i="3"/>
  <c r="N47" i="3"/>
  <c r="L47" i="3"/>
  <c r="R47" i="3"/>
  <c r="F47" i="3"/>
  <c r="K47" i="3"/>
  <c r="M47" i="3"/>
  <c r="Q47" i="3"/>
  <c r="S60" i="3"/>
  <c r="V60" i="3"/>
  <c r="P60" i="3"/>
  <c r="U60" i="3"/>
  <c r="N60" i="3"/>
  <c r="L60" i="3"/>
  <c r="M60" i="3"/>
  <c r="F60" i="3"/>
  <c r="R60" i="3"/>
  <c r="Q60" i="3"/>
  <c r="T60" i="3"/>
  <c r="J60" i="3"/>
  <c r="S73" i="3"/>
  <c r="V73" i="3"/>
  <c r="T73" i="3"/>
  <c r="P73" i="3"/>
  <c r="U73" i="3"/>
  <c r="Q73" i="3"/>
  <c r="N73" i="3"/>
  <c r="L73" i="3"/>
  <c r="R73" i="3"/>
  <c r="F73" i="3"/>
  <c r="M73" i="3"/>
  <c r="K73" i="3"/>
  <c r="S85" i="3"/>
  <c r="V85" i="3"/>
  <c r="R85" i="3"/>
  <c r="P85" i="3"/>
  <c r="U85" i="3"/>
  <c r="T85" i="3"/>
  <c r="N85" i="3"/>
  <c r="L85" i="3"/>
  <c r="M85" i="3"/>
  <c r="J85" i="3"/>
  <c r="F85" i="3"/>
  <c r="Q85" i="3"/>
  <c r="S83" i="3"/>
  <c r="V83" i="3"/>
  <c r="P83" i="3"/>
  <c r="T83" i="3"/>
  <c r="U83" i="3"/>
  <c r="R83" i="3"/>
  <c r="Q83" i="3"/>
  <c r="N83" i="3"/>
  <c r="L83" i="3"/>
  <c r="F83" i="3"/>
  <c r="K83" i="3"/>
  <c r="J83" i="3"/>
  <c r="M83" i="3"/>
  <c r="S23" i="3"/>
  <c r="V23" i="3"/>
  <c r="P23" i="3"/>
  <c r="U23" i="3"/>
  <c r="R23" i="3"/>
  <c r="T23" i="3"/>
  <c r="Q23" i="3"/>
  <c r="L23" i="3"/>
  <c r="K23" i="3"/>
  <c r="M23" i="3"/>
  <c r="F23" i="3"/>
  <c r="J23" i="3"/>
  <c r="N23" i="3"/>
  <c r="S39" i="3"/>
  <c r="V39" i="3"/>
  <c r="T39" i="3"/>
  <c r="P39" i="3"/>
  <c r="U39" i="3"/>
  <c r="Q39" i="3"/>
  <c r="R39" i="3"/>
  <c r="L39" i="3"/>
  <c r="N39" i="3"/>
  <c r="K39" i="3"/>
  <c r="F39" i="3"/>
  <c r="M39" i="3"/>
  <c r="C121" i="3"/>
  <c r="C95" i="3"/>
  <c r="C64" i="3"/>
  <c r="C105" i="3"/>
  <c r="C92" i="3"/>
  <c r="C104" i="3"/>
  <c r="C71" i="3"/>
  <c r="C26" i="3"/>
  <c r="C34" i="3"/>
  <c r="C2" i="3"/>
  <c r="D113" i="3"/>
  <c r="D109" i="3"/>
  <c r="D90" i="3"/>
  <c r="D15" i="3"/>
  <c r="D12" i="3"/>
  <c r="D58" i="3"/>
  <c r="D42" i="3"/>
  <c r="D62" i="3"/>
  <c r="D88" i="3"/>
  <c r="D50" i="3"/>
  <c r="E119" i="3"/>
  <c r="E65" i="3"/>
  <c r="E37" i="3"/>
  <c r="E58" i="3"/>
  <c r="E71" i="3"/>
  <c r="E83" i="3"/>
  <c r="E41" i="3"/>
  <c r="F112" i="3"/>
  <c r="F31" i="3"/>
  <c r="F107" i="3"/>
  <c r="F103" i="3"/>
  <c r="F40" i="3"/>
  <c r="F78" i="3"/>
  <c r="G89" i="3"/>
  <c r="G67" i="3"/>
  <c r="G47" i="3"/>
  <c r="G97" i="3"/>
  <c r="H63" i="3"/>
  <c r="H69" i="3"/>
  <c r="H11" i="3"/>
  <c r="H30" i="3"/>
  <c r="H78" i="3"/>
  <c r="J37" i="3"/>
  <c r="J39" i="3"/>
  <c r="K24" i="3"/>
  <c r="L75" i="3"/>
  <c r="Q21" i="3"/>
  <c r="S114" i="3"/>
  <c r="V114" i="3"/>
  <c r="U114" i="3"/>
  <c r="T114" i="3"/>
  <c r="Q114" i="3"/>
  <c r="P114" i="3"/>
  <c r="N114" i="3"/>
  <c r="R114" i="3"/>
  <c r="L114" i="3"/>
  <c r="M114" i="3"/>
  <c r="J114" i="3"/>
  <c r="H114" i="3"/>
  <c r="S99" i="3"/>
  <c r="V99" i="3"/>
  <c r="U99" i="3"/>
  <c r="T99" i="3"/>
  <c r="N99" i="3"/>
  <c r="R99" i="3"/>
  <c r="M99" i="3"/>
  <c r="K99" i="3"/>
  <c r="Q99" i="3"/>
  <c r="P99" i="3"/>
  <c r="H99" i="3"/>
  <c r="E113" i="3"/>
  <c r="E109" i="3"/>
  <c r="E90" i="3"/>
  <c r="E15" i="3"/>
  <c r="E12" i="3"/>
  <c r="E104" i="3"/>
  <c r="E85" i="3"/>
  <c r="E40" i="3"/>
  <c r="F111" i="3"/>
  <c r="F21" i="3"/>
  <c r="F81" i="3"/>
  <c r="F11" i="3"/>
  <c r="F66" i="3"/>
  <c r="F38" i="3"/>
  <c r="F84" i="3"/>
  <c r="G114" i="3"/>
  <c r="G48" i="3"/>
  <c r="G16" i="3"/>
  <c r="G58" i="3"/>
  <c r="G25" i="3"/>
  <c r="H54" i="3"/>
  <c r="H25" i="3"/>
  <c r="J15" i="3"/>
  <c r="J66" i="3"/>
  <c r="J7" i="3"/>
  <c r="K37" i="3"/>
  <c r="K56" i="3"/>
  <c r="L99" i="3"/>
  <c r="E57" i="3"/>
  <c r="J57" i="3"/>
  <c r="Q59" i="3"/>
  <c r="V77" i="3"/>
  <c r="S77" i="3"/>
  <c r="T77" i="3"/>
  <c r="Q77" i="3"/>
  <c r="L77" i="3"/>
  <c r="P77" i="3"/>
  <c r="U77" i="3"/>
  <c r="R77" i="3"/>
  <c r="K77" i="3"/>
  <c r="N77" i="3"/>
  <c r="H77" i="3"/>
  <c r="V116" i="3"/>
  <c r="U116" i="3"/>
  <c r="S116" i="3"/>
  <c r="Q116" i="3"/>
  <c r="R116" i="3"/>
  <c r="L116" i="3"/>
  <c r="T116" i="3"/>
  <c r="P116" i="3"/>
  <c r="N116" i="3"/>
  <c r="M116" i="3"/>
  <c r="K116" i="3"/>
  <c r="H116" i="3"/>
  <c r="V20" i="3"/>
  <c r="S20" i="3"/>
  <c r="U20" i="3"/>
  <c r="Q20" i="3"/>
  <c r="P20" i="3"/>
  <c r="L20" i="3"/>
  <c r="R20" i="3"/>
  <c r="N20" i="3"/>
  <c r="M20" i="3"/>
  <c r="H20" i="3"/>
  <c r="T20" i="3"/>
  <c r="V101" i="3"/>
  <c r="T101" i="3"/>
  <c r="Q101" i="3"/>
  <c r="S101" i="3"/>
  <c r="R101" i="3"/>
  <c r="L101" i="3"/>
  <c r="M101" i="3"/>
  <c r="N101" i="3"/>
  <c r="U101" i="3"/>
  <c r="P101" i="3"/>
  <c r="H101" i="3"/>
  <c r="V53" i="3"/>
  <c r="T53" i="3"/>
  <c r="Q53" i="3"/>
  <c r="P53" i="3"/>
  <c r="L53" i="3"/>
  <c r="U53" i="3"/>
  <c r="R53" i="3"/>
  <c r="K53" i="3"/>
  <c r="S53" i="3"/>
  <c r="M53" i="3"/>
  <c r="H53" i="3"/>
  <c r="V79" i="3"/>
  <c r="S79" i="3"/>
  <c r="U79" i="3"/>
  <c r="Q79" i="3"/>
  <c r="R79" i="3"/>
  <c r="L79" i="3"/>
  <c r="T79" i="3"/>
  <c r="P79" i="3"/>
  <c r="K79" i="3"/>
  <c r="N79" i="3"/>
  <c r="J79" i="3"/>
  <c r="H79" i="3"/>
  <c r="V93" i="3"/>
  <c r="R93" i="3"/>
  <c r="Q93" i="3"/>
  <c r="U93" i="3"/>
  <c r="T93" i="3"/>
  <c r="L93" i="3"/>
  <c r="S93" i="3"/>
  <c r="P93" i="3"/>
  <c r="M93" i="3"/>
  <c r="K93" i="3"/>
  <c r="J93" i="3"/>
  <c r="H93" i="3"/>
  <c r="V100" i="3"/>
  <c r="R100" i="3"/>
  <c r="T100" i="3"/>
  <c r="S100" i="3"/>
  <c r="U100" i="3"/>
  <c r="Q100" i="3"/>
  <c r="L100" i="3"/>
  <c r="P100" i="3"/>
  <c r="N100" i="3"/>
  <c r="H100" i="3"/>
  <c r="V28" i="3"/>
  <c r="R28" i="3"/>
  <c r="T28" i="3"/>
  <c r="Q28" i="3"/>
  <c r="S28" i="3"/>
  <c r="L28" i="3"/>
  <c r="U28" i="3"/>
  <c r="P28" i="3"/>
  <c r="K28" i="3"/>
  <c r="N28" i="3"/>
  <c r="M28" i="3"/>
  <c r="H28" i="3"/>
  <c r="V41" i="3"/>
  <c r="R41" i="3"/>
  <c r="U41" i="3"/>
  <c r="S41" i="3"/>
  <c r="Q41" i="3"/>
  <c r="T41" i="3"/>
  <c r="P41" i="3"/>
  <c r="L41" i="3"/>
  <c r="J41" i="3"/>
  <c r="K41" i="3"/>
  <c r="H41" i="3"/>
  <c r="C120" i="3"/>
  <c r="C21" i="3"/>
  <c r="C69" i="3"/>
  <c r="C11" i="3"/>
  <c r="C13" i="3"/>
  <c r="C30" i="3"/>
  <c r="C56" i="3"/>
  <c r="C43" i="3"/>
  <c r="D114" i="3"/>
  <c r="D32" i="3"/>
  <c r="D16" i="3"/>
  <c r="D99" i="3"/>
  <c r="D49" i="3"/>
  <c r="D57" i="3"/>
  <c r="D40" i="3"/>
  <c r="D7" i="3"/>
  <c r="E89" i="3"/>
  <c r="E6" i="3"/>
  <c r="E14" i="3"/>
  <c r="E47" i="3"/>
  <c r="E60" i="3"/>
  <c r="E49" i="3"/>
  <c r="E30" i="3"/>
  <c r="E28" i="3"/>
  <c r="F121" i="3"/>
  <c r="F67" i="3"/>
  <c r="F105" i="3"/>
  <c r="F71" i="3"/>
  <c r="F2" i="3"/>
  <c r="G116" i="3"/>
  <c r="G90" i="3"/>
  <c r="G49" i="3"/>
  <c r="G62" i="3"/>
  <c r="G50" i="3"/>
  <c r="H37" i="3"/>
  <c r="H33" i="3"/>
  <c r="H5" i="3"/>
  <c r="H39" i="3"/>
  <c r="J109" i="3"/>
  <c r="J53" i="3"/>
  <c r="J100" i="3"/>
  <c r="K113" i="3"/>
  <c r="K43" i="3"/>
  <c r="L49" i="3"/>
  <c r="M97" i="3"/>
  <c r="N41" i="3"/>
  <c r="S31" i="3"/>
  <c r="V31" i="3"/>
  <c r="U31" i="3"/>
  <c r="N31" i="3"/>
  <c r="T31" i="3"/>
  <c r="Q31" i="3"/>
  <c r="P31" i="3"/>
  <c r="R31" i="3"/>
  <c r="M31" i="3"/>
  <c r="K31" i="3"/>
  <c r="J31" i="3"/>
  <c r="H31" i="3"/>
  <c r="S59" i="3"/>
  <c r="V59" i="3"/>
  <c r="U59" i="3"/>
  <c r="R59" i="3"/>
  <c r="T59" i="3"/>
  <c r="P59" i="3"/>
  <c r="N59" i="3"/>
  <c r="M59" i="3"/>
  <c r="K59" i="3"/>
  <c r="E59" i="3"/>
  <c r="J59" i="3"/>
  <c r="H59" i="3"/>
  <c r="S63" i="3"/>
  <c r="T63" i="3"/>
  <c r="U63" i="3"/>
  <c r="R63" i="3"/>
  <c r="Q63" i="3"/>
  <c r="P63" i="3"/>
  <c r="M63" i="3"/>
  <c r="V63" i="3"/>
  <c r="L63" i="3"/>
  <c r="N63" i="3"/>
  <c r="J63" i="3"/>
  <c r="S108" i="3"/>
  <c r="U108" i="3"/>
  <c r="T108" i="3"/>
  <c r="V108" i="3"/>
  <c r="R108" i="3"/>
  <c r="P108" i="3"/>
  <c r="Q108" i="3"/>
  <c r="M108" i="3"/>
  <c r="L108" i="3"/>
  <c r="K108" i="3"/>
  <c r="J108" i="3"/>
  <c r="N108" i="3"/>
  <c r="G108" i="3"/>
  <c r="S38" i="3"/>
  <c r="U38" i="3"/>
  <c r="T38" i="3"/>
  <c r="R38" i="3"/>
  <c r="M38" i="3"/>
  <c r="V38" i="3"/>
  <c r="Q38" i="3"/>
  <c r="J38" i="3"/>
  <c r="K38" i="3"/>
  <c r="N38" i="3"/>
  <c r="L38" i="3"/>
  <c r="P38" i="3"/>
  <c r="G38" i="3"/>
  <c r="C114" i="3"/>
  <c r="C16" i="3"/>
  <c r="C57" i="3"/>
  <c r="C7" i="3"/>
  <c r="G117" i="3"/>
  <c r="G84" i="3"/>
  <c r="V76" i="3"/>
  <c r="U76" i="3"/>
  <c r="S76" i="3"/>
  <c r="T76" i="3"/>
  <c r="R76" i="3"/>
  <c r="P76" i="3"/>
  <c r="N76" i="3"/>
  <c r="K76" i="3"/>
  <c r="Q76" i="3"/>
  <c r="L76" i="3"/>
  <c r="H76" i="3"/>
  <c r="M76" i="3"/>
  <c r="V4" i="3"/>
  <c r="U4" i="3"/>
  <c r="T4" i="3"/>
  <c r="R4" i="3"/>
  <c r="P4" i="3"/>
  <c r="N4" i="3"/>
  <c r="K4" i="3"/>
  <c r="S4" i="3"/>
  <c r="Q4" i="3"/>
  <c r="M4" i="3"/>
  <c r="H4" i="3"/>
  <c r="V67" i="3"/>
  <c r="U67" i="3"/>
  <c r="S67" i="3"/>
  <c r="R67" i="3"/>
  <c r="P67" i="3"/>
  <c r="N67" i="3"/>
  <c r="K67" i="3"/>
  <c r="T67" i="3"/>
  <c r="Q67" i="3"/>
  <c r="L67" i="3"/>
  <c r="M67" i="3"/>
  <c r="H67" i="3"/>
  <c r="V18" i="3"/>
  <c r="U18" i="3"/>
  <c r="T18" i="3"/>
  <c r="R18" i="3"/>
  <c r="P18" i="3"/>
  <c r="S18" i="3"/>
  <c r="N18" i="3"/>
  <c r="K18" i="3"/>
  <c r="Q18" i="3"/>
  <c r="L18" i="3"/>
  <c r="H18" i="3"/>
  <c r="V9" i="3"/>
  <c r="U9" i="3"/>
  <c r="T9" i="3"/>
  <c r="S9" i="3"/>
  <c r="R9" i="3"/>
  <c r="P9" i="3"/>
  <c r="N9" i="3"/>
  <c r="Q9" i="3"/>
  <c r="K9" i="3"/>
  <c r="M9" i="3"/>
  <c r="H9" i="3"/>
  <c r="V68" i="3"/>
  <c r="U68" i="3"/>
  <c r="T68" i="3"/>
  <c r="R68" i="3"/>
  <c r="P68" i="3"/>
  <c r="N68" i="3"/>
  <c r="K68" i="3"/>
  <c r="Q68" i="3"/>
  <c r="S68" i="3"/>
  <c r="L68" i="3"/>
  <c r="H68" i="3"/>
  <c r="M68" i="3"/>
  <c r="V22" i="3"/>
  <c r="U22" i="3"/>
  <c r="S22" i="3"/>
  <c r="P22" i="3"/>
  <c r="T22" i="3"/>
  <c r="Q22" i="3"/>
  <c r="N22" i="3"/>
  <c r="K22" i="3"/>
  <c r="R22" i="3"/>
  <c r="M22" i="3"/>
  <c r="L22" i="3"/>
  <c r="J22" i="3"/>
  <c r="H22" i="3"/>
  <c r="V94" i="3"/>
  <c r="U94" i="3"/>
  <c r="T94" i="3"/>
  <c r="S94" i="3"/>
  <c r="P94" i="3"/>
  <c r="N94" i="3"/>
  <c r="K94" i="3"/>
  <c r="R94" i="3"/>
  <c r="Q94" i="3"/>
  <c r="H94" i="3"/>
  <c r="J94" i="3"/>
  <c r="M94" i="3"/>
  <c r="V51" i="3"/>
  <c r="U51" i="3"/>
  <c r="T51" i="3"/>
  <c r="S51" i="3"/>
  <c r="P51" i="3"/>
  <c r="R51" i="3"/>
  <c r="N51" i="3"/>
  <c r="K51" i="3"/>
  <c r="Q51" i="3"/>
  <c r="L51" i="3"/>
  <c r="M51" i="3"/>
  <c r="H51" i="3"/>
  <c r="G51" i="3"/>
  <c r="J51" i="3"/>
  <c r="V87" i="3"/>
  <c r="U87" i="3"/>
  <c r="R87" i="3"/>
  <c r="S87" i="3"/>
  <c r="T87" i="3"/>
  <c r="P87" i="3"/>
  <c r="Q87" i="3"/>
  <c r="K87" i="3"/>
  <c r="J87" i="3"/>
  <c r="L87" i="3"/>
  <c r="H87" i="3"/>
  <c r="N87" i="3"/>
  <c r="G87" i="3"/>
  <c r="M87" i="3"/>
  <c r="C77" i="3"/>
  <c r="C116" i="3"/>
  <c r="C20" i="3"/>
  <c r="C101" i="3"/>
  <c r="C53" i="3"/>
  <c r="C79" i="3"/>
  <c r="C93" i="3"/>
  <c r="C100" i="3"/>
  <c r="C28" i="3"/>
  <c r="C41" i="3"/>
  <c r="D120" i="3"/>
  <c r="D63" i="3"/>
  <c r="D69" i="3"/>
  <c r="D108" i="3"/>
  <c r="D13" i="3"/>
  <c r="D38" i="3"/>
  <c r="D43" i="3"/>
  <c r="E114" i="3"/>
  <c r="E31" i="3"/>
  <c r="E16" i="3"/>
  <c r="E99" i="3"/>
  <c r="E100" i="3"/>
  <c r="E51" i="3"/>
  <c r="F114" i="3"/>
  <c r="F86" i="3"/>
  <c r="F7" i="3"/>
  <c r="G4" i="3"/>
  <c r="G14" i="3"/>
  <c r="G93" i="3"/>
  <c r="G83" i="3"/>
  <c r="G39" i="3"/>
  <c r="H95" i="3"/>
  <c r="H105" i="3"/>
  <c r="H104" i="3"/>
  <c r="H26" i="3"/>
  <c r="J6" i="3"/>
  <c r="J9" i="3"/>
  <c r="J19" i="3"/>
  <c r="K114" i="3"/>
  <c r="K60" i="3"/>
  <c r="L111" i="3"/>
  <c r="L94" i="3"/>
  <c r="M100" i="3"/>
  <c r="T89" i="3"/>
  <c r="S32" i="3"/>
  <c r="V32" i="3"/>
  <c r="U32" i="3"/>
  <c r="T32" i="3"/>
  <c r="N32" i="3"/>
  <c r="R32" i="3"/>
  <c r="M32" i="3"/>
  <c r="K32" i="3"/>
  <c r="Q32" i="3"/>
  <c r="P32" i="3"/>
  <c r="J32" i="3"/>
  <c r="H32" i="3"/>
  <c r="S21" i="3"/>
  <c r="T21" i="3"/>
  <c r="V21" i="3"/>
  <c r="U21" i="3"/>
  <c r="R21" i="3"/>
  <c r="M21" i="3"/>
  <c r="P21" i="3"/>
  <c r="L21" i="3"/>
  <c r="K21" i="3"/>
  <c r="J21" i="3"/>
  <c r="N21" i="3"/>
  <c r="S11" i="3"/>
  <c r="U11" i="3"/>
  <c r="T11" i="3"/>
  <c r="V11" i="3"/>
  <c r="R11" i="3"/>
  <c r="M11" i="3"/>
  <c r="P11" i="3"/>
  <c r="L11" i="3"/>
  <c r="K11" i="3"/>
  <c r="N11" i="3"/>
  <c r="Q11" i="3"/>
  <c r="J11" i="3"/>
  <c r="G11" i="3"/>
  <c r="S30" i="3"/>
  <c r="U30" i="3"/>
  <c r="T30" i="3"/>
  <c r="M30" i="3"/>
  <c r="Q30" i="3"/>
  <c r="L30" i="3"/>
  <c r="R30" i="3"/>
  <c r="N30" i="3"/>
  <c r="V30" i="3"/>
  <c r="P30" i="3"/>
  <c r="K30" i="3"/>
  <c r="J30" i="3"/>
  <c r="G30" i="3"/>
  <c r="S43" i="3"/>
  <c r="U43" i="3"/>
  <c r="T43" i="3"/>
  <c r="R43" i="3"/>
  <c r="M43" i="3"/>
  <c r="N43" i="3"/>
  <c r="V43" i="3"/>
  <c r="L43" i="3"/>
  <c r="P43" i="3"/>
  <c r="J43" i="3"/>
  <c r="Q43" i="3"/>
  <c r="G43" i="3"/>
  <c r="C32" i="3"/>
  <c r="C40" i="3"/>
  <c r="E38" i="3"/>
  <c r="U112" i="3"/>
  <c r="T112" i="3"/>
  <c r="V112" i="3"/>
  <c r="Q112" i="3"/>
  <c r="M112" i="3"/>
  <c r="P112" i="3"/>
  <c r="S112" i="3"/>
  <c r="N112" i="3"/>
  <c r="K112" i="3"/>
  <c r="J112" i="3"/>
  <c r="L112" i="3"/>
  <c r="G112" i="3"/>
  <c r="U118" i="3"/>
  <c r="T118" i="3"/>
  <c r="S118" i="3"/>
  <c r="Q118" i="3"/>
  <c r="M118" i="3"/>
  <c r="R118" i="3"/>
  <c r="N118" i="3"/>
  <c r="K118" i="3"/>
  <c r="J118" i="3"/>
  <c r="P118" i="3"/>
  <c r="G118" i="3"/>
  <c r="L118" i="3"/>
  <c r="U86" i="3"/>
  <c r="T86" i="3"/>
  <c r="S86" i="3"/>
  <c r="V86" i="3"/>
  <c r="Q86" i="3"/>
  <c r="M86" i="3"/>
  <c r="P86" i="3"/>
  <c r="R86" i="3"/>
  <c r="N86" i="3"/>
  <c r="L86" i="3"/>
  <c r="J86" i="3"/>
  <c r="G86" i="3"/>
  <c r="U107" i="3"/>
  <c r="T107" i="3"/>
  <c r="Q107" i="3"/>
  <c r="S107" i="3"/>
  <c r="M107" i="3"/>
  <c r="R107" i="3"/>
  <c r="V107" i="3"/>
  <c r="P107" i="3"/>
  <c r="N107" i="3"/>
  <c r="J107" i="3"/>
  <c r="L107" i="3"/>
  <c r="G107" i="3"/>
  <c r="K107" i="3"/>
  <c r="U44" i="3"/>
  <c r="T44" i="3"/>
  <c r="V44" i="3"/>
  <c r="S44" i="3"/>
  <c r="Q44" i="3"/>
  <c r="P44" i="3"/>
  <c r="M44" i="3"/>
  <c r="J44" i="3"/>
  <c r="R44" i="3"/>
  <c r="N44" i="3"/>
  <c r="G44" i="3"/>
  <c r="L44" i="3"/>
  <c r="U54" i="3"/>
  <c r="T54" i="3"/>
  <c r="Q54" i="3"/>
  <c r="M54" i="3"/>
  <c r="R54" i="3"/>
  <c r="J54" i="3"/>
  <c r="S54" i="3"/>
  <c r="N54" i="3"/>
  <c r="L54" i="3"/>
  <c r="K54" i="3"/>
  <c r="G54" i="3"/>
  <c r="V103" i="3"/>
  <c r="U103" i="3"/>
  <c r="T103" i="3"/>
  <c r="R103" i="3"/>
  <c r="Q103" i="3"/>
  <c r="M103" i="3"/>
  <c r="J103" i="3"/>
  <c r="N103" i="3"/>
  <c r="S103" i="3"/>
  <c r="L103" i="3"/>
  <c r="G103" i="3"/>
  <c r="P103" i="3"/>
  <c r="V74" i="3"/>
  <c r="U74" i="3"/>
  <c r="T74" i="3"/>
  <c r="S74" i="3"/>
  <c r="Q74" i="3"/>
  <c r="R74" i="3"/>
  <c r="M74" i="3"/>
  <c r="P74" i="3"/>
  <c r="J74" i="3"/>
  <c r="N74" i="3"/>
  <c r="G74" i="3"/>
  <c r="K74" i="3"/>
  <c r="L74" i="3"/>
  <c r="V72" i="3"/>
  <c r="U72" i="3"/>
  <c r="T72" i="3"/>
  <c r="Q72" i="3"/>
  <c r="M72" i="3"/>
  <c r="S72" i="3"/>
  <c r="J72" i="3"/>
  <c r="R72" i="3"/>
  <c r="N72" i="3"/>
  <c r="L72" i="3"/>
  <c r="P72" i="3"/>
  <c r="G72" i="3"/>
  <c r="V78" i="3"/>
  <c r="U78" i="3"/>
  <c r="T78" i="3"/>
  <c r="R78" i="3"/>
  <c r="S78" i="3"/>
  <c r="Q78" i="3"/>
  <c r="N78" i="3"/>
  <c r="M78" i="3"/>
  <c r="P78" i="3"/>
  <c r="J78" i="3"/>
  <c r="K78" i="3"/>
  <c r="L78" i="3"/>
  <c r="G78" i="3"/>
  <c r="C76" i="3"/>
  <c r="C4" i="3"/>
  <c r="C67" i="3"/>
  <c r="C18" i="3"/>
  <c r="C9" i="3"/>
  <c r="C68" i="3"/>
  <c r="C22" i="3"/>
  <c r="C94" i="3"/>
  <c r="C51" i="3"/>
  <c r="C87" i="3"/>
  <c r="D77" i="3"/>
  <c r="D116" i="3"/>
  <c r="D20" i="3"/>
  <c r="D101" i="3"/>
  <c r="D53" i="3"/>
  <c r="D79" i="3"/>
  <c r="D93" i="3"/>
  <c r="D100" i="3"/>
  <c r="D28" i="3"/>
  <c r="D41" i="3"/>
  <c r="E63" i="3"/>
  <c r="E21" i="3"/>
  <c r="E108" i="3"/>
  <c r="E11" i="3"/>
  <c r="E93" i="3"/>
  <c r="E94" i="3"/>
  <c r="E72" i="3"/>
  <c r="F63" i="3"/>
  <c r="F108" i="3"/>
  <c r="F30" i="3"/>
  <c r="F43" i="3"/>
  <c r="G32" i="3"/>
  <c r="G22" i="3"/>
  <c r="G40" i="3"/>
  <c r="H6" i="3"/>
  <c r="H47" i="3"/>
  <c r="H73" i="3"/>
  <c r="H83" i="3"/>
  <c r="J20" i="3"/>
  <c r="J12" i="3"/>
  <c r="K63" i="3"/>
  <c r="L4" i="3"/>
  <c r="L19" i="3"/>
  <c r="M19" i="3"/>
  <c r="S16" i="3"/>
  <c r="V16" i="3"/>
  <c r="U16" i="3"/>
  <c r="P16" i="3"/>
  <c r="N16" i="3"/>
  <c r="Q16" i="3"/>
  <c r="M16" i="3"/>
  <c r="K16" i="3"/>
  <c r="T16" i="3"/>
  <c r="L16" i="3"/>
  <c r="R16" i="3"/>
  <c r="J16" i="3"/>
  <c r="H16" i="3"/>
  <c r="S7" i="3"/>
  <c r="V7" i="3"/>
  <c r="U7" i="3"/>
  <c r="N7" i="3"/>
  <c r="R7" i="3"/>
  <c r="M7" i="3"/>
  <c r="K7" i="3"/>
  <c r="P7" i="3"/>
  <c r="T7" i="3"/>
  <c r="Q7" i="3"/>
  <c r="L7" i="3"/>
  <c r="E7" i="3"/>
  <c r="H7" i="3"/>
  <c r="S120" i="3"/>
  <c r="T120" i="3"/>
  <c r="R120" i="3"/>
  <c r="V120" i="3"/>
  <c r="M120" i="3"/>
  <c r="Q120" i="3"/>
  <c r="K120" i="3"/>
  <c r="U120" i="3"/>
  <c r="N120" i="3"/>
  <c r="J120" i="3"/>
  <c r="L120" i="3"/>
  <c r="P120" i="3"/>
  <c r="S69" i="3"/>
  <c r="U69" i="3"/>
  <c r="T69" i="3"/>
  <c r="V69" i="3"/>
  <c r="R69" i="3"/>
  <c r="M69" i="3"/>
  <c r="P69" i="3"/>
  <c r="N69" i="3"/>
  <c r="J69" i="3"/>
  <c r="L69" i="3"/>
  <c r="Q69" i="3"/>
  <c r="K69" i="3"/>
  <c r="S13" i="3"/>
  <c r="U13" i="3"/>
  <c r="T13" i="3"/>
  <c r="R13" i="3"/>
  <c r="P13" i="3"/>
  <c r="Q13" i="3"/>
  <c r="M13" i="3"/>
  <c r="V13" i="3"/>
  <c r="N13" i="3"/>
  <c r="K13" i="3"/>
  <c r="L13" i="3"/>
  <c r="G13" i="3"/>
  <c r="S56" i="3"/>
  <c r="U56" i="3"/>
  <c r="T56" i="3"/>
  <c r="V56" i="3"/>
  <c r="P56" i="3"/>
  <c r="N56" i="3"/>
  <c r="M56" i="3"/>
  <c r="Q56" i="3"/>
  <c r="R56" i="3"/>
  <c r="J56" i="3"/>
  <c r="L56" i="3"/>
  <c r="G56" i="3"/>
  <c r="C31" i="3"/>
  <c r="C99" i="3"/>
  <c r="C59" i="3"/>
  <c r="G63" i="3"/>
  <c r="K50" i="3"/>
  <c r="V115" i="3"/>
  <c r="T115" i="3"/>
  <c r="R115" i="3"/>
  <c r="U115" i="3"/>
  <c r="L115" i="3"/>
  <c r="S115" i="3"/>
  <c r="K115" i="3"/>
  <c r="Q115" i="3"/>
  <c r="J115" i="3"/>
  <c r="N115" i="3"/>
  <c r="F115" i="3"/>
  <c r="V55" i="3"/>
  <c r="T55" i="3"/>
  <c r="R55" i="3"/>
  <c r="L55" i="3"/>
  <c r="S55" i="3"/>
  <c r="U55" i="3"/>
  <c r="P55" i="3"/>
  <c r="Q55" i="3"/>
  <c r="M55" i="3"/>
  <c r="K55" i="3"/>
  <c r="J55" i="3"/>
  <c r="F55" i="3"/>
  <c r="V48" i="3"/>
  <c r="T48" i="3"/>
  <c r="S48" i="3"/>
  <c r="U48" i="3"/>
  <c r="R48" i="3"/>
  <c r="P48" i="3"/>
  <c r="L48" i="3"/>
  <c r="Q48" i="3"/>
  <c r="J48" i="3"/>
  <c r="K48" i="3"/>
  <c r="M48" i="3"/>
  <c r="N48" i="3"/>
  <c r="F48" i="3"/>
  <c r="V46" i="3"/>
  <c r="T46" i="3"/>
  <c r="R46" i="3"/>
  <c r="U46" i="3"/>
  <c r="P46" i="3"/>
  <c r="L46" i="3"/>
  <c r="S46" i="3"/>
  <c r="N46" i="3"/>
  <c r="J46" i="3"/>
  <c r="K46" i="3"/>
  <c r="F46" i="3"/>
  <c r="M46" i="3"/>
  <c r="V8" i="3"/>
  <c r="T8" i="3"/>
  <c r="S8" i="3"/>
  <c r="R8" i="3"/>
  <c r="P8" i="3"/>
  <c r="L8" i="3"/>
  <c r="Q8" i="3"/>
  <c r="U8" i="3"/>
  <c r="M8" i="3"/>
  <c r="J8" i="3"/>
  <c r="F8" i="3"/>
  <c r="N8" i="3"/>
  <c r="K8" i="3"/>
  <c r="V102" i="3"/>
  <c r="T102" i="3"/>
  <c r="U102" i="3"/>
  <c r="R102" i="3"/>
  <c r="P102" i="3"/>
  <c r="L102" i="3"/>
  <c r="Q102" i="3"/>
  <c r="S102" i="3"/>
  <c r="M102" i="3"/>
  <c r="K102" i="3"/>
  <c r="N102" i="3"/>
  <c r="F102" i="3"/>
  <c r="V36" i="3"/>
  <c r="T36" i="3"/>
  <c r="S36" i="3"/>
  <c r="P36" i="3"/>
  <c r="U36" i="3"/>
  <c r="L36" i="3"/>
  <c r="R36" i="3"/>
  <c r="Q36" i="3"/>
  <c r="M36" i="3"/>
  <c r="K36" i="3"/>
  <c r="F36" i="3"/>
  <c r="N36" i="3"/>
  <c r="V106" i="3"/>
  <c r="T106" i="3"/>
  <c r="U106" i="3"/>
  <c r="P106" i="3"/>
  <c r="L106" i="3"/>
  <c r="R106" i="3"/>
  <c r="S106" i="3"/>
  <c r="Q106" i="3"/>
  <c r="M106" i="3"/>
  <c r="N106" i="3"/>
  <c r="K106" i="3"/>
  <c r="J106" i="3"/>
  <c r="F106" i="3"/>
  <c r="V17" i="3"/>
  <c r="T17" i="3"/>
  <c r="S17" i="3"/>
  <c r="U17" i="3"/>
  <c r="P17" i="3"/>
  <c r="N17" i="3"/>
  <c r="L17" i="3"/>
  <c r="Q17" i="3"/>
  <c r="M17" i="3"/>
  <c r="R17" i="3"/>
  <c r="F17" i="3"/>
  <c r="K17" i="3"/>
  <c r="V25" i="3"/>
  <c r="T25" i="3"/>
  <c r="R25" i="3"/>
  <c r="S25" i="3"/>
  <c r="P25" i="3"/>
  <c r="N25" i="3"/>
  <c r="L25" i="3"/>
  <c r="Q25" i="3"/>
  <c r="M25" i="3"/>
  <c r="U25" i="3"/>
  <c r="K25" i="3"/>
  <c r="F25" i="3"/>
  <c r="C112" i="3"/>
  <c r="C118" i="3"/>
  <c r="C86" i="3"/>
  <c r="C107" i="3"/>
  <c r="C44" i="3"/>
  <c r="C54" i="3"/>
  <c r="C103" i="3"/>
  <c r="C74" i="3"/>
  <c r="C72" i="3"/>
  <c r="C78" i="3"/>
  <c r="D76" i="3"/>
  <c r="D4" i="3"/>
  <c r="D67" i="3"/>
  <c r="D18" i="3"/>
  <c r="D9" i="3"/>
  <c r="D68" i="3"/>
  <c r="D22" i="3"/>
  <c r="D94" i="3"/>
  <c r="D51" i="3"/>
  <c r="D87" i="3"/>
  <c r="E77" i="3"/>
  <c r="E116" i="3"/>
  <c r="E20" i="3"/>
  <c r="E101" i="3"/>
  <c r="E53" i="3"/>
  <c r="E79" i="3"/>
  <c r="E22" i="3"/>
  <c r="E74" i="3"/>
  <c r="E17" i="3"/>
  <c r="E2" i="3"/>
  <c r="F116" i="3"/>
  <c r="F53" i="3"/>
  <c r="F100" i="3"/>
  <c r="G120" i="3"/>
  <c r="G98" i="3"/>
  <c r="G69" i="3"/>
  <c r="G12" i="3"/>
  <c r="G36" i="3"/>
  <c r="G28" i="3"/>
  <c r="H120" i="3"/>
  <c r="H21" i="3"/>
  <c r="H108" i="3"/>
  <c r="H13" i="3"/>
  <c r="H38" i="3"/>
  <c r="J67" i="3"/>
  <c r="J92" i="3"/>
  <c r="J28" i="3"/>
  <c r="K109" i="3"/>
  <c r="K104" i="3"/>
  <c r="L82" i="3"/>
  <c r="M41" i="3"/>
  <c r="V118" i="3"/>
  <c r="S49" i="3"/>
  <c r="V49" i="3"/>
  <c r="U49" i="3"/>
  <c r="P49" i="3"/>
  <c r="T49" i="3"/>
  <c r="Q49" i="3"/>
  <c r="N49" i="3"/>
  <c r="M49" i="3"/>
  <c r="K49" i="3"/>
  <c r="R49" i="3"/>
  <c r="J49" i="3"/>
  <c r="H49" i="3"/>
  <c r="S98" i="3"/>
  <c r="R98" i="3"/>
  <c r="Q98" i="3"/>
  <c r="V98" i="3"/>
  <c r="K98" i="3"/>
  <c r="T98" i="3"/>
  <c r="N98" i="3"/>
  <c r="M98" i="3"/>
  <c r="J98" i="3"/>
  <c r="U98" i="3"/>
  <c r="H98" i="3"/>
  <c r="P98" i="3"/>
  <c r="U75" i="3"/>
  <c r="S75" i="3"/>
  <c r="T75" i="3"/>
  <c r="R75" i="3"/>
  <c r="Q75" i="3"/>
  <c r="K75" i="3"/>
  <c r="V75" i="3"/>
  <c r="N75" i="3"/>
  <c r="P75" i="3"/>
  <c r="M75" i="3"/>
  <c r="J75" i="3"/>
  <c r="H75" i="3"/>
  <c r="U19" i="3"/>
  <c r="R19" i="3"/>
  <c r="S19" i="3"/>
  <c r="V19" i="3"/>
  <c r="Q19" i="3"/>
  <c r="K19" i="3"/>
  <c r="P19" i="3"/>
  <c r="T19" i="3"/>
  <c r="N19" i="3"/>
  <c r="H19" i="3"/>
  <c r="E19" i="3"/>
  <c r="F94" i="3"/>
  <c r="F34" i="3"/>
  <c r="G77" i="3"/>
  <c r="G109" i="3"/>
  <c r="G101" i="3"/>
  <c r="G60" i="3"/>
  <c r="G66" i="3"/>
  <c r="G17" i="3"/>
  <c r="H112" i="3"/>
  <c r="H86" i="3"/>
  <c r="H44" i="3"/>
  <c r="H103" i="3"/>
  <c r="H72" i="3"/>
  <c r="J77" i="3"/>
  <c r="J65" i="3"/>
  <c r="J99" i="3"/>
  <c r="J17" i="3"/>
  <c r="K6" i="3"/>
  <c r="K103" i="3"/>
  <c r="L31" i="3"/>
  <c r="L59" i="3"/>
  <c r="M84" i="3"/>
  <c r="V54" i="3"/>
  <c r="S57" i="3"/>
  <c r="V57" i="3"/>
  <c r="U57" i="3"/>
  <c r="T57" i="3"/>
  <c r="N57" i="3"/>
  <c r="M57" i="3"/>
  <c r="R57" i="3"/>
  <c r="P57" i="3"/>
  <c r="K57" i="3"/>
  <c r="Q57" i="3"/>
  <c r="L57" i="3"/>
  <c r="H57" i="3"/>
  <c r="S117" i="3"/>
  <c r="V117" i="3"/>
  <c r="U117" i="3"/>
  <c r="R117" i="3"/>
  <c r="Q117" i="3"/>
  <c r="T117" i="3"/>
  <c r="K117" i="3"/>
  <c r="P117" i="3"/>
  <c r="N117" i="3"/>
  <c r="L117" i="3"/>
  <c r="J117" i="3"/>
  <c r="M117" i="3"/>
  <c r="H117" i="3"/>
  <c r="U97" i="3"/>
  <c r="S97" i="3"/>
  <c r="R97" i="3"/>
  <c r="V97" i="3"/>
  <c r="Q97" i="3"/>
  <c r="K97" i="3"/>
  <c r="T97" i="3"/>
  <c r="P97" i="3"/>
  <c r="N97" i="3"/>
  <c r="L97" i="3"/>
  <c r="J97" i="3"/>
  <c r="H97" i="3"/>
  <c r="E97" i="3"/>
  <c r="U91" i="3"/>
  <c r="R91" i="3"/>
  <c r="S91" i="3"/>
  <c r="T91" i="3"/>
  <c r="Q91" i="3"/>
  <c r="K91" i="3"/>
  <c r="V91" i="3"/>
  <c r="P91" i="3"/>
  <c r="N91" i="3"/>
  <c r="L91" i="3"/>
  <c r="M91" i="3"/>
  <c r="H91" i="3"/>
  <c r="E91" i="3"/>
  <c r="J91" i="3"/>
  <c r="S122" i="3"/>
  <c r="T122" i="3"/>
  <c r="V122" i="3"/>
  <c r="P122" i="3"/>
  <c r="U122" i="3"/>
  <c r="Q122" i="3"/>
  <c r="R122" i="3"/>
  <c r="J122" i="3"/>
  <c r="N122" i="3"/>
  <c r="H122" i="3"/>
  <c r="L122" i="3"/>
  <c r="G122" i="3"/>
  <c r="M122" i="3"/>
  <c r="S96" i="3"/>
  <c r="V96" i="3"/>
  <c r="U96" i="3"/>
  <c r="P96" i="3"/>
  <c r="Q96" i="3"/>
  <c r="T96" i="3"/>
  <c r="R96" i="3"/>
  <c r="L96" i="3"/>
  <c r="J96" i="3"/>
  <c r="M96" i="3"/>
  <c r="K96" i="3"/>
  <c r="H96" i="3"/>
  <c r="G96" i="3"/>
  <c r="N96" i="3"/>
  <c r="S61" i="3"/>
  <c r="T61" i="3"/>
  <c r="P61" i="3"/>
  <c r="Q61" i="3"/>
  <c r="V61" i="3"/>
  <c r="U61" i="3"/>
  <c r="R61" i="3"/>
  <c r="M61" i="3"/>
  <c r="J61" i="3"/>
  <c r="H61" i="3"/>
  <c r="G61" i="3"/>
  <c r="N61" i="3"/>
  <c r="L61" i="3"/>
  <c r="S3" i="3"/>
  <c r="R3" i="3"/>
  <c r="P3" i="3"/>
  <c r="U3" i="3"/>
  <c r="V3" i="3"/>
  <c r="T3" i="3"/>
  <c r="M3" i="3"/>
  <c r="K3" i="3"/>
  <c r="H3" i="3"/>
  <c r="Q3" i="3"/>
  <c r="L3" i="3"/>
  <c r="J3" i="3"/>
  <c r="G3" i="3"/>
  <c r="S24" i="3"/>
  <c r="T24" i="3"/>
  <c r="P24" i="3"/>
  <c r="R24" i="3"/>
  <c r="J24" i="3"/>
  <c r="V24" i="3"/>
  <c r="U24" i="3"/>
  <c r="N24" i="3"/>
  <c r="Q24" i="3"/>
  <c r="L24" i="3"/>
  <c r="M24" i="3"/>
  <c r="H24" i="3"/>
  <c r="G24" i="3"/>
  <c r="C19" i="3"/>
  <c r="C91" i="3"/>
  <c r="D115" i="3"/>
  <c r="D55" i="3"/>
  <c r="D48" i="3"/>
  <c r="D46" i="3"/>
  <c r="D8" i="3"/>
  <c r="D102" i="3"/>
  <c r="D36" i="3"/>
  <c r="D106" i="3"/>
  <c r="D17" i="3"/>
  <c r="D25" i="3"/>
  <c r="E112" i="3"/>
  <c r="E118" i="3"/>
  <c r="E86" i="3"/>
  <c r="E107" i="3"/>
  <c r="E44" i="3"/>
  <c r="E54" i="3"/>
  <c r="E36" i="3"/>
  <c r="E43" i="3"/>
  <c r="F118" i="3"/>
  <c r="F32" i="3"/>
  <c r="F44" i="3"/>
  <c r="F49" i="3"/>
  <c r="F74" i="3"/>
  <c r="F59" i="3"/>
  <c r="G76" i="3"/>
  <c r="G6" i="3"/>
  <c r="G18" i="3"/>
  <c r="G99" i="3"/>
  <c r="G42" i="3"/>
  <c r="G91" i="3"/>
  <c r="H115" i="3"/>
  <c r="H48" i="3"/>
  <c r="H8" i="3"/>
  <c r="H36" i="3"/>
  <c r="H17" i="3"/>
  <c r="J76" i="3"/>
  <c r="J90" i="3"/>
  <c r="J68" i="3"/>
  <c r="J88" i="3"/>
  <c r="K20" i="3"/>
  <c r="K85" i="3"/>
  <c r="M77" i="3"/>
  <c r="N55" i="3"/>
  <c r="S40" i="3"/>
  <c r="V40" i="3"/>
  <c r="U40" i="3"/>
  <c r="R40" i="3"/>
  <c r="Q40" i="3"/>
  <c r="N40" i="3"/>
  <c r="M40" i="3"/>
  <c r="K40" i="3"/>
  <c r="P40" i="3"/>
  <c r="J40" i="3"/>
  <c r="L40" i="3"/>
  <c r="T40" i="3"/>
  <c r="H40" i="3"/>
  <c r="S111" i="3"/>
  <c r="V111" i="3"/>
  <c r="R111" i="3"/>
  <c r="Q111" i="3"/>
  <c r="K111" i="3"/>
  <c r="T111" i="3"/>
  <c r="P111" i="3"/>
  <c r="U111" i="3"/>
  <c r="N111" i="3"/>
  <c r="J111" i="3"/>
  <c r="H111" i="3"/>
  <c r="M111" i="3"/>
  <c r="S81" i="3"/>
  <c r="R81" i="3"/>
  <c r="Q81" i="3"/>
  <c r="V81" i="3"/>
  <c r="T81" i="3"/>
  <c r="K81" i="3"/>
  <c r="P81" i="3"/>
  <c r="U81" i="3"/>
  <c r="N81" i="3"/>
  <c r="J81" i="3"/>
  <c r="H81" i="3"/>
  <c r="U66" i="3"/>
  <c r="R66" i="3"/>
  <c r="S66" i="3"/>
  <c r="Q66" i="3"/>
  <c r="T66" i="3"/>
  <c r="K66" i="3"/>
  <c r="V66" i="3"/>
  <c r="P66" i="3"/>
  <c r="N66" i="3"/>
  <c r="M66" i="3"/>
  <c r="H66" i="3"/>
  <c r="L66" i="3"/>
  <c r="E66" i="3"/>
  <c r="U84" i="3"/>
  <c r="R84" i="3"/>
  <c r="S84" i="3"/>
  <c r="V84" i="3"/>
  <c r="Q84" i="3"/>
  <c r="T84" i="3"/>
  <c r="P84" i="3"/>
  <c r="K84" i="3"/>
  <c r="N84" i="3"/>
  <c r="H84" i="3"/>
  <c r="L84" i="3"/>
  <c r="E84" i="3"/>
  <c r="J84" i="3"/>
  <c r="S70" i="3"/>
  <c r="T70" i="3"/>
  <c r="P70" i="3"/>
  <c r="R70" i="3"/>
  <c r="U70" i="3"/>
  <c r="V70" i="3"/>
  <c r="Q70" i="3"/>
  <c r="K70" i="3"/>
  <c r="J70" i="3"/>
  <c r="H70" i="3"/>
  <c r="G70" i="3"/>
  <c r="L70" i="3"/>
  <c r="N70" i="3"/>
  <c r="S35" i="3"/>
  <c r="U35" i="3"/>
  <c r="P35" i="3"/>
  <c r="R35" i="3"/>
  <c r="V35" i="3"/>
  <c r="Q35" i="3"/>
  <c r="T35" i="3"/>
  <c r="N35" i="3"/>
  <c r="J35" i="3"/>
  <c r="H35" i="3"/>
  <c r="L35" i="3"/>
  <c r="G35" i="3"/>
  <c r="M35" i="3"/>
  <c r="S27" i="3"/>
  <c r="U27" i="3"/>
  <c r="V27" i="3"/>
  <c r="T27" i="3"/>
  <c r="P27" i="3"/>
  <c r="R27" i="3"/>
  <c r="L27" i="3"/>
  <c r="K27" i="3"/>
  <c r="N27" i="3"/>
  <c r="J27" i="3"/>
  <c r="H27" i="3"/>
  <c r="G27" i="3"/>
  <c r="Q27" i="3"/>
  <c r="M27" i="3"/>
  <c r="S29" i="3"/>
  <c r="U29" i="3"/>
  <c r="V29" i="3"/>
  <c r="P29" i="3"/>
  <c r="R29" i="3"/>
  <c r="J29" i="3"/>
  <c r="Q29" i="3"/>
  <c r="T29" i="3"/>
  <c r="H29" i="3"/>
  <c r="N29" i="3"/>
  <c r="G29" i="3"/>
  <c r="K29" i="3"/>
  <c r="M29" i="3"/>
  <c r="L29" i="3"/>
  <c r="S80" i="3"/>
  <c r="V80" i="3"/>
  <c r="Q80" i="3"/>
  <c r="T80" i="3"/>
  <c r="P80" i="3"/>
  <c r="J80" i="3"/>
  <c r="U80" i="3"/>
  <c r="R80" i="3"/>
  <c r="M80" i="3"/>
  <c r="K80" i="3"/>
  <c r="H80" i="3"/>
  <c r="L80" i="3"/>
  <c r="G80" i="3"/>
  <c r="N80" i="3"/>
  <c r="C98" i="3"/>
  <c r="C117" i="3"/>
  <c r="C81" i="3"/>
  <c r="C75" i="3"/>
  <c r="C97" i="3"/>
  <c r="T110" i="3"/>
  <c r="V110" i="3"/>
  <c r="R110" i="3"/>
  <c r="Q110" i="3"/>
  <c r="P110" i="3"/>
  <c r="U110" i="3"/>
  <c r="N110" i="3"/>
  <c r="S110" i="3"/>
  <c r="L110" i="3"/>
  <c r="G110" i="3"/>
  <c r="F110" i="3"/>
  <c r="M110" i="3"/>
  <c r="K110" i="3"/>
  <c r="R119" i="3"/>
  <c r="T119" i="3"/>
  <c r="S119" i="3"/>
  <c r="V119" i="3"/>
  <c r="U119" i="3"/>
  <c r="P119" i="3"/>
  <c r="N119" i="3"/>
  <c r="Q119" i="3"/>
  <c r="K119" i="3"/>
  <c r="G119" i="3"/>
  <c r="F119" i="3"/>
  <c r="L119" i="3"/>
  <c r="M119" i="3"/>
  <c r="R65" i="3"/>
  <c r="T65" i="3"/>
  <c r="P65" i="3"/>
  <c r="U65" i="3"/>
  <c r="Q65" i="3"/>
  <c r="S65" i="3"/>
  <c r="V65" i="3"/>
  <c r="N65" i="3"/>
  <c r="M65" i="3"/>
  <c r="K65" i="3"/>
  <c r="G65" i="3"/>
  <c r="F65" i="3"/>
  <c r="R37" i="3"/>
  <c r="U37" i="3"/>
  <c r="V37" i="3"/>
  <c r="S37" i="3"/>
  <c r="Q37" i="3"/>
  <c r="N37" i="3"/>
  <c r="P37" i="3"/>
  <c r="L37" i="3"/>
  <c r="G37" i="3"/>
  <c r="F37" i="3"/>
  <c r="M37" i="3"/>
  <c r="T52" i="3"/>
  <c r="S52" i="3"/>
  <c r="R52" i="3"/>
  <c r="U52" i="3"/>
  <c r="V52" i="3"/>
  <c r="N52" i="3"/>
  <c r="Q52" i="3"/>
  <c r="P52" i="3"/>
  <c r="M52" i="3"/>
  <c r="J52" i="3"/>
  <c r="G52" i="3"/>
  <c r="F52" i="3"/>
  <c r="L52" i="3"/>
  <c r="K52" i="3"/>
  <c r="U33" i="3"/>
  <c r="R33" i="3"/>
  <c r="V33" i="3"/>
  <c r="T33" i="3"/>
  <c r="S33" i="3"/>
  <c r="P33" i="3"/>
  <c r="Q33" i="3"/>
  <c r="N33" i="3"/>
  <c r="J33" i="3"/>
  <c r="G33" i="3"/>
  <c r="F33" i="3"/>
  <c r="M33" i="3"/>
  <c r="S45" i="3"/>
  <c r="R45" i="3"/>
  <c r="U45" i="3"/>
  <c r="T45" i="3"/>
  <c r="V45" i="3"/>
  <c r="N45" i="3"/>
  <c r="Q45" i="3"/>
  <c r="M45" i="3"/>
  <c r="K45" i="3"/>
  <c r="L45" i="3"/>
  <c r="J45" i="3"/>
  <c r="G45" i="3"/>
  <c r="F45" i="3"/>
  <c r="V5" i="3"/>
  <c r="P5" i="3"/>
  <c r="R5" i="3"/>
  <c r="Q5" i="3"/>
  <c r="S5" i="3"/>
  <c r="T5" i="3"/>
  <c r="N5" i="3"/>
  <c r="U5" i="3"/>
  <c r="G5" i="3"/>
  <c r="F5" i="3"/>
  <c r="M5" i="3"/>
  <c r="L5" i="3"/>
  <c r="T82" i="3"/>
  <c r="U82" i="3"/>
  <c r="V82" i="3"/>
  <c r="S82" i="3"/>
  <c r="P82" i="3"/>
  <c r="Q82" i="3"/>
  <c r="R82" i="3"/>
  <c r="M82" i="3"/>
  <c r="H82" i="3"/>
  <c r="G82" i="3"/>
  <c r="F82" i="3"/>
  <c r="J82" i="3"/>
  <c r="K82" i="3"/>
  <c r="S10" i="3"/>
  <c r="V10" i="3"/>
  <c r="T10" i="3"/>
  <c r="Q10" i="3"/>
  <c r="U10" i="3"/>
  <c r="N10" i="3"/>
  <c r="P10" i="3"/>
  <c r="R10" i="3"/>
  <c r="K10" i="3"/>
  <c r="H10" i="3"/>
  <c r="L10" i="3"/>
  <c r="G10" i="3"/>
  <c r="F10" i="3"/>
  <c r="M10" i="3"/>
  <c r="C122" i="3"/>
  <c r="C70" i="3"/>
  <c r="C96" i="3"/>
  <c r="C35" i="3"/>
  <c r="C61" i="3"/>
  <c r="C27" i="3"/>
  <c r="C3" i="3"/>
  <c r="C29" i="3"/>
  <c r="C24" i="3"/>
  <c r="C80" i="3"/>
  <c r="D111" i="3"/>
  <c r="D98" i="3"/>
  <c r="D117" i="3"/>
  <c r="D81" i="3"/>
  <c r="D75" i="3"/>
  <c r="D97" i="3"/>
  <c r="D66" i="3"/>
  <c r="D19" i="3"/>
  <c r="D91" i="3"/>
  <c r="D84" i="3"/>
  <c r="E115" i="3"/>
  <c r="E55" i="3"/>
  <c r="E48" i="3"/>
  <c r="E46" i="3"/>
  <c r="E8" i="3"/>
  <c r="E102" i="3"/>
  <c r="E3" i="3"/>
  <c r="E5" i="3"/>
  <c r="E34" i="3"/>
  <c r="F120" i="3"/>
  <c r="F98" i="3"/>
  <c r="F69" i="3"/>
  <c r="F75" i="3"/>
  <c r="F13" i="3"/>
  <c r="F19" i="3"/>
  <c r="F56" i="3"/>
  <c r="G115" i="3"/>
  <c r="G31" i="3"/>
  <c r="G46" i="3"/>
  <c r="G79" i="3"/>
  <c r="G85" i="3"/>
  <c r="G88" i="3"/>
  <c r="H110" i="3"/>
  <c r="H65" i="3"/>
  <c r="H52" i="3"/>
  <c r="H45" i="3"/>
  <c r="H34" i="3"/>
  <c r="J110" i="3"/>
  <c r="J14" i="3"/>
  <c r="J102" i="3"/>
  <c r="J34" i="3"/>
  <c r="K86" i="3"/>
  <c r="K100" i="3"/>
  <c r="L32" i="3"/>
  <c r="M115" i="3"/>
  <c r="N95" i="3"/>
  <c r="P115" i="3"/>
  <c r="AS724" i="2"/>
  <c r="AT269" i="2"/>
  <c r="AU234" i="2"/>
  <c r="AR131" i="2"/>
  <c r="AT440" i="2"/>
  <c r="AS683" i="2"/>
  <c r="AT714" i="2"/>
  <c r="AU5" i="2"/>
  <c r="AR549" i="2"/>
  <c r="AS608" i="2"/>
  <c r="AT435" i="2"/>
  <c r="AS722" i="2"/>
  <c r="AU701" i="2"/>
  <c r="AT646" i="2"/>
  <c r="AS694" i="2"/>
  <c r="AS394" i="2"/>
  <c r="AS374" i="2"/>
  <c r="AS486" i="2"/>
  <c r="AS92" i="2"/>
  <c r="AS193" i="2"/>
  <c r="AS3" i="2"/>
  <c r="AR3" i="2"/>
  <c r="AS396" i="2"/>
  <c r="AS359" i="2"/>
  <c r="AS606" i="2"/>
  <c r="AS78" i="2"/>
  <c r="AS506" i="2"/>
  <c r="AS453" i="2"/>
  <c r="AS80" i="2"/>
  <c r="AS590" i="2"/>
  <c r="AS688" i="2"/>
  <c r="AS71" i="2"/>
  <c r="AT502" i="2"/>
  <c r="AT678" i="2"/>
  <c r="AT185" i="2"/>
  <c r="AT553" i="2"/>
  <c r="AT295" i="2"/>
  <c r="AT716" i="2"/>
  <c r="AT656" i="2"/>
  <c r="AS672" i="2"/>
  <c r="AS681" i="2"/>
  <c r="AS627" i="2"/>
  <c r="AS257" i="2"/>
  <c r="AS372" i="2"/>
  <c r="AS196" i="2"/>
  <c r="AS473" i="2"/>
  <c r="AS616" i="2"/>
  <c r="AS559" i="2"/>
  <c r="AT711" i="2"/>
  <c r="AS205" i="2"/>
  <c r="AS405" i="2"/>
  <c r="AS470" i="2"/>
  <c r="AS301" i="2"/>
  <c r="AS451" i="2"/>
  <c r="AS30" i="2"/>
  <c r="AS403" i="2"/>
  <c r="AS614" i="2"/>
  <c r="AS664" i="2"/>
  <c r="AS728" i="2"/>
  <c r="AS560" i="2"/>
  <c r="AS379" i="2"/>
  <c r="AS283" i="2"/>
  <c r="AS32" i="2"/>
  <c r="AS579" i="2"/>
  <c r="AS421" i="2"/>
  <c r="AS236" i="2"/>
  <c r="AT708" i="2"/>
  <c r="AT734" i="2"/>
  <c r="AT645" i="2"/>
  <c r="AT360" i="2"/>
  <c r="AT108" i="2"/>
  <c r="AT197" i="2"/>
  <c r="AS109" i="2"/>
  <c r="AS377" i="2"/>
  <c r="AS112" i="2"/>
  <c r="AS138" i="2"/>
  <c r="AS490" i="2"/>
  <c r="AS54" i="2"/>
  <c r="AS325" i="2"/>
  <c r="AS413" i="2"/>
  <c r="AS503" i="2"/>
  <c r="AS711" i="2"/>
  <c r="AS725" i="2"/>
  <c r="AS652" i="2"/>
  <c r="AS599" i="2"/>
  <c r="AS700" i="2"/>
  <c r="AS624" i="2"/>
  <c r="AS710" i="2"/>
  <c r="AS154" i="2"/>
  <c r="AS364" i="2"/>
  <c r="AS65" i="2"/>
  <c r="AS640" i="2"/>
  <c r="AS551" i="2"/>
  <c r="AS28" i="2"/>
  <c r="AS125" i="2"/>
  <c r="AS70" i="2"/>
  <c r="AS583" i="2"/>
  <c r="AS103" i="2"/>
  <c r="AT573" i="2"/>
  <c r="AT454" i="2"/>
  <c r="AT676" i="2"/>
  <c r="AT208" i="2"/>
  <c r="AT518" i="2"/>
  <c r="AT461" i="2"/>
  <c r="AS456" i="2"/>
  <c r="AS639" i="2"/>
  <c r="AS457" i="2"/>
  <c r="AS520" i="2"/>
  <c r="AS697" i="2"/>
  <c r="AS16" i="2"/>
  <c r="AS128" i="2"/>
  <c r="AS270" i="2"/>
  <c r="AS594" i="2"/>
  <c r="AS546" i="2"/>
  <c r="AS63" i="2"/>
  <c r="AS459" i="2"/>
  <c r="AS667" i="2"/>
  <c r="AS695" i="2"/>
  <c r="AS384" i="2"/>
  <c r="AS282" i="2"/>
  <c r="AS463" i="2"/>
  <c r="AS663" i="2"/>
  <c r="AS611" i="2"/>
  <c r="AS571" i="2"/>
  <c r="AS727" i="2"/>
  <c r="AS61" i="2"/>
  <c r="AS194" i="2"/>
  <c r="AS247" i="2"/>
  <c r="AS557" i="2"/>
  <c r="AS342" i="2"/>
  <c r="AT605" i="2"/>
  <c r="AT361" i="2"/>
  <c r="AT547" i="2"/>
  <c r="AT18" i="2"/>
  <c r="AT95" i="2"/>
  <c r="AT429" i="2"/>
  <c r="AS675" i="2"/>
  <c r="AS44" i="2"/>
  <c r="AS217" i="2"/>
  <c r="AS525" i="2"/>
  <c r="AS206" i="2"/>
  <c r="AS543" i="2"/>
  <c r="AS577" i="2"/>
  <c r="AS284" i="2"/>
  <c r="AS524" i="2"/>
  <c r="AS150" i="2"/>
  <c r="AS398" i="2"/>
  <c r="AS113" i="2"/>
  <c r="AR113" i="2"/>
  <c r="AS565" i="2"/>
  <c r="AS609" i="2"/>
  <c r="AS262" i="2"/>
  <c r="AS561" i="2"/>
  <c r="AS136" i="2"/>
  <c r="AS391" i="2"/>
  <c r="AS592" i="2"/>
  <c r="AS536" i="2"/>
  <c r="AS721" i="2"/>
  <c r="AS268" i="2"/>
  <c r="AS269" i="2"/>
  <c r="AS210" i="2"/>
  <c r="AS444" i="2"/>
  <c r="AS33" i="2"/>
  <c r="AS226" i="2"/>
  <c r="AS492" i="2"/>
  <c r="AT148" i="2"/>
  <c r="AT665" i="2"/>
  <c r="AT514" i="2"/>
  <c r="AT22" i="2"/>
  <c r="AT706" i="2"/>
  <c r="AT258" i="2"/>
  <c r="AS682" i="2"/>
  <c r="AS151" i="2"/>
  <c r="AS117" i="2"/>
  <c r="AS690" i="2"/>
  <c r="AS424" i="2"/>
  <c r="AS597" i="2"/>
  <c r="AS195" i="2"/>
  <c r="AS696" i="2"/>
  <c r="AS431" i="2"/>
  <c r="AS373" i="2"/>
  <c r="AS702" i="2"/>
  <c r="AS118" i="2"/>
  <c r="AS27" i="2"/>
  <c r="AS445" i="2"/>
  <c r="AS370" i="2"/>
  <c r="AS19" i="2"/>
  <c r="AS530" i="2"/>
  <c r="AS238" i="2"/>
  <c r="AR238" i="2"/>
  <c r="AS501" i="2"/>
  <c r="AS426" i="2"/>
  <c r="AS215" i="2"/>
  <c r="AS657" i="2"/>
  <c r="AS497" i="2"/>
  <c r="AS300" i="2"/>
  <c r="AS76" i="2"/>
  <c r="AS46" i="2"/>
  <c r="AS335" i="2"/>
  <c r="AS296" i="2"/>
  <c r="AS598" i="2"/>
  <c r="AS626" i="2"/>
  <c r="AT416" i="2"/>
  <c r="AT673" i="2"/>
  <c r="AT679" i="2"/>
  <c r="AT182" i="2"/>
  <c r="AT237" i="2"/>
  <c r="AT83" i="2"/>
  <c r="AS634" i="2"/>
  <c r="AS709" i="2"/>
  <c r="AS277" i="2"/>
  <c r="AS134" i="2"/>
  <c r="AS220" i="2"/>
  <c r="AS45" i="2"/>
  <c r="AS178" i="2"/>
  <c r="AS422" i="2"/>
  <c r="AS701" i="2"/>
  <c r="AS637" i="2"/>
  <c r="AS674" i="2"/>
  <c r="AS173" i="2"/>
  <c r="AS96" i="2"/>
  <c r="AS314" i="2"/>
  <c r="AS143" i="2"/>
  <c r="AS315" i="2"/>
  <c r="AS223" i="2"/>
  <c r="AS462" i="2"/>
  <c r="AS38" i="2"/>
  <c r="AS519" i="2"/>
  <c r="AS251" i="2"/>
  <c r="AS569" i="2"/>
  <c r="AS228" i="2"/>
  <c r="AS10" i="2"/>
  <c r="AS556" i="2"/>
  <c r="AS17" i="2"/>
  <c r="AS352" i="2"/>
  <c r="AS333" i="2"/>
  <c r="AS680" i="2"/>
  <c r="AS169" i="2"/>
  <c r="AS355" i="2"/>
  <c r="AS74" i="2"/>
  <c r="AS122" i="2"/>
  <c r="AS311" i="2"/>
  <c r="AT619" i="2"/>
  <c r="AT145" i="2"/>
  <c r="AT607" i="2"/>
  <c r="AT147" i="2"/>
  <c r="AT66" i="2"/>
  <c r="AT328" i="2"/>
  <c r="AS737" i="2"/>
  <c r="AS588" i="2"/>
  <c r="AS400" i="2"/>
  <c r="AS720" i="2"/>
  <c r="AS643" i="2"/>
  <c r="AS350" i="2"/>
  <c r="AS390" i="2"/>
  <c r="AS319" i="2"/>
  <c r="AS345" i="2"/>
  <c r="AS650" i="2"/>
  <c r="AS651" i="2"/>
  <c r="AS558" i="2"/>
  <c r="AS279" i="2"/>
  <c r="AS189" i="2"/>
  <c r="AS93" i="2"/>
  <c r="AS572" i="2"/>
  <c r="AS601" i="2"/>
  <c r="AS479" i="2"/>
  <c r="AS474" i="2"/>
  <c r="AS264" i="2"/>
  <c r="AS495" i="2"/>
  <c r="AS37" i="2"/>
  <c r="AS149" i="2"/>
  <c r="AS631" i="2"/>
  <c r="AS158" i="2"/>
  <c r="AS265" i="2"/>
  <c r="AS671" i="2"/>
  <c r="AS159" i="2"/>
  <c r="AS111" i="2"/>
  <c r="AS344" i="2"/>
  <c r="AS124" i="2"/>
  <c r="AS130" i="2"/>
  <c r="AS467" i="2"/>
  <c r="AS90" i="2"/>
  <c r="AS632" i="2"/>
  <c r="AS610" i="2"/>
  <c r="AS417" i="2"/>
  <c r="AS313" i="2"/>
  <c r="AS523" i="2"/>
  <c r="AS340" i="2"/>
  <c r="AS729" i="2"/>
  <c r="AS303" i="2"/>
  <c r="AS666" i="2"/>
  <c r="AS684" i="2"/>
  <c r="AS691" i="2"/>
  <c r="AS581" i="2"/>
  <c r="AS466" i="2"/>
  <c r="AS278" i="2"/>
  <c r="AS177" i="2"/>
  <c r="AS227" i="2"/>
  <c r="AS263" i="2"/>
  <c r="AS658" i="2"/>
  <c r="AS362" i="2"/>
  <c r="AS465" i="2"/>
  <c r="AS436" i="2"/>
  <c r="AS101" i="2"/>
  <c r="AS419" i="2"/>
  <c r="AS218" i="2"/>
  <c r="AS500" i="2"/>
  <c r="AS578" i="2"/>
  <c r="AS256" i="2"/>
  <c r="AS488" i="2"/>
  <c r="AS31" i="2"/>
  <c r="AS241" i="2"/>
  <c r="AS97" i="2"/>
  <c r="AT657" i="2"/>
  <c r="AS538" i="2"/>
  <c r="AS425" i="2"/>
  <c r="AS623" i="2"/>
  <c r="AS20" i="2"/>
  <c r="AS717" i="2"/>
  <c r="AS131" i="2"/>
  <c r="AS418" i="2"/>
  <c r="AS110" i="2"/>
  <c r="AS249" i="2"/>
  <c r="AS357" i="2"/>
  <c r="AS305" i="2"/>
  <c r="AS404" i="2"/>
  <c r="AS5" i="2"/>
  <c r="AS336" i="2"/>
  <c r="AS685" i="2"/>
  <c r="AS508" i="2"/>
  <c r="AS550" i="2"/>
  <c r="AS8" i="2"/>
  <c r="AS105" i="2"/>
  <c r="AS171" i="2"/>
  <c r="AS644" i="2"/>
  <c r="AS156" i="2"/>
  <c r="AS297" i="2"/>
  <c r="AS347" i="2"/>
  <c r="AS179" i="2"/>
  <c r="AS437" i="2"/>
  <c r="AS354" i="2"/>
  <c r="AS259" i="2"/>
  <c r="AS72" i="2"/>
  <c r="AS686" i="2"/>
  <c r="AS668" i="2"/>
  <c r="AS713" i="2"/>
  <c r="AS468" i="2"/>
  <c r="AS287" i="2"/>
  <c r="AS187" i="2"/>
  <c r="AS387" i="2"/>
  <c r="AS304" i="2"/>
  <c r="AS566" i="2"/>
  <c r="AS738" i="2"/>
  <c r="AS366" i="2"/>
  <c r="AS567" i="2"/>
  <c r="AS272" i="2"/>
  <c r="AS132" i="2"/>
  <c r="AS380" i="2"/>
  <c r="AS23" i="2"/>
  <c r="AS34" i="2"/>
  <c r="AS346" i="2"/>
  <c r="AS731" i="2"/>
  <c r="AS392" i="2"/>
  <c r="AS376" i="2"/>
  <c r="AS414" i="2"/>
  <c r="AS327" i="2"/>
  <c r="AS116" i="2"/>
  <c r="AS475" i="2"/>
  <c r="AS408" i="2"/>
  <c r="AS449" i="2"/>
  <c r="AS4" i="2"/>
  <c r="AS235" i="2"/>
  <c r="AS302" i="2"/>
  <c r="AS163" i="2"/>
  <c r="AS401" i="2"/>
  <c r="AS661" i="2"/>
  <c r="AS35" i="2"/>
  <c r="AS649" i="2"/>
  <c r="AS11" i="2"/>
  <c r="AS280" i="2"/>
  <c r="AS172" i="2"/>
  <c r="AS596" i="2"/>
  <c r="AR596" i="2"/>
  <c r="AS73" i="2"/>
  <c r="AS85" i="2"/>
  <c r="AS339" i="2"/>
  <c r="AS334" i="2"/>
  <c r="AS591" i="2"/>
  <c r="AS133" i="2"/>
  <c r="AR133" i="2"/>
  <c r="AS397" i="2"/>
  <c r="AS318" i="2"/>
  <c r="AS6" i="2"/>
  <c r="AS216" i="2"/>
  <c r="AS402" i="2"/>
  <c r="AS67" i="2"/>
  <c r="AS485" i="2"/>
  <c r="AS43" i="2"/>
  <c r="AS324" i="2"/>
  <c r="AS289" i="2"/>
  <c r="AS317" i="2"/>
  <c r="AS2" i="2"/>
  <c r="AT721" i="2"/>
  <c r="AT728" i="2"/>
  <c r="AT497" i="2"/>
  <c r="AT352" i="2"/>
  <c r="AT571" i="2"/>
  <c r="AT606" i="2"/>
  <c r="AT640" i="2"/>
  <c r="AT159" i="2"/>
  <c r="AT268" i="2"/>
  <c r="AT560" i="2"/>
  <c r="AT300" i="2"/>
  <c r="AT333" i="2"/>
  <c r="AT727" i="2"/>
  <c r="AT78" i="2"/>
  <c r="AT551" i="2"/>
  <c r="AT111" i="2"/>
  <c r="AT379" i="2"/>
  <c r="AT76" i="2"/>
  <c r="AT680" i="2"/>
  <c r="AT506" i="2"/>
  <c r="AT61" i="2"/>
  <c r="AT28" i="2"/>
  <c r="AT344" i="2"/>
  <c r="AT210" i="2"/>
  <c r="AT283" i="2"/>
  <c r="AT46" i="2"/>
  <c r="AT169" i="2"/>
  <c r="AR173" i="2"/>
  <c r="AR314" i="2"/>
  <c r="AR8" i="2"/>
  <c r="AR327" i="2"/>
  <c r="AS707" i="2"/>
  <c r="AS428" i="2"/>
  <c r="AS290" i="2"/>
  <c r="AS298" i="2"/>
  <c r="AS120" i="2"/>
  <c r="AS423" i="2"/>
  <c r="AS104" i="2"/>
  <c r="AS234" i="2"/>
  <c r="AS484" i="2"/>
  <c r="AS174" i="2"/>
  <c r="AS618" i="2"/>
  <c r="AS412" i="2"/>
  <c r="AR412" i="2"/>
  <c r="AS243" i="2"/>
  <c r="AS68" i="2"/>
  <c r="AS14" i="2"/>
  <c r="AS175" i="2"/>
  <c r="AS555" i="2"/>
  <c r="AS464" i="2"/>
  <c r="AS293" i="2"/>
  <c r="AS669" i="2"/>
  <c r="AS337" i="2"/>
  <c r="AS64" i="2"/>
  <c r="AS554" i="2"/>
  <c r="AS548" i="2"/>
  <c r="AR548" i="2"/>
  <c r="AS589" i="2"/>
  <c r="AS21" i="2"/>
  <c r="AS586" i="2"/>
  <c r="AS499" i="2"/>
  <c r="AS307" i="2"/>
  <c r="AS42" i="2"/>
  <c r="AS137" i="2"/>
  <c r="AS271" i="2"/>
  <c r="AS56" i="2"/>
  <c r="AS441" i="2"/>
  <c r="AS393" i="2"/>
  <c r="AS527" i="2"/>
  <c r="AS229" i="2"/>
  <c r="AS129" i="2"/>
  <c r="AS455" i="2"/>
  <c r="AS358" i="2"/>
  <c r="AR358" i="2"/>
  <c r="AT319" i="2"/>
  <c r="AT647" i="2"/>
  <c r="AT406" i="2"/>
  <c r="AT285" i="2"/>
  <c r="AT343" i="2"/>
  <c r="AT203" i="2"/>
  <c r="AT107" i="2"/>
  <c r="AT395" i="2"/>
  <c r="AT491" i="2"/>
  <c r="AT383" i="2"/>
  <c r="AT48" i="2"/>
  <c r="AT126" i="2"/>
  <c r="AT648" i="2"/>
  <c r="AT670" i="2"/>
  <c r="AT487" i="2"/>
  <c r="AR435" i="2"/>
  <c r="AR148" i="2"/>
  <c r="AR416" i="2"/>
  <c r="AR502" i="2"/>
  <c r="AR605" i="2"/>
  <c r="AR607" i="2"/>
  <c r="AR185" i="2"/>
  <c r="AR547" i="2"/>
  <c r="AR676" i="2"/>
  <c r="AR147" i="2"/>
  <c r="AR22" i="2"/>
  <c r="AT692" i="2"/>
  <c r="AT375" i="2"/>
  <c r="AT260" i="2"/>
  <c r="AT351" i="2"/>
  <c r="AT439" i="2"/>
  <c r="AT498" i="2"/>
  <c r="AT641" i="2"/>
  <c r="AT348" i="2"/>
  <c r="AT321" i="2"/>
  <c r="AT286" i="2"/>
  <c r="AT662" i="2"/>
  <c r="AT338" i="2"/>
  <c r="AT312" i="2"/>
  <c r="AT82" i="2"/>
  <c r="AT47" i="2"/>
  <c r="AT349" i="2"/>
  <c r="AT493" i="2"/>
  <c r="AT369" i="2"/>
  <c r="AT719" i="2"/>
  <c r="AT595" i="2"/>
  <c r="AT320" i="2"/>
  <c r="AT587" i="2"/>
  <c r="AT574" i="2"/>
  <c r="AT704" i="2"/>
  <c r="AT252" i="2"/>
  <c r="AT689" i="2"/>
  <c r="AT123" i="2"/>
  <c r="AT630" i="2"/>
  <c r="AT726" i="2"/>
  <c r="AT448" i="2"/>
  <c r="AT541" i="2"/>
  <c r="AT39" i="2"/>
  <c r="AT411" i="2"/>
  <c r="AT221" i="2"/>
  <c r="AS646" i="2"/>
  <c r="AS435" i="2"/>
  <c r="AS619" i="2"/>
  <c r="AS502" i="2"/>
  <c r="AS708" i="2"/>
  <c r="AS673" i="2"/>
  <c r="AS454" i="2"/>
  <c r="AS514" i="2"/>
  <c r="AS547" i="2"/>
  <c r="AS147" i="2"/>
  <c r="AS553" i="2"/>
  <c r="AS360" i="2"/>
  <c r="AS237" i="2"/>
  <c r="AS518" i="2"/>
  <c r="AS258" i="2"/>
  <c r="AS461" i="2"/>
  <c r="AS656" i="2"/>
  <c r="AS285" i="2"/>
  <c r="AS107" i="2"/>
  <c r="AS383" i="2"/>
  <c r="AS648" i="2"/>
  <c r="AT687" i="2"/>
  <c r="AT489" i="2"/>
  <c r="AT603" i="2"/>
  <c r="AT732" i="2"/>
  <c r="AT730" i="2"/>
  <c r="AT593" i="2"/>
  <c r="AT119" i="2"/>
  <c r="AT58" i="2"/>
  <c r="AT55" i="2"/>
  <c r="AT494" i="2"/>
  <c r="AT544" i="2"/>
  <c r="AT568" i="2"/>
  <c r="AT329" i="2"/>
  <c r="AT222" i="2"/>
  <c r="AT115" i="2"/>
  <c r="AT505" i="2"/>
  <c r="AT322" i="2"/>
  <c r="AT9" i="2"/>
  <c r="AT127" i="2"/>
  <c r="AT509" i="2"/>
  <c r="AT57" i="2"/>
  <c r="AT452" i="2"/>
  <c r="AT540" i="2"/>
  <c r="AT388" i="2"/>
  <c r="AT81" i="2"/>
  <c r="AT438" i="2"/>
  <c r="AT427" i="2"/>
  <c r="AT723" i="2"/>
  <c r="AT458" i="2"/>
  <c r="AT165" i="2"/>
  <c r="AT564" i="2"/>
  <c r="AT629" i="2"/>
  <c r="AS605" i="2"/>
  <c r="AS145" i="2"/>
  <c r="AS678" i="2"/>
  <c r="AS734" i="2"/>
  <c r="AS679" i="2"/>
  <c r="AS676" i="2"/>
  <c r="AS22" i="2"/>
  <c r="AS18" i="2"/>
  <c r="AS66" i="2"/>
  <c r="AS295" i="2"/>
  <c r="AS108" i="2"/>
  <c r="AS83" i="2"/>
  <c r="AS429" i="2"/>
  <c r="AS647" i="2"/>
  <c r="AS343" i="2"/>
  <c r="AS395" i="2"/>
  <c r="AS48" i="2"/>
  <c r="AS670" i="2"/>
  <c r="AT430" i="2"/>
  <c r="AT516" i="2"/>
  <c r="AT703" i="2"/>
  <c r="AT585" i="2"/>
  <c r="AT186" i="2"/>
  <c r="AT40" i="2"/>
  <c r="AT114" i="2"/>
  <c r="AT515" i="2"/>
  <c r="AT654" i="2"/>
  <c r="AT50" i="2"/>
  <c r="AT25" i="2"/>
  <c r="AT381" i="2"/>
  <c r="AT371" i="2"/>
  <c r="AT531" i="2"/>
  <c r="AT198" i="2"/>
  <c r="AT162" i="2"/>
  <c r="AT167" i="2"/>
  <c r="AT233" i="2"/>
  <c r="AT51" i="2"/>
  <c r="AS439" i="2"/>
  <c r="AS26" i="2"/>
  <c r="AT621" i="2"/>
  <c r="AT170" i="2"/>
  <c r="AT625" i="2"/>
  <c r="AT164" i="2"/>
  <c r="AT612" i="2"/>
  <c r="AT532" i="2"/>
  <c r="AT570" i="2"/>
  <c r="AT142" i="2"/>
  <c r="AT275" i="2"/>
  <c r="AT443" i="2"/>
  <c r="AT7" i="2"/>
  <c r="AT73" i="2"/>
  <c r="AT702" i="2"/>
  <c r="AT36" i="2"/>
  <c r="AT84" i="2"/>
  <c r="AT146" i="2"/>
  <c r="AT26" i="2"/>
  <c r="AT166" i="2"/>
  <c r="AS440" i="2"/>
  <c r="AS714" i="2"/>
  <c r="AS148" i="2"/>
  <c r="AS416" i="2"/>
  <c r="AS573" i="2"/>
  <c r="AS665" i="2"/>
  <c r="AS361" i="2"/>
  <c r="AS607" i="2"/>
  <c r="AS185" i="2"/>
  <c r="AS645" i="2"/>
  <c r="AS182" i="2"/>
  <c r="AS208" i="2"/>
  <c r="AS706" i="2"/>
  <c r="AS95" i="2"/>
  <c r="AS328" i="2"/>
  <c r="AS716" i="2"/>
  <c r="AS197" i="2"/>
  <c r="AS406" i="2"/>
  <c r="AS203" i="2"/>
  <c r="AS491" i="2"/>
  <c r="AS126" i="2"/>
  <c r="AS487" i="2"/>
  <c r="AT736" i="2"/>
  <c r="AT715" i="2"/>
  <c r="AT211" i="2"/>
  <c r="AT266" i="2"/>
  <c r="AT534" i="2"/>
  <c r="AT655" i="2"/>
  <c r="AT496" i="2"/>
  <c r="AT442" i="2"/>
  <c r="AT213" i="2"/>
  <c r="AT192" i="2"/>
  <c r="AT190" i="2"/>
  <c r="AT575" i="2"/>
  <c r="AT274" i="2"/>
  <c r="AT255" i="2"/>
  <c r="AT230" i="2"/>
  <c r="AT248" i="2"/>
  <c r="AT477" i="2"/>
  <c r="AT341" i="2"/>
  <c r="AT204" i="2"/>
  <c r="AS213" i="2"/>
  <c r="AS57" i="2"/>
  <c r="AT482" i="2"/>
  <c r="AS621" i="2"/>
  <c r="AS595" i="2"/>
  <c r="AS375" i="2"/>
  <c r="AS388" i="2"/>
  <c r="AS164" i="2"/>
  <c r="AS574" i="2"/>
  <c r="AS427" i="2"/>
  <c r="AS570" i="2"/>
  <c r="AS689" i="2"/>
  <c r="AS348" i="2"/>
  <c r="AS165" i="2"/>
  <c r="AS443" i="2"/>
  <c r="AS726" i="2"/>
  <c r="AS629" i="2"/>
  <c r="AS338" i="2"/>
  <c r="AS39" i="2"/>
  <c r="AS312" i="2"/>
  <c r="AS349" i="2"/>
  <c r="AT718" i="2"/>
  <c r="AS703" i="2"/>
  <c r="AS736" i="2"/>
  <c r="AS430" i="2"/>
  <c r="AS516" i="2"/>
  <c r="AS211" i="2"/>
  <c r="AS603" i="2"/>
  <c r="AS266" i="2"/>
  <c r="AS732" i="2"/>
  <c r="AS585" i="2"/>
  <c r="AS534" i="2"/>
  <c r="AS730" i="2"/>
  <c r="AS186" i="2"/>
  <c r="AS655" i="2"/>
  <c r="AS593" i="2"/>
  <c r="AS40" i="2"/>
  <c r="AS496" i="2"/>
  <c r="AS119" i="2"/>
  <c r="AS114" i="2"/>
  <c r="AS442" i="2"/>
  <c r="AS58" i="2"/>
  <c r="AS515" i="2"/>
  <c r="AS55" i="2"/>
  <c r="AS654" i="2"/>
  <c r="AS192" i="2"/>
  <c r="AS494" i="2"/>
  <c r="AS50" i="2"/>
  <c r="AS190" i="2"/>
  <c r="AS544" i="2"/>
  <c r="AS25" i="2"/>
  <c r="AS575" i="2"/>
  <c r="AS568" i="2"/>
  <c r="AS381" i="2"/>
  <c r="AS274" i="2"/>
  <c r="AS329" i="2"/>
  <c r="AS371" i="2"/>
  <c r="AS255" i="2"/>
  <c r="AS222" i="2"/>
  <c r="AS531" i="2"/>
  <c r="AS230" i="2"/>
  <c r="AS115" i="2"/>
  <c r="AS198" i="2"/>
  <c r="AS248" i="2"/>
  <c r="AS505" i="2"/>
  <c r="AS162" i="2"/>
  <c r="AS477" i="2"/>
  <c r="AS322" i="2"/>
  <c r="AS167" i="2"/>
  <c r="AS341" i="2"/>
  <c r="AS9" i="2"/>
  <c r="AS233" i="2"/>
  <c r="AS127" i="2"/>
  <c r="AS204" i="2"/>
  <c r="AS51" i="2"/>
  <c r="AS509" i="2"/>
  <c r="AS460" i="2"/>
  <c r="AS482" i="2"/>
  <c r="AT699" i="2"/>
  <c r="AT677" i="2"/>
  <c r="AT705" i="2"/>
  <c r="AS719" i="2"/>
  <c r="AS692" i="2"/>
  <c r="AS540" i="2"/>
  <c r="AS625" i="2"/>
  <c r="AS587" i="2"/>
  <c r="AS351" i="2"/>
  <c r="AS438" i="2"/>
  <c r="AS532" i="2"/>
  <c r="AS252" i="2"/>
  <c r="AS641" i="2"/>
  <c r="AS458" i="2"/>
  <c r="AS275" i="2"/>
  <c r="AS630" i="2"/>
  <c r="AS286" i="2"/>
  <c r="AS662" i="2"/>
  <c r="AS36" i="2"/>
  <c r="AS84" i="2"/>
  <c r="AS411" i="2"/>
  <c r="AS166" i="2"/>
  <c r="AS47" i="2"/>
  <c r="AS369" i="2"/>
  <c r="AS715" i="2"/>
  <c r="AS735" i="2"/>
  <c r="AS712" i="2"/>
  <c r="AS399" i="2"/>
  <c r="AR399" i="2"/>
  <c r="AS244" i="2"/>
  <c r="AS604" i="2"/>
  <c r="AS660" i="2"/>
  <c r="AS433" i="2"/>
  <c r="AS367" i="2"/>
  <c r="AS628" i="2"/>
  <c r="AS214" i="2"/>
  <c r="AS29" i="2"/>
  <c r="AS450" i="2"/>
  <c r="AS511" i="2"/>
  <c r="AR511" i="2"/>
  <c r="AS183" i="2"/>
  <c r="AS200" i="2"/>
  <c r="AS24" i="2"/>
  <c r="AS733" i="2"/>
  <c r="AS434" i="2"/>
  <c r="AS306" i="2"/>
  <c r="AS240" i="2"/>
  <c r="AS582" i="2"/>
  <c r="AS49" i="2"/>
  <c r="AS184" i="2"/>
  <c r="AS363" i="2"/>
  <c r="AR363" i="2"/>
  <c r="AS299" i="2"/>
  <c r="AS188" i="2"/>
  <c r="AS209" i="2"/>
  <c r="AS88" i="2"/>
  <c r="AS409" i="2"/>
  <c r="AS513" i="2"/>
  <c r="AS168" i="2"/>
  <c r="AS69" i="2"/>
  <c r="AS144" i="2"/>
  <c r="AS87" i="2"/>
  <c r="AS471" i="2"/>
  <c r="AS507" i="2"/>
  <c r="AS576" i="2"/>
  <c r="AS292" i="2"/>
  <c r="AS407" i="2"/>
  <c r="AS385" i="2"/>
  <c r="AS410" i="2"/>
  <c r="AS52" i="2"/>
  <c r="AS659" i="2"/>
  <c r="AS517" i="2"/>
  <c r="AS212" i="2"/>
  <c r="AR212" i="2"/>
  <c r="AS239" i="2"/>
  <c r="AS273" i="2"/>
  <c r="AS100" i="2"/>
  <c r="AS202" i="2"/>
  <c r="AS580" i="2"/>
  <c r="AS615" i="2"/>
  <c r="AS420" i="2"/>
  <c r="AS331" i="2"/>
  <c r="AS526" i="2"/>
  <c r="AS201" i="2"/>
  <c r="AS135" i="2"/>
  <c r="AS389" i="2"/>
  <c r="AR389" i="2"/>
  <c r="AT701" i="2"/>
  <c r="AT650" i="2"/>
  <c r="AT637" i="2"/>
  <c r="AT651" i="2"/>
  <c r="AT674" i="2"/>
  <c r="AT558" i="2"/>
  <c r="AT173" i="2"/>
  <c r="AT279" i="2"/>
  <c r="AT96" i="2"/>
  <c r="AT189" i="2"/>
  <c r="AT314" i="2"/>
  <c r="AT143" i="2"/>
  <c r="AT93" i="2"/>
  <c r="AT315" i="2"/>
  <c r="AT572" i="2"/>
  <c r="AT223" i="2"/>
  <c r="AT538" i="2"/>
  <c r="AT425" i="2"/>
  <c r="AT623" i="2"/>
  <c r="AT460" i="2"/>
  <c r="AS452" i="2"/>
  <c r="AS170" i="2"/>
  <c r="AS320" i="2"/>
  <c r="AS260" i="2"/>
  <c r="AS81" i="2"/>
  <c r="AS612" i="2"/>
  <c r="AS704" i="2"/>
  <c r="AS498" i="2"/>
  <c r="AS723" i="2"/>
  <c r="AS142" i="2"/>
  <c r="AS123" i="2"/>
  <c r="AS321" i="2"/>
  <c r="AS564" i="2"/>
  <c r="AS7" i="2"/>
  <c r="AS448" i="2"/>
  <c r="AS541" i="2"/>
  <c r="AS146" i="2"/>
  <c r="AS221" i="2"/>
  <c r="AS82" i="2"/>
  <c r="AS493" i="2"/>
  <c r="AS94" i="2"/>
  <c r="AS687" i="2"/>
  <c r="AS489" i="2"/>
  <c r="AS718" i="2"/>
  <c r="AS636" i="2"/>
  <c r="AS476" i="2"/>
  <c r="AS386" i="2"/>
  <c r="AS699" i="2"/>
  <c r="AS677" i="2"/>
  <c r="AS705" i="2"/>
  <c r="AS600" i="2"/>
  <c r="AS330" i="2"/>
  <c r="AS522" i="2"/>
  <c r="AS478" i="2"/>
  <c r="AS584" i="2"/>
  <c r="AS620" i="2"/>
  <c r="AS199" i="2"/>
  <c r="AS161" i="2"/>
  <c r="AS368" i="2"/>
  <c r="AS693" i="2"/>
  <c r="AS533" i="2"/>
  <c r="AS181" i="2"/>
  <c r="AS75" i="2"/>
  <c r="AS53" i="2"/>
  <c r="AS562" i="2"/>
  <c r="AS642" i="2"/>
  <c r="AS41" i="2"/>
  <c r="AS602" i="2"/>
  <c r="AS549" i="2"/>
  <c r="AS160" i="2"/>
  <c r="AS698" i="2"/>
  <c r="AS60" i="2"/>
  <c r="AS13" i="2"/>
  <c r="AS191" i="2"/>
  <c r="AS91" i="2"/>
  <c r="AS653" i="2"/>
  <c r="AS446" i="2"/>
  <c r="AS77" i="2"/>
  <c r="AS481" i="2"/>
  <c r="AS326" i="2"/>
  <c r="AS225" i="2"/>
  <c r="AS638" i="2"/>
  <c r="AS254" i="2"/>
  <c r="AS242" i="2"/>
  <c r="AR242" i="2"/>
  <c r="AS62" i="2"/>
  <c r="AS121" i="2"/>
  <c r="AS480" i="2"/>
  <c r="AS106" i="2"/>
  <c r="AS512" i="2"/>
  <c r="AS365" i="2"/>
  <c r="AS232" i="2"/>
  <c r="AS139" i="2"/>
  <c r="AS529" i="2"/>
  <c r="AS309" i="2"/>
  <c r="AS207" i="2"/>
  <c r="AS542" i="2"/>
  <c r="AS245" i="2"/>
  <c r="AS613" i="2"/>
  <c r="AS291" i="2"/>
  <c r="AS415" i="2"/>
  <c r="AS152" i="2"/>
  <c r="AS99" i="2"/>
  <c r="AS180" i="2"/>
  <c r="AS102" i="2"/>
  <c r="AT668" i="2"/>
  <c r="AT713" i="2"/>
  <c r="AT468" i="2"/>
  <c r="AT287" i="2"/>
  <c r="AT187" i="2"/>
  <c r="AT387" i="2"/>
  <c r="AT304" i="2"/>
  <c r="AT566" i="2"/>
  <c r="AT738" i="2"/>
  <c r="AT235" i="2"/>
  <c r="AS563" i="2"/>
  <c r="AS472" i="2"/>
  <c r="AS378" i="2"/>
  <c r="AS15" i="2"/>
  <c r="AS246" i="2"/>
  <c r="AS12" i="2"/>
  <c r="AS469" i="2"/>
  <c r="AS356" i="2"/>
  <c r="AS504" i="2"/>
  <c r="AS219" i="2"/>
  <c r="AS483" i="2"/>
  <c r="AS552" i="2"/>
  <c r="AS98" i="2"/>
  <c r="AS537" i="2"/>
  <c r="AS176" i="2"/>
  <c r="AS622" i="2"/>
  <c r="AT632" i="2"/>
  <c r="AT610" i="2"/>
  <c r="AT417" i="2"/>
  <c r="AT313" i="2"/>
  <c r="AT523" i="2"/>
  <c r="AT340" i="2"/>
  <c r="AT729" i="2"/>
  <c r="AT303" i="2"/>
  <c r="AT666" i="2"/>
  <c r="AT684" i="2"/>
  <c r="AT691" i="2"/>
  <c r="AT581" i="2"/>
  <c r="AT466" i="2"/>
  <c r="AT278" i="2"/>
  <c r="AT177" i="2"/>
  <c r="AT227" i="2"/>
  <c r="AT263" i="2"/>
  <c r="AT658" i="2"/>
  <c r="AT362" i="2"/>
  <c r="AT465" i="2"/>
  <c r="AT436" i="2"/>
  <c r="AT101" i="2"/>
  <c r="AT419" i="2"/>
  <c r="AT218" i="2"/>
  <c r="AT500" i="2"/>
  <c r="AT578" i="2"/>
  <c r="AT256" i="2"/>
  <c r="AT488" i="2"/>
  <c r="AT31" i="2"/>
  <c r="AT241" i="2"/>
  <c r="AT97" i="2"/>
  <c r="AT310" i="2"/>
  <c r="AT528" i="2"/>
  <c r="AT155" i="2"/>
  <c r="AT382" i="2"/>
  <c r="AT79" i="2"/>
  <c r="AT141" i="2"/>
  <c r="AT267" i="2"/>
  <c r="AT231" i="2"/>
  <c r="AT539" i="2"/>
  <c r="AT521" i="2"/>
  <c r="AT316" i="2"/>
  <c r="AT447" i="2"/>
  <c r="AT510" i="2"/>
  <c r="AT261" i="2"/>
  <c r="AT432" i="2"/>
  <c r="AT633" i="2"/>
  <c r="AT253" i="2"/>
  <c r="AT288" i="2"/>
  <c r="AT59" i="2"/>
  <c r="AT276" i="2"/>
  <c r="AT308" i="2"/>
  <c r="AT294" i="2"/>
  <c r="AT86" i="2"/>
  <c r="AT157" i="2"/>
  <c r="AT323" i="2"/>
  <c r="AT153" i="2"/>
  <c r="AT353" i="2"/>
  <c r="AT250" i="2"/>
  <c r="AT281" i="2"/>
  <c r="AT617" i="2"/>
  <c r="AT545" i="2"/>
  <c r="AR313" i="2"/>
  <c r="AR177" i="2"/>
  <c r="AR419" i="2"/>
  <c r="AR97" i="2"/>
  <c r="AR79" i="2"/>
  <c r="AU373" i="2"/>
  <c r="AS332" i="2"/>
  <c r="AS89" i="2"/>
  <c r="AS635" i="2"/>
  <c r="AS140" i="2"/>
  <c r="AS224" i="2"/>
  <c r="AS535" i="2"/>
  <c r="AT683" i="2"/>
  <c r="AT722" i="2"/>
  <c r="AT724" i="2"/>
  <c r="AT608" i="2"/>
  <c r="AT398" i="2"/>
  <c r="AT205" i="2"/>
  <c r="AT462" i="2"/>
  <c r="AT503" i="2"/>
  <c r="AT601" i="2"/>
  <c r="AT546" i="2"/>
  <c r="AT113" i="2"/>
  <c r="AT445" i="2"/>
  <c r="AT694" i="2"/>
  <c r="AT405" i="2"/>
  <c r="AT38" i="2"/>
  <c r="AT479" i="2"/>
  <c r="AT63" i="2"/>
  <c r="AT565" i="2"/>
  <c r="AT370" i="2"/>
  <c r="AT394" i="2"/>
  <c r="AT470" i="2"/>
  <c r="AT519" i="2"/>
  <c r="AT474" i="2"/>
  <c r="AT725" i="2"/>
  <c r="AT459" i="2"/>
  <c r="AT609" i="2"/>
  <c r="AT19" i="2"/>
  <c r="AT374" i="2"/>
  <c r="AT301" i="2"/>
  <c r="AT251" i="2"/>
  <c r="AT264" i="2"/>
  <c r="AT652" i="2"/>
  <c r="AT667" i="2"/>
  <c r="AT262" i="2"/>
  <c r="AT530" i="2"/>
  <c r="AT486" i="2"/>
  <c r="AT451" i="2"/>
  <c r="AT569" i="2"/>
  <c r="AT495" i="2"/>
  <c r="AT599" i="2"/>
  <c r="AT695" i="2"/>
  <c r="AT238" i="2"/>
  <c r="AT561" i="2"/>
  <c r="AT92" i="2"/>
  <c r="AT30" i="2"/>
  <c r="AT228" i="2"/>
  <c r="AT37" i="2"/>
  <c r="AT384" i="2"/>
  <c r="AT700" i="2"/>
  <c r="AT501" i="2"/>
  <c r="AT136" i="2"/>
  <c r="AT193" i="2"/>
  <c r="AT403" i="2"/>
  <c r="AT10" i="2"/>
  <c r="AT149" i="2"/>
  <c r="AT282" i="2"/>
  <c r="AT624" i="2"/>
  <c r="AT3" i="2"/>
  <c r="AT391" i="2"/>
  <c r="AT426" i="2"/>
  <c r="AR38" i="2"/>
  <c r="AR251" i="2"/>
  <c r="AR150" i="2"/>
  <c r="AR240" i="2"/>
  <c r="AR299" i="2"/>
  <c r="AR410" i="2"/>
  <c r="AU659" i="2"/>
  <c r="AR420" i="2"/>
  <c r="AR409" i="2"/>
  <c r="AU581" i="2"/>
  <c r="AS310" i="2"/>
  <c r="AS528" i="2"/>
  <c r="AS155" i="2"/>
  <c r="AS382" i="2"/>
  <c r="AS79" i="2"/>
  <c r="AS141" i="2"/>
  <c r="AS267" i="2"/>
  <c r="AS231" i="2"/>
  <c r="AS539" i="2"/>
  <c r="AS521" i="2"/>
  <c r="AS316" i="2"/>
  <c r="AS447" i="2"/>
  <c r="AS510" i="2"/>
  <c r="AS261" i="2"/>
  <c r="AS432" i="2"/>
  <c r="AS633" i="2"/>
  <c r="AS253" i="2"/>
  <c r="AS288" i="2"/>
  <c r="AS59" i="2"/>
  <c r="AS276" i="2"/>
  <c r="AS308" i="2"/>
  <c r="AS294" i="2"/>
  <c r="AS86" i="2"/>
  <c r="AS157" i="2"/>
  <c r="AS323" i="2"/>
  <c r="AS153" i="2"/>
  <c r="AS353" i="2"/>
  <c r="AS250" i="2"/>
  <c r="AS281" i="2"/>
  <c r="AS617" i="2"/>
  <c r="AS545" i="2"/>
  <c r="AT710" i="2"/>
  <c r="AT631" i="2"/>
  <c r="AT463" i="2"/>
  <c r="AT592" i="2"/>
  <c r="AT614" i="2"/>
  <c r="AT396" i="2"/>
  <c r="AT556" i="2"/>
  <c r="AT215" i="2"/>
  <c r="AT158" i="2"/>
  <c r="AT663" i="2"/>
  <c r="AT154" i="2"/>
  <c r="AT536" i="2"/>
  <c r="AT664" i="2"/>
  <c r="AT265" i="2"/>
  <c r="AT364" i="2"/>
  <c r="AT359" i="2"/>
  <c r="AT611" i="2"/>
  <c r="AT17" i="2"/>
  <c r="AT671" i="2"/>
  <c r="AT707" i="2"/>
  <c r="AT428" i="2"/>
  <c r="AT290" i="2"/>
  <c r="AT298" i="2"/>
  <c r="AT120" i="2"/>
  <c r="AT423" i="2"/>
  <c r="AT104" i="2"/>
  <c r="AT234" i="2"/>
  <c r="AT484" i="2"/>
  <c r="AT174" i="2"/>
  <c r="AT618" i="2"/>
  <c r="AT412" i="2"/>
  <c r="AT243" i="2"/>
  <c r="AT68" i="2"/>
  <c r="AT14" i="2"/>
  <c r="AT175" i="2"/>
  <c r="AT555" i="2"/>
  <c r="AT65" i="2"/>
  <c r="AT464" i="2"/>
  <c r="AT293" i="2"/>
  <c r="AT669" i="2"/>
  <c r="AT337" i="2"/>
  <c r="AT64" i="2"/>
  <c r="AT554" i="2"/>
  <c r="AT548" i="2"/>
  <c r="AT589" i="2"/>
  <c r="AT21" i="2"/>
  <c r="AT586" i="2"/>
  <c r="AT499" i="2"/>
  <c r="AT307" i="2"/>
  <c r="AT42" i="2"/>
  <c r="AT137" i="2"/>
  <c r="AT271" i="2"/>
  <c r="AT56" i="2"/>
  <c r="AT441" i="2"/>
  <c r="AT393" i="2"/>
  <c r="AT527" i="2"/>
  <c r="AT229" i="2"/>
  <c r="AT129" i="2"/>
  <c r="AT455" i="2"/>
  <c r="AT358" i="2"/>
  <c r="AR592" i="2"/>
  <c r="AR215" i="2"/>
  <c r="AR158" i="2"/>
  <c r="AR298" i="2"/>
  <c r="AR120" i="2"/>
  <c r="AR175" i="2"/>
  <c r="AR137" i="2"/>
  <c r="AR527" i="2"/>
  <c r="AU705" i="2"/>
  <c r="AR250" i="2"/>
  <c r="AT453" i="2"/>
  <c r="AT194" i="2"/>
  <c r="AT125" i="2"/>
  <c r="AT124" i="2"/>
  <c r="AT444" i="2"/>
  <c r="AT32" i="2"/>
  <c r="AT335" i="2"/>
  <c r="AT355" i="2"/>
  <c r="AT80" i="2"/>
  <c r="AT247" i="2"/>
  <c r="AT70" i="2"/>
  <c r="AT130" i="2"/>
  <c r="AT33" i="2"/>
  <c r="AT579" i="2"/>
  <c r="AT296" i="2"/>
  <c r="AT74" i="2"/>
  <c r="AT590" i="2"/>
  <c r="AT557" i="2"/>
  <c r="AT583" i="2"/>
  <c r="AT467" i="2"/>
  <c r="AT226" i="2"/>
  <c r="AT421" i="2"/>
  <c r="AT598" i="2"/>
  <c r="AT688" i="2"/>
  <c r="AT122" i="2"/>
  <c r="AT342" i="2"/>
  <c r="AT103" i="2"/>
  <c r="AT90" i="2"/>
  <c r="AT492" i="2"/>
  <c r="AT236" i="2"/>
  <c r="AT626" i="2"/>
  <c r="AT71" i="2"/>
  <c r="AT311" i="2"/>
  <c r="AR497" i="2"/>
  <c r="AR571" i="2"/>
  <c r="AR606" i="2"/>
  <c r="AR159" i="2"/>
  <c r="AR268" i="2"/>
  <c r="AR560" i="2"/>
  <c r="AR300" i="2"/>
  <c r="AR333" i="2"/>
  <c r="AR78" i="2"/>
  <c r="AR111" i="2"/>
  <c r="AR269" i="2"/>
  <c r="AR76" i="2"/>
  <c r="AR506" i="2"/>
  <c r="AR61" i="2"/>
  <c r="AR28" i="2"/>
  <c r="AR210" i="2"/>
  <c r="AR283" i="2"/>
  <c r="AR169" i="2"/>
  <c r="AR453" i="2"/>
  <c r="AR194" i="2"/>
  <c r="AR125" i="2"/>
  <c r="AR124" i="2"/>
  <c r="AR444" i="2"/>
  <c r="AR32" i="2"/>
  <c r="AR335" i="2"/>
  <c r="AR355" i="2"/>
  <c r="AR80" i="2"/>
  <c r="AR247" i="2"/>
  <c r="AR70" i="2"/>
  <c r="AR33" i="2"/>
  <c r="AR579" i="2"/>
  <c r="AR74" i="2"/>
  <c r="AR590" i="2"/>
  <c r="AR557" i="2"/>
  <c r="AR421" i="2"/>
  <c r="AR598" i="2"/>
  <c r="AR122" i="2"/>
  <c r="AR342" i="2"/>
  <c r="AR103" i="2"/>
  <c r="AR90" i="2"/>
  <c r="AR492" i="2"/>
  <c r="AR626" i="2"/>
  <c r="AR71" i="2"/>
  <c r="AR311" i="2"/>
  <c r="AU650" i="2"/>
  <c r="AU637" i="2"/>
  <c r="AU651" i="2"/>
  <c r="AU674" i="2"/>
  <c r="AU558" i="2"/>
  <c r="AU173" i="2"/>
  <c r="AU279" i="2"/>
  <c r="AU96" i="2"/>
  <c r="AU189" i="2"/>
  <c r="AU314" i="2"/>
  <c r="AU143" i="2"/>
  <c r="AU93" i="2"/>
  <c r="AU315" i="2"/>
  <c r="AU572" i="2"/>
  <c r="AU223" i="2"/>
  <c r="AU538" i="2"/>
  <c r="AU425" i="2"/>
  <c r="AU623" i="2"/>
  <c r="AU20" i="2"/>
  <c r="AU717" i="2"/>
  <c r="AU131" i="2"/>
  <c r="AU418" i="2"/>
  <c r="AU110" i="2"/>
  <c r="AU249" i="2"/>
  <c r="AU357" i="2"/>
  <c r="AU305" i="2"/>
  <c r="AR305" i="2"/>
  <c r="AU404" i="2"/>
  <c r="AU336" i="2"/>
  <c r="AU685" i="2"/>
  <c r="AU508" i="2"/>
  <c r="AU550" i="2"/>
  <c r="AU8" i="2"/>
  <c r="AU105" i="2"/>
  <c r="AU171" i="2"/>
  <c r="AU644" i="2"/>
  <c r="AU156" i="2"/>
  <c r="AU297" i="2"/>
  <c r="AR297" i="2"/>
  <c r="AU347" i="2"/>
  <c r="AU179" i="2"/>
  <c r="AU437" i="2"/>
  <c r="AU354" i="2"/>
  <c r="AU259" i="2"/>
  <c r="AU72" i="2"/>
  <c r="AU686" i="2"/>
  <c r="AU563" i="2"/>
  <c r="AU472" i="2"/>
  <c r="AU378" i="2"/>
  <c r="AU15" i="2"/>
  <c r="AR15" i="2"/>
  <c r="AU246" i="2"/>
  <c r="AU12" i="2"/>
  <c r="AU469" i="2"/>
  <c r="AU356" i="2"/>
  <c r="AR356" i="2"/>
  <c r="AU504" i="2"/>
  <c r="AR504" i="2"/>
  <c r="AU219" i="2"/>
  <c r="AU483" i="2"/>
  <c r="AU552" i="2"/>
  <c r="AU98" i="2"/>
  <c r="AU537" i="2"/>
  <c r="AU176" i="2"/>
  <c r="AU622" i="2"/>
  <c r="AT682" i="2"/>
  <c r="AT737" i="2"/>
  <c r="AT634" i="2"/>
  <c r="AT672" i="2"/>
  <c r="AT456" i="2"/>
  <c r="AT675" i="2"/>
  <c r="AT109" i="2"/>
  <c r="AT151" i="2"/>
  <c r="AT588" i="2"/>
  <c r="AT709" i="2"/>
  <c r="AT681" i="2"/>
  <c r="AT639" i="2"/>
  <c r="AT44" i="2"/>
  <c r="AT377" i="2"/>
  <c r="AT117" i="2"/>
  <c r="AT400" i="2"/>
  <c r="AT277" i="2"/>
  <c r="AT627" i="2"/>
  <c r="AT457" i="2"/>
  <c r="AT217" i="2"/>
  <c r="AT112" i="2"/>
  <c r="AT690" i="2"/>
  <c r="AT720" i="2"/>
  <c r="AT134" i="2"/>
  <c r="AT257" i="2"/>
  <c r="AT520" i="2"/>
  <c r="AT525" i="2"/>
  <c r="AT138" i="2"/>
  <c r="AT424" i="2"/>
  <c r="AT643" i="2"/>
  <c r="AT220" i="2"/>
  <c r="AT372" i="2"/>
  <c r="AT697" i="2"/>
  <c r="AT206" i="2"/>
  <c r="AT490" i="2"/>
  <c r="AT597" i="2"/>
  <c r="AT350" i="2"/>
  <c r="AT45" i="2"/>
  <c r="AT196" i="2"/>
  <c r="AT16" i="2"/>
  <c r="AT543" i="2"/>
  <c r="AT54" i="2"/>
  <c r="AT195" i="2"/>
  <c r="AT390" i="2"/>
  <c r="AT178" i="2"/>
  <c r="AT473" i="2"/>
  <c r="AT128" i="2"/>
  <c r="AT577" i="2"/>
  <c r="AT325" i="2"/>
  <c r="AT696" i="2"/>
  <c r="AT616" i="2"/>
  <c r="AT422" i="2"/>
  <c r="AT270" i="2"/>
  <c r="AT284" i="2"/>
  <c r="AT413" i="2"/>
  <c r="AT431" i="2"/>
  <c r="AT345" i="2"/>
  <c r="AT559" i="2"/>
  <c r="AT524" i="2"/>
  <c r="AT594" i="2"/>
  <c r="AR109" i="2"/>
  <c r="AR151" i="2"/>
  <c r="AR588" i="2"/>
  <c r="AR44" i="2"/>
  <c r="AR377" i="2"/>
  <c r="AR117" i="2"/>
  <c r="AR400" i="2"/>
  <c r="AR277" i="2"/>
  <c r="AR457" i="2"/>
  <c r="AR217" i="2"/>
  <c r="AR112" i="2"/>
  <c r="AR520" i="2"/>
  <c r="AR220" i="2"/>
  <c r="AR372" i="2"/>
  <c r="AR490" i="2"/>
  <c r="AR45" i="2"/>
  <c r="AR196" i="2"/>
  <c r="AR16" i="2"/>
  <c r="AR54" i="2"/>
  <c r="AR195" i="2"/>
  <c r="AR390" i="2"/>
  <c r="AR178" i="2"/>
  <c r="AR473" i="2"/>
  <c r="AR128" i="2"/>
  <c r="AR577" i="2"/>
  <c r="AR319" i="2"/>
  <c r="AR422" i="2"/>
  <c r="AR270" i="2"/>
  <c r="AR284" i="2"/>
  <c r="AR413" i="2"/>
  <c r="AR431" i="2"/>
  <c r="AR345" i="2"/>
  <c r="AR559" i="2"/>
  <c r="AR594" i="2"/>
  <c r="AU668" i="2"/>
  <c r="AU713" i="2"/>
  <c r="AU468" i="2"/>
  <c r="AU287" i="2"/>
  <c r="AU187" i="2"/>
  <c r="AR387" i="2"/>
  <c r="AU387" i="2"/>
  <c r="AU304" i="2"/>
  <c r="AU566" i="2"/>
  <c r="AU738" i="2"/>
  <c r="AU366" i="2"/>
  <c r="AU567" i="2"/>
  <c r="AU272" i="2"/>
  <c r="AR272" i="2"/>
  <c r="AU132" i="2"/>
  <c r="AU380" i="2"/>
  <c r="AU23" i="2"/>
  <c r="AU34" i="2"/>
  <c r="AU346" i="2"/>
  <c r="AU731" i="2"/>
  <c r="AU392" i="2"/>
  <c r="AU376" i="2"/>
  <c r="AU414" i="2"/>
  <c r="AU327" i="2"/>
  <c r="AU116" i="2"/>
  <c r="AU475" i="2"/>
  <c r="AU408" i="2"/>
  <c r="AU449" i="2"/>
  <c r="AU4" i="2"/>
  <c r="AU704" i="2"/>
  <c r="AU182" i="2"/>
  <c r="AU3" i="2"/>
  <c r="AU353" i="2"/>
  <c r="AU61" i="2"/>
  <c r="AU136" i="2"/>
  <c r="AU679" i="2"/>
  <c r="AU506" i="2"/>
  <c r="AU543" i="2"/>
  <c r="AU379" i="2"/>
  <c r="AU669" i="2"/>
  <c r="AU224" i="2"/>
  <c r="AU339" i="2"/>
  <c r="AU66" i="2"/>
  <c r="AU235" i="2"/>
  <c r="AR235" i="2"/>
  <c r="AU302" i="2"/>
  <c r="AU163" i="2"/>
  <c r="AU401" i="2"/>
  <c r="AU661" i="2"/>
  <c r="AU11" i="2"/>
  <c r="AU216" i="2"/>
  <c r="AR140" i="2"/>
  <c r="AT75" i="2"/>
  <c r="AU360" i="2"/>
  <c r="AR182" i="2"/>
  <c r="AR18" i="2"/>
  <c r="AR208" i="2"/>
  <c r="AR360" i="2"/>
  <c r="AR237" i="2"/>
  <c r="AR295" i="2"/>
  <c r="AR108" i="2"/>
  <c r="AR258" i="2"/>
  <c r="AR83" i="2"/>
  <c r="AR461" i="2"/>
  <c r="AR197" i="2"/>
  <c r="AR285" i="2"/>
  <c r="AR343" i="2"/>
  <c r="AR203" i="2"/>
  <c r="AR395" i="2"/>
  <c r="AR491" i="2"/>
  <c r="AR383" i="2"/>
  <c r="AR48" i="2"/>
  <c r="AR126" i="2"/>
  <c r="AR648" i="2"/>
  <c r="AR670" i="2"/>
  <c r="AR487" i="2"/>
  <c r="AU632" i="2"/>
  <c r="AU610" i="2"/>
  <c r="AU417" i="2"/>
  <c r="AU313" i="2"/>
  <c r="AU523" i="2"/>
  <c r="AU340" i="2"/>
  <c r="AU729" i="2"/>
  <c r="AU303" i="2"/>
  <c r="AU666" i="2"/>
  <c r="AU684" i="2"/>
  <c r="AU691" i="2"/>
  <c r="AU466" i="2"/>
  <c r="AU278" i="2"/>
  <c r="AU177" i="2"/>
  <c r="AU227" i="2"/>
  <c r="AU263" i="2"/>
  <c r="AU658" i="2"/>
  <c r="AU362" i="2"/>
  <c r="AU465" i="2"/>
  <c r="AU436" i="2"/>
  <c r="AU101" i="2"/>
  <c r="AU419" i="2"/>
  <c r="AU218" i="2"/>
  <c r="AU500" i="2"/>
  <c r="AU578" i="2"/>
  <c r="AU256" i="2"/>
  <c r="AU488" i="2"/>
  <c r="AU31" i="2"/>
  <c r="AU241" i="2"/>
  <c r="AU97" i="2"/>
  <c r="AU310" i="2"/>
  <c r="AU528" i="2"/>
  <c r="AU155" i="2"/>
  <c r="AU382" i="2"/>
  <c r="AU79" i="2"/>
  <c r="AU141" i="2"/>
  <c r="AU267" i="2"/>
  <c r="AU231" i="2"/>
  <c r="AU539" i="2"/>
  <c r="AU521" i="2"/>
  <c r="AU316" i="2"/>
  <c r="AU447" i="2"/>
  <c r="AU510" i="2"/>
  <c r="AU261" i="2"/>
  <c r="AU432" i="2"/>
  <c r="AU633" i="2"/>
  <c r="AU253" i="2"/>
  <c r="AU288" i="2"/>
  <c r="AU59" i="2"/>
  <c r="AU276" i="2"/>
  <c r="AU250" i="2"/>
  <c r="AR595" i="2"/>
  <c r="AR170" i="2"/>
  <c r="AR540" i="2"/>
  <c r="AR375" i="2"/>
  <c r="AR320" i="2"/>
  <c r="AR625" i="2"/>
  <c r="AR164" i="2"/>
  <c r="AR81" i="2"/>
  <c r="AR351" i="2"/>
  <c r="AR438" i="2"/>
  <c r="AR532" i="2"/>
  <c r="AR427" i="2"/>
  <c r="AR570" i="2"/>
  <c r="AR458" i="2"/>
  <c r="AR348" i="2"/>
  <c r="AR123" i="2"/>
  <c r="AR275" i="2"/>
  <c r="AR165" i="2"/>
  <c r="AR321" i="2"/>
  <c r="AR630" i="2"/>
  <c r="AR443" i="2"/>
  <c r="AR286" i="2"/>
  <c r="AR7" i="2"/>
  <c r="AR662" i="2"/>
  <c r="AR448" i="2"/>
  <c r="AR36" i="2"/>
  <c r="AR541" i="2"/>
  <c r="AR84" i="2"/>
  <c r="AR39" i="2"/>
  <c r="AR146" i="2"/>
  <c r="AR26" i="2"/>
  <c r="AR221" i="2"/>
  <c r="AR166" i="2"/>
  <c r="AR312" i="2"/>
  <c r="AR47" i="2"/>
  <c r="AR349" i="2"/>
  <c r="AU683" i="2"/>
  <c r="AU722" i="2"/>
  <c r="AU724" i="2"/>
  <c r="AU608" i="2"/>
  <c r="AU398" i="2"/>
  <c r="AU205" i="2"/>
  <c r="AU462" i="2"/>
  <c r="AU503" i="2"/>
  <c r="AU601" i="2"/>
  <c r="AU546" i="2"/>
  <c r="AU113" i="2"/>
  <c r="AU445" i="2"/>
  <c r="AU694" i="2"/>
  <c r="AU405" i="2"/>
  <c r="AU38" i="2"/>
  <c r="AU479" i="2"/>
  <c r="AU711" i="2"/>
  <c r="AU63" i="2"/>
  <c r="AU565" i="2"/>
  <c r="AU370" i="2"/>
  <c r="AU394" i="2"/>
  <c r="AU470" i="2"/>
  <c r="AU519" i="2"/>
  <c r="AU474" i="2"/>
  <c r="AU725" i="2"/>
  <c r="AU459" i="2"/>
  <c r="AU609" i="2"/>
  <c r="AU19" i="2"/>
  <c r="AU374" i="2"/>
  <c r="AU301" i="2"/>
  <c r="AU251" i="2"/>
  <c r="AU264" i="2"/>
  <c r="AU652" i="2"/>
  <c r="AU667" i="2"/>
  <c r="AU599" i="2"/>
  <c r="AU238" i="2"/>
  <c r="AR227" i="2"/>
  <c r="AR231" i="2"/>
  <c r="AT735" i="2"/>
  <c r="AT712" i="2"/>
  <c r="AT636" i="2"/>
  <c r="AT399" i="2"/>
  <c r="AT476" i="2"/>
  <c r="AT244" i="2"/>
  <c r="AT386" i="2"/>
  <c r="AT604" i="2"/>
  <c r="AT660" i="2"/>
  <c r="AT433" i="2"/>
  <c r="AT367" i="2"/>
  <c r="AT628" i="2"/>
  <c r="AT150" i="2"/>
  <c r="AT214" i="2"/>
  <c r="AT29" i="2"/>
  <c r="AT450" i="2"/>
  <c r="AT511" i="2"/>
  <c r="AT183" i="2"/>
  <c r="AT200" i="2"/>
  <c r="AT24" i="2"/>
  <c r="AT733" i="2"/>
  <c r="AT434" i="2"/>
  <c r="AT306" i="2"/>
  <c r="AT240" i="2"/>
  <c r="AT582" i="2"/>
  <c r="AT49" i="2"/>
  <c r="AT184" i="2"/>
  <c r="AT363" i="2"/>
  <c r="AT299" i="2"/>
  <c r="AT188" i="2"/>
  <c r="AT209" i="2"/>
  <c r="AT600" i="2"/>
  <c r="AT330" i="2"/>
  <c r="AT522" i="2"/>
  <c r="AT478" i="2"/>
  <c r="AT584" i="2"/>
  <c r="AT620" i="2"/>
  <c r="AT199" i="2"/>
  <c r="AT373" i="2"/>
  <c r="AT161" i="2"/>
  <c r="AT368" i="2"/>
  <c r="AT693" i="2"/>
  <c r="AT533" i="2"/>
  <c r="AT181" i="2"/>
  <c r="AT53" i="2"/>
  <c r="AT562" i="2"/>
  <c r="AT642" i="2"/>
  <c r="AT41" i="2"/>
  <c r="AT602" i="2"/>
  <c r="AT549" i="2"/>
  <c r="AT160" i="2"/>
  <c r="AT698" i="2"/>
  <c r="AT60" i="2"/>
  <c r="AT13" i="2"/>
  <c r="AT191" i="2"/>
  <c r="AT91" i="2"/>
  <c r="AT653" i="2"/>
  <c r="AT446" i="2"/>
  <c r="AT77" i="2"/>
  <c r="AT481" i="2"/>
  <c r="AT326" i="2"/>
  <c r="AT225" i="2"/>
  <c r="AT638" i="2"/>
  <c r="AT254" i="2"/>
  <c r="AT242" i="2"/>
  <c r="AT62" i="2"/>
  <c r="AT94" i="2"/>
  <c r="AT121" i="2"/>
  <c r="AT480" i="2"/>
  <c r="AT106" i="2"/>
  <c r="AT512" i="2"/>
  <c r="AT365" i="2"/>
  <c r="AT232" i="2"/>
  <c r="AT139" i="2"/>
  <c r="AT529" i="2"/>
  <c r="AT309" i="2"/>
  <c r="AT207" i="2"/>
  <c r="AR373" i="2"/>
  <c r="AR13" i="2"/>
  <c r="AR225" i="2"/>
  <c r="AR480" i="2"/>
  <c r="AR207" i="2"/>
  <c r="AU634" i="2"/>
  <c r="AR447" i="2"/>
  <c r="AT20" i="2"/>
  <c r="AT717" i="2"/>
  <c r="AT131" i="2"/>
  <c r="AT418" i="2"/>
  <c r="AT110" i="2"/>
  <c r="AT249" i="2"/>
  <c r="AT357" i="2"/>
  <c r="AT305" i="2"/>
  <c r="AT404" i="2"/>
  <c r="AT5" i="2"/>
  <c r="AT336" i="2"/>
  <c r="AT685" i="2"/>
  <c r="AT508" i="2"/>
  <c r="AT550" i="2"/>
  <c r="AT8" i="2"/>
  <c r="AT105" i="2"/>
  <c r="AT171" i="2"/>
  <c r="AT644" i="2"/>
  <c r="AT156" i="2"/>
  <c r="AT297" i="2"/>
  <c r="AT347" i="2"/>
  <c r="AT179" i="2"/>
  <c r="AT437" i="2"/>
  <c r="AT354" i="2"/>
  <c r="AT259" i="2"/>
  <c r="AT72" i="2"/>
  <c r="AT686" i="2"/>
  <c r="AT563" i="2"/>
  <c r="AT472" i="2"/>
  <c r="AT378" i="2"/>
  <c r="AT15" i="2"/>
  <c r="AT246" i="2"/>
  <c r="AT12" i="2"/>
  <c r="AT469" i="2"/>
  <c r="AT356" i="2"/>
  <c r="AT504" i="2"/>
  <c r="AT219" i="2"/>
  <c r="AT483" i="2"/>
  <c r="AR650" i="2"/>
  <c r="AR315" i="2"/>
  <c r="AR336" i="2"/>
  <c r="AR354" i="2"/>
  <c r="AR622" i="2"/>
  <c r="AU145" i="2"/>
  <c r="AR310" i="2"/>
  <c r="AT366" i="2"/>
  <c r="AT567" i="2"/>
  <c r="AT272" i="2"/>
  <c r="AT132" i="2"/>
  <c r="AT380" i="2"/>
  <c r="AT23" i="2"/>
  <c r="AT34" i="2"/>
  <c r="AT346" i="2"/>
  <c r="AT731" i="2"/>
  <c r="AT392" i="2"/>
  <c r="AT376" i="2"/>
  <c r="AT414" i="2"/>
  <c r="AT327" i="2"/>
  <c r="AT116" i="2"/>
  <c r="AT475" i="2"/>
  <c r="AT408" i="2"/>
  <c r="AT449" i="2"/>
  <c r="AT4" i="2"/>
  <c r="AT302" i="2"/>
  <c r="AT163" i="2"/>
  <c r="AT401" i="2"/>
  <c r="AT661" i="2"/>
  <c r="AT35" i="2"/>
  <c r="AT649" i="2"/>
  <c r="AT11" i="2"/>
  <c r="AT280" i="2"/>
  <c r="AT172" i="2"/>
  <c r="AT596" i="2"/>
  <c r="AT85" i="2"/>
  <c r="AT339" i="2"/>
  <c r="AT334" i="2"/>
  <c r="AT591" i="2"/>
  <c r="AT133" i="2"/>
  <c r="AT397" i="2"/>
  <c r="AT318" i="2"/>
  <c r="AT6" i="2"/>
  <c r="AT216" i="2"/>
  <c r="AT402" i="2"/>
  <c r="AT67" i="2"/>
  <c r="AT485" i="2"/>
  <c r="AT43" i="2"/>
  <c r="AT324" i="2"/>
  <c r="AT289" i="2"/>
  <c r="AT317" i="2"/>
  <c r="AT2" i="2"/>
  <c r="AT332" i="2"/>
  <c r="AT89" i="2"/>
  <c r="AT635" i="2"/>
  <c r="AT140" i="2"/>
  <c r="AR287" i="2"/>
  <c r="AR34" i="2"/>
  <c r="AR376" i="2"/>
  <c r="AR661" i="2"/>
  <c r="AR280" i="2"/>
  <c r="AR216" i="2"/>
  <c r="AR67" i="2"/>
  <c r="AR43" i="2"/>
  <c r="AT88" i="2"/>
  <c r="AT409" i="2"/>
  <c r="AT513" i="2"/>
  <c r="AT168" i="2"/>
  <c r="AT69" i="2"/>
  <c r="AT144" i="2"/>
  <c r="AT87" i="2"/>
  <c r="AT471" i="2"/>
  <c r="AT507" i="2"/>
  <c r="AT576" i="2"/>
  <c r="AT292" i="2"/>
  <c r="AT407" i="2"/>
  <c r="AT385" i="2"/>
  <c r="AT410" i="2"/>
  <c r="AT52" i="2"/>
  <c r="AT659" i="2"/>
  <c r="AT517" i="2"/>
  <c r="AT212" i="2"/>
  <c r="AT239" i="2"/>
  <c r="AT273" i="2"/>
  <c r="AT100" i="2"/>
  <c r="AT202" i="2"/>
  <c r="AT580" i="2"/>
  <c r="AT615" i="2"/>
  <c r="AT420" i="2"/>
  <c r="AT331" i="2"/>
  <c r="AT526" i="2"/>
  <c r="AT201" i="2"/>
  <c r="AT135" i="2"/>
  <c r="AT389" i="2"/>
  <c r="AR476" i="2"/>
  <c r="AR214" i="2"/>
  <c r="AR450" i="2"/>
  <c r="AR183" i="2"/>
  <c r="AR49" i="2"/>
  <c r="AR188" i="2"/>
  <c r="AR88" i="2"/>
  <c r="AR144" i="2"/>
  <c r="AR292" i="2"/>
  <c r="AR202" i="2"/>
  <c r="AR331" i="2"/>
  <c r="AR526" i="2"/>
  <c r="AT542" i="2"/>
  <c r="AT245" i="2"/>
  <c r="AT118" i="2"/>
  <c r="AT613" i="2"/>
  <c r="AT291" i="2"/>
  <c r="AT415" i="2"/>
  <c r="AT152" i="2"/>
  <c r="AT99" i="2"/>
  <c r="AT27" i="2"/>
  <c r="AT180" i="2"/>
  <c r="AT102" i="2"/>
  <c r="AR522" i="2"/>
  <c r="AR584" i="2"/>
  <c r="AR199" i="2"/>
  <c r="AR161" i="2"/>
  <c r="AR368" i="2"/>
  <c r="AR533" i="2"/>
  <c r="AR181" i="2"/>
  <c r="AR75" i="2"/>
  <c r="AR53" i="2"/>
  <c r="AR41" i="2"/>
  <c r="AR602" i="2"/>
  <c r="AR160" i="2"/>
  <c r="AR60" i="2"/>
  <c r="AR191" i="2"/>
  <c r="AR91" i="2"/>
  <c r="AR653" i="2"/>
  <c r="AR446" i="2"/>
  <c r="AR77" i="2"/>
  <c r="AR254" i="2"/>
  <c r="AR94" i="2"/>
  <c r="AR121" i="2"/>
  <c r="AR106" i="2"/>
  <c r="AR365" i="2"/>
  <c r="AR232" i="2"/>
  <c r="AR529" i="2"/>
  <c r="AR309" i="2"/>
  <c r="AR542" i="2"/>
  <c r="AR118" i="2"/>
  <c r="AR415" i="2"/>
  <c r="AR152" i="2"/>
  <c r="AR180" i="2"/>
  <c r="AR102" i="2"/>
  <c r="AU682" i="2"/>
  <c r="AU737" i="2"/>
  <c r="AU672" i="2"/>
  <c r="AU456" i="2"/>
  <c r="AU675" i="2"/>
  <c r="AU109" i="2"/>
  <c r="AU151" i="2"/>
  <c r="AU588" i="2"/>
  <c r="AU709" i="2"/>
  <c r="AU681" i="2"/>
  <c r="AU639" i="2"/>
  <c r="AU44" i="2"/>
  <c r="AT552" i="2"/>
  <c r="AT98" i="2"/>
  <c r="AT537" i="2"/>
  <c r="AT176" i="2"/>
  <c r="AT622" i="2"/>
  <c r="AR637" i="2"/>
  <c r="AR279" i="2"/>
  <c r="AR96" i="2"/>
  <c r="AR189" i="2"/>
  <c r="AR143" i="2"/>
  <c r="AR93" i="2"/>
  <c r="AR223" i="2"/>
  <c r="AR538" i="2"/>
  <c r="AR623" i="2"/>
  <c r="AR20" i="2"/>
  <c r="AR110" i="2"/>
  <c r="AR249" i="2"/>
  <c r="AR404" i="2"/>
  <c r="AR5" i="2"/>
  <c r="AR508" i="2"/>
  <c r="AR105" i="2"/>
  <c r="AR171" i="2"/>
  <c r="AR347" i="2"/>
  <c r="AR179" i="2"/>
  <c r="AR72" i="2"/>
  <c r="AR472" i="2"/>
  <c r="AR246" i="2"/>
  <c r="AR12" i="2"/>
  <c r="AR469" i="2"/>
  <c r="AR219" i="2"/>
  <c r="AR552" i="2"/>
  <c r="AR537" i="2"/>
  <c r="AR176" i="2"/>
  <c r="AU646" i="2"/>
  <c r="AU440" i="2"/>
  <c r="AU435" i="2"/>
  <c r="AU714" i="2"/>
  <c r="AU619" i="2"/>
  <c r="AU148" i="2"/>
  <c r="AU416" i="2"/>
  <c r="AU502" i="2"/>
  <c r="AU605" i="2"/>
  <c r="AU573" i="2"/>
  <c r="AU708" i="2"/>
  <c r="AU665" i="2"/>
  <c r="AU673" i="2"/>
  <c r="AU678" i="2"/>
  <c r="AU361" i="2"/>
  <c r="AU454" i="2"/>
  <c r="AU734" i="2"/>
  <c r="AU607" i="2"/>
  <c r="AU514" i="2"/>
  <c r="AU645" i="2"/>
  <c r="AT224" i="2"/>
  <c r="AT535" i="2"/>
  <c r="AR187" i="2"/>
  <c r="AR304" i="2"/>
  <c r="AR566" i="2"/>
  <c r="AR132" i="2"/>
  <c r="AR380" i="2"/>
  <c r="AR23" i="2"/>
  <c r="AR392" i="2"/>
  <c r="AR116" i="2"/>
  <c r="AR475" i="2"/>
  <c r="AR408" i="2"/>
  <c r="AR449" i="2"/>
  <c r="AR4" i="2"/>
  <c r="AR163" i="2"/>
  <c r="AR401" i="2"/>
  <c r="AR35" i="2"/>
  <c r="AR11" i="2"/>
  <c r="AR172" i="2"/>
  <c r="AR73" i="2"/>
  <c r="AR85" i="2"/>
  <c r="AR339" i="2"/>
  <c r="AR334" i="2"/>
  <c r="AR397" i="2"/>
  <c r="AR402" i="2"/>
  <c r="AR2" i="2"/>
  <c r="AR332" i="2"/>
  <c r="AR89" i="2"/>
  <c r="AR224" i="2"/>
  <c r="AR535" i="2"/>
  <c r="AU719" i="2"/>
  <c r="AU621" i="2"/>
  <c r="AU452" i="2"/>
  <c r="AU692" i="2"/>
  <c r="AU595" i="2"/>
  <c r="AU170" i="2"/>
  <c r="AU540" i="2"/>
  <c r="AU375" i="2"/>
  <c r="AU320" i="2"/>
  <c r="AU625" i="2"/>
  <c r="AR632" i="2"/>
  <c r="AR610" i="2"/>
  <c r="AR417" i="2"/>
  <c r="AR523" i="2"/>
  <c r="AR340" i="2"/>
  <c r="AR303" i="2"/>
  <c r="AR581" i="2"/>
  <c r="AR466" i="2"/>
  <c r="AR278" i="2"/>
  <c r="AR263" i="2"/>
  <c r="AR362" i="2"/>
  <c r="AR436" i="2"/>
  <c r="AR218" i="2"/>
  <c r="AR578" i="2"/>
  <c r="AR488" i="2"/>
  <c r="AR31" i="2"/>
  <c r="AR528" i="2"/>
  <c r="AR155" i="2"/>
  <c r="AR382" i="2"/>
  <c r="AR141" i="2"/>
  <c r="AR267" i="2"/>
  <c r="AR539" i="2"/>
  <c r="AR521" i="2"/>
  <c r="AR316" i="2"/>
  <c r="AR510" i="2"/>
  <c r="AR59" i="2"/>
  <c r="AR276" i="2"/>
  <c r="AR294" i="2"/>
  <c r="AR86" i="2"/>
  <c r="AR153" i="2"/>
  <c r="AR353" i="2"/>
  <c r="AR281" i="2"/>
  <c r="AR545" i="2"/>
  <c r="AU736" i="2"/>
  <c r="AU687" i="2"/>
  <c r="AU430" i="2"/>
  <c r="AU715" i="2"/>
  <c r="AU489" i="2"/>
  <c r="AU516" i="2"/>
  <c r="AU211" i="2"/>
  <c r="AU603" i="2"/>
  <c r="AU703" i="2"/>
  <c r="AU266" i="2"/>
  <c r="AU732" i="2"/>
  <c r="AU585" i="2"/>
  <c r="AU534" i="2"/>
  <c r="AU730" i="2"/>
  <c r="AU186" i="2"/>
  <c r="AU655" i="2"/>
  <c r="AU593" i="2"/>
  <c r="AU40" i="2"/>
  <c r="AU496" i="2"/>
  <c r="AU119" i="2"/>
  <c r="AU114" i="2"/>
  <c r="AU442" i="2"/>
  <c r="AU58" i="2"/>
  <c r="AU515" i="2"/>
  <c r="AU213" i="2"/>
  <c r="AU55" i="2"/>
  <c r="AU654" i="2"/>
  <c r="AU192" i="2"/>
  <c r="AU494" i="2"/>
  <c r="AU50" i="2"/>
  <c r="AU190" i="2"/>
  <c r="AU544" i="2"/>
  <c r="AU25" i="2"/>
  <c r="AU575" i="2"/>
  <c r="AU568" i="2"/>
  <c r="AU381" i="2"/>
  <c r="AU274" i="2"/>
  <c r="AU329" i="2"/>
  <c r="AU371" i="2"/>
  <c r="AU255" i="2"/>
  <c r="AU222" i="2"/>
  <c r="AU531" i="2"/>
  <c r="AU230" i="2"/>
  <c r="AU115" i="2"/>
  <c r="AU198" i="2"/>
  <c r="AU248" i="2"/>
  <c r="AU505" i="2"/>
  <c r="AU162" i="2"/>
  <c r="AU477" i="2"/>
  <c r="AU322" i="2"/>
  <c r="AU167" i="2"/>
  <c r="AU341" i="2"/>
  <c r="AU9" i="2"/>
  <c r="AU233" i="2"/>
  <c r="AU127" i="2"/>
  <c r="AU204" i="2"/>
  <c r="AU51" i="2"/>
  <c r="AU509" i="2"/>
  <c r="AU57" i="2"/>
  <c r="AU460" i="2"/>
  <c r="AU482" i="2"/>
  <c r="AR608" i="2"/>
  <c r="AR205" i="2"/>
  <c r="AR462" i="2"/>
  <c r="AR601" i="2"/>
  <c r="AR546" i="2"/>
  <c r="AR445" i="2"/>
  <c r="AR694" i="2"/>
  <c r="AR479" i="2"/>
  <c r="AR63" i="2"/>
  <c r="AR565" i="2"/>
  <c r="AR370" i="2"/>
  <c r="AR394" i="2"/>
  <c r="AR519" i="2"/>
  <c r="AR19" i="2"/>
  <c r="AR374" i="2"/>
  <c r="AR264" i="2"/>
  <c r="AR262" i="2"/>
  <c r="AR530" i="2"/>
  <c r="AR451" i="2"/>
  <c r="AR569" i="2"/>
  <c r="AR495" i="2"/>
  <c r="AR561" i="2"/>
  <c r="AR30" i="2"/>
  <c r="AR37" i="2"/>
  <c r="AR700" i="2"/>
  <c r="AR136" i="2"/>
  <c r="AR403" i="2"/>
  <c r="AR10" i="2"/>
  <c r="AR149" i="2"/>
  <c r="AR282" i="2"/>
  <c r="AR391" i="2"/>
  <c r="AR426" i="2"/>
  <c r="AU735" i="2"/>
  <c r="AU718" i="2"/>
  <c r="AU712" i="2"/>
  <c r="AU636" i="2"/>
  <c r="AU399" i="2"/>
  <c r="AU476" i="2"/>
  <c r="AU244" i="2"/>
  <c r="AR244" i="2"/>
  <c r="AU386" i="2"/>
  <c r="AU604" i="2"/>
  <c r="AU660" i="2"/>
  <c r="AU433" i="2"/>
  <c r="AU367" i="2"/>
  <c r="AU628" i="2"/>
  <c r="AU150" i="2"/>
  <c r="AU214" i="2"/>
  <c r="AU29" i="2"/>
  <c r="AU450" i="2"/>
  <c r="AU511" i="2"/>
  <c r="AU183" i="2"/>
  <c r="AU200" i="2"/>
  <c r="AU24" i="2"/>
  <c r="AU733" i="2"/>
  <c r="AU434" i="2"/>
  <c r="AU306" i="2"/>
  <c r="AU240" i="2"/>
  <c r="AU582" i="2"/>
  <c r="AU49" i="2"/>
  <c r="AU184" i="2"/>
  <c r="AU363" i="2"/>
  <c r="AU299" i="2"/>
  <c r="AU188" i="2"/>
  <c r="AU209" i="2"/>
  <c r="AU88" i="2"/>
  <c r="AU409" i="2"/>
  <c r="AU513" i="2"/>
  <c r="AR513" i="2"/>
  <c r="AU168" i="2"/>
  <c r="AU69" i="2"/>
  <c r="AU144" i="2"/>
  <c r="AU87" i="2"/>
  <c r="AR87" i="2"/>
  <c r="AU471" i="2"/>
  <c r="AU507" i="2"/>
  <c r="AU576" i="2"/>
  <c r="AU292" i="2"/>
  <c r="AU407" i="2"/>
  <c r="AU385" i="2"/>
  <c r="AU410" i="2"/>
  <c r="AU52" i="2"/>
  <c r="AU517" i="2"/>
  <c r="AU212" i="2"/>
  <c r="AU239" i="2"/>
  <c r="AR239" i="2"/>
  <c r="AU273" i="2"/>
  <c r="AU100" i="2"/>
  <c r="AU202" i="2"/>
  <c r="AU580" i="2"/>
  <c r="AR580" i="2"/>
  <c r="AU615" i="2"/>
  <c r="AU420" i="2"/>
  <c r="AU331" i="2"/>
  <c r="AU526" i="2"/>
  <c r="AU201" i="2"/>
  <c r="AR463" i="2"/>
  <c r="AR396" i="2"/>
  <c r="AR556" i="2"/>
  <c r="AR154" i="2"/>
  <c r="AR265" i="2"/>
  <c r="AR364" i="2"/>
  <c r="AR359" i="2"/>
  <c r="AR17" i="2"/>
  <c r="AR290" i="2"/>
  <c r="AR104" i="2"/>
  <c r="AR234" i="2"/>
  <c r="AR555" i="2"/>
  <c r="AR65" i="2"/>
  <c r="AR64" i="2"/>
  <c r="AR589" i="2"/>
  <c r="AR21" i="2"/>
  <c r="AR499" i="2"/>
  <c r="AR42" i="2"/>
  <c r="AR271" i="2"/>
  <c r="AR56" i="2"/>
  <c r="AR441" i="2"/>
  <c r="AR455" i="2"/>
  <c r="AU699" i="2"/>
  <c r="AU677" i="2"/>
  <c r="AU600" i="2"/>
  <c r="AU330" i="2"/>
  <c r="AU522" i="2"/>
  <c r="AU478" i="2"/>
  <c r="AU584" i="2"/>
  <c r="AU620" i="2"/>
  <c r="AU199" i="2"/>
  <c r="AU161" i="2"/>
  <c r="AU368" i="2"/>
  <c r="AU693" i="2"/>
  <c r="AU533" i="2"/>
  <c r="AU181" i="2"/>
  <c r="AU75" i="2"/>
  <c r="AU53" i="2"/>
  <c r="AU562" i="2"/>
  <c r="AU642" i="2"/>
  <c r="AU41" i="2"/>
  <c r="AU602" i="2"/>
  <c r="AU549" i="2"/>
  <c r="AU160" i="2"/>
  <c r="AU698" i="2"/>
  <c r="AU60" i="2"/>
  <c r="AU13" i="2"/>
  <c r="AU191" i="2"/>
  <c r="AU91" i="2"/>
  <c r="AU653" i="2"/>
  <c r="AU446" i="2"/>
  <c r="AU77" i="2"/>
  <c r="AU481" i="2"/>
  <c r="AU326" i="2"/>
  <c r="AU225" i="2"/>
  <c r="AU638" i="2"/>
  <c r="AU254" i="2"/>
  <c r="AU702" i="2"/>
  <c r="AU242" i="2"/>
  <c r="AU62" i="2"/>
  <c r="AU94" i="2"/>
  <c r="AU121" i="2"/>
  <c r="AU480" i="2"/>
  <c r="AU106" i="2"/>
  <c r="AU512" i="2"/>
  <c r="AU365" i="2"/>
  <c r="AU232" i="2"/>
  <c r="AU139" i="2"/>
  <c r="AU529" i="2"/>
  <c r="AU309" i="2"/>
  <c r="AU207" i="2"/>
  <c r="AU542" i="2"/>
  <c r="AR24" i="2"/>
  <c r="AR69" i="2"/>
  <c r="AR100" i="2"/>
  <c r="AU388" i="2"/>
  <c r="AU260" i="2"/>
  <c r="AU587" i="2"/>
  <c r="AU164" i="2"/>
  <c r="AU81" i="2"/>
  <c r="AU351" i="2"/>
  <c r="AU574" i="2"/>
  <c r="AU612" i="2"/>
  <c r="AU438" i="2"/>
  <c r="AU252" i="2"/>
  <c r="AU142" i="2"/>
  <c r="AU630" i="2"/>
  <c r="AU629" i="2"/>
  <c r="AU448" i="2"/>
  <c r="AU312" i="2"/>
  <c r="AU245" i="2"/>
  <c r="AU118" i="2"/>
  <c r="AU613" i="2"/>
  <c r="AU291" i="2"/>
  <c r="AU415" i="2"/>
  <c r="AU152" i="2"/>
  <c r="AU99" i="2"/>
  <c r="AU27" i="2"/>
  <c r="AU180" i="2"/>
  <c r="AU102" i="2"/>
  <c r="AU35" i="2"/>
  <c r="AU649" i="2"/>
  <c r="AU280" i="2"/>
  <c r="AU172" i="2"/>
  <c r="AU596" i="2"/>
  <c r="AU73" i="2"/>
  <c r="AU85" i="2"/>
  <c r="AU334" i="2"/>
  <c r="AU591" i="2"/>
  <c r="AU133" i="2"/>
  <c r="AU397" i="2"/>
  <c r="AU318" i="2"/>
  <c r="AU6" i="2"/>
  <c r="AU402" i="2"/>
  <c r="AU67" i="2"/>
  <c r="AU485" i="2"/>
  <c r="AU43" i="2"/>
  <c r="AU324" i="2"/>
  <c r="AU289" i="2"/>
  <c r="AU317" i="2"/>
  <c r="AU2" i="2"/>
  <c r="AU332" i="2"/>
  <c r="AU89" i="2"/>
  <c r="AU635" i="2"/>
  <c r="AU140" i="2"/>
  <c r="AU123" i="2"/>
  <c r="AU308" i="2"/>
  <c r="AU294" i="2"/>
  <c r="AU86" i="2"/>
  <c r="AU157" i="2"/>
  <c r="AU323" i="2"/>
  <c r="AU153" i="2"/>
  <c r="AU281" i="2"/>
  <c r="AU617" i="2"/>
  <c r="AU545" i="2"/>
  <c r="AU262" i="2"/>
  <c r="AU530" i="2"/>
  <c r="AU486" i="2"/>
  <c r="AU451" i="2"/>
  <c r="AU569" i="2"/>
  <c r="AU495" i="2"/>
  <c r="AU695" i="2"/>
  <c r="AU561" i="2"/>
  <c r="AU92" i="2"/>
  <c r="AU30" i="2"/>
  <c r="AU228" i="2"/>
  <c r="AU37" i="2"/>
  <c r="AU384" i="2"/>
  <c r="AU700" i="2"/>
  <c r="AU501" i="2"/>
  <c r="AU193" i="2"/>
  <c r="AU403" i="2"/>
  <c r="AU10" i="2"/>
  <c r="AU149" i="2"/>
  <c r="AU282" i="2"/>
  <c r="AU624" i="2"/>
  <c r="AU391" i="2"/>
  <c r="AU426" i="2"/>
  <c r="AR430" i="2"/>
  <c r="AR211" i="2"/>
  <c r="AR603" i="2"/>
  <c r="AR266" i="2"/>
  <c r="AR585" i="2"/>
  <c r="AR534" i="2"/>
  <c r="AR655" i="2"/>
  <c r="AR593" i="2"/>
  <c r="AR40" i="2"/>
  <c r="AR119" i="2"/>
  <c r="AR58" i="2"/>
  <c r="AR515" i="2"/>
  <c r="AR213" i="2"/>
  <c r="AR55" i="2"/>
  <c r="AR192" i="2"/>
  <c r="AR50" i="2"/>
  <c r="AR190" i="2"/>
  <c r="AR25" i="2"/>
  <c r="AR568" i="2"/>
  <c r="AR274" i="2"/>
  <c r="AR329" i="2"/>
  <c r="AR371" i="2"/>
  <c r="AR531" i="2"/>
  <c r="AR230" i="2"/>
  <c r="AR115" i="2"/>
  <c r="AR198" i="2"/>
  <c r="AR248" i="2"/>
  <c r="AR162" i="2"/>
  <c r="AR477" i="2"/>
  <c r="AR322" i="2"/>
  <c r="AR167" i="2"/>
  <c r="AR341" i="2"/>
  <c r="AR9" i="2"/>
  <c r="AR233" i="2"/>
  <c r="AR127" i="2"/>
  <c r="AR51" i="2"/>
  <c r="AR57" i="2"/>
  <c r="AR482" i="2"/>
  <c r="AU710" i="2"/>
  <c r="AU631" i="2"/>
  <c r="AU463" i="2"/>
  <c r="AU592" i="2"/>
  <c r="AU614" i="2"/>
  <c r="AU396" i="2"/>
  <c r="AU556" i="2"/>
  <c r="AU215" i="2"/>
  <c r="AU158" i="2"/>
  <c r="AU663" i="2"/>
  <c r="AU154" i="2"/>
  <c r="AU536" i="2"/>
  <c r="AU664" i="2"/>
  <c r="AU265" i="2"/>
  <c r="AU137" i="2"/>
  <c r="AU111" i="2"/>
  <c r="AR367" i="2"/>
  <c r="AR29" i="2"/>
  <c r="AR200" i="2"/>
  <c r="AR306" i="2"/>
  <c r="AR184" i="2"/>
  <c r="AR209" i="2"/>
  <c r="AR168" i="2"/>
  <c r="AR471" i="2"/>
  <c r="AR659" i="2"/>
  <c r="AR201" i="2"/>
  <c r="AU721" i="2"/>
  <c r="AU728" i="2"/>
  <c r="AU497" i="2"/>
  <c r="AU352" i="2"/>
  <c r="AU571" i="2"/>
  <c r="AU606" i="2"/>
  <c r="AU640" i="2"/>
  <c r="AU159" i="2"/>
  <c r="AU268" i="2"/>
  <c r="AU560" i="2"/>
  <c r="AU300" i="2"/>
  <c r="AU333" i="2"/>
  <c r="AU727" i="2"/>
  <c r="AU78" i="2"/>
  <c r="AU76" i="2"/>
  <c r="AU364" i="2"/>
  <c r="AU657" i="2"/>
  <c r="AU359" i="2"/>
  <c r="AU611" i="2"/>
  <c r="AU17" i="2"/>
  <c r="AU671" i="2"/>
  <c r="AU707" i="2"/>
  <c r="AU428" i="2"/>
  <c r="AU290" i="2"/>
  <c r="AU298" i="2"/>
  <c r="AU120" i="2"/>
  <c r="AU423" i="2"/>
  <c r="AU104" i="2"/>
  <c r="AU484" i="2"/>
  <c r="AU174" i="2"/>
  <c r="AU618" i="2"/>
  <c r="AU412" i="2"/>
  <c r="AU243" i="2"/>
  <c r="AU68" i="2"/>
  <c r="AU14" i="2"/>
  <c r="AU175" i="2"/>
  <c r="AU555" i="2"/>
  <c r="AU65" i="2"/>
  <c r="AU464" i="2"/>
  <c r="AU293" i="2"/>
  <c r="AU337" i="2"/>
  <c r="AU64" i="2"/>
  <c r="AU554" i="2"/>
  <c r="AU548" i="2"/>
  <c r="AU589" i="2"/>
  <c r="AU21" i="2"/>
  <c r="AU586" i="2"/>
  <c r="AU499" i="2"/>
  <c r="AU307" i="2"/>
  <c r="AU42" i="2"/>
  <c r="AU271" i="2"/>
  <c r="AU56" i="2"/>
  <c r="AU441" i="2"/>
  <c r="AU393" i="2"/>
  <c r="AU527" i="2"/>
  <c r="AU229" i="2"/>
  <c r="AU129" i="2"/>
  <c r="AU455" i="2"/>
  <c r="AU358" i="2"/>
  <c r="AU551" i="2"/>
  <c r="AU269" i="2"/>
  <c r="AU680" i="2"/>
  <c r="AU28" i="2"/>
  <c r="AU344" i="2"/>
  <c r="AU210" i="2"/>
  <c r="AU283" i="2"/>
  <c r="AU46" i="2"/>
  <c r="AU169" i="2"/>
  <c r="AU453" i="2"/>
  <c r="AU194" i="2"/>
  <c r="AU125" i="2"/>
  <c r="AU124" i="2"/>
  <c r="AU444" i="2"/>
  <c r="AU32" i="2"/>
  <c r="AU335" i="2"/>
  <c r="AU355" i="2"/>
  <c r="AU80" i="2"/>
  <c r="AU247" i="2"/>
  <c r="AU70" i="2"/>
  <c r="AU130" i="2"/>
  <c r="AU33" i="2"/>
  <c r="AU579" i="2"/>
  <c r="AU296" i="2"/>
  <c r="AU74" i="2"/>
  <c r="AU590" i="2"/>
  <c r="AU557" i="2"/>
  <c r="AU583" i="2"/>
  <c r="AU467" i="2"/>
  <c r="AU226" i="2"/>
  <c r="AU421" i="2"/>
  <c r="AU598" i="2"/>
  <c r="AU688" i="2"/>
  <c r="AU122" i="2"/>
  <c r="AU342" i="2"/>
  <c r="AU103" i="2"/>
  <c r="AU90" i="2"/>
  <c r="AU492" i="2"/>
  <c r="AU236" i="2"/>
  <c r="AU626" i="2"/>
  <c r="AU71" i="2"/>
  <c r="AU311" i="2"/>
  <c r="AU377" i="2"/>
  <c r="AU117" i="2"/>
  <c r="AU400" i="2"/>
  <c r="AU277" i="2"/>
  <c r="AU627" i="2"/>
  <c r="AU457" i="2"/>
  <c r="AU217" i="2"/>
  <c r="AU112" i="2"/>
  <c r="AU690" i="2"/>
  <c r="AU720" i="2"/>
  <c r="AU134" i="2"/>
  <c r="AU257" i="2"/>
  <c r="AU520" i="2"/>
  <c r="AU525" i="2"/>
  <c r="AU138" i="2"/>
  <c r="AU424" i="2"/>
  <c r="AU643" i="2"/>
  <c r="AU220" i="2"/>
  <c r="AU372" i="2"/>
  <c r="AU697" i="2"/>
  <c r="AU206" i="2"/>
  <c r="AU490" i="2"/>
  <c r="AU597" i="2"/>
  <c r="AU350" i="2"/>
  <c r="AU45" i="2"/>
  <c r="AU196" i="2"/>
  <c r="AU16" i="2"/>
  <c r="AU54" i="2"/>
  <c r="AU195" i="2"/>
  <c r="AU390" i="2"/>
  <c r="AU178" i="2"/>
  <c r="AU473" i="2"/>
  <c r="AU128" i="2"/>
  <c r="AU577" i="2"/>
  <c r="AU325" i="2"/>
  <c r="AU696" i="2"/>
  <c r="AU319" i="2"/>
  <c r="AU616" i="2"/>
  <c r="AU422" i="2"/>
  <c r="AU270" i="2"/>
  <c r="AU284" i="2"/>
  <c r="AU413" i="2"/>
  <c r="AU431" i="2"/>
  <c r="AU345" i="2"/>
  <c r="AU559" i="2"/>
  <c r="AU524" i="2"/>
  <c r="AU594" i="2"/>
  <c r="AU185" i="2"/>
  <c r="AU547" i="2"/>
  <c r="AU676" i="2"/>
  <c r="AU147" i="2"/>
  <c r="AU22" i="2"/>
  <c r="AU553" i="2"/>
  <c r="AU18" i="2"/>
  <c r="AU208" i="2"/>
  <c r="AU706" i="2"/>
  <c r="AU237" i="2"/>
  <c r="AU295" i="2"/>
  <c r="AU95" i="2"/>
  <c r="AU518" i="2"/>
  <c r="AU108" i="2"/>
  <c r="AU328" i="2"/>
  <c r="AU258" i="2"/>
  <c r="AU83" i="2"/>
  <c r="AU716" i="2"/>
  <c r="AU461" i="2"/>
  <c r="AU429" i="2"/>
  <c r="AU197" i="2"/>
  <c r="AU656" i="2"/>
  <c r="AU647" i="2"/>
  <c r="AU406" i="2"/>
  <c r="AU285" i="2"/>
  <c r="AU343" i="2"/>
  <c r="AU203" i="2"/>
  <c r="AU107" i="2"/>
  <c r="AU395" i="2"/>
  <c r="AU491" i="2"/>
  <c r="AU383" i="2"/>
  <c r="AU48" i="2"/>
  <c r="AU126" i="2"/>
  <c r="AU648" i="2"/>
  <c r="AU670" i="2"/>
  <c r="AU487" i="2"/>
  <c r="AU439" i="2"/>
  <c r="AU532" i="2"/>
  <c r="AU427" i="2"/>
  <c r="AU498" i="2"/>
  <c r="AU570" i="2"/>
  <c r="AU723" i="2"/>
  <c r="AU641" i="2"/>
  <c r="AU689" i="2"/>
  <c r="AU458" i="2"/>
  <c r="AU348" i="2"/>
  <c r="AU275" i="2"/>
  <c r="AU165" i="2"/>
  <c r="AU321" i="2"/>
  <c r="AU443" i="2"/>
  <c r="AU564" i="2"/>
  <c r="AU286" i="2"/>
  <c r="AU726" i="2"/>
  <c r="AU7" i="2"/>
  <c r="AU662" i="2"/>
  <c r="AU36" i="2"/>
  <c r="AU338" i="2"/>
  <c r="AU541" i="2"/>
  <c r="AU84" i="2"/>
  <c r="AU39" i="2"/>
  <c r="AU146" i="2"/>
  <c r="AU411" i="2"/>
  <c r="AU26" i="2"/>
  <c r="AU221" i="2"/>
  <c r="AU166" i="2"/>
  <c r="AU82" i="2"/>
  <c r="AU47" i="2"/>
  <c r="AU349" i="2"/>
  <c r="AU493" i="2"/>
  <c r="AU369" i="2"/>
  <c r="AU135" i="2"/>
  <c r="AU389" i="2"/>
  <c r="AU535" i="2"/>
  <c r="AV316" i="2" l="1"/>
  <c r="AV539" i="2"/>
  <c r="AV86" i="2"/>
  <c r="AV635" i="2"/>
  <c r="AV170" i="2"/>
  <c r="AV135" i="2"/>
  <c r="AV641" i="2"/>
  <c r="AV39" i="2"/>
  <c r="AV388" i="2"/>
  <c r="AV208" i="2"/>
  <c r="AV66" i="2"/>
  <c r="AV137" i="2"/>
  <c r="AV216" i="2"/>
  <c r="AV488" i="2"/>
  <c r="AV227" i="2"/>
  <c r="AV313" i="2"/>
  <c r="AV265" i="2"/>
  <c r="AV520" i="2"/>
  <c r="AV560" i="2"/>
  <c r="AV435" i="2"/>
  <c r="AV342" i="2"/>
  <c r="Y56" i="3"/>
  <c r="AV294" i="2"/>
  <c r="AV521" i="2"/>
  <c r="AV452" i="2"/>
  <c r="AV369" i="2"/>
  <c r="AV237" i="2"/>
  <c r="AV238" i="2"/>
  <c r="Y122" i="3"/>
  <c r="W80" i="3"/>
  <c r="Y54" i="3"/>
  <c r="AV308" i="2"/>
  <c r="AV318" i="2"/>
  <c r="AV333" i="2"/>
  <c r="AV7" i="2"/>
  <c r="W25" i="3"/>
  <c r="W108" i="3"/>
  <c r="W118" i="3"/>
  <c r="W43" i="3"/>
  <c r="Y20" i="3"/>
  <c r="Y21" i="3"/>
  <c r="W6" i="3"/>
  <c r="Y112" i="3"/>
  <c r="W105" i="3"/>
  <c r="W45" i="3"/>
  <c r="Y87" i="3"/>
  <c r="W50" i="3"/>
  <c r="Y41" i="3"/>
  <c r="W58" i="3"/>
  <c r="Y72" i="3"/>
  <c r="W48" i="3"/>
  <c r="Y79" i="3"/>
  <c r="W60" i="3"/>
  <c r="Y30" i="3"/>
  <c r="W68" i="3"/>
  <c r="Y86" i="3"/>
  <c r="W77" i="3"/>
  <c r="Y19" i="3"/>
  <c r="Y10" i="3"/>
  <c r="Y33" i="3"/>
  <c r="W112" i="3"/>
  <c r="W59" i="3"/>
  <c r="Y108" i="3"/>
  <c r="W9" i="3"/>
  <c r="Y114" i="3"/>
  <c r="W56" i="3"/>
  <c r="Y111" i="3"/>
  <c r="W64" i="3"/>
  <c r="Y83" i="3"/>
  <c r="Y89" i="3"/>
  <c r="W52" i="3"/>
  <c r="Y109" i="3"/>
  <c r="Y26" i="3"/>
  <c r="W88" i="3"/>
  <c r="Y93" i="3"/>
  <c r="W109" i="3"/>
  <c r="W30" i="3"/>
  <c r="W95" i="3"/>
  <c r="Y85" i="3"/>
  <c r="W65" i="3"/>
  <c r="Y101" i="3"/>
  <c r="Y76" i="3"/>
  <c r="Y75" i="3"/>
  <c r="W24" i="3"/>
  <c r="W97" i="3"/>
  <c r="W106" i="3"/>
  <c r="Y94" i="3"/>
  <c r="W31" i="3"/>
  <c r="W67" i="3"/>
  <c r="W41" i="3"/>
  <c r="Y3" i="3"/>
  <c r="Y2" i="3"/>
  <c r="W13" i="3"/>
  <c r="W121" i="3"/>
  <c r="W110" i="3"/>
  <c r="Y92" i="3"/>
  <c r="W42" i="3"/>
  <c r="Y77" i="3"/>
  <c r="Y27" i="3"/>
  <c r="W38" i="3"/>
  <c r="Y113" i="3"/>
  <c r="Y22" i="3"/>
  <c r="W62" i="3"/>
  <c r="Y50" i="3"/>
  <c r="Y24" i="3"/>
  <c r="Y69" i="3"/>
  <c r="W29" i="3"/>
  <c r="Y52" i="3"/>
  <c r="W75" i="3"/>
  <c r="W8" i="3"/>
  <c r="Y59" i="3"/>
  <c r="W91" i="3"/>
  <c r="Y104" i="3"/>
  <c r="W78" i="3"/>
  <c r="Y46" i="3"/>
  <c r="W4" i="3"/>
  <c r="W28" i="3"/>
  <c r="W83" i="3"/>
  <c r="Y71" i="3"/>
  <c r="W11" i="3"/>
  <c r="Y29" i="3"/>
  <c r="Y18" i="3"/>
  <c r="W12" i="3"/>
  <c r="Y96" i="3"/>
  <c r="Y110" i="3"/>
  <c r="W19" i="3"/>
  <c r="W63" i="3"/>
  <c r="Y120" i="3"/>
  <c r="W27" i="3"/>
  <c r="Y82" i="3"/>
  <c r="W117" i="3"/>
  <c r="Y49" i="3"/>
  <c r="Y53" i="3"/>
  <c r="W74" i="3"/>
  <c r="Y106" i="3"/>
  <c r="W93" i="3"/>
  <c r="W57" i="3"/>
  <c r="Y67" i="3"/>
  <c r="W21" i="3"/>
  <c r="W2" i="3"/>
  <c r="Y39" i="3"/>
  <c r="Y70" i="3"/>
  <c r="W90" i="3"/>
  <c r="Y42" i="3"/>
  <c r="Y91" i="3"/>
  <c r="Y68" i="3"/>
  <c r="Y13" i="3"/>
  <c r="Y4" i="3"/>
  <c r="W99" i="3"/>
  <c r="W3" i="3"/>
  <c r="W81" i="3"/>
  <c r="W55" i="3"/>
  <c r="W72" i="3"/>
  <c r="W76" i="3"/>
  <c r="W7" i="3"/>
  <c r="Y105" i="3"/>
  <c r="Y95" i="3"/>
  <c r="Y62" i="3"/>
  <c r="W84" i="3"/>
  <c r="W61" i="3"/>
  <c r="Y37" i="3"/>
  <c r="Y65" i="3"/>
  <c r="W98" i="3"/>
  <c r="Y44" i="3"/>
  <c r="W36" i="3"/>
  <c r="Y116" i="3"/>
  <c r="W103" i="3"/>
  <c r="Y55" i="3"/>
  <c r="Y28" i="3"/>
  <c r="W79" i="3"/>
  <c r="W16" i="3"/>
  <c r="Y121" i="3"/>
  <c r="W120" i="3"/>
  <c r="Y84" i="3"/>
  <c r="Y78" i="3"/>
  <c r="W34" i="3"/>
  <c r="W113" i="3"/>
  <c r="W82" i="3"/>
  <c r="W66" i="3"/>
  <c r="Y57" i="3"/>
  <c r="Y63" i="3"/>
  <c r="Y100" i="3"/>
  <c r="W14" i="3"/>
  <c r="W69" i="3"/>
  <c r="Y61" i="3"/>
  <c r="W15" i="3"/>
  <c r="W35" i="3"/>
  <c r="Y32" i="3"/>
  <c r="W46" i="3"/>
  <c r="W54" i="3"/>
  <c r="W87" i="3"/>
  <c r="Y35" i="3"/>
  <c r="W53" i="3"/>
  <c r="W114" i="3"/>
  <c r="Y38" i="3"/>
  <c r="Y40" i="3"/>
  <c r="W26" i="3"/>
  <c r="Y88" i="3"/>
  <c r="W33" i="3"/>
  <c r="Y97" i="3"/>
  <c r="W49" i="3"/>
  <c r="Y73" i="3"/>
  <c r="W96" i="3"/>
  <c r="Y5" i="3"/>
  <c r="Y45" i="3"/>
  <c r="Y118" i="3"/>
  <c r="W115" i="3"/>
  <c r="W44" i="3"/>
  <c r="Y115" i="3"/>
  <c r="W51" i="3"/>
  <c r="W85" i="3"/>
  <c r="W101" i="3"/>
  <c r="Y66" i="3"/>
  <c r="Y103" i="3"/>
  <c r="W71" i="3"/>
  <c r="Y23" i="3"/>
  <c r="Y60" i="3"/>
  <c r="Y58" i="3"/>
  <c r="W37" i="3"/>
  <c r="Y117" i="3"/>
  <c r="Y99" i="3"/>
  <c r="Y25" i="3"/>
  <c r="Y74" i="3"/>
  <c r="Y17" i="3"/>
  <c r="W100" i="3"/>
  <c r="W70" i="3"/>
  <c r="W17" i="3"/>
  <c r="W107" i="3"/>
  <c r="W94" i="3"/>
  <c r="W40" i="3"/>
  <c r="W47" i="3"/>
  <c r="W20" i="3"/>
  <c r="Y11" i="3"/>
  <c r="W39" i="3"/>
  <c r="Y107" i="3"/>
  <c r="W104" i="3"/>
  <c r="Y47" i="3"/>
  <c r="Y14" i="3"/>
  <c r="Y6" i="3"/>
  <c r="W10" i="3"/>
  <c r="W119" i="3"/>
  <c r="Y12" i="3"/>
  <c r="W111" i="3"/>
  <c r="Y16" i="3"/>
  <c r="Y34" i="3"/>
  <c r="Y8" i="3"/>
  <c r="W18" i="3"/>
  <c r="Y98" i="3"/>
  <c r="Y64" i="3"/>
  <c r="Y48" i="3"/>
  <c r="W122" i="3"/>
  <c r="Y119" i="3"/>
  <c r="W102" i="3"/>
  <c r="W86" i="3"/>
  <c r="Y36" i="3"/>
  <c r="Y102" i="3"/>
  <c r="W23" i="3"/>
  <c r="Y43" i="3"/>
  <c r="W22" i="3"/>
  <c r="W32" i="3"/>
  <c r="W89" i="3"/>
  <c r="Y7" i="3"/>
  <c r="W116" i="3"/>
  <c r="Y80" i="3"/>
  <c r="Y81" i="3"/>
  <c r="W73" i="3"/>
  <c r="Y31" i="3"/>
  <c r="W92" i="3"/>
  <c r="W5" i="3"/>
  <c r="Y15" i="3"/>
  <c r="Y90" i="3"/>
  <c r="Y9" i="3"/>
  <c r="Y51" i="3"/>
  <c r="AV284" i="2"/>
  <c r="AV501" i="2"/>
  <c r="AV125" i="2"/>
  <c r="AV683" i="2"/>
  <c r="AV697" i="2"/>
  <c r="AV583" i="2"/>
  <c r="AV599" i="2"/>
  <c r="AV379" i="2"/>
  <c r="AV606" i="2"/>
  <c r="AV559" i="2"/>
  <c r="AV178" i="2"/>
  <c r="AV391" i="2"/>
  <c r="AV176" i="2"/>
  <c r="AV476" i="2"/>
  <c r="AV144" i="2"/>
  <c r="AV462" i="2"/>
  <c r="AV543" i="2"/>
  <c r="AV89" i="2"/>
  <c r="AV537" i="2"/>
  <c r="AV102" i="2"/>
  <c r="AV139" i="2"/>
  <c r="AV225" i="2"/>
  <c r="AV549" i="2"/>
  <c r="AV199" i="2"/>
  <c r="AV636" i="2"/>
  <c r="AV564" i="2"/>
  <c r="AV201" i="2"/>
  <c r="AV214" i="2"/>
  <c r="AV252" i="2"/>
  <c r="AV482" i="2"/>
  <c r="AV375" i="2"/>
  <c r="AV182" i="2"/>
  <c r="AV18" i="2"/>
  <c r="AV646" i="2"/>
  <c r="AV42" i="2"/>
  <c r="AV6" i="2"/>
  <c r="AV105" i="2"/>
  <c r="AV418" i="2"/>
  <c r="AV256" i="2"/>
  <c r="AV177" i="2"/>
  <c r="AV417" i="2"/>
  <c r="AV158" i="2"/>
  <c r="AV737" i="2"/>
  <c r="AV680" i="2"/>
  <c r="AV223" i="2"/>
  <c r="AV598" i="2"/>
  <c r="AV616" i="2"/>
  <c r="AV529" i="2"/>
  <c r="AV29" i="2"/>
  <c r="AV713" i="2"/>
  <c r="AV626" i="2"/>
  <c r="AV639" i="2"/>
  <c r="AV332" i="2"/>
  <c r="AV629" i="2"/>
  <c r="AV22" i="2"/>
  <c r="AV360" i="2"/>
  <c r="AV307" i="2"/>
  <c r="AV686" i="2"/>
  <c r="AV8" i="2"/>
  <c r="AV131" i="2"/>
  <c r="AV578" i="2"/>
  <c r="AV278" i="2"/>
  <c r="AV610" i="2"/>
  <c r="AV558" i="2"/>
  <c r="AV530" i="2"/>
  <c r="AV276" i="2"/>
  <c r="AV231" i="2"/>
  <c r="AV99" i="2"/>
  <c r="AV489" i="2"/>
  <c r="AV123" i="2"/>
  <c r="AV438" i="2"/>
  <c r="AV726" i="2"/>
  <c r="AV621" i="2"/>
  <c r="AV676" i="2"/>
  <c r="AV358" i="2"/>
  <c r="AV499" i="2"/>
  <c r="AV555" i="2"/>
  <c r="AV397" i="2"/>
  <c r="AV72" i="2"/>
  <c r="AV550" i="2"/>
  <c r="AV717" i="2"/>
  <c r="AV500" i="2"/>
  <c r="AV466" i="2"/>
  <c r="AV632" i="2"/>
  <c r="AV93" i="2"/>
  <c r="AV384" i="2"/>
  <c r="AV49" i="2"/>
  <c r="AV274" i="2"/>
  <c r="AV449" i="2"/>
  <c r="AV45" i="2"/>
  <c r="AV47" i="2"/>
  <c r="AV355" i="2"/>
  <c r="AV160" i="2"/>
  <c r="AV110" i="2"/>
  <c r="AV588" i="2"/>
  <c r="AV136" i="2"/>
  <c r="AV608" i="2"/>
  <c r="AV70" i="2"/>
  <c r="AV400" i="2"/>
  <c r="AV638" i="2"/>
  <c r="AV715" i="2"/>
  <c r="AV171" i="2"/>
  <c r="AV98" i="2"/>
  <c r="AV253" i="2"/>
  <c r="AV79" i="2"/>
  <c r="AV724" i="2"/>
  <c r="AV577" i="2"/>
  <c r="AV161" i="2"/>
  <c r="AV212" i="2"/>
  <c r="AV477" i="2"/>
  <c r="AV380" i="2"/>
  <c r="AV473" i="2"/>
  <c r="AV180" i="2"/>
  <c r="AV722" i="2"/>
  <c r="AV515" i="2"/>
  <c r="AV282" i="2"/>
  <c r="AV326" i="2"/>
  <c r="AV659" i="2"/>
  <c r="AV568" i="2"/>
  <c r="AV396" i="2"/>
  <c r="AV584" i="2"/>
  <c r="AV367" i="2"/>
  <c r="AV315" i="2"/>
  <c r="AV557" i="2"/>
  <c r="AV545" i="2"/>
  <c r="AV59" i="2"/>
  <c r="AV267" i="2"/>
  <c r="AV483" i="2"/>
  <c r="AV152" i="2"/>
  <c r="AV512" i="2"/>
  <c r="AV77" i="2"/>
  <c r="AV642" i="2"/>
  <c r="AV478" i="2"/>
  <c r="AV687" i="2"/>
  <c r="AV142" i="2"/>
  <c r="AV420" i="2"/>
  <c r="AV410" i="2"/>
  <c r="AV409" i="2"/>
  <c r="AV434" i="2"/>
  <c r="AV433" i="2"/>
  <c r="AV411" i="2"/>
  <c r="AV351" i="2"/>
  <c r="AV51" i="2"/>
  <c r="AV198" i="2"/>
  <c r="AV25" i="2"/>
  <c r="AV119" i="2"/>
  <c r="AV211" i="2"/>
  <c r="AV443" i="2"/>
  <c r="AV491" i="2"/>
  <c r="AV607" i="2"/>
  <c r="AV48" i="2"/>
  <c r="AV679" i="2"/>
  <c r="AV147" i="2"/>
  <c r="AV455" i="2"/>
  <c r="AV586" i="2"/>
  <c r="AV175" i="2"/>
  <c r="AV120" i="2"/>
  <c r="AV2" i="2"/>
  <c r="AV649" i="2"/>
  <c r="AV327" i="2"/>
  <c r="AV366" i="2"/>
  <c r="AV259" i="2"/>
  <c r="AV508" i="2"/>
  <c r="AV20" i="2"/>
  <c r="AV218" i="2"/>
  <c r="AV581" i="2"/>
  <c r="AV90" i="2"/>
  <c r="AV37" i="2"/>
  <c r="AV651" i="2"/>
  <c r="AV352" i="2"/>
  <c r="AV143" i="2"/>
  <c r="AV277" i="2"/>
  <c r="AV335" i="2"/>
  <c r="AV19" i="2"/>
  <c r="AV424" i="2"/>
  <c r="AV226" i="2"/>
  <c r="AV262" i="2"/>
  <c r="AV525" i="2"/>
  <c r="AV247" i="2"/>
  <c r="AV459" i="2"/>
  <c r="AV456" i="2"/>
  <c r="AV551" i="2"/>
  <c r="AV503" i="2"/>
  <c r="AV614" i="2"/>
  <c r="AV196" i="2"/>
  <c r="AV3" i="2"/>
  <c r="AV669" i="2"/>
  <c r="AV69" i="2"/>
  <c r="AV58" i="2"/>
  <c r="AV652" i="2"/>
  <c r="AV620" i="2"/>
  <c r="AV240" i="2"/>
  <c r="AV442" i="2"/>
  <c r="AV104" i="2"/>
  <c r="AV272" i="2"/>
  <c r="AV631" i="2"/>
  <c r="AV195" i="2"/>
  <c r="AV331" i="2"/>
  <c r="AV575" i="2"/>
  <c r="AV561" i="2"/>
  <c r="AV667" i="2"/>
  <c r="AV617" i="2"/>
  <c r="AV288" i="2"/>
  <c r="AV141" i="2"/>
  <c r="AV219" i="2"/>
  <c r="AV415" i="2"/>
  <c r="AV106" i="2"/>
  <c r="AV446" i="2"/>
  <c r="AV562" i="2"/>
  <c r="AV522" i="2"/>
  <c r="AV94" i="2"/>
  <c r="AV723" i="2"/>
  <c r="AV615" i="2"/>
  <c r="AV385" i="2"/>
  <c r="AV88" i="2"/>
  <c r="AV733" i="2"/>
  <c r="AV660" i="2"/>
  <c r="AV84" i="2"/>
  <c r="AV587" i="2"/>
  <c r="AV204" i="2"/>
  <c r="AV115" i="2"/>
  <c r="AV544" i="2"/>
  <c r="AV496" i="2"/>
  <c r="AV516" i="2"/>
  <c r="AV165" i="2"/>
  <c r="AV57" i="2"/>
  <c r="AV203" i="2"/>
  <c r="AV361" i="2"/>
  <c r="AV395" i="2"/>
  <c r="AV734" i="2"/>
  <c r="AV648" i="2"/>
  <c r="AV547" i="2"/>
  <c r="AV129" i="2"/>
  <c r="AV21" i="2"/>
  <c r="AV14" i="2"/>
  <c r="AV298" i="2"/>
  <c r="AV317" i="2"/>
  <c r="AV133" i="2"/>
  <c r="AV35" i="2"/>
  <c r="AV414" i="2"/>
  <c r="AV738" i="2"/>
  <c r="AV354" i="2"/>
  <c r="AV685" i="2"/>
  <c r="AV623" i="2"/>
  <c r="AV419" i="2"/>
  <c r="AV691" i="2"/>
  <c r="AV467" i="2"/>
  <c r="AV495" i="2"/>
  <c r="AV650" i="2"/>
  <c r="AV17" i="2"/>
  <c r="AV314" i="2"/>
  <c r="AV709" i="2"/>
  <c r="AV46" i="2"/>
  <c r="AV370" i="2"/>
  <c r="AV690" i="2"/>
  <c r="AV33" i="2"/>
  <c r="AV609" i="2"/>
  <c r="AV217" i="2"/>
  <c r="AV194" i="2"/>
  <c r="AV63" i="2"/>
  <c r="AV640" i="2"/>
  <c r="AV413" i="2"/>
  <c r="AV403" i="2"/>
  <c r="AV372" i="2"/>
  <c r="AV71" i="2"/>
  <c r="AV193" i="2"/>
  <c r="AV518" i="2"/>
  <c r="AV484" i="2"/>
  <c r="AV109" i="2"/>
  <c r="AV381" i="2"/>
  <c r="AV169" i="2"/>
  <c r="AV563" i="2"/>
  <c r="AV321" i="2"/>
  <c r="AV725" i="2"/>
  <c r="AV166" i="2"/>
  <c r="AV567" i="2"/>
  <c r="AV149" i="2"/>
  <c r="AV492" i="2"/>
  <c r="AV711" i="2"/>
  <c r="AV281" i="2"/>
  <c r="AV504" i="2"/>
  <c r="AV291" i="2"/>
  <c r="AV480" i="2"/>
  <c r="AV653" i="2"/>
  <c r="AV53" i="2"/>
  <c r="AV330" i="2"/>
  <c r="AV493" i="2"/>
  <c r="AV498" i="2"/>
  <c r="AV580" i="2"/>
  <c r="AV407" i="2"/>
  <c r="AV209" i="2"/>
  <c r="AV24" i="2"/>
  <c r="AV604" i="2"/>
  <c r="AV36" i="2"/>
  <c r="AV625" i="2"/>
  <c r="AV127" i="2"/>
  <c r="AV230" i="2"/>
  <c r="AV190" i="2"/>
  <c r="AV40" i="2"/>
  <c r="AV430" i="2"/>
  <c r="AV348" i="2"/>
  <c r="AV213" i="2"/>
  <c r="AV406" i="2"/>
  <c r="AV665" i="2"/>
  <c r="AV26" i="2"/>
  <c r="AV343" i="2"/>
  <c r="AV678" i="2"/>
  <c r="AV383" i="2"/>
  <c r="AV514" i="2"/>
  <c r="AV229" i="2"/>
  <c r="AV589" i="2"/>
  <c r="AV68" i="2"/>
  <c r="AV290" i="2"/>
  <c r="AV289" i="2"/>
  <c r="AV591" i="2"/>
  <c r="AV661" i="2"/>
  <c r="AV376" i="2"/>
  <c r="AV566" i="2"/>
  <c r="AV437" i="2"/>
  <c r="AV336" i="2"/>
  <c r="AV425" i="2"/>
  <c r="AV101" i="2"/>
  <c r="AV684" i="2"/>
  <c r="AV130" i="2"/>
  <c r="AV264" i="2"/>
  <c r="AV345" i="2"/>
  <c r="AV556" i="2"/>
  <c r="AV96" i="2"/>
  <c r="AV634" i="2"/>
  <c r="AV76" i="2"/>
  <c r="AV445" i="2"/>
  <c r="AV117" i="2"/>
  <c r="AV444" i="2"/>
  <c r="AV565" i="2"/>
  <c r="AV44" i="2"/>
  <c r="AV61" i="2"/>
  <c r="AV546" i="2"/>
  <c r="AV65" i="2"/>
  <c r="AV325" i="2"/>
  <c r="AV30" i="2"/>
  <c r="AV257" i="2"/>
  <c r="AV688" i="2"/>
  <c r="AV92" i="2"/>
  <c r="AV592" i="2"/>
  <c r="AV293" i="2"/>
  <c r="AV132" i="2"/>
  <c r="AV359" i="2"/>
  <c r="AV232" i="2"/>
  <c r="AV526" i="2"/>
  <c r="AV505" i="2"/>
  <c r="AV645" i="2"/>
  <c r="AV464" i="2"/>
  <c r="AV280" i="2"/>
  <c r="AV552" i="2"/>
  <c r="AV423" i="2"/>
  <c r="AV597" i="2"/>
  <c r="AV28" i="2"/>
  <c r="AV250" i="2"/>
  <c r="AV633" i="2"/>
  <c r="AV382" i="2"/>
  <c r="AV356" i="2"/>
  <c r="AV613" i="2"/>
  <c r="AV121" i="2"/>
  <c r="AV91" i="2"/>
  <c r="AV75" i="2"/>
  <c r="AV600" i="2"/>
  <c r="AV82" i="2"/>
  <c r="AV704" i="2"/>
  <c r="AV202" i="2"/>
  <c r="AV292" i="2"/>
  <c r="AV188" i="2"/>
  <c r="AV200" i="2"/>
  <c r="AV244" i="2"/>
  <c r="AV662" i="2"/>
  <c r="AV540" i="2"/>
  <c r="AV233" i="2"/>
  <c r="AV531" i="2"/>
  <c r="AV50" i="2"/>
  <c r="AV593" i="2"/>
  <c r="AV736" i="2"/>
  <c r="AV689" i="2"/>
  <c r="AV197" i="2"/>
  <c r="AV573" i="2"/>
  <c r="AV439" i="2"/>
  <c r="AV647" i="2"/>
  <c r="AV145" i="2"/>
  <c r="AV107" i="2"/>
  <c r="AV454" i="2"/>
  <c r="AV527" i="2"/>
  <c r="AV243" i="2"/>
  <c r="AV428" i="2"/>
  <c r="AV324" i="2"/>
  <c r="AV334" i="2"/>
  <c r="AV401" i="2"/>
  <c r="AV392" i="2"/>
  <c r="AV304" i="2"/>
  <c r="AV179" i="2"/>
  <c r="AV5" i="2"/>
  <c r="AV538" i="2"/>
  <c r="AV436" i="2"/>
  <c r="AV666" i="2"/>
  <c r="AV124" i="2"/>
  <c r="AV474" i="2"/>
  <c r="AV319" i="2"/>
  <c r="AV10" i="2"/>
  <c r="AV173" i="2"/>
  <c r="AV300" i="2"/>
  <c r="AV151" i="2"/>
  <c r="AV210" i="2"/>
  <c r="AV675" i="2"/>
  <c r="AV727" i="2"/>
  <c r="AV364" i="2"/>
  <c r="AV54" i="2"/>
  <c r="AV236" i="2"/>
  <c r="AV451" i="2"/>
  <c r="AV627" i="2"/>
  <c r="AV590" i="2"/>
  <c r="AV486" i="2"/>
  <c r="AV596" i="2"/>
  <c r="AV472" i="2"/>
  <c r="AV172" i="2"/>
  <c r="AV602" i="2"/>
  <c r="AV168" i="2"/>
  <c r="AV266" i="2"/>
  <c r="AV728" i="2"/>
  <c r="AV41" i="2"/>
  <c r="AV513" i="2"/>
  <c r="AV114" i="2"/>
  <c r="AV553" i="2"/>
  <c r="AV11" i="2"/>
  <c r="AV296" i="2"/>
  <c r="AV664" i="2"/>
  <c r="AV353" i="2"/>
  <c r="AV432" i="2"/>
  <c r="AV155" i="2"/>
  <c r="AV469" i="2"/>
  <c r="AV245" i="2"/>
  <c r="AV62" i="2"/>
  <c r="AV191" i="2"/>
  <c r="AV181" i="2"/>
  <c r="AV705" i="2"/>
  <c r="AV221" i="2"/>
  <c r="AV612" i="2"/>
  <c r="AV100" i="2"/>
  <c r="AV576" i="2"/>
  <c r="AV299" i="2"/>
  <c r="AV183" i="2"/>
  <c r="AV286" i="2"/>
  <c r="AV692" i="2"/>
  <c r="AV9" i="2"/>
  <c r="AV222" i="2"/>
  <c r="AV494" i="2"/>
  <c r="AV655" i="2"/>
  <c r="AV703" i="2"/>
  <c r="AV570" i="2"/>
  <c r="AV716" i="2"/>
  <c r="AV416" i="2"/>
  <c r="AV429" i="2"/>
  <c r="AV605" i="2"/>
  <c r="AV285" i="2"/>
  <c r="AV673" i="2"/>
  <c r="AV393" i="2"/>
  <c r="AV548" i="2"/>
  <c r="AV707" i="2"/>
  <c r="AV43" i="2"/>
  <c r="AV339" i="2"/>
  <c r="AV163" i="2"/>
  <c r="AV731" i="2"/>
  <c r="AV387" i="2"/>
  <c r="AV347" i="2"/>
  <c r="AV404" i="2"/>
  <c r="AV465" i="2"/>
  <c r="AV303" i="2"/>
  <c r="AV344" i="2"/>
  <c r="AV479" i="2"/>
  <c r="AV390" i="2"/>
  <c r="AV228" i="2"/>
  <c r="AV674" i="2"/>
  <c r="AV497" i="2"/>
  <c r="AV27" i="2"/>
  <c r="AV682" i="2"/>
  <c r="AV269" i="2"/>
  <c r="AV113" i="2"/>
  <c r="AV571" i="2"/>
  <c r="AV594" i="2"/>
  <c r="AV154" i="2"/>
  <c r="AV490" i="2"/>
  <c r="AV421" i="2"/>
  <c r="AV301" i="2"/>
  <c r="AV681" i="2"/>
  <c r="AV80" i="2"/>
  <c r="AV374" i="2"/>
  <c r="AV585" i="2"/>
  <c r="AV38" i="2"/>
  <c r="AV338" i="2"/>
  <c r="AV460" i="2"/>
  <c r="AV487" i="2"/>
  <c r="AV220" i="2"/>
  <c r="AV457" i="2"/>
  <c r="AV306" i="2"/>
  <c r="AV603" i="2"/>
  <c r="AV670" i="2"/>
  <c r="AV134" i="2"/>
  <c r="AV206" i="2"/>
  <c r="AV153" i="2"/>
  <c r="AV261" i="2"/>
  <c r="AV528" i="2"/>
  <c r="AV535" i="2"/>
  <c r="AV12" i="2"/>
  <c r="AV542" i="2"/>
  <c r="AV13" i="2"/>
  <c r="AV533" i="2"/>
  <c r="AV677" i="2"/>
  <c r="AV146" i="2"/>
  <c r="AV81" i="2"/>
  <c r="AV273" i="2"/>
  <c r="AV507" i="2"/>
  <c r="AV399" i="2"/>
  <c r="AV630" i="2"/>
  <c r="AV719" i="2"/>
  <c r="AV341" i="2"/>
  <c r="AV255" i="2"/>
  <c r="AV192" i="2"/>
  <c r="AV186" i="2"/>
  <c r="AV427" i="2"/>
  <c r="AV328" i="2"/>
  <c r="AV148" i="2"/>
  <c r="AV83" i="2"/>
  <c r="AV656" i="2"/>
  <c r="AV708" i="2"/>
  <c r="AV441" i="2"/>
  <c r="AV554" i="2"/>
  <c r="AV412" i="2"/>
  <c r="AV485" i="2"/>
  <c r="AV85" i="2"/>
  <c r="AV302" i="2"/>
  <c r="AV346" i="2"/>
  <c r="AV187" i="2"/>
  <c r="AV297" i="2"/>
  <c r="AV305" i="2"/>
  <c r="AV97" i="2"/>
  <c r="AV362" i="2"/>
  <c r="AV729" i="2"/>
  <c r="AV111" i="2"/>
  <c r="AV601" i="2"/>
  <c r="AV350" i="2"/>
  <c r="AV311" i="2"/>
  <c r="AV569" i="2"/>
  <c r="AV637" i="2"/>
  <c r="AV657" i="2"/>
  <c r="AV118" i="2"/>
  <c r="AV268" i="2"/>
  <c r="AV398" i="2"/>
  <c r="AV611" i="2"/>
  <c r="AV270" i="2"/>
  <c r="AV710" i="2"/>
  <c r="AV138" i="2"/>
  <c r="AV579" i="2"/>
  <c r="AV470" i="2"/>
  <c r="AV672" i="2"/>
  <c r="AV453" i="2"/>
  <c r="AV394" i="2"/>
  <c r="AV517" i="2"/>
  <c r="AV162" i="2"/>
  <c r="AV408" i="2"/>
  <c r="AV696" i="2"/>
  <c r="AV532" i="2"/>
  <c r="AV481" i="2"/>
  <c r="AV52" i="2"/>
  <c r="AV248" i="2"/>
  <c r="AV126" i="2"/>
  <c r="AV323" i="2"/>
  <c r="AV510" i="2"/>
  <c r="AV310" i="2"/>
  <c r="AV224" i="2"/>
  <c r="AV246" i="2"/>
  <c r="AV207" i="2"/>
  <c r="AV242" i="2"/>
  <c r="AV60" i="2"/>
  <c r="AV693" i="2"/>
  <c r="AV699" i="2"/>
  <c r="AV541" i="2"/>
  <c r="AV260" i="2"/>
  <c r="AV239" i="2"/>
  <c r="AV471" i="2"/>
  <c r="AV363" i="2"/>
  <c r="AV511" i="2"/>
  <c r="AV712" i="2"/>
  <c r="AV275" i="2"/>
  <c r="AV167" i="2"/>
  <c r="AV371" i="2"/>
  <c r="AV654" i="2"/>
  <c r="AV730" i="2"/>
  <c r="AV349" i="2"/>
  <c r="AV574" i="2"/>
  <c r="AV95" i="2"/>
  <c r="AV714" i="2"/>
  <c r="AV108" i="2"/>
  <c r="AV461" i="2"/>
  <c r="AV502" i="2"/>
  <c r="AV56" i="2"/>
  <c r="AV64" i="2"/>
  <c r="AV618" i="2"/>
  <c r="AV67" i="2"/>
  <c r="AV73" i="2"/>
  <c r="AV235" i="2"/>
  <c r="AV34" i="2"/>
  <c r="AV287" i="2"/>
  <c r="AV156" i="2"/>
  <c r="AV357" i="2"/>
  <c r="AV241" i="2"/>
  <c r="AV658" i="2"/>
  <c r="AV340" i="2"/>
  <c r="AV159" i="2"/>
  <c r="AV643" i="2"/>
  <c r="AV122" i="2"/>
  <c r="AV251" i="2"/>
  <c r="AV701" i="2"/>
  <c r="AV215" i="2"/>
  <c r="AV702" i="2"/>
  <c r="AV721" i="2"/>
  <c r="AV150" i="2"/>
  <c r="AV663" i="2"/>
  <c r="AV128" i="2"/>
  <c r="AV624" i="2"/>
  <c r="AV112" i="2"/>
  <c r="AV32" i="2"/>
  <c r="AV405" i="2"/>
  <c r="AV506" i="2"/>
  <c r="AV694" i="2"/>
  <c r="AV378" i="2"/>
  <c r="AV431" i="2"/>
  <c r="AV582" i="2"/>
  <c r="AV732" i="2"/>
  <c r="AV234" i="2"/>
  <c r="AV668" i="2"/>
  <c r="AV189" i="2"/>
  <c r="AV718" i="2"/>
  <c r="AV628" i="2"/>
  <c r="AV595" i="2"/>
  <c r="AV475" i="2"/>
  <c r="AV279" i="2"/>
  <c r="AV695" i="2"/>
  <c r="AV365" i="2"/>
  <c r="AV509" i="2"/>
  <c r="AV185" i="2"/>
  <c r="AV116" i="2"/>
  <c r="AV157" i="2"/>
  <c r="AV447" i="2"/>
  <c r="AV140" i="2"/>
  <c r="AV622" i="2"/>
  <c r="AV15" i="2"/>
  <c r="AV309" i="2"/>
  <c r="AV254" i="2"/>
  <c r="AV698" i="2"/>
  <c r="AV368" i="2"/>
  <c r="AV386" i="2"/>
  <c r="AV448" i="2"/>
  <c r="AV320" i="2"/>
  <c r="AV389" i="2"/>
  <c r="AV87" i="2"/>
  <c r="AV184" i="2"/>
  <c r="AV450" i="2"/>
  <c r="AV735" i="2"/>
  <c r="AV458" i="2"/>
  <c r="AV322" i="2"/>
  <c r="AV329" i="2"/>
  <c r="AV55" i="2"/>
  <c r="AV534" i="2"/>
  <c r="AV312" i="2"/>
  <c r="AV164" i="2"/>
  <c r="AV706" i="2"/>
  <c r="AV440" i="2"/>
  <c r="AV295" i="2"/>
  <c r="AV258" i="2"/>
  <c r="AV619" i="2"/>
  <c r="AV271" i="2"/>
  <c r="AV337" i="2"/>
  <c r="AV174" i="2"/>
  <c r="AV402" i="2"/>
  <c r="AV4" i="2"/>
  <c r="AV23" i="2"/>
  <c r="AV468" i="2"/>
  <c r="AV644" i="2"/>
  <c r="AV249" i="2"/>
  <c r="AV31" i="2"/>
  <c r="AV263" i="2"/>
  <c r="AV523" i="2"/>
  <c r="AV671" i="2"/>
  <c r="AV572" i="2"/>
  <c r="AV720" i="2"/>
  <c r="AV74" i="2"/>
  <c r="AV519" i="2"/>
  <c r="AV422" i="2"/>
  <c r="AV426" i="2"/>
  <c r="AV373" i="2"/>
  <c r="AV536" i="2"/>
  <c r="AV524" i="2"/>
  <c r="AV463" i="2"/>
  <c r="AV16" i="2"/>
  <c r="AV103" i="2"/>
  <c r="AV700" i="2"/>
  <c r="AV377" i="2"/>
  <c r="AV283" i="2"/>
  <c r="AV205" i="2"/>
  <c r="AV78" i="2"/>
  <c r="Z34" i="3" l="1"/>
  <c r="X5" i="3"/>
  <c r="X25" i="3"/>
  <c r="Z99" i="3"/>
  <c r="Z113" i="3"/>
  <c r="X44" i="3"/>
  <c r="X30" i="3"/>
  <c r="X14" i="3"/>
  <c r="Z90" i="3"/>
  <c r="X22" i="3"/>
  <c r="X18" i="3"/>
  <c r="Z107" i="3"/>
  <c r="Z74" i="3"/>
  <c r="X85" i="3"/>
  <c r="X33" i="3"/>
  <c r="X35" i="3"/>
  <c r="Z78" i="3"/>
  <c r="X98" i="3"/>
  <c r="X81" i="3"/>
  <c r="X21" i="3"/>
  <c r="X63" i="3"/>
  <c r="Z46" i="3"/>
  <c r="X62" i="3"/>
  <c r="Z2" i="3"/>
  <c r="X65" i="3"/>
  <c r="X64" i="3"/>
  <c r="Z86" i="3"/>
  <c r="X45" i="3"/>
  <c r="X120" i="3"/>
  <c r="Z104" i="3"/>
  <c r="X61" i="3"/>
  <c r="Z15" i="3"/>
  <c r="Z43" i="3"/>
  <c r="Z8" i="3"/>
  <c r="X39" i="3"/>
  <c r="Z25" i="3"/>
  <c r="X51" i="3"/>
  <c r="Z88" i="3"/>
  <c r="X15" i="3"/>
  <c r="Z84" i="3"/>
  <c r="Z65" i="3"/>
  <c r="X3" i="3"/>
  <c r="Z67" i="3"/>
  <c r="X19" i="3"/>
  <c r="X78" i="3"/>
  <c r="Z22" i="3"/>
  <c r="Z3" i="3"/>
  <c r="Z85" i="3"/>
  <c r="Z111" i="3"/>
  <c r="X68" i="3"/>
  <c r="X105" i="3"/>
  <c r="X23" i="3"/>
  <c r="Z61" i="3"/>
  <c r="X56" i="3"/>
  <c r="Z102" i="3"/>
  <c r="X93" i="3"/>
  <c r="X80" i="3"/>
  <c r="X47" i="3"/>
  <c r="Z13" i="3"/>
  <c r="X9" i="3"/>
  <c r="X73" i="3"/>
  <c r="X86" i="3"/>
  <c r="Z12" i="3"/>
  <c r="X40" i="3"/>
  <c r="Z58" i="3"/>
  <c r="Z118" i="3"/>
  <c r="X114" i="3"/>
  <c r="Z100" i="3"/>
  <c r="X79" i="3"/>
  <c r="Z62" i="3"/>
  <c r="Z68" i="3"/>
  <c r="X74" i="3"/>
  <c r="Z18" i="3"/>
  <c r="X8" i="3"/>
  <c r="Z27" i="3"/>
  <c r="Z94" i="3"/>
  <c r="Z93" i="3"/>
  <c r="Z108" i="3"/>
  <c r="X48" i="3"/>
  <c r="Z20" i="3"/>
  <c r="Z115" i="3"/>
  <c r="X41" i="3"/>
  <c r="X69" i="3"/>
  <c r="X60" i="3"/>
  <c r="X115" i="3"/>
  <c r="X31" i="3"/>
  <c r="Z21" i="3"/>
  <c r="Z81" i="3"/>
  <c r="X102" i="3"/>
  <c r="X119" i="3"/>
  <c r="X94" i="3"/>
  <c r="Z60" i="3"/>
  <c r="Z45" i="3"/>
  <c r="X53" i="3"/>
  <c r="Z63" i="3"/>
  <c r="Z28" i="3"/>
  <c r="Z95" i="3"/>
  <c r="Z91" i="3"/>
  <c r="Z53" i="3"/>
  <c r="Z29" i="3"/>
  <c r="X75" i="3"/>
  <c r="Z77" i="3"/>
  <c r="X106" i="3"/>
  <c r="X88" i="3"/>
  <c r="X59" i="3"/>
  <c r="Z56" i="3"/>
  <c r="X43" i="3"/>
  <c r="Z37" i="3"/>
  <c r="Z110" i="3"/>
  <c r="X20" i="3"/>
  <c r="Z4" i="3"/>
  <c r="Z114" i="3"/>
  <c r="X37" i="3"/>
  <c r="X38" i="3"/>
  <c r="Z79" i="3"/>
  <c r="Z80" i="3"/>
  <c r="Z119" i="3"/>
  <c r="X10" i="3"/>
  <c r="X107" i="3"/>
  <c r="Z23" i="3"/>
  <c r="Z5" i="3"/>
  <c r="Z35" i="3"/>
  <c r="Z57" i="3"/>
  <c r="Z55" i="3"/>
  <c r="Z105" i="3"/>
  <c r="Z42" i="3"/>
  <c r="Z49" i="3"/>
  <c r="X11" i="3"/>
  <c r="Z52" i="3"/>
  <c r="X42" i="3"/>
  <c r="X97" i="3"/>
  <c r="Z26" i="3"/>
  <c r="X112" i="3"/>
  <c r="Z72" i="3"/>
  <c r="X118" i="3"/>
  <c r="Z11" i="3"/>
  <c r="X57" i="3"/>
  <c r="Z112" i="3"/>
  <c r="Z40" i="3"/>
  <c r="Z96" i="3"/>
  <c r="Z31" i="3"/>
  <c r="X84" i="3"/>
  <c r="X109" i="3"/>
  <c r="X122" i="3"/>
  <c r="Z6" i="3"/>
  <c r="X17" i="3"/>
  <c r="X71" i="3"/>
  <c r="X96" i="3"/>
  <c r="X87" i="3"/>
  <c r="X66" i="3"/>
  <c r="X103" i="3"/>
  <c r="X7" i="3"/>
  <c r="X90" i="3"/>
  <c r="X117" i="3"/>
  <c r="Z71" i="3"/>
  <c r="X29" i="3"/>
  <c r="Z92" i="3"/>
  <c r="X24" i="3"/>
  <c r="Z109" i="3"/>
  <c r="Z33" i="3"/>
  <c r="X58" i="3"/>
  <c r="X108" i="3"/>
  <c r="X26" i="3"/>
  <c r="Z30" i="3"/>
  <c r="Z117" i="3"/>
  <c r="X67" i="3"/>
  <c r="Z36" i="3"/>
  <c r="Z38" i="3"/>
  <c r="Z106" i="3"/>
  <c r="X116" i="3"/>
  <c r="Z7" i="3"/>
  <c r="Z48" i="3"/>
  <c r="Z14" i="3"/>
  <c r="X70" i="3"/>
  <c r="Z103" i="3"/>
  <c r="Z73" i="3"/>
  <c r="X54" i="3"/>
  <c r="X82" i="3"/>
  <c r="Z116" i="3"/>
  <c r="X76" i="3"/>
  <c r="Z70" i="3"/>
  <c r="Z82" i="3"/>
  <c r="X83" i="3"/>
  <c r="Z69" i="3"/>
  <c r="X110" i="3"/>
  <c r="Z75" i="3"/>
  <c r="X52" i="3"/>
  <c r="Z10" i="3"/>
  <c r="Z41" i="3"/>
  <c r="X99" i="3"/>
  <c r="X92" i="3"/>
  <c r="Z121" i="3"/>
  <c r="X6" i="3"/>
  <c r="X16" i="3"/>
  <c r="Z59" i="3"/>
  <c r="Z51" i="3"/>
  <c r="X89" i="3"/>
  <c r="Z64" i="3"/>
  <c r="Z47" i="3"/>
  <c r="X100" i="3"/>
  <c r="Z66" i="3"/>
  <c r="X49" i="3"/>
  <c r="X46" i="3"/>
  <c r="X113" i="3"/>
  <c r="X36" i="3"/>
  <c r="X72" i="3"/>
  <c r="Z39" i="3"/>
  <c r="X27" i="3"/>
  <c r="X28" i="3"/>
  <c r="Z24" i="3"/>
  <c r="X121" i="3"/>
  <c r="Z76" i="3"/>
  <c r="Z89" i="3"/>
  <c r="Z19" i="3"/>
  <c r="X50" i="3"/>
  <c r="Z54" i="3"/>
  <c r="X95" i="3"/>
  <c r="Z16" i="3"/>
  <c r="X91" i="3"/>
  <c r="X111" i="3"/>
  <c r="X12" i="3"/>
  <c r="Z9" i="3"/>
  <c r="X32" i="3"/>
  <c r="Z98" i="3"/>
  <c r="X104" i="3"/>
  <c r="Z17" i="3"/>
  <c r="X101" i="3"/>
  <c r="Z97" i="3"/>
  <c r="Z32" i="3"/>
  <c r="X34" i="3"/>
  <c r="Z44" i="3"/>
  <c r="X55" i="3"/>
  <c r="X2" i="3"/>
  <c r="Z120" i="3"/>
  <c r="X4" i="3"/>
  <c r="Z50" i="3"/>
  <c r="X13" i="3"/>
  <c r="Z101" i="3"/>
  <c r="Z83" i="3"/>
  <c r="X77" i="3"/>
  <c r="Z87" i="3"/>
  <c r="Z122" i="3"/>
</calcChain>
</file>

<file path=xl/sharedStrings.xml><?xml version="1.0" encoding="utf-8"?>
<sst xmlns="http://schemas.openxmlformats.org/spreadsheetml/2006/main" count="19533" uniqueCount="10370">
  <si>
    <t>Name</t>
  </si>
  <si>
    <t>Ticker</t>
  </si>
  <si>
    <t>Sub-Sector</t>
  </si>
  <si>
    <t>Market Cap</t>
  </si>
  <si>
    <t>Close Price</t>
  </si>
  <si>
    <t>1Y Return vs Nifty</t>
  </si>
  <si>
    <t>1M Return vs Nifty</t>
  </si>
  <si>
    <t>6M Return vs Nifty</t>
  </si>
  <si>
    <t>1W Return vs Nifty</t>
  </si>
  <si>
    <t>50D EMA</t>
  </si>
  <si>
    <t>200D EMA</t>
  </si>
  <si>
    <t>RSI Exponential â€“ 14D</t>
  </si>
  <si>
    <t>Relative Volume</t>
  </si>
  <si>
    <t>% Away From 52W High</t>
  </si>
  <si>
    <t>% Away From 52W Low</t>
  </si>
  <si>
    <t>Sharpe Ratio</t>
  </si>
  <si>
    <t>Reliance Industries Ltd</t>
  </si>
  <si>
    <t>RELIANCE</t>
  </si>
  <si>
    <t>Oil &amp; Gas - Refining &amp; Marketing</t>
  </si>
  <si>
    <t>Tata Consultancy Services Ltd</t>
  </si>
  <si>
    <t>TCS</t>
  </si>
  <si>
    <t>IT Services &amp; Consulting</t>
  </si>
  <si>
    <t>HDFC Bank Ltd</t>
  </si>
  <si>
    <t>HDFCBANK</t>
  </si>
  <si>
    <t>Private Banks</t>
  </si>
  <si>
    <t>Bharti Airtel Ltd</t>
  </si>
  <si>
    <t>BHARTIARTL</t>
  </si>
  <si>
    <t>Telecom Services</t>
  </si>
  <si>
    <t>ICICI Bank Ltd</t>
  </si>
  <si>
    <t>ICICIBANK</t>
  </si>
  <si>
    <t>Infosys Ltd</t>
  </si>
  <si>
    <t>INFY</t>
  </si>
  <si>
    <t>State Bank of India</t>
  </si>
  <si>
    <t>SBIN</t>
  </si>
  <si>
    <t>Public Banks</t>
  </si>
  <si>
    <t>Life Insurance Corporation Of India</t>
  </si>
  <si>
    <t>LICI</t>
  </si>
  <si>
    <t>Insurance</t>
  </si>
  <si>
    <t>Hindustan Unilever Ltd</t>
  </si>
  <si>
    <t>HINDUNILVR</t>
  </si>
  <si>
    <t>FMCG - Household Products</t>
  </si>
  <si>
    <t>ITC Ltd</t>
  </si>
  <si>
    <t>ITC</t>
  </si>
  <si>
    <t>FMCG - Tobacco</t>
  </si>
  <si>
    <t>Larsen and Toubro Ltd</t>
  </si>
  <si>
    <t>LT</t>
  </si>
  <si>
    <t>Construction &amp; Engineering</t>
  </si>
  <si>
    <t>HCL Technologies Ltd</t>
  </si>
  <si>
    <t>HCLTECH</t>
  </si>
  <si>
    <t>Bajaj Finance Ltd</t>
  </si>
  <si>
    <t>BAJFINANCE</t>
  </si>
  <si>
    <t>Consumer Finance</t>
  </si>
  <si>
    <t>Sun Pharmaceutical Industries Ltd</t>
  </si>
  <si>
    <t>SUNPHARMA</t>
  </si>
  <si>
    <t>Pharmaceuticals</t>
  </si>
  <si>
    <t>Oil and Natural Gas Corporation Ltd</t>
  </si>
  <si>
    <t>ONGC</t>
  </si>
  <si>
    <t>Oil &amp; Gas - Exploration &amp; Production</t>
  </si>
  <si>
    <t>Tata Motors Ltd</t>
  </si>
  <si>
    <t>TATAMOTORS</t>
  </si>
  <si>
    <t>Four Wheelers</t>
  </si>
  <si>
    <t>NTPC Ltd</t>
  </si>
  <si>
    <t>NTPC</t>
  </si>
  <si>
    <t>Power Generation</t>
  </si>
  <si>
    <t>Maruti Suzuki India Ltd</t>
  </si>
  <si>
    <t>MARUTI</t>
  </si>
  <si>
    <t>Axis Bank Ltd</t>
  </si>
  <si>
    <t>AXISBANK</t>
  </si>
  <si>
    <t>Kotak Mahindra Bank Ltd</t>
  </si>
  <si>
    <t>KOTAKBANK</t>
  </si>
  <si>
    <t>Adani Enterprises Ltd</t>
  </si>
  <si>
    <t>ADANIENT</t>
  </si>
  <si>
    <t>Commodities Trading</t>
  </si>
  <si>
    <t>Mahindra and Mahindra Ltd</t>
  </si>
  <si>
    <t>M&amp;M</t>
  </si>
  <si>
    <t>UltraTech Cement Ltd</t>
  </si>
  <si>
    <t>ULTRACEMCO</t>
  </si>
  <si>
    <t>Cement</t>
  </si>
  <si>
    <t>Avenue Supermarts Ltd</t>
  </si>
  <si>
    <t>DMART</t>
  </si>
  <si>
    <t>Retail - Department Stores</t>
  </si>
  <si>
    <t>Adani Ports and Special Economic Zone Ltd</t>
  </si>
  <si>
    <t>ADANIPORTS</t>
  </si>
  <si>
    <t>Ports</t>
  </si>
  <si>
    <t>Coal India Ltd</t>
  </si>
  <si>
    <t>COALINDIA</t>
  </si>
  <si>
    <t>Mining - Coal</t>
  </si>
  <si>
    <t>Titan Company Ltd</t>
  </si>
  <si>
    <t>TITAN</t>
  </si>
  <si>
    <t>Precious Metals, Jewellery &amp; Watches</t>
  </si>
  <si>
    <t>Hindustan Aeronautics Ltd</t>
  </si>
  <si>
    <t>HAL</t>
  </si>
  <si>
    <t>Aerospace &amp; Defense Equipments</t>
  </si>
  <si>
    <t>Power Grid Corporation of India Ltd</t>
  </si>
  <si>
    <t>POWERGRID</t>
  </si>
  <si>
    <t>Power Transmission &amp; Distribution</t>
  </si>
  <si>
    <t>Bajaj Auto Ltd</t>
  </si>
  <si>
    <t>BAJAJ-AUTO</t>
  </si>
  <si>
    <t>Two Wheelers</t>
  </si>
  <si>
    <t>Adani Green Energy Ltd</t>
  </si>
  <si>
    <t>ADANIGREEN</t>
  </si>
  <si>
    <t>Renewable Energy</t>
  </si>
  <si>
    <t>Asian Paints Ltd</t>
  </si>
  <si>
    <t>ASIANPAINT</t>
  </si>
  <si>
    <t>Paints</t>
  </si>
  <si>
    <t>Bajaj Finserv Ltd</t>
  </si>
  <si>
    <t>BAJAJFINSV</t>
  </si>
  <si>
    <t>Wipro Ltd</t>
  </si>
  <si>
    <t>WIPRO</t>
  </si>
  <si>
    <t>Adani Power Ltd</t>
  </si>
  <si>
    <t>ADANIPOWER</t>
  </si>
  <si>
    <t>Trent Ltd</t>
  </si>
  <si>
    <t>TRENT</t>
  </si>
  <si>
    <t>Retail - Apparel</t>
  </si>
  <si>
    <t>Indian Oil Corporation Ltd</t>
  </si>
  <si>
    <t>IOC</t>
  </si>
  <si>
    <t>Nestle India Ltd</t>
  </si>
  <si>
    <t>NESTLEIND</t>
  </si>
  <si>
    <t>FMCG - Foods</t>
  </si>
  <si>
    <t>Siemens Ltd</t>
  </si>
  <si>
    <t>SIEMENS</t>
  </si>
  <si>
    <t>Conglomerates</t>
  </si>
  <si>
    <t>Indian Railway Finance Corp Ltd</t>
  </si>
  <si>
    <t>IRFC</t>
  </si>
  <si>
    <t>Specialized Finance</t>
  </si>
  <si>
    <t>JSW Steel Ltd</t>
  </si>
  <si>
    <t>JSWSTEEL</t>
  </si>
  <si>
    <t>Iron &amp; Steel</t>
  </si>
  <si>
    <t>Jio Financial Services Ltd</t>
  </si>
  <si>
    <t>JIOFIN</t>
  </si>
  <si>
    <t>Bharat Electronics Ltd</t>
  </si>
  <si>
    <t>BEL</t>
  </si>
  <si>
    <t>Electronic Equipments</t>
  </si>
  <si>
    <t>Zomato Ltd</t>
  </si>
  <si>
    <t>ZOMATO</t>
  </si>
  <si>
    <t>Online Services</t>
  </si>
  <si>
    <t>DLF Ltd</t>
  </si>
  <si>
    <t>DLF</t>
  </si>
  <si>
    <t>Real Estate</t>
  </si>
  <si>
    <t>Hindustan Zinc Ltd</t>
  </si>
  <si>
    <t>HINDZINC</t>
  </si>
  <si>
    <t>Mining - Diversified</t>
  </si>
  <si>
    <t>Varun Beverages Ltd</t>
  </si>
  <si>
    <t>VBL</t>
  </si>
  <si>
    <t>Soft Drinks</t>
  </si>
  <si>
    <t>Tata Steel Ltd</t>
  </si>
  <si>
    <t>TATASTEEL</t>
  </si>
  <si>
    <t>SBI Life Insurance Company Ltd</t>
  </si>
  <si>
    <t>SBILIFE</t>
  </si>
  <si>
    <t>Interglobe Aviation Ltd</t>
  </si>
  <si>
    <t>INDIGO</t>
  </si>
  <si>
    <t>Airlines</t>
  </si>
  <si>
    <t>LTIMindtree Ltd</t>
  </si>
  <si>
    <t>LTIM</t>
  </si>
  <si>
    <t>Vedanta Ltd</t>
  </si>
  <si>
    <t>VEDL</t>
  </si>
  <si>
    <t>Metals - Diversified</t>
  </si>
  <si>
    <t>Grasim Industries Ltd</t>
  </si>
  <si>
    <t>GRASIM</t>
  </si>
  <si>
    <t>Power Finance Corporation Ltd</t>
  </si>
  <si>
    <t>PFC</t>
  </si>
  <si>
    <t>ABB India Ltd</t>
  </si>
  <si>
    <t>ABB</t>
  </si>
  <si>
    <t>Heavy Electrical Equipments</t>
  </si>
  <si>
    <t>REC Limited</t>
  </si>
  <si>
    <t>RECLTD</t>
  </si>
  <si>
    <t>Tech Mahindra Ltd</t>
  </si>
  <si>
    <t>TECHM</t>
  </si>
  <si>
    <t>Pidilite Industries Ltd</t>
  </si>
  <si>
    <t>PIDILITIND</t>
  </si>
  <si>
    <t>Diversified Chemicals</t>
  </si>
  <si>
    <t>HDFC Life Insurance Company Ltd</t>
  </si>
  <si>
    <t>HDFCLIFE</t>
  </si>
  <si>
    <t>Bharat Petroleum Corporation Ltd</t>
  </si>
  <si>
    <t>BPCL</t>
  </si>
  <si>
    <t>Gail (India) Ltd</t>
  </si>
  <si>
    <t>GAIL</t>
  </si>
  <si>
    <t>Gas Distribution</t>
  </si>
  <si>
    <t>Hindalco Industries Ltd</t>
  </si>
  <si>
    <t>HINDALCO</t>
  </si>
  <si>
    <t>Metals - Aluminium</t>
  </si>
  <si>
    <t>Ambuja Cements Ltd</t>
  </si>
  <si>
    <t>AMBUJACEM</t>
  </si>
  <si>
    <t>Godrej Consumer Products Ltd</t>
  </si>
  <si>
    <t>GODREJCP</t>
  </si>
  <si>
    <t>FMCG - Personal Products</t>
  </si>
  <si>
    <t>Britannia Industries Ltd</t>
  </si>
  <si>
    <t>BRITANNIA</t>
  </si>
  <si>
    <t>Tata Power Company Ltd</t>
  </si>
  <si>
    <t>TATAPOWER</t>
  </si>
  <si>
    <t>Eicher Motors Ltd</t>
  </si>
  <si>
    <t>EICHERMOT</t>
  </si>
  <si>
    <t>Trucks &amp; Buses</t>
  </si>
  <si>
    <t>Divi's Laboratories Ltd</t>
  </si>
  <si>
    <t>DIVISLAB</t>
  </si>
  <si>
    <t>Labs &amp; Life Sciences Services</t>
  </si>
  <si>
    <t>Cipla Ltd</t>
  </si>
  <si>
    <t>CIPLA</t>
  </si>
  <si>
    <t>TVS Motor Company Ltd</t>
  </si>
  <si>
    <t>TVSMOTOR</t>
  </si>
  <si>
    <t>Bank of Baroda Ltd</t>
  </si>
  <si>
    <t>BANKBARODA</t>
  </si>
  <si>
    <t>Samvardhana Motherson International Ltd</t>
  </si>
  <si>
    <t>MOTHERSON</t>
  </si>
  <si>
    <t>Auto Parts</t>
  </si>
  <si>
    <t>Punjab National Bank</t>
  </si>
  <si>
    <t>PNB</t>
  </si>
  <si>
    <t>Rail Vikas Nigam Ltd</t>
  </si>
  <si>
    <t>RVNL</t>
  </si>
  <si>
    <t>Cholamandalam Investment and Finance Company Ltd</t>
  </si>
  <si>
    <t>CHOLAFIN</t>
  </si>
  <si>
    <t>Macrotech Developers Ltd</t>
  </si>
  <si>
    <t>LODHA</t>
  </si>
  <si>
    <t>Adani Energy Solutions Ltd</t>
  </si>
  <si>
    <t>ADANIENSOL</t>
  </si>
  <si>
    <t>Power Infrastructure</t>
  </si>
  <si>
    <t>JSW Energy Ltd</t>
  </si>
  <si>
    <t>JSWENERGY</t>
  </si>
  <si>
    <t>Shriram Finance Ltd</t>
  </si>
  <si>
    <t>SHRIRAMFIN</t>
  </si>
  <si>
    <t>Tata Consumer Products Ltd</t>
  </si>
  <si>
    <t>TATACONSUM</t>
  </si>
  <si>
    <t>Tea &amp; Coffee</t>
  </si>
  <si>
    <t>Bajaj Holdings and Investment Ltd</t>
  </si>
  <si>
    <t>BAJAJHLDNG</t>
  </si>
  <si>
    <t>Asset Management</t>
  </si>
  <si>
    <t>Indus Towers Ltd</t>
  </si>
  <si>
    <t>INDUSTOWER</t>
  </si>
  <si>
    <t>Telecom Infrastructure</t>
  </si>
  <si>
    <t>Havells India Ltd</t>
  </si>
  <si>
    <t>HAVELLS</t>
  </si>
  <si>
    <t>Electrical Components &amp; Equipments</t>
  </si>
  <si>
    <t>Oil India Ltd</t>
  </si>
  <si>
    <t>OIL</t>
  </si>
  <si>
    <t>Torrent Pharmaceuticals Ltd</t>
  </si>
  <si>
    <t>TORNTPHARM</t>
  </si>
  <si>
    <t>Indian Overseas Bank</t>
  </si>
  <si>
    <t>IOB</t>
  </si>
  <si>
    <t>Dr Reddy's Laboratories Ltd</t>
  </si>
  <si>
    <t>DRREDDY</t>
  </si>
  <si>
    <t>Indusind Bank Ltd</t>
  </si>
  <si>
    <t>INDUSINDBK</t>
  </si>
  <si>
    <t>Dabur India Ltd</t>
  </si>
  <si>
    <t>DABUR</t>
  </si>
  <si>
    <t>Zydus Lifesciences Ltd</t>
  </si>
  <si>
    <t>ZYDUSLIFE</t>
  </si>
  <si>
    <t>Hero MotoCorp Ltd</t>
  </si>
  <si>
    <t>HEROMOTOCO</t>
  </si>
  <si>
    <t>ICICI Prudential Life Insurance Company Ltd</t>
  </si>
  <si>
    <t>ICICIPRULI</t>
  </si>
  <si>
    <t>United Spirits Ltd</t>
  </si>
  <si>
    <t>UNITDSPR</t>
  </si>
  <si>
    <t>Alcoholic Beverages</t>
  </si>
  <si>
    <t>ICICI Lombard General Insurance Company Ltd</t>
  </si>
  <si>
    <t>ICICIGI</t>
  </si>
  <si>
    <t>Cummins India Ltd</t>
  </si>
  <si>
    <t>CUMMINSIND</t>
  </si>
  <si>
    <t>Industrial Machinery</t>
  </si>
  <si>
    <t>Vodafone Idea Ltd</t>
  </si>
  <si>
    <t>IDEA</t>
  </si>
  <si>
    <t>CG Power and Industrial Solutions Ltd</t>
  </si>
  <si>
    <t>CGPOWER</t>
  </si>
  <si>
    <t>Canara Bank Ltd</t>
  </si>
  <si>
    <t>CANBK</t>
  </si>
  <si>
    <t>IDBI Bank Ltd</t>
  </si>
  <si>
    <t>IDBI</t>
  </si>
  <si>
    <t>Private Bank</t>
  </si>
  <si>
    <t>Lupin Ltd</t>
  </si>
  <si>
    <t>LUPIN</t>
  </si>
  <si>
    <t>Polycab India Ltd</t>
  </si>
  <si>
    <t>POLYCAB</t>
  </si>
  <si>
    <t>Suzlon Energy Ltd</t>
  </si>
  <si>
    <t>SUZLON</t>
  </si>
  <si>
    <t>Renewable Energy Equipment &amp; Services</t>
  </si>
  <si>
    <t>Solar Industries India Ltd</t>
  </si>
  <si>
    <t>SOLARINDS</t>
  </si>
  <si>
    <t>Commodity Chemicals</t>
  </si>
  <si>
    <t>Bharat Heavy Electricals Ltd</t>
  </si>
  <si>
    <t>BHEL</t>
  </si>
  <si>
    <t>Apollo Hospitals Enterprise Ltd</t>
  </si>
  <si>
    <t>APOLLOHOSP</t>
  </si>
  <si>
    <t>Hospitals &amp; Diagnostic Centres</t>
  </si>
  <si>
    <t>Colgate-Palmolive (India) Ltd</t>
  </si>
  <si>
    <t>COLPAL</t>
  </si>
  <si>
    <t>GMR Airports Infrastructure Ltd</t>
  </si>
  <si>
    <t>GMRINFRA</t>
  </si>
  <si>
    <t>NHPC Ltd</t>
  </si>
  <si>
    <t>NHPC</t>
  </si>
  <si>
    <t>Info Edge (India) Ltd</t>
  </si>
  <si>
    <t>NAUKRI</t>
  </si>
  <si>
    <t>Jindal Steel And Power Ltd</t>
  </si>
  <si>
    <t>JINDALSTEL</t>
  </si>
  <si>
    <t>Mankind Pharma Ltd</t>
  </si>
  <si>
    <t>MANKIND</t>
  </si>
  <si>
    <t>Bosch Ltd</t>
  </si>
  <si>
    <t>BOSCHLTD</t>
  </si>
  <si>
    <t>Oracle Financial Services Software Ltd</t>
  </si>
  <si>
    <t>OFSS</t>
  </si>
  <si>
    <t>Software Services</t>
  </si>
  <si>
    <t>HDFC Asset Management Company Ltd</t>
  </si>
  <si>
    <t>HDFCAMC</t>
  </si>
  <si>
    <t>Union Bank of India Ltd</t>
  </si>
  <si>
    <t>UNIONBANK</t>
  </si>
  <si>
    <t>Indian Hotels Company Ltd</t>
  </si>
  <si>
    <t>INDHOTEL</t>
  </si>
  <si>
    <t>Hotels, Resorts &amp; Cruise Lines</t>
  </si>
  <si>
    <t>Adani Total Gas Ltd</t>
  </si>
  <si>
    <t>ATGL</t>
  </si>
  <si>
    <t>Shree Cement Ltd</t>
  </si>
  <si>
    <t>SHREECEM</t>
  </si>
  <si>
    <t>Hindustan Petroleum Corp Ltd</t>
  </si>
  <si>
    <t>HINDPETRO</t>
  </si>
  <si>
    <t>Aurobindo Pharma Ltd</t>
  </si>
  <si>
    <t>AUROPHARMA</t>
  </si>
  <si>
    <t>Max Healthcare Institute Ltd</t>
  </si>
  <si>
    <t>MAXHEALTH</t>
  </si>
  <si>
    <t>Torrent Power Ltd</t>
  </si>
  <si>
    <t>TORNTPOWER</t>
  </si>
  <si>
    <t>Mazagon Dock Shipbuilders Ltd</t>
  </si>
  <si>
    <t>MAZDOCK</t>
  </si>
  <si>
    <t>Shipbuilding</t>
  </si>
  <si>
    <t>Marico Ltd</t>
  </si>
  <si>
    <t>MARICO</t>
  </si>
  <si>
    <t>Godrej Properties Ltd</t>
  </si>
  <si>
    <t>GODREJPROP</t>
  </si>
  <si>
    <t>Persistent Systems Ltd</t>
  </si>
  <si>
    <t>PERSISTENT</t>
  </si>
  <si>
    <t>PB Fintech Ltd</t>
  </si>
  <si>
    <t>POLICYBZR</t>
  </si>
  <si>
    <t>Tube Investments of India Ltd</t>
  </si>
  <si>
    <t>TIINDIA</t>
  </si>
  <si>
    <t>Cycles</t>
  </si>
  <si>
    <t>Muthoot Finance Ltd</t>
  </si>
  <si>
    <t>MUTHOOTFIN</t>
  </si>
  <si>
    <t>SRF Ltd</t>
  </si>
  <si>
    <t>SRF</t>
  </si>
  <si>
    <t>Dixon Technologies (India) Ltd</t>
  </si>
  <si>
    <t>DIXON</t>
  </si>
  <si>
    <t>Home Electronics &amp; Appliances</t>
  </si>
  <si>
    <t>Indian Railway Catering and Tourism Corporation Ltd</t>
  </si>
  <si>
    <t>IRCTC</t>
  </si>
  <si>
    <t>Indian Bank</t>
  </si>
  <si>
    <t>INDIANB</t>
  </si>
  <si>
    <t>Yes Bank Ltd</t>
  </si>
  <si>
    <t>YESBANK</t>
  </si>
  <si>
    <t>General Insurance Corporation of India</t>
  </si>
  <si>
    <t>GICRE</t>
  </si>
  <si>
    <t>Ashok Leyland Ltd</t>
  </si>
  <si>
    <t>ASHOKLEY</t>
  </si>
  <si>
    <t>Bharat Forge Ltd</t>
  </si>
  <si>
    <t>BHARATFORG</t>
  </si>
  <si>
    <t>Alkem Laboratories Ltd</t>
  </si>
  <si>
    <t>ALKEM</t>
  </si>
  <si>
    <t>Prestige Estates Projects Ltd</t>
  </si>
  <si>
    <t>PRESTIGE</t>
  </si>
  <si>
    <t>Patanjali Foods Ltd</t>
  </si>
  <si>
    <t>PATANJALI</t>
  </si>
  <si>
    <t>Packaged Foods &amp; Meats</t>
  </si>
  <si>
    <t>SBI Cards and Payment Services Ltd</t>
  </si>
  <si>
    <t>SBICARD</t>
  </si>
  <si>
    <t>Payment Infrastructure</t>
  </si>
  <si>
    <t>PI Industries Ltd</t>
  </si>
  <si>
    <t>PIIND</t>
  </si>
  <si>
    <t>Supreme Industries Ltd</t>
  </si>
  <si>
    <t>SUPREMEIND</t>
  </si>
  <si>
    <t>Plastic Products</t>
  </si>
  <si>
    <t>Berger Paints India Ltd</t>
  </si>
  <si>
    <t>BERGEPAINT</t>
  </si>
  <si>
    <t>UNO Minda Ltd</t>
  </si>
  <si>
    <t>UNOMINDA</t>
  </si>
  <si>
    <t>Phoenix Mills Ltd</t>
  </si>
  <si>
    <t>PHOENIXLTD</t>
  </si>
  <si>
    <t>Kalyan Jewellers India Ltd</t>
  </si>
  <si>
    <t>KALYANKJIL</t>
  </si>
  <si>
    <t>JSW Infrastructure Ltd</t>
  </si>
  <si>
    <t>JSWINFRA</t>
  </si>
  <si>
    <t>Indian Renewable Energy Development Agency Ltd</t>
  </si>
  <si>
    <t>IREDA</t>
  </si>
  <si>
    <t>Oberoi Realty Ltd</t>
  </si>
  <si>
    <t>OBEROIRLTY</t>
  </si>
  <si>
    <t>Abbott India Ltd</t>
  </si>
  <si>
    <t>ABBOTINDIA</t>
  </si>
  <si>
    <t>Fertilisers And Chemicals Travancore Ltd</t>
  </si>
  <si>
    <t>FACT</t>
  </si>
  <si>
    <t>Fertilizers &amp; Agro Chemicals</t>
  </si>
  <si>
    <t>NMDC Ltd</t>
  </si>
  <si>
    <t>NMDC</t>
  </si>
  <si>
    <t>Mining - Iron Ore</t>
  </si>
  <si>
    <t>Bharti Hexacom Ltd</t>
  </si>
  <si>
    <t>BHARTIHEXA</t>
  </si>
  <si>
    <t>Linde India Ltd</t>
  </si>
  <si>
    <t>LINDEINDIA</t>
  </si>
  <si>
    <t>Jindal Stainless Ltd</t>
  </si>
  <si>
    <t>JSL</t>
  </si>
  <si>
    <t>L&amp;T Technology Services Ltd</t>
  </si>
  <si>
    <t>LTTS</t>
  </si>
  <si>
    <t>UCO Bank</t>
  </si>
  <si>
    <t>UCOBANK</t>
  </si>
  <si>
    <t>Schaeffler India Ltd</t>
  </si>
  <si>
    <t>SCHAEFFLER</t>
  </si>
  <si>
    <t>Fsn E-Commerce Ventures Ltd</t>
  </si>
  <si>
    <t>NYKAA</t>
  </si>
  <si>
    <t>Wellness Services</t>
  </si>
  <si>
    <t>Aditya Birla Capital Ltd</t>
  </si>
  <si>
    <t>ABCAPITAL</t>
  </si>
  <si>
    <t>Diversified Financials</t>
  </si>
  <si>
    <t>Mphasis Ltd</t>
  </si>
  <si>
    <t>MPHASIS</t>
  </si>
  <si>
    <t>Container Corporation of India Ltd</t>
  </si>
  <si>
    <t>CONCOR</t>
  </si>
  <si>
    <t>Logistics</t>
  </si>
  <si>
    <t>Voltas Ltd</t>
  </si>
  <si>
    <t>VOLTAS</t>
  </si>
  <si>
    <t>MRF Ltd</t>
  </si>
  <si>
    <t>MRF</t>
  </si>
  <si>
    <t>Tires &amp; Rubber</t>
  </si>
  <si>
    <t>IDFC First Bank Ltd</t>
  </si>
  <si>
    <t>IDFCFIRSTB</t>
  </si>
  <si>
    <t>Tata Communications Ltd</t>
  </si>
  <si>
    <t>TATACOMM</t>
  </si>
  <si>
    <t>Balkrishna Industries Ltd</t>
  </si>
  <si>
    <t>BALKRISIND</t>
  </si>
  <si>
    <t>Steel Authority of India Ltd</t>
  </si>
  <si>
    <t>SAIL</t>
  </si>
  <si>
    <t>Housing and Urban Development Corporation Ltd</t>
  </si>
  <si>
    <t>HUDCO</t>
  </si>
  <si>
    <t>Petronet LNG Ltd</t>
  </si>
  <si>
    <t>PETRONET</t>
  </si>
  <si>
    <t>Oil &amp; Gas - Storage &amp; Transportation</t>
  </si>
  <si>
    <t>Sundaram Finance Ltd</t>
  </si>
  <si>
    <t>SUNDARMFIN</t>
  </si>
  <si>
    <t>United Breweries Ltd</t>
  </si>
  <si>
    <t>UBL</t>
  </si>
  <si>
    <t>SJVN Ltd</t>
  </si>
  <si>
    <t>SJVN</t>
  </si>
  <si>
    <t>Procter &amp; Gamble Hygiene and Health Care Ltd</t>
  </si>
  <si>
    <t>PGHH</t>
  </si>
  <si>
    <t>Bank of India Ltd</t>
  </si>
  <si>
    <t>BANKINDIA</t>
  </si>
  <si>
    <t>Central Bank of India Ltd</t>
  </si>
  <si>
    <t>CENTRALBK</t>
  </si>
  <si>
    <t>Astral Ltd</t>
  </si>
  <si>
    <t>ASTRAL</t>
  </si>
  <si>
    <t>Building Products - Pipes</t>
  </si>
  <si>
    <t>Coromandel International Ltd</t>
  </si>
  <si>
    <t>COROMANDEL</t>
  </si>
  <si>
    <t>Ola Electric Mobility Ltd</t>
  </si>
  <si>
    <t>OLAELEC</t>
  </si>
  <si>
    <t>AU Small Finance Bank Ltd</t>
  </si>
  <si>
    <t>AUBANK</t>
  </si>
  <si>
    <t>Hitachi Energy India Ltd</t>
  </si>
  <si>
    <t>POWERINDIA</t>
  </si>
  <si>
    <t>Thermax Limited</t>
  </si>
  <si>
    <t>THERMAX</t>
  </si>
  <si>
    <t>Adani Wilmar Ltd</t>
  </si>
  <si>
    <t>AWL</t>
  </si>
  <si>
    <t>Cochin Shipyard Ltd</t>
  </si>
  <si>
    <t>COCHINSHIP</t>
  </si>
  <si>
    <t>Tata Elxsi Ltd</t>
  </si>
  <si>
    <t>TATAELXSI</t>
  </si>
  <si>
    <t>KPIT Technologies Ltd</t>
  </si>
  <si>
    <t>KPITTECH</t>
  </si>
  <si>
    <t>Bharat Dynamics Ltd</t>
  </si>
  <si>
    <t>BDL</t>
  </si>
  <si>
    <t>Federal Bank Ltd</t>
  </si>
  <si>
    <t>FEDERALBNK</t>
  </si>
  <si>
    <t>Glenmark Pharmaceuticals Ltd</t>
  </si>
  <si>
    <t>GLENMARK</t>
  </si>
  <si>
    <t>GlaxoSmithKline Pharmaceuticals Ltd</t>
  </si>
  <si>
    <t>GLAXO</t>
  </si>
  <si>
    <t>Gujarat Gas Ltd</t>
  </si>
  <si>
    <t>GUJGASLTD</t>
  </si>
  <si>
    <t>Page Industries Ltd</t>
  </si>
  <si>
    <t>PAGEIND</t>
  </si>
  <si>
    <t>Apparel &amp; Accessories</t>
  </si>
  <si>
    <t>UPL Ltd</t>
  </si>
  <si>
    <t>UPL</t>
  </si>
  <si>
    <t>Motilal Oswal Financial Services Ltd</t>
  </si>
  <si>
    <t>MOTILALOFS</t>
  </si>
  <si>
    <t>Honeywell Automation India Ltd</t>
  </si>
  <si>
    <t>HONAUT</t>
  </si>
  <si>
    <t>Bank of Maharashtra Ltd</t>
  </si>
  <si>
    <t>MAHABANK</t>
  </si>
  <si>
    <t>ACC Ltd</t>
  </si>
  <si>
    <t>ACC</t>
  </si>
  <si>
    <t>New India Assurance Company Ltd</t>
  </si>
  <si>
    <t>NIACL</t>
  </si>
  <si>
    <t>Biocon Ltd</t>
  </si>
  <si>
    <t>BIOCON</t>
  </si>
  <si>
    <t>Biotechnology</t>
  </si>
  <si>
    <t>Ge T&amp;D India Ltd</t>
  </si>
  <si>
    <t>GET&amp;D</t>
  </si>
  <si>
    <t>Nippon Life India Asset Management Ltd</t>
  </si>
  <si>
    <t>NAM-INDIA</t>
  </si>
  <si>
    <t>Jubilant Foodworks Ltd</t>
  </si>
  <si>
    <t>JUBLFOOD</t>
  </si>
  <si>
    <t>Restaurants &amp; Cafes</t>
  </si>
  <si>
    <t>Tata Technologies Ltd</t>
  </si>
  <si>
    <t>TATATECH</t>
  </si>
  <si>
    <t>L&amp;T Finance Ltd</t>
  </si>
  <si>
    <t>LTF</t>
  </si>
  <si>
    <t>Fortis Healthcare Ltd</t>
  </si>
  <si>
    <t>FORTIS</t>
  </si>
  <si>
    <t>Coforge Ltd</t>
  </si>
  <si>
    <t>COFORGE</t>
  </si>
  <si>
    <t>Sona BLW Precision Forgings Ltd</t>
  </si>
  <si>
    <t>SONACOMS</t>
  </si>
  <si>
    <t>Exide Industries Ltd</t>
  </si>
  <si>
    <t>EXIDEIND</t>
  </si>
  <si>
    <t>Batteries</t>
  </si>
  <si>
    <t>Escorts Kubota Ltd</t>
  </si>
  <si>
    <t>ESCORTS</t>
  </si>
  <si>
    <t>Tractors</t>
  </si>
  <si>
    <t>AIA Engineering Ltd</t>
  </si>
  <si>
    <t>AIAENG</t>
  </si>
  <si>
    <t>KEI Industries Ltd</t>
  </si>
  <si>
    <t>KEI</t>
  </si>
  <si>
    <t>Cables</t>
  </si>
  <si>
    <t>Punjab &amp; Sind Bank</t>
  </si>
  <si>
    <t>PSB</t>
  </si>
  <si>
    <t>3M India Ltd</t>
  </si>
  <si>
    <t>3MINDIA</t>
  </si>
  <si>
    <t>Stationery</t>
  </si>
  <si>
    <t>Lloyds Metals And Energy Ltd</t>
  </si>
  <si>
    <t>LLOYDSME</t>
  </si>
  <si>
    <t>Ajanta Pharma Ltd</t>
  </si>
  <si>
    <t>AJANTPHARM</t>
  </si>
  <si>
    <t>APL Apollo Tubes Ltd</t>
  </si>
  <si>
    <t>APLAPOLLO</t>
  </si>
  <si>
    <t>Mahindra and Mahindra Financial Services Ltd</t>
  </si>
  <si>
    <t>M&amp;MFIN</t>
  </si>
  <si>
    <t>Deepak Nitrite Ltd</t>
  </si>
  <si>
    <t>DEEPAKNTR</t>
  </si>
  <si>
    <t>360 One Wam Ltd</t>
  </si>
  <si>
    <t>360ONE</t>
  </si>
  <si>
    <t>Investment Banking &amp; Brokerage</t>
  </si>
  <si>
    <t>One 97 Communications Ltd</t>
  </si>
  <si>
    <t>PAYTM</t>
  </si>
  <si>
    <t>Business Support Services</t>
  </si>
  <si>
    <t>Max Financial Services Ltd</t>
  </si>
  <si>
    <t>MFSL</t>
  </si>
  <si>
    <t>Indraprastha Gas Ltd</t>
  </si>
  <si>
    <t>IGL</t>
  </si>
  <si>
    <t>NLC India Ltd</t>
  </si>
  <si>
    <t>NLCINDIA</t>
  </si>
  <si>
    <t>IRB Infrastructure Developers Ltd</t>
  </si>
  <si>
    <t>IRB</t>
  </si>
  <si>
    <t>BSE Ltd</t>
  </si>
  <si>
    <t>BSE</t>
  </si>
  <si>
    <t>Stock Exchanges &amp; Ratings</t>
  </si>
  <si>
    <t>LIC Housing Finance Ltd</t>
  </si>
  <si>
    <t>LICHSGFIN</t>
  </si>
  <si>
    <t>Home Financing</t>
  </si>
  <si>
    <t>Tata Investment Corporation Ltd</t>
  </si>
  <si>
    <t>TATAINVEST</t>
  </si>
  <si>
    <t>Star Health and Allied Insurance Company Ltd</t>
  </si>
  <si>
    <t>STARHEALTH</t>
  </si>
  <si>
    <t>Go Digit General Insurance Ltd</t>
  </si>
  <si>
    <t>GODIGIT</t>
  </si>
  <si>
    <t>Dalmia Bharat Ltd</t>
  </si>
  <si>
    <t>DALBHARAT</t>
  </si>
  <si>
    <t>Godrej Industries Ltd</t>
  </si>
  <si>
    <t>GODREJIND</t>
  </si>
  <si>
    <t>Mangalore Refinery and Petrochemicals Ltd</t>
  </si>
  <si>
    <t>MRPL</t>
  </si>
  <si>
    <t>Apar Industries Ltd</t>
  </si>
  <si>
    <t>APARINDS</t>
  </si>
  <si>
    <t>Emami Ltd</t>
  </si>
  <si>
    <t>EMAMILTD</t>
  </si>
  <si>
    <t>IPCA Laboratories Ltd</t>
  </si>
  <si>
    <t>IPCALAB</t>
  </si>
  <si>
    <t>Gujarat Fluorochemicals Ltd</t>
  </si>
  <si>
    <t>FLUOROCHEM</t>
  </si>
  <si>
    <t>Specialty Chemicals</t>
  </si>
  <si>
    <t>Metro Brands Ltd</t>
  </si>
  <si>
    <t>METROBRAND</t>
  </si>
  <si>
    <t>Footwear</t>
  </si>
  <si>
    <t>Syngene International Ltd</t>
  </si>
  <si>
    <t>SYNGENE</t>
  </si>
  <si>
    <t>Endurance Technologies Ltd</t>
  </si>
  <si>
    <t>ENDURANCE</t>
  </si>
  <si>
    <t>J K Cement Ltd</t>
  </si>
  <si>
    <t>JKCEMENT</t>
  </si>
  <si>
    <t>Godfrey Phillips India Ltd</t>
  </si>
  <si>
    <t>GODFRYPHLP</t>
  </si>
  <si>
    <t>Blue Star Ltd</t>
  </si>
  <si>
    <t>BLUESTARCO</t>
  </si>
  <si>
    <t>NBCC (India) Ltd</t>
  </si>
  <si>
    <t>NBCC</t>
  </si>
  <si>
    <t>CRISIL Ltd</t>
  </si>
  <si>
    <t>CRISIL</t>
  </si>
  <si>
    <t>Brainbees Solutions Ltd</t>
  </si>
  <si>
    <t>FIRSTCRY</t>
  </si>
  <si>
    <t>National Aluminium Co Ltd</t>
  </si>
  <si>
    <t>NATIONALUM</t>
  </si>
  <si>
    <t>Bandhan Bank Ltd</t>
  </si>
  <si>
    <t>BANDHANBNK</t>
  </si>
  <si>
    <t>Aditya Birla Fashion and Retail Ltd</t>
  </si>
  <si>
    <t>ABFRL</t>
  </si>
  <si>
    <t>Embassy Office Parks REIT</t>
  </si>
  <si>
    <t>EMBASSY</t>
  </si>
  <si>
    <t>Sun Tv Network Ltd</t>
  </si>
  <si>
    <t>SUNTV</t>
  </si>
  <si>
    <t>TV Channels &amp; Broadcasters</t>
  </si>
  <si>
    <t>Apollo Tyres Ltd</t>
  </si>
  <si>
    <t>APOLLOTYRE</t>
  </si>
  <si>
    <t>Cholamandalam Financial Holdings Ltd</t>
  </si>
  <si>
    <t>CHOLAHLDNG</t>
  </si>
  <si>
    <t>Motherson Sumi Wiring India Ltd</t>
  </si>
  <si>
    <t>MSUMI</t>
  </si>
  <si>
    <t>Hindustan Copper Ltd</t>
  </si>
  <si>
    <t>HINDCOPPER</t>
  </si>
  <si>
    <t>Mining - Copper</t>
  </si>
  <si>
    <t>Delhivery Ltd</t>
  </si>
  <si>
    <t>DELHIVERY</t>
  </si>
  <si>
    <t>J B Chemicals and Pharmaceuticals Ltd</t>
  </si>
  <si>
    <t>JBCHEPHARM</t>
  </si>
  <si>
    <t>Global Health Ltd</t>
  </si>
  <si>
    <t>MEDANTA</t>
  </si>
  <si>
    <t>TVS Holdings Ltd</t>
  </si>
  <si>
    <t>TVSHLTD</t>
  </si>
  <si>
    <t>Gland Pharma Ltd</t>
  </si>
  <si>
    <t>GLAND</t>
  </si>
  <si>
    <t>Poonawalla Fincorp Ltd</t>
  </si>
  <si>
    <t>POONAWALLA</t>
  </si>
  <si>
    <t>Vedant Fashions Ltd</t>
  </si>
  <si>
    <t>MANYAVAR</t>
  </si>
  <si>
    <t>Textiles</t>
  </si>
  <si>
    <t>Crompton Greaves Consumer Electricals Ltd</t>
  </si>
  <si>
    <t>CROMPTON</t>
  </si>
  <si>
    <t>Kaynes Technology India Ltd</t>
  </si>
  <si>
    <t>KAYNES</t>
  </si>
  <si>
    <t>Central Depository Services (India) Ltd</t>
  </si>
  <si>
    <t>CDSL</t>
  </si>
  <si>
    <t>ZF Commercial Vehicle Control Systems India Ltd</t>
  </si>
  <si>
    <t>ZFCVINDIA</t>
  </si>
  <si>
    <t>Hatsun Agro Product Ltd</t>
  </si>
  <si>
    <t>HATSUN</t>
  </si>
  <si>
    <t>ITI Ltd</t>
  </si>
  <si>
    <t>ITI</t>
  </si>
  <si>
    <t>Telecom Equipments</t>
  </si>
  <si>
    <t>Gillette India Ltd</t>
  </si>
  <si>
    <t>GILLETTE</t>
  </si>
  <si>
    <t>Pfizer Ltd</t>
  </si>
  <si>
    <t>PFIZER</t>
  </si>
  <si>
    <t>Carborundum Universal Ltd</t>
  </si>
  <si>
    <t>CARBORUNIV</t>
  </si>
  <si>
    <t>Inox Wind Ltd</t>
  </si>
  <si>
    <t>INOXWIND</t>
  </si>
  <si>
    <t>Brigade Enterprises Ltd</t>
  </si>
  <si>
    <t>BRIGADE</t>
  </si>
  <si>
    <t>Timken India Ltd</t>
  </si>
  <si>
    <t>TIMKEN</t>
  </si>
  <si>
    <t>KPR Mill Ltd</t>
  </si>
  <si>
    <t>KPRMILL</t>
  </si>
  <si>
    <t>Bayer Cropscience Ltd</t>
  </si>
  <si>
    <t>BAYERCROP</t>
  </si>
  <si>
    <t>BASF India Ltd</t>
  </si>
  <si>
    <t>BASF</t>
  </si>
  <si>
    <t>Dr. Lal PathLabs Ltd</t>
  </si>
  <si>
    <t>LALPATHLAB</t>
  </si>
  <si>
    <t>Aegis Logistics Ltd</t>
  </si>
  <si>
    <t>AEGISLOG</t>
  </si>
  <si>
    <t>Sundram Fasteners Ltd</t>
  </si>
  <si>
    <t>SUNDRMFAST</t>
  </si>
  <si>
    <t>Whirlpool of India Ltd</t>
  </si>
  <si>
    <t>WHIRLPOOL</t>
  </si>
  <si>
    <t>Tata Chemicals Ltd</t>
  </si>
  <si>
    <t>TATACHEM</t>
  </si>
  <si>
    <t>Suven Pharmaceuticals Ltd</t>
  </si>
  <si>
    <t>SUVENPHAR</t>
  </si>
  <si>
    <t>Natco Pharma Ltd</t>
  </si>
  <si>
    <t>NATCOPHARM</t>
  </si>
  <si>
    <t>Amara Raja Energy &amp; Mobility Ltd</t>
  </si>
  <si>
    <t>ARE&amp;M</t>
  </si>
  <si>
    <t>Jyoti CNC Automation Ltd</t>
  </si>
  <si>
    <t>JYOTICNC</t>
  </si>
  <si>
    <t>Computer Hardware</t>
  </si>
  <si>
    <t>Grindwell Norton Ltd</t>
  </si>
  <si>
    <t>GRINDWELL</t>
  </si>
  <si>
    <t>ICICI Securities Ltd</t>
  </si>
  <si>
    <t>ISEC</t>
  </si>
  <si>
    <t>Radico Khaitan Ltd</t>
  </si>
  <si>
    <t>RADICO</t>
  </si>
  <si>
    <t>Multi Commodity Exchange of India Ltd</t>
  </si>
  <si>
    <t>MCX</t>
  </si>
  <si>
    <t>Emcure Pharmaceuticals Ltd</t>
  </si>
  <si>
    <t>EMCURE</t>
  </si>
  <si>
    <t>Ratnamani Metals and Tubes Ltd</t>
  </si>
  <si>
    <t>RATNAMANI</t>
  </si>
  <si>
    <t>Castrol India Ltd</t>
  </si>
  <si>
    <t>CASTROLIND</t>
  </si>
  <si>
    <t>CESC Ltd</t>
  </si>
  <si>
    <t>CESC</t>
  </si>
  <si>
    <t>Gujarat State Petronet Ltd</t>
  </si>
  <si>
    <t>GSPL</t>
  </si>
  <si>
    <t>Narayana Hrudayalaya Ltd</t>
  </si>
  <si>
    <t>NH</t>
  </si>
  <si>
    <t>SKF India Ltd</t>
  </si>
  <si>
    <t>SKFINDIA</t>
  </si>
  <si>
    <t>Himadri Speciality Chemical Ltd</t>
  </si>
  <si>
    <t>HSCL</t>
  </si>
  <si>
    <t>Piramal Pharma Ltd</t>
  </si>
  <si>
    <t>PPLPHARMA</t>
  </si>
  <si>
    <t>Century Textiles and Industries Ltd</t>
  </si>
  <si>
    <t>CENTURYTEX</t>
  </si>
  <si>
    <t>Paper Products</t>
  </si>
  <si>
    <t>Authum Investment &amp; Infrastructure Ltd</t>
  </si>
  <si>
    <t>AIIL</t>
  </si>
  <si>
    <t>Sumitomo Chemical India Ltd</t>
  </si>
  <si>
    <t>SUMICHEM</t>
  </si>
  <si>
    <t>PNB Housing Finance Ltd</t>
  </si>
  <si>
    <t>PNBHOUSING</t>
  </si>
  <si>
    <t>KIOCL Ltd</t>
  </si>
  <si>
    <t>KIOCL</t>
  </si>
  <si>
    <t>Laurus Labs Ltd</t>
  </si>
  <si>
    <t>LAURUSLABS</t>
  </si>
  <si>
    <t>Ircon International Ltd</t>
  </si>
  <si>
    <t>IRCON</t>
  </si>
  <si>
    <t>Kansai Nerolac Paints Ltd</t>
  </si>
  <si>
    <t>KANSAINER</t>
  </si>
  <si>
    <t>Poly Medicure Ltd</t>
  </si>
  <si>
    <t>POLYMED</t>
  </si>
  <si>
    <t>Health Care Equipment &amp; Supplies</t>
  </si>
  <si>
    <t>KEC International Ltd</t>
  </si>
  <si>
    <t>KEC</t>
  </si>
  <si>
    <t>Piramal Enterprises Ltd</t>
  </si>
  <si>
    <t>PEL</t>
  </si>
  <si>
    <t>Jupiter Wagons Ltd</t>
  </si>
  <si>
    <t>JWL</t>
  </si>
  <si>
    <t>Rail</t>
  </si>
  <si>
    <t>EIH Ltd</t>
  </si>
  <si>
    <t>EIHOTEL</t>
  </si>
  <si>
    <t>Triveni Turbine Ltd</t>
  </si>
  <si>
    <t>TRITURBINE</t>
  </si>
  <si>
    <t>Atul Ltd</t>
  </si>
  <si>
    <t>ATUL</t>
  </si>
  <si>
    <t>Angel One Ltd</t>
  </si>
  <si>
    <t>ANGELONE</t>
  </si>
  <si>
    <t>CPSE ETF</t>
  </si>
  <si>
    <t>CPSEETF</t>
  </si>
  <si>
    <t>Equity</t>
  </si>
  <si>
    <t>Tejas Networks Ltd</t>
  </si>
  <si>
    <t>TEJASNET</t>
  </si>
  <si>
    <t>Nuvama Wealth Management Ltd</t>
  </si>
  <si>
    <t>NUVAMA</t>
  </si>
  <si>
    <t>Aarti Industries Ltd</t>
  </si>
  <si>
    <t>AARTIIND</t>
  </si>
  <si>
    <t>Affle (India) Ltd</t>
  </si>
  <si>
    <t>AFFLE</t>
  </si>
  <si>
    <t>Advertising</t>
  </si>
  <si>
    <t>Kalpataru Projects International Ltd</t>
  </si>
  <si>
    <t>KPIL</t>
  </si>
  <si>
    <t>JBM Auto Ltd</t>
  </si>
  <si>
    <t>JBMA</t>
  </si>
  <si>
    <t>CIE Automotive India Ltd</t>
  </si>
  <si>
    <t>CIEINDIA</t>
  </si>
  <si>
    <t>Shyam Metalics and Energy Ltd</t>
  </si>
  <si>
    <t>SHYAMMETL</t>
  </si>
  <si>
    <t>Five-Star Business Finance Ltd</t>
  </si>
  <si>
    <t>FIVESTAR</t>
  </si>
  <si>
    <t>Elgi Equipments Ltd</t>
  </si>
  <si>
    <t>ELGIEQUIP</t>
  </si>
  <si>
    <t>Finolex Cables Ltd</t>
  </si>
  <si>
    <t>FINCABLES</t>
  </si>
  <si>
    <t>Cyient Ltd</t>
  </si>
  <si>
    <t>CYIENT</t>
  </si>
  <si>
    <t>Jindal SAW Ltd</t>
  </si>
  <si>
    <t>JINDALSAW</t>
  </si>
  <si>
    <t>Computer Age Management Services Ltd</t>
  </si>
  <si>
    <t>CAMS</t>
  </si>
  <si>
    <t>Firstsource Solutions Ltd</t>
  </si>
  <si>
    <t>FSL</t>
  </si>
  <si>
    <t>Outsourced services</t>
  </si>
  <si>
    <t>Kajaria Ceramics Ltd</t>
  </si>
  <si>
    <t>KAJARIACER</t>
  </si>
  <si>
    <t>Building Products - Ceramics</t>
  </si>
  <si>
    <t>Aditya Birla Sun Life Amc Ltd</t>
  </si>
  <si>
    <t>ABSLAMC</t>
  </si>
  <si>
    <t>HFCL Ltd</t>
  </si>
  <si>
    <t>HFCL</t>
  </si>
  <si>
    <t>Devyani International Ltd</t>
  </si>
  <si>
    <t>DEVYANI</t>
  </si>
  <si>
    <t>Chambal Fertilisers and Chemicals Ltd</t>
  </si>
  <si>
    <t>CHAMBLFERT</t>
  </si>
  <si>
    <t>Bikaji Foods International Ltd</t>
  </si>
  <si>
    <t>BIKAJI</t>
  </si>
  <si>
    <t>Alembic Pharmaceuticals Ltd</t>
  </si>
  <si>
    <t>APLLTD</t>
  </si>
  <si>
    <t>Signatureglobal (India) Ltd</t>
  </si>
  <si>
    <t>SIGNATURE</t>
  </si>
  <si>
    <t>Garden Reach Shipbuilders &amp; Engineers Ltd</t>
  </si>
  <si>
    <t>GRSE</t>
  </si>
  <si>
    <t>Swan Energy Ltd</t>
  </si>
  <si>
    <t>SWANENERGY</t>
  </si>
  <si>
    <t>Krishna Institute of Medical Sciences Ltd</t>
  </si>
  <si>
    <t>KIMS</t>
  </si>
  <si>
    <t>Anant Raj Ltd</t>
  </si>
  <si>
    <t>ANANTRAJ</t>
  </si>
  <si>
    <t>Vinati Organics Ltd</t>
  </si>
  <si>
    <t>VINATIORGA</t>
  </si>
  <si>
    <t>NCC Ltd</t>
  </si>
  <si>
    <t>NCC</t>
  </si>
  <si>
    <t>Nexus Select Trust</t>
  </si>
  <si>
    <t>NXST</t>
  </si>
  <si>
    <t>Mindspace Business Parks REIT</t>
  </si>
  <si>
    <t>MINDSPACE</t>
  </si>
  <si>
    <t>Jyothy Labs Ltd</t>
  </si>
  <si>
    <t>JYOTHYLAB</t>
  </si>
  <si>
    <t>Relaxo Footwears Ltd</t>
  </si>
  <si>
    <t>RELAXO</t>
  </si>
  <si>
    <t>Aster DM Healthcare Ltd</t>
  </si>
  <si>
    <t>ASTERDM</t>
  </si>
  <si>
    <t>Cello World Ltd</t>
  </si>
  <si>
    <t>CELLO</t>
  </si>
  <si>
    <t>Tbo Tek Ltd</t>
  </si>
  <si>
    <t>TBOTEK</t>
  </si>
  <si>
    <t>Tour &amp; Travel Services</t>
  </si>
  <si>
    <t>V Guard Industries Ltd</t>
  </si>
  <si>
    <t>VGUARD</t>
  </si>
  <si>
    <t>Ramco Cements Limited</t>
  </si>
  <si>
    <t>RAMCOCEM</t>
  </si>
  <si>
    <t>PTC Industries Ltd</t>
  </si>
  <si>
    <t>PTCIL</t>
  </si>
  <si>
    <t>Sobha Ltd</t>
  </si>
  <si>
    <t>SOBHA</t>
  </si>
  <si>
    <t>Kirloskar Oil Engines Ltd</t>
  </si>
  <si>
    <t>KIRLOSENG</t>
  </si>
  <si>
    <t>Schneider Electric Infrastructure Ltd</t>
  </si>
  <si>
    <t>SCHNEIDER</t>
  </si>
  <si>
    <t>IIFL Finance Ltd</t>
  </si>
  <si>
    <t>IIFL</t>
  </si>
  <si>
    <t>Eris Lifesciences Ltd</t>
  </si>
  <si>
    <t>ERIS</t>
  </si>
  <si>
    <t>CreditAccess Grameen Ltd</t>
  </si>
  <si>
    <t>CREDITACC</t>
  </si>
  <si>
    <t>Techno Electric &amp; Engineering Company Ltd</t>
  </si>
  <si>
    <t>TECHNOE</t>
  </si>
  <si>
    <t>Finolex Industries Ltd</t>
  </si>
  <si>
    <t>FINPIPE</t>
  </si>
  <si>
    <t>Blue Dart Express Ltd</t>
  </si>
  <si>
    <t>BLUEDART</t>
  </si>
  <si>
    <t>IFCI Ltd</t>
  </si>
  <si>
    <t>IFCI</t>
  </si>
  <si>
    <t>Great Eastern Shipping Company Ltd</t>
  </si>
  <si>
    <t>GESHIP</t>
  </si>
  <si>
    <t>Titagarh Rail Systems Ltd</t>
  </si>
  <si>
    <t>TITAGARH</t>
  </si>
  <si>
    <t>Bata India Ltd</t>
  </si>
  <si>
    <t>BATAINDIA</t>
  </si>
  <si>
    <t>Tata Teleservices (Maharashtra) Ltd</t>
  </si>
  <si>
    <t>TTML</t>
  </si>
  <si>
    <t>Chalet Hotels Ltd</t>
  </si>
  <si>
    <t>CHALET</t>
  </si>
  <si>
    <t>Trident Ltd</t>
  </si>
  <si>
    <t>TRIDENT</t>
  </si>
  <si>
    <t>Sonata Software Ltd</t>
  </si>
  <si>
    <t>SONATSOFTW</t>
  </si>
  <si>
    <t>PCBL Ltd</t>
  </si>
  <si>
    <t>PCBL</t>
  </si>
  <si>
    <t>Birlasoft Ltd</t>
  </si>
  <si>
    <t>BSOFT</t>
  </si>
  <si>
    <t>R R Kabel Ltd</t>
  </si>
  <si>
    <t>RRKABEL</t>
  </si>
  <si>
    <t>Welspun Corp Ltd</t>
  </si>
  <si>
    <t>WELCORP</t>
  </si>
  <si>
    <t>IDFC Ltd</t>
  </si>
  <si>
    <t>IDFC</t>
  </si>
  <si>
    <t>Welspun Living Ltd</t>
  </si>
  <si>
    <t>WELSPUNLIV</t>
  </si>
  <si>
    <t>Concord Biotech Ltd</t>
  </si>
  <si>
    <t>CONCORDBIO</t>
  </si>
  <si>
    <t>Indian Energy Exchange Ltd</t>
  </si>
  <si>
    <t>IEX</t>
  </si>
  <si>
    <t>Power Trading &amp; Consultancy</t>
  </si>
  <si>
    <t>Karur Vysya Bank Ltd</t>
  </si>
  <si>
    <t>KARURVYSYA</t>
  </si>
  <si>
    <t>Manappuram Finance Ltd</t>
  </si>
  <si>
    <t>MANAPPURAM</t>
  </si>
  <si>
    <t>Zensar Technologies Ltd</t>
  </si>
  <si>
    <t>ZENSARTECH</t>
  </si>
  <si>
    <t>Mahanagar Gas Ltd</t>
  </si>
  <si>
    <t>MGL</t>
  </si>
  <si>
    <t>Indiamart Intermesh Ltd</t>
  </si>
  <si>
    <t>INDIAMART</t>
  </si>
  <si>
    <t>DCM Shriram Ltd</t>
  </si>
  <si>
    <t>DCMSHRIRAM</t>
  </si>
  <si>
    <t>HBL Power Systems Ltd</t>
  </si>
  <si>
    <t>HBLPOWER</t>
  </si>
  <si>
    <t>Bls International Services Ltd</t>
  </si>
  <si>
    <t>BLS</t>
  </si>
  <si>
    <t>Kfin Technologies Ltd</t>
  </si>
  <si>
    <t>KFINTECH</t>
  </si>
  <si>
    <t>Century Plyboards (India) Ltd</t>
  </si>
  <si>
    <t>CENTURYPLY</t>
  </si>
  <si>
    <t>Wood Products</t>
  </si>
  <si>
    <t>Jai Balaji Industries Ltd</t>
  </si>
  <si>
    <t>JAIBALAJI</t>
  </si>
  <si>
    <t>Ramkrishna Forgings Ltd</t>
  </si>
  <si>
    <t>RKFORGE</t>
  </si>
  <si>
    <t>Bombay Burmah Trading Corporation Ltd</t>
  </si>
  <si>
    <t>BBTC</t>
  </si>
  <si>
    <t>Capri Global Capital Ltd</t>
  </si>
  <si>
    <t>CGCL</t>
  </si>
  <si>
    <t>Astrazeneca Pharma India Ltd</t>
  </si>
  <si>
    <t>ASTRAZEN</t>
  </si>
  <si>
    <t>Aadhar Housing Finance Ltd</t>
  </si>
  <si>
    <t>AADHARHFC</t>
  </si>
  <si>
    <t>Granules India Ltd</t>
  </si>
  <si>
    <t>GRANULES</t>
  </si>
  <si>
    <t>Lakshmi Machine Works Ltd</t>
  </si>
  <si>
    <t>LAXMIMACH</t>
  </si>
  <si>
    <t>Honasa Consumer Ltd</t>
  </si>
  <si>
    <t>HONASA</t>
  </si>
  <si>
    <t>Navin Fluorine International Ltd</t>
  </si>
  <si>
    <t>NAVINFLUOR</t>
  </si>
  <si>
    <t>Fine Organic Industries Ltd</t>
  </si>
  <si>
    <t>FINEORG</t>
  </si>
  <si>
    <t>Supreme Petrochem Ltd</t>
  </si>
  <si>
    <t>SPLPETRO</t>
  </si>
  <si>
    <t>Doms Industries Ltd</t>
  </si>
  <si>
    <t>DOMS</t>
  </si>
  <si>
    <t>Office Supplies</t>
  </si>
  <si>
    <t>Wockhardt Ltd</t>
  </si>
  <si>
    <t>WOCKPHARMA</t>
  </si>
  <si>
    <t>Anand Rathi Wealth Ltd</t>
  </si>
  <si>
    <t>ANANDRATHI</t>
  </si>
  <si>
    <t>Neuland Laboratories Ltd</t>
  </si>
  <si>
    <t>NEULANDLAB</t>
  </si>
  <si>
    <t>Aptus Value Housing Finance India Ltd</t>
  </si>
  <si>
    <t>APTUS</t>
  </si>
  <si>
    <t>Railtel Corporation of India Ltd</t>
  </si>
  <si>
    <t>RAILTEL</t>
  </si>
  <si>
    <t>Communication &amp; Networking</t>
  </si>
  <si>
    <t>KSB Ltd</t>
  </si>
  <si>
    <t>KSB</t>
  </si>
  <si>
    <t>Sterling and Wilson Renewable Energy Ltd</t>
  </si>
  <si>
    <t>SWSOLAR</t>
  </si>
  <si>
    <t>BEML Ltd</t>
  </si>
  <si>
    <t>BEML</t>
  </si>
  <si>
    <t>Netweb Technologies India Ltd</t>
  </si>
  <si>
    <t>NETWEB</t>
  </si>
  <si>
    <t>Sanofi India Ltd</t>
  </si>
  <si>
    <t>SANOFI</t>
  </si>
  <si>
    <t>Waaree Renewable Technologies Ltd</t>
  </si>
  <si>
    <t>WAAREERTL</t>
  </si>
  <si>
    <t>Clean Science and Technology Ltd</t>
  </si>
  <si>
    <t>CLEAN</t>
  </si>
  <si>
    <t>Godrej Agrovet Ltd</t>
  </si>
  <si>
    <t>GODREJAGRO</t>
  </si>
  <si>
    <t>Agro Products</t>
  </si>
  <si>
    <t>RITES Ltd</t>
  </si>
  <si>
    <t>RITES</t>
  </si>
  <si>
    <t>Akzo Nobel India Ltd</t>
  </si>
  <si>
    <t>AKZOINDIA</t>
  </si>
  <si>
    <t>NMDC Steel Ltd</t>
  </si>
  <si>
    <t>NSLNISP</t>
  </si>
  <si>
    <t>Redington Ltd</t>
  </si>
  <si>
    <t>REDINGTON</t>
  </si>
  <si>
    <t>Technology Hardware</t>
  </si>
  <si>
    <t>UTI S&amp;P BSE Sensex ETF</t>
  </si>
  <si>
    <t>UTISENSETF</t>
  </si>
  <si>
    <t>Data Patterns (India) Ltd</t>
  </si>
  <si>
    <t>DATAPATTNS</t>
  </si>
  <si>
    <t>Asahi India Glass Ltd</t>
  </si>
  <si>
    <t>ASAHIINDIA</t>
  </si>
  <si>
    <t>G R Infraprojects Ltd</t>
  </si>
  <si>
    <t>GRINFRA</t>
  </si>
  <si>
    <t>UTI Asset Management Company Ltd</t>
  </si>
  <si>
    <t>UTIAMC</t>
  </si>
  <si>
    <t>Zen Technologies Ltd</t>
  </si>
  <si>
    <t>ZENTEC</t>
  </si>
  <si>
    <t>Action Construction Equipment Ltd</t>
  </si>
  <si>
    <t>ACE</t>
  </si>
  <si>
    <t>Heavy Machinery</t>
  </si>
  <si>
    <t>Gravita India Ltd</t>
  </si>
  <si>
    <t>GRAVITA</t>
  </si>
  <si>
    <t>Metals - Lead</t>
  </si>
  <si>
    <t>Newgen Software Technologies Ltd</t>
  </si>
  <si>
    <t>NEWGEN</t>
  </si>
  <si>
    <t>Amber Enterprises India Ltd</t>
  </si>
  <si>
    <t>AMBER</t>
  </si>
  <si>
    <t>MMTC Ltd</t>
  </si>
  <si>
    <t>MMTC</t>
  </si>
  <si>
    <t>PVR INOX Ltd</t>
  </si>
  <si>
    <t>PVRINOX</t>
  </si>
  <si>
    <t>Theatres</t>
  </si>
  <si>
    <t>E I D-Parry (India) Ltd</t>
  </si>
  <si>
    <t>EIDPARRY</t>
  </si>
  <si>
    <t>Sugar</t>
  </si>
  <si>
    <t>Chennai Petroleum Corporation Ltd</t>
  </si>
  <si>
    <t>CHENNPETRO</t>
  </si>
  <si>
    <t>Jubilant Pharmova Ltd</t>
  </si>
  <si>
    <t>JUBLPHARMA</t>
  </si>
  <si>
    <t>Caplin Point Laboratories Ltd</t>
  </si>
  <si>
    <t>CAPLIPOINT</t>
  </si>
  <si>
    <t>Voltamp Transformers Ltd</t>
  </si>
  <si>
    <t>VOLTAMP</t>
  </si>
  <si>
    <t>Vardhman Textiles Ltd</t>
  </si>
  <si>
    <t>VTL</t>
  </si>
  <si>
    <t>Craftsman Automation Ltd</t>
  </si>
  <si>
    <t>CRAFTSMAN</t>
  </si>
  <si>
    <t>Zydus Wellness Ltd</t>
  </si>
  <si>
    <t>ZYDUSWELL</t>
  </si>
  <si>
    <t>Indegene Ltd</t>
  </si>
  <si>
    <t>INDGN</t>
  </si>
  <si>
    <t>Inox Wind Energy Ltd</t>
  </si>
  <si>
    <t>IWEL</t>
  </si>
  <si>
    <t>Elecon Engineering Company Ltd</t>
  </si>
  <si>
    <t>ELECON</t>
  </si>
  <si>
    <t>Praj Industries Ltd</t>
  </si>
  <si>
    <t>PRAJIND</t>
  </si>
  <si>
    <t>RBL Bank Ltd</t>
  </si>
  <si>
    <t>RBLBANK</t>
  </si>
  <si>
    <t>Zee Entertainment Enterprises Ltd</t>
  </si>
  <si>
    <t>ZEEL</t>
  </si>
  <si>
    <t>Nava Limited</t>
  </si>
  <si>
    <t>NAVA</t>
  </si>
  <si>
    <t>Intellect Design Arena Ltd</t>
  </si>
  <si>
    <t>INTELLECT</t>
  </si>
  <si>
    <t>Kirloskar Brothers Ltd</t>
  </si>
  <si>
    <t>KIRLOSBROS</t>
  </si>
  <si>
    <t>Deepak Fertilisers and Petrochemicals Corp Ltd</t>
  </si>
  <si>
    <t>DEEPAKFERT</t>
  </si>
  <si>
    <t>Aavas Financiers Ltd</t>
  </si>
  <si>
    <t>AAVAS</t>
  </si>
  <si>
    <t>Ingersoll-Rand (India) Ltd</t>
  </si>
  <si>
    <t>INGERRAND</t>
  </si>
  <si>
    <t>PG Electroplast Ltd</t>
  </si>
  <si>
    <t>PGEL</t>
  </si>
  <si>
    <t>eClerx Services Limited</t>
  </si>
  <si>
    <t>ECLERX</t>
  </si>
  <si>
    <t>LT Foods Ltd</t>
  </si>
  <si>
    <t>LTFOODS</t>
  </si>
  <si>
    <t>Raymond Ltd</t>
  </si>
  <si>
    <t>RAYMOND</t>
  </si>
  <si>
    <t>Electrosteel Castings Ltd</t>
  </si>
  <si>
    <t>ELECTCAST</t>
  </si>
  <si>
    <t>Alok Industries Ltd</t>
  </si>
  <si>
    <t>ALOKINDS</t>
  </si>
  <si>
    <t>Genus Power Infrastructures Ltd</t>
  </si>
  <si>
    <t>GENUSPOWER</t>
  </si>
  <si>
    <t>Minda Corporation Ltd</t>
  </si>
  <si>
    <t>MINDACORP</t>
  </si>
  <si>
    <t>Akums Drugs and Pharmaceuticals Ltd</t>
  </si>
  <si>
    <t>AKUMS</t>
  </si>
  <si>
    <t>TTK Prestige Ltd</t>
  </si>
  <si>
    <t>TTKPRESTIG</t>
  </si>
  <si>
    <t>Glenmark Life Sciences Ltd</t>
  </si>
  <si>
    <t>GLS</t>
  </si>
  <si>
    <t>Rainbow Children's Medicare Ltd</t>
  </si>
  <si>
    <t>RAINBOW</t>
  </si>
  <si>
    <t>Cube Highways Trust</t>
  </si>
  <si>
    <t>CUBEINVIT</t>
  </si>
  <si>
    <t>Roads</t>
  </si>
  <si>
    <t>Olectra Greentech Ltd</t>
  </si>
  <si>
    <t>OLECTRA</t>
  </si>
  <si>
    <t>Westlife Foodworld Ltd</t>
  </si>
  <si>
    <t>WESTLIFE</t>
  </si>
  <si>
    <t>City Union Bank Ltd</t>
  </si>
  <si>
    <t>CUB</t>
  </si>
  <si>
    <t>Engineers India Ltd</t>
  </si>
  <si>
    <t>ENGINERSIN</t>
  </si>
  <si>
    <t>Strides Pharma Science Ltd</t>
  </si>
  <si>
    <t>STAR</t>
  </si>
  <si>
    <t>RHI Magnesita India Ltd</t>
  </si>
  <si>
    <t>RHIM</t>
  </si>
  <si>
    <t>shipping corporation of India Ltd</t>
  </si>
  <si>
    <t>SCI</t>
  </si>
  <si>
    <t>Godawari Power and Ispat Ltd</t>
  </si>
  <si>
    <t>GPIL</t>
  </si>
  <si>
    <t>Tanla Platforms Ltd</t>
  </si>
  <si>
    <t>TANLA</t>
  </si>
  <si>
    <t>Jaiprakash Power Ventures Ltd</t>
  </si>
  <si>
    <t>JPPOWER</t>
  </si>
  <si>
    <t>Safari Industries (India) Ltd</t>
  </si>
  <si>
    <t>SAFARI</t>
  </si>
  <si>
    <t>Sarda Energy &amp; Minerals Ltd</t>
  </si>
  <si>
    <t>SARDAEN</t>
  </si>
  <si>
    <t>Happiest Minds Technologies Ltd</t>
  </si>
  <si>
    <t>HAPPSTMNDS</t>
  </si>
  <si>
    <t>Jammu and Kashmir Bank Ltd</t>
  </si>
  <si>
    <t>J&amp;KBANK</t>
  </si>
  <si>
    <t>Cera Sanitaryware Ltd</t>
  </si>
  <si>
    <t>CERA</t>
  </si>
  <si>
    <t>Reliance Power Ltd</t>
  </si>
  <si>
    <t>RPOWER</t>
  </si>
  <si>
    <t>Nuvoco Vistas Corporation Ltd</t>
  </si>
  <si>
    <t>NUVOCO</t>
  </si>
  <si>
    <t>Balrampur Chini Mills Ltd</t>
  </si>
  <si>
    <t>BALRAMCHIN</t>
  </si>
  <si>
    <t>Can Fin Homes Ltd</t>
  </si>
  <si>
    <t>CANFINHOME</t>
  </si>
  <si>
    <t>PNC Infratech Ltd</t>
  </si>
  <si>
    <t>PNCINFRA</t>
  </si>
  <si>
    <t>Aether Industries Ltd</t>
  </si>
  <si>
    <t>AETHER</t>
  </si>
  <si>
    <t>KPI Green Energy Ltd</t>
  </si>
  <si>
    <t>KPIGREEN</t>
  </si>
  <si>
    <t>Gujarat Mineral Development Corporation Ltd</t>
  </si>
  <si>
    <t>GMDCLTD</t>
  </si>
  <si>
    <t>Powergrid Infrastructure Investment Trust</t>
  </si>
  <si>
    <t>PGINVIT</t>
  </si>
  <si>
    <t>Quess Corp Ltd</t>
  </si>
  <si>
    <t>QUESS</t>
  </si>
  <si>
    <t>Employment Services</t>
  </si>
  <si>
    <t>Maharashtra Scooters Ltd</t>
  </si>
  <si>
    <t>MAHSCOOTER</t>
  </si>
  <si>
    <t>CE Info Systems Ltd</t>
  </si>
  <si>
    <t>MAPMYINDIA</t>
  </si>
  <si>
    <t>India Cements Ltd</t>
  </si>
  <si>
    <t>INDIACEM</t>
  </si>
  <si>
    <t>CEAT Ltd</t>
  </si>
  <si>
    <t>CEATLTD</t>
  </si>
  <si>
    <t>Tega Industries Ltd</t>
  </si>
  <si>
    <t>TEGA</t>
  </si>
  <si>
    <t>Bengal &amp; Assam Company Ltd</t>
  </si>
  <si>
    <t>BENGALASM</t>
  </si>
  <si>
    <t>Happy Forgings Ltd</t>
  </si>
  <si>
    <t>HAPPYFORGE</t>
  </si>
  <si>
    <t>Auto, Truck &amp; Motorcycle Parts</t>
  </si>
  <si>
    <t>Rashtriya Chemicals and Fertilizers Ltd</t>
  </si>
  <si>
    <t>RCF</t>
  </si>
  <si>
    <t>Bajaj Electricals Ltd</t>
  </si>
  <si>
    <t>BAJAJELEC</t>
  </si>
  <si>
    <t>Transformers and Rectifiers (India) Ltd</t>
  </si>
  <si>
    <t>TARIL</t>
  </si>
  <si>
    <t>Gujarat Pipavav Port Ltd</t>
  </si>
  <si>
    <t>GPPL</t>
  </si>
  <si>
    <t>Kirloskar Ferrous Industries Ltd</t>
  </si>
  <si>
    <t>KIRLFER</t>
  </si>
  <si>
    <t>Vesuvius India Ltd</t>
  </si>
  <si>
    <t>VESUVIUS</t>
  </si>
  <si>
    <t>Force Motors Ltd</t>
  </si>
  <si>
    <t>FORCEMOT</t>
  </si>
  <si>
    <t>Marksans Pharma Ltd</t>
  </si>
  <si>
    <t>MARKSANS</t>
  </si>
  <si>
    <t>Metropolis Healthcare Ltd</t>
  </si>
  <si>
    <t>METROPOLIS</t>
  </si>
  <si>
    <t>Rattanindia Enterprises Ltd</t>
  </si>
  <si>
    <t>RTNINDIA</t>
  </si>
  <si>
    <t>Bharat 22 ETF</t>
  </si>
  <si>
    <t>ICICIB22</t>
  </si>
  <si>
    <t>Alkyl Amines Chemicals Ltd</t>
  </si>
  <si>
    <t>ALKYLAMINE</t>
  </si>
  <si>
    <t>City Pulse Multiplex Ltd</t>
  </si>
  <si>
    <t>CPML</t>
  </si>
  <si>
    <t>Movies &amp; Entertainment</t>
  </si>
  <si>
    <t>Puravankara Ltd</t>
  </si>
  <si>
    <t>PURVA</t>
  </si>
  <si>
    <t>Inox India Ltd</t>
  </si>
  <si>
    <t>INOXINDIA</t>
  </si>
  <si>
    <t>Sea-Borne Tankers</t>
  </si>
  <si>
    <t>Just Dial Ltd</t>
  </si>
  <si>
    <t>JUSTDIAL</t>
  </si>
  <si>
    <t>Nippon India ETF Nifty Bank BeES</t>
  </si>
  <si>
    <t>BANKBEES</t>
  </si>
  <si>
    <t>Sapphire Foods India Ltd</t>
  </si>
  <si>
    <t>SAPPHIRE</t>
  </si>
  <si>
    <t>Jubilant Ingrevia Ltd</t>
  </si>
  <si>
    <t>JUBLINGREA</t>
  </si>
  <si>
    <t>Power Mech Projects Ltd</t>
  </si>
  <si>
    <t>POWERMECH</t>
  </si>
  <si>
    <t>Lemon Tree Hotels Ltd</t>
  </si>
  <si>
    <t>LEMONTREE</t>
  </si>
  <si>
    <t>Shree Renuka Sugars Ltd</t>
  </si>
  <si>
    <t>RENUKA</t>
  </si>
  <si>
    <t>JK Tyre &amp; Industries Ltd</t>
  </si>
  <si>
    <t>JKTYRE</t>
  </si>
  <si>
    <t>Valor Estate Ltd</t>
  </si>
  <si>
    <t>DBREALTY</t>
  </si>
  <si>
    <t>Aurionpro Solutions Ltd</t>
  </si>
  <si>
    <t>AURIONPRO</t>
  </si>
  <si>
    <t>JM Financial Ltd</t>
  </si>
  <si>
    <t>JMFINANCIL</t>
  </si>
  <si>
    <t>Symphony Ltd</t>
  </si>
  <si>
    <t>SYMPHONY</t>
  </si>
  <si>
    <t>Triveni Engineering and Industries Ltd</t>
  </si>
  <si>
    <t>TRIVENI</t>
  </si>
  <si>
    <t>Birla Corporation Ltd</t>
  </si>
  <si>
    <t>BIRLACORPN</t>
  </si>
  <si>
    <t>Arvind Ltd</t>
  </si>
  <si>
    <t>ARVIND</t>
  </si>
  <si>
    <t>Usha Martin Ltd</t>
  </si>
  <si>
    <t>USHAMART</t>
  </si>
  <si>
    <t>Gujarat Narmada Valley Fertilizers &amp; Chemicals Ltd</t>
  </si>
  <si>
    <t>GNFC</t>
  </si>
  <si>
    <t>Thomas Cook (India) Ltd</t>
  </si>
  <si>
    <t>THOMASCOOK</t>
  </si>
  <si>
    <t>Home First Finance Company India Ltd</t>
  </si>
  <si>
    <t>HOMEFIRST</t>
  </si>
  <si>
    <t>HMT Ltd</t>
  </si>
  <si>
    <t>HMT</t>
  </si>
  <si>
    <t>Isgec Heavy Engineering Ltd</t>
  </si>
  <si>
    <t>ISGEC</t>
  </si>
  <si>
    <t>Galaxy Surfactants Ltd</t>
  </si>
  <si>
    <t>GALAXYSURF</t>
  </si>
  <si>
    <t>Sheela Foam Ltd</t>
  </si>
  <si>
    <t>SFL</t>
  </si>
  <si>
    <t>Home Furnishing</t>
  </si>
  <si>
    <t>HG Infra Engineering Ltd</t>
  </si>
  <si>
    <t>HGINFRA</t>
  </si>
  <si>
    <t>Graphite India Ltd</t>
  </si>
  <si>
    <t>GRAPHITE</t>
  </si>
  <si>
    <t>Route Mobile Ltd</t>
  </si>
  <si>
    <t>ROUTE</t>
  </si>
  <si>
    <t>Edelweiss Financial Services Ltd</t>
  </si>
  <si>
    <t>EDELWEISS</t>
  </si>
  <si>
    <t>Network18 Media &amp; Investments Ltd</t>
  </si>
  <si>
    <t>NETWORK18</t>
  </si>
  <si>
    <t>Movies &amp; TV Serials</t>
  </si>
  <si>
    <t>Allied Blenders and Distillers Ltd</t>
  </si>
  <si>
    <t>ABDL</t>
  </si>
  <si>
    <t>Latent View Analytics Ltd</t>
  </si>
  <si>
    <t>LATENTVIEW</t>
  </si>
  <si>
    <t>Saregama India Ltd</t>
  </si>
  <si>
    <t>SAREGAMA</t>
  </si>
  <si>
    <t>Prudent Corporate Advisory Services Ltd</t>
  </si>
  <si>
    <t>PRUDENT</t>
  </si>
  <si>
    <t>Brookfield India Real Estate Trust</t>
  </si>
  <si>
    <t>BIRET</t>
  </si>
  <si>
    <t>CCL Products (India) Ltd</t>
  </si>
  <si>
    <t>CCL</t>
  </si>
  <si>
    <t>Eureka Forbes Ltd</t>
  </si>
  <si>
    <t>EUREKAFORBE</t>
  </si>
  <si>
    <t>Household Appliances</t>
  </si>
  <si>
    <t>Shriram Pistons &amp; Rings Ltd</t>
  </si>
  <si>
    <t>SHRIPISTON</t>
  </si>
  <si>
    <t>GMR Power and Urban Infra Ltd</t>
  </si>
  <si>
    <t>GMRP&amp;UI</t>
  </si>
  <si>
    <t>ELANTAS Beck India Ltd</t>
  </si>
  <si>
    <t>ELANTAS</t>
  </si>
  <si>
    <t>India Grid Trust</t>
  </si>
  <si>
    <t>INDIGRID</t>
  </si>
  <si>
    <t>Max Estates Ltd</t>
  </si>
  <si>
    <t>MAXESTATES</t>
  </si>
  <si>
    <t>Gujarat State Fertilizers &amp; Chemicals Ltd</t>
  </si>
  <si>
    <t>GSFC</t>
  </si>
  <si>
    <t>Sammaan Capital Ltd</t>
  </si>
  <si>
    <t>SAMMAANCAP</t>
  </si>
  <si>
    <t>Tips Industries Ltd</t>
  </si>
  <si>
    <t>TIPSINDLTD</t>
  </si>
  <si>
    <t>Gallantt Ispat Ltd</t>
  </si>
  <si>
    <t>GALLANTT</t>
  </si>
  <si>
    <t>Sundaram Finance Holdings Ltd</t>
  </si>
  <si>
    <t>SUNDARMHLD</t>
  </si>
  <si>
    <t>ITD Cementation India Ltd</t>
  </si>
  <si>
    <t>ITDCEM</t>
  </si>
  <si>
    <t>ESAB India Ltd</t>
  </si>
  <si>
    <t>ESABINDIA</t>
  </si>
  <si>
    <t>Mrs. Bectors Food Specialities Ltd</t>
  </si>
  <si>
    <t>BECTORFOOD</t>
  </si>
  <si>
    <t>RedTape</t>
  </si>
  <si>
    <t>REDTAPE</t>
  </si>
  <si>
    <t>Juniper Hotels Ltd</t>
  </si>
  <si>
    <t>JUNIPER</t>
  </si>
  <si>
    <t>KNR Constructions Ltd</t>
  </si>
  <si>
    <t>KNRCON</t>
  </si>
  <si>
    <t>Vijaya Diagnostic Centre Ltd</t>
  </si>
  <si>
    <t>VIJAYA</t>
  </si>
  <si>
    <t>Equitas Small Finance Bank Ltd</t>
  </si>
  <si>
    <t>EQUITASBNK</t>
  </si>
  <si>
    <t>JK Lakshmi Cement Ltd</t>
  </si>
  <si>
    <t>JKLAKSHMI</t>
  </si>
  <si>
    <t>Avanti Feeds Ltd</t>
  </si>
  <si>
    <t>AVANTIFEED</t>
  </si>
  <si>
    <t>Maharashtra Seamless Ltd</t>
  </si>
  <si>
    <t>MAHSEAMLES</t>
  </si>
  <si>
    <t>ASK Automotive Ltd</t>
  </si>
  <si>
    <t>ASKAUTOLTD</t>
  </si>
  <si>
    <t>National Standard (India) Ltd</t>
  </si>
  <si>
    <t>NATIONSTD</t>
  </si>
  <si>
    <t>Keystone Realtors Ltd</t>
  </si>
  <si>
    <t>RUSTOMJEE</t>
  </si>
  <si>
    <t>Star Cement Ltd</t>
  </si>
  <si>
    <t>STARCEMENT</t>
  </si>
  <si>
    <t>Time Technoplast Ltd</t>
  </si>
  <si>
    <t>TIMETECHNO</t>
  </si>
  <si>
    <t>SBFC Finance Ltd</t>
  </si>
  <si>
    <t>SBFC</t>
  </si>
  <si>
    <t>LS Industries Ltd</t>
  </si>
  <si>
    <t>LSIND</t>
  </si>
  <si>
    <t>Senco Gold Ltd</t>
  </si>
  <si>
    <t>SENCO</t>
  </si>
  <si>
    <t>Kama Holdings Ltd</t>
  </si>
  <si>
    <t>KAMAHOLD</t>
  </si>
  <si>
    <t>Shakti Pumps (India) Ltd</t>
  </si>
  <si>
    <t>SHAKTIPUMP</t>
  </si>
  <si>
    <t>Rategain Travel Technologies Ltd</t>
  </si>
  <si>
    <t>RATEGAIN</t>
  </si>
  <si>
    <t>Religare Enterprises Ltd</t>
  </si>
  <si>
    <t>RELIGARE</t>
  </si>
  <si>
    <t>Mastek Ltd</t>
  </si>
  <si>
    <t>MASTEK</t>
  </si>
  <si>
    <t>Karnataka Bank Ltd</t>
  </si>
  <si>
    <t>KTKBANK</t>
  </si>
  <si>
    <t>Azad Engineering Ltd</t>
  </si>
  <si>
    <t>AZAD</t>
  </si>
  <si>
    <t>Lloyds Engineering Works Ltd</t>
  </si>
  <si>
    <t>LLOYDSENGG</t>
  </si>
  <si>
    <t>Choice International Ltd</t>
  </si>
  <si>
    <t>CHOICEIN</t>
  </si>
  <si>
    <t>Jupiter Life Line Hospitals Ltd</t>
  </si>
  <si>
    <t>JLHL</t>
  </si>
  <si>
    <t>F D C Ltd</t>
  </si>
  <si>
    <t>FDC</t>
  </si>
  <si>
    <t>Black Box Ltd</t>
  </si>
  <si>
    <t>BBOX</t>
  </si>
  <si>
    <t>Shoppers Stop Ltd</t>
  </si>
  <si>
    <t>SHOPERSTOP</t>
  </si>
  <si>
    <t>Archean Chemical Industries Ltd</t>
  </si>
  <si>
    <t>ACI</t>
  </si>
  <si>
    <t>Mahindra Lifespace Developers Ltd</t>
  </si>
  <si>
    <t>MAHLIFE</t>
  </si>
  <si>
    <t>CMS Info Systems Ltd</t>
  </si>
  <si>
    <t>CMSINFO</t>
  </si>
  <si>
    <t>Procter &amp; Gamble Health Ltd</t>
  </si>
  <si>
    <t>PGHL</t>
  </si>
  <si>
    <t>IIFL Securities Ltd</t>
  </si>
  <si>
    <t>IIFLSEC</t>
  </si>
  <si>
    <t>Kotak Nifty Bank ETF</t>
  </si>
  <si>
    <t>BANKNIFTY1</t>
  </si>
  <si>
    <t>TVS Supply Chain Solutions Ltd</t>
  </si>
  <si>
    <t>TVSSCS</t>
  </si>
  <si>
    <t>Rajesh Exports Ltd</t>
  </si>
  <si>
    <t>RAJESHEXPO</t>
  </si>
  <si>
    <t>TV18 Broadcast Ltd</t>
  </si>
  <si>
    <t>TV18BRDCST</t>
  </si>
  <si>
    <t>Varroc Engineering Ltd</t>
  </si>
  <si>
    <t>VARROC</t>
  </si>
  <si>
    <t>Ujjivan Small Finance Bank Ltd</t>
  </si>
  <si>
    <t>UJJIVANSFB</t>
  </si>
  <si>
    <t>RattanIndia Power Ltd</t>
  </si>
  <si>
    <t>RTNPOWER</t>
  </si>
  <si>
    <t>Transport Corporation of India Ltd</t>
  </si>
  <si>
    <t>TCI</t>
  </si>
  <si>
    <t>Campus Activewear Ltd</t>
  </si>
  <si>
    <t>CAMPUS</t>
  </si>
  <si>
    <t>Anupam Rasayan India Ltd</t>
  </si>
  <si>
    <t>ANURAS</t>
  </si>
  <si>
    <t>Infibeam Avenues Ltd</t>
  </si>
  <si>
    <t>INFIBEAM</t>
  </si>
  <si>
    <t>Astra Microwave Products Ltd</t>
  </si>
  <si>
    <t>ASTRAMICRO</t>
  </si>
  <si>
    <t>SBI Nifty 50 ETF</t>
  </si>
  <si>
    <t>SETFNIF50</t>
  </si>
  <si>
    <t>BHARAT Bond ETF-April 2023-Growth</t>
  </si>
  <si>
    <t>EBBETF0423</t>
  </si>
  <si>
    <t>Debt</t>
  </si>
  <si>
    <t>Protean eGov Technologies Ltd</t>
  </si>
  <si>
    <t>PROTEAN</t>
  </si>
  <si>
    <t>IT Consulting &amp; Other Services</t>
  </si>
  <si>
    <t>Electronics Mart India Ltd</t>
  </si>
  <si>
    <t>EMIL</t>
  </si>
  <si>
    <t>Prism Johnson Ltd</t>
  </si>
  <si>
    <t>PRSMJOHNSN</t>
  </si>
  <si>
    <t>Mahindra Holidays and Resorts India Ltd</t>
  </si>
  <si>
    <t>MHRIL</t>
  </si>
  <si>
    <t>Equinox India Developments Ltd</t>
  </si>
  <si>
    <t>EMBDL</t>
  </si>
  <si>
    <t>Indo Count Industries Ltd</t>
  </si>
  <si>
    <t>ICIL</t>
  </si>
  <si>
    <t>Ahluwalia Contracts (India) Ltd</t>
  </si>
  <si>
    <t>AHLUCONT</t>
  </si>
  <si>
    <t>Sunteck Realty Ltd</t>
  </si>
  <si>
    <t>SUNTECK</t>
  </si>
  <si>
    <t>MedPlus Health Services Ltd</t>
  </si>
  <si>
    <t>MEDPLUS</t>
  </si>
  <si>
    <t>Kirloskar Pneumatic Company Ltd</t>
  </si>
  <si>
    <t>KIRLPNU</t>
  </si>
  <si>
    <t>Ion Exchange (India) Ltd</t>
  </si>
  <si>
    <t>IONEXCHANG</t>
  </si>
  <si>
    <t>Environmental Services</t>
  </si>
  <si>
    <t>India Shelter Finance Corporation Ltd</t>
  </si>
  <si>
    <t>INDIASHLTR</t>
  </si>
  <si>
    <t>Sandur Manganese and Iron Ores Ltd</t>
  </si>
  <si>
    <t>SANDUMA</t>
  </si>
  <si>
    <t>Balu Forge Industries Ltd</t>
  </si>
  <si>
    <t>BALUFORGE</t>
  </si>
  <si>
    <t>Reliance Infrastructure Ltd</t>
  </si>
  <si>
    <t>RELINFRA</t>
  </si>
  <si>
    <t>Dhanuka Agritech Ltd</t>
  </si>
  <si>
    <t>DHANUKA</t>
  </si>
  <si>
    <t>Blue Jet Healthcare Ltd</t>
  </si>
  <si>
    <t>BLUEJET</t>
  </si>
  <si>
    <t>Laxmi Organic Industries Ltd</t>
  </si>
  <si>
    <t>LXCHEM</t>
  </si>
  <si>
    <t>Diamond Power Infrastructure Ltd</t>
  </si>
  <si>
    <t>DIACABS</t>
  </si>
  <si>
    <t>Dilip Buildcon Ltd</t>
  </si>
  <si>
    <t>DBL</t>
  </si>
  <si>
    <t>JK Paper Ltd</t>
  </si>
  <si>
    <t>JKPAPER</t>
  </si>
  <si>
    <t>JSW Holdings Ltd</t>
  </si>
  <si>
    <t>JSWHL</t>
  </si>
  <si>
    <t>Ethos Ltd</t>
  </si>
  <si>
    <t>ETHOSLTD</t>
  </si>
  <si>
    <t>Chemplast Sanmar Ltd</t>
  </si>
  <si>
    <t>CHEMPLASTS</t>
  </si>
  <si>
    <t>EPL Ltd</t>
  </si>
  <si>
    <t>EPL</t>
  </si>
  <si>
    <t>Packaging</t>
  </si>
  <si>
    <t>Sansera Engineering Ltd</t>
  </si>
  <si>
    <t>SANSERA</t>
  </si>
  <si>
    <t>Va Tech Wabag Ltd</t>
  </si>
  <si>
    <t>WABAG</t>
  </si>
  <si>
    <t>Water Management</t>
  </si>
  <si>
    <t>Technocraft Industries (India) Ltd</t>
  </si>
  <si>
    <t>TIIL</t>
  </si>
  <si>
    <t>Hindustan Construction Company Ltd</t>
  </si>
  <si>
    <t>HCC</t>
  </si>
  <si>
    <t>IFB Industries Ltd</t>
  </si>
  <si>
    <t>IFBIND</t>
  </si>
  <si>
    <t>Welspun Enterprises Ltd</t>
  </si>
  <si>
    <t>WELENT</t>
  </si>
  <si>
    <t>Bondada Engineering Ltd</t>
  </si>
  <si>
    <t>BONDADA</t>
  </si>
  <si>
    <t>Moil Ltd</t>
  </si>
  <si>
    <t>MOIL</t>
  </si>
  <si>
    <t>Mining - Manganese</t>
  </si>
  <si>
    <t>Magellanic Cloud Ltd</t>
  </si>
  <si>
    <t>MCLOUD</t>
  </si>
  <si>
    <t>Gabriel India Ltd</t>
  </si>
  <si>
    <t>GABRIEL</t>
  </si>
  <si>
    <t>Syrma SGS Technology Ltd</t>
  </si>
  <si>
    <t>SYRMA</t>
  </si>
  <si>
    <t>Epigral Ltd</t>
  </si>
  <si>
    <t>EPIGRAL</t>
  </si>
  <si>
    <t>HEG Ltd</t>
  </si>
  <si>
    <t>HEG</t>
  </si>
  <si>
    <t>PDS Limited</t>
  </si>
  <si>
    <t>PDSL</t>
  </si>
  <si>
    <t>Garware Hi-Tech Films Ltd</t>
  </si>
  <si>
    <t>GRWRHITECH</t>
  </si>
  <si>
    <t>Texmaco Rail &amp; Engineering Ltd</t>
  </si>
  <si>
    <t>TEXRAIL</t>
  </si>
  <si>
    <t>Sharda Motor Industries Ltd</t>
  </si>
  <si>
    <t>SHARDAMOTR</t>
  </si>
  <si>
    <t>Insolation Energy Ltd</t>
  </si>
  <si>
    <t>INA</t>
  </si>
  <si>
    <t>Semiconductors</t>
  </si>
  <si>
    <t>Piccadily Agro Industries Ltd</t>
  </si>
  <si>
    <t>PICCADIL</t>
  </si>
  <si>
    <t>Mishra Dhatu Nigam Ltd</t>
  </si>
  <si>
    <t>MIDHANI</t>
  </si>
  <si>
    <t>Jindal Worldwide Ltd</t>
  </si>
  <si>
    <t>JINDWORLD</t>
  </si>
  <si>
    <t>Dodla Dairy Ltd</t>
  </si>
  <si>
    <t>DODLA</t>
  </si>
  <si>
    <t>Garware Technical Fibres Ltd</t>
  </si>
  <si>
    <t>GARFIBRES</t>
  </si>
  <si>
    <t>Sun Pharma Advanced Research Co Ltd</t>
  </si>
  <si>
    <t>SPARC</t>
  </si>
  <si>
    <t>Shilpa Medicare Ltd</t>
  </si>
  <si>
    <t>SHILPAMED</t>
  </si>
  <si>
    <t>Tamilnad Mercantile Bank Ltd</t>
  </si>
  <si>
    <t>TMB</t>
  </si>
  <si>
    <t>Suprajit Engineering Ltd</t>
  </si>
  <si>
    <t>SUPRAJIT</t>
  </si>
  <si>
    <t>Gulf Oil Lubricants India Ltd</t>
  </si>
  <si>
    <t>GULFOILLUB</t>
  </si>
  <si>
    <t>Orchid Pharma Ltd</t>
  </si>
  <si>
    <t>ORCHPHARMA</t>
  </si>
  <si>
    <t>V-mart Retail Ltd</t>
  </si>
  <si>
    <t>VMART</t>
  </si>
  <si>
    <t>Man Infraconstruction Ltd</t>
  </si>
  <si>
    <t>MANINFRA</t>
  </si>
  <si>
    <t>Arvind Fashions Ltd</t>
  </si>
  <si>
    <t>ARVINDFASN</t>
  </si>
  <si>
    <t>Surya Roshni Ltd</t>
  </si>
  <si>
    <t>SURYAROSNI</t>
  </si>
  <si>
    <t>Inox Green Energy Services Ltd</t>
  </si>
  <si>
    <t>INOXGREEN</t>
  </si>
  <si>
    <t>Lux Industries Ltd</t>
  </si>
  <si>
    <t>LUXIND</t>
  </si>
  <si>
    <t>Balaji Amines Ltd</t>
  </si>
  <si>
    <t>BALAMINES</t>
  </si>
  <si>
    <t>Sudarshan Chemical Industries Ltd</t>
  </si>
  <si>
    <t>SUDARSCHEM</t>
  </si>
  <si>
    <t>Greenlam Industries Ltd</t>
  </si>
  <si>
    <t>GREENLAM</t>
  </si>
  <si>
    <t>Building Products - Laminates</t>
  </si>
  <si>
    <t>Nazara Technologies Ltd</t>
  </si>
  <si>
    <t>NAZARA</t>
  </si>
  <si>
    <t>Theme Parks &amp; Gaming</t>
  </si>
  <si>
    <t>VST Industries Ltd</t>
  </si>
  <si>
    <t>VSTIND</t>
  </si>
  <si>
    <t>Responsive Industries Ltd</t>
  </si>
  <si>
    <t>RESPONIND</t>
  </si>
  <si>
    <t>Building Products - Granite</t>
  </si>
  <si>
    <t>KRBL Ltd</t>
  </si>
  <si>
    <t>KRBL</t>
  </si>
  <si>
    <t>Tarc Ltd</t>
  </si>
  <si>
    <t>TARC</t>
  </si>
  <si>
    <t>V I P Industries Ltd</t>
  </si>
  <si>
    <t>VIPIND</t>
  </si>
  <si>
    <t>Easy Trip Planners Ltd</t>
  </si>
  <si>
    <t>EASEMYTRIP</t>
  </si>
  <si>
    <t>Indigo Paints Ltd</t>
  </si>
  <si>
    <t>INDIGOPNTS</t>
  </si>
  <si>
    <t>Ceigall India Ltd</t>
  </si>
  <si>
    <t>CEIGALL</t>
  </si>
  <si>
    <t>Paradeep Phosphates Ltd</t>
  </si>
  <si>
    <t>PARADEEP</t>
  </si>
  <si>
    <t>National Fertilizers Ltd</t>
  </si>
  <si>
    <t>NFL</t>
  </si>
  <si>
    <t>TD Power Systems Ltd</t>
  </si>
  <si>
    <t>TDPOWERSYS</t>
  </si>
  <si>
    <t>Rallis India Ltd</t>
  </si>
  <si>
    <t>RALLIS</t>
  </si>
  <si>
    <t>Kennametal India Ltd</t>
  </si>
  <si>
    <t>KENNAMET</t>
  </si>
  <si>
    <t>Gujarat Ambuja Exports Ltd</t>
  </si>
  <si>
    <t>GAEL</t>
  </si>
  <si>
    <t>National Highways Infra Trust</t>
  </si>
  <si>
    <t>NHIT</t>
  </si>
  <si>
    <t>Niit Learning Systems Ltd</t>
  </si>
  <si>
    <t>NIITMTS</t>
  </si>
  <si>
    <t>Education Services</t>
  </si>
  <si>
    <t>Ganesh Housing Corp Ltd</t>
  </si>
  <si>
    <t>GANESHHOUC</t>
  </si>
  <si>
    <t>eMudhra Ltd</t>
  </si>
  <si>
    <t>EMUDHRA</t>
  </si>
  <si>
    <t>Allcargo Logistics Ltd</t>
  </si>
  <si>
    <t>ALLCARGO</t>
  </si>
  <si>
    <t>Rolex Rings Ltd</t>
  </si>
  <si>
    <t>ROLEXRINGS</t>
  </si>
  <si>
    <t>Gokaldas Exports Ltd</t>
  </si>
  <si>
    <t>GOKEX</t>
  </si>
  <si>
    <t>South Indian Bank Ltd</t>
  </si>
  <si>
    <t>SOUTHBANK</t>
  </si>
  <si>
    <t>BHARAT Bond ETF-April 2030-Growth</t>
  </si>
  <si>
    <t>EBBETF0430</t>
  </si>
  <si>
    <t>Nesco Ltd</t>
  </si>
  <si>
    <t>NESCO</t>
  </si>
  <si>
    <t>Borosil Renewables Ltd</t>
  </si>
  <si>
    <t>BORORENEW</t>
  </si>
  <si>
    <t>Housewares</t>
  </si>
  <si>
    <t>Jai Corp Ltd</t>
  </si>
  <si>
    <t>JAICORPLTD</t>
  </si>
  <si>
    <t>Hindustan Foods Ltd</t>
  </si>
  <si>
    <t>HNDFDS</t>
  </si>
  <si>
    <t>Kesoram Industries Ltd</t>
  </si>
  <si>
    <t>KESORAMIND</t>
  </si>
  <si>
    <t>Ashoka Buildcon Ltd</t>
  </si>
  <si>
    <t>ASHOKA</t>
  </si>
  <si>
    <t>BHARAT Bond ETF-April 2032</t>
  </si>
  <si>
    <t>BBETF0432</t>
  </si>
  <si>
    <t>Network People Services Technologies Ltd</t>
  </si>
  <si>
    <t>NPST</t>
  </si>
  <si>
    <t>Bansal Wire Industries Ltd</t>
  </si>
  <si>
    <t>BANSALWIRE</t>
  </si>
  <si>
    <t>GHCL Ltd</t>
  </si>
  <si>
    <t>GHCL</t>
  </si>
  <si>
    <t>Sterlite Technologies Ltd</t>
  </si>
  <si>
    <t>STLTECH</t>
  </si>
  <si>
    <t>India Infrastructure Trust</t>
  </si>
  <si>
    <t>INFRATRUST</t>
  </si>
  <si>
    <t>PTC India Ltd</t>
  </si>
  <si>
    <t>PTC</t>
  </si>
  <si>
    <t>Prince Pipes and Fittings Ltd</t>
  </si>
  <si>
    <t>PRINCEPIPE</t>
  </si>
  <si>
    <t>Go Fashion (India) Ltd</t>
  </si>
  <si>
    <t>GOCOLORS</t>
  </si>
  <si>
    <t>Le Travenues Technology Ltd</t>
  </si>
  <si>
    <t>IXIGO</t>
  </si>
  <si>
    <t>Indinfravit Trust</t>
  </si>
  <si>
    <t>INDINFR</t>
  </si>
  <si>
    <t>Aditya Vision Ltd</t>
  </si>
  <si>
    <t>AVL</t>
  </si>
  <si>
    <t>Retail - Speciality</t>
  </si>
  <si>
    <t>Jana Small Finance Bank Ltd</t>
  </si>
  <si>
    <t>JSFB</t>
  </si>
  <si>
    <t>India Tourism Development Corp Ltd</t>
  </si>
  <si>
    <t>ITDC</t>
  </si>
  <si>
    <t>Aarti Pharmalabs Ltd</t>
  </si>
  <si>
    <t>AARTIPHARM</t>
  </si>
  <si>
    <t>Thangamayil Jewellery Ltd</t>
  </si>
  <si>
    <t>THANGAMAYL</t>
  </si>
  <si>
    <t>Pricol Ltd</t>
  </si>
  <si>
    <t>PRICOLLTD</t>
  </si>
  <si>
    <t>J Kumar Infraprojects Ltd</t>
  </si>
  <si>
    <t>JKIL</t>
  </si>
  <si>
    <t>GMM Pfaudler Ltd</t>
  </si>
  <si>
    <t>GMMPFAUDLR</t>
  </si>
  <si>
    <t>Kovai Medical Center and Hospital Ltd</t>
  </si>
  <si>
    <t>KOVAI</t>
  </si>
  <si>
    <t>Pilani Investment And Industries Corporation Ltd</t>
  </si>
  <si>
    <t>PILANIINVS</t>
  </si>
  <si>
    <t>R Systems International Ltd</t>
  </si>
  <si>
    <t>RSYSTEMS</t>
  </si>
  <si>
    <t>Share India Securities Ltd</t>
  </si>
  <si>
    <t>SHAREINDIA</t>
  </si>
  <si>
    <t>Orient Cement Ltd</t>
  </si>
  <si>
    <t>ORIENTCEM</t>
  </si>
  <si>
    <t>Bharat Bijlee Ltd</t>
  </si>
  <si>
    <t>BBL</t>
  </si>
  <si>
    <t>AGI Greenpac Ltd</t>
  </si>
  <si>
    <t>AGI</t>
  </si>
  <si>
    <t>SIS Ltd</t>
  </si>
  <si>
    <t>SIS</t>
  </si>
  <si>
    <t>Hemisphere Properties India Ltd</t>
  </si>
  <si>
    <t>HEMIPROP</t>
  </si>
  <si>
    <t>Entero Healthcare Solutions Ltd</t>
  </si>
  <si>
    <t>ENTERO</t>
  </si>
  <si>
    <t>DB Corp Ltd</t>
  </si>
  <si>
    <t>DBCORP</t>
  </si>
  <si>
    <t>Publishing</t>
  </si>
  <si>
    <t>Cyient DLM Ltd</t>
  </si>
  <si>
    <t>CYIENTDLM</t>
  </si>
  <si>
    <t>ICRA Ltd</t>
  </si>
  <si>
    <t>ICRA</t>
  </si>
  <si>
    <t>Gujarat Alkalies And Chemicals Ltd</t>
  </si>
  <si>
    <t>GUJALKALI</t>
  </si>
  <si>
    <t>Kirloskar Industries Ltd</t>
  </si>
  <si>
    <t>KIRLOSIND</t>
  </si>
  <si>
    <t>Rain Industries Ltd</t>
  </si>
  <si>
    <t>RAIN</t>
  </si>
  <si>
    <t>Orient Electric Ltd</t>
  </si>
  <si>
    <t>ORIENTELEC</t>
  </si>
  <si>
    <t>MTAR Technologies Ltd</t>
  </si>
  <si>
    <t>MTARTECH</t>
  </si>
  <si>
    <t>Ami Organics Ltd</t>
  </si>
  <si>
    <t>AMIORG</t>
  </si>
  <si>
    <t>Privi Speciality Chemicals Ltd</t>
  </si>
  <si>
    <t>PRIVISCL</t>
  </si>
  <si>
    <t>CSB Bank Ltd</t>
  </si>
  <si>
    <t>CSBBANK</t>
  </si>
  <si>
    <t>MSTC Ltd</t>
  </si>
  <si>
    <t>MSTCLTD</t>
  </si>
  <si>
    <t>Uflex Ltd</t>
  </si>
  <si>
    <t>UFLEX</t>
  </si>
  <si>
    <t>Ujaas Energy Ltd</t>
  </si>
  <si>
    <t>UEL</t>
  </si>
  <si>
    <t>Tilaknagar Industries Ltd</t>
  </si>
  <si>
    <t>TI</t>
  </si>
  <si>
    <t>Awfis Space Solutions Ltd</t>
  </si>
  <si>
    <t>AWFIS</t>
  </si>
  <si>
    <t>Utkarsh Small Finance Bank Ltd</t>
  </si>
  <si>
    <t>UTKARSHBNK</t>
  </si>
  <si>
    <t>Bharat Rasayan Ltd</t>
  </si>
  <si>
    <t>BHARATRAS</t>
  </si>
  <si>
    <t>Restaurant Brands Asia Ltd</t>
  </si>
  <si>
    <t>RBA</t>
  </si>
  <si>
    <t>Healthcare Global Enterprises Ltd</t>
  </si>
  <si>
    <t>HCG</t>
  </si>
  <si>
    <t>Johnson Controls-Hitachi Air Conditioning India Ltd</t>
  </si>
  <si>
    <t>JCHAC</t>
  </si>
  <si>
    <t>Aarti Drugs Ltd</t>
  </si>
  <si>
    <t>AARTIDRUGS</t>
  </si>
  <si>
    <t>TeamLease Services Ltd</t>
  </si>
  <si>
    <t>TEAMLEASE</t>
  </si>
  <si>
    <t>Dynamatic Technologies Ltd</t>
  </si>
  <si>
    <t>DYNAMATECH</t>
  </si>
  <si>
    <t>Bajaj Hindusthan Sugar Ltd</t>
  </si>
  <si>
    <t>BAJAJHIND</t>
  </si>
  <si>
    <t>Kaveri Seed Company Ltd</t>
  </si>
  <si>
    <t>KSCL</t>
  </si>
  <si>
    <t>Seeds</t>
  </si>
  <si>
    <t>Heidelbergcement India Ltd</t>
  </si>
  <si>
    <t>HEIDELBERG</t>
  </si>
  <si>
    <t>MAS Financial Services Ltd</t>
  </si>
  <si>
    <t>MASFIN</t>
  </si>
  <si>
    <t>Lloyds Enterprises Ltd</t>
  </si>
  <si>
    <t>LLOYDSENT</t>
  </si>
  <si>
    <t>Trading Companies &amp; Distributors</t>
  </si>
  <si>
    <t>Vaibhav Global Ltd</t>
  </si>
  <si>
    <t>VAIBHAVGBL</t>
  </si>
  <si>
    <t>Nippon India ETF Gold BeES</t>
  </si>
  <si>
    <t>GOLDBEES</t>
  </si>
  <si>
    <t>Gold</t>
  </si>
  <si>
    <t>Imagicaaworld Entertainment Ltd</t>
  </si>
  <si>
    <t>IMAGICAA</t>
  </si>
  <si>
    <t>Heritage Foods Ltd</t>
  </si>
  <si>
    <t>HERITGFOOD</t>
  </si>
  <si>
    <t>PC Jeweller Ltd</t>
  </si>
  <si>
    <t>PCJEWELLER</t>
  </si>
  <si>
    <t>Jamna Auto Industries Ltd</t>
  </si>
  <si>
    <t>JAMNAAUTO</t>
  </si>
  <si>
    <t>Subros Ltd</t>
  </si>
  <si>
    <t>SUBROS</t>
  </si>
  <si>
    <t>Sharda Cropchem Ltd</t>
  </si>
  <si>
    <t>SHARDACROP</t>
  </si>
  <si>
    <t>Bhagiradha Chemicals and Industries Ltd</t>
  </si>
  <si>
    <t>BHAGCHEM</t>
  </si>
  <si>
    <t>Gateway Distriparks Ltd</t>
  </si>
  <si>
    <t>GATEWAY</t>
  </si>
  <si>
    <t>Manorama Industries Ltd</t>
  </si>
  <si>
    <t>MANORAMA</t>
  </si>
  <si>
    <t>Rossari Biotech Ltd</t>
  </si>
  <si>
    <t>ROSSARI</t>
  </si>
  <si>
    <t>Borosil Ltd</t>
  </si>
  <si>
    <t>BOROLTD</t>
  </si>
  <si>
    <t>Banco Products (India) Ltd</t>
  </si>
  <si>
    <t>BANCOINDIA</t>
  </si>
  <si>
    <t>Advanced Enzyme Technologies Ltd</t>
  </si>
  <si>
    <t>ADVENZYMES</t>
  </si>
  <si>
    <t>Venus Pipes and Tubes Ltd</t>
  </si>
  <si>
    <t>VENUSPIPES</t>
  </si>
  <si>
    <t>Paras Defence and Space Technologies Ltd</t>
  </si>
  <si>
    <t>PARAS</t>
  </si>
  <si>
    <t>Spicejet Ltd</t>
  </si>
  <si>
    <t>SPICEJET</t>
  </si>
  <si>
    <t>Optiemus Infracom Ltd</t>
  </si>
  <si>
    <t>OPTIEMUS</t>
  </si>
  <si>
    <t>Orissa Minerals Development Company Ltd</t>
  </si>
  <si>
    <t>ORISSAMINE</t>
  </si>
  <si>
    <t>Patel Engineering Ltd</t>
  </si>
  <si>
    <t>PATELENG</t>
  </si>
  <si>
    <t>Ramky Infrastructure Ltd</t>
  </si>
  <si>
    <t>RAMKY</t>
  </si>
  <si>
    <t>Pitti Engineering Ltd</t>
  </si>
  <si>
    <t>PITTIENG</t>
  </si>
  <si>
    <t>Nocil Ltd</t>
  </si>
  <si>
    <t>NOCIL</t>
  </si>
  <si>
    <t>Balmer Lawrie and Company Ltd</t>
  </si>
  <si>
    <t>BALMLAWRIE</t>
  </si>
  <si>
    <t>Greenpanel Industries Ltd</t>
  </si>
  <si>
    <t>GREENPANEL</t>
  </si>
  <si>
    <t>Harsha Engineers International Ltd</t>
  </si>
  <si>
    <t>HARSHA</t>
  </si>
  <si>
    <t>Wonderla Holidays Ltd</t>
  </si>
  <si>
    <t>WONDERLA</t>
  </si>
  <si>
    <t>Shaily Engineering Plastics Ltd</t>
  </si>
  <si>
    <t>SHAILY</t>
  </si>
  <si>
    <t>LG Balakrishnan &amp; Bros Ltd</t>
  </si>
  <si>
    <t>LGBBROSLTD</t>
  </si>
  <si>
    <t>Samhi Hotels Ltd</t>
  </si>
  <si>
    <t>SAMHI</t>
  </si>
  <si>
    <t>Jain Irrigation Systems Ltd</t>
  </si>
  <si>
    <t>JISLJALEQS</t>
  </si>
  <si>
    <t>Agricultural &amp; Farm Machinery</t>
  </si>
  <si>
    <t>Greenply Industries Ltd</t>
  </si>
  <si>
    <t>GREENPLY</t>
  </si>
  <si>
    <t>EMS Ltd</t>
  </si>
  <si>
    <t>EMSLIMITED</t>
  </si>
  <si>
    <t>Shanthi Gears Ltd</t>
  </si>
  <si>
    <t>SHANTIGEAR</t>
  </si>
  <si>
    <t>Grauer And Weil (India) Ltd</t>
  </si>
  <si>
    <t>GRAUWEIL</t>
  </si>
  <si>
    <t>Styrenix Performance Materials Ltd</t>
  </si>
  <si>
    <t>STYRENIX</t>
  </si>
  <si>
    <t>VRL Logistics Ltd</t>
  </si>
  <si>
    <t>VRLLOG</t>
  </si>
  <si>
    <t>SG Mart Ltd</t>
  </si>
  <si>
    <t>SGMART</t>
  </si>
  <si>
    <t>Renewable Electricity</t>
  </si>
  <si>
    <t>Shilchar Technologies Ltd</t>
  </si>
  <si>
    <t>SHILCTECH</t>
  </si>
  <si>
    <t>Moschip Technologies Ltd</t>
  </si>
  <si>
    <t>MOSCHIP</t>
  </si>
  <si>
    <t>Hawkins Cookers Ltd</t>
  </si>
  <si>
    <t>HAWKINCOOK</t>
  </si>
  <si>
    <t>Blue Cloud Softech Solutions Ltd</t>
  </si>
  <si>
    <t>BLUECLOUDS</t>
  </si>
  <si>
    <t>JTL Industries Ltd</t>
  </si>
  <si>
    <t>JTLIND</t>
  </si>
  <si>
    <t>Tinplate Company of India Ltd</t>
  </si>
  <si>
    <t>TINPLATE</t>
  </si>
  <si>
    <t>Skipper Ltd</t>
  </si>
  <si>
    <t>SKIPPER</t>
  </si>
  <si>
    <t>Pearl Global Industries Ltd</t>
  </si>
  <si>
    <t>PGIL</t>
  </si>
  <si>
    <t>Ganesha Ecosphere Ltd</t>
  </si>
  <si>
    <t>GANECOS</t>
  </si>
  <si>
    <t>WPIL Ltd</t>
  </si>
  <si>
    <t>WPIL</t>
  </si>
  <si>
    <t>Morepen Laboratories Ltd</t>
  </si>
  <si>
    <t>MOREPENLAB</t>
  </si>
  <si>
    <t>Yatharth Hospital &amp; Trauma Care Services Ltd</t>
  </si>
  <si>
    <t>YATHARTH</t>
  </si>
  <si>
    <t>Jayaswal Neco Industries Ltd</t>
  </si>
  <si>
    <t>JAYNECOIND</t>
  </si>
  <si>
    <t>Nippon India ETF Nifty 50 BeES</t>
  </si>
  <si>
    <t>NIFTYBEES</t>
  </si>
  <si>
    <t>Thyrocare Technologies Ltd</t>
  </si>
  <si>
    <t>THYROCARE</t>
  </si>
  <si>
    <t>Fedbank Financial Services Ltd</t>
  </si>
  <si>
    <t>FEDFINA</t>
  </si>
  <si>
    <t>Anup Engineering Ltd</t>
  </si>
  <si>
    <t>ANUP</t>
  </si>
  <si>
    <t>Exicom Tele-Systems Ltd</t>
  </si>
  <si>
    <t>EXICOM</t>
  </si>
  <si>
    <t>Spandana Sphoorty Financial Ltd</t>
  </si>
  <si>
    <t>SPANDANA</t>
  </si>
  <si>
    <t>Bombay Dyeing and Mfg Co Ltd</t>
  </si>
  <si>
    <t>BOMDYEING</t>
  </si>
  <si>
    <t>Tide Water Oil Co India Ltd</t>
  </si>
  <si>
    <t>TIDEWATER</t>
  </si>
  <si>
    <t>Medi Assist Healthcare Services Ltd</t>
  </si>
  <si>
    <t>MEDIASSIST</t>
  </si>
  <si>
    <t>Zaggle Prepaid Ocean Services Ltd</t>
  </si>
  <si>
    <t>ZAGGLE</t>
  </si>
  <si>
    <t>JTEKT India Ltd</t>
  </si>
  <si>
    <t>JTEKTINDIA</t>
  </si>
  <si>
    <t>Supriya Lifescience Ltd</t>
  </si>
  <si>
    <t>SUPRIYA</t>
  </si>
  <si>
    <t>Prime Focus Ltd</t>
  </si>
  <si>
    <t>PFOCUS</t>
  </si>
  <si>
    <t>Animation</t>
  </si>
  <si>
    <t>TCI Express Ltd</t>
  </si>
  <si>
    <t>TCIEXP</t>
  </si>
  <si>
    <t>Oriana Power Ltd</t>
  </si>
  <si>
    <t>ORIANA</t>
  </si>
  <si>
    <t>Avantel Ltd</t>
  </si>
  <si>
    <t>AVANTEL</t>
  </si>
  <si>
    <t>Fineotex Chemical Ltd</t>
  </si>
  <si>
    <t>FCL</t>
  </si>
  <si>
    <t>Bhansali Engg Polymers Ltd</t>
  </si>
  <si>
    <t>BEPL</t>
  </si>
  <si>
    <t>Savita Oil Technologies Ltd</t>
  </si>
  <si>
    <t>SOTL</t>
  </si>
  <si>
    <t>India Glycols Ltd</t>
  </si>
  <si>
    <t>INDIAGLYCO</t>
  </si>
  <si>
    <t>Bannari Amman Sugars Ltd</t>
  </si>
  <si>
    <t>BANARISUG</t>
  </si>
  <si>
    <t>Unichem Laboratories Ltd</t>
  </si>
  <si>
    <t>UNICHEMLAB</t>
  </si>
  <si>
    <t>Sula Vineyards Ltd</t>
  </si>
  <si>
    <t>SULA</t>
  </si>
  <si>
    <t>JNK India Ltd</t>
  </si>
  <si>
    <t>JNKINDIA</t>
  </si>
  <si>
    <t>Hinduja Global Solutions Ltd</t>
  </si>
  <si>
    <t>HGS</t>
  </si>
  <si>
    <t>Gopal Snacks Ltd</t>
  </si>
  <si>
    <t>GOPAL</t>
  </si>
  <si>
    <t>Websol Energy System Ltd</t>
  </si>
  <si>
    <t>WEBELSOLAR</t>
  </si>
  <si>
    <t>Hikal Ltd</t>
  </si>
  <si>
    <t>HIKAL</t>
  </si>
  <si>
    <t>KDDL Ltd</t>
  </si>
  <si>
    <t>KDDL</t>
  </si>
  <si>
    <t>Swaraj Engines Ltd</t>
  </si>
  <si>
    <t>SWARAJENG</t>
  </si>
  <si>
    <t>Shrem InvIT</t>
  </si>
  <si>
    <t>SHREMINVIT</t>
  </si>
  <si>
    <t>SEPC Ltd</t>
  </si>
  <si>
    <t>SEPC</t>
  </si>
  <si>
    <t>Datamatics Global Services Ltd</t>
  </si>
  <si>
    <t>DATAMATICS</t>
  </si>
  <si>
    <t>Fiem Industries Ltd</t>
  </si>
  <si>
    <t>FIEMIND</t>
  </si>
  <si>
    <t>Gufic Biosciences Ltd</t>
  </si>
  <si>
    <t>GUFICBIO</t>
  </si>
  <si>
    <t>SeQuent Scientific Ltd</t>
  </si>
  <si>
    <t>SEQUENT</t>
  </si>
  <si>
    <t>West Coast Paper Mills Ltd</t>
  </si>
  <si>
    <t>WSTCSTPAPR</t>
  </si>
  <si>
    <t>Kingfa Science and Technology (India) Ltd</t>
  </si>
  <si>
    <t>KINGFA</t>
  </si>
  <si>
    <t>Seamec Ltd</t>
  </si>
  <si>
    <t>SEAMECLTD</t>
  </si>
  <si>
    <t>Oil &amp; Gas - Equipment &amp; Services</t>
  </si>
  <si>
    <t>Alembic Ltd</t>
  </si>
  <si>
    <t>ALEMBICLTD</t>
  </si>
  <si>
    <t>Cartrade Tech Ltd</t>
  </si>
  <si>
    <t>CARTRADE</t>
  </si>
  <si>
    <t>Nirlon Ltd</t>
  </si>
  <si>
    <t>NIRLON</t>
  </si>
  <si>
    <t>Innova Captab Ltd</t>
  </si>
  <si>
    <t>INNOVACAP</t>
  </si>
  <si>
    <t>MPS Ltd</t>
  </si>
  <si>
    <t>MPSLTD</t>
  </si>
  <si>
    <t>Goodluck India Ltd</t>
  </si>
  <si>
    <t>GOODLUCK</t>
  </si>
  <si>
    <t>Shipping Corporation of India Land and Assets Ltd</t>
  </si>
  <si>
    <t>SCILAL</t>
  </si>
  <si>
    <t>RPSG Ventures Ltd</t>
  </si>
  <si>
    <t>RPSGVENT</t>
  </si>
  <si>
    <t>Neogen Chemicals Ltd</t>
  </si>
  <si>
    <t>NEOGEN</t>
  </si>
  <si>
    <t>Prakash Industries Ltd</t>
  </si>
  <si>
    <t>PRAKASH</t>
  </si>
  <si>
    <t>HPL Electric &amp; Power Ltd</t>
  </si>
  <si>
    <t>HPL</t>
  </si>
  <si>
    <t>Dalmia Bharat Sugar and Industries Ltd</t>
  </si>
  <si>
    <t>DALMIASUG</t>
  </si>
  <si>
    <t>Refex Industries Ltd</t>
  </si>
  <si>
    <t>REFEX</t>
  </si>
  <si>
    <t>Sunflag Iron and Steel Co Ltd</t>
  </si>
  <si>
    <t>SUNFLAG</t>
  </si>
  <si>
    <t>Bajaj Consumer Care Ltd</t>
  </si>
  <si>
    <t>BAJAJCON</t>
  </si>
  <si>
    <t>DCB Bank Ltd</t>
  </si>
  <si>
    <t>DCBBANK</t>
  </si>
  <si>
    <t>Kewal Kiran Clothing Ltd</t>
  </si>
  <si>
    <t>KKCL</t>
  </si>
  <si>
    <t>Indraprastha Medical Corporation Ltd</t>
  </si>
  <si>
    <t>INDRAMEDCO</t>
  </si>
  <si>
    <t>Honda India Power Products Ltd</t>
  </si>
  <si>
    <t>HONDAPOWER</t>
  </si>
  <si>
    <t>Gujarat Themis Biosyn Ltd</t>
  </si>
  <si>
    <t>GUJTHEM</t>
  </si>
  <si>
    <t>Sanghvi Movers Ltd</t>
  </si>
  <si>
    <t>SANGHVIMOV</t>
  </si>
  <si>
    <t>Greaves Cotton Ltd</t>
  </si>
  <si>
    <t>GREAVESCOT</t>
  </si>
  <si>
    <t>V2 Retail Ltd</t>
  </si>
  <si>
    <t>V2RETAIL</t>
  </si>
  <si>
    <t>Muthoot Microfin Ltd</t>
  </si>
  <si>
    <t>MUTHOOTMF</t>
  </si>
  <si>
    <t>Microfinancing</t>
  </si>
  <si>
    <t>DCX Systems Ltd</t>
  </si>
  <si>
    <t>DCXINDIA</t>
  </si>
  <si>
    <t>Artemis Medicare Services Ltd</t>
  </si>
  <si>
    <t>ARTEMISMED</t>
  </si>
  <si>
    <t>Nucleus Software Exports Ltd</t>
  </si>
  <si>
    <t>NUCLEUS</t>
  </si>
  <si>
    <t>Polyplex Corp Ltd</t>
  </si>
  <si>
    <t>POLYPLEX</t>
  </si>
  <si>
    <t>Cigniti Technologies Ltd</t>
  </si>
  <si>
    <t>CIGNITITEC</t>
  </si>
  <si>
    <t>Mahanagar Telephone Nigam Ltd</t>
  </si>
  <si>
    <t>MTNL</t>
  </si>
  <si>
    <t>Gokul Agro Resources Ltd</t>
  </si>
  <si>
    <t>GOKULAGRO</t>
  </si>
  <si>
    <t>IRB InvIT Fund</t>
  </si>
  <si>
    <t>IRBINVIT</t>
  </si>
  <si>
    <t>Motilal Oswal NASDAQ 100 ETF</t>
  </si>
  <si>
    <t>MON100</t>
  </si>
  <si>
    <t>Hathway Cable and Datacom Ltd</t>
  </si>
  <si>
    <t>HATHWAY</t>
  </si>
  <si>
    <t>Cable &amp; D2H</t>
  </si>
  <si>
    <t>TCNS Clothing Co Ltd</t>
  </si>
  <si>
    <t>TCNSBRANDS</t>
  </si>
  <si>
    <t>Apeejay Surrendra Park Hotels Ltd</t>
  </si>
  <si>
    <t>PARKHOTELS</t>
  </si>
  <si>
    <t>VST Tillers Tractors Ltd</t>
  </si>
  <si>
    <t>VSTTILLERS</t>
  </si>
  <si>
    <t>Quick Heal Technologies Ltd</t>
  </si>
  <si>
    <t>QUICKHEAL</t>
  </si>
  <si>
    <t>Gensol Engineering Ltd</t>
  </si>
  <si>
    <t>GENSOL</t>
  </si>
  <si>
    <t>Sindhu Trade Links Ltd</t>
  </si>
  <si>
    <t>SINDHUTRAD</t>
  </si>
  <si>
    <t>Gujarat Industries Power Company Ltd</t>
  </si>
  <si>
    <t>GIPCL</t>
  </si>
  <si>
    <t>La Opala R G Ltd</t>
  </si>
  <si>
    <t>LAOPALA</t>
  </si>
  <si>
    <t>Delta Corp Ltd</t>
  </si>
  <si>
    <t>DELTACORP</t>
  </si>
  <si>
    <t>IndoStar Capital Finance Ltd</t>
  </si>
  <si>
    <t>INDOSTAR</t>
  </si>
  <si>
    <t>PTC India Financial Services Ltd</t>
  </si>
  <si>
    <t>PFS</t>
  </si>
  <si>
    <t>Sandhar Technologies Ltd</t>
  </si>
  <si>
    <t>SANDHAR</t>
  </si>
  <si>
    <t>Lumax AutoTechnologies Ltd</t>
  </si>
  <si>
    <t>LUMAXTECH</t>
  </si>
  <si>
    <t>Steel Strips Wheels Ltd</t>
  </si>
  <si>
    <t>SSWL</t>
  </si>
  <si>
    <t>Indian Metals and Ferro Alloys Ltd</t>
  </si>
  <si>
    <t>IMFA</t>
  </si>
  <si>
    <t>Ddev Plastiks Industries Ltd</t>
  </si>
  <si>
    <t>DDEVPLASTIK</t>
  </si>
  <si>
    <t>Sundaram Clayton Ltd</t>
  </si>
  <si>
    <t>SUNCLAY</t>
  </si>
  <si>
    <t>Jeena Sikho Lifecare Ltd</t>
  </si>
  <si>
    <t>JSLL</t>
  </si>
  <si>
    <t>RPG Life Sciences Limited</t>
  </si>
  <si>
    <t>RPGLIFE</t>
  </si>
  <si>
    <t>Tasty Bite Eatables Ltd</t>
  </si>
  <si>
    <t>TASTYBITE</t>
  </si>
  <si>
    <t>TVS Srichakra Ltd</t>
  </si>
  <si>
    <t>TVSSRICHAK</t>
  </si>
  <si>
    <t>Sky Gold Ltd</t>
  </si>
  <si>
    <t>SKYGOLD</t>
  </si>
  <si>
    <t>Suraj Estate Developers Ltd</t>
  </si>
  <si>
    <t>SURAJEST</t>
  </si>
  <si>
    <t>Real Estate Rental, Development &amp; Operations</t>
  </si>
  <si>
    <t>Navneet Education Ltd</t>
  </si>
  <si>
    <t>NAVNETEDUL</t>
  </si>
  <si>
    <t>Jindal Poly Films Ltd</t>
  </si>
  <si>
    <t>JINDALPOLY</t>
  </si>
  <si>
    <t>Mahindra Logistics Ltd</t>
  </si>
  <si>
    <t>MAHLOG</t>
  </si>
  <si>
    <t>Thirumalai Chemicals Ltd</t>
  </si>
  <si>
    <t>TIRUMALCHM</t>
  </si>
  <si>
    <t>Marine Electricals (India) Ltd</t>
  </si>
  <si>
    <t>MARINE</t>
  </si>
  <si>
    <t>Hindustan Oil Exploration Company Ltd</t>
  </si>
  <si>
    <t>HINDOILEXP</t>
  </si>
  <si>
    <t>S H Kelkar and Company Ltd</t>
  </si>
  <si>
    <t>SHK</t>
  </si>
  <si>
    <t>Hi-Tech Pipes Ltd</t>
  </si>
  <si>
    <t>HITECH</t>
  </si>
  <si>
    <t>Arvind Smartspaces Ltd</t>
  </si>
  <si>
    <t>ARVSMART</t>
  </si>
  <si>
    <t>E2E Networks Ltd</t>
  </si>
  <si>
    <t>E2E</t>
  </si>
  <si>
    <t>Fino Payments Bank Ltd</t>
  </si>
  <si>
    <t>FINOPB</t>
  </si>
  <si>
    <t>Goldiam International Ltd</t>
  </si>
  <si>
    <t>GOLDIAM</t>
  </si>
  <si>
    <t>Kalyani Steels Ltd</t>
  </si>
  <si>
    <t>KSL</t>
  </si>
  <si>
    <t>Ashiana Housing Ltd</t>
  </si>
  <si>
    <t>ASHIANA</t>
  </si>
  <si>
    <t>Avalon Technologies Ltd</t>
  </si>
  <si>
    <t>AVALON</t>
  </si>
  <si>
    <t>GTL Infrastructure Ltd</t>
  </si>
  <si>
    <t>GTLINFRA</t>
  </si>
  <si>
    <t>Maithan Alloys Ltd</t>
  </si>
  <si>
    <t>MAITHANALL</t>
  </si>
  <si>
    <t>Fischer Medical Ventures Ltd</t>
  </si>
  <si>
    <t>FISCHER</t>
  </si>
  <si>
    <t>Indoco Remedies Ltd</t>
  </si>
  <si>
    <t>INDOCO</t>
  </si>
  <si>
    <t>Stylam Industries Ltd</t>
  </si>
  <si>
    <t>STYLAMIND</t>
  </si>
  <si>
    <t>Shivalik Bimetal Controls Ltd</t>
  </si>
  <si>
    <t>SBCL</t>
  </si>
  <si>
    <t>Eveready Industries India Ltd</t>
  </si>
  <si>
    <t>EVEREADY</t>
  </si>
  <si>
    <t>Kolte-Patil Developers Ltd</t>
  </si>
  <si>
    <t>KOLTEPATIL</t>
  </si>
  <si>
    <t>Geojit Financial Services Ltd</t>
  </si>
  <si>
    <t>GEOJITFSL</t>
  </si>
  <si>
    <t>Venky's (India) Ltd</t>
  </si>
  <si>
    <t>VENKEYS</t>
  </si>
  <si>
    <t>Repco Home Finance Ltd</t>
  </si>
  <si>
    <t>REPCOHOME</t>
  </si>
  <si>
    <t>Flair Writing Industries Ltd</t>
  </si>
  <si>
    <t>FLAIR</t>
  </si>
  <si>
    <t>Dhani Services Ltd</t>
  </si>
  <si>
    <t>DHANI</t>
  </si>
  <si>
    <t>Fusion Finance Ltd</t>
  </si>
  <si>
    <t>FUSION</t>
  </si>
  <si>
    <t>Precision Wires India Ltd</t>
  </si>
  <si>
    <t>PRECWIRE</t>
  </si>
  <si>
    <t>Apollo Micro Systems Ltd</t>
  </si>
  <si>
    <t>APOLLO</t>
  </si>
  <si>
    <t>Max Ventures and Industries Ltd</t>
  </si>
  <si>
    <t>MAXVIL</t>
  </si>
  <si>
    <t>Rajoo Engineers Ltd</t>
  </si>
  <si>
    <t>RAJOOENG</t>
  </si>
  <si>
    <t>Globus Spirits Ltd</t>
  </si>
  <si>
    <t>GLOBUSSPR</t>
  </si>
  <si>
    <t>Genesys International Corporation Ltd</t>
  </si>
  <si>
    <t>GENESYS</t>
  </si>
  <si>
    <t>Servotech Power Systems Ltd</t>
  </si>
  <si>
    <t>SERVOTECH</t>
  </si>
  <si>
    <t>Foseco India Ltd</t>
  </si>
  <si>
    <t>FOSECOIND</t>
  </si>
  <si>
    <t>Capacite Infraprojects Ltd</t>
  </si>
  <si>
    <t>CAPACITE</t>
  </si>
  <si>
    <t>NRB Bearings Ltd</t>
  </si>
  <si>
    <t>NRBBEARING</t>
  </si>
  <si>
    <t>Salasar Techno Engineering Ltd</t>
  </si>
  <si>
    <t>SALASAR</t>
  </si>
  <si>
    <t>Monarch Networth Capital Ltd</t>
  </si>
  <si>
    <t>MONARCH</t>
  </si>
  <si>
    <t>Ashapura Minechem Ltd</t>
  </si>
  <si>
    <t>ASHAPURMIN</t>
  </si>
  <si>
    <t>Dishman Carbogen Amcis Ltd</t>
  </si>
  <si>
    <t>DCAL</t>
  </si>
  <si>
    <t>Automotive Axles Ltd</t>
  </si>
  <si>
    <t>AUTOAXLES</t>
  </si>
  <si>
    <t>SJS Enterprises Ltd</t>
  </si>
  <si>
    <t>SJS</t>
  </si>
  <si>
    <t>ideaForge Technology Ltd</t>
  </si>
  <si>
    <t>IDEAFORGE</t>
  </si>
  <si>
    <t>Bajel Projects Ltd</t>
  </si>
  <si>
    <t>BAJEL</t>
  </si>
  <si>
    <t>Electric Utilities</t>
  </si>
  <si>
    <t>Huhtamaki India Ltd</t>
  </si>
  <si>
    <t>HUHTAMAKI</t>
  </si>
  <si>
    <t>Vishnu Prakash R Punglia Ltd</t>
  </si>
  <si>
    <t>VPRPL</t>
  </si>
  <si>
    <t>TCPL Packaging Ltd</t>
  </si>
  <si>
    <t>TCPLPACK</t>
  </si>
  <si>
    <t>Suven Life Sciences Ltd</t>
  </si>
  <si>
    <t>SUVEN</t>
  </si>
  <si>
    <t>Premier Explosives Ltd</t>
  </si>
  <si>
    <t>PREMEXPLN</t>
  </si>
  <si>
    <t>Solara Active Pharma Sciences Ltd</t>
  </si>
  <si>
    <t>SOLARA</t>
  </si>
  <si>
    <t>Sagar Cements Ltd</t>
  </si>
  <si>
    <t>SAGCEM</t>
  </si>
  <si>
    <t>Vadilal Industries Ltd</t>
  </si>
  <si>
    <t>VADILALIND</t>
  </si>
  <si>
    <t>Rajratan Global Wire Ltd</t>
  </si>
  <si>
    <t>RAJRATAN</t>
  </si>
  <si>
    <t>Indian Hume Pipe Company Ltd</t>
  </si>
  <si>
    <t>INDIANHUME</t>
  </si>
  <si>
    <t>Saksoft Ltd</t>
  </si>
  <si>
    <t>SAKSOFT</t>
  </si>
  <si>
    <t>Marathon Nextgen Realty Ltd</t>
  </si>
  <si>
    <t>MARATHON</t>
  </si>
  <si>
    <t>KCP Ltd</t>
  </si>
  <si>
    <t>KCP</t>
  </si>
  <si>
    <t>D P Abhushan Ltd</t>
  </si>
  <si>
    <t>DPABHUSHAN</t>
  </si>
  <si>
    <t>Tinna Rubber and Infrastructure Ltd</t>
  </si>
  <si>
    <t>TINNARUBR</t>
  </si>
  <si>
    <t>Veritas (India) Ltd</t>
  </si>
  <si>
    <t>VERITAS</t>
  </si>
  <si>
    <t>BF Utilities Ltd</t>
  </si>
  <si>
    <t>BFUTILITIE</t>
  </si>
  <si>
    <t>Stanley Lifestyles Ltd</t>
  </si>
  <si>
    <t>STANLEY</t>
  </si>
  <si>
    <t>Vindhya Telelinks Ltd</t>
  </si>
  <si>
    <t>VINDHYATEL</t>
  </si>
  <si>
    <t>Wendt (India) Limited</t>
  </si>
  <si>
    <t>WENDT</t>
  </si>
  <si>
    <t>ADF Foods Ltd</t>
  </si>
  <si>
    <t>ADFFOODS</t>
  </si>
  <si>
    <t>Confidence Petroleum India Ltd</t>
  </si>
  <si>
    <t>CONFIPET</t>
  </si>
  <si>
    <t>Pokarna Ltd</t>
  </si>
  <si>
    <t>POKARNA</t>
  </si>
  <si>
    <t>Somany Ceramics Ltd</t>
  </si>
  <si>
    <t>SOMANYCERA</t>
  </si>
  <si>
    <t>SML Isuzu Ltd</t>
  </si>
  <si>
    <t>SMLISUZU</t>
  </si>
  <si>
    <t>Shalby Ltd</t>
  </si>
  <si>
    <t>SHALBY</t>
  </si>
  <si>
    <t>CARE Ratings Ltd</t>
  </si>
  <si>
    <t>CARERATING</t>
  </si>
  <si>
    <t>MM Forgings Ltd</t>
  </si>
  <si>
    <t>MMFL</t>
  </si>
  <si>
    <t>Thejo Engineering Ltd</t>
  </si>
  <si>
    <t>THEJO</t>
  </si>
  <si>
    <t>Rane Holdings Ltd</t>
  </si>
  <si>
    <t>RANEHOLDIN</t>
  </si>
  <si>
    <t>Stove Kraft Ltd</t>
  </si>
  <si>
    <t>STOVEKRAFT</t>
  </si>
  <si>
    <t>Abans Holdings Ltd</t>
  </si>
  <si>
    <t>AHL</t>
  </si>
  <si>
    <t>Ge Power India Ltd</t>
  </si>
  <si>
    <t>GEPIL</t>
  </si>
  <si>
    <t>Mangalam Cement Ltd</t>
  </si>
  <si>
    <t>MANGLMCEM</t>
  </si>
  <si>
    <t>Spectrum Electrical Industries Ltd</t>
  </si>
  <si>
    <t>SPECTRUM</t>
  </si>
  <si>
    <t>Dollar Industries Ltd</t>
  </si>
  <si>
    <t>DOLLAR</t>
  </si>
  <si>
    <t>SMS Pharmaceuticals Ltd</t>
  </si>
  <si>
    <t>SMSPHARMA</t>
  </si>
  <si>
    <t>Spright Agro Ltd</t>
  </si>
  <si>
    <t>SPRIGHT</t>
  </si>
  <si>
    <t>Paisalo Digital Ltd</t>
  </si>
  <si>
    <t>PAISALO</t>
  </si>
  <si>
    <t>Oriental Hotels Ltd</t>
  </si>
  <si>
    <t>ORIENTHOT</t>
  </si>
  <si>
    <t>KKRRAFTON Developers Limited</t>
  </si>
  <si>
    <t>KDL</t>
  </si>
  <si>
    <t>Axiscades Technologies Ltd</t>
  </si>
  <si>
    <t>AXISCADES</t>
  </si>
  <si>
    <t>Vertoz Ltd</t>
  </si>
  <si>
    <t>VERTOZ</t>
  </si>
  <si>
    <t>HLE Glascoat Ltd</t>
  </si>
  <si>
    <t>HLEGLAS</t>
  </si>
  <si>
    <t>Novartis India Ltd</t>
  </si>
  <si>
    <t>NOVARTIND</t>
  </si>
  <si>
    <t>Nilkamal Ltd</t>
  </si>
  <si>
    <t>NILKAMAL</t>
  </si>
  <si>
    <t>Dolat Algotech Ltd</t>
  </si>
  <si>
    <t>DOLATALGO</t>
  </si>
  <si>
    <t>Paramount Communications Ltd</t>
  </si>
  <si>
    <t>PARACABLES</t>
  </si>
  <si>
    <t>Insecticides (India) Ltd</t>
  </si>
  <si>
    <t>INSECTICID</t>
  </si>
  <si>
    <t>Nelco Ltd</t>
  </si>
  <si>
    <t>NELCO</t>
  </si>
  <si>
    <t>Goodyear India Ltd</t>
  </si>
  <si>
    <t>GOODYEAR</t>
  </si>
  <si>
    <t>Lumax Industries Ltd</t>
  </si>
  <si>
    <t>LUMAXIND</t>
  </si>
  <si>
    <t>Rashi Peripherals Ltd</t>
  </si>
  <si>
    <t>RPTECH</t>
  </si>
  <si>
    <t>Mayur Uniquoters Ltd</t>
  </si>
  <si>
    <t>MAYURUNIQ</t>
  </si>
  <si>
    <t>Welspun Specialty Solutions Ltd</t>
  </si>
  <si>
    <t>WELSPLSOL</t>
  </si>
  <si>
    <t>Dish TV India Ltd</t>
  </si>
  <si>
    <t>DISHTV</t>
  </si>
  <si>
    <t>TIL Ltd</t>
  </si>
  <si>
    <t>TIL</t>
  </si>
  <si>
    <t>PSP Projects Ltd</t>
  </si>
  <si>
    <t>PSPPROJECT</t>
  </si>
  <si>
    <t>SG Finserve Ltd</t>
  </si>
  <si>
    <t>SGFIN</t>
  </si>
  <si>
    <t>Raghav Productivity Enhancers Ltd</t>
  </si>
  <si>
    <t>RPEL</t>
  </si>
  <si>
    <t>Dolphin Offshore Enterprises (India) Ltd</t>
  </si>
  <si>
    <t>DOLPHIN</t>
  </si>
  <si>
    <t>Vishnu Chemicals Ltd</t>
  </si>
  <si>
    <t>VISHNU</t>
  </si>
  <si>
    <t>Ram Ratna Wires Ltd</t>
  </si>
  <si>
    <t>RAMRAT</t>
  </si>
  <si>
    <t>Hindware Home Innovation Ltd</t>
  </si>
  <si>
    <t>HINDWAREAP</t>
  </si>
  <si>
    <t>Summit Securities Ltd</t>
  </si>
  <si>
    <t>SUMMITSEC</t>
  </si>
  <si>
    <t>DISA India Ltd</t>
  </si>
  <si>
    <t>DISAQ</t>
  </si>
  <si>
    <t>Meghmani Organics Ltd</t>
  </si>
  <si>
    <t>MOL</t>
  </si>
  <si>
    <t>SBI Gold ETF</t>
  </si>
  <si>
    <t>SETFGOLD</t>
  </si>
  <si>
    <t>Accelya Solutions India Ltd</t>
  </si>
  <si>
    <t>ACCELYA</t>
  </si>
  <si>
    <t>K.P. Energy Ltd</t>
  </si>
  <si>
    <t>KPEL</t>
  </si>
  <si>
    <t>Man Industries (India) Ltd</t>
  </si>
  <si>
    <t>MANINDS</t>
  </si>
  <si>
    <t>NIBE Ltd</t>
  </si>
  <si>
    <t>NIBE</t>
  </si>
  <si>
    <t>Xpro India Ltd</t>
  </si>
  <si>
    <t>XPROINDIA</t>
  </si>
  <si>
    <t>Kalyani Investment Company Ltd</t>
  </si>
  <si>
    <t>KICL</t>
  </si>
  <si>
    <t>Jubilant Industries Ltd</t>
  </si>
  <si>
    <t>JUBLINDS</t>
  </si>
  <si>
    <t>Jash Engineering Ltd</t>
  </si>
  <si>
    <t>JASH</t>
  </si>
  <si>
    <t>Nippon India ETF Nifty 1D Rate Liquid BeES</t>
  </si>
  <si>
    <t>LIQUIDBEES</t>
  </si>
  <si>
    <t>Mold-Tek Packaging Ltd</t>
  </si>
  <si>
    <t>MOLDTKPAC</t>
  </si>
  <si>
    <t>ESAF Small Finance Bank Limited</t>
  </si>
  <si>
    <t>ESAFSFB</t>
  </si>
  <si>
    <t>JITF Infralogistics Ltd</t>
  </si>
  <si>
    <t>JITFINFRA</t>
  </si>
  <si>
    <t>IOL Chemicals and Pharmaceuticals Ltd</t>
  </si>
  <si>
    <t>IOLCP</t>
  </si>
  <si>
    <t>Hariom Pipe Industries Ltd</t>
  </si>
  <si>
    <t>HARIOMPIPE</t>
  </si>
  <si>
    <t>Andrew Yule &amp; Co Ltd</t>
  </si>
  <si>
    <t>ANDREWYU</t>
  </si>
  <si>
    <t>Carysil Ltd</t>
  </si>
  <si>
    <t>CARYSIL</t>
  </si>
  <si>
    <t>Dreamfolks Services Ltd</t>
  </si>
  <si>
    <t>DREAMFOLKS</t>
  </si>
  <si>
    <t>Rupa &amp; Company Ltd</t>
  </si>
  <si>
    <t>RUPA</t>
  </si>
  <si>
    <t>HMA Agro Industries Ltd</t>
  </si>
  <si>
    <t>HMAAGRO</t>
  </si>
  <si>
    <t>India Pesticides Ltd</t>
  </si>
  <si>
    <t>IPL</t>
  </si>
  <si>
    <t>Sanstar Ltd</t>
  </si>
  <si>
    <t>SANSTAR</t>
  </si>
  <si>
    <t>Sai Silks (Kalamandir) Ltd</t>
  </si>
  <si>
    <t>KALAMANDIR</t>
  </si>
  <si>
    <t>KP Green Engineering Ltd</t>
  </si>
  <si>
    <t>KPGEL</t>
  </si>
  <si>
    <t>Heavy Electrical Equipment</t>
  </si>
  <si>
    <t>Panama Petrochem Ltd</t>
  </si>
  <si>
    <t>PANAMAPET</t>
  </si>
  <si>
    <t>Precision Camshafts Ltd</t>
  </si>
  <si>
    <t>PRECAM</t>
  </si>
  <si>
    <t>B L Kashyap and Sons Ltd</t>
  </si>
  <si>
    <t>BLKASHYAP</t>
  </si>
  <si>
    <t>John Cockerill India Ltd</t>
  </si>
  <si>
    <t>COCKERILL</t>
  </si>
  <si>
    <t>Industrial Machinery &amp; Supplies &amp; Components</t>
  </si>
  <si>
    <t>TechNVision Ventures Ltd</t>
  </si>
  <si>
    <t>TECHNVISN</t>
  </si>
  <si>
    <t>Updater Services Ltd</t>
  </si>
  <si>
    <t>UDS</t>
  </si>
  <si>
    <t>DEN Networks Ltd</t>
  </si>
  <si>
    <t>DEN</t>
  </si>
  <si>
    <t>Universal Cables Ltd</t>
  </si>
  <si>
    <t>UNIVCABLES</t>
  </si>
  <si>
    <t>Barbeque-Nation Hospitality Ltd</t>
  </si>
  <si>
    <t>BARBEQUE</t>
  </si>
  <si>
    <t>Deep Industries Ltd</t>
  </si>
  <si>
    <t>DEEPINDS</t>
  </si>
  <si>
    <t>Apollo Pipes Ltd</t>
  </si>
  <si>
    <t>APOLLOPIPE</t>
  </si>
  <si>
    <t>EIH Associated Hotels Ltd</t>
  </si>
  <si>
    <t>EIHAHOTELS</t>
  </si>
  <si>
    <t>Kitex Garments Ltd</t>
  </si>
  <si>
    <t>KITEX</t>
  </si>
  <si>
    <t>Ajmera Realty &amp; Infra India Ltd</t>
  </si>
  <si>
    <t>AJMERA</t>
  </si>
  <si>
    <t>Jyoti Structures Ltd</t>
  </si>
  <si>
    <t>JYOTISTRUC</t>
  </si>
  <si>
    <t>Alicon Castalloy Ltd</t>
  </si>
  <si>
    <t>ALICON</t>
  </si>
  <si>
    <t>Federal-Mogul Goetze (India) Ltd</t>
  </si>
  <si>
    <t>FMGOETZE</t>
  </si>
  <si>
    <t>Alpex Solar Ltd</t>
  </si>
  <si>
    <t>ALPEXSOLAR</t>
  </si>
  <si>
    <t>Pennar Industries Ltd</t>
  </si>
  <si>
    <t>PENIND</t>
  </si>
  <si>
    <t>Dredging Corporation of India Ltd</t>
  </si>
  <si>
    <t>DREDGECORP</t>
  </si>
  <si>
    <t>Dredging</t>
  </si>
  <si>
    <t>Orient Green Power Company Ltd</t>
  </si>
  <si>
    <t>GREENPOWER</t>
  </si>
  <si>
    <t>Epack Durable Ltd</t>
  </si>
  <si>
    <t>EPACK</t>
  </si>
  <si>
    <t>Apcotex Industries Ltd</t>
  </si>
  <si>
    <t>APCOTEXIND</t>
  </si>
  <si>
    <t>Sasken Technologies Ltd</t>
  </si>
  <si>
    <t>SASKEN</t>
  </si>
  <si>
    <t>Tarsons Products Ltd</t>
  </si>
  <si>
    <t>TARSONS</t>
  </si>
  <si>
    <t>Unitech Ltd</t>
  </si>
  <si>
    <t>UNITECH</t>
  </si>
  <si>
    <t>Landmark Cars Ltd</t>
  </si>
  <si>
    <t>LANDMARK</t>
  </si>
  <si>
    <t>Owais Metal and Mineral Processing Ltd</t>
  </si>
  <si>
    <t>OWAIS</t>
  </si>
  <si>
    <t>Centum Electronics Ltd</t>
  </si>
  <si>
    <t>CENTUM</t>
  </si>
  <si>
    <t>Gocl Corporation Ltd</t>
  </si>
  <si>
    <t>GOCLCORP</t>
  </si>
  <si>
    <t>Themis Medicare Ltd</t>
  </si>
  <si>
    <t>THEMISMED</t>
  </si>
  <si>
    <t>Nalwa Sons Investments Ltd</t>
  </si>
  <si>
    <t>NSIL</t>
  </si>
  <si>
    <t>DCW Ltd</t>
  </si>
  <si>
    <t>DCW</t>
  </si>
  <si>
    <t>Astec Lifesciences Ltd</t>
  </si>
  <si>
    <t>ASTEC</t>
  </si>
  <si>
    <t>Satin Creditcare Network Ltd</t>
  </si>
  <si>
    <t>SATIN</t>
  </si>
  <si>
    <t>Yatra Online Ltd</t>
  </si>
  <si>
    <t>YATRA</t>
  </si>
  <si>
    <t>Marsons Ltd</t>
  </si>
  <si>
    <t>MARSONS</t>
  </si>
  <si>
    <t>Lotus Chocolate Company Ltd</t>
  </si>
  <si>
    <t>LOTUSCHO</t>
  </si>
  <si>
    <t>DEE Development Engineers Ltd</t>
  </si>
  <si>
    <t>DEEDEV</t>
  </si>
  <si>
    <t>Amrutanjan Health Care Ltd</t>
  </si>
  <si>
    <t>AMRUTANJAN</t>
  </si>
  <si>
    <t>EFC (I) Ltd</t>
  </si>
  <si>
    <t>EFCIL</t>
  </si>
  <si>
    <t>Distributors</t>
  </si>
  <si>
    <t>Vardhman Special Steels Ltd</t>
  </si>
  <si>
    <t>VSSL</t>
  </si>
  <si>
    <t>Omaxe Ltd</t>
  </si>
  <si>
    <t>OMAXE</t>
  </si>
  <si>
    <t>Nitin Spinners Ltd</t>
  </si>
  <si>
    <t>NITINSPIN</t>
  </si>
  <si>
    <t>Kody Technolab Ltd</t>
  </si>
  <si>
    <t>KODYTECH</t>
  </si>
  <si>
    <t>IFGL Refractories Ltd</t>
  </si>
  <si>
    <t>IFGLEXPOR</t>
  </si>
  <si>
    <t>Platinum Industries Ltd</t>
  </si>
  <si>
    <t>PLATIND</t>
  </si>
  <si>
    <t>Shriram Properties Ltd</t>
  </si>
  <si>
    <t>SHRIRAMPPS</t>
  </si>
  <si>
    <t>Pnb Gilts Ltd</t>
  </si>
  <si>
    <t>PNBGILTS</t>
  </si>
  <si>
    <t>Cupid Ltd</t>
  </si>
  <si>
    <t>CUPID</t>
  </si>
  <si>
    <t>Parag Milk Foods Ltd</t>
  </si>
  <si>
    <t>PARAGMILK</t>
  </si>
  <si>
    <t>Tatva Chintan Pharma Chem Ltd</t>
  </si>
  <si>
    <t>TATVA</t>
  </si>
  <si>
    <t>Praveg Ltd</t>
  </si>
  <si>
    <t>PRAVEG</t>
  </si>
  <si>
    <t>Aeroflex Industries Ltd</t>
  </si>
  <si>
    <t>AEROFLEX</t>
  </si>
  <si>
    <t>Sanghi Industries Ltd</t>
  </si>
  <si>
    <t>SANGHIIND</t>
  </si>
  <si>
    <t>Krsnaa Diagnostics Ltd</t>
  </si>
  <si>
    <t>KRSNAA</t>
  </si>
  <si>
    <t>Andhra Paper Ltd</t>
  </si>
  <si>
    <t>ANDHRAPAP</t>
  </si>
  <si>
    <t>NIIT Ltd</t>
  </si>
  <si>
    <t>NIITLTD</t>
  </si>
  <si>
    <t>Pondy Oxides and Chemicals Ltd</t>
  </si>
  <si>
    <t>POCL</t>
  </si>
  <si>
    <t>TTK Healthcare Ltd</t>
  </si>
  <si>
    <t>TTKHLTCARE</t>
  </si>
  <si>
    <t>63 Moons Technologies Ltd</t>
  </si>
  <si>
    <t>63MOONS</t>
  </si>
  <si>
    <t>Gandhar Oil Refinery (INDIA) Ltd</t>
  </si>
  <si>
    <t>GANDHAR</t>
  </si>
  <si>
    <t>Veranda Learning Solutions Ltd</t>
  </si>
  <si>
    <t>VERANDA</t>
  </si>
  <si>
    <t>IKIO Lighting Ltd</t>
  </si>
  <si>
    <t>IKIO</t>
  </si>
  <si>
    <t>Rossell India Ltd</t>
  </si>
  <si>
    <t>ROSSELLIND</t>
  </si>
  <si>
    <t>Uniparts India Ltd</t>
  </si>
  <si>
    <t>UNIPARTS</t>
  </si>
  <si>
    <t>Som Distilleries and Breweries Ltd</t>
  </si>
  <si>
    <t>SDBL</t>
  </si>
  <si>
    <t>Aaswa Trading and Exports Ltd</t>
  </si>
  <si>
    <t>TCC</t>
  </si>
  <si>
    <t>Real Estate Services</t>
  </si>
  <si>
    <t>Igarashi Motors India Ltd</t>
  </si>
  <si>
    <t>IGARASHI</t>
  </si>
  <si>
    <t>Vakrangee Limited</t>
  </si>
  <si>
    <t>VAKRANGEE</t>
  </si>
  <si>
    <t>Vidhi Specialty Food Ingredients Ltd</t>
  </si>
  <si>
    <t>VIDHIING</t>
  </si>
  <si>
    <t>Yasho Industries Ltd</t>
  </si>
  <si>
    <t>YASHO</t>
  </si>
  <si>
    <t>BF Investment Ltd</t>
  </si>
  <si>
    <t>BFINVEST</t>
  </si>
  <si>
    <t>Mukand Ltd</t>
  </si>
  <si>
    <t>MUKANDLTD</t>
  </si>
  <si>
    <t>Seshasayee Paper and Boards Ltd</t>
  </si>
  <si>
    <t>SESHAPAPER</t>
  </si>
  <si>
    <t>Siyaram Silk Mills Ltd</t>
  </si>
  <si>
    <t>SIYSIL</t>
  </si>
  <si>
    <t>ICICI Prudential Nifty 50 ETF</t>
  </si>
  <si>
    <t>NIFTYIETF</t>
  </si>
  <si>
    <t>Advait Infratech Ltd</t>
  </si>
  <si>
    <t>ADVAIT</t>
  </si>
  <si>
    <t>Electrical Components &amp; Equipment</t>
  </si>
  <si>
    <t>Indo Tech Transformers Ltd</t>
  </si>
  <si>
    <t>INDOTECH</t>
  </si>
  <si>
    <t>Balmer Lawrie Investments Ltd</t>
  </si>
  <si>
    <t>BLIL</t>
  </si>
  <si>
    <t>GPT Infraprojects Ltd</t>
  </si>
  <si>
    <t>GPTINFRA</t>
  </si>
  <si>
    <t>Unicommerce eSolutions Ltd</t>
  </si>
  <si>
    <t>UNIECOM</t>
  </si>
  <si>
    <t>Tanfac Industries Ltd</t>
  </si>
  <si>
    <t>TANFACIND</t>
  </si>
  <si>
    <t>Navkar Corporation Ltd</t>
  </si>
  <si>
    <t>NAVKARCORP</t>
  </si>
  <si>
    <t>BLS E-Services Ltd</t>
  </si>
  <si>
    <t>BLSE</t>
  </si>
  <si>
    <t>Ugro Capital Ltd</t>
  </si>
  <si>
    <t>UGROCAP</t>
  </si>
  <si>
    <t>D Link (India) Limited</t>
  </si>
  <si>
    <t>DLINKINDIA</t>
  </si>
  <si>
    <t>S.P.Apparels Ltd</t>
  </si>
  <si>
    <t>SPAL</t>
  </si>
  <si>
    <t>Sangam (India) Ltd</t>
  </si>
  <si>
    <t>SANGAMIND</t>
  </si>
  <si>
    <t>HIL Ltd</t>
  </si>
  <si>
    <t>HIL</t>
  </si>
  <si>
    <t>Expleo Solutions Ltd</t>
  </si>
  <si>
    <t>EXPLEOSOL</t>
  </si>
  <si>
    <t>Jagran Prakashan Ltd</t>
  </si>
  <si>
    <t>JAGRAN</t>
  </si>
  <si>
    <t>Talbros Automotive Components Ltd</t>
  </si>
  <si>
    <t>TALBROAUTO</t>
  </si>
  <si>
    <t>Suratwwala Business Group Ltd</t>
  </si>
  <si>
    <t>SBGLP</t>
  </si>
  <si>
    <t>Hubtown Ltd</t>
  </si>
  <si>
    <t>HUBTOWN</t>
  </si>
  <si>
    <t>JISLDVREQS</t>
  </si>
  <si>
    <t>Ramco Industries Ltd</t>
  </si>
  <si>
    <t>RAMCOIND</t>
  </si>
  <si>
    <t>Cantabil Retail India Ltd</t>
  </si>
  <si>
    <t>CANTABIL</t>
  </si>
  <si>
    <t>Deccan Gold Mines Ltd</t>
  </si>
  <si>
    <t>DECNGOLD</t>
  </si>
  <si>
    <t>Kokuyo Camlin Ltd</t>
  </si>
  <si>
    <t>KOKUYOCMLN</t>
  </si>
  <si>
    <t>Everest Kanto Cylinder Ltd</t>
  </si>
  <si>
    <t>EKC</t>
  </si>
  <si>
    <t>Master Trust Ltd</t>
  </si>
  <si>
    <t>MASTERTR</t>
  </si>
  <si>
    <t>Kiri Industries Ltd</t>
  </si>
  <si>
    <t>KIRIINDUS</t>
  </si>
  <si>
    <t>Agro Tech Foods Ltd</t>
  </si>
  <si>
    <t>ATFL</t>
  </si>
  <si>
    <t>Mufin Green Finance Ltd</t>
  </si>
  <si>
    <t>MUFIN</t>
  </si>
  <si>
    <t>I G Petrochemicals Ltd</t>
  </si>
  <si>
    <t>IGPL</t>
  </si>
  <si>
    <t>TAJ GVK Hotels and Resorts Ltd</t>
  </si>
  <si>
    <t>TAJGVK</t>
  </si>
  <si>
    <t>Antony Waste Handling Cell Ltd</t>
  </si>
  <si>
    <t>AWHCL</t>
  </si>
  <si>
    <t>Cosmo First Ltd</t>
  </si>
  <si>
    <t>COSMOFIRST</t>
  </si>
  <si>
    <t>PIX Transmissions Ltd</t>
  </si>
  <si>
    <t>PIXTRANS</t>
  </si>
  <si>
    <t>Suryoday Small Finance Bank Ltd</t>
  </si>
  <si>
    <t>SURYODAY</t>
  </si>
  <si>
    <t>Heranba Industries Ltd</t>
  </si>
  <si>
    <t>HERANBA</t>
  </si>
  <si>
    <t>Prataap Snacks Ltd</t>
  </si>
  <si>
    <t>DIAMONDYD</t>
  </si>
  <si>
    <t>Wheels India Ltd</t>
  </si>
  <si>
    <t>WHEELS</t>
  </si>
  <si>
    <t>Bombay Super Hybrid Seeds Ltd</t>
  </si>
  <si>
    <t>BSHSL</t>
  </si>
  <si>
    <t>Kotak Gold Etf</t>
  </si>
  <si>
    <t>GOLD1</t>
  </si>
  <si>
    <t>GKW Ltd</t>
  </si>
  <si>
    <t>GKWLIMITED</t>
  </si>
  <si>
    <t>Rane (Madras) Ltd</t>
  </si>
  <si>
    <t>RML</t>
  </si>
  <si>
    <t>Hester Biosciences Ltd</t>
  </si>
  <si>
    <t>HESTERBIO</t>
  </si>
  <si>
    <t>Shanti Educational Initiatives Ltd</t>
  </si>
  <si>
    <t>SEIL</t>
  </si>
  <si>
    <t>Systematix Corporate Services Ltd</t>
  </si>
  <si>
    <t>SYSTMTXC</t>
  </si>
  <si>
    <t>G M Breweries Ltd</t>
  </si>
  <si>
    <t>GMBREW</t>
  </si>
  <si>
    <t>Hexa Tradex Ltd</t>
  </si>
  <si>
    <t>HEXATRADEX</t>
  </si>
  <si>
    <t>Kilburn Engineering Ltd</t>
  </si>
  <si>
    <t>KLBRENG-B</t>
  </si>
  <si>
    <t>Oriental Rail Infrastructure Ltd</t>
  </si>
  <si>
    <t>ORIRAIL</t>
  </si>
  <si>
    <t>Bharat Wire Ropes Ltd</t>
  </si>
  <si>
    <t>BHARATWIRE</t>
  </si>
  <si>
    <t>Jaiprakash Associates Ltd</t>
  </si>
  <si>
    <t>JPASSOCIAT</t>
  </si>
  <si>
    <t>Sigachi Industries Ltd</t>
  </si>
  <si>
    <t>SIGACHI</t>
  </si>
  <si>
    <t>Udaipur Cement Works Ltd</t>
  </si>
  <si>
    <t>UDAICEMENT</t>
  </si>
  <si>
    <t>Madhya Bharat Agro Products Ltd</t>
  </si>
  <si>
    <t>MBAPL</t>
  </si>
  <si>
    <t>Eco Recycling Ltd</t>
  </si>
  <si>
    <t>ECORECO</t>
  </si>
  <si>
    <t>Dynacons Systems and Solutions Ltd</t>
  </si>
  <si>
    <t>DSSL</t>
  </si>
  <si>
    <t>Interarch Building Products Ltd</t>
  </si>
  <si>
    <t>INTERARCH</t>
  </si>
  <si>
    <t>Building Products - Prefab Structures</t>
  </si>
  <si>
    <t>HDFC Gold Exchange Traded Fund</t>
  </si>
  <si>
    <t>HDFCGOLD</t>
  </si>
  <si>
    <t>ICICI Prudential Gold ETF</t>
  </si>
  <si>
    <t>GOLDIETF</t>
  </si>
  <si>
    <t>Salzer Electronics Ltd</t>
  </si>
  <si>
    <t>SALZERELEC</t>
  </si>
  <si>
    <t>Nippon India ETF Nifty Next 50 Junior BeES</t>
  </si>
  <si>
    <t>JUNIORBEES</t>
  </si>
  <si>
    <t>Excel Industries Ltd</t>
  </si>
  <si>
    <t>EXCELINDUS</t>
  </si>
  <si>
    <t>NDR Auto Components Ltd</t>
  </si>
  <si>
    <t>NDRAUTO</t>
  </si>
  <si>
    <t>GRP Ltd</t>
  </si>
  <si>
    <t>GRPLTD</t>
  </si>
  <si>
    <t>Jindal Drilling and Industries Ltd</t>
  </si>
  <si>
    <t>JINDRILL</t>
  </si>
  <si>
    <t>Asian Energy Services Ltd</t>
  </si>
  <si>
    <t>ASIANENE</t>
  </si>
  <si>
    <t>GNA Axles Ltd</t>
  </si>
  <si>
    <t>GNA</t>
  </si>
  <si>
    <t>GTPL Hathway Ltd</t>
  </si>
  <si>
    <t>GTPL</t>
  </si>
  <si>
    <t>Divgi TorqTransfer Systems Ltd</t>
  </si>
  <si>
    <t>DIVGIITTS</t>
  </si>
  <si>
    <t>Agarwal Industrial Corporation Ltd</t>
  </si>
  <si>
    <t>AGARIND</t>
  </si>
  <si>
    <t>Atul Auto Ltd</t>
  </si>
  <si>
    <t>ATULAUTO</t>
  </si>
  <si>
    <t>Three Wheelers</t>
  </si>
  <si>
    <t>Wonder Electricals Ltd</t>
  </si>
  <si>
    <t>WEL</t>
  </si>
  <si>
    <t>Hercules Hoists Ltd</t>
  </si>
  <si>
    <t>HERCULES</t>
  </si>
  <si>
    <t>Paushak Ltd</t>
  </si>
  <si>
    <t>PAUSHAKLTD</t>
  </si>
  <si>
    <t>Hi-Tech Gears Ltd</t>
  </si>
  <si>
    <t>HITECHGEAR</t>
  </si>
  <si>
    <t>Dr Agarwal's Eye Hospital Ltd</t>
  </si>
  <si>
    <t>DRAGARWQ</t>
  </si>
  <si>
    <t>Elpro International Ltd</t>
  </si>
  <si>
    <t>ELPROINTL</t>
  </si>
  <si>
    <t>Eraaya Lifespaces Ltd</t>
  </si>
  <si>
    <t>ERAAYA</t>
  </si>
  <si>
    <t>Motisons Jewellers Ltd</t>
  </si>
  <si>
    <t>MOTISONS</t>
  </si>
  <si>
    <t>Apparel &amp; Accessories Retailers</t>
  </si>
  <si>
    <t>Zota Health Care Ltd</t>
  </si>
  <si>
    <t>ZOTA</t>
  </si>
  <si>
    <t>Arman Financial Services Ltd</t>
  </si>
  <si>
    <t>ARMANFIN</t>
  </si>
  <si>
    <t>Everest Industries Ltd</t>
  </si>
  <si>
    <t>EVERESTIND</t>
  </si>
  <si>
    <t>Southern Petrochemical Industries Corporation Ltd</t>
  </si>
  <si>
    <t>SPIC</t>
  </si>
  <si>
    <t>Walchandnagar Industries Ltd</t>
  </si>
  <si>
    <t>WALCHANNAG</t>
  </si>
  <si>
    <t>Fedders Holding Ltd</t>
  </si>
  <si>
    <t>FEDDERSHOL</t>
  </si>
  <si>
    <t>Sadhana Nitro Chem Ltd</t>
  </si>
  <si>
    <t>SADHNANIQ</t>
  </si>
  <si>
    <t>India Nippon Electricals Ltd</t>
  </si>
  <si>
    <t>INDNIPPON</t>
  </si>
  <si>
    <t>Reliance Industrial Infrastructure Ltd</t>
  </si>
  <si>
    <t>RIIL</t>
  </si>
  <si>
    <t>Om Infra Ltd</t>
  </si>
  <si>
    <t>OMINFRAL</t>
  </si>
  <si>
    <t>India Power Corporation Ltd</t>
  </si>
  <si>
    <t>DPSCLTD</t>
  </si>
  <si>
    <t>Jyoti Resins and Adhesives Ltd</t>
  </si>
  <si>
    <t>JYOTIRES</t>
  </si>
  <si>
    <t>Eimco Elecon (India) Ltd</t>
  </si>
  <si>
    <t>EIMCOELECO</t>
  </si>
  <si>
    <t>MIC Electronics Ltd</t>
  </si>
  <si>
    <t>MICEL</t>
  </si>
  <si>
    <t>Sterling Tools Ltd</t>
  </si>
  <si>
    <t>STERTOOLS</t>
  </si>
  <si>
    <t>Texmaco Infrastructure &amp; Holdings Ltd</t>
  </si>
  <si>
    <t>TEXINFRA</t>
  </si>
  <si>
    <t>Roto Pumps Ltd</t>
  </si>
  <si>
    <t>ROTO</t>
  </si>
  <si>
    <t>ASM Technologies Ltd</t>
  </si>
  <si>
    <t>ASMTEC</t>
  </si>
  <si>
    <t>Media Matrix Worldwide Ltd</t>
  </si>
  <si>
    <t>MMWL</t>
  </si>
  <si>
    <t>Irm Energy Ltd</t>
  </si>
  <si>
    <t>IRMENERGY</t>
  </si>
  <si>
    <t>Madras Fertilizers Ltd</t>
  </si>
  <si>
    <t>MADRASFERT</t>
  </si>
  <si>
    <t>Peninsula Land Ltd</t>
  </si>
  <si>
    <t>PENINLAND</t>
  </si>
  <si>
    <t>Automobile Corp Of Goa Ltd</t>
  </si>
  <si>
    <t>ACGL</t>
  </si>
  <si>
    <t>Borosil Scientific Ltd</t>
  </si>
  <si>
    <t>BOROSCI</t>
  </si>
  <si>
    <t>Bigbloc Construction Ltd</t>
  </si>
  <si>
    <t>BIGBLOC</t>
  </si>
  <si>
    <t>Butterfly Gandhimathi Appliances Ltd</t>
  </si>
  <si>
    <t>BUTTERFLY</t>
  </si>
  <si>
    <t>Syncom Formulations (India) Ltd</t>
  </si>
  <si>
    <t>SYNCOMF</t>
  </si>
  <si>
    <t>Ador Welding Ltd</t>
  </si>
  <si>
    <t>ADORWELD</t>
  </si>
  <si>
    <t>Dcm Shriram Industries Ltd</t>
  </si>
  <si>
    <t>DCMSRIND</t>
  </si>
  <si>
    <t>Forbes Precision Tools and Machine Parts Ltd</t>
  </si>
  <si>
    <t>TOTEM</t>
  </si>
  <si>
    <t>Sirca Paints India Ltd</t>
  </si>
  <si>
    <t>SIRCA</t>
  </si>
  <si>
    <t>Camlin Fine Sciences Ltd</t>
  </si>
  <si>
    <t>CAMLINFINE</t>
  </si>
  <si>
    <t>Amines and Plasticizers Ltd</t>
  </si>
  <si>
    <t>AMNPLST</t>
  </si>
  <si>
    <t>Allsec Technologies Ltd</t>
  </si>
  <si>
    <t>ALLSEC</t>
  </si>
  <si>
    <t>Oriental Aromatics Ltd</t>
  </si>
  <si>
    <t>OAL</t>
  </si>
  <si>
    <t>Fairchem Organics Ltd</t>
  </si>
  <si>
    <t>FAIRCHEMOR</t>
  </si>
  <si>
    <t>Windlas Biotech Ltd</t>
  </si>
  <si>
    <t>WINDLAS</t>
  </si>
  <si>
    <t>Sportking India Ltd</t>
  </si>
  <si>
    <t>SPORTKING</t>
  </si>
  <si>
    <t>AMIC Forging Ltd</t>
  </si>
  <si>
    <t>AMIC</t>
  </si>
  <si>
    <t>Steel</t>
  </si>
  <si>
    <t>Likhitha Infrastructure Ltd</t>
  </si>
  <si>
    <t>LIKHITHA</t>
  </si>
  <si>
    <t>Filatex India Ltd</t>
  </si>
  <si>
    <t>FILATEX</t>
  </si>
  <si>
    <t>Yamuna Syndicate Ltd</t>
  </si>
  <si>
    <t>YSL</t>
  </si>
  <si>
    <t>Beta Drugs Ltd</t>
  </si>
  <si>
    <t>BETA</t>
  </si>
  <si>
    <t>BCL Industries Ltd</t>
  </si>
  <si>
    <t>BCLIND</t>
  </si>
  <si>
    <t>Saraswati Commercial (India) Ltd</t>
  </si>
  <si>
    <t>ZSARACOM</t>
  </si>
  <si>
    <t>India Motor Parts &amp; Accessories Ltd</t>
  </si>
  <si>
    <t>IMPAL</t>
  </si>
  <si>
    <t>Brightcom Group Ltd</t>
  </si>
  <si>
    <t>BCG</t>
  </si>
  <si>
    <t>Matrimony.Com Ltd</t>
  </si>
  <si>
    <t>MATRIMONY</t>
  </si>
  <si>
    <t>Tourism Finance Corporation of India Ltd</t>
  </si>
  <si>
    <t>TFCILTD</t>
  </si>
  <si>
    <t>Subex Ltd</t>
  </si>
  <si>
    <t>SUBEXLTD</t>
  </si>
  <si>
    <t>Steel Exchange India Ltd</t>
  </si>
  <si>
    <t>STEELXIND</t>
  </si>
  <si>
    <t>5Paisa Capital Ltd</t>
  </si>
  <si>
    <t>5PAISA</t>
  </si>
  <si>
    <t>Rama Steel Tubes Ltd</t>
  </si>
  <si>
    <t>RAMASTEEL</t>
  </si>
  <si>
    <t>RIR Power Electronics Ltd</t>
  </si>
  <si>
    <t>RIR</t>
  </si>
  <si>
    <t>Mishtann Foods Ltd</t>
  </si>
  <si>
    <t>MISHTANN</t>
  </si>
  <si>
    <t>Yuken India Ltd</t>
  </si>
  <si>
    <t>YUKEN</t>
  </si>
  <si>
    <t>TV Today Network Limited</t>
  </si>
  <si>
    <t>TVTODAY</t>
  </si>
  <si>
    <t>Associated Alcohols &amp; Breweries Ltd</t>
  </si>
  <si>
    <t>ASALCBR</t>
  </si>
  <si>
    <t>Rico Auto Industries Ltd</t>
  </si>
  <si>
    <t>RICOAUTO</t>
  </si>
  <si>
    <t>Last Mile Enterprises Ltd</t>
  </si>
  <si>
    <t>LASTMILE</t>
  </si>
  <si>
    <t>Real Estate Development</t>
  </si>
  <si>
    <t>Remus Pharmaceuticals Ltd</t>
  </si>
  <si>
    <t>REMUS</t>
  </si>
  <si>
    <t>Fratelli Vineyards Ltd</t>
  </si>
  <si>
    <t>TINNATFL</t>
  </si>
  <si>
    <t>BMW Industries Ltd</t>
  </si>
  <si>
    <t>BMW</t>
  </si>
  <si>
    <t>Punjab Chemicals and Crop Protection Ltd</t>
  </si>
  <si>
    <t>PUNJABCHEM</t>
  </si>
  <si>
    <t>Popular Vehicles and Services Ltd</t>
  </si>
  <si>
    <t>PVSL</t>
  </si>
  <si>
    <t>JG Chemicals Ltd</t>
  </si>
  <si>
    <t>JGCHEM</t>
  </si>
  <si>
    <t>Veefin Solutions Ltd</t>
  </si>
  <si>
    <t>VEEFIN</t>
  </si>
  <si>
    <t>Application Software</t>
  </si>
  <si>
    <t>MSP Steel &amp; Power Ltd</t>
  </si>
  <si>
    <t>MSPL</t>
  </si>
  <si>
    <t>Cosmic CRF Ltd</t>
  </si>
  <si>
    <t>COSMICCRF</t>
  </si>
  <si>
    <t>Mangalore Chemicals and Fertilisers Ltd</t>
  </si>
  <si>
    <t>MANGCHEFER</t>
  </si>
  <si>
    <t>Century Enka Ltd</t>
  </si>
  <si>
    <t>CENTENKA</t>
  </si>
  <si>
    <t>GRM Overseas Ltd</t>
  </si>
  <si>
    <t>GRMOVER</t>
  </si>
  <si>
    <t>Allied Digital Services Ltd</t>
  </si>
  <si>
    <t>ADSL</t>
  </si>
  <si>
    <t>Suyog Telematics Ltd</t>
  </si>
  <si>
    <t>SUYOG</t>
  </si>
  <si>
    <t>Finkurve Financial Services Ltd</t>
  </si>
  <si>
    <t>FINKURVE</t>
  </si>
  <si>
    <t>Tamilnadu Newsprint &amp; Papers Ltd</t>
  </si>
  <si>
    <t>TNPL</t>
  </si>
  <si>
    <t>Kamdhenu Ltd</t>
  </si>
  <si>
    <t>KAMDHENU</t>
  </si>
  <si>
    <t>Best Agrolife Ltd</t>
  </si>
  <si>
    <t>BESTAGRO</t>
  </si>
  <si>
    <t>Kesar India Ltd</t>
  </si>
  <si>
    <t>KESAR</t>
  </si>
  <si>
    <t>Vascon Engineers Ltd</t>
  </si>
  <si>
    <t>VASCONEQ</t>
  </si>
  <si>
    <t>Andhra Sugars Ltd</t>
  </si>
  <si>
    <t>ANDHRSUGAR</t>
  </si>
  <si>
    <t>Krishana Phoschem Ltd</t>
  </si>
  <si>
    <t>KRISHANA</t>
  </si>
  <si>
    <t>Timex Group India Ltd</t>
  </si>
  <si>
    <t>TIMEX</t>
  </si>
  <si>
    <t>Z F Steering Gear (India) Ltd</t>
  </si>
  <si>
    <t>ZFSTEERING</t>
  </si>
  <si>
    <t>Hind Rectifiers Ltd</t>
  </si>
  <si>
    <t>HIRECT</t>
  </si>
  <si>
    <t>Knowledge Marine &amp; Engineering Works Ltd</t>
  </si>
  <si>
    <t>KMEW</t>
  </si>
  <si>
    <t>Marine Transportation</t>
  </si>
  <si>
    <t>Manali Petrochemicals Ltd</t>
  </si>
  <si>
    <t>MANALIPETC</t>
  </si>
  <si>
    <t>SMC Global Securities Ltd</t>
  </si>
  <si>
    <t>SMCGLOBAL</t>
  </si>
  <si>
    <t>GPT Healthcare Ltd</t>
  </si>
  <si>
    <t>GPTHEALTH</t>
  </si>
  <si>
    <t>Solex Energy Ltd</t>
  </si>
  <si>
    <t>SOLEX</t>
  </si>
  <si>
    <t>Allcargo Gati Ltd</t>
  </si>
  <si>
    <t>ACLGATI</t>
  </si>
  <si>
    <t>ULTRAMARINE &amp; PIGMENTS Ltd</t>
  </si>
  <si>
    <t>ULTRAMAR</t>
  </si>
  <si>
    <t>Prakash Pipes Ltd</t>
  </si>
  <si>
    <t>PPL</t>
  </si>
  <si>
    <t>Swelect Energy Systems Ltd</t>
  </si>
  <si>
    <t>SWELECTES</t>
  </si>
  <si>
    <t>Kotak Nifty 50 ETF</t>
  </si>
  <si>
    <t>NIFTY1</t>
  </si>
  <si>
    <t>Avadh Sugar &amp; Energy Ltd</t>
  </si>
  <si>
    <t>AVADHSUGAR</t>
  </si>
  <si>
    <t>Polo Queen Industrial and Fintech Ltd</t>
  </si>
  <si>
    <t>PQIF</t>
  </si>
  <si>
    <t>Ramco Systems Ltd</t>
  </si>
  <si>
    <t>RAMCOSYS</t>
  </si>
  <si>
    <t>Monte Carlo Fashions Ltd</t>
  </si>
  <si>
    <t>MONTECARLO</t>
  </si>
  <si>
    <t>Kellton Tech Solutions Ltd</t>
  </si>
  <si>
    <t>KELLTONTEC</t>
  </si>
  <si>
    <t>Shree Digvijay Cement Co Ltd</t>
  </si>
  <si>
    <t>SHREDIGCEM</t>
  </si>
  <si>
    <t>One Point One Solutions Ltd</t>
  </si>
  <si>
    <t>ONEPOINT</t>
  </si>
  <si>
    <t>Dhampur Sugar Mills Ltd</t>
  </si>
  <si>
    <t>DHAMPURSUG</t>
  </si>
  <si>
    <t>Sri Adhikari Brothers Television Network Ltd</t>
  </si>
  <si>
    <t>SABTNL</t>
  </si>
  <si>
    <t>Shiva Cement Ltd</t>
  </si>
  <si>
    <t>SHIVACEM</t>
  </si>
  <si>
    <t>Dhunseri Ventures Ltd</t>
  </si>
  <si>
    <t>DVL</t>
  </si>
  <si>
    <t>Selan Exploration Technology Ltd</t>
  </si>
  <si>
    <t>SELAN</t>
  </si>
  <si>
    <t>Shankara Building Products Ltd</t>
  </si>
  <si>
    <t>SHANKARA</t>
  </si>
  <si>
    <t>Raj Rayon Industries Ltd</t>
  </si>
  <si>
    <t>RAJRILTD</t>
  </si>
  <si>
    <t>Taneja Aerospace and Aviation Ltd</t>
  </si>
  <si>
    <t>TANAA</t>
  </si>
  <si>
    <t>Sat Industries Ltd</t>
  </si>
  <si>
    <t>SATINDLTD</t>
  </si>
  <si>
    <t>Kabra Extrusion Technik Ltd</t>
  </si>
  <si>
    <t>KABRAEXTRU</t>
  </si>
  <si>
    <t>Centrum Capital Ltd</t>
  </si>
  <si>
    <t>CENTRUM</t>
  </si>
  <si>
    <t>Macpower CNC Machines Ltd</t>
  </si>
  <si>
    <t>MACPOWER</t>
  </si>
  <si>
    <t>Kopran Ltd</t>
  </si>
  <si>
    <t>KOPRAN</t>
  </si>
  <si>
    <t>Spacenet Enterprises India Ltd</t>
  </si>
  <si>
    <t>SPCENET</t>
  </si>
  <si>
    <t>KMC Speciality Hospitals (India) Ltd</t>
  </si>
  <si>
    <t>KMCSHIL</t>
  </si>
  <si>
    <t>Lincoln Pharmaceuticals Ltd</t>
  </si>
  <si>
    <t>LINCOLN</t>
  </si>
  <si>
    <t>Himatsingka Seide Ltd</t>
  </si>
  <si>
    <t>HIMATSEIDE</t>
  </si>
  <si>
    <t>Rishabh Instruments Ltd</t>
  </si>
  <si>
    <t>RISHABH</t>
  </si>
  <si>
    <t>SPML Infra Ltd</t>
  </si>
  <si>
    <t>SPMLINFRA</t>
  </si>
  <si>
    <t>Xchanging Solutions Ltd</t>
  </si>
  <si>
    <t>XCHANGING</t>
  </si>
  <si>
    <t>Vimta Labs Ltd</t>
  </si>
  <si>
    <t>VIMTALABS</t>
  </si>
  <si>
    <t>Wardwizard Innovations &amp; Mobility Ltd</t>
  </si>
  <si>
    <t>WARDINMOBI</t>
  </si>
  <si>
    <t>Kamdhenu Ventures Ltd</t>
  </si>
  <si>
    <t>KAMOPAINTS</t>
  </si>
  <si>
    <t>Gulshan Polyols Ltd</t>
  </si>
  <si>
    <t>GULPOLY</t>
  </si>
  <si>
    <t>Dwarikesh Sugar Industries Ltd</t>
  </si>
  <si>
    <t>DWARKESH</t>
  </si>
  <si>
    <t>Kothari Petrochemicals Ltd</t>
  </si>
  <si>
    <t>KOTHARIPET</t>
  </si>
  <si>
    <t>Dynamic Cables Ltd</t>
  </si>
  <si>
    <t>DYCL</t>
  </si>
  <si>
    <t>Mukka Proteins Ltd</t>
  </si>
  <si>
    <t>MUKKA</t>
  </si>
  <si>
    <t>Sathlokhar Synergys E&amp;C Global Ltd</t>
  </si>
  <si>
    <t>SSEGL</t>
  </si>
  <si>
    <t>Panacea Biotec Ltd</t>
  </si>
  <si>
    <t>PANACEABIO</t>
  </si>
  <si>
    <t>CFF Fluid Control Ltd</t>
  </si>
  <si>
    <t>CFF</t>
  </si>
  <si>
    <t>Aerospace &amp; Defense</t>
  </si>
  <si>
    <t>Snowman Logistics Ltd</t>
  </si>
  <si>
    <t>SNOWMAN</t>
  </si>
  <si>
    <t>AVT Natural Products Ltd</t>
  </si>
  <si>
    <t>AVTNPL</t>
  </si>
  <si>
    <t>Asian Star Co Ltd</t>
  </si>
  <si>
    <t>ASTAR</t>
  </si>
  <si>
    <t>Tribhovandas Bhimji Zaveri Ltd</t>
  </si>
  <si>
    <t>TBZ</t>
  </si>
  <si>
    <t>Saurashtra Cement Ltd</t>
  </si>
  <si>
    <t>SAURASHCEM</t>
  </si>
  <si>
    <t>Aurum Proptech Ltd</t>
  </si>
  <si>
    <t>AURUM</t>
  </si>
  <si>
    <t>Wealth First Portfolio Managers Ltd</t>
  </si>
  <si>
    <t>WEALTH</t>
  </si>
  <si>
    <t>HLV Ltd</t>
  </si>
  <si>
    <t>HLVLTD</t>
  </si>
  <si>
    <t>Steelcast Ltd</t>
  </si>
  <si>
    <t>STEELCAS</t>
  </si>
  <si>
    <t>Uttam Sugar Mills Ltd</t>
  </si>
  <si>
    <t>UTTAMSUGAR</t>
  </si>
  <si>
    <t>Ngl Fine Chem Ltd</t>
  </si>
  <si>
    <t>NGLFINE</t>
  </si>
  <si>
    <t>Arihant Superstructures Ltd</t>
  </si>
  <si>
    <t>ARIHANTSUP</t>
  </si>
  <si>
    <t>SAR Televenture Ltd</t>
  </si>
  <si>
    <t>SARTELE</t>
  </si>
  <si>
    <t>Windsor Machines Ltd</t>
  </si>
  <si>
    <t>WINDMACHIN</t>
  </si>
  <si>
    <t>Kirloskar Electric Company Ltd</t>
  </si>
  <si>
    <t>KECL</t>
  </si>
  <si>
    <t>Heubach Colorants India Ltd</t>
  </si>
  <si>
    <t>HEUBACHIND</t>
  </si>
  <si>
    <t>Orient Technologies Ltd</t>
  </si>
  <si>
    <t>ORIENTTECH</t>
  </si>
  <si>
    <t>VLS Finance Ltd</t>
  </si>
  <si>
    <t>VLSFINANCE</t>
  </si>
  <si>
    <t>Capital Small Finance Bank Ltd</t>
  </si>
  <si>
    <t>CAPITALSFB</t>
  </si>
  <si>
    <t>Aptech Ltd</t>
  </si>
  <si>
    <t>APTECHT</t>
  </si>
  <si>
    <t>Saint-Gobain Sekurit India Ltd</t>
  </si>
  <si>
    <t>SAINTGOBAIN</t>
  </si>
  <si>
    <t>Basilic Fly Studio Ltd</t>
  </si>
  <si>
    <t>BASILIC</t>
  </si>
  <si>
    <t>New Delhi Television Ltd</t>
  </si>
  <si>
    <t>NDTV</t>
  </si>
  <si>
    <t>Kernex Microsystems (India) Ltd</t>
  </si>
  <si>
    <t>KERNEX</t>
  </si>
  <si>
    <t>Credo Brands Marketing Ltd</t>
  </si>
  <si>
    <t>MUFTI</t>
  </si>
  <si>
    <t>Men's Clothing</t>
  </si>
  <si>
    <t>Chemfab Alkalis Ltd</t>
  </si>
  <si>
    <t>CHEMFAB</t>
  </si>
  <si>
    <t>Indo Amines Ltd</t>
  </si>
  <si>
    <t>INDOAMIN</t>
  </si>
  <si>
    <t>Vardhman Holdings Ltd</t>
  </si>
  <si>
    <t>VHL</t>
  </si>
  <si>
    <t>Voith Paper Fabrics India Ltd</t>
  </si>
  <si>
    <t>VOITHPAPR</t>
  </si>
  <si>
    <t>Ester Industries Ltd</t>
  </si>
  <si>
    <t>ESTER</t>
  </si>
  <si>
    <t>Magadh Sugar &amp; Energy Ltd</t>
  </si>
  <si>
    <t>MAGADSUGAR</t>
  </si>
  <si>
    <t>GIC Housing Finance Ltd</t>
  </si>
  <si>
    <t>GICHSGFIN</t>
  </si>
  <si>
    <t>Automotive Stampings and Assemblies Ltd</t>
  </si>
  <si>
    <t>ASAL</t>
  </si>
  <si>
    <t>Mafatlal Industries Ltd</t>
  </si>
  <si>
    <t>MAFATIND</t>
  </si>
  <si>
    <t>Trident Techlabs Ltd</t>
  </si>
  <si>
    <t>TECHLABS</t>
  </si>
  <si>
    <t>Oswal Greentech Ltd</t>
  </si>
  <si>
    <t>OSWALGREEN</t>
  </si>
  <si>
    <t>Uniphos Enterprises Ltd</t>
  </si>
  <si>
    <t>UNIENTER</t>
  </si>
  <si>
    <t>Control Print Ltd</t>
  </si>
  <si>
    <t>CONTROLPR</t>
  </si>
  <si>
    <t>Bliss GVS Pharma Ltd</t>
  </si>
  <si>
    <t>BLISSGVS</t>
  </si>
  <si>
    <t>Beekay Steel Industries Ltd</t>
  </si>
  <si>
    <t>BEEKAY</t>
  </si>
  <si>
    <t>Mercury Ev-Tech Ltd</t>
  </si>
  <si>
    <t>MERCURYEV</t>
  </si>
  <si>
    <t>Crest Ventures Ltd</t>
  </si>
  <si>
    <t>CREST</t>
  </si>
  <si>
    <t>Arrow Greentech Ltd</t>
  </si>
  <si>
    <t>ARROWGREEN</t>
  </si>
  <si>
    <t>Kuantum Papers Ltd</t>
  </si>
  <si>
    <t>KUANTUM</t>
  </si>
  <si>
    <t>R K Swamy Ltd</t>
  </si>
  <si>
    <t>RKSWAMY</t>
  </si>
  <si>
    <t>Indo Rama Synthetics (India) Ltd</t>
  </si>
  <si>
    <t>INDORAMA</t>
  </si>
  <si>
    <t>Pakka Limited</t>
  </si>
  <si>
    <t>PAKKA</t>
  </si>
  <si>
    <t>Sandesh Ltd</t>
  </si>
  <si>
    <t>SANDESH</t>
  </si>
  <si>
    <t>Nelcast Ltd</t>
  </si>
  <si>
    <t>NELCAST</t>
  </si>
  <si>
    <t>VL E-Governance &amp; IT Solutions Ltd</t>
  </si>
  <si>
    <t>VLEGOV</t>
  </si>
  <si>
    <t>Vintage Coffee and Beverages Ltd</t>
  </si>
  <si>
    <t>VINCOFE</t>
  </si>
  <si>
    <t>Electrotherm (India) Ltd</t>
  </si>
  <si>
    <t>ELECTHERM</t>
  </si>
  <si>
    <t>Khazanchi Jewellers Ltd</t>
  </si>
  <si>
    <t>KHAZANCHI</t>
  </si>
  <si>
    <t>Apparel, Accessories &amp; Luxury Goods</t>
  </si>
  <si>
    <t>Ksolves India Ltd</t>
  </si>
  <si>
    <t>KSOLVES</t>
  </si>
  <si>
    <t>Dharmaj Crop Guard Ltd</t>
  </si>
  <si>
    <t>DHARMAJ</t>
  </si>
  <si>
    <t>Panorama Studios International Ltd</t>
  </si>
  <si>
    <t>PANORAMA</t>
  </si>
  <si>
    <t>3B Blackbio DX Ltd</t>
  </si>
  <si>
    <t>3BBLACKBIO</t>
  </si>
  <si>
    <t>Fertilizers &amp; Agricultural Chemicals</t>
  </si>
  <si>
    <t>Vinyas Innovative Technologies Ltd</t>
  </si>
  <si>
    <t>VINYAS</t>
  </si>
  <si>
    <t>Jaykay Enterprises Ltd</t>
  </si>
  <si>
    <t>JAYKAY</t>
  </si>
  <si>
    <t>Munjal Auto Industries Ltd</t>
  </si>
  <si>
    <t>MUNJALAU</t>
  </si>
  <si>
    <t>Jagatjit Industries Ltd</t>
  </si>
  <si>
    <t>JAGAJITIND</t>
  </si>
  <si>
    <t>AGS Transact Technologies Ltd</t>
  </si>
  <si>
    <t>AGSTRA</t>
  </si>
  <si>
    <t>Signpost India Ltd</t>
  </si>
  <si>
    <t>SIGNPOST</t>
  </si>
  <si>
    <t>Faze Three Ltd</t>
  </si>
  <si>
    <t>FAZE3Q</t>
  </si>
  <si>
    <t>Ceinsys Tech Ltd</t>
  </si>
  <si>
    <t>CEINSYSTECH</t>
  </si>
  <si>
    <t>Enkei Wheels (India) Ltd</t>
  </si>
  <si>
    <t>ENKEIWHEL</t>
  </si>
  <si>
    <t>Satia Industries Ltd</t>
  </si>
  <si>
    <t>SATIA</t>
  </si>
  <si>
    <t>Nahar Spinning Mills Ltd</t>
  </si>
  <si>
    <t>NAHARSPING</t>
  </si>
  <si>
    <t>Allcargo Terminals Ltd</t>
  </si>
  <si>
    <t>ATL</t>
  </si>
  <si>
    <t>Ganesh Benzoplast Ltd</t>
  </si>
  <si>
    <t>GANESHBE</t>
  </si>
  <si>
    <t>BEML Land Assets Ltd</t>
  </si>
  <si>
    <t>BLAL</t>
  </si>
  <si>
    <t>Radhika Jeweltech Ltd</t>
  </si>
  <si>
    <t>RADHIKAJWE</t>
  </si>
  <si>
    <t>Chaman Lal Setia Exports Ltd</t>
  </si>
  <si>
    <t>CLSEL</t>
  </si>
  <si>
    <t>Manoj Vaibhav Gems N Jewellers Ltd</t>
  </si>
  <si>
    <t>MVGJL</t>
  </si>
  <si>
    <t>Transindia Real Estate Ltd</t>
  </si>
  <si>
    <t>TREL</t>
  </si>
  <si>
    <t>IST Ltd</t>
  </si>
  <si>
    <t>ISTLTD</t>
  </si>
  <si>
    <t>Sunshine Capital Ltd</t>
  </si>
  <si>
    <t>SCL</t>
  </si>
  <si>
    <t>AGI Infra Ltd</t>
  </si>
  <si>
    <t>AGIIL</t>
  </si>
  <si>
    <t>Zuari Industries Ltd</t>
  </si>
  <si>
    <t>ZUARIIND</t>
  </si>
  <si>
    <t>Sutlej Textiles and Industries Ltd</t>
  </si>
  <si>
    <t>SUTLEJTEX</t>
  </si>
  <si>
    <t>Elin Electronics Ltd</t>
  </si>
  <si>
    <t>ELIN</t>
  </si>
  <si>
    <t>Sahana System Ltd</t>
  </si>
  <si>
    <t>SAHANA</t>
  </si>
  <si>
    <t>State Trading Corporation of India Ltd</t>
  </si>
  <si>
    <t>STCINDIA</t>
  </si>
  <si>
    <t>Tuticorin Alkali Chemicals and Fertilizers Ltd</t>
  </si>
  <si>
    <t>TUTIALKA</t>
  </si>
  <si>
    <t>Shalimar Paints Ltd</t>
  </si>
  <si>
    <t>SHALPAINTS</t>
  </si>
  <si>
    <t>Pudumjee Paper Products Ltd</t>
  </si>
  <si>
    <t>PDMJEPAPER</t>
  </si>
  <si>
    <t>Valiant Organics Ltd</t>
  </si>
  <si>
    <t>VALIANTORG</t>
  </si>
  <si>
    <t>Lancer Container Lines Ltd</t>
  </si>
  <si>
    <t>LANCER</t>
  </si>
  <si>
    <t>Urja Global Ltd</t>
  </si>
  <si>
    <t>URJA</t>
  </si>
  <si>
    <t>20 Microns Ltd</t>
  </si>
  <si>
    <t>20MICRONS</t>
  </si>
  <si>
    <t>Jay Bharat Maruti Ltd</t>
  </si>
  <si>
    <t>JAYBARMARU</t>
  </si>
  <si>
    <t>Bajaj Steel Industries Ltd</t>
  </si>
  <si>
    <t>BAJAJST</t>
  </si>
  <si>
    <t>Industrial and Prudential Investment Co Ltd</t>
  </si>
  <si>
    <t>INDPRUD</t>
  </si>
  <si>
    <t>Creative Newtech Ltd</t>
  </si>
  <si>
    <t>CREATIVE</t>
  </si>
  <si>
    <t>Sika Interplant Systems Ltd</t>
  </si>
  <si>
    <t>SIKA</t>
  </si>
  <si>
    <t>Ravindra Energy Ltd</t>
  </si>
  <si>
    <t>RELTD</t>
  </si>
  <si>
    <t>Asian Granito India Ltd</t>
  </si>
  <si>
    <t>ASIANTILES</t>
  </si>
  <si>
    <t>Ice Make Refrigeration Ltd</t>
  </si>
  <si>
    <t>ICEMAKE</t>
  </si>
  <si>
    <t>NACL Industries Ltd</t>
  </si>
  <si>
    <t>NACLIND</t>
  </si>
  <si>
    <t>Max India Ltd</t>
  </si>
  <si>
    <t>MAXIND</t>
  </si>
  <si>
    <t>Infobeans Technologies Ltd</t>
  </si>
  <si>
    <t>INFOBEAN</t>
  </si>
  <si>
    <t>Ganesh Green Bharat Ltd</t>
  </si>
  <si>
    <t>GGBL</t>
  </si>
  <si>
    <t>Rhetan TMT Ltd</t>
  </si>
  <si>
    <t>RHETAN</t>
  </si>
  <si>
    <t>Dhunseri Investments Ltd</t>
  </si>
  <si>
    <t>DHUNINV</t>
  </si>
  <si>
    <t>RACL Geartech Ltd</t>
  </si>
  <si>
    <t>RACLGEAR</t>
  </si>
  <si>
    <t>Krystal Integrated Services Ltd</t>
  </si>
  <si>
    <t>KRYSTAL</t>
  </si>
  <si>
    <t>Kriti Industries (India) Limited</t>
  </si>
  <si>
    <t>KRITI</t>
  </si>
  <si>
    <t>Hardwyn India Ltd</t>
  </si>
  <si>
    <t>HARDWYN</t>
  </si>
  <si>
    <t>Building Products - Glass</t>
  </si>
  <si>
    <t>Bharat Parenterals Ltd</t>
  </si>
  <si>
    <t>BPLPHARMA</t>
  </si>
  <si>
    <t>Jagsonpal Pharmaceuticals Ltd</t>
  </si>
  <si>
    <t>JAGSNPHARM</t>
  </si>
  <si>
    <t>Bajaj Healthcare Ltd</t>
  </si>
  <si>
    <t>BAJAJHCARE</t>
  </si>
  <si>
    <t>Concord Control Systems Ltd</t>
  </si>
  <si>
    <t>CNCRD</t>
  </si>
  <si>
    <t>Filatex Fashions Ltd</t>
  </si>
  <si>
    <t>FILATFASH</t>
  </si>
  <si>
    <t>Renaissance Global Ltd</t>
  </si>
  <si>
    <t>RGL</t>
  </si>
  <si>
    <t>Innovana Thinklabs Ltd</t>
  </si>
  <si>
    <t>INNOVANA</t>
  </si>
  <si>
    <t>Bodal Chemicals Ltd</t>
  </si>
  <si>
    <t>BODALCHEM</t>
  </si>
  <si>
    <t>AFCOM Holdings Ltd</t>
  </si>
  <si>
    <t>AFCOM</t>
  </si>
  <si>
    <t>Bhageria Industries Ltd</t>
  </si>
  <si>
    <t>BHAGERIA</t>
  </si>
  <si>
    <t>Zodiac Energy Ltd</t>
  </si>
  <si>
    <t>ZODIAC</t>
  </si>
  <si>
    <t>Vilas Transcore Ltd</t>
  </si>
  <si>
    <t>VILAS</t>
  </si>
  <si>
    <t>Benares Hotels Ltd</t>
  </si>
  <si>
    <t>BENARAS</t>
  </si>
  <si>
    <t>Vashu Bhagnani Industries Ltd</t>
  </si>
  <si>
    <t>POOJAENT</t>
  </si>
  <si>
    <t>Anuh Pharma Ltd</t>
  </si>
  <si>
    <t>ANUHPHR</t>
  </si>
  <si>
    <t>Rushil Decor Ltd</t>
  </si>
  <si>
    <t>RUSHIL</t>
  </si>
  <si>
    <t>MMP Industries Ltd</t>
  </si>
  <si>
    <t>MMP</t>
  </si>
  <si>
    <t>GHCL Textiles Ltd</t>
  </si>
  <si>
    <t>GHCLTEXTIL</t>
  </si>
  <si>
    <t>Linc Ltd</t>
  </si>
  <si>
    <t>LINC</t>
  </si>
  <si>
    <t>TGV SRAAC Ltd</t>
  </si>
  <si>
    <t>TGVSL</t>
  </si>
  <si>
    <t>NCL Industries Ltd</t>
  </si>
  <si>
    <t>NCLIND</t>
  </si>
  <si>
    <t>Aimtron Electronics Ltd</t>
  </si>
  <si>
    <t>AIMTRON</t>
  </si>
  <si>
    <t>Algoquant Fintech Ltd</t>
  </si>
  <si>
    <t>AQFINTECH</t>
  </si>
  <si>
    <t>Alphalogic Techsys Ltd</t>
  </si>
  <si>
    <t>ALPHALOGIC</t>
  </si>
  <si>
    <t>Sree Rayalaseema Hi-Strength Hypo Ltd</t>
  </si>
  <si>
    <t>SRHHYPOLTD</t>
  </si>
  <si>
    <t>Prime Securities Ltd</t>
  </si>
  <si>
    <t>PRIMESECU</t>
  </si>
  <si>
    <t>Emkay Taps and Cutting Tools Ltd</t>
  </si>
  <si>
    <t>EMKAYTOOLS</t>
  </si>
  <si>
    <t>Orient Paper and Industries Ltd</t>
  </si>
  <si>
    <t>ORIENTPPR</t>
  </si>
  <si>
    <t>Royal Orchid Hotels Ltd</t>
  </si>
  <si>
    <t>ROHLTD</t>
  </si>
  <si>
    <t>RSWM Ltd</t>
  </si>
  <si>
    <t>RSWM</t>
  </si>
  <si>
    <t>Krishna Defence &amp; Allied Industries Ltd</t>
  </si>
  <si>
    <t>KRISHNADEF</t>
  </si>
  <si>
    <t>SBC Exports Ltd</t>
  </si>
  <si>
    <t>SBC</t>
  </si>
  <si>
    <t>Sakuma Exports Ltd</t>
  </si>
  <si>
    <t>SAKUMA</t>
  </si>
  <si>
    <t>Shree Ganesh Remedies Ltd</t>
  </si>
  <si>
    <t>SGRL</t>
  </si>
  <si>
    <t>Entertainment Network (India) Ltd</t>
  </si>
  <si>
    <t>ENIL</t>
  </si>
  <si>
    <t>Radio</t>
  </si>
  <si>
    <t>Australian Premium Solar (India) Ltd</t>
  </si>
  <si>
    <t>APS</t>
  </si>
  <si>
    <t>Photovoltaic Solar Systems &amp; Equipment</t>
  </si>
  <si>
    <t>W S Industries (India) Ltd</t>
  </si>
  <si>
    <t>WSI</t>
  </si>
  <si>
    <t>Sastasundar Ventures Ltd</t>
  </si>
  <si>
    <t>SASTASUNDR</t>
  </si>
  <si>
    <t>Primo Chemicals Ltd</t>
  </si>
  <si>
    <t>PRIMO</t>
  </si>
  <si>
    <t>Alliance Integrated Metaliks Ltd</t>
  </si>
  <si>
    <t>AIML</t>
  </si>
  <si>
    <t>Arihant Capital Markets Ltd</t>
  </si>
  <si>
    <t>ARIHANTCAP</t>
  </si>
  <si>
    <t>Mindteck (India) Ltd</t>
  </si>
  <si>
    <t>MINDTECK</t>
  </si>
  <si>
    <t>Ambika Cotton Mills Ltd</t>
  </si>
  <si>
    <t>AMBIKCO</t>
  </si>
  <si>
    <t>Morganite Crucible (India) Ltd</t>
  </si>
  <si>
    <t>MORGANITE</t>
  </si>
  <si>
    <t>Transpek Industry Ltd</t>
  </si>
  <si>
    <t>TRANSPEK</t>
  </si>
  <si>
    <t>TAAL Enterprises Ltd</t>
  </si>
  <si>
    <t>TAALENT</t>
  </si>
  <si>
    <t>Onward Technologies Ltd</t>
  </si>
  <si>
    <t>ONWARDTEC</t>
  </si>
  <si>
    <t>Dhanlaxmi Bank Ltd</t>
  </si>
  <si>
    <t>DHANBANK</t>
  </si>
  <si>
    <t>Plastiblends India Ltd</t>
  </si>
  <si>
    <t>PLASTIBLEN</t>
  </si>
  <si>
    <t>The Ruby Mills Ltd</t>
  </si>
  <si>
    <t>RUBYMILLS</t>
  </si>
  <si>
    <t>Albert David Ltd</t>
  </si>
  <si>
    <t>ALBERTDAVD</t>
  </si>
  <si>
    <t>Sar Auto Products Ltd</t>
  </si>
  <si>
    <t>SAPL</t>
  </si>
  <si>
    <t>Capital India Finance Ltd</t>
  </si>
  <si>
    <t>CIFL</t>
  </si>
  <si>
    <t>Investment Trust of India Ltd</t>
  </si>
  <si>
    <t>THEINVEST</t>
  </si>
  <si>
    <t>Tracxn Technologies Ltd</t>
  </si>
  <si>
    <t>TRACXN</t>
  </si>
  <si>
    <t>Chemcon Speciality Chemicals Ltd</t>
  </si>
  <si>
    <t>CHEMCON</t>
  </si>
  <si>
    <t>Giriraj Civil Developers Ltd</t>
  </si>
  <si>
    <t>GIRIRAJ</t>
  </si>
  <si>
    <t>Visaka Industries Ltd</t>
  </si>
  <si>
    <t>VISAKAIND</t>
  </si>
  <si>
    <t>V-Marc India Ltd</t>
  </si>
  <si>
    <t>VMARCIND</t>
  </si>
  <si>
    <t>Ritco Logistics Ltd</t>
  </si>
  <si>
    <t>RITCO</t>
  </si>
  <si>
    <t>Foods and Inns Ltd</t>
  </si>
  <si>
    <t>FOODSIN</t>
  </si>
  <si>
    <t>Rane Brake Linings Ltd</t>
  </si>
  <si>
    <t>RBL</t>
  </si>
  <si>
    <t>Eldeco Housing and Industries Ltd</t>
  </si>
  <si>
    <t>ELDEHSG</t>
  </si>
  <si>
    <t>Silver Touch Technologies Ltd</t>
  </si>
  <si>
    <t>SILVERTUC</t>
  </si>
  <si>
    <t>Gandhi Special Tubes Ltd</t>
  </si>
  <si>
    <t>GANDHITUBE</t>
  </si>
  <si>
    <t>Global Surfaces Ltd</t>
  </si>
  <si>
    <t>GSLSU</t>
  </si>
  <si>
    <t>Rajapalayam Mills Ltd</t>
  </si>
  <si>
    <t>RAJPALAYAM</t>
  </si>
  <si>
    <t>Dhampur Bio Organics Ltd</t>
  </si>
  <si>
    <t>DBOL</t>
  </si>
  <si>
    <t>Hazoor Multi Projects Ltd</t>
  </si>
  <si>
    <t>HAZOOR</t>
  </si>
  <si>
    <t>Kore Digital Ltd</t>
  </si>
  <si>
    <t>Davangere Sugar Company Ltd</t>
  </si>
  <si>
    <t>DAVANGERE</t>
  </si>
  <si>
    <t>Ugar Sugar Works Ltd</t>
  </si>
  <si>
    <t>UGARSUGAR</t>
  </si>
  <si>
    <t>Career Point Ltd</t>
  </si>
  <si>
    <t>CAREERP</t>
  </si>
  <si>
    <t>ADC India Communications Ltd</t>
  </si>
  <si>
    <t>ADCINDIA</t>
  </si>
  <si>
    <t>NINtec Systems Ltd</t>
  </si>
  <si>
    <t>NINSYS</t>
  </si>
  <si>
    <t>Essar Shipping Ltd</t>
  </si>
  <si>
    <t>ESSARSHPNG</t>
  </si>
  <si>
    <t>Meson Valves India Ltd</t>
  </si>
  <si>
    <t>MESON</t>
  </si>
  <si>
    <t>Simplex Infrastructures Ltd</t>
  </si>
  <si>
    <t>SIMPLEXINF</t>
  </si>
  <si>
    <t>K&amp;R Rail Engineering Ltd</t>
  </si>
  <si>
    <t>KRRAIL</t>
  </si>
  <si>
    <t>PVP Ventures Ltd</t>
  </si>
  <si>
    <t>PVP</t>
  </si>
  <si>
    <t>CSL Finance Ltd</t>
  </si>
  <si>
    <t>CSLFINANCE</t>
  </si>
  <si>
    <t>RMC Switchgears Ltd</t>
  </si>
  <si>
    <t>RMC</t>
  </si>
  <si>
    <t>Hp Adhesives Ltd</t>
  </si>
  <si>
    <t>HPAL</t>
  </si>
  <si>
    <t>IND Swift Laboratories Ltd</t>
  </si>
  <si>
    <t>INDSWFTLAB</t>
  </si>
  <si>
    <t>GVK Power &amp; Infrastructure Ltd</t>
  </si>
  <si>
    <t>GVKPIL</t>
  </si>
  <si>
    <t>Airports</t>
  </si>
  <si>
    <t>Vikas Lifecare Ltd</t>
  </si>
  <si>
    <t>VIKASLIFE</t>
  </si>
  <si>
    <t>SPEL Semiconductor Ltd</t>
  </si>
  <si>
    <t>SPELS</t>
  </si>
  <si>
    <t>STEL Holdings Ltd</t>
  </si>
  <si>
    <t>STEL</t>
  </si>
  <si>
    <t>Sical Logistics Ltd</t>
  </si>
  <si>
    <t>SICALLOG</t>
  </si>
  <si>
    <t>Spencer's Retail Ltd</t>
  </si>
  <si>
    <t>SPENCERS</t>
  </si>
  <si>
    <t>Integra Engineering India Ltd</t>
  </si>
  <si>
    <t>INTEGRAEN</t>
  </si>
  <si>
    <t>Jayant Agro-Organics Ltd</t>
  </si>
  <si>
    <t>JAYAGROGN</t>
  </si>
  <si>
    <t>Waaree Technologies Ltd</t>
  </si>
  <si>
    <t>WAAREE</t>
  </si>
  <si>
    <t>Deccan Cements Ltd</t>
  </si>
  <si>
    <t>DECCANCE</t>
  </si>
  <si>
    <t>Speciality Restaurants Ltd</t>
  </si>
  <si>
    <t>SPECIALITY</t>
  </si>
  <si>
    <t>Cybertech Systems and Software Ltd</t>
  </si>
  <si>
    <t>CYBERTECH</t>
  </si>
  <si>
    <t>GFL Ltd</t>
  </si>
  <si>
    <t>GFLLIMITED</t>
  </si>
  <si>
    <t>Kaycee Industries Ltd</t>
  </si>
  <si>
    <t>KAYCEEI</t>
  </si>
  <si>
    <t>EKI Energy Services Ltd</t>
  </si>
  <si>
    <t>EKI</t>
  </si>
  <si>
    <t>Environmental &amp; Facilities Services</t>
  </si>
  <si>
    <t>PNGS Gargi Fashion Jewellery Ltd</t>
  </si>
  <si>
    <t>GARGI</t>
  </si>
  <si>
    <t>Apparel Retail</t>
  </si>
  <si>
    <t>Jindal Poly Investment and Finance Company Ltd</t>
  </si>
  <si>
    <t>JPOLYINVST</t>
  </si>
  <si>
    <t>Onmobile Global Ltd</t>
  </si>
  <si>
    <t>ONMOBILE</t>
  </si>
  <si>
    <t>Aditya Birla Money Ltd</t>
  </si>
  <si>
    <t>BIRLAMONEY</t>
  </si>
  <si>
    <t>Tamilnadu Petroproducts Ltd</t>
  </si>
  <si>
    <t>TNPETRO</t>
  </si>
  <si>
    <t>Moneyboxx Finance Ltd</t>
  </si>
  <si>
    <t>MONEYBOXX</t>
  </si>
  <si>
    <t>Repro India Ltd</t>
  </si>
  <si>
    <t>REPRO</t>
  </si>
  <si>
    <t>Nectar Lifesciences Ltd</t>
  </si>
  <si>
    <t>NECLIFE</t>
  </si>
  <si>
    <t>Vasa Denticity Ltd</t>
  </si>
  <si>
    <t>DENTALKART</t>
  </si>
  <si>
    <t>Kotyark Industries Ltd</t>
  </si>
  <si>
    <t>KOTYARK</t>
  </si>
  <si>
    <t>Gloster Ltd</t>
  </si>
  <si>
    <t>GLOSTERLTD</t>
  </si>
  <si>
    <t>TPL Plastech Ltd</t>
  </si>
  <si>
    <t>TPLPLASTEH</t>
  </si>
  <si>
    <t>HDFC Nifty 50 ETF</t>
  </si>
  <si>
    <t>HDFCNIFTY</t>
  </si>
  <si>
    <t>Cheviot Co Ltd</t>
  </si>
  <si>
    <t>CHEVIOT</t>
  </si>
  <si>
    <t>Fermenta Biotech Ltd</t>
  </si>
  <si>
    <t>FERMENTA</t>
  </si>
  <si>
    <t>Vishnusurya Projects and Infra Ltd</t>
  </si>
  <si>
    <t>VISHNUINFR</t>
  </si>
  <si>
    <t>Axtel Industries Ltd</t>
  </si>
  <si>
    <t>AXTEL</t>
  </si>
  <si>
    <t>KSE Ltd</t>
  </si>
  <si>
    <t>KSE</t>
  </si>
  <si>
    <t>Radiant Cash Management Services Ltd</t>
  </si>
  <si>
    <t>RADIANTCMS</t>
  </si>
  <si>
    <t>Zuari Agro Chemicals Ltd</t>
  </si>
  <si>
    <t>ZUARI</t>
  </si>
  <si>
    <t>Oswal Agro Mills Ltd</t>
  </si>
  <si>
    <t>OSWALAGRO</t>
  </si>
  <si>
    <t>Hindustan Composites Ltd</t>
  </si>
  <si>
    <t>HINDCOMPOS</t>
  </si>
  <si>
    <t>Jindal Photo Ltd</t>
  </si>
  <si>
    <t>JINDALPHOT</t>
  </si>
  <si>
    <t>Annapurna Swadisht Ltd</t>
  </si>
  <si>
    <t>ANNAPURNA</t>
  </si>
  <si>
    <t>Permanent Magnets Ltd</t>
  </si>
  <si>
    <t>PERMAGN</t>
  </si>
  <si>
    <t>Khaitan Chemicals and Fertilizers Ltd</t>
  </si>
  <si>
    <t>KHAICHEM</t>
  </si>
  <si>
    <t>Frontier Springs Ltd</t>
  </si>
  <si>
    <t>FRONTSP</t>
  </si>
  <si>
    <t>Shivalik Rasayan Ltd</t>
  </si>
  <si>
    <t>SHIVALIK</t>
  </si>
  <si>
    <t>Andhra Cements Ltd</t>
  </si>
  <si>
    <t>ACL</t>
  </si>
  <si>
    <t>Shree Pushkar Chemicals &amp; Fertilisers Ltd</t>
  </si>
  <si>
    <t>SHREEPUSHK</t>
  </si>
  <si>
    <t>De Nora India Ltd</t>
  </si>
  <si>
    <t>DENORA</t>
  </si>
  <si>
    <t>Sarveshwar Foods Ltd</t>
  </si>
  <si>
    <t>SARVESHWAR</t>
  </si>
  <si>
    <t>GeeCee Ventures Ltd</t>
  </si>
  <si>
    <t>GEECEE</t>
  </si>
  <si>
    <t>Digispice Technologies Ltd</t>
  </si>
  <si>
    <t>DIGISPICE</t>
  </si>
  <si>
    <t>TVS Electronics Ltd</t>
  </si>
  <si>
    <t>TVSELECT</t>
  </si>
  <si>
    <t>Race Eco Chain Ltd</t>
  </si>
  <si>
    <t>RACE</t>
  </si>
  <si>
    <t>Mallcom (India) Ltd</t>
  </si>
  <si>
    <t>MALLCOM</t>
  </si>
  <si>
    <t>S J Logistics (India) Ltd</t>
  </si>
  <si>
    <t>SJLOGISTIC</t>
  </si>
  <si>
    <t>Ratnaveer Precision Engineering Ltd</t>
  </si>
  <si>
    <t>RATNAVEER</t>
  </si>
  <si>
    <t>Deep Energy Resources Ltd</t>
  </si>
  <si>
    <t>DEEPENR</t>
  </si>
  <si>
    <t>Chembond Chemicals Ltd</t>
  </si>
  <si>
    <t>CHEMBOND</t>
  </si>
  <si>
    <t>Zee Media Corporation Ltd</t>
  </si>
  <si>
    <t>ZEEMEDIA</t>
  </si>
  <si>
    <t>Andhra Petrochemicals Ltd</t>
  </si>
  <si>
    <t>ANDHRAPET</t>
  </si>
  <si>
    <t>TAC Infosec Ltd</t>
  </si>
  <si>
    <t>TAC</t>
  </si>
  <si>
    <t>Apex Frozen Foods Ltd</t>
  </si>
  <si>
    <t>APEX</t>
  </si>
  <si>
    <t>S Chand and Company Ltd</t>
  </si>
  <si>
    <t>SCHAND</t>
  </si>
  <si>
    <t>Forbes &amp; Company Ltd</t>
  </si>
  <si>
    <t>FORBESCO</t>
  </si>
  <si>
    <t>Birla Cable Ltd</t>
  </si>
  <si>
    <t>BIRLACABLE</t>
  </si>
  <si>
    <t>Integrated Industries Ltd</t>
  </si>
  <si>
    <t>IIL</t>
  </si>
  <si>
    <t>Electronic Components</t>
  </si>
  <si>
    <t>RPP Infra Projects Ltd</t>
  </si>
  <si>
    <t>RPPINFRA</t>
  </si>
  <si>
    <t>Kwality Pharmaceuticals Ltd</t>
  </si>
  <si>
    <t>KPL</t>
  </si>
  <si>
    <t>Parsvnath Developers Ltd</t>
  </si>
  <si>
    <t>PARSVNATH</t>
  </si>
  <si>
    <t>IIRM Holdings India Ltd</t>
  </si>
  <si>
    <t>IIRM</t>
  </si>
  <si>
    <t>Sukhjit Starch and Chemicals Ltd</t>
  </si>
  <si>
    <t>SUKHJITS</t>
  </si>
  <si>
    <t>All e Technologies Ltd</t>
  </si>
  <si>
    <t>ALLETEC</t>
  </si>
  <si>
    <t>Coffee Day Enterprises Ltd</t>
  </si>
  <si>
    <t>COFFEEDAY</t>
  </si>
  <si>
    <t>Emami Paper Mills Ltd</t>
  </si>
  <si>
    <t>EMAMIPAP</t>
  </si>
  <si>
    <t>Liberty Shoes Ltd</t>
  </si>
  <si>
    <t>LIBERTSHOE</t>
  </si>
  <si>
    <t>Hampton Sky Realty Ltd</t>
  </si>
  <si>
    <t>HAMPTON</t>
  </si>
  <si>
    <t>Shankar Lal Rampal Dye-Chem Ltd</t>
  </si>
  <si>
    <t>SRD</t>
  </si>
  <si>
    <t>U. P. Hotels Ltd</t>
  </si>
  <si>
    <t>UPHOT</t>
  </si>
  <si>
    <t>Cropster Agro Ltd</t>
  </si>
  <si>
    <t>CROPSTER</t>
  </si>
  <si>
    <t>Mkventures Capital Ltd</t>
  </si>
  <si>
    <t>MKVENTURES</t>
  </si>
  <si>
    <t>Virtuoso Optoelectronics Ltd</t>
  </si>
  <si>
    <t>VOEPL</t>
  </si>
  <si>
    <t>Kriti Nutrients Ltd</t>
  </si>
  <si>
    <t>KRITINUT</t>
  </si>
  <si>
    <t>Artemis Electricals and Projects Ltd</t>
  </si>
  <si>
    <t>AEPL</t>
  </si>
  <si>
    <t>RBM Infracon Ltd</t>
  </si>
  <si>
    <t>RBMINFRA</t>
  </si>
  <si>
    <t>EFFWA Infra &amp; Research Ltd</t>
  </si>
  <si>
    <t>EFFWA</t>
  </si>
  <si>
    <t>Focus Lighting and Fixtures Ltd</t>
  </si>
  <si>
    <t>FOCUS</t>
  </si>
  <si>
    <t>Macfos Ltd</t>
  </si>
  <si>
    <t>ROBU</t>
  </si>
  <si>
    <t>Computer &amp; Electronics Retail</t>
  </si>
  <si>
    <t>Mac Charles (India) Ltd</t>
  </si>
  <si>
    <t>MCCHRLS-B</t>
  </si>
  <si>
    <t>R S Software (India) Ltd</t>
  </si>
  <si>
    <t>RSSOFTWARE</t>
  </si>
  <si>
    <t>Sarla Performance Fibers Ltd</t>
  </si>
  <si>
    <t>SARLAPOLY</t>
  </si>
  <si>
    <t>Wim Plast Ltd</t>
  </si>
  <si>
    <t>WIMPLAST</t>
  </si>
  <si>
    <t>A K Capital Services Ltd</t>
  </si>
  <si>
    <t>AKCAPIT</t>
  </si>
  <si>
    <t>Vinyl Chemicals (India) Ltd</t>
  </si>
  <si>
    <t>VINYLINDIA</t>
  </si>
  <si>
    <t>Sahaj Solar Ltd</t>
  </si>
  <si>
    <t>SAHAJSOLAR</t>
  </si>
  <si>
    <t>Jay Jalaram Technologies Ltd</t>
  </si>
  <si>
    <t>KORE</t>
  </si>
  <si>
    <t>Kisan Mouldings Ltd</t>
  </si>
  <si>
    <t>KISAN</t>
  </si>
  <si>
    <t>Goa Carbon Ltd</t>
  </si>
  <si>
    <t>GOACARBON</t>
  </si>
  <si>
    <t>Metals - Coke</t>
  </si>
  <si>
    <t>Wanbury Ltd</t>
  </si>
  <si>
    <t>WANBURY</t>
  </si>
  <si>
    <t>Teerth Gopicon Ltd</t>
  </si>
  <si>
    <t>TGL</t>
  </si>
  <si>
    <t>Brand Concepts Ltd</t>
  </si>
  <si>
    <t>BCONCEPTS</t>
  </si>
  <si>
    <t>Shree Tirupati Balajee FIBC Ltd</t>
  </si>
  <si>
    <t>TIRUPATI</t>
  </si>
  <si>
    <t>Munjal Showa Ltd</t>
  </si>
  <si>
    <t>MUNJALSHOW</t>
  </si>
  <si>
    <t>Nitta Gelatin India Ltd</t>
  </si>
  <si>
    <t>NITTAGELA</t>
  </si>
  <si>
    <t>Shriram Asset Management Co Ltd</t>
  </si>
  <si>
    <t>SRAMSET</t>
  </si>
  <si>
    <t>Vraj Iron and Steel Ltd</t>
  </si>
  <si>
    <t>VRAJ</t>
  </si>
  <si>
    <t>Foce India Ltd</t>
  </si>
  <si>
    <t>FOCE</t>
  </si>
  <si>
    <t>Pashupati Cotspin Ltd</t>
  </si>
  <si>
    <t>PASHUPATI</t>
  </si>
  <si>
    <t>Advani Hotels and Resorts (India) Ltd</t>
  </si>
  <si>
    <t>ADVANIHOTR</t>
  </si>
  <si>
    <t>Bedmutha Industries Ltd</t>
  </si>
  <si>
    <t>BEDMUTHA</t>
  </si>
  <si>
    <t>Shardul Securities Ltd</t>
  </si>
  <si>
    <t>SHARDUL</t>
  </si>
  <si>
    <t>Veljan Denison Ltd</t>
  </si>
  <si>
    <t>VELJAN</t>
  </si>
  <si>
    <t>Vantage Knowledge Academy Ltd</t>
  </si>
  <si>
    <t>VKAL</t>
  </si>
  <si>
    <t>MBL Infrastructure Ltd</t>
  </si>
  <si>
    <t>MBLINFRA</t>
  </si>
  <si>
    <t>Rudra Ecovation Ltd</t>
  </si>
  <si>
    <t>RUDRAECO</t>
  </si>
  <si>
    <t>Aym Syntex Ltd</t>
  </si>
  <si>
    <t>AYMSYNTEX</t>
  </si>
  <si>
    <t>Cellecor Gadgets Ltd</t>
  </si>
  <si>
    <t>CELLECOR</t>
  </si>
  <si>
    <t>Viceroy Hotels Ltd</t>
  </si>
  <si>
    <t>VHLTD</t>
  </si>
  <si>
    <t>Uni-Abex Alloy Products Ltd</t>
  </si>
  <si>
    <t>UNIABEXAL</t>
  </si>
  <si>
    <t>SKM Egg Products Export India Ltd</t>
  </si>
  <si>
    <t>SKMEGGPROD</t>
  </si>
  <si>
    <t>Maan Aluminium Ltd</t>
  </si>
  <si>
    <t>MAANALU</t>
  </si>
  <si>
    <t>Nile Ltd</t>
  </si>
  <si>
    <t>NILE</t>
  </si>
  <si>
    <t>Consolidated Finvest &amp; Holdings Ltd</t>
  </si>
  <si>
    <t>CONSOFINVT</t>
  </si>
  <si>
    <t>Nicco Parks &amp; Resorts Ltd</t>
  </si>
  <si>
    <t>NICCOPAR</t>
  </si>
  <si>
    <t>Balaji Telefilms Ltd</t>
  </si>
  <si>
    <t>BALAJITELE</t>
  </si>
  <si>
    <t>Stovec Industries Ltd</t>
  </si>
  <si>
    <t>STOVACQ</t>
  </si>
  <si>
    <t>Black Rose Industries Ltd</t>
  </si>
  <si>
    <t>BLACKROSE</t>
  </si>
  <si>
    <t>Geekay Wires Ltd</t>
  </si>
  <si>
    <t>GEEKAYWIRE</t>
  </si>
  <si>
    <t>Alankit Ltd</t>
  </si>
  <si>
    <t>ALANKIT</t>
  </si>
  <si>
    <t>Bright Outdoor Media Ltd</t>
  </si>
  <si>
    <t>BRIGHT</t>
  </si>
  <si>
    <t>Sunshield Chemicals Ltd</t>
  </si>
  <si>
    <t>SUNSHIEL</t>
  </si>
  <si>
    <t>Affordable Robotic &amp; Automation Ltd</t>
  </si>
  <si>
    <t>AFFORDABLE</t>
  </si>
  <si>
    <t>N R Agarwal Industries Ltd</t>
  </si>
  <si>
    <t>NRAIL</t>
  </si>
  <si>
    <t>Empire Industries Ltd</t>
  </si>
  <si>
    <t>EMPIND</t>
  </si>
  <si>
    <t>Menon Bearings Ltd</t>
  </si>
  <si>
    <t>MENONBE</t>
  </si>
  <si>
    <t>Shreyas Shipping and Logistics Ltd</t>
  </si>
  <si>
    <t>SHREYAS</t>
  </si>
  <si>
    <t>Shri Jagdamba Polymers Ltd</t>
  </si>
  <si>
    <t>SHRJAGP</t>
  </si>
  <si>
    <t>Petro Carbon and Chemicals Ltd</t>
  </si>
  <si>
    <t>PCCL</t>
  </si>
  <si>
    <t>DMCC Speciality Chemicals Ltd</t>
  </si>
  <si>
    <t>DMCC</t>
  </si>
  <si>
    <t>Newtime Infrastructure Ltd</t>
  </si>
  <si>
    <t>NEWINFRA</t>
  </si>
  <si>
    <t>PREVEST DENPRO LTD</t>
  </si>
  <si>
    <t>PREVEST</t>
  </si>
  <si>
    <t>Health Care Supplies</t>
  </si>
  <si>
    <t>VVIP Infratech Ltd</t>
  </si>
  <si>
    <t>VVIPIL</t>
  </si>
  <si>
    <t>Danlaw Technologies India Ltd</t>
  </si>
  <si>
    <t>DANLAW</t>
  </si>
  <si>
    <t>Indo Borax and Chemicals Ltd</t>
  </si>
  <si>
    <t>INDOBORAX</t>
  </si>
  <si>
    <t>Bella Casa Fashion &amp; Retail Ltd</t>
  </si>
  <si>
    <t>BELLACASA</t>
  </si>
  <si>
    <t>Wise Travel India Ltd</t>
  </si>
  <si>
    <t>WTICAB</t>
  </si>
  <si>
    <t>Sreeleathers Ltd</t>
  </si>
  <si>
    <t>SREEL</t>
  </si>
  <si>
    <t>Bharat Seats Ltd</t>
  </si>
  <si>
    <t>BHARATSE</t>
  </si>
  <si>
    <t>Hindustan Media Ventures Ltd</t>
  </si>
  <si>
    <t>HMVL</t>
  </si>
  <si>
    <t>Haldyn Glass Ltd</t>
  </si>
  <si>
    <t>HALDYNGL</t>
  </si>
  <si>
    <t>LIC MF S&amp;P BSE Sensex ETF</t>
  </si>
  <si>
    <t>LICNETFSEN</t>
  </si>
  <si>
    <t>Genus Paper &amp; Boards Ltd</t>
  </si>
  <si>
    <t>GENUSPAPER</t>
  </si>
  <si>
    <t>Megatherm Induction Ltd</t>
  </si>
  <si>
    <t>MEGATHERM</t>
  </si>
  <si>
    <t>MIRC Electronics Ltd</t>
  </si>
  <si>
    <t>MIRCELECTR</t>
  </si>
  <si>
    <t>Nahar Industrial Enterprises Ltd</t>
  </si>
  <si>
    <t>NAHARINDUS</t>
  </si>
  <si>
    <t>Vikas Ecotech Ltd</t>
  </si>
  <si>
    <t>VIKASECO</t>
  </si>
  <si>
    <t>Sayaji Hotels Ltd</t>
  </si>
  <si>
    <t>SAYAJIHOTL</t>
  </si>
  <si>
    <t>Nandan Denim Ltd</t>
  </si>
  <si>
    <t>NDL</t>
  </si>
  <si>
    <t>RDB Realty &amp; Infrastructure Ltd</t>
  </si>
  <si>
    <t>RDBRIL</t>
  </si>
  <si>
    <t>Sakar Healthcare Ltd</t>
  </si>
  <si>
    <t>SAKAR</t>
  </si>
  <si>
    <t>Swiss Military Consumer Goods Ltd</t>
  </si>
  <si>
    <t>SWISSMLTRY</t>
  </si>
  <si>
    <t>ABS Marine Services Ltd</t>
  </si>
  <si>
    <t>ABSMARINE</t>
  </si>
  <si>
    <t>Kaya Ltd</t>
  </si>
  <si>
    <t>KAYA</t>
  </si>
  <si>
    <t>Nova Agritech Ltd</t>
  </si>
  <si>
    <t>NOVAAGRI</t>
  </si>
  <si>
    <t>Trust Fintech Ltd</t>
  </si>
  <si>
    <t>TRUST</t>
  </si>
  <si>
    <t>Mold-Tek Technologies Ltd</t>
  </si>
  <si>
    <t>MOLDTECH</t>
  </si>
  <si>
    <t>Khadim India Ltd</t>
  </si>
  <si>
    <t>KHADIM</t>
  </si>
  <si>
    <t>Tantia Constructions Ltd</t>
  </si>
  <si>
    <t>TCLCONS</t>
  </si>
  <si>
    <t>Nupur Recyclers Ltd</t>
  </si>
  <si>
    <t>NRL</t>
  </si>
  <si>
    <t>Kronox Lab Sciences Ltd</t>
  </si>
  <si>
    <t>KRONOX</t>
  </si>
  <si>
    <t>UTI Gold Exchange Traded Fund</t>
  </si>
  <si>
    <t>GOLDSHARE</t>
  </si>
  <si>
    <t>Ashima Ltd</t>
  </si>
  <si>
    <t>ASHIMASYN</t>
  </si>
  <si>
    <t>Orient Ceratech Ltd</t>
  </si>
  <si>
    <t>ORIENTCER</t>
  </si>
  <si>
    <t>Saraswati Saree Depot Ltd</t>
  </si>
  <si>
    <t>SSDL</t>
  </si>
  <si>
    <t>Naperol Investments Ltd</t>
  </si>
  <si>
    <t>NAPEROL</t>
  </si>
  <si>
    <t>Asset Management &amp; Custody Banks</t>
  </si>
  <si>
    <t>R &amp; B Denims Ltd</t>
  </si>
  <si>
    <t>RNBDENIMS</t>
  </si>
  <si>
    <t>DIC India Ltd</t>
  </si>
  <si>
    <t>DICIND</t>
  </si>
  <si>
    <t>Music Broadcast Ltd</t>
  </si>
  <si>
    <t>RADIOCITY</t>
  </si>
  <si>
    <t>Tara Chand Infralogistic Solutions Ltd</t>
  </si>
  <si>
    <t>TARACHAND</t>
  </si>
  <si>
    <t>Suraj Products Ltd</t>
  </si>
  <si>
    <t>SURAJ</t>
  </si>
  <si>
    <t>Inspirisys Solutions Ltd</t>
  </si>
  <si>
    <t>INSPIRISYS</t>
  </si>
  <si>
    <t>Lokesh Machines Ltd</t>
  </si>
  <si>
    <t>LOKESHMACH</t>
  </si>
  <si>
    <t>Drone Destination Ltd</t>
  </si>
  <si>
    <t>DRONE</t>
  </si>
  <si>
    <t>Pyramid Technoplast Ltd</t>
  </si>
  <si>
    <t>PYRAMID</t>
  </si>
  <si>
    <t>Kamat Hotels (India) Ltd</t>
  </si>
  <si>
    <t>KAMATHOTEL</t>
  </si>
  <si>
    <t>Donear Industries Ltd</t>
  </si>
  <si>
    <t>DONEAR</t>
  </si>
  <si>
    <t>Modern Insulators Ltd</t>
  </si>
  <si>
    <t>MODINSU</t>
  </si>
  <si>
    <t>Tiger Logistics (India) Ltd</t>
  </si>
  <si>
    <t>TIGERLOGS</t>
  </si>
  <si>
    <t>ATMASTCO Ltd</t>
  </si>
  <si>
    <t>ATMASTCO</t>
  </si>
  <si>
    <t>AVG Logistics Ltd</t>
  </si>
  <si>
    <t>AVG</t>
  </si>
  <si>
    <t>D P Wires Ltd</t>
  </si>
  <si>
    <t>DPWIRES</t>
  </si>
  <si>
    <t>FCS Software Solutions Ltd</t>
  </si>
  <si>
    <t>FCSSOFT</t>
  </si>
  <si>
    <t>High Energy Batteries (India) Ltd</t>
  </si>
  <si>
    <t>HIGHENE</t>
  </si>
  <si>
    <t>Hindustan Motors Ltd</t>
  </si>
  <si>
    <t>HINDMOTORS</t>
  </si>
  <si>
    <t>Axita Cotton Ltd</t>
  </si>
  <si>
    <t>AXITA</t>
  </si>
  <si>
    <t>Manaksia Ltd</t>
  </si>
  <si>
    <t>MANAKSIA</t>
  </si>
  <si>
    <t>Worth Investment &amp; Trading Co Ltd</t>
  </si>
  <si>
    <t>WORTH</t>
  </si>
  <si>
    <t>Sil Investments Ltd</t>
  </si>
  <si>
    <t>SILINV</t>
  </si>
  <si>
    <t>Indag Rubber Ltd</t>
  </si>
  <si>
    <t>INDAG</t>
  </si>
  <si>
    <t>Arfin India Ltd</t>
  </si>
  <si>
    <t>ARFIN</t>
  </si>
  <si>
    <t>Shivam Autotech Ltd</t>
  </si>
  <si>
    <t>SHIVAMAUTO</t>
  </si>
  <si>
    <t>Nahar Poly Films Ltd</t>
  </si>
  <si>
    <t>NAHARPOLY</t>
  </si>
  <si>
    <t>SoftSol India Ltd</t>
  </si>
  <si>
    <t>SOFTSOL</t>
  </si>
  <si>
    <t>Asahi Songwon Colors Ltd</t>
  </si>
  <si>
    <t>ASAHISONG</t>
  </si>
  <si>
    <t>KCP Sugar and Industries Corp Ltd</t>
  </si>
  <si>
    <t>KCPSUGIND</t>
  </si>
  <si>
    <t>Nagarjuna Fertilizers and Chemicals Ltd</t>
  </si>
  <si>
    <t>NAGAFERT</t>
  </si>
  <si>
    <t>SRM Contractors Ltd</t>
  </si>
  <si>
    <t>SRM</t>
  </si>
  <si>
    <t>Bhartiya International Ltd</t>
  </si>
  <si>
    <t>BIL</t>
  </si>
  <si>
    <t>Mirza International Ltd</t>
  </si>
  <si>
    <t>MIRZAINT</t>
  </si>
  <si>
    <t>Reliance Communications Ltd</t>
  </si>
  <si>
    <t>RCOM</t>
  </si>
  <si>
    <t>Shivalic Power Control Ltd</t>
  </si>
  <si>
    <t>SPCL</t>
  </si>
  <si>
    <t>KN Agri Resources Ltd</t>
  </si>
  <si>
    <t>KNAGRI</t>
  </si>
  <si>
    <t>Remsons Industries Ltd</t>
  </si>
  <si>
    <t>REMSONSIND</t>
  </si>
  <si>
    <t>Rathi Steel and Power Ltd</t>
  </si>
  <si>
    <t>RATHIST</t>
  </si>
  <si>
    <t>UTI Nifty Next 50 Exchange Traded Fund</t>
  </si>
  <si>
    <t>UTINEXT50</t>
  </si>
  <si>
    <t>TRF Ltd</t>
  </si>
  <si>
    <t>TRF</t>
  </si>
  <si>
    <t>PTL Enterprises Ltd</t>
  </si>
  <si>
    <t>PTL</t>
  </si>
  <si>
    <t>Jost's Engineering Company Ltd</t>
  </si>
  <si>
    <t>JOSTS</t>
  </si>
  <si>
    <t>Supreme Power Equipment Ltd</t>
  </si>
  <si>
    <t>SUPREMEPWR</t>
  </si>
  <si>
    <t>Harita Seating Systems Ltd</t>
  </si>
  <si>
    <t>HARITASEAT</t>
  </si>
  <si>
    <t>Balaxi Pharmaceuticals Ltd</t>
  </si>
  <si>
    <t>BALAXI</t>
  </si>
  <si>
    <t>Gretex Corporate Services Ltd</t>
  </si>
  <si>
    <t>GCSL</t>
  </si>
  <si>
    <t>Industrial Investment Trust Ltd</t>
  </si>
  <si>
    <t>IITL</t>
  </si>
  <si>
    <t>Oricon Enterprises Ltd</t>
  </si>
  <si>
    <t>ORICONENT</t>
  </si>
  <si>
    <t>Addictive Learning Technology Ltd</t>
  </si>
  <si>
    <t>LAWSIKHO</t>
  </si>
  <si>
    <t>Essen Speciality Films Ltd</t>
  </si>
  <si>
    <t>ESFL</t>
  </si>
  <si>
    <t>ZIM Laboratories Ltd</t>
  </si>
  <si>
    <t>ZIMLAB</t>
  </si>
  <si>
    <t>Nitco Ltd</t>
  </si>
  <si>
    <t>NITCO</t>
  </si>
  <si>
    <t>Meghna Infracon Infrastructure Ltd</t>
  </si>
  <si>
    <t>MIIL</t>
  </si>
  <si>
    <t>Nahar Capital and Financial Services Ltd</t>
  </si>
  <si>
    <t>NAHARCAP</t>
  </si>
  <si>
    <t>Nila Infrastructures Ltd</t>
  </si>
  <si>
    <t>NILAINFRA</t>
  </si>
  <si>
    <t>NBI Industrial Finance Company Ltd</t>
  </si>
  <si>
    <t>NBIFIN</t>
  </si>
  <si>
    <t>RBZ Jewellers Ltd</t>
  </si>
  <si>
    <t>RBZJEWEL</t>
  </si>
  <si>
    <t>Jewelry &amp; Watch Retailers</t>
  </si>
  <si>
    <t>Nikhil Adhesives Ltd</t>
  </si>
  <si>
    <t>NIKHILAD</t>
  </si>
  <si>
    <t>BPL Ltd</t>
  </si>
  <si>
    <t>BPL</t>
  </si>
  <si>
    <t>Accent Microcell Ltd</t>
  </si>
  <si>
    <t>ACCENTMIC</t>
  </si>
  <si>
    <t>Suraj Ltd</t>
  </si>
  <si>
    <t>SURAJLTD</t>
  </si>
  <si>
    <t>HT Media Ltd</t>
  </si>
  <si>
    <t>HTMEDIA</t>
  </si>
  <si>
    <t>Laxmi Goldorna House Ltd</t>
  </si>
  <si>
    <t>LGHL</t>
  </si>
  <si>
    <t>National Peroxide Ltd</t>
  </si>
  <si>
    <t>NPL</t>
  </si>
  <si>
    <t>Muthoot Capital Services Ltd</t>
  </si>
  <si>
    <t>MUTHOOTCAP</t>
  </si>
  <si>
    <t>3i Infotech Ltd</t>
  </si>
  <si>
    <t>3IINFOLTD</t>
  </si>
  <si>
    <t>Batliboi Ltd</t>
  </si>
  <si>
    <t>BATLIBOI</t>
  </si>
  <si>
    <t>Vikram Thermo (India) Ltd</t>
  </si>
  <si>
    <t>VIKRAMTH</t>
  </si>
  <si>
    <t>Niyogin Fintech Ltd</t>
  </si>
  <si>
    <t>NIYOGIN</t>
  </si>
  <si>
    <t>Aarti Surfactants Ltd</t>
  </si>
  <si>
    <t>AARTISURF</t>
  </si>
  <si>
    <t>Iris Clothings Ltd</t>
  </si>
  <si>
    <t>IRISDOREME</t>
  </si>
  <si>
    <t>Autoline Industries Ltd</t>
  </si>
  <si>
    <t>AUTOIND</t>
  </si>
  <si>
    <t>Singer India Ltd</t>
  </si>
  <si>
    <t>SINGER</t>
  </si>
  <si>
    <t>Sealmatic India Ltd</t>
  </si>
  <si>
    <t>SEALMATIC</t>
  </si>
  <si>
    <t>Delton Cables Ltd</t>
  </si>
  <si>
    <t>DLTNCBL</t>
  </si>
  <si>
    <t>Almondz Global Securities Ltd</t>
  </si>
  <si>
    <t>ALMONDZ</t>
  </si>
  <si>
    <t>IFB Agro Industries Ltd</t>
  </si>
  <si>
    <t>IFBAGRO</t>
  </si>
  <si>
    <t>Pavna Industries Ltd</t>
  </si>
  <si>
    <t>PAVNAIND</t>
  </si>
  <si>
    <t>Precot Ltd</t>
  </si>
  <si>
    <t>PRECOT</t>
  </si>
  <si>
    <t>Shree Karni Fabcom Ltd</t>
  </si>
  <si>
    <t>SHREEKARNI</t>
  </si>
  <si>
    <t>Synergy Green Industries Ltd</t>
  </si>
  <si>
    <t>SGIL</t>
  </si>
  <si>
    <t>Madhav Infra Projects Ltd</t>
  </si>
  <si>
    <t>MADHAVIPL</t>
  </si>
  <si>
    <t>Proventus Agrocom Ltd</t>
  </si>
  <si>
    <t>PROV</t>
  </si>
  <si>
    <t>MOS Utility Ltd</t>
  </si>
  <si>
    <t>MOS</t>
  </si>
  <si>
    <t>Diamines and Chemicals Ltd</t>
  </si>
  <si>
    <t>DIAMINESQ</t>
  </si>
  <si>
    <t>Sadbhav Engineering Ltd</t>
  </si>
  <si>
    <t>SADBHAV</t>
  </si>
  <si>
    <t>Izmo Ltd</t>
  </si>
  <si>
    <t>IZMO</t>
  </si>
  <si>
    <t>Sumit Woods Ltd</t>
  </si>
  <si>
    <t>SUMIT</t>
  </si>
  <si>
    <t>Viviana Power Tech Ltd</t>
  </si>
  <si>
    <t>VIVIANA</t>
  </si>
  <si>
    <t>Swaraj Suiting Ltd</t>
  </si>
  <si>
    <t>SWARAJ</t>
  </si>
  <si>
    <t>ELGI Rubber Co Ltd</t>
  </si>
  <si>
    <t>ELGIRUBCO</t>
  </si>
  <si>
    <t>Anjani Portland Cement Ltd</t>
  </si>
  <si>
    <t>APCL</t>
  </si>
  <si>
    <t>Rudra Global Infra Products Ltd</t>
  </si>
  <si>
    <t>RUDRA</t>
  </si>
  <si>
    <t>Bombay Oxygen Investments Ltd</t>
  </si>
  <si>
    <t>BOMOXY-B1</t>
  </si>
  <si>
    <t>Sinclairs Hotels Ltd</t>
  </si>
  <si>
    <t>SINCLAIR</t>
  </si>
  <si>
    <t>Triton Valves Ltd</t>
  </si>
  <si>
    <t>TRITONV</t>
  </si>
  <si>
    <t>Kanoria Chemicals and Industries Ltd</t>
  </si>
  <si>
    <t>KANORICHEM</t>
  </si>
  <si>
    <t>Indo Us Bio-Tech Ltd</t>
  </si>
  <si>
    <t>INDOUS</t>
  </si>
  <si>
    <t>Uravi T &amp; Wedge Lamps Ltd</t>
  </si>
  <si>
    <t>URAVI</t>
  </si>
  <si>
    <t>CL Educate Ltd</t>
  </si>
  <si>
    <t>CLEDUCATE</t>
  </si>
  <si>
    <t>Kilitch Drugs (India) Ltd</t>
  </si>
  <si>
    <t>KILITCH</t>
  </si>
  <si>
    <t>Shalibhadra Finance Ltd</t>
  </si>
  <si>
    <t>SAHLIBHFI</t>
  </si>
  <si>
    <t>Lyka Labs Ltd</t>
  </si>
  <si>
    <t>LYKALABS</t>
  </si>
  <si>
    <t>Vinsys IT Services India Ltd</t>
  </si>
  <si>
    <t>VINSYS</t>
  </si>
  <si>
    <t>Birla Precision Technologies Ltd</t>
  </si>
  <si>
    <t>BIRLAPREC</t>
  </si>
  <si>
    <t>Kothari Products Ltd</t>
  </si>
  <si>
    <t>KOTHARIPRO</t>
  </si>
  <si>
    <t>HCL Infosystems Ltd</t>
  </si>
  <si>
    <t>HCL-INSYS</t>
  </si>
  <si>
    <t>Krishca Strapping Solutions Ltd</t>
  </si>
  <si>
    <t>KRISHCA</t>
  </si>
  <si>
    <t>Modison Ltd</t>
  </si>
  <si>
    <t>MODISONLTD</t>
  </si>
  <si>
    <t>Kiran Vyapar Ltd</t>
  </si>
  <si>
    <t>KIRANVYPAR</t>
  </si>
  <si>
    <t>United Drilling Tools Ltd</t>
  </si>
  <si>
    <t>UNIDT</t>
  </si>
  <si>
    <t>Raghuvir Synthetics Ltd</t>
  </si>
  <si>
    <t>RAGHUSYN</t>
  </si>
  <si>
    <t>Krishival Foods Ltd</t>
  </si>
  <si>
    <t>KRISHIVAL</t>
  </si>
  <si>
    <t>Pradeep Metals Ltd</t>
  </si>
  <si>
    <t>PRADPME</t>
  </si>
  <si>
    <t>Orient Bell Ltd</t>
  </si>
  <si>
    <t>ORIENTBELL</t>
  </si>
  <si>
    <t>International Conveyors Ltd</t>
  </si>
  <si>
    <t>INTLCONV</t>
  </si>
  <si>
    <t>Dynemic Products Ltd</t>
  </si>
  <si>
    <t>DYNPRO</t>
  </si>
  <si>
    <t>Bartronics India Ltd</t>
  </si>
  <si>
    <t>ASMS</t>
  </si>
  <si>
    <t>Manomay Tex India Ltd</t>
  </si>
  <si>
    <t>MANOMAY</t>
  </si>
  <si>
    <t>Medicamen Biotech Ltd</t>
  </si>
  <si>
    <t>MEDICAMEQ</t>
  </si>
  <si>
    <t>Xtglobal Infotech Ltd</t>
  </si>
  <si>
    <t>XTGLOBAL</t>
  </si>
  <si>
    <t>Phantom Digital Effects Ltd</t>
  </si>
  <si>
    <t>PHANTOMFX</t>
  </si>
  <si>
    <t>Trucap Finance Ltd</t>
  </si>
  <si>
    <t>TRU</t>
  </si>
  <si>
    <t>Aerpace Industries Ltd</t>
  </si>
  <si>
    <t>AERPACE</t>
  </si>
  <si>
    <t>Mazda Ltd</t>
  </si>
  <si>
    <t>MAZDA</t>
  </si>
  <si>
    <t>Gokul Refoils and Solvent Ltd</t>
  </si>
  <si>
    <t>GOKUL</t>
  </si>
  <si>
    <t>Dhabriya Polywood Ltd</t>
  </si>
  <si>
    <t>DHABRIYA</t>
  </si>
  <si>
    <t>Kritika Wires Ltd</t>
  </si>
  <si>
    <t>KRITIKA</t>
  </si>
  <si>
    <t>Modi's Navnirman Ltd</t>
  </si>
  <si>
    <t>MODIS</t>
  </si>
  <si>
    <t>Taylormade Renewables Ltd</t>
  </si>
  <si>
    <t>TRL</t>
  </si>
  <si>
    <t>Banswara Syntex Ltd</t>
  </si>
  <si>
    <t>BANSWRAS</t>
  </si>
  <si>
    <t>Goodricke Group Ltd</t>
  </si>
  <si>
    <t>GOODRICKE</t>
  </si>
  <si>
    <t>Orbit Exports Ltd</t>
  </si>
  <si>
    <t>ORBTEXP</t>
  </si>
  <si>
    <t>Frog Cellsat Ltd</t>
  </si>
  <si>
    <t>FROG</t>
  </si>
  <si>
    <t>International Travel House Ltd</t>
  </si>
  <si>
    <t>ITHL</t>
  </si>
  <si>
    <t>Valiant Laboratories Ltd</t>
  </si>
  <si>
    <t>VALIANTLAB</t>
  </si>
  <si>
    <t>DU Digital Global Ltd</t>
  </si>
  <si>
    <t>DUGLOBAL</t>
  </si>
  <si>
    <t>Jenburkt Pharmaceuticals Ltd</t>
  </si>
  <si>
    <t>JENBURPH</t>
  </si>
  <si>
    <t>Indian Bright Steel Co Ltd</t>
  </si>
  <si>
    <t>IBRIGST</t>
  </si>
  <si>
    <t>Valiant Communications Ltd</t>
  </si>
  <si>
    <t>VALIANT</t>
  </si>
  <si>
    <t>RM Drip &amp; Sprinklers Systems Ltd</t>
  </si>
  <si>
    <t>RMDRIP</t>
  </si>
  <si>
    <t>Mawana Sugars Ltd</t>
  </si>
  <si>
    <t>MAWANASUG</t>
  </si>
  <si>
    <t>Pritika Auto Industries Ltd</t>
  </si>
  <si>
    <t>PRITIKAUTO</t>
  </si>
  <si>
    <t>Ambalal Sarabhai Enterprises Ltd</t>
  </si>
  <si>
    <t>AMBALALSA</t>
  </si>
  <si>
    <t>IRIS Business Services Ltd</t>
  </si>
  <si>
    <t>IRIS</t>
  </si>
  <si>
    <t>Lucent Industries Ltd</t>
  </si>
  <si>
    <t>LUCENT</t>
  </si>
  <si>
    <t>UFO Moviez India Ltd</t>
  </si>
  <si>
    <t>UFO</t>
  </si>
  <si>
    <t>U Y Fincorp Ltd</t>
  </si>
  <si>
    <t>UYFINCORP</t>
  </si>
  <si>
    <t>Manaksia Coated Metals &amp; Industries Ltd</t>
  </si>
  <si>
    <t>MANAKCOAT</t>
  </si>
  <si>
    <t>Vardhman Acrylics Ltd</t>
  </si>
  <si>
    <t>VARDHACRLC</t>
  </si>
  <si>
    <t>Kothari Sugars and Chemicals Ltd</t>
  </si>
  <si>
    <t>KOTARISUG</t>
  </si>
  <si>
    <t>Riddhi Siddhi Gluco Biols Ltd</t>
  </si>
  <si>
    <t>RIDDHI</t>
  </si>
  <si>
    <t>Thirdwave Financial Intermediaries Ltd</t>
  </si>
  <si>
    <t>THIRDFIN</t>
  </si>
  <si>
    <t>Aditya BSL Nifty 50 ETF</t>
  </si>
  <si>
    <t>BSLNIFTY</t>
  </si>
  <si>
    <t>Vipul Ltd</t>
  </si>
  <si>
    <t>VIPULLTD</t>
  </si>
  <si>
    <t>DC Infotech and Communication Ltd</t>
  </si>
  <si>
    <t>DCI</t>
  </si>
  <si>
    <t>Euro Panel Products Ltd</t>
  </si>
  <si>
    <t>EUROBOND</t>
  </si>
  <si>
    <t>Titan Biotech Ltd</t>
  </si>
  <si>
    <t>TITANBIO</t>
  </si>
  <si>
    <t>Quest Capital Markets Ltd</t>
  </si>
  <si>
    <t>QUESTCAP</t>
  </si>
  <si>
    <t>SRG Housing Finance Ltd</t>
  </si>
  <si>
    <t>SRGHFL</t>
  </si>
  <si>
    <t>Tierra Agrotech Ltd</t>
  </si>
  <si>
    <t>TIERRA</t>
  </si>
  <si>
    <t>Agricultural Products &amp; Services</t>
  </si>
  <si>
    <t>Comfort Intech Ltd</t>
  </si>
  <si>
    <t>COMFINTE</t>
  </si>
  <si>
    <t>Bharat Agri Fert &amp; Realty Ltd</t>
  </si>
  <si>
    <t>BHARATAGRI</t>
  </si>
  <si>
    <t>Positron Energy Ltd</t>
  </si>
  <si>
    <t>POSITRON</t>
  </si>
  <si>
    <t>IL&amp;FS Engineering and Construction Company Ltd</t>
  </si>
  <si>
    <t>IL&amp;FSENGG</t>
  </si>
  <si>
    <t>Dynamic Services &amp; Security Ltd</t>
  </si>
  <si>
    <t>DYNAMIC</t>
  </si>
  <si>
    <t>Vibhor Steel Tubes Ltd</t>
  </si>
  <si>
    <t>VSTL</t>
  </si>
  <si>
    <t>Sakthi Sugars Ltd</t>
  </si>
  <si>
    <t>SAKHTISUG</t>
  </si>
  <si>
    <t>Ador Fontech Ltd</t>
  </si>
  <si>
    <t>ADORFO</t>
  </si>
  <si>
    <t>B&amp;B Triplewall Containers Ltd</t>
  </si>
  <si>
    <t>BBTCL</t>
  </si>
  <si>
    <t>Hi-Green Carbon Ltd</t>
  </si>
  <si>
    <t>HIGREEN</t>
  </si>
  <si>
    <t>Gujarat Apollo Industries Ltd</t>
  </si>
  <si>
    <t>GUJAPOLLO</t>
  </si>
  <si>
    <t>Aban Offshore Ltd</t>
  </si>
  <si>
    <t>ABAN</t>
  </si>
  <si>
    <t>Jet Airways (India) Ltd</t>
  </si>
  <si>
    <t>JETAIRWAYS</t>
  </si>
  <si>
    <t>Ceenik Exports (India) Ltd</t>
  </si>
  <si>
    <t>CEENIK</t>
  </si>
  <si>
    <t>Premier Polyfilm Ltd</t>
  </si>
  <si>
    <t>PREMIERPOL</t>
  </si>
  <si>
    <t>Z-Tech (India) Ltd</t>
  </si>
  <si>
    <t>ZTECH</t>
  </si>
  <si>
    <t>Le Merite Exports Ltd</t>
  </si>
  <si>
    <t>LEMERITE</t>
  </si>
  <si>
    <t>Mangalam Organics Ltd</t>
  </si>
  <si>
    <t>MANORG</t>
  </si>
  <si>
    <t>Investment &amp; Precision Castings Ltd</t>
  </si>
  <si>
    <t>INVPRECQ</t>
  </si>
  <si>
    <t>Airan Ltd</t>
  </si>
  <si>
    <t>AIRAN</t>
  </si>
  <si>
    <t>BEW Engineering Ltd</t>
  </si>
  <si>
    <t>BEWLTD</t>
  </si>
  <si>
    <t>Akme Fintrade India Ltd</t>
  </si>
  <si>
    <t>AFIL</t>
  </si>
  <si>
    <t>Dai Ichi Karkaria Ltd</t>
  </si>
  <si>
    <t>DAICHI</t>
  </si>
  <si>
    <t>Cool Caps Industries Ltd</t>
  </si>
  <si>
    <t>COOLCAPS</t>
  </si>
  <si>
    <t>SoftTech Engineers Ltd</t>
  </si>
  <si>
    <t>SOFTTECH</t>
  </si>
  <si>
    <t>Vardhman Polytex Ltd</t>
  </si>
  <si>
    <t>VARDMNPOLY</t>
  </si>
  <si>
    <t>GEM Enviro Management Ltd</t>
  </si>
  <si>
    <t>GEMENVIRO</t>
  </si>
  <si>
    <t>Super Sales India Ltd</t>
  </si>
  <si>
    <t>SUPER</t>
  </si>
  <si>
    <t>Markolines Pavement Technologies Ltd</t>
  </si>
  <si>
    <t>MARKOLINES</t>
  </si>
  <si>
    <t>Highways &amp; Railtracks</t>
  </si>
  <si>
    <t>Creative Graphics Solutions India Ltd</t>
  </si>
  <si>
    <t>CGRAPHICS</t>
  </si>
  <si>
    <t>UMA Exports Ltd</t>
  </si>
  <si>
    <t>UMAEXPORTS</t>
  </si>
  <si>
    <t>Logica Infoway Ltd</t>
  </si>
  <si>
    <t>LOGICA</t>
  </si>
  <si>
    <t>Vadilal Enterprises Ltd</t>
  </si>
  <si>
    <t>VADILENT</t>
  </si>
  <si>
    <t>Osia Hyper Retail Ltd</t>
  </si>
  <si>
    <t>OSIAHYPER</t>
  </si>
  <si>
    <t>Aryaman Financial Services Ltd</t>
  </si>
  <si>
    <t>ARYAMAN</t>
  </si>
  <si>
    <t>Pratham EPC Projects Ltd</t>
  </si>
  <si>
    <t>PRATHAM</t>
  </si>
  <si>
    <t>Rubfila International Ltd</t>
  </si>
  <si>
    <t>RUBFILA</t>
  </si>
  <si>
    <t>Majestic Auto Ltd</t>
  </si>
  <si>
    <t>MAJESAUT</t>
  </si>
  <si>
    <t>AVP Infracon Ltd</t>
  </si>
  <si>
    <t>AVPINFRA</t>
  </si>
  <si>
    <t>Emkay Global Financial Services Ltd</t>
  </si>
  <si>
    <t>EMKAY</t>
  </si>
  <si>
    <t>Prozone Realty Ltd</t>
  </si>
  <si>
    <t>PROZONER</t>
  </si>
  <si>
    <t>Cressanda Railway Solutions Ltd</t>
  </si>
  <si>
    <t>CRESSAN</t>
  </si>
  <si>
    <t>Utssav CZ Gold Jewels Ltd</t>
  </si>
  <si>
    <t>UTSSAV</t>
  </si>
  <si>
    <t>Lakshmi Mills Company Ltd</t>
  </si>
  <si>
    <t>LAKSHMIMIL</t>
  </si>
  <si>
    <t>Emami Realty Ltd</t>
  </si>
  <si>
    <t>EMAMIREAL</t>
  </si>
  <si>
    <t>Venus Remedies Ltd</t>
  </si>
  <si>
    <t>VENUSREM</t>
  </si>
  <si>
    <t>Saakshi Medtech and Panels Ltd</t>
  </si>
  <si>
    <t>SAAKSHI</t>
  </si>
  <si>
    <t>Galaxy Bearings Ltd</t>
  </si>
  <si>
    <t>GALXBRG</t>
  </si>
  <si>
    <t>Sudarshan Pharma Industries Ltd</t>
  </si>
  <si>
    <t>SUDARSHAN</t>
  </si>
  <si>
    <t>Suyog Gurbaxani Funicular Ropeways Ltd</t>
  </si>
  <si>
    <t>SGFRL</t>
  </si>
  <si>
    <t>OK Play India Ltd</t>
  </si>
  <si>
    <t>OKPLA</t>
  </si>
  <si>
    <t>Poddar Pigments Ltd</t>
  </si>
  <si>
    <t>PODDARMENT</t>
  </si>
  <si>
    <t>Nila Spaces Ltd</t>
  </si>
  <si>
    <t>NILASPACES</t>
  </si>
  <si>
    <t>Indo Thai Securities Ltd</t>
  </si>
  <si>
    <t>INDOTHAI</t>
  </si>
  <si>
    <t>Nephro Care India Ltd</t>
  </si>
  <si>
    <t>NEPHROCARE</t>
  </si>
  <si>
    <t>Menon Pistons Ltd</t>
  </si>
  <si>
    <t>MENNPIS</t>
  </si>
  <si>
    <t>Swadeshi Polytex Ltd</t>
  </si>
  <si>
    <t>SWADPOL</t>
  </si>
  <si>
    <t>Shemaroo Entertainment Ltd</t>
  </si>
  <si>
    <t>SHEMAROO</t>
  </si>
  <si>
    <t>Indo National Ltd</t>
  </si>
  <si>
    <t>NIPPOBATRY</t>
  </si>
  <si>
    <t>Energy-Mission Machineries (India) Ltd</t>
  </si>
  <si>
    <t>EMMIL</t>
  </si>
  <si>
    <t>DCM Nouvelle Ltd</t>
  </si>
  <si>
    <t>DCMNVL</t>
  </si>
  <si>
    <t>Apollo Sindoori Hotels Ltd</t>
  </si>
  <si>
    <t>APOLSINHOT</t>
  </si>
  <si>
    <t>Euro India Fresh Foods Ltd</t>
  </si>
  <si>
    <t>EIFFL</t>
  </si>
  <si>
    <t>Pasupati Acrylon Ltd</t>
  </si>
  <si>
    <t>PASUPTAC</t>
  </si>
  <si>
    <t>TBI Corn Ltd</t>
  </si>
  <si>
    <t>TBI</t>
  </si>
  <si>
    <t>Integra Essentia Ltd</t>
  </si>
  <si>
    <t>ESSENTIA</t>
  </si>
  <si>
    <t>Captain Polyplast Ltd</t>
  </si>
  <si>
    <t>CPL</t>
  </si>
  <si>
    <t>Shri Keshav Cements and Infra Ltd</t>
  </si>
  <si>
    <t>SKCIL</t>
  </si>
  <si>
    <t>Sundaram Brake Linings Ltd</t>
  </si>
  <si>
    <t>SUNDRMBRAK</t>
  </si>
  <si>
    <t>Sheetal Cool Products Ltd</t>
  </si>
  <si>
    <t>SCPL</t>
  </si>
  <si>
    <t>Chavda Infra Ltd</t>
  </si>
  <si>
    <t>CHAVDA</t>
  </si>
  <si>
    <t>POCL Enterprises Ltd</t>
  </si>
  <si>
    <t>POEL</t>
  </si>
  <si>
    <t>Ponni Sugars (Erode) Ltd</t>
  </si>
  <si>
    <t>PONNIERODE</t>
  </si>
  <si>
    <t>StarlinePS Enterprises Ltd</t>
  </si>
  <si>
    <t>STARLENT</t>
  </si>
  <si>
    <t>Ruchira Papers Ltd</t>
  </si>
  <si>
    <t>RUCHIRA</t>
  </si>
  <si>
    <t>Thaai Casting Limited</t>
  </si>
  <si>
    <t>TCL</t>
  </si>
  <si>
    <t>Atlantaa Ltd</t>
  </si>
  <si>
    <t>ATLANTAA</t>
  </si>
  <si>
    <t>Quint Digital Ltd</t>
  </si>
  <si>
    <t>QUINT</t>
  </si>
  <si>
    <t>Broadcasting</t>
  </si>
  <si>
    <t>Zenotech Laboratories Ltd</t>
  </si>
  <si>
    <t>ZENOTECH</t>
  </si>
  <si>
    <t>UCAL Ltd</t>
  </si>
  <si>
    <t>UCAL</t>
  </si>
  <si>
    <t>Aelea Commodities Ltd</t>
  </si>
  <si>
    <t>ACLD</t>
  </si>
  <si>
    <t>Lehar Footwears Ltd</t>
  </si>
  <si>
    <t>LEHAR</t>
  </si>
  <si>
    <t>Innovators Facade Systems Ltd</t>
  </si>
  <si>
    <t>INNOVATORS</t>
  </si>
  <si>
    <t>Modi Naturals Ltd</t>
  </si>
  <si>
    <t>MODINATUR</t>
  </si>
  <si>
    <t>Kings Infra Ventures Ltd</t>
  </si>
  <si>
    <t>KINGSINFR</t>
  </si>
  <si>
    <t>SMS Lifesciences India Ltd</t>
  </si>
  <si>
    <t>SMSLIFE</t>
  </si>
  <si>
    <t>Bharat Road Network Ltd</t>
  </si>
  <si>
    <t>BRNL</t>
  </si>
  <si>
    <t>Kataria Industries Ltd</t>
  </si>
  <si>
    <t>KATARIA</t>
  </si>
  <si>
    <t>Kinetic Engineering Ltd</t>
  </si>
  <si>
    <t>KINETICENG</t>
  </si>
  <si>
    <t>Nath Bio-Genes (I) Ltd</t>
  </si>
  <si>
    <t>NATHBIOGEN</t>
  </si>
  <si>
    <t>KPT Industries Ltd</t>
  </si>
  <si>
    <t>KPT</t>
  </si>
  <si>
    <t>Ravinder Heights Ltd</t>
  </si>
  <si>
    <t>RVHL</t>
  </si>
  <si>
    <t>Indian Emulsifiers Ltd</t>
  </si>
  <si>
    <t>IEML</t>
  </si>
  <si>
    <t>Cineline India Ltd</t>
  </si>
  <si>
    <t>CINELINE</t>
  </si>
  <si>
    <t>Harrisons Malayalam Ltd</t>
  </si>
  <si>
    <t>HARRMALAYA</t>
  </si>
  <si>
    <t>Inertia Steel Ltd</t>
  </si>
  <si>
    <t>INERTIAST</t>
  </si>
  <si>
    <t>Newjaisa Technologies Ltd</t>
  </si>
  <si>
    <t>NEWJAISA</t>
  </si>
  <si>
    <t>Shree Rama Multi-Tech Ltd</t>
  </si>
  <si>
    <t>SHREERAMA</t>
  </si>
  <si>
    <t>Mangalam Industrial Finance Ltd</t>
  </si>
  <si>
    <t>MANGIND</t>
  </si>
  <si>
    <t>Aion-Tech Solutions Ltd</t>
  </si>
  <si>
    <t>GOLDTECH</t>
  </si>
  <si>
    <t>Global Education Ltd</t>
  </si>
  <si>
    <t>GLOBAL</t>
  </si>
  <si>
    <t>Sigma Solve Ltd</t>
  </si>
  <si>
    <t>SIGMA</t>
  </si>
  <si>
    <t>Baroda Rayon Corporation Ltd</t>
  </si>
  <si>
    <t>BARODARY</t>
  </si>
  <si>
    <t>Royal India Corporation Ltd</t>
  </si>
  <si>
    <t>ROYALIND</t>
  </si>
  <si>
    <t>Mangalam Global Enterprise Ltd</t>
  </si>
  <si>
    <t>MGEL</t>
  </si>
  <si>
    <t>Amal Ltd</t>
  </si>
  <si>
    <t>AMAL</t>
  </si>
  <si>
    <t>Shish Industries Ltd</t>
  </si>
  <si>
    <t>SHISHIND</t>
  </si>
  <si>
    <t>Hindusthan Urban Infrastructure Ltd</t>
  </si>
  <si>
    <t>HUIL</t>
  </si>
  <si>
    <t>Esconet Technologies Ltd</t>
  </si>
  <si>
    <t>ESCONET</t>
  </si>
  <si>
    <t>Panchmahal Steel Ltd</t>
  </si>
  <si>
    <t>PANCHMAHQ</t>
  </si>
  <si>
    <t>Shera Energy Ltd</t>
  </si>
  <si>
    <t>SHERA</t>
  </si>
  <si>
    <t>Gennex Laboratories Ltd</t>
  </si>
  <si>
    <t>GENNEX</t>
  </si>
  <si>
    <t>Bannari Amman Spinning Mills Ltd</t>
  </si>
  <si>
    <t>BASML</t>
  </si>
  <si>
    <t>Kanoria Energy &amp; Infrastructure Limited</t>
  </si>
  <si>
    <t>KEIL</t>
  </si>
  <si>
    <t>Building Products</t>
  </si>
  <si>
    <t>Vishal Fabrics Ltd</t>
  </si>
  <si>
    <t>VISHAL</t>
  </si>
  <si>
    <t>Supershakti Metaliks Ltd</t>
  </si>
  <si>
    <t>SUPERSHAKT</t>
  </si>
  <si>
    <t>Universus Photo Imagings Ltd</t>
  </si>
  <si>
    <t>UNIVPHOTO</t>
  </si>
  <si>
    <t>Mahindra EPC Irrigation Ltd</t>
  </si>
  <si>
    <t>MAHEPC</t>
  </si>
  <si>
    <t>Remedium Lifecare Ltd</t>
  </si>
  <si>
    <t>REMLIFE</t>
  </si>
  <si>
    <t>Byke Hospitality Ltd</t>
  </si>
  <si>
    <t>BYKE</t>
  </si>
  <si>
    <t>Baheti Recycling Industries Ltd</t>
  </si>
  <si>
    <t>BAHETI</t>
  </si>
  <si>
    <t>Shiv Aum Steels Ltd</t>
  </si>
  <si>
    <t>SHIVAUM</t>
  </si>
  <si>
    <t>South West Pinnacle Exploration Ltd</t>
  </si>
  <si>
    <t>SOUTHWEST</t>
  </si>
  <si>
    <t>Chemtech Industrial Valves Ltd</t>
  </si>
  <si>
    <t>CHEMTECH</t>
  </si>
  <si>
    <t>Winsol Engineers Ltd</t>
  </si>
  <si>
    <t>WINSOL</t>
  </si>
  <si>
    <t>GEE Ltd</t>
  </si>
  <si>
    <t>GEE</t>
  </si>
  <si>
    <t>GP Petroleums Ltd</t>
  </si>
  <si>
    <t>GULFPETRO</t>
  </si>
  <si>
    <t>Keltech Energies Ltd</t>
  </si>
  <si>
    <t>KELENRG</t>
  </si>
  <si>
    <t>IL &amp; FS Investment Managers Ltd</t>
  </si>
  <si>
    <t>IVC</t>
  </si>
  <si>
    <t>A B Infrabuild Ltd</t>
  </si>
  <si>
    <t>ABINFRA</t>
  </si>
  <si>
    <t>Hitech Corporation Ltd</t>
  </si>
  <si>
    <t>HITECHCORP</t>
  </si>
  <si>
    <t>Shraddha Prime Projects Ltd</t>
  </si>
  <si>
    <t>SHRADDHA</t>
  </si>
  <si>
    <t>Sahyadri Industries Ltd</t>
  </si>
  <si>
    <t>SAHYADRI</t>
  </si>
  <si>
    <t>Star Housing Finance Ltd</t>
  </si>
  <si>
    <t>STARHFL</t>
  </si>
  <si>
    <t>Commercial &amp; Residential Mortgage Finance</t>
  </si>
  <si>
    <t>Graviss Hospitality Ltd</t>
  </si>
  <si>
    <t>GRAVISSHO</t>
  </si>
  <si>
    <t>Fredun Pharmaceuticals Ltd</t>
  </si>
  <si>
    <t>FREDUN</t>
  </si>
  <si>
    <t>Kerala Ayurveda Ltd</t>
  </si>
  <si>
    <t>KERALAYUR</t>
  </si>
  <si>
    <t>Refractory Shapes Ltd</t>
  </si>
  <si>
    <t>REFRACTORY</t>
  </si>
  <si>
    <t>Lorenzini Apparels Ltd</t>
  </si>
  <si>
    <t>LAL</t>
  </si>
  <si>
    <t>Prithvi Exchange (India) Ltd</t>
  </si>
  <si>
    <t>PRITHVIEXCH</t>
  </si>
  <si>
    <t>M K Proteins Ltd</t>
  </si>
  <si>
    <t>MKPL</t>
  </si>
  <si>
    <t>Plaza Wires Ltd</t>
  </si>
  <si>
    <t>PLAZACABLE</t>
  </si>
  <si>
    <t>Aries Agro Ltd (CN)</t>
  </si>
  <si>
    <t>ARIES</t>
  </si>
  <si>
    <t>Welspun Investments and Commercials Ltd</t>
  </si>
  <si>
    <t>WELINV</t>
  </si>
  <si>
    <t>A-1 Acid Ltd</t>
  </si>
  <si>
    <t>AAL</t>
  </si>
  <si>
    <t>Megasoft Ltd</t>
  </si>
  <si>
    <t>MEGASOFT</t>
  </si>
  <si>
    <t>Panasonic Energy India Co Ltd</t>
  </si>
  <si>
    <t>PANAENERG</t>
  </si>
  <si>
    <t>Sanjivani Paranteral Ltd</t>
  </si>
  <si>
    <t>SANJIVIN</t>
  </si>
  <si>
    <t>Jay Shree Tea and Industries Ltd</t>
  </si>
  <si>
    <t>JAYSREETEA</t>
  </si>
  <si>
    <t>Nitin Castings Ltd</t>
  </si>
  <si>
    <t>NITINCAST</t>
  </si>
  <si>
    <t>Metals - Iron</t>
  </si>
  <si>
    <t>Rane Engine Valve Ltd</t>
  </si>
  <si>
    <t>RANEENGINE</t>
  </si>
  <si>
    <t>Medico Remedies Ltd</t>
  </si>
  <si>
    <t>MEDICO</t>
  </si>
  <si>
    <t>Surani Steel Tubes Ltd</t>
  </si>
  <si>
    <t>SURANI</t>
  </si>
  <si>
    <t>RNFI Services Ltd</t>
  </si>
  <si>
    <t>RNFI</t>
  </si>
  <si>
    <t>Evexia Lifecare Ltd</t>
  </si>
  <si>
    <t>EVEXIA</t>
  </si>
  <si>
    <t>Competent Automobiles Company Ltd</t>
  </si>
  <si>
    <t>COMPEAU</t>
  </si>
  <si>
    <t>Nippon India ETF Nifty Midcap 150</t>
  </si>
  <si>
    <t>MID150BEES</t>
  </si>
  <si>
    <t>Trident Lifeline Ltd</t>
  </si>
  <si>
    <t>TLL</t>
  </si>
  <si>
    <t>Shree Vasu Logistics Ltd</t>
  </si>
  <si>
    <t>SVLL</t>
  </si>
  <si>
    <t>Star Paper Mills Ltd</t>
  </si>
  <si>
    <t>STARPAPER</t>
  </si>
  <si>
    <t>Global Vectra Helicorp Ltd</t>
  </si>
  <si>
    <t>GLOBALVECT</t>
  </si>
  <si>
    <t>Exhicon Events Media Solutions Ltd</t>
  </si>
  <si>
    <t>EXHICON</t>
  </si>
  <si>
    <t>Shyam Century Ferrous Ltd</t>
  </si>
  <si>
    <t>SHYAMCENT</t>
  </si>
  <si>
    <t>BGR Energy Systems Ltd</t>
  </si>
  <si>
    <t>BGRENERGY</t>
  </si>
  <si>
    <t>Trigyn Technologies Ltd</t>
  </si>
  <si>
    <t>TRIGYN</t>
  </si>
  <si>
    <t>Rockingdeals Circular Economy Ltd</t>
  </si>
  <si>
    <t>ROCKINGDCE</t>
  </si>
  <si>
    <t>Exxaro Tiles Ltd</t>
  </si>
  <si>
    <t>EXXARO</t>
  </si>
  <si>
    <t>Patels Airtemp (India) Ltd</t>
  </si>
  <si>
    <t>PATELSAI</t>
  </si>
  <si>
    <t>DJ Mediaprint &amp; Logistics Ltd</t>
  </si>
  <si>
    <t>DJML</t>
  </si>
  <si>
    <t>Vaarad Ventures Ltd</t>
  </si>
  <si>
    <t>VAARAD</t>
  </si>
  <si>
    <t>VIP Clothing Ltd</t>
  </si>
  <si>
    <t>VIPCLOTHNG</t>
  </si>
  <si>
    <t>Scan Steels Ltd</t>
  </si>
  <si>
    <t>SCANSTL</t>
  </si>
  <si>
    <t>Coastal Corporation Ltd</t>
  </si>
  <si>
    <t>COASTCORP</t>
  </si>
  <si>
    <t>Ajanta Soya Ltd</t>
  </si>
  <si>
    <t>AJANTSOY</t>
  </si>
  <si>
    <t>Murudeshwar Ceramics Ltd</t>
  </si>
  <si>
    <t>MURUDCERA</t>
  </si>
  <si>
    <t>Kaka Industries Ltd</t>
  </si>
  <si>
    <t>KAKA</t>
  </si>
  <si>
    <t>Shreyans Industries Ltd</t>
  </si>
  <si>
    <t>SHREYANIND</t>
  </si>
  <si>
    <t>GP Eco Solutions India Ltd</t>
  </si>
  <si>
    <t>GPECO</t>
  </si>
  <si>
    <t>Sicagen India Ltd</t>
  </si>
  <si>
    <t>SICAGEN</t>
  </si>
  <si>
    <t>Multibase India Ltd</t>
  </si>
  <si>
    <t>MULTIBASE</t>
  </si>
  <si>
    <t>K M Sugar Mills Ltd</t>
  </si>
  <si>
    <t>KMSUGAR</t>
  </si>
  <si>
    <t>Panchsheel Organics Ltd</t>
  </si>
  <si>
    <t>PANCHSHEEL</t>
  </si>
  <si>
    <t>Manaksia Steels Ltd</t>
  </si>
  <si>
    <t>MANAKSTEEL</t>
  </si>
  <si>
    <t>Rama Phosphates Ltd</t>
  </si>
  <si>
    <t>RAMAPHO</t>
  </si>
  <si>
    <t>SKP Bearing Industries Ltd</t>
  </si>
  <si>
    <t>SKP</t>
  </si>
  <si>
    <t>Ruchi Infrastructure Ltd</t>
  </si>
  <si>
    <t>RUCHINFRA</t>
  </si>
  <si>
    <t>Indian Toners &amp; Developers Ltd</t>
  </si>
  <si>
    <t>INDTONER</t>
  </si>
  <si>
    <t>Uday Jewellery Industries Ltd</t>
  </si>
  <si>
    <t>UDAYJEW</t>
  </si>
  <si>
    <t>Tembo Global Industries Ltd</t>
  </si>
  <si>
    <t>TEMBO</t>
  </si>
  <si>
    <t>India Finsec Ltd</t>
  </si>
  <si>
    <t>IFINSEC</t>
  </si>
  <si>
    <t>Country Club Hospitality &amp; Holidays Ltd</t>
  </si>
  <si>
    <t>CCHHL</t>
  </si>
  <si>
    <t>Systango Technologies Ltd</t>
  </si>
  <si>
    <t>SYSTANGO</t>
  </si>
  <si>
    <t>Milkfood Ltd</t>
  </si>
  <si>
    <t>MLKFOOD</t>
  </si>
  <si>
    <t>Madhuveer Com 18 Network Ltd</t>
  </si>
  <si>
    <t>MADHUVEER</t>
  </si>
  <si>
    <t>Sintercom India Ltd</t>
  </si>
  <si>
    <t>SINTERCOM</t>
  </si>
  <si>
    <t>Asian Hotels (North) Ltd</t>
  </si>
  <si>
    <t>ASIANHOTNR</t>
  </si>
  <si>
    <t>Aditya BSL Gold ETF</t>
  </si>
  <si>
    <t>BSLGOLDETF</t>
  </si>
  <si>
    <t>NDL Ventures Ltd</t>
  </si>
  <si>
    <t>NDLVENTURE</t>
  </si>
  <si>
    <t>Fluidomat Ltd</t>
  </si>
  <si>
    <t>FLUIDOM</t>
  </si>
  <si>
    <t>Megastar Foods Ltd</t>
  </si>
  <si>
    <t>MEGASTAR</t>
  </si>
  <si>
    <t>Sayaji Hotels (Indore) Ltd</t>
  </si>
  <si>
    <t>SHILINDORE</t>
  </si>
  <si>
    <t>Bhilwara Technical Textiles Ltd</t>
  </si>
  <si>
    <t>BTTL</t>
  </si>
  <si>
    <t>DRC Systems India Ltd</t>
  </si>
  <si>
    <t>DRCSYSTEMS</t>
  </si>
  <si>
    <t>Sunita Tools Ltd</t>
  </si>
  <si>
    <t>SUNITATOOL</t>
  </si>
  <si>
    <t>Arihant Foundations &amp; Housing Ltd</t>
  </si>
  <si>
    <t>ARIHANT</t>
  </si>
  <si>
    <t>CWD Limited</t>
  </si>
  <si>
    <t>CWD</t>
  </si>
  <si>
    <t>Consumer Electronics</t>
  </si>
  <si>
    <t>Talbros Engineering Ltd</t>
  </si>
  <si>
    <t>TALBROSENG</t>
  </si>
  <si>
    <t>Rana Sugars Ltd</t>
  </si>
  <si>
    <t>RANASUG</t>
  </si>
  <si>
    <t>Shri Venkatesh Refineries Ltd</t>
  </si>
  <si>
    <t>SVRL</t>
  </si>
  <si>
    <t>Robust Hotels Ltd</t>
  </si>
  <si>
    <t>RHL</t>
  </si>
  <si>
    <t>Mangalam Worldwide Ltd</t>
  </si>
  <si>
    <t>MWL</t>
  </si>
  <si>
    <t>MK Exim (India) Ltd</t>
  </si>
  <si>
    <t>MKEXIM</t>
  </si>
  <si>
    <t>Northern Spirits Ltd</t>
  </si>
  <si>
    <t>NSL</t>
  </si>
  <si>
    <t>ASI Industries Ltd</t>
  </si>
  <si>
    <t>ASIIL</t>
  </si>
  <si>
    <t>Parin Furniture Ltd</t>
  </si>
  <si>
    <t>PARIN</t>
  </si>
  <si>
    <t>SBEC Sugar Ltd</t>
  </si>
  <si>
    <t>SBECSUG</t>
  </si>
  <si>
    <t>Navkar Urbanstructure Ltd</t>
  </si>
  <si>
    <t>NAVKAR</t>
  </si>
  <si>
    <t>Shah Metacorp Ltd</t>
  </si>
  <si>
    <t>SHAH</t>
  </si>
  <si>
    <t>Apollo Finvest (India) Ltd</t>
  </si>
  <si>
    <t>APOLLOFI</t>
  </si>
  <si>
    <t>Inflame Appliances Ltd</t>
  </si>
  <si>
    <t>INFLAME</t>
  </si>
  <si>
    <t>Zodiac Clothing Company Ltd</t>
  </si>
  <si>
    <t>ZODIACLOTH</t>
  </si>
  <si>
    <t>Variman Global Enterprises Ltd</t>
  </si>
  <si>
    <t>VARIMAN</t>
  </si>
  <si>
    <t>Technology Distributors</t>
  </si>
  <si>
    <t>Naga Dhunseri Group Ltd</t>
  </si>
  <si>
    <t>NDGL</t>
  </si>
  <si>
    <t>Magnum Ventures Ltd</t>
  </si>
  <si>
    <t>MAGNUM</t>
  </si>
  <si>
    <t>Virinchi Ltd</t>
  </si>
  <si>
    <t>VIRINCHI</t>
  </si>
  <si>
    <t>Bemco Hydraulics Ltd</t>
  </si>
  <si>
    <t>BEMHY</t>
  </si>
  <si>
    <t>Rajnandini Metal Ltd</t>
  </si>
  <si>
    <t>RAJMET</t>
  </si>
  <si>
    <t>Bambino Agro Industries Ltd</t>
  </si>
  <si>
    <t>BAMBINO</t>
  </si>
  <si>
    <t>Magna Electro Castings Ltd</t>
  </si>
  <si>
    <t>MAGNAELQ</t>
  </si>
  <si>
    <t>Vishwaraj Sugar Industries Ltd</t>
  </si>
  <si>
    <t>VISHWARAJ</t>
  </si>
  <si>
    <t>Kay Cee Energy &amp; Infra Ltd</t>
  </si>
  <si>
    <t>KCEIL</t>
  </si>
  <si>
    <t>Lancor Holdings Ltd</t>
  </si>
  <si>
    <t>LANCORHOL</t>
  </si>
  <si>
    <t>Natural Capsules Ltd</t>
  </si>
  <si>
    <t>NATCAPSUQ</t>
  </si>
  <si>
    <t>Hindustan Organic Chemicals Ltd</t>
  </si>
  <si>
    <t>HOCL</t>
  </si>
  <si>
    <t>Brooks Laboratories Ltd</t>
  </si>
  <si>
    <t>BROOKS</t>
  </si>
  <si>
    <t>Alacrity Securities Ltd</t>
  </si>
  <si>
    <t>ALSL</t>
  </si>
  <si>
    <t>Purv Flexipack Ltd</t>
  </si>
  <si>
    <t>PURVFLEXI</t>
  </si>
  <si>
    <t>Cian Agro Industries &amp; Infrastructure Ltd</t>
  </si>
  <si>
    <t>CIANAGRO</t>
  </si>
  <si>
    <t>Intense Technologies Ltd</t>
  </si>
  <si>
    <t>INTENTECH</t>
  </si>
  <si>
    <t>K2 Infragen Ltd</t>
  </si>
  <si>
    <t>K2INFRA</t>
  </si>
  <si>
    <t>Avonmore Capital &amp; Management Services Ltd</t>
  </si>
  <si>
    <t>AVONMORE</t>
  </si>
  <si>
    <t>International Combustion (India) Ltd</t>
  </si>
  <si>
    <t>INTLCOMBQ</t>
  </si>
  <si>
    <t>Trejhara Solutions Ltd</t>
  </si>
  <si>
    <t>TREJHARA</t>
  </si>
  <si>
    <t>Veer Global Infraconstruction Ltd</t>
  </si>
  <si>
    <t>VGIL</t>
  </si>
  <si>
    <t>P.E. Analytics Ltd</t>
  </si>
  <si>
    <t>PROPEQUITY</t>
  </si>
  <si>
    <t>Felix Industries Ltd</t>
  </si>
  <si>
    <t>FELIX</t>
  </si>
  <si>
    <t>Sejal Glass Ltd</t>
  </si>
  <si>
    <t>SEJALLTD</t>
  </si>
  <si>
    <t>Rudrabhishek Enterprises Ltd</t>
  </si>
  <si>
    <t>REPL</t>
  </si>
  <si>
    <t>Shree Rama Newsprint Ltd</t>
  </si>
  <si>
    <t>RAMANEWS</t>
  </si>
  <si>
    <t>Rajnish Wellness Ltd</t>
  </si>
  <si>
    <t>RAJNISH</t>
  </si>
  <si>
    <t>Waterbase Ltd</t>
  </si>
  <si>
    <t>WATERBASE</t>
  </si>
  <si>
    <t>Supreme Holdings &amp; Hospitality (India) Ltd</t>
  </si>
  <si>
    <t>SUPREME</t>
  </si>
  <si>
    <t>Chemcrux Enterprises Ltd</t>
  </si>
  <si>
    <t>CHEMCRUX</t>
  </si>
  <si>
    <t>Bhagyanagar India Ltd</t>
  </si>
  <si>
    <t>BHAGYANGR</t>
  </si>
  <si>
    <t>Coral Laboratories Ltd</t>
  </si>
  <si>
    <t>CORALAB</t>
  </si>
  <si>
    <t>Rajshree Polypack Ltd</t>
  </si>
  <si>
    <t>RPPL</t>
  </si>
  <si>
    <t>Modi Rubber Ltd</t>
  </si>
  <si>
    <t>MODIRUBBER</t>
  </si>
  <si>
    <t>Ducon Infratechnologies Ltd</t>
  </si>
  <si>
    <t>DUCON</t>
  </si>
  <si>
    <t>ABM Knowledgeware Ltd</t>
  </si>
  <si>
    <t>ABMKNO</t>
  </si>
  <si>
    <t>Gourmet Gateway India Ltd</t>
  </si>
  <si>
    <t>GOURMET</t>
  </si>
  <si>
    <t>Restaurants</t>
  </si>
  <si>
    <t>Maral Overseas Ltd</t>
  </si>
  <si>
    <t>MARALOVER</t>
  </si>
  <si>
    <t>Axis Gold ETF</t>
  </si>
  <si>
    <t>AXISGOLD</t>
  </si>
  <si>
    <t>North Eastern Carrying Corporation Ltd</t>
  </si>
  <si>
    <t>NECCLTD</t>
  </si>
  <si>
    <t>Vijay Solvex Ltd</t>
  </si>
  <si>
    <t>VIJSOLX</t>
  </si>
  <si>
    <t>VETO Switch Gears And Cables Ltd</t>
  </si>
  <si>
    <t>VETO</t>
  </si>
  <si>
    <t>Captain Technocast Ltd</t>
  </si>
  <si>
    <t>CTCL</t>
  </si>
  <si>
    <t>DEV Information Technology Ltd</t>
  </si>
  <si>
    <t>DEVIT</t>
  </si>
  <si>
    <t>Aurangabad Distillery Ltd</t>
  </si>
  <si>
    <t>AURDIS</t>
  </si>
  <si>
    <t>Maruti Infrastructure Ltd</t>
  </si>
  <si>
    <t>MAINFRA</t>
  </si>
  <si>
    <t>Panasonic Carbon India Co Ltd</t>
  </si>
  <si>
    <t>PANCARBON</t>
  </si>
  <si>
    <t>Ashika Credit Capital Ltd</t>
  </si>
  <si>
    <t>ASHIKA</t>
  </si>
  <si>
    <t>ShreeOswal Seeds and Chemicals Ltd</t>
  </si>
  <si>
    <t>OSWALSEEDS</t>
  </si>
  <si>
    <t>Seacoast Shipping Services Ltd</t>
  </si>
  <si>
    <t>SEACOAST</t>
  </si>
  <si>
    <t>Goldstar Power Ltd</t>
  </si>
  <si>
    <t>GOLDSTAR</t>
  </si>
  <si>
    <t>Alufluoride Ltd</t>
  </si>
  <si>
    <t>ALUFLUOR</t>
  </si>
  <si>
    <t>Indowind Energy Ltd</t>
  </si>
  <si>
    <t>INDOWIND</t>
  </si>
  <si>
    <t>Udayshivakumar Infra Ltd</t>
  </si>
  <si>
    <t>USK</t>
  </si>
  <si>
    <t>LOYAL EQUIPMENTS Ltd</t>
  </si>
  <si>
    <t>LOYAL</t>
  </si>
  <si>
    <t>Rajasthan Gases Ltd</t>
  </si>
  <si>
    <t>RAJGASES</t>
  </si>
  <si>
    <t>Oil &amp; Gas Storage &amp; Transportation</t>
  </si>
  <si>
    <t>Par Drugs and Chemicals Ltd</t>
  </si>
  <si>
    <t>PAR</t>
  </si>
  <si>
    <t>A2z Infra Engineering Ltd</t>
  </si>
  <si>
    <t>A2ZINFRA</t>
  </si>
  <si>
    <t>PPAP Automotive Ltd</t>
  </si>
  <si>
    <t>PPAP</t>
  </si>
  <si>
    <t>Pil Italica Lifestyle Ltd</t>
  </si>
  <si>
    <t>PILITA</t>
  </si>
  <si>
    <t>Espire Hospitality Ltd</t>
  </si>
  <si>
    <t>ESPIRE</t>
  </si>
  <si>
    <t>Pune E - Stock Broking Ltd</t>
  </si>
  <si>
    <t>PESB</t>
  </si>
  <si>
    <t>Droneacharya Aerial Innovations Ltd</t>
  </si>
  <si>
    <t>DRONACHRYA</t>
  </si>
  <si>
    <t>Research &amp; Consulting Services</t>
  </si>
  <si>
    <t>Capital Trade Links Ltd</t>
  </si>
  <si>
    <t>CTL</t>
  </si>
  <si>
    <t>IP Rings Ltd</t>
  </si>
  <si>
    <t>IPRINGLTD</t>
  </si>
  <si>
    <t>Goyal Salt Ltd</t>
  </si>
  <si>
    <t>GOYALSALT</t>
  </si>
  <si>
    <t>Shekhawati Industries Ltd</t>
  </si>
  <si>
    <t>SHEKHAWATI</t>
  </si>
  <si>
    <t>Mason Infratech Ltd</t>
  </si>
  <si>
    <t>MASON</t>
  </si>
  <si>
    <t>KCK Industries Ltd</t>
  </si>
  <si>
    <t>KCK</t>
  </si>
  <si>
    <t>Kalyani Cast-Tech Ltd</t>
  </si>
  <si>
    <t>KALYANI</t>
  </si>
  <si>
    <t>Jhaveri Credits and Capital Ltd</t>
  </si>
  <si>
    <t>JHACC</t>
  </si>
  <si>
    <t>Karnika Industries Ltd</t>
  </si>
  <si>
    <t>KARNIKA</t>
  </si>
  <si>
    <t>Crown Lifters Ltd</t>
  </si>
  <si>
    <t>CROWN</t>
  </si>
  <si>
    <t>Vintron Informatics Ltd</t>
  </si>
  <si>
    <t>VINTRON</t>
  </si>
  <si>
    <t>Bimetal Bearings Ltd</t>
  </si>
  <si>
    <t>BIMETAL</t>
  </si>
  <si>
    <t>Prime Fresh Ltd</t>
  </si>
  <si>
    <t>PRIMEFRESH</t>
  </si>
  <si>
    <t>Vipul Organics Ltd</t>
  </si>
  <si>
    <t>VIPULORG</t>
  </si>
  <si>
    <t>Axis Nifty AAA Bond Plus SDL Apr 2026 50:50 ETF</t>
  </si>
  <si>
    <t>AXISBPSETF</t>
  </si>
  <si>
    <t>Paragon Fine &amp; Speciality Chemical Ltd</t>
  </si>
  <si>
    <t>PARAGON</t>
  </si>
  <si>
    <t>Jasch Gauging Technologies Ltd</t>
  </si>
  <si>
    <t>JGTL</t>
  </si>
  <si>
    <t>Neelamalai Agro Industries Ltd</t>
  </si>
  <si>
    <t>NEAGI</t>
  </si>
  <si>
    <t>Lords Chloro Alkali Ltd</t>
  </si>
  <si>
    <t>LORDSCHLO</t>
  </si>
  <si>
    <t>Paul Merchants Ltd</t>
  </si>
  <si>
    <t>PML</t>
  </si>
  <si>
    <t>Nureca Ltd</t>
  </si>
  <si>
    <t>NURECA</t>
  </si>
  <si>
    <t>Mercantile Ventures Ltd</t>
  </si>
  <si>
    <t>MERCANTILE</t>
  </si>
  <si>
    <t>Upsurge Investment and Finance Ltd</t>
  </si>
  <si>
    <t>UPSURGE</t>
  </si>
  <si>
    <t>Refex Renewables &amp; Infrastructure Ltd</t>
  </si>
  <si>
    <t>REFEXRENEW</t>
  </si>
  <si>
    <t>VTM Ltd</t>
  </si>
  <si>
    <t>VTMLTD</t>
  </si>
  <si>
    <t>Premier Roadlines Ltd</t>
  </si>
  <si>
    <t>PRLIND</t>
  </si>
  <si>
    <t>Kaushalya Logistics Ltd</t>
  </si>
  <si>
    <t>KLL</t>
  </si>
  <si>
    <t>Ground Freight &amp; Logistics</t>
  </si>
  <si>
    <t>RDB Rasayans Ltd</t>
  </si>
  <si>
    <t>RDBRL</t>
  </si>
  <si>
    <t>Digikore Studios Ltd</t>
  </si>
  <si>
    <t>DIGIKORE</t>
  </si>
  <si>
    <t>Duroply Industries Ltd</t>
  </si>
  <si>
    <t>DUROPLY</t>
  </si>
  <si>
    <t>Rox Hi-Tech Ltd</t>
  </si>
  <si>
    <t>ROXHITECH</t>
  </si>
  <si>
    <t>Omax Autos Ltd</t>
  </si>
  <si>
    <t>OMAXAUTO</t>
  </si>
  <si>
    <t>Jay Ushin Ltd</t>
  </si>
  <si>
    <t>JAYUSH</t>
  </si>
  <si>
    <t>Prime Industries Ltd</t>
  </si>
  <si>
    <t>PRIMIND</t>
  </si>
  <si>
    <t>Shukra Pharmaceuticals Ltd</t>
  </si>
  <si>
    <t>SHUKRAPHAR</t>
  </si>
  <si>
    <t>Mirae Asset Nifty 50 ETF</t>
  </si>
  <si>
    <t>NIFTYETF</t>
  </si>
  <si>
    <t>Intrasoft Technologies Ltd</t>
  </si>
  <si>
    <t>ISFT</t>
  </si>
  <si>
    <t>Retail - Online</t>
  </si>
  <si>
    <t>Tirupati Forge Ltd</t>
  </si>
  <si>
    <t>TIRUPATIFL</t>
  </si>
  <si>
    <t>Sadhav Shipping Ltd</t>
  </si>
  <si>
    <t>SADHAV</t>
  </si>
  <si>
    <t>Tahmar Enterprises Ltd</t>
  </si>
  <si>
    <t>TAHMARENT</t>
  </si>
  <si>
    <t>Zee Learn Ltd</t>
  </si>
  <si>
    <t>ZEELEARN</t>
  </si>
  <si>
    <t>RRIL Ltd</t>
  </si>
  <si>
    <t>RRIL</t>
  </si>
  <si>
    <t>Aayush Art and Bullion Ltd</t>
  </si>
  <si>
    <t>AAYUSHBULL</t>
  </si>
  <si>
    <t>Aashka Hospitals Ltd</t>
  </si>
  <si>
    <t>AASHKA</t>
  </si>
  <si>
    <t>Health Care Facilities</t>
  </si>
  <si>
    <t>Tunwal E-Motors Ltd</t>
  </si>
  <si>
    <t>TUNWAL</t>
  </si>
  <si>
    <t>Prajay Engineers Syndicate Ltd</t>
  </si>
  <si>
    <t>PRAENG</t>
  </si>
  <si>
    <t>Surana Telecom and Power Ltd</t>
  </si>
  <si>
    <t>SURANAT&amp;P</t>
  </si>
  <si>
    <t>Aaron Industries Ltd</t>
  </si>
  <si>
    <t>AARON</t>
  </si>
  <si>
    <t>Sadbhav Infrastructure Projects Ltd</t>
  </si>
  <si>
    <t>SADBHIN</t>
  </si>
  <si>
    <t>Konstelec Engineers Ltd</t>
  </si>
  <si>
    <t>KONSTELEC</t>
  </si>
  <si>
    <t>Alphageo (India) Ltd</t>
  </si>
  <si>
    <t>ALPHAGEO</t>
  </si>
  <si>
    <t>Infollion Research Services Ltd</t>
  </si>
  <si>
    <t>INFOLLION</t>
  </si>
  <si>
    <t>Spectrum Talent Management Ltd</t>
  </si>
  <si>
    <t>SPECTSTM</t>
  </si>
  <si>
    <t>V R Infraspace Ltd</t>
  </si>
  <si>
    <t>VR</t>
  </si>
  <si>
    <t>Mahamaya Steel Industries Ltd</t>
  </si>
  <si>
    <t>MAHASTEEL</t>
  </si>
  <si>
    <t>Zeal Global Services Ltd</t>
  </si>
  <si>
    <t>ZEAL</t>
  </si>
  <si>
    <t>Halder Venture Ltd</t>
  </si>
  <si>
    <t>HALDER</t>
  </si>
  <si>
    <t>Take Solutions Ltd</t>
  </si>
  <si>
    <t>TAKE</t>
  </si>
  <si>
    <t>E Factor Experiences Ltd</t>
  </si>
  <si>
    <t>EFACTOR</t>
  </si>
  <si>
    <t>Goldkart Jewels Ltd</t>
  </si>
  <si>
    <t>GOLDKART</t>
  </si>
  <si>
    <t>Bhatia Communications &amp; Retail (India) Ltd</t>
  </si>
  <si>
    <t>BHATIA</t>
  </si>
  <si>
    <t>Shree Osfm E-Mobility Ltd</t>
  </si>
  <si>
    <t>SHREEOSFM</t>
  </si>
  <si>
    <t>Mangalam Seeds Ltd</t>
  </si>
  <si>
    <t>MSL</t>
  </si>
  <si>
    <t>Coral India Finance and Housing Ltd</t>
  </si>
  <si>
    <t>CORALFINAC</t>
  </si>
  <si>
    <t>JSL Industries Ltd</t>
  </si>
  <si>
    <t>JSLINDL</t>
  </si>
  <si>
    <t>Shri Dinesh Mills Ltd</t>
  </si>
  <si>
    <t>SHRIDINE</t>
  </si>
  <si>
    <t>Brady And Morris Engineering Co Ltd</t>
  </si>
  <si>
    <t>BRADYM</t>
  </si>
  <si>
    <t>Loyal Textile Mills Ltd</t>
  </si>
  <si>
    <t>LOYALTEX</t>
  </si>
  <si>
    <t>Indiabulls Enterprises Ltd</t>
  </si>
  <si>
    <t>IEL</t>
  </si>
  <si>
    <t>Crayons Advertising Ltd</t>
  </si>
  <si>
    <t>CRAYONS</t>
  </si>
  <si>
    <t>LKP Finance Ltd</t>
  </si>
  <si>
    <t>LKPFIN</t>
  </si>
  <si>
    <t>Cords Cable Industries Ltd</t>
  </si>
  <si>
    <t>CORDSCABLE</t>
  </si>
  <si>
    <t>Delphi World Money Ltd</t>
  </si>
  <si>
    <t>DELPHIFX</t>
  </si>
  <si>
    <t>Emmforce Autotech Ltd</t>
  </si>
  <si>
    <t>EMMFORCE</t>
  </si>
  <si>
    <t>Automotive Parts &amp; Equipment</t>
  </si>
  <si>
    <t>Smartlink Holdings Ltd</t>
  </si>
  <si>
    <t>SMARTLINK</t>
  </si>
  <si>
    <t>RKEC Projects Ltd</t>
  </si>
  <si>
    <t>RKEC</t>
  </si>
  <si>
    <t>Indian Terrain Fashions Ltd</t>
  </si>
  <si>
    <t>INDTERRAIN</t>
  </si>
  <si>
    <t>India Gelatine &amp; Chemicals Ltd</t>
  </si>
  <si>
    <t>INDGELA</t>
  </si>
  <si>
    <t>Hindcon Chemicals Ltd</t>
  </si>
  <si>
    <t>HINDCON</t>
  </si>
  <si>
    <t>Pmc Fincorp Ltd</t>
  </si>
  <si>
    <t>PMCFIN</t>
  </si>
  <si>
    <t>PG Foils Ltd</t>
  </si>
  <si>
    <t>PGFOILQ</t>
  </si>
  <si>
    <t>Kanchi Karpooram Ltd</t>
  </si>
  <si>
    <t>KANCHI</t>
  </si>
  <si>
    <t>Infinium Pharmachem Ltd</t>
  </si>
  <si>
    <t>INFINIUM</t>
  </si>
  <si>
    <t>Commercial Syn Bags Ltd</t>
  </si>
  <si>
    <t>COMSYN</t>
  </si>
  <si>
    <t>Canarys Automations Ltd</t>
  </si>
  <si>
    <t>CANARYS</t>
  </si>
  <si>
    <t>Standard Capital Markets Ltd</t>
  </si>
  <si>
    <t>STANCAP</t>
  </si>
  <si>
    <t>Oriental Carbon &amp; Chemicals Ltd</t>
  </si>
  <si>
    <t>OCCL</t>
  </si>
  <si>
    <t>Raj Television Network Ltd</t>
  </si>
  <si>
    <t>RAJTV</t>
  </si>
  <si>
    <t>Aksharchem (India) Ltd</t>
  </si>
  <si>
    <t>AKSHARCHEM</t>
  </si>
  <si>
    <t>McLeod Russel India Ltd</t>
  </si>
  <si>
    <t>MCLEODRUSS</t>
  </si>
  <si>
    <t>LGB Forge Ltd</t>
  </si>
  <si>
    <t>LGBFORGE</t>
  </si>
  <si>
    <t>S &amp; S Power Switchgear Ltd</t>
  </si>
  <si>
    <t>S&amp;SPOWER</t>
  </si>
  <si>
    <t>Empower India Ltd</t>
  </si>
  <si>
    <t>EMPOWER</t>
  </si>
  <si>
    <t>Maagh Advertising and Marketing Services Ltd</t>
  </si>
  <si>
    <t>MAAGHADV</t>
  </si>
  <si>
    <t>NTC Industries Ltd</t>
  </si>
  <si>
    <t>NTCIND</t>
  </si>
  <si>
    <t>Thomas Scott (India) Ltd</t>
  </si>
  <si>
    <t>THOMASCOTT</t>
  </si>
  <si>
    <t>Available Finance Ltd</t>
  </si>
  <si>
    <t>AVAILFC</t>
  </si>
  <si>
    <t>Regis Industries Ltd</t>
  </si>
  <si>
    <t>REGIS</t>
  </si>
  <si>
    <t>Mini Diamonds (India) Ltd</t>
  </si>
  <si>
    <t>MINID</t>
  </si>
  <si>
    <t>Ginni Filaments Ltd</t>
  </si>
  <si>
    <t>GINNIFILA</t>
  </si>
  <si>
    <t>Amba Enterprises Ltd</t>
  </si>
  <si>
    <t>AEL</t>
  </si>
  <si>
    <t>Archidply Industries Ltd</t>
  </si>
  <si>
    <t>ARCHIDPLY</t>
  </si>
  <si>
    <t>Shradha Infraprojects Ltd</t>
  </si>
  <si>
    <t>SHRADHA</t>
  </si>
  <si>
    <t>Kanpur Plastipack Ltd</t>
  </si>
  <si>
    <t>KANPRPLA</t>
  </si>
  <si>
    <t>T T Ltd</t>
  </si>
  <si>
    <t>TTL</t>
  </si>
  <si>
    <t>ResGen Ltd</t>
  </si>
  <si>
    <t>RESGEN</t>
  </si>
  <si>
    <t>Coal &amp; Consumable Fuels</t>
  </si>
  <si>
    <t>Swastika Investmart Ltd</t>
  </si>
  <si>
    <t>SWASTIKA</t>
  </si>
  <si>
    <t>Diksat Transworld Ltd</t>
  </si>
  <si>
    <t>DIKSAT</t>
  </si>
  <si>
    <t>S V Global Mill Ltd</t>
  </si>
  <si>
    <t>SVGLOBAL</t>
  </si>
  <si>
    <t>Duncan Engineering Ltd</t>
  </si>
  <si>
    <t>DUNCANENG</t>
  </si>
  <si>
    <t>delaPlex Ltd</t>
  </si>
  <si>
    <t>DELAPLEX</t>
  </si>
  <si>
    <t>Cosmo Ferrites Ltd</t>
  </si>
  <si>
    <t>COSMOFE</t>
  </si>
  <si>
    <t>Chatha Foods Ltd</t>
  </si>
  <si>
    <t>CHATHA</t>
  </si>
  <si>
    <t>Ashapuri Gold Ornament Ltd</t>
  </si>
  <si>
    <t>AGOL</t>
  </si>
  <si>
    <t>Starteck Finance Ltd</t>
  </si>
  <si>
    <t>STARTECK</t>
  </si>
  <si>
    <t>Visa Steel Ltd</t>
  </si>
  <si>
    <t>VISASTEEL</t>
  </si>
  <si>
    <t>JHS Svendgaard Laboratories Ltd</t>
  </si>
  <si>
    <t>JHS</t>
  </si>
  <si>
    <t>S A Tech Software India Ltd</t>
  </si>
  <si>
    <t>SATECH</t>
  </si>
  <si>
    <t>JK Agri Genetics Ltd</t>
  </si>
  <si>
    <t>JK AGRI</t>
  </si>
  <si>
    <t>Generic Engineering Construction and Projects Ltd</t>
  </si>
  <si>
    <t>GENCON</t>
  </si>
  <si>
    <t>Purple Finance Ltd</t>
  </si>
  <si>
    <t>PURPLEFIN</t>
  </si>
  <si>
    <t>SAB Industries Ltd</t>
  </si>
  <si>
    <t>SAB</t>
  </si>
  <si>
    <t>Dhunseri Tea &amp; Industries Ltd</t>
  </si>
  <si>
    <t>DTIL</t>
  </si>
  <si>
    <t>Brahmaputra Infrastructure Ltd</t>
  </si>
  <si>
    <t>BRAHMINFRA</t>
  </si>
  <si>
    <t>On Door Concepts Ltd</t>
  </si>
  <si>
    <t>ONDOOR</t>
  </si>
  <si>
    <t>Phoenix Township Ltd</t>
  </si>
  <si>
    <t>PHOENIXTN</t>
  </si>
  <si>
    <t>Maha Rashtra Apex Corporation Ltd</t>
  </si>
  <si>
    <t>MAHAPEXLTD</t>
  </si>
  <si>
    <t>Anlon Technology Solutions Ltd</t>
  </si>
  <si>
    <t>ANLON</t>
  </si>
  <si>
    <t>Cochin Minerals and Rutile Ltd</t>
  </si>
  <si>
    <t>COCHINM</t>
  </si>
  <si>
    <t>Inventure Growth &amp; Securities Ltd</t>
  </si>
  <si>
    <t>INVENTURE</t>
  </si>
  <si>
    <t>Emerald Finance Ltd</t>
  </si>
  <si>
    <t>EMERALD</t>
  </si>
  <si>
    <t>Capital Trust Ltd</t>
  </si>
  <si>
    <t>CAPTRUST</t>
  </si>
  <si>
    <t>Noida Toll Bridge Company Ltd</t>
  </si>
  <si>
    <t>NOIDATOLL</t>
  </si>
  <si>
    <t>Kimia Biosciences Ltd</t>
  </si>
  <si>
    <t>KIMIABL</t>
  </si>
  <si>
    <t>Rts Power Corporation Ltd</t>
  </si>
  <si>
    <t>RTSPOWR</t>
  </si>
  <si>
    <t>KBC Global Ltd</t>
  </si>
  <si>
    <t>KBCGLOBAL</t>
  </si>
  <si>
    <t>Alphalogic Industries Ltd</t>
  </si>
  <si>
    <t>ALPHAIND</t>
  </si>
  <si>
    <t>Office Services &amp; Supplies</t>
  </si>
  <si>
    <t>Rajshree Sugars &amp; Chemicals Ltd</t>
  </si>
  <si>
    <t>RAJSREESUG</t>
  </si>
  <si>
    <t>Chaman Metallics Ltd</t>
  </si>
  <si>
    <t>CMNL</t>
  </si>
  <si>
    <t>Nirman Agri Genetics Ltd</t>
  </si>
  <si>
    <t>NIRMAN</t>
  </si>
  <si>
    <t>Trom Industries Ltd</t>
  </si>
  <si>
    <t>TROM</t>
  </si>
  <si>
    <t>Jaysynth Orgochem Ltd</t>
  </si>
  <si>
    <t>JAYSYNTH</t>
  </si>
  <si>
    <t>G M Polyplast Ltd</t>
  </si>
  <si>
    <t>GMPL</t>
  </si>
  <si>
    <t>Sona Machinery Ltd</t>
  </si>
  <si>
    <t>SONAMAC</t>
  </si>
  <si>
    <t>Qualitek Labs Ltd</t>
  </si>
  <si>
    <t>QLL</t>
  </si>
  <si>
    <t>Techknowgreen Solutions Ltd</t>
  </si>
  <si>
    <t>TECHKGREEN</t>
  </si>
  <si>
    <t>Garnet International Ltd</t>
  </si>
  <si>
    <t>GARNETINT</t>
  </si>
  <si>
    <t>Jullundur Motor Agency (Delhi) Ltd</t>
  </si>
  <si>
    <t>JMA</t>
  </si>
  <si>
    <t>Aartech Solonics Ltd</t>
  </si>
  <si>
    <t>AARTECH</t>
  </si>
  <si>
    <t>Maximus International Ltd</t>
  </si>
  <si>
    <t>MAXIMUS</t>
  </si>
  <si>
    <t>Shri Balaji Valve Components Ltd</t>
  </si>
  <si>
    <t>SBVCL</t>
  </si>
  <si>
    <t>Caspian Corporate Services Ltd</t>
  </si>
  <si>
    <t>CASPIAN</t>
  </si>
  <si>
    <t>Compucom Software Ltd</t>
  </si>
  <si>
    <t>COMPUSOFT</t>
  </si>
  <si>
    <t>A B Cotspin India Ltd</t>
  </si>
  <si>
    <t>ABCOTS</t>
  </si>
  <si>
    <t>Lovable Lingerie Ltd</t>
  </si>
  <si>
    <t>LOVABLE</t>
  </si>
  <si>
    <t>Storage Technologies and Automation Ltd</t>
  </si>
  <si>
    <t>STAL</t>
  </si>
  <si>
    <t>Sharda Ispat Ltd</t>
  </si>
  <si>
    <t>SHRDAIS</t>
  </si>
  <si>
    <t>Lloyds Luxuries Ltd</t>
  </si>
  <si>
    <t>LLOYDS</t>
  </si>
  <si>
    <t>SBI Nifty Bank ETF</t>
  </si>
  <si>
    <t>SETFNIFBK</t>
  </si>
  <si>
    <t>CAPTAIN PIPES Ltd</t>
  </si>
  <si>
    <t>CAPPIPES</t>
  </si>
  <si>
    <t>Esprit Stones Ltd</t>
  </si>
  <si>
    <t>ESPRIT</t>
  </si>
  <si>
    <t>Super House Ltd</t>
  </si>
  <si>
    <t>SUPERHOUSE</t>
  </si>
  <si>
    <t>Oil Country Tubular Ltd</t>
  </si>
  <si>
    <t>OILCOUNTUB</t>
  </si>
  <si>
    <t>B &amp; A Packaging India Ltd</t>
  </si>
  <si>
    <t>BAPACK</t>
  </si>
  <si>
    <t>Parshva Enterprises Ltd</t>
  </si>
  <si>
    <t>PARSHVA</t>
  </si>
  <si>
    <t>Sarthak Metals Ltd</t>
  </si>
  <si>
    <t>SMLT</t>
  </si>
  <si>
    <t>Narmada Gelatines Ltd</t>
  </si>
  <si>
    <t>SHAWGELTIN</t>
  </si>
  <si>
    <t>IL&amp;FS Transportation Networks Ltd</t>
  </si>
  <si>
    <t>IL&amp;FSTRANS</t>
  </si>
  <si>
    <t>Star Delta Transformers Ltd</t>
  </si>
  <si>
    <t>STARDELTA</t>
  </si>
  <si>
    <t>Pansari Developers Ltd</t>
  </si>
  <si>
    <t>PANSARI</t>
  </si>
  <si>
    <t>Umang Dairies Ltd</t>
  </si>
  <si>
    <t>UMANGDAIRY</t>
  </si>
  <si>
    <t>National Plastic Technologies Ltd</t>
  </si>
  <si>
    <t>NATPLASTI</t>
  </si>
  <si>
    <t>DCG Cables &amp; Wires Ltd</t>
  </si>
  <si>
    <t>DCG</t>
  </si>
  <si>
    <t>Equippp Social Impact Technologies Ltd</t>
  </si>
  <si>
    <t>EQUIPPP</t>
  </si>
  <si>
    <t xml:space="preserve"> IT Services &amp; Consulting</t>
  </si>
  <si>
    <t>Srivari Spices and Foods Ltd</t>
  </si>
  <si>
    <t>SSFL</t>
  </si>
  <si>
    <t>ICICI Prudential Nifty 100 Low Vol 30 ETF</t>
  </si>
  <si>
    <t>LOWVOLIETF</t>
  </si>
  <si>
    <t>G G Engineering Ltd</t>
  </si>
  <si>
    <t>GGENG</t>
  </si>
  <si>
    <t>Sanmit Infra Ltd</t>
  </si>
  <si>
    <t>SANINFRA</t>
  </si>
  <si>
    <t>Dolfin Rubbers Ltd</t>
  </si>
  <si>
    <t>DOLFIN</t>
  </si>
  <si>
    <t>Madhusudan Masala Ltd</t>
  </si>
  <si>
    <t>MADHUSUDAN</t>
  </si>
  <si>
    <t>Hindustan Tin Works Ltd</t>
  </si>
  <si>
    <t>HINDTIN</t>
  </si>
  <si>
    <t>Maxposure Ltd</t>
  </si>
  <si>
    <t>MAXPOSURE</t>
  </si>
  <si>
    <t>Indian Wood Products Co Ltd</t>
  </si>
  <si>
    <t>IWP</t>
  </si>
  <si>
    <t>Kapston Services Ltd</t>
  </si>
  <si>
    <t>KAPSTON</t>
  </si>
  <si>
    <t>Asian Hotels (East) Ltd</t>
  </si>
  <si>
    <t>AHLEAST</t>
  </si>
  <si>
    <t>Denis Chem Lab Ltd</t>
  </si>
  <si>
    <t>DENISCHEM</t>
  </si>
  <si>
    <t>Mauria Udyog Ltd</t>
  </si>
  <si>
    <t>MUL</t>
  </si>
  <si>
    <t>Housing Development and Infrastructure Ltd</t>
  </si>
  <si>
    <t>HDIL</t>
  </si>
  <si>
    <t>Flexituff Ventures International Ltd</t>
  </si>
  <si>
    <t>FLEXITUFF</t>
  </si>
  <si>
    <t>Stratmont Industries Ltd</t>
  </si>
  <si>
    <t>STRATMONT</t>
  </si>
  <si>
    <t>Eco Hotels and Resorts Ltd</t>
  </si>
  <si>
    <t>ECOHOTELS</t>
  </si>
  <si>
    <t>Shiva Texyarn Ltd</t>
  </si>
  <si>
    <t>SHIVATEX</t>
  </si>
  <si>
    <t>Tips Films Ltd</t>
  </si>
  <si>
    <t>TIPSFILMS</t>
  </si>
  <si>
    <t>Aarnav Fashions Ltd</t>
  </si>
  <si>
    <t>AARNAV</t>
  </si>
  <si>
    <t>Digicontent Ltd</t>
  </si>
  <si>
    <t>DGCONTENT</t>
  </si>
  <si>
    <t>Nitiraj Engineers Ltd</t>
  </si>
  <si>
    <t>NITIRAJ</t>
  </si>
  <si>
    <t>Nettlinx Ltd</t>
  </si>
  <si>
    <t>NETTLINX</t>
  </si>
  <si>
    <t>Yash Optics &amp; Lens Ltd</t>
  </si>
  <si>
    <t>YASHOPTICS</t>
  </si>
  <si>
    <t>Worth Peripherals Ltd</t>
  </si>
  <si>
    <t>Akanksha Power and Infrastructure Ltd</t>
  </si>
  <si>
    <t>AKANKSHA</t>
  </si>
  <si>
    <t>Dindigul Farm Product Ltd</t>
  </si>
  <si>
    <t>DFPL</t>
  </si>
  <si>
    <t>Mangal Credit and Fincorp Ltd</t>
  </si>
  <si>
    <t>MANCREDIT</t>
  </si>
  <si>
    <t>Arham Technologies Ltd</t>
  </si>
  <si>
    <t>ARHAM</t>
  </si>
  <si>
    <t>Vaishali Pharma Ltd</t>
  </si>
  <si>
    <t>VAISHALI</t>
  </si>
  <si>
    <t>Raja Bahadur International Ltd</t>
  </si>
  <si>
    <t>RAJABAH</t>
  </si>
  <si>
    <t>Aspinwall and Company Ltd</t>
  </si>
  <si>
    <t>ASPINWALL</t>
  </si>
  <si>
    <t>ITCONS e-Solutions Ltd</t>
  </si>
  <si>
    <t>ITCONS</t>
  </si>
  <si>
    <t>Human Resource &amp; Employment Services</t>
  </si>
  <si>
    <t>Gayatri Rubbers and Chemicals Ltd</t>
  </si>
  <si>
    <t>GRCL</t>
  </si>
  <si>
    <t>Unihealth Consultancy Ltd</t>
  </si>
  <si>
    <t>UNIHEALTH</t>
  </si>
  <si>
    <t>Emmbi Industries Ltd</t>
  </si>
  <si>
    <t>EMMBI</t>
  </si>
  <si>
    <t>BSL Ltd</t>
  </si>
  <si>
    <t>BSL</t>
  </si>
  <si>
    <t>Naman In-Store (India) Ltd</t>
  </si>
  <si>
    <t>NAMAN</t>
  </si>
  <si>
    <t>Incredible Industries Ltd</t>
  </si>
  <si>
    <t>INCREDIBLE</t>
  </si>
  <si>
    <t>Shri Bajrang Alliance Ltd</t>
  </si>
  <si>
    <t>SHBAJRG</t>
  </si>
  <si>
    <t>LA Tim Metal &amp; Industries Ltd</t>
  </si>
  <si>
    <t>LATIMMETAL</t>
  </si>
  <si>
    <t>Samor Reality Ltd</t>
  </si>
  <si>
    <t>SAMOR</t>
  </si>
  <si>
    <t>Univastu India Ltd</t>
  </si>
  <si>
    <t>UNIVASTU</t>
  </si>
  <si>
    <t>Texmo Pipes and Products Ltd</t>
  </si>
  <si>
    <t>TEXMOPIPES</t>
  </si>
  <si>
    <t>DRS Dilip Roadlines Ltd</t>
  </si>
  <si>
    <t>DRSDILIP</t>
  </si>
  <si>
    <t>Anik Industries Ltd</t>
  </si>
  <si>
    <t>ANIKINDS</t>
  </si>
  <si>
    <t>Arunjyoti Bio Ventures Ltd</t>
  </si>
  <si>
    <t>ABVL</t>
  </si>
  <si>
    <t>RSD Finance Ltd</t>
  </si>
  <si>
    <t>RSDFIN</t>
  </si>
  <si>
    <t>Power and Instrumentation (Gujarat) Ltd</t>
  </si>
  <si>
    <t>PIGL</t>
  </si>
  <si>
    <t>AMJ Land Holdings Ltd</t>
  </si>
  <si>
    <t>AMJLAND</t>
  </si>
  <si>
    <t>Bal Pharma Ltd</t>
  </si>
  <si>
    <t>BALPHARMA</t>
  </si>
  <si>
    <t>Ratnabhumi Developers Ltd</t>
  </si>
  <si>
    <t>RATNABHUMI</t>
  </si>
  <si>
    <t>Lagnam Spintex Ltd</t>
  </si>
  <si>
    <t>LAGNAM</t>
  </si>
  <si>
    <t>Enser Communications Ltd</t>
  </si>
  <si>
    <t>ENSER</t>
  </si>
  <si>
    <t>Sonam Ltd</t>
  </si>
  <si>
    <t>SONAMLTD</t>
  </si>
  <si>
    <t>Sayaji Hotels (Pune) Ltd</t>
  </si>
  <si>
    <t>SHPLPUNE</t>
  </si>
  <si>
    <t>Indbank Merchant Banking Services Ltd</t>
  </si>
  <si>
    <t>INDBANK</t>
  </si>
  <si>
    <t>IVP Ltd</t>
  </si>
  <si>
    <t>IVP</t>
  </si>
  <si>
    <t>Gretex Industries Ltd</t>
  </si>
  <si>
    <t>GRETEX</t>
  </si>
  <si>
    <t>ACE Software Exports Ltd</t>
  </si>
  <si>
    <t>ACESOFT</t>
  </si>
  <si>
    <t>Odyssey Technologies Ltd</t>
  </si>
  <si>
    <t>ODYSSEY</t>
  </si>
  <si>
    <t>QMS Medical Allied Services Ltd</t>
  </si>
  <si>
    <t>QMSMEDI</t>
  </si>
  <si>
    <t>Alpa Laboratories Ltd</t>
  </si>
  <si>
    <t>ALPA</t>
  </si>
  <si>
    <t>Aarvi Encon Ltd</t>
  </si>
  <si>
    <t>AARVI</t>
  </si>
  <si>
    <t>GTL Ltd</t>
  </si>
  <si>
    <t>GTL</t>
  </si>
  <si>
    <t>Sir Shadi Lal Enterprises Ltd</t>
  </si>
  <si>
    <t>SSLEL</t>
  </si>
  <si>
    <t>Jyoti Ltd</t>
  </si>
  <si>
    <t>JYOTI</t>
  </si>
  <si>
    <t>Signet Industries Ltd</t>
  </si>
  <si>
    <t>SIGIND</t>
  </si>
  <si>
    <t>WAA Solar Ltd</t>
  </si>
  <si>
    <t>WAA</t>
  </si>
  <si>
    <t>Sharat Industries Ltd</t>
  </si>
  <si>
    <t>SHINDL</t>
  </si>
  <si>
    <t>Deep Polymers Ltd</t>
  </si>
  <si>
    <t>DEEP</t>
  </si>
  <si>
    <t>Dhruv Consultancy Services Ltd</t>
  </si>
  <si>
    <t>DHRUV</t>
  </si>
  <si>
    <t>Vuenow Infratech Ltd</t>
  </si>
  <si>
    <t>VUENOW</t>
  </si>
  <si>
    <t>Prima Plastics Ltd</t>
  </si>
  <si>
    <t>PRIMAPLA</t>
  </si>
  <si>
    <t>Edvenswa Enterprises Ltd</t>
  </si>
  <si>
    <t>EDVENSWA</t>
  </si>
  <si>
    <t>Organic Recycling Systems Ltd</t>
  </si>
  <si>
    <t>ORGANICREC</t>
  </si>
  <si>
    <t>Global Offshore Services Ltd</t>
  </si>
  <si>
    <t>GLOBOFFS</t>
  </si>
  <si>
    <t>Aveer Foods Ltd</t>
  </si>
  <si>
    <t>AVEER</t>
  </si>
  <si>
    <t>MITCON Consultancy &amp; Engineering Services Ltd</t>
  </si>
  <si>
    <t>MITCON</t>
  </si>
  <si>
    <t>Indrayani Biotech Ltd</t>
  </si>
  <si>
    <t>INDRANIB</t>
  </si>
  <si>
    <t>Aryaman Capital Markets Ltd</t>
  </si>
  <si>
    <t>ARYACAPM</t>
  </si>
  <si>
    <t>Maitreya Medicare Ltd</t>
  </si>
  <si>
    <t>MAITREYA</t>
  </si>
  <si>
    <t>Ramdevbaba Solvent Ltd</t>
  </si>
  <si>
    <t>RBS</t>
  </si>
  <si>
    <t>Mangalam Drugs and Organics Ltd</t>
  </si>
  <si>
    <t>MANGALAM</t>
  </si>
  <si>
    <t>GVP Infotech Ltd</t>
  </si>
  <si>
    <t>GVPTECH</t>
  </si>
  <si>
    <t>Simplex Castings Ltd</t>
  </si>
  <si>
    <t>SIMPLEXCAS</t>
  </si>
  <si>
    <t>Century Extrusions Ltd</t>
  </si>
  <si>
    <t>CENTEXT</t>
  </si>
  <si>
    <t>Shigan Quantum Technologies Ltd</t>
  </si>
  <si>
    <t>SHIGAN</t>
  </si>
  <si>
    <t>Silicon Rental Solutions Ltd</t>
  </si>
  <si>
    <t>SRSOLTD</t>
  </si>
  <si>
    <t>Cambridge Technology Enterprises Ltd</t>
  </si>
  <si>
    <t>CTE</t>
  </si>
  <si>
    <t>Weizmann Limited</t>
  </si>
  <si>
    <t>WEIZMANIND</t>
  </si>
  <si>
    <t>Bihar Sponge Iron Ltd</t>
  </si>
  <si>
    <t>BIHSPONG</t>
  </si>
  <si>
    <t>Somi Conveyor Beltings Ltd</t>
  </si>
  <si>
    <t>SOMICONVEY</t>
  </si>
  <si>
    <t>Gujarat State Financial Corp</t>
  </si>
  <si>
    <t>GUJSTATFIN</t>
  </si>
  <si>
    <t>SAH Polymers Ltd</t>
  </si>
  <si>
    <t>SAH</t>
  </si>
  <si>
    <t>United Nilgiri Tea Estates Company Ltd</t>
  </si>
  <si>
    <t>UNITEDTEA</t>
  </si>
  <si>
    <t>Radix Industries (India) Ltd</t>
  </si>
  <si>
    <t>RADIXIND</t>
  </si>
  <si>
    <t>Universal Autofoundry Ltd</t>
  </si>
  <si>
    <t>UNIAUTO</t>
  </si>
  <si>
    <t>Swati Projects Ltd</t>
  </si>
  <si>
    <t>SWATIPRO</t>
  </si>
  <si>
    <t>CHL Ltd</t>
  </si>
  <si>
    <t>CHLLTD</t>
  </si>
  <si>
    <t>Dhoot Industrial Finance Ltd</t>
  </si>
  <si>
    <t>DHOOTIN</t>
  </si>
  <si>
    <t>Winsome Textile Industries Ltd</t>
  </si>
  <si>
    <t>WINSOMTX</t>
  </si>
  <si>
    <t>Panache Digilife Ltd</t>
  </si>
  <si>
    <t>PANACHE</t>
  </si>
  <si>
    <t>Niraj Cement Structurals Ltd</t>
  </si>
  <si>
    <t>NIRAJ</t>
  </si>
  <si>
    <t>Hindustan Adhesives Ltd</t>
  </si>
  <si>
    <t>HINDADH</t>
  </si>
  <si>
    <t>Sel Manufacturing Company Ltd</t>
  </si>
  <si>
    <t>SELMC</t>
  </si>
  <si>
    <t>Gujarat Intrux Ltd</t>
  </si>
  <si>
    <t>GUJINTRX</t>
  </si>
  <si>
    <t>United Polyfab Gujarat Ltd</t>
  </si>
  <si>
    <t>UNITEDPOLY</t>
  </si>
  <si>
    <t>Siyaram Recycling Industries Ltd</t>
  </si>
  <si>
    <t>SIYARAM</t>
  </si>
  <si>
    <t>Arvee Laboratories (India) Ltd</t>
  </si>
  <si>
    <t>ARVEE</t>
  </si>
  <si>
    <t>Vinny Overseas Ltd</t>
  </si>
  <si>
    <t>VINNY</t>
  </si>
  <si>
    <t>Surat Trade and Mercantile Ltd</t>
  </si>
  <si>
    <t>SURATRAML</t>
  </si>
  <si>
    <t>HB Estate Developers Ltd</t>
  </si>
  <si>
    <t>HBESD</t>
  </si>
  <si>
    <t>GIR Natureview Resorts Ltd</t>
  </si>
  <si>
    <t>GIRRESORTS</t>
  </si>
  <si>
    <t>Quest Laboratories Ltd</t>
  </si>
  <si>
    <t>QUESTLAB</t>
  </si>
  <si>
    <t>Fonebox Retail Ltd</t>
  </si>
  <si>
    <t>FONEBOX</t>
  </si>
  <si>
    <t>Pritika Engineering Components Ltd</t>
  </si>
  <si>
    <t>PRITIKA</t>
  </si>
  <si>
    <t>GSS Infotech Ltd</t>
  </si>
  <si>
    <t>GSS</t>
  </si>
  <si>
    <t>Modern Threads (India) Ltd</t>
  </si>
  <si>
    <t>MODTHREAD</t>
  </si>
  <si>
    <t>Sylvan Plyboard (India) Ltd</t>
  </si>
  <si>
    <t>SYLVANPLY</t>
  </si>
  <si>
    <t>MRO-TEK Realty Ltd</t>
  </si>
  <si>
    <t>MRO-TEK</t>
  </si>
  <si>
    <t>Caprihans India Ltd</t>
  </si>
  <si>
    <t>CAPRIHANS</t>
  </si>
  <si>
    <t>BDH Industries Ltd</t>
  </si>
  <si>
    <t>BDH</t>
  </si>
  <si>
    <t>Aarey Drugs and Pharmaceuticals Ltd</t>
  </si>
  <si>
    <t>AAREYDRUGS</t>
  </si>
  <si>
    <t>Alpine Housing Development Corporation Limited</t>
  </si>
  <si>
    <t>ALPINEHOU</t>
  </si>
  <si>
    <t>Lactose (India) Ltd</t>
  </si>
  <si>
    <t>LACTOSE</t>
  </si>
  <si>
    <t>Shahlon Silk Industries Ltd</t>
  </si>
  <si>
    <t>SHAHLON</t>
  </si>
  <si>
    <t>Tarmat Ltd</t>
  </si>
  <si>
    <t>TARMAT</t>
  </si>
  <si>
    <t>Praxis Home Retail Ltd</t>
  </si>
  <si>
    <t>PRAXIS</t>
  </si>
  <si>
    <t>Lakshmi Automatic Loom Works Ltd</t>
  </si>
  <si>
    <t>LXMIATO</t>
  </si>
  <si>
    <t>Precision Electronics Ltd</t>
  </si>
  <si>
    <t>PRECISIO</t>
  </si>
  <si>
    <t>Jamshri Realty Ltd</t>
  </si>
  <si>
    <t>JAMSHRI</t>
  </si>
  <si>
    <t>Real Estate Operating Companies</t>
  </si>
  <si>
    <t>Ashapura Logistics Ltd</t>
  </si>
  <si>
    <t>ASHALOG</t>
  </si>
  <si>
    <t>Maheshwari Logistics Ltd</t>
  </si>
  <si>
    <t>MAHESHWARI</t>
  </si>
  <si>
    <t>Priti International Ltd</t>
  </si>
  <si>
    <t>PRITI</t>
  </si>
  <si>
    <t>Globus Power Generation Ltd</t>
  </si>
  <si>
    <t>GLOBUSCON</t>
  </si>
  <si>
    <t>Wardwizard Foods and Beverages Ltd</t>
  </si>
  <si>
    <t>WARDWIZFBL</t>
  </si>
  <si>
    <t>Shree Ajit Pulp and Paper Ltd</t>
  </si>
  <si>
    <t>SAPPL</t>
  </si>
  <si>
    <t>Upsurge Seeds Of Agriculture Ltd</t>
  </si>
  <si>
    <t>USASEEDS</t>
  </si>
  <si>
    <t>Urban Enviro Waste Management Ltd</t>
  </si>
  <si>
    <t>URBAN</t>
  </si>
  <si>
    <t>Lambodhara Textiles Ltd</t>
  </si>
  <si>
    <t>LAMBODHARA</t>
  </si>
  <si>
    <t>Rajputana Industries Ltd</t>
  </si>
  <si>
    <t>RAJINDLTD</t>
  </si>
  <si>
    <t>Metals - Copper</t>
  </si>
  <si>
    <t>Airo Lam Ltd</t>
  </si>
  <si>
    <t>AIROLAM</t>
  </si>
  <si>
    <t>Manaksia Aluminium Co Ltd</t>
  </si>
  <si>
    <t>MANAKALUCO</t>
  </si>
  <si>
    <t>Samkrg Pistons and Rings Ltd</t>
  </si>
  <si>
    <t>SAMKRG</t>
  </si>
  <si>
    <t>Forcas Studio Ltd</t>
  </si>
  <si>
    <t>FORCAS</t>
  </si>
  <si>
    <t>Hilton Metal Forging Ltd</t>
  </si>
  <si>
    <t>HILTON</t>
  </si>
  <si>
    <t>Beacon Trusteeship Ltd</t>
  </si>
  <si>
    <t>BEACON</t>
  </si>
  <si>
    <t>Sikko Industries Ltd</t>
  </si>
  <si>
    <t>SIKKO</t>
  </si>
  <si>
    <t>Metroglobal Ltd</t>
  </si>
  <si>
    <t>METROGLOBL</t>
  </si>
  <si>
    <t>Atam Valves Ltd</t>
  </si>
  <si>
    <t>ATAM</t>
  </si>
  <si>
    <t>Syschem (India) Ltd</t>
  </si>
  <si>
    <t>SYSCHEM</t>
  </si>
  <si>
    <t>Mitsu Chem Plast Ltd</t>
  </si>
  <si>
    <t>MITSU</t>
  </si>
  <si>
    <t>Khemani Distributors &amp; Marketing Ltd</t>
  </si>
  <si>
    <t>KDML</t>
  </si>
  <si>
    <t>Bafna Pharmaceuticals Ltd</t>
  </si>
  <si>
    <t>BAFNAPH</t>
  </si>
  <si>
    <t>Jocil Ltd</t>
  </si>
  <si>
    <t>JOCIL</t>
  </si>
  <si>
    <t>Abans Enterprises Ltd</t>
  </si>
  <si>
    <t>ABANSENT</t>
  </si>
  <si>
    <t>Savera Industries Ltd</t>
  </si>
  <si>
    <t>SAVERA</t>
  </si>
  <si>
    <t>Indian Sucrose Ltd</t>
  </si>
  <si>
    <t>INDSUCR</t>
  </si>
  <si>
    <t>Kalyani Forge Ltd</t>
  </si>
  <si>
    <t>KALYANIFRG</t>
  </si>
  <si>
    <t>Globe International Carriers Ltd</t>
  </si>
  <si>
    <t>GICL</t>
  </si>
  <si>
    <t>Rajeshwari Cans Ltd</t>
  </si>
  <si>
    <t>RCAN</t>
  </si>
  <si>
    <t>Metal, Glass &amp; Plastic Containers</t>
  </si>
  <si>
    <t>Digidrive Distributors Ltd</t>
  </si>
  <si>
    <t>DIGIDRIVE</t>
  </si>
  <si>
    <t>Kesar Petroproducts Ltd</t>
  </si>
  <si>
    <t>KESARPE</t>
  </si>
  <si>
    <t>Confidence Futuristic Energetech Ltd</t>
  </si>
  <si>
    <t>CFEL</t>
  </si>
  <si>
    <t>Dcm Ltd</t>
  </si>
  <si>
    <t>DCM</t>
  </si>
  <si>
    <t>Gillanders Arbuthnot &amp; Co Ltd</t>
  </si>
  <si>
    <t>GILLANDERS</t>
  </si>
  <si>
    <t>South India Paper Mills Ltd</t>
  </si>
  <si>
    <t>STHINPA</t>
  </si>
  <si>
    <t>Pacific Industries Ltd</t>
  </si>
  <si>
    <t>PACIFICI</t>
  </si>
  <si>
    <t>CIL Nova Petrochemicals Ltd</t>
  </si>
  <si>
    <t>CNOVAPETRO</t>
  </si>
  <si>
    <t>Cenlub Industries Ltd</t>
  </si>
  <si>
    <t>CENLUB</t>
  </si>
  <si>
    <t>KHFM Hospitality and Facility Management Services Ltd</t>
  </si>
  <si>
    <t>KHFM</t>
  </si>
  <si>
    <t>MPS Infotecnics Ltd</t>
  </si>
  <si>
    <t>VISESHINFO</t>
  </si>
  <si>
    <t>Pramara Promotions Ltd</t>
  </si>
  <si>
    <t>PRAMARA</t>
  </si>
  <si>
    <t>Anmol India Ltd</t>
  </si>
  <si>
    <t>ANMOL</t>
  </si>
  <si>
    <t>Raghuvansh Agrofarms Ltd</t>
  </si>
  <si>
    <t>RAFL</t>
  </si>
  <si>
    <t>Vital Chemtech Ltd</t>
  </si>
  <si>
    <t>VITAL</t>
  </si>
  <si>
    <t>SAL Steel Ltd</t>
  </si>
  <si>
    <t>SALSTEEL</t>
  </si>
  <si>
    <t>Ducol Organics &amp; Colours Ltd</t>
  </si>
  <si>
    <t>DUCOL</t>
  </si>
  <si>
    <t>Ovobel Foods Ltd</t>
  </si>
  <si>
    <t>OVOBELE</t>
  </si>
  <si>
    <t>B.A.G. Films and Media Ltd</t>
  </si>
  <si>
    <t>BAGFILMS</t>
  </si>
  <si>
    <t>Rulka Electricals Ltd</t>
  </si>
  <si>
    <t>RULKA</t>
  </si>
  <si>
    <t>Rajnish Retail Ltd</t>
  </si>
  <si>
    <t>RRETAIL</t>
  </si>
  <si>
    <t>New Swan Multitech Ltd</t>
  </si>
  <si>
    <t>SWANAGRO</t>
  </si>
  <si>
    <t>Samrat Forgings Ltd</t>
  </si>
  <si>
    <t>SAMRATFORG</t>
  </si>
  <si>
    <t>Tyche Industries Ltd</t>
  </si>
  <si>
    <t>TYCHE</t>
  </si>
  <si>
    <t>Indian Infotech and Software Ltd</t>
  </si>
  <si>
    <t>INDINFO</t>
  </si>
  <si>
    <t>Ambey Laboratories Ltd</t>
  </si>
  <si>
    <t>AMBEY</t>
  </si>
  <si>
    <t>AKI India Ltd</t>
  </si>
  <si>
    <t>AKI</t>
  </si>
  <si>
    <t>Toyam Sports Ltd</t>
  </si>
  <si>
    <t>TOYAMSL</t>
  </si>
  <si>
    <t>Mehai Technology Ltd</t>
  </si>
  <si>
    <t>MEHAI</t>
  </si>
  <si>
    <t>Salasar Exteriors and Contour Ltd</t>
  </si>
  <si>
    <t>SECL</t>
  </si>
  <si>
    <t>Chetana Education Ltd</t>
  </si>
  <si>
    <t>CHETANA</t>
  </si>
  <si>
    <t>LKP Securities Ltd</t>
  </si>
  <si>
    <t>LKPSEC</t>
  </si>
  <si>
    <t>Garg Furnace Ltd</t>
  </si>
  <si>
    <t>GARGFUR</t>
  </si>
  <si>
    <t>Zenith Drugs Ltd</t>
  </si>
  <si>
    <t>ZENITHDRUG</t>
  </si>
  <si>
    <t>Polson Ltd</t>
  </si>
  <si>
    <t>POLSON</t>
  </si>
  <si>
    <t>Ludlow Jute &amp; Specialities Ltd</t>
  </si>
  <si>
    <t>LUDLOWJUT</t>
  </si>
  <si>
    <t>Machino Plastics Ltd</t>
  </si>
  <si>
    <t>MACPLASQ</t>
  </si>
  <si>
    <t>Tainwala Chemicals and Plastics (India) Ltd</t>
  </si>
  <si>
    <t>TAINWALCHM</t>
  </si>
  <si>
    <t>NipponINETFNifty SDL Apr 2026 Top 20 Equal Weight</t>
  </si>
  <si>
    <t>SDL26BEES</t>
  </si>
  <si>
    <t>Greenchef Appliances Ltd</t>
  </si>
  <si>
    <t>GREENCHEF</t>
  </si>
  <si>
    <t>Interiors &amp; More Ltd</t>
  </si>
  <si>
    <t>INM</t>
  </si>
  <si>
    <t>Mahalaxmi Rubtech Ltd</t>
  </si>
  <si>
    <t>MHLXMIRU</t>
  </si>
  <si>
    <t>Avance Technologies Ltd</t>
  </si>
  <si>
    <t>AVANCE</t>
  </si>
  <si>
    <t>Avro India Ltd</t>
  </si>
  <si>
    <t>AVROIND</t>
  </si>
  <si>
    <t>Basant Agro Tech (India) Ltd</t>
  </si>
  <si>
    <t>BASANTGL</t>
  </si>
  <si>
    <t>Ganges Securities Ltd</t>
  </si>
  <si>
    <t>GANGESSECU</t>
  </si>
  <si>
    <t>Transwarranty Finance Ltd</t>
  </si>
  <si>
    <t>TFL</t>
  </si>
  <si>
    <t>Krebs Biochemicals and Industries Ltd</t>
  </si>
  <si>
    <t>KREBSBIO</t>
  </si>
  <si>
    <t>Dhruva Capital Services Ltd</t>
  </si>
  <si>
    <t>DHRUVCA</t>
  </si>
  <si>
    <t>Piccadily Sugar and Allied Industries Ltd</t>
  </si>
  <si>
    <t>PICCASUG</t>
  </si>
  <si>
    <t>Leading Leasing Finance and Investment Company Ltd</t>
  </si>
  <si>
    <t>LLFICL</t>
  </si>
  <si>
    <t>Standard Industries Ltd</t>
  </si>
  <si>
    <t>SIL</t>
  </si>
  <si>
    <t>Ecoplast Ltd</t>
  </si>
  <si>
    <t>ECOPLAST</t>
  </si>
  <si>
    <t>Reliance Chemotex Industries Ltd</t>
  </si>
  <si>
    <t>RELCHEMQ</t>
  </si>
  <si>
    <t>Shradha AI Technologies Ltd</t>
  </si>
  <si>
    <t>SHRAAITECH</t>
  </si>
  <si>
    <t>Oil &amp; Gas Drilling</t>
  </si>
  <si>
    <t>Kaira Can Co Ltd</t>
  </si>
  <si>
    <t>KAIRA</t>
  </si>
  <si>
    <t>Visco Trade Associates Ltd</t>
  </si>
  <si>
    <t>VISCO</t>
  </si>
  <si>
    <t>Setco Automotive Ltd</t>
  </si>
  <si>
    <t>SETCO</t>
  </si>
  <si>
    <t>Sprayking Ltd</t>
  </si>
  <si>
    <t>SPRAYKING</t>
  </si>
  <si>
    <t>Nagpur Power and Industries Ltd</t>
  </si>
  <si>
    <t>NAGPI</t>
  </si>
  <si>
    <t>7Seas Entertainment Ltd</t>
  </si>
  <si>
    <t>7SEASL</t>
  </si>
  <si>
    <t>Interactive Home Entertainment</t>
  </si>
  <si>
    <t>Keynote Financial Services Ltd</t>
  </si>
  <si>
    <t>KEYFINSERV</t>
  </si>
  <si>
    <t>ATV Projects India Ltd</t>
  </si>
  <si>
    <t>ATVPR</t>
  </si>
  <si>
    <t>Surana Solar Ltd</t>
  </si>
  <si>
    <t>SURANASOL</t>
  </si>
  <si>
    <t>Kesar Enterprises Ltd</t>
  </si>
  <si>
    <t>KESARENT</t>
  </si>
  <si>
    <t>Hindusthan National Glass And Industries Ltd</t>
  </si>
  <si>
    <t>HINDNATGLS</t>
  </si>
  <si>
    <t>Vibrant Global Capital Ltd</t>
  </si>
  <si>
    <t>VGCL</t>
  </si>
  <si>
    <t>Genpharmasec Ltd</t>
  </si>
  <si>
    <t>GENPHARMA</t>
  </si>
  <si>
    <t>Marvel Decor Ltd</t>
  </si>
  <si>
    <t>MDL</t>
  </si>
  <si>
    <t>Touchwood Entertainment Ltd</t>
  </si>
  <si>
    <t>TOUCHWOOD</t>
  </si>
  <si>
    <t>DIGJAM Ltd</t>
  </si>
  <si>
    <t>DIGJAMLMTD</t>
  </si>
  <si>
    <t>CG VAK Software and Exports Ltd</t>
  </si>
  <si>
    <t>CGVAK</t>
  </si>
  <si>
    <t>VJTF Eduservices Ltd</t>
  </si>
  <si>
    <t>VJTFEDU</t>
  </si>
  <si>
    <t>Kovilpatti Lakshmi Roller Flour Mills Ltd</t>
  </si>
  <si>
    <t>KLRFM</t>
  </si>
  <si>
    <t>Supreme Infrastructure India Ltd</t>
  </si>
  <si>
    <t>SUPREMEINF</t>
  </si>
  <si>
    <t>Sunlite Recycling Industries Ltd</t>
  </si>
  <si>
    <t>SUNLITE</t>
  </si>
  <si>
    <t>Brace Port Logistics Ltd</t>
  </si>
  <si>
    <t>BRACEPORT</t>
  </si>
  <si>
    <t>Divine Power Energy Ltd</t>
  </si>
  <si>
    <t>DPEL</t>
  </si>
  <si>
    <t>HCP Plastene Bulkpack Ltd</t>
  </si>
  <si>
    <t>HPBL</t>
  </si>
  <si>
    <t>Paper &amp; Plastic Packaging Products &amp; Materials</t>
  </si>
  <si>
    <t>DHP India Ltd</t>
  </si>
  <si>
    <t>DHPIND</t>
  </si>
  <si>
    <t>B-Right RealEstate Ltd</t>
  </si>
  <si>
    <t>BRRL</t>
  </si>
  <si>
    <t>Kifs Financial Services Ltd</t>
  </si>
  <si>
    <t>KIFS</t>
  </si>
  <si>
    <t>Kakatiya Cement Sugar and Industries Ltd</t>
  </si>
  <si>
    <t>KAKATCEM</t>
  </si>
  <si>
    <t>Eyantra Ventures Ltd</t>
  </si>
  <si>
    <t>EY</t>
  </si>
  <si>
    <t>Mukta Arts Ltd</t>
  </si>
  <si>
    <t>MUKTAARTS</t>
  </si>
  <si>
    <t>Hindprakash Industries Ltd</t>
  </si>
  <si>
    <t>HPIL</t>
  </si>
  <si>
    <t>Flex Foods Ltd</t>
  </si>
  <si>
    <t>FLEXFO</t>
  </si>
  <si>
    <t>Active Clothing Co Ltd</t>
  </si>
  <si>
    <t>ACTIVE</t>
  </si>
  <si>
    <t>Electro Force (India) Ltd</t>
  </si>
  <si>
    <t>EFORCE</t>
  </si>
  <si>
    <t>Electronic Equipment &amp; Parts</t>
  </si>
  <si>
    <t>Zeal Aqua Ltd</t>
  </si>
  <si>
    <t>SPL Industries Ltd</t>
  </si>
  <si>
    <t>SPLIL</t>
  </si>
  <si>
    <t>Baid Finserv Ltd</t>
  </si>
  <si>
    <t>BAIDFIN</t>
  </si>
  <si>
    <t>B &amp; A Ltd</t>
  </si>
  <si>
    <t>BNALTD</t>
  </si>
  <si>
    <t>Suryalata Spinning Mills Ltd</t>
  </si>
  <si>
    <t>SURYALA</t>
  </si>
  <si>
    <t>Western India Plywoods Ltd</t>
  </si>
  <si>
    <t>WIPL</t>
  </si>
  <si>
    <t>Eros International Media Ltd</t>
  </si>
  <si>
    <t>EROSMEDIA</t>
  </si>
  <si>
    <t>Homesfy Realty Ltd</t>
  </si>
  <si>
    <t>HOMESFY</t>
  </si>
  <si>
    <t>Indian Card Clothing Company Ltd</t>
  </si>
  <si>
    <t>INDIANCARD</t>
  </si>
  <si>
    <t>Xelpmoc Design and Tech Ltd</t>
  </si>
  <si>
    <t>XELPMOC</t>
  </si>
  <si>
    <t>Thakkers Developers Ltd</t>
  </si>
  <si>
    <t>THAKDEV</t>
  </si>
  <si>
    <t>Calcom Vision Ltd</t>
  </si>
  <si>
    <t>CALCOM</t>
  </si>
  <si>
    <t>Sotac Pharmaceuticals Ltd</t>
  </si>
  <si>
    <t>SOTAC</t>
  </si>
  <si>
    <t>W H Brady &amp; Company Ltd</t>
  </si>
  <si>
    <t>WHBRADY</t>
  </si>
  <si>
    <t>Bhandari Hosiery Exports Ltd</t>
  </si>
  <si>
    <t>BHANDARI</t>
  </si>
  <si>
    <t>HIM Teknoforge Ltd</t>
  </si>
  <si>
    <t>HIMTEK</t>
  </si>
  <si>
    <t>Accuracy Shipping Ltd</t>
  </si>
  <si>
    <t>ACCURACY</t>
  </si>
  <si>
    <t>Shreeji Translogistics Ltd</t>
  </si>
  <si>
    <t>STL</t>
  </si>
  <si>
    <t>Reliance Naval and Engineering Ltd</t>
  </si>
  <si>
    <t>RNAVAL</t>
  </si>
  <si>
    <t>Cerebra Integrated Technologies Ltd</t>
  </si>
  <si>
    <t>CEREBRAINT</t>
  </si>
  <si>
    <t>Fidel Softech Ltd</t>
  </si>
  <si>
    <t>FIDEL</t>
  </si>
  <si>
    <t>Ultracab (India) Ltd</t>
  </si>
  <si>
    <t>ULTRACAB</t>
  </si>
  <si>
    <t>Parvati Sweetners and Power Ltd</t>
  </si>
  <si>
    <t>PARVATI</t>
  </si>
  <si>
    <t>Key Corp Ltd</t>
  </si>
  <si>
    <t>KEYCORP</t>
  </si>
  <si>
    <t>Bharat Gears Ltd</t>
  </si>
  <si>
    <t>BHARATGEAR</t>
  </si>
  <si>
    <t>Smruthi Organics Ltd</t>
  </si>
  <si>
    <t>SMRUTHIORG</t>
  </si>
  <si>
    <t>Swastik Pipe Ltd</t>
  </si>
  <si>
    <t>SWASTIK</t>
  </si>
  <si>
    <t>Shri Techtex Ltd</t>
  </si>
  <si>
    <t>SHRITECH</t>
  </si>
  <si>
    <t>Surya Lakshmi Cotton Mills Ltd</t>
  </si>
  <si>
    <t>SURYALAXMI</t>
  </si>
  <si>
    <t>Kundan Edifice Ltd</t>
  </si>
  <si>
    <t>KEL</t>
  </si>
  <si>
    <t>Bright Brothers Ltd</t>
  </si>
  <si>
    <t>BRIGHTBR</t>
  </si>
  <si>
    <t>Radhe Developers (India) Ltd</t>
  </si>
  <si>
    <t>RADHEDE</t>
  </si>
  <si>
    <t>Aluwind Architectural Ltd</t>
  </si>
  <si>
    <t>ALUWIND</t>
  </si>
  <si>
    <t>Building Products - Others</t>
  </si>
  <si>
    <t>Sizemasters Technology Ltd</t>
  </si>
  <si>
    <t>SIZEMASTER</t>
  </si>
  <si>
    <t>Rishiroop Ltd</t>
  </si>
  <si>
    <t>RISHIROOP</t>
  </si>
  <si>
    <t>Hemant Surgical Industries Ltd</t>
  </si>
  <si>
    <t>HSIL</t>
  </si>
  <si>
    <t>Health Care Distributors</t>
  </si>
  <si>
    <t>Art Nirman Ltd</t>
  </si>
  <si>
    <t>ARTNIRMAN</t>
  </si>
  <si>
    <t>Prakash Steelage Ltd</t>
  </si>
  <si>
    <t>PRAKASHSTL</t>
  </si>
  <si>
    <t>Indian Acrylics Ltd</t>
  </si>
  <si>
    <t>INDIANACRY</t>
  </si>
  <si>
    <t>Gayatri Projects Ltd</t>
  </si>
  <si>
    <t>GAYAPROJ</t>
  </si>
  <si>
    <t>Nippon India ETF Nifty PSU Bank BeES</t>
  </si>
  <si>
    <t>PSUBNKBEES</t>
  </si>
  <si>
    <t>BCPL Railway Infrastructure Ltd</t>
  </si>
  <si>
    <t>BCPL</t>
  </si>
  <si>
    <t>Bodhi Tree Multimedia Ltd</t>
  </si>
  <si>
    <t>BTML</t>
  </si>
  <si>
    <t>Manas Properties Ltd</t>
  </si>
  <si>
    <t>MANAS</t>
  </si>
  <si>
    <t>SunGarner Energies Ltd</t>
  </si>
  <si>
    <t>SEL</t>
  </si>
  <si>
    <t>Scanpoint Geomatics Ltd</t>
  </si>
  <si>
    <t>SCANPGEOM</t>
  </si>
  <si>
    <t>DB (International) Stock Brokers Ltd</t>
  </si>
  <si>
    <t>DBSTOCKBRO</t>
  </si>
  <si>
    <t>Ajooni Biotech Ltd</t>
  </si>
  <si>
    <t>AJOONI</t>
  </si>
  <si>
    <t>Lotus Eye Hospital and Institute Ltd</t>
  </si>
  <si>
    <t>LOTUSEYE</t>
  </si>
  <si>
    <t>Ansal Housing Ltd</t>
  </si>
  <si>
    <t>ANSALHSG</t>
  </si>
  <si>
    <t>Indsil Hydro Power and Manganese Ltd</t>
  </si>
  <si>
    <t>INDSILHYD</t>
  </si>
  <si>
    <t>Sumuka Agro Industries Ltd</t>
  </si>
  <si>
    <t>SUMUKA</t>
  </si>
  <si>
    <t>Steelman Telecom Ltd</t>
  </si>
  <si>
    <t>STML</t>
  </si>
  <si>
    <t>Integrated Telecommunication Services</t>
  </si>
  <si>
    <t>Likhami Consulting Ltd</t>
  </si>
  <si>
    <t>LIKHAMI</t>
  </si>
  <si>
    <t>Semac Consultants Ltd</t>
  </si>
  <si>
    <t>SEMAC</t>
  </si>
  <si>
    <t>Gujarat Toolroom Ltd</t>
  </si>
  <si>
    <t>GUJTLRM</t>
  </si>
  <si>
    <t>GV Films Ltd</t>
  </si>
  <si>
    <t>GVFILM</t>
  </si>
  <si>
    <t>De Neers Tools Ltd</t>
  </si>
  <si>
    <t>DENEERS</t>
  </si>
  <si>
    <t>Patel Integrated Logistics Ltd</t>
  </si>
  <si>
    <t>PATINTLOG</t>
  </si>
  <si>
    <t>Jainam Ferro Alloys (I) Ltd</t>
  </si>
  <si>
    <t>JAINAM</t>
  </si>
  <si>
    <t>Tirupati Starch &amp; Chemicals Ltd</t>
  </si>
  <si>
    <t>TIRUSTA</t>
  </si>
  <si>
    <t>Premco Global Ltd</t>
  </si>
  <si>
    <t>PREMCO</t>
  </si>
  <si>
    <t>Deepak Spinners Ltd</t>
  </si>
  <si>
    <t>DEEPAKSP</t>
  </si>
  <si>
    <t>Vaidya Sane Ayurved Laboratories Ltd</t>
  </si>
  <si>
    <t>MADHAVBAUG</t>
  </si>
  <si>
    <t>Winsome Breweries Ltd</t>
  </si>
  <si>
    <t>WINSOMBR</t>
  </si>
  <si>
    <t>Brewers</t>
  </si>
  <si>
    <t>Reliance Home Finance Ltd</t>
  </si>
  <si>
    <t>RHFL</t>
  </si>
  <si>
    <t>Total Transport Systems Ltd</t>
  </si>
  <si>
    <t>TOTAL</t>
  </si>
  <si>
    <t>Ai Champdany Industries Ltd</t>
  </si>
  <si>
    <t>AICHAMP</t>
  </si>
  <si>
    <t>AAA Technologies Ltd</t>
  </si>
  <si>
    <t>AAATECH</t>
  </si>
  <si>
    <t>Srestha Finvest Ltd</t>
  </si>
  <si>
    <t>SRESTHA</t>
  </si>
  <si>
    <t>K I C Metaliks Ltd</t>
  </si>
  <si>
    <t>KAJARIR</t>
  </si>
  <si>
    <t>Narbada Gems and Jewellery Ltd</t>
  </si>
  <si>
    <t>NARBADA</t>
  </si>
  <si>
    <t>Enfuse Solutions Ltd</t>
  </si>
  <si>
    <t>ENFUSE</t>
  </si>
  <si>
    <t>Munoth Capital Market Ltd</t>
  </si>
  <si>
    <t>MUNCAPM</t>
  </si>
  <si>
    <t>Vaswani Industries Ltd</t>
  </si>
  <si>
    <t>VASWANI</t>
  </si>
  <si>
    <t>Baweja Studios Ltd</t>
  </si>
  <si>
    <t>BAWEJA</t>
  </si>
  <si>
    <t>Mysore Petro Chemicals Ltd</t>
  </si>
  <si>
    <t>MYSORPETRO</t>
  </si>
  <si>
    <t>Pulz Electronics Ltd</t>
  </si>
  <si>
    <t>PULZ</t>
  </si>
  <si>
    <t>Trishakti Industries Ltd</t>
  </si>
  <si>
    <t>TRISHAKT</t>
  </si>
  <si>
    <t>Innovassynth Investments Ltd</t>
  </si>
  <si>
    <t>INOVSYNTH</t>
  </si>
  <si>
    <t>Salona Cotspin Ltd</t>
  </si>
  <si>
    <t>SALONA</t>
  </si>
  <si>
    <t>Teamo Productions HQ Ltd</t>
  </si>
  <si>
    <t>TPHQ</t>
  </si>
  <si>
    <t>Krishanveer Forge Ltd</t>
  </si>
  <si>
    <t>KVFORGE</t>
  </si>
  <si>
    <t>Vedavaag Systems Ltd</t>
  </si>
  <si>
    <t>VEDAVAAG</t>
  </si>
  <si>
    <t>Shah Alloys Ltd</t>
  </si>
  <si>
    <t>SHAHALLOYS</t>
  </si>
  <si>
    <t>VL Infraprojects Ltd</t>
  </si>
  <si>
    <t>VLINFRA</t>
  </si>
  <si>
    <t>Steel City Securities Ltd</t>
  </si>
  <si>
    <t>STEELCITY</t>
  </si>
  <si>
    <t>WeP Solutions Ltd</t>
  </si>
  <si>
    <t>WEPSOLN</t>
  </si>
  <si>
    <t>Akshar Spintex Ltd</t>
  </si>
  <si>
    <t>AKSHAR</t>
  </si>
  <si>
    <t>Source Natural Foods and Herbal Supplements Ltd</t>
  </si>
  <si>
    <t>SOURCENTRL</t>
  </si>
  <si>
    <t>Athena Global Technologies Ltd</t>
  </si>
  <si>
    <t>ATHENAGLO</t>
  </si>
  <si>
    <t>Tanvi Foods (India) Ltd</t>
  </si>
  <si>
    <t>TANVI</t>
  </si>
  <si>
    <t>Tamboli Industries Ltd</t>
  </si>
  <si>
    <t>TAMBOLIIN</t>
  </si>
  <si>
    <t>Pee Cee Cosma Sope Ltd</t>
  </si>
  <si>
    <t>PCCOSMA</t>
  </si>
  <si>
    <t>BN Holdings Ltd</t>
  </si>
  <si>
    <t>BNHOLDINGS</t>
  </si>
  <si>
    <t>India Steel Works Ltd</t>
  </si>
  <si>
    <t>ISWL</t>
  </si>
  <si>
    <t>Ansal Properties and Infrastructure Ltd</t>
  </si>
  <si>
    <t>ANSALAPI</t>
  </si>
  <si>
    <t>Aayush Wellness Ltd</t>
  </si>
  <si>
    <t>AAYUSH</t>
  </si>
  <si>
    <t>Sera Investments &amp; Finance India Ltd</t>
  </si>
  <si>
    <t>SERA</t>
  </si>
  <si>
    <t>Aztec Fluids &amp; Machinery Ltd</t>
  </si>
  <si>
    <t>AZTEC</t>
  </si>
  <si>
    <t>Saumya Consultants Ltd</t>
  </si>
  <si>
    <t>SAUMYA</t>
  </si>
  <si>
    <t>Bilcare Ltd</t>
  </si>
  <si>
    <t>BI</t>
  </si>
  <si>
    <t>Colab Cloud Platforms Ltd</t>
  </si>
  <si>
    <t>COLABCLOUD</t>
  </si>
  <si>
    <t>Sameera Agro and Infra Ltd</t>
  </si>
  <si>
    <t>SAIFL</t>
  </si>
  <si>
    <t>Homebuilding</t>
  </si>
  <si>
    <t>Cinerad Communications Ltd</t>
  </si>
  <si>
    <t>CINERAD</t>
  </si>
  <si>
    <t>SNL Bearings Ltd</t>
  </si>
  <si>
    <t>SNL</t>
  </si>
  <si>
    <t>Amarjothi Spinning Mills Ltd</t>
  </si>
  <si>
    <t>AMARJOTHI</t>
  </si>
  <si>
    <t>Relicab Cable Manufacturing Ltd</t>
  </si>
  <si>
    <t>RELICAB</t>
  </si>
  <si>
    <t>Balgopal Commercial Ltd</t>
  </si>
  <si>
    <t>BALGOPAL</t>
  </si>
  <si>
    <t>Bhilwara Spinners Ltd</t>
  </si>
  <si>
    <t>BHILSPIN</t>
  </si>
  <si>
    <t>BN Rathi Securities Ltd</t>
  </si>
  <si>
    <t>BNRSEC</t>
  </si>
  <si>
    <t>Ahlada Engineers Ltd</t>
  </si>
  <si>
    <t>AHLADA</t>
  </si>
  <si>
    <t>Golkunda Diamonds and Jewellery Ltd</t>
  </si>
  <si>
    <t>GOLKUNDIA</t>
  </si>
  <si>
    <t>Kohinoor Foods Ltd</t>
  </si>
  <si>
    <t>KOHINOOR</t>
  </si>
  <si>
    <t>Sonal Mercantile Ltd</t>
  </si>
  <si>
    <t>SONAL</t>
  </si>
  <si>
    <t>Sal Automotive Ltd</t>
  </si>
  <si>
    <t>SALAUTO</t>
  </si>
  <si>
    <t>United Van Der Horst Ltd</t>
  </si>
  <si>
    <t>UVDRHOR</t>
  </si>
  <si>
    <t>Banka BioLoo Ltd</t>
  </si>
  <si>
    <t>BANKA</t>
  </si>
  <si>
    <t>Atishay Ltd</t>
  </si>
  <si>
    <t>ATISHAY</t>
  </si>
  <si>
    <t>Pharmaids Pharmaceuticals Ltd</t>
  </si>
  <si>
    <t>PHARMAID</t>
  </si>
  <si>
    <t>AMD Industries Ltd</t>
  </si>
  <si>
    <t>AMDIND</t>
  </si>
  <si>
    <t>Saptarishi Agro Industries Ltd</t>
  </si>
  <si>
    <t>SPTRSHI</t>
  </si>
  <si>
    <t>ITL Industries Ltd</t>
  </si>
  <si>
    <t>ITL</t>
  </si>
  <si>
    <t>Jhandewalas Foods Ltd</t>
  </si>
  <si>
    <t>JFL</t>
  </si>
  <si>
    <t>Palash Securities Ltd</t>
  </si>
  <si>
    <t>PALASHSECU</t>
  </si>
  <si>
    <t>Prizor Viztech Ltd</t>
  </si>
  <si>
    <t>PRIZOR</t>
  </si>
  <si>
    <t>Gayatri Sugars Ltd</t>
  </si>
  <si>
    <t>GAYATRI</t>
  </si>
  <si>
    <t>Panyam Cements And Mineral Industrties Ltd</t>
  </si>
  <si>
    <t>PANCM</t>
  </si>
  <si>
    <t>Regency Ceramics Ltd</t>
  </si>
  <si>
    <t>REGENCERAM</t>
  </si>
  <si>
    <t>Galaxy Cloud Kitchens Ltd</t>
  </si>
  <si>
    <t>GCKL</t>
  </si>
  <si>
    <t>3rd Rock Multimedia Ltd</t>
  </si>
  <si>
    <t>3RDROCK</t>
  </si>
  <si>
    <t>Rexnord Electronics and Controls Ltd</t>
  </si>
  <si>
    <t>REXNORD</t>
  </si>
  <si>
    <t>Shervani Industrial Syndicate Ltd</t>
  </si>
  <si>
    <t>SHERVANI</t>
  </si>
  <si>
    <t>Ascom Leasing &amp; Investments Ltd</t>
  </si>
  <si>
    <t>ASCOM</t>
  </si>
  <si>
    <t>Integrated Personnel Services Ltd</t>
  </si>
  <si>
    <t>IPSL</t>
  </si>
  <si>
    <t>Zenith Exports Ltd</t>
  </si>
  <si>
    <t>ZENITHEXPO</t>
  </si>
  <si>
    <t>Virat Crane Industries Ltd</t>
  </si>
  <si>
    <t>VIRATCRA</t>
  </si>
  <si>
    <t>Wallfort Financial Services Ltd</t>
  </si>
  <si>
    <t>WALLFORT</t>
  </si>
  <si>
    <t>Rungta Irrigation Ltd</t>
  </si>
  <si>
    <t>RUNGTAIR</t>
  </si>
  <si>
    <t>Srivasavi Adhesive Tapes Ltd</t>
  </si>
  <si>
    <t>SRIVASAVI</t>
  </si>
  <si>
    <t>Globe Textiles (India) Ltd</t>
  </si>
  <si>
    <t>GLOBE</t>
  </si>
  <si>
    <t>Pioneer Embroideries Ltd</t>
  </si>
  <si>
    <t>PIONEEREMB</t>
  </si>
  <si>
    <t>Motor and General Finance Ltd</t>
  </si>
  <si>
    <t>MOTOGENFIN</t>
  </si>
  <si>
    <t>Lasa Supergenerics Ltd</t>
  </si>
  <si>
    <t>LASA</t>
  </si>
  <si>
    <t>Kotak S&amp;P BSE Sensex ETF</t>
  </si>
  <si>
    <t>SENSEX1</t>
  </si>
  <si>
    <t>ANI Integrated Services Ltd</t>
  </si>
  <si>
    <t>AISL</t>
  </si>
  <si>
    <t>Bengal Tea &amp; Fabrics Ltd</t>
  </si>
  <si>
    <t>BENGALT</t>
  </si>
  <si>
    <t>Tokyo Plast International Ltd</t>
  </si>
  <si>
    <t>TOKYOPLAST</t>
  </si>
  <si>
    <t>Barak Valley Cements Ltd</t>
  </si>
  <si>
    <t>BVCL</t>
  </si>
  <si>
    <t>Ansal Buildwell Ltd</t>
  </si>
  <si>
    <t>ANSALBU</t>
  </si>
  <si>
    <t>IBL Finance Ltd</t>
  </si>
  <si>
    <t>IBLFL</t>
  </si>
  <si>
    <t>Financial Technology</t>
  </si>
  <si>
    <t>Aksh Optifibre Ltd</t>
  </si>
  <si>
    <t>AKSHOPTFBR</t>
  </si>
  <si>
    <t>Cravatex Ltd</t>
  </si>
  <si>
    <t>CRAVATEX</t>
  </si>
  <si>
    <t>ICICI Prudential Nifty Next 50 ETF</t>
  </si>
  <si>
    <t>NEXT50IETF</t>
  </si>
  <si>
    <t>Parnax Lab Ltd</t>
  </si>
  <si>
    <t>PARNAXLAB</t>
  </si>
  <si>
    <t>BSEL Algo Ltd</t>
  </si>
  <si>
    <t>BSELALGO</t>
  </si>
  <si>
    <t>Apis India Ltd</t>
  </si>
  <si>
    <t>APIS</t>
  </si>
  <si>
    <t>Kkalpana Industries (India) Ltd</t>
  </si>
  <si>
    <t>KKALPANAIND</t>
  </si>
  <si>
    <t>Credent Global Finance Ltd</t>
  </si>
  <si>
    <t>CGFL</t>
  </si>
  <si>
    <t>Sundaram Multi Pap Ltd</t>
  </si>
  <si>
    <t>SUNDARAM</t>
  </si>
  <si>
    <t>Future Consumer Ltd</t>
  </si>
  <si>
    <t>FCONSUMER</t>
  </si>
  <si>
    <t>Kothari Fermentation and Biochem Ltd</t>
  </si>
  <si>
    <t>KFBL</t>
  </si>
  <si>
    <t>Gujchem Distillers India Ltd</t>
  </si>
  <si>
    <t>GUJCMDS</t>
  </si>
  <si>
    <t>Yarn Syndicate Ltd</t>
  </si>
  <si>
    <t>YARNSYN</t>
  </si>
  <si>
    <t>Rishi Laser Ltd</t>
  </si>
  <si>
    <t>RISHILASE</t>
  </si>
  <si>
    <t>Dhatre Udyog Ltd</t>
  </si>
  <si>
    <t>DHATRE</t>
  </si>
  <si>
    <t>Master Components Ltd</t>
  </si>
  <si>
    <t>MASTER</t>
  </si>
  <si>
    <t>Landmark Property Development Co Ltd</t>
  </si>
  <si>
    <t>LPDC</t>
  </si>
  <si>
    <t>Cubex Tubings Ltd</t>
  </si>
  <si>
    <t>CUBEXTUB</t>
  </si>
  <si>
    <t>Nath Industries Ltd</t>
  </si>
  <si>
    <t>NATHIND</t>
  </si>
  <si>
    <t>Beardsell Ltd</t>
  </si>
  <si>
    <t>BEARDSELL</t>
  </si>
  <si>
    <t>Aesthetik Engineers Ltd</t>
  </si>
  <si>
    <t>AESTHETIK</t>
  </si>
  <si>
    <t>HOV Services Ltd</t>
  </si>
  <si>
    <t>HOVS</t>
  </si>
  <si>
    <t>Sampann Utpadan India Ltd</t>
  </si>
  <si>
    <t>SAMPANN</t>
  </si>
  <si>
    <t>COSCO (India) Ltd</t>
  </si>
  <si>
    <t>COSCO</t>
  </si>
  <si>
    <t>QVC Exports Ltd</t>
  </si>
  <si>
    <t>QVCEL</t>
  </si>
  <si>
    <t>Thacker and Company Ltd</t>
  </si>
  <si>
    <t>THACKER</t>
  </si>
  <si>
    <t>Nagreeka Exports Ltd</t>
  </si>
  <si>
    <t>NAGREEKEXP</t>
  </si>
  <si>
    <t>Healthy Life Agritec Ltd</t>
  </si>
  <si>
    <t>HEALTHYLIFE</t>
  </si>
  <si>
    <t>Food Distributors</t>
  </si>
  <si>
    <t>Zenith Steel Pipes &amp; Industries Ltd</t>
  </si>
  <si>
    <t>ZENITHSTL</t>
  </si>
  <si>
    <t>Cinevista Ltd</t>
  </si>
  <si>
    <t>CINEVISTA</t>
  </si>
  <si>
    <t>Gujarat Natural Resources Ltd</t>
  </si>
  <si>
    <t>GNRL</t>
  </si>
  <si>
    <t>Emerald Leisures Ltd</t>
  </si>
  <si>
    <t>EMERALL</t>
  </si>
  <si>
    <t>Sagarsoft (India) Ltd</t>
  </si>
  <si>
    <t>SAGARSOFT</t>
  </si>
  <si>
    <t>WSFx Global Pay Ltd</t>
  </si>
  <si>
    <t>WSFX</t>
  </si>
  <si>
    <t>Bhagyanagar Properties Ltd</t>
  </si>
  <si>
    <t>BHAGYAPROP</t>
  </si>
  <si>
    <t>Arshiya Ltd</t>
  </si>
  <si>
    <t>ARSHIYA</t>
  </si>
  <si>
    <t>Super Tannery Ltd</t>
  </si>
  <si>
    <t>SUPTANERY</t>
  </si>
  <si>
    <t>Oxygenta Pharmaceutical Ltd</t>
  </si>
  <si>
    <t>OXYGENTAPH</t>
  </si>
  <si>
    <t>VMS Industries Ltd</t>
  </si>
  <si>
    <t>VMS</t>
  </si>
  <si>
    <t>Yaari Digital Integrated Services Ltd</t>
  </si>
  <si>
    <t>YAARI</t>
  </si>
  <si>
    <t>Transteel Seating Technologies Ltd</t>
  </si>
  <si>
    <t>TRANSTEEL</t>
  </si>
  <si>
    <t>Fiberweb (India) Ltd</t>
  </si>
  <si>
    <t>FIBERWEB</t>
  </si>
  <si>
    <t>Money Masters Leasing and Finance Ltd</t>
  </si>
  <si>
    <t>MMLF</t>
  </si>
  <si>
    <t>D &amp; H India Ltd</t>
  </si>
  <si>
    <t>DHINDIA</t>
  </si>
  <si>
    <t>Goyal Aluminiums Ltd</t>
  </si>
  <si>
    <t>GOYALALUM</t>
  </si>
  <si>
    <t>Facor Alloys Ltd</t>
  </si>
  <si>
    <t>FACORALL</t>
  </si>
  <si>
    <t>Party Cruisers Ltd</t>
  </si>
  <si>
    <t>PARTYCRUS</t>
  </si>
  <si>
    <t>B C C Fuba India Ltd</t>
  </si>
  <si>
    <t>BCCFUBA</t>
  </si>
  <si>
    <t>GTV Engineering Ltd</t>
  </si>
  <si>
    <t>GTV</t>
  </si>
  <si>
    <t>Aspire &amp; Innovative Advertising Ltd</t>
  </si>
  <si>
    <t>ASPIRE</t>
  </si>
  <si>
    <t>MEP Infrastructure Developers Ltd</t>
  </si>
  <si>
    <t>MEP</t>
  </si>
  <si>
    <t>Samrat Pharmachem Ltd</t>
  </si>
  <si>
    <t>SAMRATPH</t>
  </si>
  <si>
    <t>Macobs Technologies Ltd</t>
  </si>
  <si>
    <t>MACOBSTECH</t>
  </si>
  <si>
    <t>Ausom Enterprise Ltd</t>
  </si>
  <si>
    <t>AUSOMENT</t>
  </si>
  <si>
    <t>Peria Karamalai Tea and Produce Company Ltd</t>
  </si>
  <si>
    <t>PKTEA</t>
  </si>
  <si>
    <t>Expo Gas Containers Ltd</t>
  </si>
  <si>
    <t>EXPOGAS</t>
  </si>
  <si>
    <t>Jayant Infratech Ltd</t>
  </si>
  <si>
    <t>JAYANT</t>
  </si>
  <si>
    <t>Virat Leasing Ltd</t>
  </si>
  <si>
    <t>VLL</t>
  </si>
  <si>
    <t>Modern Dairies Ltd</t>
  </si>
  <si>
    <t>MODAIRY</t>
  </si>
  <si>
    <t>Unique Organics Ltd</t>
  </si>
  <si>
    <t>UNIQUEO</t>
  </si>
  <si>
    <t>Promax Power Ltd</t>
  </si>
  <si>
    <t>PROMAX</t>
  </si>
  <si>
    <t>Dhariwalcorp Ltd</t>
  </si>
  <si>
    <t>DHARIWAL</t>
  </si>
  <si>
    <t>Sanco Trans Ltd</t>
  </si>
  <si>
    <t>SANCTRN</t>
  </si>
  <si>
    <t>Suraj Industries Ltd</t>
  </si>
  <si>
    <t>SURJIND</t>
  </si>
  <si>
    <t>Ind Swift Ltd</t>
  </si>
  <si>
    <t>INDSWFTLTD</t>
  </si>
  <si>
    <t>Accel Ltd</t>
  </si>
  <si>
    <t>ACCEL</t>
  </si>
  <si>
    <t>Sayaji Industries Ltd</t>
  </si>
  <si>
    <t>SAYAJIIND</t>
  </si>
  <si>
    <t>Marco Cables &amp; Conductors Ltd</t>
  </si>
  <si>
    <t>MARCO</t>
  </si>
  <si>
    <t>Lahoti Overseas Ltd</t>
  </si>
  <si>
    <t>LAHOTIOV</t>
  </si>
  <si>
    <t>Rama Vision Ltd</t>
  </si>
  <si>
    <t>RAMAVISION</t>
  </si>
  <si>
    <t>Harshdeep Hortico Ltd</t>
  </si>
  <si>
    <t>HARSHDEEP</t>
  </si>
  <si>
    <t>Home Furnishings</t>
  </si>
  <si>
    <t>Quantum Gold Fund</t>
  </si>
  <si>
    <t>QGOLDHALF</t>
  </si>
  <si>
    <t>Diensten Tech Ltd</t>
  </si>
  <si>
    <t>DTL</t>
  </si>
  <si>
    <t>Aprameya Engineering Ltd</t>
  </si>
  <si>
    <t>APRAMEYA</t>
  </si>
  <si>
    <t>Sharp Chucks and Machines Ltd</t>
  </si>
  <si>
    <t>SCML</t>
  </si>
  <si>
    <t>Twentyfirst Century Management Services Ltd</t>
  </si>
  <si>
    <t>21STCENMGM</t>
  </si>
  <si>
    <t>Baroda Extrusion Ltd</t>
  </si>
  <si>
    <t>BAROEXT</t>
  </si>
  <si>
    <t>Quadrant Televentures Ltd</t>
  </si>
  <si>
    <t>QUADRANT</t>
  </si>
  <si>
    <t>HDFC S&amp;P BSE Sensex ETF</t>
  </si>
  <si>
    <t>HDFCSENSEX</t>
  </si>
  <si>
    <t>Nidhi Granites Ltd</t>
  </si>
  <si>
    <t>NIDHGRN</t>
  </si>
  <si>
    <t>Bhagwati Autocast Ltd</t>
  </si>
  <si>
    <t>BGWTATO</t>
  </si>
  <si>
    <t>Hindustan Appliances Ltd</t>
  </si>
  <si>
    <t>HINDAPL</t>
  </si>
  <si>
    <t>Paras Petrofils Ltd</t>
  </si>
  <si>
    <t>PARASPETRO</t>
  </si>
  <si>
    <t>Raaj Medisafe India Ltd</t>
  </si>
  <si>
    <t>RAAJMEDI</t>
  </si>
  <si>
    <t>Maiden Forgings Ltd</t>
  </si>
  <si>
    <t>MAIDEN</t>
  </si>
  <si>
    <t>TCI Industries Ltd</t>
  </si>
  <si>
    <t>TCIIND</t>
  </si>
  <si>
    <t>Shri Gang Industries and Allied Products Ltd</t>
  </si>
  <si>
    <t>SHRIGANG</t>
  </si>
  <si>
    <t>Aakash Exploration Services Ltd</t>
  </si>
  <si>
    <t>AAKASH</t>
  </si>
  <si>
    <t>Vishal Bearings Ltd</t>
  </si>
  <si>
    <t>VISHALBL</t>
  </si>
  <si>
    <t>Southern Magnesium and Chemicals Ltd</t>
  </si>
  <si>
    <t>SOUTHMG</t>
  </si>
  <si>
    <t>National Fittings Ltd</t>
  </si>
  <si>
    <t>NATFIT</t>
  </si>
  <si>
    <t>Royal Cushion Vinyl Products Ltd</t>
  </si>
  <si>
    <t>ROYALCU</t>
  </si>
  <si>
    <t>Varanium Cloud Ltd</t>
  </si>
  <si>
    <t>CLOUD</t>
  </si>
  <si>
    <t>Ishan Dyes and Chemicals Ltd</t>
  </si>
  <si>
    <t>ISHANCH</t>
  </si>
  <si>
    <t>Simmonds Marshall Ltd</t>
  </si>
  <si>
    <t>SIMMOND</t>
  </si>
  <si>
    <t>Swashthik Plascon Ltd</t>
  </si>
  <si>
    <t>SPL</t>
  </si>
  <si>
    <t>Himalaya Food International Ltd</t>
  </si>
  <si>
    <t>HFIL</t>
  </si>
  <si>
    <t>Binayak Tex Processors Ltd</t>
  </si>
  <si>
    <t>ZBINTXPP</t>
  </si>
  <si>
    <t>Alfred Herbert (India) Ltd</t>
  </si>
  <si>
    <t>ALFREDHE</t>
  </si>
  <si>
    <t>Skil Infrastructure Ltd</t>
  </si>
  <si>
    <t>SKIL</t>
  </si>
  <si>
    <t>Rudra Gas Enterprise Ltd</t>
  </si>
  <si>
    <t>RUDRAGAS</t>
  </si>
  <si>
    <t>Bharat Immunologicals and Biologicals Corporation Ltd</t>
  </si>
  <si>
    <t>BIBCL</t>
  </si>
  <si>
    <t>Energy Development Company Ltd</t>
  </si>
  <si>
    <t>ENERGYDEV</t>
  </si>
  <si>
    <t>CNI Research Ltd</t>
  </si>
  <si>
    <t>CNIRESLTD</t>
  </si>
  <si>
    <t>Gokak Textiles Ltd</t>
  </si>
  <si>
    <t>GOKAKTEX</t>
  </si>
  <si>
    <t>Manglam Infra &amp; Engineering Ltd</t>
  </si>
  <si>
    <t>MIEL</t>
  </si>
  <si>
    <t>Agri-Tech (India) Ltd</t>
  </si>
  <si>
    <t>AGRITECH</t>
  </si>
  <si>
    <t>Constronics Infra Ltd</t>
  </si>
  <si>
    <t>CONSTRONIC</t>
  </si>
  <si>
    <t>Asarfi Hospital Ltd</t>
  </si>
  <si>
    <t>ASARFI</t>
  </si>
  <si>
    <t>Popees Cares Ltd</t>
  </si>
  <si>
    <t>POPEES</t>
  </si>
  <si>
    <t>Prerna Infrabuild Ltd</t>
  </si>
  <si>
    <t>PRERINFRA</t>
  </si>
  <si>
    <t>Phoenix International Ltd</t>
  </si>
  <si>
    <t>PHOENXINTL</t>
  </si>
  <si>
    <t>Rasi Electrodes Ltd</t>
  </si>
  <si>
    <t>RASIELEC</t>
  </si>
  <si>
    <t>APM Industries Ltd</t>
  </si>
  <si>
    <t>APMIN</t>
  </si>
  <si>
    <t>Orissa Bengal Carrier Ltd</t>
  </si>
  <si>
    <t>OBCL</t>
  </si>
  <si>
    <t>Haryana Capfin Ltd</t>
  </si>
  <si>
    <t>HARYNACAP</t>
  </si>
  <si>
    <t>Three M Paper Boards Ltd</t>
  </si>
  <si>
    <t>THREEMPAPE</t>
  </si>
  <si>
    <t>Mercury Laboratories Ltd</t>
  </si>
  <si>
    <t>MERCURYLAB</t>
  </si>
  <si>
    <t>Modulex Construction Technologies Ltd</t>
  </si>
  <si>
    <t>MODULEX</t>
  </si>
  <si>
    <t>Freshtrop Fruits Ltd</t>
  </si>
  <si>
    <t>FRSHTRP</t>
  </si>
  <si>
    <t>Shanti Spintex Ltd</t>
  </si>
  <si>
    <t>SHANTIDENM</t>
  </si>
  <si>
    <t>Auto Pins (India) Ltd</t>
  </si>
  <si>
    <t>AUTOPINS</t>
  </si>
  <si>
    <t>Latteys Industries Ltd</t>
  </si>
  <si>
    <t>LATTEYS</t>
  </si>
  <si>
    <t>Dynavision Ltd</t>
  </si>
  <si>
    <t>DYNAVSN</t>
  </si>
  <si>
    <t>AK Spintex Ltd</t>
  </si>
  <si>
    <t>AKSPINTEX</t>
  </si>
  <si>
    <t>Jasch Industries Ltd</t>
  </si>
  <si>
    <t>JASCH</t>
  </si>
  <si>
    <t>Akar Auto Industries Ltd</t>
  </si>
  <si>
    <t>AAIL</t>
  </si>
  <si>
    <t>Womancart Ltd</t>
  </si>
  <si>
    <t>WOMANCART</t>
  </si>
  <si>
    <t>Palred Technologies Ltd</t>
  </si>
  <si>
    <t>PALREDTEC</t>
  </si>
  <si>
    <t>Rainbow Foundations Ltd</t>
  </si>
  <si>
    <t>RAINBOWF</t>
  </si>
  <si>
    <t>Securekloud Technologies Ltd</t>
  </si>
  <si>
    <t>SECURKLOUD</t>
  </si>
  <si>
    <t>Veekayem Fashion &amp; Apparels Ltd</t>
  </si>
  <si>
    <t>VEEKAYEM</t>
  </si>
  <si>
    <t>Retina Paints Ltd</t>
  </si>
  <si>
    <t>RETINA</t>
  </si>
  <si>
    <t>Resonance Specialties Ltd</t>
  </si>
  <si>
    <t>RESONANCE</t>
  </si>
  <si>
    <t>Kemp and Company Ltd</t>
  </si>
  <si>
    <t>KEMP</t>
  </si>
  <si>
    <t>Rachana Infrastructure Ltd</t>
  </si>
  <si>
    <t>RILINFRA</t>
  </si>
  <si>
    <t>Mcon Rasayan India Ltd</t>
  </si>
  <si>
    <t>MCON</t>
  </si>
  <si>
    <t>Suvidhaa Infoserve Ltd</t>
  </si>
  <si>
    <t>SUVIDHAA</t>
  </si>
  <si>
    <t>Soma Textiles &amp; Industries Ltd</t>
  </si>
  <si>
    <t>SOMATEX</t>
  </si>
  <si>
    <t>G. G. Automotive Gears Ltd</t>
  </si>
  <si>
    <t>GGAUTO</t>
  </si>
  <si>
    <t>Auro Laboratories Ltd</t>
  </si>
  <si>
    <t>AUROLAB</t>
  </si>
  <si>
    <t>Sattrix Information Security Ltd</t>
  </si>
  <si>
    <t>SATTRIX</t>
  </si>
  <si>
    <t>Simbhaoli Sugars Ltd</t>
  </si>
  <si>
    <t>SIMBHALS</t>
  </si>
  <si>
    <t>Times Guaranty Ltd</t>
  </si>
  <si>
    <t>TIMESGTY</t>
  </si>
  <si>
    <t>Ekansh Concepts Ltd</t>
  </si>
  <si>
    <t>EKANSH</t>
  </si>
  <si>
    <t>Tilak Ventures Ltd</t>
  </si>
  <si>
    <t>TILAK</t>
  </si>
  <si>
    <t>Alkali Metals Ltd</t>
  </si>
  <si>
    <t>ALKALI</t>
  </si>
  <si>
    <t>Abhinav Capital Services Ltd</t>
  </si>
  <si>
    <t>ABHICAP</t>
  </si>
  <si>
    <t>Aditya Consumer Marketing Ltd</t>
  </si>
  <si>
    <t>ACML</t>
  </si>
  <si>
    <t>Goel Food Products Ltd</t>
  </si>
  <si>
    <t>GOEL</t>
  </si>
  <si>
    <t>Som Datt Finance Corporation Ltd</t>
  </si>
  <si>
    <t>SODFC</t>
  </si>
  <si>
    <t>Grob Tea Co Ltd</t>
  </si>
  <si>
    <t>GROBTEA</t>
  </si>
  <si>
    <t>Ahasolar Technologies Ltd</t>
  </si>
  <si>
    <t>AHASOLAR</t>
  </si>
  <si>
    <t>Home Improvement Retail</t>
  </si>
  <si>
    <t>Astal Laboratories Ltd</t>
  </si>
  <si>
    <t>ASTALLTD</t>
  </si>
  <si>
    <t>Maruti Interior Products Ltd</t>
  </si>
  <si>
    <t>SPITZE</t>
  </si>
  <si>
    <t>Precision Metaliks Ltd</t>
  </si>
  <si>
    <t>PRECISION</t>
  </si>
  <si>
    <t>Transcorp International Ltd</t>
  </si>
  <si>
    <t>TRANSCOR</t>
  </si>
  <si>
    <t>Yogi Ltd</t>
  </si>
  <si>
    <t>YOGI</t>
  </si>
  <si>
    <t>Kesar Terminals &amp; Infrastructure Ltd</t>
  </si>
  <si>
    <t>KTIL</t>
  </si>
  <si>
    <t>Advik Capital Ltd</t>
  </si>
  <si>
    <t>ADVIKCA</t>
  </si>
  <si>
    <t>Sky Industries Ltd</t>
  </si>
  <si>
    <t>SKYIND</t>
  </si>
  <si>
    <t>Fortis Malar Hospitals Ltd</t>
  </si>
  <si>
    <t>FORTISMLR</t>
  </si>
  <si>
    <t>Asit C Mehta Financial Services Ltd</t>
  </si>
  <si>
    <t>ASITCFIN</t>
  </si>
  <si>
    <t>DRS Cargo Movers Ltd</t>
  </si>
  <si>
    <t>DRSCARGO</t>
  </si>
  <si>
    <t>Creative Castings Ltd</t>
  </si>
  <si>
    <t>Blue Pebble Ltd</t>
  </si>
  <si>
    <t>BLUEPEBBLE</t>
  </si>
  <si>
    <t>McNally Bharat Engg Co Ltd</t>
  </si>
  <si>
    <t>MBECL</t>
  </si>
  <si>
    <t>Polychem Ltd</t>
  </si>
  <si>
    <t>POLYCHEM</t>
  </si>
  <si>
    <t>Arihant Academy Ltd</t>
  </si>
  <si>
    <t>ARIHANTACA</t>
  </si>
  <si>
    <t>MRP Agro Ltd</t>
  </si>
  <si>
    <t>MRP</t>
  </si>
  <si>
    <t>Sambhaav Media Ltd</t>
  </si>
  <si>
    <t>SAMBHAAV</t>
  </si>
  <si>
    <t>Arnold Holdings Ltd</t>
  </si>
  <si>
    <t>ARNOLD</t>
  </si>
  <si>
    <t>KG Petrochem Ltd</t>
  </si>
  <si>
    <t>KGPETRO</t>
  </si>
  <si>
    <t>Vippy Spinpro Ltd</t>
  </si>
  <si>
    <t>VIPPYSP</t>
  </si>
  <si>
    <t>AmpVolts Ltd</t>
  </si>
  <si>
    <t>AMPVOLTS</t>
  </si>
  <si>
    <t>Kontor Space Ltd</t>
  </si>
  <si>
    <t>KONTOR</t>
  </si>
  <si>
    <t>Astron Paper &amp; Board Mill Ltd</t>
  </si>
  <si>
    <t>ASTRON</t>
  </si>
  <si>
    <t>Unifinz Capital India Ltd</t>
  </si>
  <si>
    <t>UCIL</t>
  </si>
  <si>
    <t>Aditya BSL Nifty Next 50 ETF</t>
  </si>
  <si>
    <t>ABSLNN50ET</t>
  </si>
  <si>
    <t>LCC Infotech Ltd</t>
  </si>
  <si>
    <t>LCCINFOTEC</t>
  </si>
  <si>
    <t>Ganga Forging Ltd</t>
  </si>
  <si>
    <t>GANGAFORGE</t>
  </si>
  <si>
    <t>Shetron Ltd</t>
  </si>
  <si>
    <t>SHETR</t>
  </si>
  <si>
    <t>Moksh Ornaments Ltd</t>
  </si>
  <si>
    <t>MOKSH</t>
  </si>
  <si>
    <t>Damodar Industries Ltd</t>
  </si>
  <si>
    <t>DAMODARIND</t>
  </si>
  <si>
    <t>HB Portfolio Ltd</t>
  </si>
  <si>
    <t>HBPOR</t>
  </si>
  <si>
    <t>SKP Securities Ltd</t>
  </si>
  <si>
    <t>SKPSEC</t>
  </si>
  <si>
    <t>Dangee Dums Ltd</t>
  </si>
  <si>
    <t>DANGEE</t>
  </si>
  <si>
    <t>Kemistar Corporation Ltd</t>
  </si>
  <si>
    <t>KEMISTAR</t>
  </si>
  <si>
    <t>Excel Realty N Infra Ltd</t>
  </si>
  <si>
    <t>EXCEL</t>
  </si>
  <si>
    <t>Anjani Foods Ltd</t>
  </si>
  <si>
    <t>ANJANIFOODS</t>
  </si>
  <si>
    <t>Shri Krishna Devcon Ltd</t>
  </si>
  <si>
    <t>SHRIKRISH</t>
  </si>
  <si>
    <t>BITS Ltd</t>
  </si>
  <si>
    <t>BITS</t>
  </si>
  <si>
    <t>Inter Globe Finance Ltd</t>
  </si>
  <si>
    <t>INTRGLB</t>
  </si>
  <si>
    <t>Dhanashree Electronics Ltd</t>
  </si>
  <si>
    <t>DEL</t>
  </si>
  <si>
    <t>Vidli Restaurants Ltd</t>
  </si>
  <si>
    <t>VIDLI</t>
  </si>
  <si>
    <t>Tulive Developers Ltd</t>
  </si>
  <si>
    <t>TULIVE</t>
  </si>
  <si>
    <t>Mohite Industries Ltd</t>
  </si>
  <si>
    <t>MOHITE</t>
  </si>
  <si>
    <t>Inani Securities Ltd</t>
  </si>
  <si>
    <t>INANISEC</t>
  </si>
  <si>
    <t>Adtech Systems Ltd</t>
  </si>
  <si>
    <t>ADTECH</t>
  </si>
  <si>
    <t>James Warren Tea Ltd</t>
  </si>
  <si>
    <t>JAMESWARREN</t>
  </si>
  <si>
    <t>Daikaffil Chemicals India Ltd</t>
  </si>
  <si>
    <t>DAIKAFFI</t>
  </si>
  <si>
    <t>GACM Technologies Ltd</t>
  </si>
  <si>
    <t>GATECH</t>
  </si>
  <si>
    <t>Holmarc Opto-Mechatronics Ltd</t>
  </si>
  <si>
    <t>HOLMARC</t>
  </si>
  <si>
    <t>Shalimar Wires Industries Ltd</t>
  </si>
  <si>
    <t>SHALIWIR</t>
  </si>
  <si>
    <t>Sati Poly Plast Ltd</t>
  </si>
  <si>
    <t>SATIPOLY</t>
  </si>
  <si>
    <t>HB Stockholdings Ltd</t>
  </si>
  <si>
    <t>HBSL</t>
  </si>
  <si>
    <t>Durlax Top Surface Ltd</t>
  </si>
  <si>
    <t>DURLAX</t>
  </si>
  <si>
    <t>Godavari Drugs Ltd</t>
  </si>
  <si>
    <t>GODAVARI</t>
  </si>
  <si>
    <t>Everest Organics Ltd</t>
  </si>
  <si>
    <t>EVERESTO</t>
  </si>
  <si>
    <t>Dutron Polymers Ltd</t>
  </si>
  <si>
    <t>DUTRON</t>
  </si>
  <si>
    <t>ICICI Prudential Silver ETF</t>
  </si>
  <si>
    <t>SILVERIETF</t>
  </si>
  <si>
    <t>Kiduja India Ltd</t>
  </si>
  <si>
    <t>KIDUJA</t>
  </si>
  <si>
    <t>Auro Impex &amp; Chemicals Ltd</t>
  </si>
  <si>
    <t>AUROIMPEX</t>
  </si>
  <si>
    <t>Srei Infrastructure Finance Ltd</t>
  </si>
  <si>
    <t>SREINFRA</t>
  </si>
  <si>
    <t>Aarvee Denims and Exports Ltd</t>
  </si>
  <si>
    <t>AARVEEDEN</t>
  </si>
  <si>
    <t>Cadsys (India) Ltd</t>
  </si>
  <si>
    <t>CADSYS</t>
  </si>
  <si>
    <t>United Cotfab Ltd</t>
  </si>
  <si>
    <t>COTFAB</t>
  </si>
  <si>
    <t>Hisar Metal Industries Ltd</t>
  </si>
  <si>
    <t>HISARMETAL</t>
  </si>
  <si>
    <t>Luharuka Media &amp; Infra Ltd</t>
  </si>
  <si>
    <t>LUHARUKA</t>
  </si>
  <si>
    <t>Madhav Copper Ltd</t>
  </si>
  <si>
    <t>MCL</t>
  </si>
  <si>
    <t>Mayank Cattle Food Ltd</t>
  </si>
  <si>
    <t>MCFL</t>
  </si>
  <si>
    <t>Chowgule Steamships Ltd</t>
  </si>
  <si>
    <t>CHOWGULSTM</t>
  </si>
  <si>
    <t>Global Pet Industries Ltd</t>
  </si>
  <si>
    <t>GLOBALPET</t>
  </si>
  <si>
    <t>Trescon Ltd</t>
  </si>
  <si>
    <t>TRESCON</t>
  </si>
  <si>
    <t>Nilachal Refractories Ltd</t>
  </si>
  <si>
    <t>NILACHAL</t>
  </si>
  <si>
    <t>Chartered Logistics Ltd</t>
  </si>
  <si>
    <t>CHLOGIST</t>
  </si>
  <si>
    <t>Sangam Finserv Ltd</t>
  </si>
  <si>
    <t>SANGAMFIN</t>
  </si>
  <si>
    <t>Bansal Roofing Products Ltd</t>
  </si>
  <si>
    <t>BRPL</t>
  </si>
  <si>
    <t>Titan Intech Ltd</t>
  </si>
  <si>
    <t>TITANIN</t>
  </si>
  <si>
    <t>Biofil Chemicals and Pharmaceuticals Ltd</t>
  </si>
  <si>
    <t>BIOFILCHEM</t>
  </si>
  <si>
    <t>Mohini Health &amp; Hygiene Ltd</t>
  </si>
  <si>
    <t>MHHL</t>
  </si>
  <si>
    <t>Shilp Gravures Ltd</t>
  </si>
  <si>
    <t>SHILGRAVQ</t>
  </si>
  <si>
    <t>TPI India Ltd</t>
  </si>
  <si>
    <t>TPINDIA</t>
  </si>
  <si>
    <t>Hindustan Hardy Ltd</t>
  </si>
  <si>
    <t>HINDHARD</t>
  </si>
  <si>
    <t>Gujarat Containers Ltd</t>
  </si>
  <si>
    <t>GUJCONT</t>
  </si>
  <si>
    <t>Alstone Textiles (India) Ltd</t>
  </si>
  <si>
    <t>ALSTONE</t>
  </si>
  <si>
    <t>Ambo Agritec Ltd</t>
  </si>
  <si>
    <t>AMBOAGRI</t>
  </si>
  <si>
    <t>Deepak Chemtex Ltd</t>
  </si>
  <si>
    <t>DEEPAKCHEM</t>
  </si>
  <si>
    <t>Crop Life Science Ltd</t>
  </si>
  <si>
    <t>CLSL</t>
  </si>
  <si>
    <t>Terai Tea Co Ltd</t>
  </si>
  <si>
    <t>TERAI</t>
  </si>
  <si>
    <t>Future Enterprises Ltd</t>
  </si>
  <si>
    <t>FELDVR</t>
  </si>
  <si>
    <t>HEC Infra Projects Ltd</t>
  </si>
  <si>
    <t>HECPROJECT</t>
  </si>
  <si>
    <t>KBS India Ltd</t>
  </si>
  <si>
    <t>KBSINDIA</t>
  </si>
  <si>
    <t>Archit Organosys Ltd</t>
  </si>
  <si>
    <t>ARCHITORG</t>
  </si>
  <si>
    <t>Picturepost Studios Ltd</t>
  </si>
  <si>
    <t>PPSL</t>
  </si>
  <si>
    <t>Saboo Sodium Chloro Ltd</t>
  </si>
  <si>
    <t>SABOOSOD</t>
  </si>
  <si>
    <t>Sharika Enterprises Ltd</t>
  </si>
  <si>
    <t>SHARIKA</t>
  </si>
  <si>
    <t>Ganga Papers India Ltd</t>
  </si>
  <si>
    <t>GANGAPA</t>
  </si>
  <si>
    <t>CMX Holdings Ltd</t>
  </si>
  <si>
    <t>SIELFNS</t>
  </si>
  <si>
    <t>Madhucon Projects Ltd</t>
  </si>
  <si>
    <t>MADHUCON</t>
  </si>
  <si>
    <t>SecMark Consultancy Ltd</t>
  </si>
  <si>
    <t>SECMARK</t>
  </si>
  <si>
    <t>Reliable Data Services Ltd</t>
  </si>
  <si>
    <t>RELIABLE</t>
  </si>
  <si>
    <t>BLB Ltd</t>
  </si>
  <si>
    <t>BLBLIMITED</t>
  </si>
  <si>
    <t>Comrade Appliances Ltd</t>
  </si>
  <si>
    <t>COMRADE</t>
  </si>
  <si>
    <t>Minal Industries Ltd</t>
  </si>
  <si>
    <t>MINALIND</t>
  </si>
  <si>
    <t>AVSL Industries Ltd</t>
  </si>
  <si>
    <t>AVSL</t>
  </si>
  <si>
    <t>IFL Enterprises Ltd</t>
  </si>
  <si>
    <t>IFL</t>
  </si>
  <si>
    <t>Mangalam Alloys Ltd</t>
  </si>
  <si>
    <t>MAL</t>
  </si>
  <si>
    <t>Modern Engineering and Projects Ltd</t>
  </si>
  <si>
    <t>MEAPL</t>
  </si>
  <si>
    <t>T &amp; I Global Ltd</t>
  </si>
  <si>
    <t>TIGLOB</t>
  </si>
  <si>
    <t>Scoobee Day Garments (India) Ltd</t>
  </si>
  <si>
    <t>SCOOBEEDAY</t>
  </si>
  <si>
    <t>Karma Energy Ltd</t>
  </si>
  <si>
    <t>KARMAENG</t>
  </si>
  <si>
    <t>Slone Infosystems Ltd</t>
  </si>
  <si>
    <t>SLONE</t>
  </si>
  <si>
    <t>Quicktouch Technologies Ltd</t>
  </si>
  <si>
    <t>QUICKTOUCH</t>
  </si>
  <si>
    <t>Shine Fashions (India) Ltd</t>
  </si>
  <si>
    <t>SHINEFASH</t>
  </si>
  <si>
    <t>Vasundhara Rasayans Ltd</t>
  </si>
  <si>
    <t>VRL</t>
  </si>
  <si>
    <t>Mukesh Babu Financial Services Ltd</t>
  </si>
  <si>
    <t>MUKESHB</t>
  </si>
  <si>
    <t>NAM Securities Ltd</t>
  </si>
  <si>
    <t>NAM</t>
  </si>
  <si>
    <t>Orient Press Ltd</t>
  </si>
  <si>
    <t>ORIENTLTD</t>
  </si>
  <si>
    <t>Raminfo Ltd</t>
  </si>
  <si>
    <t>RAMINFO</t>
  </si>
  <si>
    <t>Delta Manufacturing Ltd</t>
  </si>
  <si>
    <t>DELTAMAGNT</t>
  </si>
  <si>
    <t>Cranes Software International Ltd</t>
  </si>
  <si>
    <t>CRANESSOFT</t>
  </si>
  <si>
    <t>Debock Industries Ltd</t>
  </si>
  <si>
    <t>DIL</t>
  </si>
  <si>
    <t>Mahalaxmi Fabric Mills Pvt Ltd</t>
  </si>
  <si>
    <t>MFML</t>
  </si>
  <si>
    <t>Pritish Nandy Communications Ltd</t>
  </si>
  <si>
    <t>PNC</t>
  </si>
  <si>
    <t>Prudential Sugar Corp Ltd</t>
  </si>
  <si>
    <t>PRUDMOULI</t>
  </si>
  <si>
    <t>Tree House Education and Accessories Ltd</t>
  </si>
  <si>
    <t>TREEHOUSE</t>
  </si>
  <si>
    <t>Filtra Consultants and Engineers Ltd</t>
  </si>
  <si>
    <t>FILTRA</t>
  </si>
  <si>
    <t>Tayo Rolls Ltd</t>
  </si>
  <si>
    <t>TATAYODOGA</t>
  </si>
  <si>
    <t>LIC MF Nifty 8-13 yr G-Sec ETF</t>
  </si>
  <si>
    <t>LICNETFGSC</t>
  </si>
  <si>
    <t>Celebrity Fashions Ltd</t>
  </si>
  <si>
    <t>CELEBRITY</t>
  </si>
  <si>
    <t>GSM Foils Ltd</t>
  </si>
  <si>
    <t>GSMFOILS</t>
  </si>
  <si>
    <t>Aplab Ltd</t>
  </si>
  <si>
    <t>APLAB</t>
  </si>
  <si>
    <t>Pulsar International Ltd</t>
  </si>
  <si>
    <t>PULSRIN</t>
  </si>
  <si>
    <t>Acknit Industries Ltd</t>
  </si>
  <si>
    <t>ACKNIT</t>
  </si>
  <si>
    <t>Graphisads Ltd</t>
  </si>
  <si>
    <t>GRAPHISAD</t>
  </si>
  <si>
    <t>MKP Mobility Ltd</t>
  </si>
  <si>
    <t>MKPMOB</t>
  </si>
  <si>
    <t>IDBI Gold Exchange Traded Fund</t>
  </si>
  <si>
    <t>LICMFGOLD</t>
  </si>
  <si>
    <t>Porwal Auto Components Ltd</t>
  </si>
  <si>
    <t>PORWAL</t>
  </si>
  <si>
    <t>Welcast Steels Ltd</t>
  </si>
  <si>
    <t>ZWELCAST</t>
  </si>
  <si>
    <t>Siti Networks Ltd</t>
  </si>
  <si>
    <t>SITINET</t>
  </si>
  <si>
    <t>Remi Edelstahl Tubulars Ltd</t>
  </si>
  <si>
    <t>REMIEDEL</t>
  </si>
  <si>
    <t>Murae Organisor Ltd</t>
  </si>
  <si>
    <t>MURAE</t>
  </si>
  <si>
    <t>Sakthi Finance Ltd</t>
  </si>
  <si>
    <t>SAKTHIFIN</t>
  </si>
  <si>
    <t>Shristi Infrastructure Development Corporation Ltd</t>
  </si>
  <si>
    <t>SHRISTI</t>
  </si>
  <si>
    <t>Riddhi Corporate Services Ltd</t>
  </si>
  <si>
    <t>RIDDHICORP</t>
  </si>
  <si>
    <t>Silkflex Polymers (India) Ltd</t>
  </si>
  <si>
    <t>SILKFLEX</t>
  </si>
  <si>
    <t>Synoptics Technologies Ltd</t>
  </si>
  <si>
    <t>SYNOPTICS</t>
  </si>
  <si>
    <t>Pressure Sensitive Systems (India) Ltd</t>
  </si>
  <si>
    <t>PRESSURS</t>
  </si>
  <si>
    <t>Aimco Pesticides Ltd</t>
  </si>
  <si>
    <t>AIMCOPEST</t>
  </si>
  <si>
    <t>Titan Securities Ltd</t>
  </si>
  <si>
    <t>TITANSEC</t>
  </si>
  <si>
    <t>Makers Laboratories Ltd</t>
  </si>
  <si>
    <t>MAKERSL</t>
  </si>
  <si>
    <t>SVP Global Textiles Ltd</t>
  </si>
  <si>
    <t>SVPGLOB</t>
  </si>
  <si>
    <t>Service Care Ltd</t>
  </si>
  <si>
    <t>SERVICE</t>
  </si>
  <si>
    <t>Prolife Industries Ltd</t>
  </si>
  <si>
    <t>PROLIFE</t>
  </si>
  <si>
    <t>Kanishk Steel Industries Ltd</t>
  </si>
  <si>
    <t>KANSHST</t>
  </si>
  <si>
    <t>Nrb Industrial Bearings Ltd</t>
  </si>
  <si>
    <t>NIBL</t>
  </si>
  <si>
    <t>Olatech Solutions Ltd</t>
  </si>
  <si>
    <t>OLATECH</t>
  </si>
  <si>
    <t>AIK Pipes and Polymers Ltd</t>
  </si>
  <si>
    <t>AIKPIPES</t>
  </si>
  <si>
    <t>Royale Manor Hotels and Industries Ltd</t>
  </si>
  <si>
    <t>RAYALEMA</t>
  </si>
  <si>
    <t>Aro Granite Industries Ltd</t>
  </si>
  <si>
    <t>AROGRANITE</t>
  </si>
  <si>
    <t>Deem Roll Tech Ltd</t>
  </si>
  <si>
    <t>DEEM</t>
  </si>
  <si>
    <t>Krypton Industries Ltd</t>
  </si>
  <si>
    <t>KRYPTONQ</t>
  </si>
  <si>
    <t>Arabian Petroleum Ltd</t>
  </si>
  <si>
    <t>ARABIAN</t>
  </si>
  <si>
    <t>Ceejay Finance Ltd</t>
  </si>
  <si>
    <t>CEEJAY</t>
  </si>
  <si>
    <t>Mahickra Chemicals Ltd</t>
  </si>
  <si>
    <t>MAHICKRA</t>
  </si>
  <si>
    <t>Sunil Healthcare Ltd</t>
  </si>
  <si>
    <t>SUNLOC</t>
  </si>
  <si>
    <t>Sanrhea Technical Textiles Ltd</t>
  </si>
  <si>
    <t>SANTETX</t>
  </si>
  <si>
    <t>NCL Research and Financial Services Ltd</t>
  </si>
  <si>
    <t>NCLRESE</t>
  </si>
  <si>
    <t>Mirae Asset S&amp;P 500 Top 50 ETF</t>
  </si>
  <si>
    <t>MASPTOP50</t>
  </si>
  <si>
    <t>Patdiam Jewellery Ltd</t>
  </si>
  <si>
    <t>PJL</t>
  </si>
  <si>
    <t>Krishna Ventures Ltd</t>
  </si>
  <si>
    <t>KRISHNA</t>
  </si>
  <si>
    <t>Dharni Capital Services Ltd</t>
  </si>
  <si>
    <t>DHARNI</t>
  </si>
  <si>
    <t>Ambar Protein Industries Ltd</t>
  </si>
  <si>
    <t>AMBARPIL</t>
  </si>
  <si>
    <t>Dollex Agrotech Ltd</t>
  </si>
  <si>
    <t>DOLLEX</t>
  </si>
  <si>
    <t>Nhc Foods Ltd</t>
  </si>
  <si>
    <t>NHCFOODS</t>
  </si>
  <si>
    <t>Futuristic Solutions Ltd</t>
  </si>
  <si>
    <t>FUTSOL</t>
  </si>
  <si>
    <t>Candour Techtex Ltd</t>
  </si>
  <si>
    <t>CANDOUR</t>
  </si>
  <si>
    <t>Bulkcorp International Ltd</t>
  </si>
  <si>
    <t>BULKCORP</t>
  </si>
  <si>
    <t>Shivam Chemicals Ltd</t>
  </si>
  <si>
    <t>SHIVAM</t>
  </si>
  <si>
    <t>Amrapali Industries Ltd</t>
  </si>
  <si>
    <t>AMRAPLIN</t>
  </si>
  <si>
    <t>Alkosign Ltd</t>
  </si>
  <si>
    <t>ALKOSIGN</t>
  </si>
  <si>
    <t>Joindre Capital Services Ltd</t>
  </si>
  <si>
    <t>JOINDRE</t>
  </si>
  <si>
    <t>Radiowalla Network Ltd</t>
  </si>
  <si>
    <t>RADIOWALLA</t>
  </si>
  <si>
    <t>Jeevan Scientific Technology Ltd</t>
  </si>
  <si>
    <t>JSTL</t>
  </si>
  <si>
    <t>Tera Software Ltd</t>
  </si>
  <si>
    <t>TERASOFT</t>
  </si>
  <si>
    <t>Acme Resources Ltd</t>
  </si>
  <si>
    <t>ACME</t>
  </si>
  <si>
    <t>Banas Finance Ltd</t>
  </si>
  <si>
    <t>BANASFN</t>
  </si>
  <si>
    <t>The Victoria Mills Ltd</t>
  </si>
  <si>
    <t>VICTMILL</t>
  </si>
  <si>
    <t>One Global Service Provider Ltd</t>
  </si>
  <si>
    <t>ONEGLOBAL</t>
  </si>
  <si>
    <t>Omnitex Industries (India) Ltd</t>
  </si>
  <si>
    <t>OMNITEX</t>
  </si>
  <si>
    <t>Hariyana Ship Breakers Ltd</t>
  </si>
  <si>
    <t>HRYNSHP</t>
  </si>
  <si>
    <t>Archies Ltd</t>
  </si>
  <si>
    <t>ARCHIES</t>
  </si>
  <si>
    <t>Kay Power and Paper Ltd</t>
  </si>
  <si>
    <t>KAYPOWR</t>
  </si>
  <si>
    <t>Lykis Ltd</t>
  </si>
  <si>
    <t>LYKISLTD</t>
  </si>
  <si>
    <t>Gujarat Hotels Ltd</t>
  </si>
  <si>
    <t>GUJHOTE</t>
  </si>
  <si>
    <t>Baba Food Processing (India) Ltd</t>
  </si>
  <si>
    <t>BABAFP</t>
  </si>
  <si>
    <t>Agro Phos (India) Ltd</t>
  </si>
  <si>
    <t>AGROPHOS</t>
  </si>
  <si>
    <t>Biogen Pharmachem Industries Ltd</t>
  </si>
  <si>
    <t>BIOGEN</t>
  </si>
  <si>
    <t>Independent Power Producers &amp; Energy Traders</t>
  </si>
  <si>
    <t>Softrak Venture Investment Limited</t>
  </si>
  <si>
    <t>SOFTRAKV</t>
  </si>
  <si>
    <t>Manoj Ceramic Ltd</t>
  </si>
  <si>
    <t>MCPL</t>
  </si>
  <si>
    <t>Bombay Metrics Supply Chain Ltd</t>
  </si>
  <si>
    <t>BMETRICS</t>
  </si>
  <si>
    <t>Mirae Asset NYSE FANG+ ETF</t>
  </si>
  <si>
    <t>MAFANG</t>
  </si>
  <si>
    <t>Polylink Polymers (India) Ltd</t>
  </si>
  <si>
    <t>POLYLINK</t>
  </si>
  <si>
    <t>Balkrishna Paper Mills Ltd</t>
  </si>
  <si>
    <t>BALKRISHNA</t>
  </si>
  <si>
    <t>Kaizen Agro Infrabuild Ltd</t>
  </si>
  <si>
    <t>KAIZENAGRO</t>
  </si>
  <si>
    <t>Optimus Finance Ltd</t>
  </si>
  <si>
    <t>OPTIFIN</t>
  </si>
  <si>
    <t>Vadivarhe Speciality Chemicals Ltd</t>
  </si>
  <si>
    <t>VSCL</t>
  </si>
  <si>
    <t>Ganesha Ecoverse Ltd</t>
  </si>
  <si>
    <t>GANVERSE</t>
  </si>
  <si>
    <t>Achyut Healthcare Ltd</t>
  </si>
  <si>
    <t>ACHYUT</t>
  </si>
  <si>
    <t>F Mec International Financial Services Ltd</t>
  </si>
  <si>
    <t>FMEC</t>
  </si>
  <si>
    <t>Aditya BSL Nifty Bank ETF</t>
  </si>
  <si>
    <t>ABSLBANETF</t>
  </si>
  <si>
    <t>Keerthi Industries Ltd</t>
  </si>
  <si>
    <t>KEERTHI</t>
  </si>
  <si>
    <t>Rajgor Castor Derivatives Ltd</t>
  </si>
  <si>
    <t>RCDL</t>
  </si>
  <si>
    <t>Pentagon Rubber Ltd</t>
  </si>
  <si>
    <t>PENTAGON</t>
  </si>
  <si>
    <t>Universal Starch Chem Allied Ltd</t>
  </si>
  <si>
    <t>UNIVSTAR</t>
  </si>
  <si>
    <t>Jet Freight Logistics Ltd</t>
  </si>
  <si>
    <t>JETFREIGHT</t>
  </si>
  <si>
    <t>Everlon Financials Ltd</t>
  </si>
  <si>
    <t>EVERFIN</t>
  </si>
  <si>
    <t>ICICI Prudential S&amp;P BSE Liquid Rate ETF</t>
  </si>
  <si>
    <t>LIQUIDIETF</t>
  </si>
  <si>
    <t>Real Touch Finance Ltd</t>
  </si>
  <si>
    <t>RTFL</t>
  </si>
  <si>
    <t>Siddhika Coatings Ltd</t>
  </si>
  <si>
    <t>SIDDHIKA</t>
  </si>
  <si>
    <t>Superior Industrial Enterprises Ltd</t>
  </si>
  <si>
    <t>SIEL</t>
  </si>
  <si>
    <t>Presstonic Engineering Ltd</t>
  </si>
  <si>
    <t>PRESSTONIC</t>
  </si>
  <si>
    <t>Locomotive Engines &amp; Rolling Stock</t>
  </si>
  <si>
    <t>Skyline Millars Ltd</t>
  </si>
  <si>
    <t>SKYLMILAR</t>
  </si>
  <si>
    <t>M V K Agro Food Product Ltd</t>
  </si>
  <si>
    <t>MVKAGRO</t>
  </si>
  <si>
    <t>Pioneer Investcorp Ltd</t>
  </si>
  <si>
    <t>PIONRINV</t>
  </si>
  <si>
    <t>Austin Engineering Company Ltd</t>
  </si>
  <si>
    <t>AUSTENG</t>
  </si>
  <si>
    <t>Agni Green Power Ltd</t>
  </si>
  <si>
    <t>AGNI</t>
  </si>
  <si>
    <t>Ahmedabad Steel Craft Ltd</t>
  </si>
  <si>
    <t>AHMDSTE</t>
  </si>
  <si>
    <t>Sam Industries Ltd</t>
  </si>
  <si>
    <t>SAMINDUS</t>
  </si>
  <si>
    <t>Ishan International Ltd</t>
  </si>
  <si>
    <t>ISHAN</t>
  </si>
  <si>
    <t>Mishka Exim Ltd</t>
  </si>
  <si>
    <t>MISHKA</t>
  </si>
  <si>
    <t>Supra Pacific Financial Services Ltd</t>
  </si>
  <si>
    <t>SUPRAPFSL</t>
  </si>
  <si>
    <t>Evans Electric Ltd</t>
  </si>
  <si>
    <t>EVANS</t>
  </si>
  <si>
    <t>Raj Oil Mills Ltd</t>
  </si>
  <si>
    <t>ROML</t>
  </si>
  <si>
    <t>Vishwas Agri Seeds Ltd</t>
  </si>
  <si>
    <t>VISHWAS</t>
  </si>
  <si>
    <t>Marshall Machines Ltd</t>
  </si>
  <si>
    <t>MARSHALL</t>
  </si>
  <si>
    <t>Atal Realtech Ltd</t>
  </si>
  <si>
    <t>ATALREAL</t>
  </si>
  <si>
    <t>Gini Silk Mills Ltd</t>
  </si>
  <si>
    <t>GINISILK</t>
  </si>
  <si>
    <t>East West Freight Carriers Ltd</t>
  </si>
  <si>
    <t>EASTWEST</t>
  </si>
  <si>
    <t>Lexus Granito (India) Ltd</t>
  </si>
  <si>
    <t>LEXUS</t>
  </si>
  <si>
    <t>Morarka Finance Ltd</t>
  </si>
  <si>
    <t>MORARKFI</t>
  </si>
  <si>
    <t>Innovative Tech Pack Ltd</t>
  </si>
  <si>
    <t>INNOVTEC</t>
  </si>
  <si>
    <t>Capfin India Ltd</t>
  </si>
  <si>
    <t>CAPFIN</t>
  </si>
  <si>
    <t>Trans India House Impex Ltd</t>
  </si>
  <si>
    <t>TIHIL</t>
  </si>
  <si>
    <t>Shree Marutinandan Tubes Ltd</t>
  </si>
  <si>
    <t>SHREE</t>
  </si>
  <si>
    <t>Shiva Mills Ltd</t>
  </si>
  <si>
    <t>SHIVAMILLS</t>
  </si>
  <si>
    <t>Ameya Precision Engineers Ltd</t>
  </si>
  <si>
    <t>AMEYA</t>
  </si>
  <si>
    <t>ARCL Organics Ltd</t>
  </si>
  <si>
    <t>ARCL</t>
  </si>
  <si>
    <t>Ashnoor Textile Mills Ltd</t>
  </si>
  <si>
    <t>ASHNOOR</t>
  </si>
  <si>
    <t>Shree Krishna Infrastructure Ltd</t>
  </si>
  <si>
    <t>SKIFL</t>
  </si>
  <si>
    <t>Malu Paper Mills Ltd</t>
  </si>
  <si>
    <t>MALUPAPER</t>
  </si>
  <si>
    <t>Le Lavoir Ltd</t>
  </si>
  <si>
    <t>LELAVOIR</t>
  </si>
  <si>
    <t>ARC Finance Ltd</t>
  </si>
  <si>
    <t>ARCFIN</t>
  </si>
  <si>
    <t>Rasandik Engineering Industries India Ltd</t>
  </si>
  <si>
    <t>RASANDIK</t>
  </si>
  <si>
    <t>Kalyan Capitals Ltd</t>
  </si>
  <si>
    <t>KALYANCAP</t>
  </si>
  <si>
    <t>Bang Overseas Ltd</t>
  </si>
  <si>
    <t>BANG</t>
  </si>
  <si>
    <t>Swarnsarita Jewels India Ltd</t>
  </si>
  <si>
    <t>SWARNSAR</t>
  </si>
  <si>
    <t>Simran Farms Ltd</t>
  </si>
  <si>
    <t>SIMRAN</t>
  </si>
  <si>
    <t>Gujarat Poly Electronics Ltd</t>
  </si>
  <si>
    <t>GUJARATPOLY</t>
  </si>
  <si>
    <t>Manugraph India Ltd</t>
  </si>
  <si>
    <t>MANUGRAPH</t>
  </si>
  <si>
    <t>Seya Industries Ltd</t>
  </si>
  <si>
    <t>SEYAIND</t>
  </si>
  <si>
    <t>Riddhi Steel and Tube Ltd</t>
  </si>
  <si>
    <t>RSTL</t>
  </si>
  <si>
    <t>Shri Vasuprada Plantations Ltd</t>
  </si>
  <si>
    <t>VASUPRADA</t>
  </si>
  <si>
    <t>Escorp Asset Management Ltd</t>
  </si>
  <si>
    <t>ESCORP</t>
  </si>
  <si>
    <t>Kranti Industries Ltd</t>
  </si>
  <si>
    <t>KRANTI</t>
  </si>
  <si>
    <t>Sheetal Universal Ltd</t>
  </si>
  <si>
    <t>SHEETAL</t>
  </si>
  <si>
    <t>Divyashakti Ltd</t>
  </si>
  <si>
    <t>DIVSHKT</t>
  </si>
  <si>
    <t>Rathi Bars Ltd</t>
  </si>
  <si>
    <t>RATHIBAR</t>
  </si>
  <si>
    <t>Growington Ventures India Ltd</t>
  </si>
  <si>
    <t>GROWINGTON</t>
  </si>
  <si>
    <t>Eiko Lifesciences Ltd</t>
  </si>
  <si>
    <t>EIKO</t>
  </si>
  <si>
    <t>Jindal Hotels Ltd</t>
  </si>
  <si>
    <t>JINDHOT</t>
  </si>
  <si>
    <t>Mehta Housing Finance Ltd</t>
  </si>
  <si>
    <t>MEHTAHG</t>
  </si>
  <si>
    <t>Rex Pipes and Cables Industries Ltd</t>
  </si>
  <si>
    <t>REXPIPES</t>
  </si>
  <si>
    <t>Bhatia Colour Chem Ltd</t>
  </si>
  <si>
    <t>BCCL</t>
  </si>
  <si>
    <t>Arvind and Company Shipping Agencies Ltd</t>
  </si>
  <si>
    <t>ACSAL</t>
  </si>
  <si>
    <t>Thinkink Picturez Ltd</t>
  </si>
  <si>
    <t>THINKINK</t>
  </si>
  <si>
    <t>3P Land Holdings Ltd</t>
  </si>
  <si>
    <t>3PLAND</t>
  </si>
  <si>
    <t>ABC India Ltd</t>
  </si>
  <si>
    <t>ABCINDQ</t>
  </si>
  <si>
    <t>Perfectpac Ltd</t>
  </si>
  <si>
    <t>PERFEPA</t>
  </si>
  <si>
    <t>S V J Enterprises Ltd</t>
  </si>
  <si>
    <t>SVJ</t>
  </si>
  <si>
    <t>Satchmo Holdings Ltd</t>
  </si>
  <si>
    <t>SATCH</t>
  </si>
  <si>
    <t>TCFC Finance Ltd</t>
  </si>
  <si>
    <t>TCFCFINQ</t>
  </si>
  <si>
    <t>Rapicut Carbides Ltd</t>
  </si>
  <si>
    <t>RAPICUT</t>
  </si>
  <si>
    <t>Motilal Oswal Midcap 100 ETF</t>
  </si>
  <si>
    <t>MOM100</t>
  </si>
  <si>
    <t>Prospect Commodities Ltd</t>
  </si>
  <si>
    <t>PCL</t>
  </si>
  <si>
    <t>Magson Retail and Distribution Ltd</t>
  </si>
  <si>
    <t>MAGSON</t>
  </si>
  <si>
    <t>Nova Iron and Steel Ltd</t>
  </si>
  <si>
    <t>NOVIS</t>
  </si>
  <si>
    <t>Destiny Logistics &amp; Infra Ltd</t>
  </si>
  <si>
    <t>DESTINY</t>
  </si>
  <si>
    <t>Elegant Marbles and Grani Industries Ltd</t>
  </si>
  <si>
    <t>ELEMARB</t>
  </si>
  <si>
    <t>Maestros Electronics &amp; Telecommunications Systems Ltd</t>
  </si>
  <si>
    <t>METSL</t>
  </si>
  <si>
    <t>Medicamen Organics Ltd</t>
  </si>
  <si>
    <t>MEDIORG</t>
  </si>
  <si>
    <t>Pattech Fitwell Tube Components Ltd</t>
  </si>
  <si>
    <t>PATTECH</t>
  </si>
  <si>
    <t>Sri KPR Industries Ltd</t>
  </si>
  <si>
    <t>SRIKPRIND</t>
  </si>
  <si>
    <t>Bombay Cycle and Motor Agency Ltd</t>
  </si>
  <si>
    <t>BOMBCYC</t>
  </si>
  <si>
    <t>Max Heights Infrastructure Ltd</t>
  </si>
  <si>
    <t>MAXHEIGHTS</t>
  </si>
  <si>
    <t>Simplex Realty Ltd</t>
  </si>
  <si>
    <t>SIMPLXREA</t>
  </si>
  <si>
    <t>Alfa Transformers Ltd</t>
  </si>
  <si>
    <t>ALFATRAN</t>
  </si>
  <si>
    <t>Anand Rayons Ltd</t>
  </si>
  <si>
    <t>ARL</t>
  </si>
  <si>
    <t>Riba Textiles Ltd</t>
  </si>
  <si>
    <t>RIBATEX</t>
  </si>
  <si>
    <t>Mefcom Capital Markets Ltd</t>
  </si>
  <si>
    <t>MEFCOMCAP</t>
  </si>
  <si>
    <t>Milton Industries Ltd</t>
  </si>
  <si>
    <t>MILTON</t>
  </si>
  <si>
    <t>Garnet Construction Ltd</t>
  </si>
  <si>
    <t>GARNET</t>
  </si>
  <si>
    <t>Diversified Real Estate Activities</t>
  </si>
  <si>
    <t>Kotak Nifty PSU Bank ETF</t>
  </si>
  <si>
    <t>PSUBANK</t>
  </si>
  <si>
    <t>Johnson Pharmacare Ltd</t>
  </si>
  <si>
    <t>JOHNPHARMA</t>
  </si>
  <si>
    <t>We Win Ltd</t>
  </si>
  <si>
    <t>WEWIN</t>
  </si>
  <si>
    <t>Kavveri Telecom Products Ltd</t>
  </si>
  <si>
    <t>KAVVERITEL</t>
  </si>
  <si>
    <t>Rolcon Engineering Company Ltd</t>
  </si>
  <si>
    <t>ROLCOEN</t>
  </si>
  <si>
    <t>Punjab Communications Ltd</t>
  </si>
  <si>
    <t>PUNJCOMMU</t>
  </si>
  <si>
    <t>Vertexplus Technologies Ltd</t>
  </si>
  <si>
    <t>VERTEXPLUS</t>
  </si>
  <si>
    <t>Shree Krishna Paper Mills &amp; Industries Ltd</t>
  </si>
  <si>
    <t>SKPMIL</t>
  </si>
  <si>
    <t>Virat Industries Ltd</t>
  </si>
  <si>
    <t>VIRAT</t>
  </si>
  <si>
    <t>Invesco India Gold Exchange Traded Fund</t>
  </si>
  <si>
    <t>IVZINGOLD</t>
  </si>
  <si>
    <t>Arex Industries Ltd</t>
  </si>
  <si>
    <t>AREXMIS</t>
  </si>
  <si>
    <t>Envair Electrodyne Ltd</t>
  </si>
  <si>
    <t>ENVAIREL</t>
  </si>
  <si>
    <t>SM Auto Stamping Ltd</t>
  </si>
  <si>
    <t>SMAUTO</t>
  </si>
  <si>
    <t>Diligent Media Corporation Ltd</t>
  </si>
  <si>
    <t>DNAMEDIA</t>
  </si>
  <si>
    <t>Milgrey Finance and Investments Ltd</t>
  </si>
  <si>
    <t>ZMILGFIN</t>
  </si>
  <si>
    <t>Dev Labtech Venture Ltd</t>
  </si>
  <si>
    <t>DEVLAB</t>
  </si>
  <si>
    <t>Ravi Kumar Distilleries Ltd</t>
  </si>
  <si>
    <t>RKDL</t>
  </si>
  <si>
    <t>Advance Metering Technology Ltd</t>
  </si>
  <si>
    <t>AMTL</t>
  </si>
  <si>
    <t>Sampre Nutritions Ltd</t>
  </si>
  <si>
    <t>SAMPRE</t>
  </si>
  <si>
    <t>Clara Industries Ltd</t>
  </si>
  <si>
    <t>CLARA</t>
  </si>
  <si>
    <t>Inland Printers Ltd</t>
  </si>
  <si>
    <t>INLANPR</t>
  </si>
  <si>
    <t>Globesecure Technologies Ltd</t>
  </si>
  <si>
    <t>GSTL</t>
  </si>
  <si>
    <t>Modipon Ltd</t>
  </si>
  <si>
    <t>MODIPON</t>
  </si>
  <si>
    <t>Kreon Finnancial Services Ltd</t>
  </si>
  <si>
    <t>KREONFIN</t>
  </si>
  <si>
    <t>Lesha Industries Ltd</t>
  </si>
  <si>
    <t>LESHAIND</t>
  </si>
  <si>
    <t>Golden Tobacco Ltd</t>
  </si>
  <si>
    <t>GOLDENTOBC</t>
  </si>
  <si>
    <t>Isl Consulting Ltd</t>
  </si>
  <si>
    <t>ISLCONSUL</t>
  </si>
  <si>
    <t>Starcom Information Technology Ltd</t>
  </si>
  <si>
    <t>STARCOM</t>
  </si>
  <si>
    <t>Nandani Creation Ltd</t>
  </si>
  <si>
    <t>JAIPURKURT</t>
  </si>
  <si>
    <t>Veeram Securities Ltd</t>
  </si>
  <si>
    <t>VSL</t>
  </si>
  <si>
    <t>Ambani Orgochem Ltd</t>
  </si>
  <si>
    <t>AMBANIORGO</t>
  </si>
  <si>
    <t>Dhampure Speciality Sugars Ltd</t>
  </si>
  <si>
    <t>DHAMPURE</t>
  </si>
  <si>
    <t>Cranex Ltd</t>
  </si>
  <si>
    <t>CRANEX</t>
  </si>
  <si>
    <t>Construction Machinery &amp; Heavy Transportation Equipment</t>
  </si>
  <si>
    <t>National Oxygen Ltd</t>
  </si>
  <si>
    <t>NOL</t>
  </si>
  <si>
    <t>Baba Arts Ltd</t>
  </si>
  <si>
    <t>BABA</t>
  </si>
  <si>
    <t>Orient Beverages Ltd</t>
  </si>
  <si>
    <t>ORIBEVER</t>
  </si>
  <si>
    <t>Vasudhagama Enterprises Ltd</t>
  </si>
  <si>
    <t>VASUDHAGAM</t>
  </si>
  <si>
    <t>Sambandam Spinning Mills Ltd</t>
  </si>
  <si>
    <t>SAMBANDAM</t>
  </si>
  <si>
    <t>Mirae Asset Nifty Financial Services ETF</t>
  </si>
  <si>
    <t>BFSI</t>
  </si>
  <si>
    <t>Ravalgaon Sugar Farm Ltd</t>
  </si>
  <si>
    <t>RAVALSUGAR</t>
  </si>
  <si>
    <t>Agarwal Float Glass India Ltd</t>
  </si>
  <si>
    <t>AGARWALFT</t>
  </si>
  <si>
    <t>Elixir Capital Ltd</t>
  </si>
  <si>
    <t>ELIXIR</t>
  </si>
  <si>
    <t>Vivid Mercantile Ltd</t>
  </si>
  <si>
    <t>VIVIDM</t>
  </si>
  <si>
    <t>Supreme Engineering Ltd</t>
  </si>
  <si>
    <t>SUPREMEENG</t>
  </si>
  <si>
    <t>SVC Industries Ltd</t>
  </si>
  <si>
    <t>SVCIND</t>
  </si>
  <si>
    <t>Apoorva Leasing Finance and Investment Company Ltd</t>
  </si>
  <si>
    <t>APOORVA</t>
  </si>
  <si>
    <t>Smiths &amp; Founders (India) Ltd</t>
  </si>
  <si>
    <t>SMFIL</t>
  </si>
  <si>
    <t>Meera Industries Ltd</t>
  </si>
  <si>
    <t>MEERA</t>
  </si>
  <si>
    <t>Chartered Capital and Investment Ltd</t>
  </si>
  <si>
    <t>CHRTEDCA</t>
  </si>
  <si>
    <t>Garment Mantra Lifestyle Ltd</t>
  </si>
  <si>
    <t>GARMNTMNTR</t>
  </si>
  <si>
    <t>Akiko Global Services Ltd</t>
  </si>
  <si>
    <t>AKIKO</t>
  </si>
  <si>
    <t>Shreyas Intermediates Ltd</t>
  </si>
  <si>
    <t>SHREYASI</t>
  </si>
  <si>
    <t>Rolta India Ltd</t>
  </si>
  <si>
    <t>ROLTA</t>
  </si>
  <si>
    <t>Monotype India Ltd</t>
  </si>
  <si>
    <t>MONOT</t>
  </si>
  <si>
    <t>Assam Entrade Ltd</t>
  </si>
  <si>
    <t>ASSAMENT</t>
  </si>
  <si>
    <t>Diversified Financial Services</t>
  </si>
  <si>
    <t>Shreeshay Engineers Ltd</t>
  </si>
  <si>
    <t>SHREESHAY</t>
  </si>
  <si>
    <t>Wires and Fabriks (SA) Ltd</t>
  </si>
  <si>
    <t>WIREFABR</t>
  </si>
  <si>
    <t>Royal Sense Ltd</t>
  </si>
  <si>
    <t>ROYAL</t>
  </si>
  <si>
    <t>G.S. Auto International Ltd</t>
  </si>
  <si>
    <t>GSAUTO</t>
  </si>
  <si>
    <t>UMA Converter Ltd</t>
  </si>
  <si>
    <t>UMA</t>
  </si>
  <si>
    <t>AKG Exim Ltd</t>
  </si>
  <si>
    <t>AKG</t>
  </si>
  <si>
    <t>Omfurn India Ltd</t>
  </si>
  <si>
    <t>OMFURN</t>
  </si>
  <si>
    <t>Warren Tea Ltd</t>
  </si>
  <si>
    <t>WARRENTEA</t>
  </si>
  <si>
    <t>Katare Spinning Mills Ltd</t>
  </si>
  <si>
    <t>KATRSPG</t>
  </si>
  <si>
    <t>Super Crop Safe Ltd</t>
  </si>
  <si>
    <t>SUCROSA</t>
  </si>
  <si>
    <t>Dhanalaxmi Roto Spinners Ltd</t>
  </si>
  <si>
    <t>DHANROTO</t>
  </si>
  <si>
    <t>Tridhya Tech Ltd</t>
  </si>
  <si>
    <t>TRIDHYA</t>
  </si>
  <si>
    <t>Kenvi Jewels Ltd</t>
  </si>
  <si>
    <t>KENVI</t>
  </si>
  <si>
    <t>Aristo Bio-Tech and Lifescience Ltd</t>
  </si>
  <si>
    <t>ARISTO</t>
  </si>
  <si>
    <t>AccelerateBS India Ltd</t>
  </si>
  <si>
    <t>ACCELERATE</t>
  </si>
  <si>
    <t>Viaz Tyres Ltd</t>
  </si>
  <si>
    <t>VIAZ</t>
  </si>
  <si>
    <t>Lakshmi Finance and Industrial Corp Ltd</t>
  </si>
  <si>
    <t>LFIC</t>
  </si>
  <si>
    <t>Gujarat Craft Industries Ltd</t>
  </si>
  <si>
    <t>GUJCRAFT</t>
  </si>
  <si>
    <t>Vels Film International Ltd</t>
  </si>
  <si>
    <t>VELS</t>
  </si>
  <si>
    <t>Rollatainers Ltd</t>
  </si>
  <si>
    <t>ROLLT</t>
  </si>
  <si>
    <t>Pearl Polymers Ltd</t>
  </si>
  <si>
    <t>PEARLPOLY</t>
  </si>
  <si>
    <t>Ultra Wiring Connectivity System Ltd</t>
  </si>
  <si>
    <t>UWCSL</t>
  </si>
  <si>
    <t>DSJ Keep Learning Ltd</t>
  </si>
  <si>
    <t>KEEPLEARN</t>
  </si>
  <si>
    <t>Future Market Networks Ltd</t>
  </si>
  <si>
    <t>FMNL</t>
  </si>
  <si>
    <t>Globalspace Technologies Ltd</t>
  </si>
  <si>
    <t>Humming Bird Education Ltd</t>
  </si>
  <si>
    <t>HBEL</t>
  </si>
  <si>
    <t>G-Tec Jainx Education Ltd</t>
  </si>
  <si>
    <t>GTECJAINX</t>
  </si>
  <si>
    <t>Ideal Technoplast Industries Ltd</t>
  </si>
  <si>
    <t>IDEALTECHO</t>
  </si>
  <si>
    <t>Adroit Infotech Ltd</t>
  </si>
  <si>
    <t>ADROITINFO</t>
  </si>
  <si>
    <t>Chrome Silicon Ltd</t>
  </si>
  <si>
    <t>CHROME</t>
  </si>
  <si>
    <t>Yamini Investments Company Ltd</t>
  </si>
  <si>
    <t>YAMNINV</t>
  </si>
  <si>
    <t>E-Land Apparel Ltd</t>
  </si>
  <si>
    <t>ELAND</t>
  </si>
  <si>
    <t>Fundviser Capital (India) Ltd</t>
  </si>
  <si>
    <t>FUNDVISER</t>
  </si>
  <si>
    <t>Construction Materials</t>
  </si>
  <si>
    <t>Aeonx Digital Technology Ltd</t>
  </si>
  <si>
    <t>AEONXDIGI</t>
  </si>
  <si>
    <t>G G Dandekar Properties Ltd</t>
  </si>
  <si>
    <t>GGDPROP</t>
  </si>
  <si>
    <t>Banaras Beads Ltd</t>
  </si>
  <si>
    <t>BANARBEADS</t>
  </si>
  <si>
    <t>Gita Renewable Energy Ltd</t>
  </si>
  <si>
    <t>GITARENEW</t>
  </si>
  <si>
    <t>Real Eco Energy Ltd</t>
  </si>
  <si>
    <t>REALECO</t>
  </si>
  <si>
    <t>Hardcastle and Waud Manufacturing Co Ltd</t>
  </si>
  <si>
    <t>HARDCAS</t>
  </si>
  <si>
    <t>Swasti Vinayaka Synthetics Ltd</t>
  </si>
  <si>
    <t>SWASTIVI</t>
  </si>
  <si>
    <t>K G Denim Ltd</t>
  </si>
  <si>
    <t>KGDENIM</t>
  </si>
  <si>
    <t>Lee &amp; Nee Softwares (Exports) Ltd</t>
  </si>
  <si>
    <t>LEENEE</t>
  </si>
  <si>
    <t>Mono Pharmacare Ltd</t>
  </si>
  <si>
    <t>MONOPHARMA</t>
  </si>
  <si>
    <t>Jagan Lamps Ltd</t>
  </si>
  <si>
    <t>JAGANLAM</t>
  </si>
  <si>
    <t>JFL Life Sciences Ltd</t>
  </si>
  <si>
    <t>JFLLIFE</t>
  </si>
  <si>
    <t>AJR Infra and Tolling Ltd</t>
  </si>
  <si>
    <t>AJRINFRA</t>
  </si>
  <si>
    <t>P B M Polytex Ltd</t>
  </si>
  <si>
    <t>PBMPOLY</t>
  </si>
  <si>
    <t>Transgene Biotek Ltd</t>
  </si>
  <si>
    <t>TRABI</t>
  </si>
  <si>
    <t>Beekay Niryat Ltd</t>
  </si>
  <si>
    <t>BNL</t>
  </si>
  <si>
    <t>Mish Designs Ltd</t>
  </si>
  <si>
    <t>MISHDESIGN</t>
  </si>
  <si>
    <t>DRA Consultants Ltd</t>
  </si>
  <si>
    <t>DRA</t>
  </si>
  <si>
    <t>Tirupati Sarjan Ltd</t>
  </si>
  <si>
    <t>TIRSARJ</t>
  </si>
  <si>
    <t>Shree Rajasthan Syntex Ltd</t>
  </si>
  <si>
    <t>SHRAJSYNQ</t>
  </si>
  <si>
    <t>Getalong Enterprise Ltd</t>
  </si>
  <si>
    <t>GETALONG</t>
  </si>
  <si>
    <t>Regency Fincorp Ltd</t>
  </si>
  <si>
    <t>REGENCY</t>
  </si>
  <si>
    <t>Silgo Retail Ltd</t>
  </si>
  <si>
    <t>SILGO</t>
  </si>
  <si>
    <t>Fervent Synergies Ltd</t>
  </si>
  <si>
    <t>FERVENTSYN</t>
  </si>
  <si>
    <t>Mediaone Global Entertainment Ltd</t>
  </si>
  <si>
    <t>MEDIAONE</t>
  </si>
  <si>
    <t>Sunrise Efficient Marketing Ltd</t>
  </si>
  <si>
    <t>SEML</t>
  </si>
  <si>
    <t>UR Sugar Industries Ltd</t>
  </si>
  <si>
    <t>URSUGAR</t>
  </si>
  <si>
    <t>Akash Infra-Projects Ltd</t>
  </si>
  <si>
    <t>AKASH</t>
  </si>
  <si>
    <t>ANG Lifesciences India Ltd</t>
  </si>
  <si>
    <t>ANG</t>
  </si>
  <si>
    <t>PCS Technology Ltd</t>
  </si>
  <si>
    <t>PCS</t>
  </si>
  <si>
    <t>Technology Hardware, Storage &amp; Peripherals</t>
  </si>
  <si>
    <t>Inani Marbles and Industries Ltd</t>
  </si>
  <si>
    <t>INANI</t>
  </si>
  <si>
    <t>Yudiz Solutions Ltd</t>
  </si>
  <si>
    <t>YUDIZ</t>
  </si>
  <si>
    <t>Dmr Hydroengineering &amp; Infrastructures Ltd</t>
  </si>
  <si>
    <t>DMR</t>
  </si>
  <si>
    <t>MM Rubber Company Ltd</t>
  </si>
  <si>
    <t>MMRUBBR-B</t>
  </si>
  <si>
    <t>National Plastic Industries Ltd</t>
  </si>
  <si>
    <t>NATPLAS</t>
  </si>
  <si>
    <t>Abhishek Integrations Ltd</t>
  </si>
  <si>
    <t>AILIMITED</t>
  </si>
  <si>
    <t>Kalahridhaan Trendz Ltd</t>
  </si>
  <si>
    <t>KTL</t>
  </si>
  <si>
    <t>Medi-Caps Ltd</t>
  </si>
  <si>
    <t>MEDICAPQ</t>
  </si>
  <si>
    <t>Transvoy Logistics India Ltd</t>
  </si>
  <si>
    <t>TRANSVOY</t>
  </si>
  <si>
    <t>Air Freight &amp; Logistics</t>
  </si>
  <si>
    <t>Burnpur Cement Ltd</t>
  </si>
  <si>
    <t>BURNPUR</t>
  </si>
  <si>
    <t>Prime Property Development Corp Ltd</t>
  </si>
  <si>
    <t>PRIMEPRO</t>
  </si>
  <si>
    <t>Vruddhi Engineering Works Ltd</t>
  </si>
  <si>
    <t>VRUDDHI</t>
  </si>
  <si>
    <t>Ushanti Colour Chem Ltd</t>
  </si>
  <si>
    <t>UCL</t>
  </si>
  <si>
    <t>Naturite Agro Products Ltd</t>
  </si>
  <si>
    <t>NAPL</t>
  </si>
  <si>
    <t>GTN Industries Ltd</t>
  </si>
  <si>
    <t>GTNINDS</t>
  </si>
  <si>
    <t>Associated Ceramics Ltd</t>
  </si>
  <si>
    <t>ASSOCER</t>
  </si>
  <si>
    <t>FEL</t>
  </si>
  <si>
    <t>Diligent Industries Ltd</t>
  </si>
  <si>
    <t>DILIGENT</t>
  </si>
  <si>
    <t>Shalimar Productions Ltd</t>
  </si>
  <si>
    <t>SHALPRO</t>
  </si>
  <si>
    <t>SRU Steels Ltd</t>
  </si>
  <si>
    <t>SRUSTEELS</t>
  </si>
  <si>
    <t>SPS Finquest Ltd</t>
  </si>
  <si>
    <t>SPS</t>
  </si>
  <si>
    <t>Morgan Ventures Ltd</t>
  </si>
  <si>
    <t>MORGAN</t>
  </si>
  <si>
    <t>Marble City India Ltd</t>
  </si>
  <si>
    <t>MARBLE</t>
  </si>
  <si>
    <t>Continental Seeds and Chemicals Ltd</t>
  </si>
  <si>
    <t>CONTI</t>
  </si>
  <si>
    <t>Naapbooks Ltd</t>
  </si>
  <si>
    <t>NBL</t>
  </si>
  <si>
    <t>CCL International Ltd</t>
  </si>
  <si>
    <t>CCLINTER</t>
  </si>
  <si>
    <t>Rose Merc Ltd</t>
  </si>
  <si>
    <t>ROSEMER</t>
  </si>
  <si>
    <t>Amkay Products Ltd</t>
  </si>
  <si>
    <t>AMKAY</t>
  </si>
  <si>
    <t>Odyssey Corporation Ltd</t>
  </si>
  <si>
    <t>ODYCORP</t>
  </si>
  <si>
    <t>Contil India Ltd</t>
  </si>
  <si>
    <t>CONTILI</t>
  </si>
  <si>
    <t>Micropro Software Solutions Ltd</t>
  </si>
  <si>
    <t>MICROPRO</t>
  </si>
  <si>
    <t>Vista Pharmaceuticals Ltd</t>
  </si>
  <si>
    <t>VISTAPH</t>
  </si>
  <si>
    <t>Mittal Life Style Ltd</t>
  </si>
  <si>
    <t>MITTAL</t>
  </si>
  <si>
    <t>H P Cotton Textile Mills Ltd</t>
  </si>
  <si>
    <t>HPCOTTON</t>
  </si>
  <si>
    <t>Shree Pacetronix Ltd</t>
  </si>
  <si>
    <t>SHREEPAC</t>
  </si>
  <si>
    <t>C P S Shapers Ltd</t>
  </si>
  <si>
    <t>CPS</t>
  </si>
  <si>
    <t>DK Enterprises Global Ltd</t>
  </si>
  <si>
    <t>DKEGL</t>
  </si>
  <si>
    <t>Oceanic Foods Ltd</t>
  </si>
  <si>
    <t>OCEANIC</t>
  </si>
  <si>
    <t>Aatmaj Healthcare Ltd</t>
  </si>
  <si>
    <t>AATMAJ</t>
  </si>
  <si>
    <t>Country Condo's Ltd</t>
  </si>
  <si>
    <t>COUNCODOS</t>
  </si>
  <si>
    <t>Sintex Plastics Technology Ltd</t>
  </si>
  <si>
    <t>SPTL</t>
  </si>
  <si>
    <t>Deccan Health Care Ltd</t>
  </si>
  <si>
    <t>DECCAN</t>
  </si>
  <si>
    <t>Saven Technologies Ltd</t>
  </si>
  <si>
    <t>7TEC</t>
  </si>
  <si>
    <t>Vistar Amar Ltd</t>
  </si>
  <si>
    <t>VISTARAMAR</t>
  </si>
  <si>
    <t>Godha Cabcon &amp; Insulation Ltd</t>
  </si>
  <si>
    <t>GODHA</t>
  </si>
  <si>
    <t>Salem Erode Investments Ltd</t>
  </si>
  <si>
    <t>SALEM</t>
  </si>
  <si>
    <t>Response Informatics Ltd</t>
  </si>
  <si>
    <t>RESPONSINF</t>
  </si>
  <si>
    <t>Consolidated Construction Consortium Ltd</t>
  </si>
  <si>
    <t>CCCL</t>
  </si>
  <si>
    <t>Hawa Engineers Ltd</t>
  </si>
  <si>
    <t>HAWAENG</t>
  </si>
  <si>
    <t>Hemadri Cements Ltd</t>
  </si>
  <si>
    <t>HEMACEM</t>
  </si>
  <si>
    <t>Nimbus Projects Ltd</t>
  </si>
  <si>
    <t>NIMBSPROJ</t>
  </si>
  <si>
    <t>Walpar Nutritions Ltd</t>
  </si>
  <si>
    <t>WALPAR</t>
  </si>
  <si>
    <t>Cell Point (India) Ltd</t>
  </si>
  <si>
    <t>CELLPOINT</t>
  </si>
  <si>
    <t>STL Global Ltd</t>
  </si>
  <si>
    <t>SGL</t>
  </si>
  <si>
    <t>Committed Cargo Care Ltd</t>
  </si>
  <si>
    <t>COMMITTED</t>
  </si>
  <si>
    <t>Ecoboard Industries Ltd</t>
  </si>
  <si>
    <t>ECOBOAR</t>
  </si>
  <si>
    <t>Comfort Fincap Ltd</t>
  </si>
  <si>
    <t>COMFINCAP</t>
  </si>
  <si>
    <t>VSF Projects Ltd</t>
  </si>
  <si>
    <t>VSFPROJ</t>
  </si>
  <si>
    <t>Metal Coatings (India) Ltd</t>
  </si>
  <si>
    <t>METALCO</t>
  </si>
  <si>
    <t>GKB Ophthalmics Ltd</t>
  </si>
  <si>
    <t>GKB</t>
  </si>
  <si>
    <t>AA Plus Tradelink Ltd</t>
  </si>
  <si>
    <t>AAPLUSTRAD</t>
  </si>
  <si>
    <t>Telogica Ltd</t>
  </si>
  <si>
    <t>TELOGICA</t>
  </si>
  <si>
    <t>Communications Equipment</t>
  </si>
  <si>
    <t>Sandu Pharmaceuticals Ltd</t>
  </si>
  <si>
    <t>SANDUPHQ</t>
  </si>
  <si>
    <t>Dhanlaxmi Fabrics Ltd</t>
  </si>
  <si>
    <t>DHANFAB</t>
  </si>
  <si>
    <t>Dynamic Portfolio Management &amp; Services Ltd</t>
  </si>
  <si>
    <t>DYNAMICP</t>
  </si>
  <si>
    <t>Anjani Synthetics Ltd</t>
  </si>
  <si>
    <t>ANJANI</t>
  </si>
  <si>
    <t>Yash Chemex Ltd</t>
  </si>
  <si>
    <t>YASHCHEM</t>
  </si>
  <si>
    <t>BDR Buildcon Ltd</t>
  </si>
  <si>
    <t>BDR</t>
  </si>
  <si>
    <t>Roopa Industries Ltd</t>
  </si>
  <si>
    <t>ROOPAIND</t>
  </si>
  <si>
    <t>Quality RO Industries Ltd</t>
  </si>
  <si>
    <t>QRIL</t>
  </si>
  <si>
    <t>Poddar Housing and Development Ltd</t>
  </si>
  <si>
    <t>PODDARHOUS</t>
  </si>
  <si>
    <t>Pan India Corp Ltd</t>
  </si>
  <si>
    <t>PANINDIAC</t>
  </si>
  <si>
    <t>Misquita Engineering Ltd</t>
  </si>
  <si>
    <t>MISQUITA</t>
  </si>
  <si>
    <t>Vivo Bio Tech Ltd</t>
  </si>
  <si>
    <t>VIVOBIOT</t>
  </si>
  <si>
    <t>Mohit Paper Mills Ltd</t>
  </si>
  <si>
    <t>MOHITPPR</t>
  </si>
  <si>
    <t>Jigar Cables Ltd</t>
  </si>
  <si>
    <t>JIGAR</t>
  </si>
  <si>
    <t>Harshil Agrotech Ltd</t>
  </si>
  <si>
    <t>HARSHILAGR</t>
  </si>
  <si>
    <t>Archidply Decor Ltd</t>
  </si>
  <si>
    <t>ADL</t>
  </si>
  <si>
    <t>Shrydus Industries Ltd</t>
  </si>
  <si>
    <t>SHRYDUS</t>
  </si>
  <si>
    <t>Tapi Fruit Processing Ltd</t>
  </si>
  <si>
    <t>TAPIFRUIT</t>
  </si>
  <si>
    <t>Palco Metals Ltd</t>
  </si>
  <si>
    <t>PALCO</t>
  </si>
  <si>
    <t>Angel Fibers Ltd</t>
  </si>
  <si>
    <t>ANGEL</t>
  </si>
  <si>
    <t>Ashnisha Industries Ltd</t>
  </si>
  <si>
    <t>ASHNI</t>
  </si>
  <si>
    <t>Hrh Next Services Ltd</t>
  </si>
  <si>
    <t>HRHNEXT</t>
  </si>
  <si>
    <t>Call Center Services</t>
  </si>
  <si>
    <t>AD- Manum Finance Ltd</t>
  </si>
  <si>
    <t>ADMANUM</t>
  </si>
  <si>
    <t>Abm International Ltd</t>
  </si>
  <si>
    <t>ABMINTLLTD</t>
  </si>
  <si>
    <t>Visaman Global Sales Ltd</t>
  </si>
  <si>
    <t>VISAMAN</t>
  </si>
  <si>
    <t>Prismx Global Ventures Ltd</t>
  </si>
  <si>
    <t>PRISMX</t>
  </si>
  <si>
    <t>Laxmi Cotspin Ltd</t>
  </si>
  <si>
    <t>LAXMICOT</t>
  </si>
  <si>
    <t>Ladderup Finance Ltd</t>
  </si>
  <si>
    <t>LADDERUP</t>
  </si>
  <si>
    <t>Chandra Bhagat Pharma Ltd</t>
  </si>
  <si>
    <t>CBPL</t>
  </si>
  <si>
    <t>Walchand Peoplefirst Ltd</t>
  </si>
  <si>
    <t>WALCHPF</t>
  </si>
  <si>
    <t>Sangani Hospitals Ltd</t>
  </si>
  <si>
    <t>SANGANI</t>
  </si>
  <si>
    <t>Ankit Metal &amp; Power Ltd</t>
  </si>
  <si>
    <t>ANKITMETAL</t>
  </si>
  <si>
    <t>Pace E-Commerce Ventures Ltd</t>
  </si>
  <si>
    <t>PACE</t>
  </si>
  <si>
    <t>Homefurnishing Retail</t>
  </si>
  <si>
    <t>Galactico Corporate Services Ltd</t>
  </si>
  <si>
    <t>GALACTICO</t>
  </si>
  <si>
    <t>Gorani Industries Ltd</t>
  </si>
  <si>
    <t>GORANIN</t>
  </si>
  <si>
    <t>Phosphate Company Ltd</t>
  </si>
  <si>
    <t>PHOSPHATE</t>
  </si>
  <si>
    <t>Kabsons Industries Ltd</t>
  </si>
  <si>
    <t>KABSON</t>
  </si>
  <si>
    <t>Winny Immigration &amp; Education Services Ltd</t>
  </si>
  <si>
    <t>WINNY</t>
  </si>
  <si>
    <t>Academic &amp; Educational Services</t>
  </si>
  <si>
    <t>Teesta Agro Industries Ltd</t>
  </si>
  <si>
    <t>TEEAI</t>
  </si>
  <si>
    <t>Italian Edibles Ltd</t>
  </si>
  <si>
    <t>ITALIANE</t>
  </si>
  <si>
    <t>Kanani Industries Ltd</t>
  </si>
  <si>
    <t>KANANIIND</t>
  </si>
  <si>
    <t>Eighty Jewellers Ltd</t>
  </si>
  <si>
    <t>EIGHTY</t>
  </si>
  <si>
    <t>Camex Ltd</t>
  </si>
  <si>
    <t>CAMEXLTD</t>
  </si>
  <si>
    <t>RR Metalmakers India Ltd</t>
  </si>
  <si>
    <t>RRMETAL</t>
  </si>
  <si>
    <t>Valencia Nutrition Ltd</t>
  </si>
  <si>
    <t>VALENCIA</t>
  </si>
  <si>
    <t>Soft Drinks &amp; Non-alcoholic Beverages</t>
  </si>
  <si>
    <t>Ceeta Industries Ltd</t>
  </si>
  <si>
    <t>CEETAIN</t>
  </si>
  <si>
    <t>E L Forge Ltd</t>
  </si>
  <si>
    <t>ELFORGE</t>
  </si>
  <si>
    <t>Signoria Creation Ltd</t>
  </si>
  <si>
    <t>SIGNORIA</t>
  </si>
  <si>
    <t>Shelter Pharma Ltd</t>
  </si>
  <si>
    <t>SHELTER</t>
  </si>
  <si>
    <t>Tirupati Tyres Ltd</t>
  </si>
  <si>
    <t>TTIL</t>
  </si>
  <si>
    <t>Nakoda Group of Industries Ltd</t>
  </si>
  <si>
    <t>NGIL</t>
  </si>
  <si>
    <t>Ashoka Metcast Ltd</t>
  </si>
  <si>
    <t>ASHOKAMET</t>
  </si>
  <si>
    <t>ASL Industries Ltd</t>
  </si>
  <si>
    <t>ASLIND</t>
  </si>
  <si>
    <t>Shrenik Ltd</t>
  </si>
  <si>
    <t>SHRENIK</t>
  </si>
  <si>
    <t>Alfavision Overseas (India) Ltd</t>
  </si>
  <si>
    <t>ALFAVIO</t>
  </si>
  <si>
    <t>Greenhitech Ventures Ltd</t>
  </si>
  <si>
    <t>GVL</t>
  </si>
  <si>
    <t>Axis NIFTY IT ETF</t>
  </si>
  <si>
    <t>AXISTECETF</t>
  </si>
  <si>
    <t>ICDS Ltd</t>
  </si>
  <si>
    <t>ICDSLTD</t>
  </si>
  <si>
    <t>Vineet Laboratories Ltd</t>
  </si>
  <si>
    <t>VINEETLAB</t>
  </si>
  <si>
    <t>Franklin Industries Ltd</t>
  </si>
  <si>
    <t>FRANKLININD</t>
  </si>
  <si>
    <t>Sulabh Engineers and Services Ltd</t>
  </si>
  <si>
    <t>SULABEN</t>
  </si>
  <si>
    <t>S &amp; T Corporation Ltd</t>
  </si>
  <si>
    <t>STCORP</t>
  </si>
  <si>
    <t>Axel Polymers Ltd</t>
  </si>
  <si>
    <t>AXELPOLY</t>
  </si>
  <si>
    <t>N G Industries Ltd</t>
  </si>
  <si>
    <t>NGIND</t>
  </si>
  <si>
    <t>Zodiac-JRD-MKJ Ltd</t>
  </si>
  <si>
    <t>ZODJRDMKJ</t>
  </si>
  <si>
    <t>Artefact Projects Ltd</t>
  </si>
  <si>
    <t>ARTEFACT</t>
  </si>
  <si>
    <t>Bandaram Pharma Packtech Ltd</t>
  </si>
  <si>
    <t>BANDARAM</t>
  </si>
  <si>
    <t>ICICI Prudential S&amp;P BSE Sensex ETF</t>
  </si>
  <si>
    <t>SENSEXIETF</t>
  </si>
  <si>
    <t>Zodiac Ventures Ltd</t>
  </si>
  <si>
    <t>ZODIACVEN</t>
  </si>
  <si>
    <t>Sobhaygya Mercantile Ltd</t>
  </si>
  <si>
    <t>SOBME</t>
  </si>
  <si>
    <t>Ambica Agarbathies Aroma &amp; Industries Ltd</t>
  </si>
  <si>
    <t>AMBICAAGAR</t>
  </si>
  <si>
    <t>Lead Reclaim and Rubber Products Ltd</t>
  </si>
  <si>
    <t>LRRPL</t>
  </si>
  <si>
    <t>HOAC Foods India Ltd</t>
  </si>
  <si>
    <t>HOACFOODS</t>
  </si>
  <si>
    <t>Mandeep Auto Industries Ltd</t>
  </si>
  <si>
    <t>MANDEEP</t>
  </si>
  <si>
    <t>Ind Bank Housing Ltd</t>
  </si>
  <si>
    <t>INDBNK</t>
  </si>
  <si>
    <t>Gujrat Credit Corporation Ltd</t>
  </si>
  <si>
    <t>GUJCRED</t>
  </si>
  <si>
    <t>Orchasp Ltd</t>
  </si>
  <si>
    <t>ORCHASP</t>
  </si>
  <si>
    <t>PVV Infra Ltd</t>
  </si>
  <si>
    <t>PVVINFRA</t>
  </si>
  <si>
    <t>Kwality Ltd</t>
  </si>
  <si>
    <t>KWALITY</t>
  </si>
  <si>
    <t>Super Spinning Mills Ltd</t>
  </si>
  <si>
    <t>SUPERSPIN</t>
  </si>
  <si>
    <t>India Home Loan Ltd</t>
  </si>
  <si>
    <t>INDIAHOME</t>
  </si>
  <si>
    <t>Indianivesh Ltd</t>
  </si>
  <si>
    <t>INDIANVSH</t>
  </si>
  <si>
    <t>Tirupati Foam Ltd</t>
  </si>
  <si>
    <t>TIRUFOAM</t>
  </si>
  <si>
    <t>Rex Sealing &amp; Packing Industries Ltd</t>
  </si>
  <si>
    <t>REXSEAL</t>
  </si>
  <si>
    <t>Sellwin Traders Ltd</t>
  </si>
  <si>
    <t>SELLWIN</t>
  </si>
  <si>
    <t>Sri Ramakrishna Mills (Coimbatore) Ltd</t>
  </si>
  <si>
    <t>SRMCL</t>
  </si>
  <si>
    <t>Tatia Global Vennture Ltd</t>
  </si>
  <si>
    <t>TATIAGLOB</t>
  </si>
  <si>
    <t>MSR India Ltd</t>
  </si>
  <si>
    <t>MSRINDIA</t>
  </si>
  <si>
    <t>Grovy India Ltd</t>
  </si>
  <si>
    <t>GROVY</t>
  </si>
  <si>
    <t>Sylph Technologies Ltd</t>
  </si>
  <si>
    <t>SYLPH</t>
  </si>
  <si>
    <t>Choksi Laboratories Ltd</t>
  </si>
  <si>
    <t>CHOKSILA</t>
  </si>
  <si>
    <t>Techindia Nirman Ltd</t>
  </si>
  <si>
    <t>TECHIN</t>
  </si>
  <si>
    <t>A F Enterprises Ltd</t>
  </si>
  <si>
    <t>AFEL</t>
  </si>
  <si>
    <t>Earthstahl &amp; Alloys Ltd</t>
  </si>
  <si>
    <t>EARTH</t>
  </si>
  <si>
    <t>Standard Surfactants Ltd</t>
  </si>
  <si>
    <t>STDSFAC</t>
  </si>
  <si>
    <t>Household Products</t>
  </si>
  <si>
    <t>TV Vision Ltd</t>
  </si>
  <si>
    <t>TVVISION</t>
  </si>
  <si>
    <t>Continental Petroleums Ltd</t>
  </si>
  <si>
    <t>CONTPTR</t>
  </si>
  <si>
    <t>West Leisure Resorts Ltd</t>
  </si>
  <si>
    <t>WESTLEIRES</t>
  </si>
  <si>
    <t>Vandana Knitwear Ltd</t>
  </si>
  <si>
    <t>VANDANA</t>
  </si>
  <si>
    <t>Maharashtra Corp Ltd</t>
  </si>
  <si>
    <t>MAHACORP</t>
  </si>
  <si>
    <t>P H Capital Ltd</t>
  </si>
  <si>
    <t>PHCAP</t>
  </si>
  <si>
    <t>Acrow India Ltd</t>
  </si>
  <si>
    <t>ACROW</t>
  </si>
  <si>
    <t>Goblin India Ltd</t>
  </si>
  <si>
    <t>GOBLIN</t>
  </si>
  <si>
    <t>Shantidoot Infra Services Ltd</t>
  </si>
  <si>
    <t>SISL</t>
  </si>
  <si>
    <t>Hindoostan Mills Ltd</t>
  </si>
  <si>
    <t>HINDMILL</t>
  </si>
  <si>
    <t>Tarini International Ltd</t>
  </si>
  <si>
    <t>TARINI</t>
  </si>
  <si>
    <t>Sainik Finance &amp; Industries Ltd</t>
  </si>
  <si>
    <t>SAINIK</t>
  </si>
  <si>
    <t>Addi Industries Ltd</t>
  </si>
  <si>
    <t>ADDIND</t>
  </si>
  <si>
    <t>Emergent Industrial Solutions Ltd</t>
  </si>
  <si>
    <t>EMERGENT</t>
  </si>
  <si>
    <t>Madhav Marbles and Granites Ltd</t>
  </si>
  <si>
    <t>MADHAV</t>
  </si>
  <si>
    <t>Sacheta Metals Ltd</t>
  </si>
  <si>
    <t>SACHEMT</t>
  </si>
  <si>
    <t>Morarjee Textiles Ltd</t>
  </si>
  <si>
    <t>MORARJEE</t>
  </si>
  <si>
    <t>Kshitij Polyline Ltd</t>
  </si>
  <si>
    <t>KSHITIJPOL</t>
  </si>
  <si>
    <t>Tejnaksh Healthcare Ltd</t>
  </si>
  <si>
    <t>TEJNAKSH</t>
  </si>
  <si>
    <t>Betex India Ltd</t>
  </si>
  <si>
    <t>BETXIND</t>
  </si>
  <si>
    <t>Jet Knitwears Ltd</t>
  </si>
  <si>
    <t>JETKNIT</t>
  </si>
  <si>
    <t>JMD Ventures Ltd</t>
  </si>
  <si>
    <t>JMDVL</t>
  </si>
  <si>
    <t>Chandra Prabhu International Ltd</t>
  </si>
  <si>
    <t>CHANDRAP</t>
  </si>
  <si>
    <t>Balurghat Technologies Ltd</t>
  </si>
  <si>
    <t>BALTE</t>
  </si>
  <si>
    <t>Oriental Trimex Ltd</t>
  </si>
  <si>
    <t>ORIENTALTL</t>
  </si>
  <si>
    <t>Crestchem Ltd</t>
  </si>
  <si>
    <t>CRSTCHM</t>
  </si>
  <si>
    <t>Flomic Global Logistics Ltd</t>
  </si>
  <si>
    <t>FLOMIC</t>
  </si>
  <si>
    <t>Libas Consumer Products Ltd</t>
  </si>
  <si>
    <t>LIBAS</t>
  </si>
  <si>
    <t>VAMA Industries Ltd</t>
  </si>
  <si>
    <t>VAMA</t>
  </si>
  <si>
    <t>Ashirwad Steels And Industries Ltd</t>
  </si>
  <si>
    <t>ASHSI</t>
  </si>
  <si>
    <t>Chennai Ferrous Industries Ltd</t>
  </si>
  <si>
    <t>CHENFERRO</t>
  </si>
  <si>
    <t>Poona Dal and Oil Industries Ltd</t>
  </si>
  <si>
    <t>POONADAL</t>
  </si>
  <si>
    <t>Next Mediaworks Ltd</t>
  </si>
  <si>
    <t>NEXTMEDIA</t>
  </si>
  <si>
    <t>Khandwala Securities Ltd</t>
  </si>
  <si>
    <t>KHANDSE</t>
  </si>
  <si>
    <t>Salora International Ltd</t>
  </si>
  <si>
    <t>SALORAINTL</t>
  </si>
  <si>
    <t>Vivanta Industries Ltd</t>
  </si>
  <si>
    <t>VIVANTA</t>
  </si>
  <si>
    <t>Uttam Galva Steels Ltd</t>
  </si>
  <si>
    <t>UTTAMSTL</t>
  </si>
  <si>
    <t>Bonlon Industries Ltd</t>
  </si>
  <si>
    <t>BONLON</t>
  </si>
  <si>
    <t>Copper</t>
  </si>
  <si>
    <t>Khoobsurat Ltd</t>
  </si>
  <si>
    <t>KHOOBSURAT</t>
  </si>
  <si>
    <t>Cybele Industries Ltd</t>
  </si>
  <si>
    <t>CYBELEIND</t>
  </si>
  <si>
    <t>Sumedha Fiscal Services Ltd</t>
  </si>
  <si>
    <t>SUMEDHA</t>
  </si>
  <si>
    <t>Manjeera Constructions Ltd</t>
  </si>
  <si>
    <t>MANJEERA</t>
  </si>
  <si>
    <t>MY Money Securities Ltd</t>
  </si>
  <si>
    <t>MYMONEY</t>
  </si>
  <si>
    <t>Grill Splendour Services Ltd</t>
  </si>
  <si>
    <t>BIRDYS</t>
  </si>
  <si>
    <t>Gogia Capital Services Ltd</t>
  </si>
  <si>
    <t>GOGIACAP</t>
  </si>
  <si>
    <t>Veritaas Advertising Ltd</t>
  </si>
  <si>
    <t>VERITAAS</t>
  </si>
  <si>
    <t>Veer Energy &amp; Infrastructure Ltd</t>
  </si>
  <si>
    <t>VEERENRGY</t>
  </si>
  <si>
    <t>Tecil Chemicals and Hydro Power Ltd</t>
  </si>
  <si>
    <t>TECILCHEM</t>
  </si>
  <si>
    <t>Sudal Industries Ltd</t>
  </si>
  <si>
    <t>SUDAI</t>
  </si>
  <si>
    <t>Aluminum</t>
  </si>
  <si>
    <t>Tamilnadu Telecommunication Ltd</t>
  </si>
  <si>
    <t>TNTELE</t>
  </si>
  <si>
    <t>Sagardeep Alloys Ltd</t>
  </si>
  <si>
    <t>SAGARDEEP</t>
  </si>
  <si>
    <t>Yug Decor Ltd</t>
  </si>
  <si>
    <t>YUG</t>
  </si>
  <si>
    <t>Integra Switchgear Ltd</t>
  </si>
  <si>
    <t>INTEGSW</t>
  </si>
  <si>
    <t>Kaiser Corporation Ltd</t>
  </si>
  <si>
    <t>KACL</t>
  </si>
  <si>
    <t>Innokaiz India Ltd</t>
  </si>
  <si>
    <t>INNOKAIZ</t>
  </si>
  <si>
    <t>Veerhealth Care Ltd</t>
  </si>
  <si>
    <t>VEERHEALTH</t>
  </si>
  <si>
    <t>Julien Agro Infratech Ltd</t>
  </si>
  <si>
    <t>JULIEN</t>
  </si>
  <si>
    <t>Diana Tea Co Ltd</t>
  </si>
  <si>
    <t>DIANATEA</t>
  </si>
  <si>
    <t>Containe Technologies Ltd</t>
  </si>
  <si>
    <t>CONTAINE</t>
  </si>
  <si>
    <t>Gayatri BioOrganics Ltd</t>
  </si>
  <si>
    <t>GAYATRIBI</t>
  </si>
  <si>
    <t>Transchem Ltd</t>
  </si>
  <si>
    <t>TRANSCHEM</t>
  </si>
  <si>
    <t>Picturehouse Media Ltd</t>
  </si>
  <si>
    <t>PICTUREHS</t>
  </si>
  <si>
    <t>Dhanlaxmi Cotex Ltd</t>
  </si>
  <si>
    <t>DHANCOT</t>
  </si>
  <si>
    <t>Medico Intercontinental Ltd</t>
  </si>
  <si>
    <t>MIL</t>
  </si>
  <si>
    <t>Sonu Infratech Ltd</t>
  </si>
  <si>
    <t>SONUINFRA</t>
  </si>
  <si>
    <t>Fortune International Ltd</t>
  </si>
  <si>
    <t>FORINTL</t>
  </si>
  <si>
    <t>TGB Banquets and Hotels Ltd</t>
  </si>
  <si>
    <t>TGBHOTELS</t>
  </si>
  <si>
    <t>Laxmipati Engineering Works Ltd</t>
  </si>
  <si>
    <t>LAXMIPATI</t>
  </si>
  <si>
    <t>Polyspin Exports Ltd</t>
  </si>
  <si>
    <t>POLYSPIN</t>
  </si>
  <si>
    <t>Khaitan (India) Ltd</t>
  </si>
  <si>
    <t>KHAITANLTD</t>
  </si>
  <si>
    <t>Indong Tea Company Ltd</t>
  </si>
  <si>
    <t>INDONG</t>
  </si>
  <si>
    <t>Visagar Financial Services Ltd</t>
  </si>
  <si>
    <t>VISAGAR</t>
  </si>
  <si>
    <t>Pecos Hotels and Pubs Ltd</t>
  </si>
  <si>
    <t>PECOS</t>
  </si>
  <si>
    <t>Faalcon Concepts Ltd</t>
  </si>
  <si>
    <t>FAALCON</t>
  </si>
  <si>
    <t>Pearl Green Clubs and Resorts Ltd</t>
  </si>
  <si>
    <t>PGCRL</t>
  </si>
  <si>
    <t>Qgo Finance Ltd</t>
  </si>
  <si>
    <t>QGO</t>
  </si>
  <si>
    <t>Erp Soft Systems Ltd</t>
  </si>
  <si>
    <t>ERPSOFT</t>
  </si>
  <si>
    <t>Shree Hari Chemicals Export Ltd</t>
  </si>
  <si>
    <t>SHHARICH</t>
  </si>
  <si>
    <t>Golden Crest Education &amp; Services Ltd</t>
  </si>
  <si>
    <t>GOLDENCREST</t>
  </si>
  <si>
    <t>Focus Business Solution Ltd</t>
  </si>
  <si>
    <t>Diversified Support Services</t>
  </si>
  <si>
    <t>Nidan Laboratories and Healthcare Ltd</t>
  </si>
  <si>
    <t>NIDAN</t>
  </si>
  <si>
    <t>Fine-Line Circuits Ltd</t>
  </si>
  <si>
    <t>FINELINE</t>
  </si>
  <si>
    <t>Haryana Leather Chemicals Ltd</t>
  </si>
  <si>
    <t>HARLETH</t>
  </si>
  <si>
    <t>Suryaamba Spinning Mills Ltd</t>
  </si>
  <si>
    <t>SURYAAMBA</t>
  </si>
  <si>
    <t>Rishi Techtex Ltd</t>
  </si>
  <si>
    <t>RISHITECH</t>
  </si>
  <si>
    <t>India Cements Capital Ltd</t>
  </si>
  <si>
    <t>INDCEMCAP</t>
  </si>
  <si>
    <t>Binani Industries Ltd</t>
  </si>
  <si>
    <t>BINANIIND</t>
  </si>
  <si>
    <t>Arigato Universe Ltd</t>
  </si>
  <si>
    <t>ARIGATO</t>
  </si>
  <si>
    <t>Gujarat Terce Laboratories Ltd</t>
  </si>
  <si>
    <t>GUJTERC</t>
  </si>
  <si>
    <t>Unick Fix-A-Form And Printers Ltd</t>
  </si>
  <si>
    <t>UNICK</t>
  </si>
  <si>
    <t>Future Lifestyle Fashions Ltd</t>
  </si>
  <si>
    <t>FLFL</t>
  </si>
  <si>
    <t>Venlon Enterprises Ltd</t>
  </si>
  <si>
    <t>VENLONENT</t>
  </si>
  <si>
    <t>Swasti Vinayaka Art and Heritage Corporation Ltd</t>
  </si>
  <si>
    <t>SVARTCORP</t>
  </si>
  <si>
    <t>Conart Engineers Ltd</t>
  </si>
  <si>
    <t>CONART</t>
  </si>
  <si>
    <t>Shiva Global Agro Industries Ltd</t>
  </si>
  <si>
    <t>SHIVAAGRO</t>
  </si>
  <si>
    <t>Trident Texofab Ltd</t>
  </si>
  <si>
    <t>TTFL</t>
  </si>
  <si>
    <t>Nippon India Nifty Pharma ETF</t>
  </si>
  <si>
    <t>PHARMABEES</t>
  </si>
  <si>
    <t>Shree Ganesh Bio-Tech (India) Ltd</t>
  </si>
  <si>
    <t>SHREEGANES</t>
  </si>
  <si>
    <t>Kamadgiri Fashion Ltd</t>
  </si>
  <si>
    <t>KAMADGIRI</t>
  </si>
  <si>
    <t>J Taparia Projects Ltd</t>
  </si>
  <si>
    <t>JTAPARIA</t>
  </si>
  <si>
    <t>Yasons Chemex Care Ltd</t>
  </si>
  <si>
    <t>YCCL</t>
  </si>
  <si>
    <t>Genus Prime Infra Ltd</t>
  </si>
  <si>
    <t>GENUSPRIME</t>
  </si>
  <si>
    <t>Kridhan Infra Ltd</t>
  </si>
  <si>
    <t>KRIDHANINF</t>
  </si>
  <si>
    <t>Vera Synthetic Ltd</t>
  </si>
  <si>
    <t>VERA</t>
  </si>
  <si>
    <t>Timescan Logistics (India) Ltd</t>
  </si>
  <si>
    <t>TIMESCAN</t>
  </si>
  <si>
    <t>Solitaire Machine Tools Ltd</t>
  </si>
  <si>
    <t>SOLIMAC</t>
  </si>
  <si>
    <t>VERTEX Securities Ltd</t>
  </si>
  <si>
    <t>VERTEX</t>
  </si>
  <si>
    <t>Perfect Infraengineers Ltd</t>
  </si>
  <si>
    <t>PERFECT</t>
  </si>
  <si>
    <t>City Crops Agro Ltd</t>
  </si>
  <si>
    <t>CCAL</t>
  </si>
  <si>
    <t>Sonal Adhesives Ltd</t>
  </si>
  <si>
    <t>SONALAD</t>
  </si>
  <si>
    <t>Cyber Media (India) Ltd</t>
  </si>
  <si>
    <t>CYBERMEDIA</t>
  </si>
  <si>
    <t>Standard Batteries Ltd</t>
  </si>
  <si>
    <t>STDBAT</t>
  </si>
  <si>
    <t>Markobenz Ventures Ltd</t>
  </si>
  <si>
    <t>MARKOBENZ</t>
  </si>
  <si>
    <t>Inspire Films Ltd</t>
  </si>
  <si>
    <t>INSPIRE</t>
  </si>
  <si>
    <t>Sai Capital Ltd</t>
  </si>
  <si>
    <t>SAICAPI</t>
  </si>
  <si>
    <t>Add-Shop E-Retail Ltd</t>
  </si>
  <si>
    <t>ASRL</t>
  </si>
  <si>
    <t>New Light Apparels Ltd</t>
  </si>
  <si>
    <t>NEWLIGHT</t>
  </si>
  <si>
    <t>Veejay Lakshmi Engineering Works Ltd</t>
  </si>
  <si>
    <t>VJLAXMIE</t>
  </si>
  <si>
    <t>Sanwaria Consumer Ltd</t>
  </si>
  <si>
    <t>SANWARIA</t>
  </si>
  <si>
    <t>Jupiter Infomedia Ltd</t>
  </si>
  <si>
    <t>JUPITERIN</t>
  </si>
  <si>
    <t>Centenial Surgical Suture Ltd</t>
  </si>
  <si>
    <t>CSURGSU</t>
  </si>
  <si>
    <t>Thakral Services (India) Ltd</t>
  </si>
  <si>
    <t>THAKRAL</t>
  </si>
  <si>
    <t>Electronic Equipment &amp; Instruments</t>
  </si>
  <si>
    <t>ARSS Infrastructure Projects Ltd</t>
  </si>
  <si>
    <t>ARSSINFRA</t>
  </si>
  <si>
    <t>Shreeram Proteins Ltd</t>
  </si>
  <si>
    <t>SRPL</t>
  </si>
  <si>
    <t>Ashirwad Capital Ltd</t>
  </si>
  <si>
    <t>ASHCAP</t>
  </si>
  <si>
    <t>SBEC Systems (India) Ltd</t>
  </si>
  <si>
    <t>SBECSYS</t>
  </si>
  <si>
    <t>Nippon India Silver ETF</t>
  </si>
  <si>
    <t>SILVERBEES</t>
  </si>
  <si>
    <t>Anuroop Packaging Ltd</t>
  </si>
  <si>
    <t>ANUROOP</t>
  </si>
  <si>
    <t>Starlog Enterprises Ltd</t>
  </si>
  <si>
    <t>STARLOG</t>
  </si>
  <si>
    <t>Patspin India Ltd</t>
  </si>
  <si>
    <t>PATSPINLTD</t>
  </si>
  <si>
    <t>J A Finance Ltd</t>
  </si>
  <si>
    <t>JAFINANCE</t>
  </si>
  <si>
    <t>Hipolin Ltd</t>
  </si>
  <si>
    <t>HIPOLIN</t>
  </si>
  <si>
    <t>Gujarat Petrosynthese Ltd</t>
  </si>
  <si>
    <t>GUJPETR</t>
  </si>
  <si>
    <t>Ravileela Granites Ltd</t>
  </si>
  <si>
    <t>RALEGRA</t>
  </si>
  <si>
    <t>Sanginita Chemicals Ltd</t>
  </si>
  <si>
    <t>SANGINITA</t>
  </si>
  <si>
    <t>Kallam Textiles Ltd</t>
  </si>
  <si>
    <t>KALLAM</t>
  </si>
  <si>
    <t>KKV Agro Powers Limited</t>
  </si>
  <si>
    <t>KKVAPOW</t>
  </si>
  <si>
    <t>Hind Aluminium Industries Ltd</t>
  </si>
  <si>
    <t>HINDALUMI</t>
  </si>
  <si>
    <t>Gautam Gems Ltd</t>
  </si>
  <si>
    <t>GGL</t>
  </si>
  <si>
    <t>Utique Enterprises Ltd</t>
  </si>
  <si>
    <t>UTIQUE</t>
  </si>
  <si>
    <t>Moxsh Overseas Educon Ltd</t>
  </si>
  <si>
    <t>MOXSH</t>
  </si>
  <si>
    <t>Suditi Industries Ltd</t>
  </si>
  <si>
    <t>SUDTIND-B</t>
  </si>
  <si>
    <t>Sunil Agro Foods Ltd</t>
  </si>
  <si>
    <t>SUNILAGR</t>
  </si>
  <si>
    <t>Tijaria Polypipes Ltd</t>
  </si>
  <si>
    <t>TIJARIA</t>
  </si>
  <si>
    <t>Nippon India ETF Nifty 50 Value 20</t>
  </si>
  <si>
    <t>NV20BEES</t>
  </si>
  <si>
    <t>Vinyoflex Ltd</t>
  </si>
  <si>
    <t>VINYOFL</t>
  </si>
  <si>
    <t>JMJ Fintech Ltd</t>
  </si>
  <si>
    <t>JMJFIN</t>
  </si>
  <si>
    <t>Vapi Enterprise Ltd</t>
  </si>
  <si>
    <t>VAPIENTER</t>
  </si>
  <si>
    <t>Smart Finsec Ltd</t>
  </si>
  <si>
    <t>SMARTFIN</t>
  </si>
  <si>
    <t>Duropack Ltd</t>
  </si>
  <si>
    <t>DUROPACK</t>
  </si>
  <si>
    <t>KMS Medisurgi Ltd</t>
  </si>
  <si>
    <t>KMSMEDI</t>
  </si>
  <si>
    <t>Prabhhans Industries Ltd</t>
  </si>
  <si>
    <t>PRABHHANS</t>
  </si>
  <si>
    <t>B2B Software Technologies Ltd</t>
  </si>
  <si>
    <t>B2BSOFT</t>
  </si>
  <si>
    <t>Nanavati Ventures Ltd</t>
  </si>
  <si>
    <t>NVENTURES</t>
  </si>
  <si>
    <t>Netlink Solutions (India) Ltd</t>
  </si>
  <si>
    <t>NETLINK</t>
  </si>
  <si>
    <t>Citadel Realty and Developers Ltd</t>
  </si>
  <si>
    <t>CITADEL</t>
  </si>
  <si>
    <t>Uniinfo Telecom Services Ltd</t>
  </si>
  <si>
    <t>UNIINFO</t>
  </si>
  <si>
    <t>Family Care Hospitals Ltd</t>
  </si>
  <si>
    <t>FAMILYCARE</t>
  </si>
  <si>
    <t>Health Care  Services</t>
  </si>
  <si>
    <t>Kanco Tea &amp; Industries Ltd</t>
  </si>
  <si>
    <t>KANCOTEA</t>
  </si>
  <si>
    <t>Paos Industries Ltd</t>
  </si>
  <si>
    <t>PAOS</t>
  </si>
  <si>
    <t>Shanti Guru Industries Ltd</t>
  </si>
  <si>
    <t>SHANTIGURU</t>
  </si>
  <si>
    <t>Food Retail</t>
  </si>
  <si>
    <t>Viji Finance Ltd</t>
  </si>
  <si>
    <t>VIJIFIN</t>
  </si>
  <si>
    <t>Williamson Magor and Co Ltd</t>
  </si>
  <si>
    <t>WILLAMAGOR</t>
  </si>
  <si>
    <t>Prakash Woollen &amp; Synthetic Mills Ltd</t>
  </si>
  <si>
    <t>PWASML</t>
  </si>
  <si>
    <t>Megri Soft Ltd</t>
  </si>
  <si>
    <t>MEGRISOFT</t>
  </si>
  <si>
    <t>Oasis Securities Ltd</t>
  </si>
  <si>
    <t>OASISEC</t>
  </si>
  <si>
    <t>Shanthala FMCG Products Ltd</t>
  </si>
  <si>
    <t>SHANTHALA</t>
  </si>
  <si>
    <t>Ascensive Educare Ltd</t>
  </si>
  <si>
    <t>ASCENSIVE</t>
  </si>
  <si>
    <t>Poojawestern Metaliks Ltd</t>
  </si>
  <si>
    <t>POOJA</t>
  </si>
  <si>
    <t>Bizotic Commercial Ltd</t>
  </si>
  <si>
    <t>BIZOTIC</t>
  </si>
  <si>
    <t>Aruna Hotels Ltd</t>
  </si>
  <si>
    <t>ARUNAHTEL</t>
  </si>
  <si>
    <t>Sumeet Industries Ltd</t>
  </si>
  <si>
    <t>SUMEETINDS</t>
  </si>
  <si>
    <t>Five Core Electronics Ltd</t>
  </si>
  <si>
    <t>FIVECORE</t>
  </si>
  <si>
    <t>Tyroon Tea Co Ltd</t>
  </si>
  <si>
    <t>TYROON</t>
  </si>
  <si>
    <t>Nivaka Fashions Ltd</t>
  </si>
  <si>
    <t>NIVAKA</t>
  </si>
  <si>
    <t>Hemang Resources Ltd</t>
  </si>
  <si>
    <t>HEMANG</t>
  </si>
  <si>
    <t>Informed Technologies India Ltd</t>
  </si>
  <si>
    <t>INFORTEC</t>
  </si>
  <si>
    <t>Data Processing &amp; Outsourced Services</t>
  </si>
  <si>
    <t>Incap Ltd</t>
  </si>
  <si>
    <t>INCAP</t>
  </si>
  <si>
    <t>Jetking Infotrain Ltd</t>
  </si>
  <si>
    <t>JETKINGQ</t>
  </si>
  <si>
    <t>Gothi Plascon (India) Ltd</t>
  </si>
  <si>
    <t>GOTHIPL</t>
  </si>
  <si>
    <t>Frontier Capital Ltd</t>
  </si>
  <si>
    <t>FRONTCAP</t>
  </si>
  <si>
    <t>UTI Nifty Bank ETF</t>
  </si>
  <si>
    <t>UTIBANKETF</t>
  </si>
  <si>
    <t>Ashiana Ispat Ltd</t>
  </si>
  <si>
    <t>ASHIS</t>
  </si>
  <si>
    <t>Alfa Ica (India) Ltd</t>
  </si>
  <si>
    <t>ALFAICA</t>
  </si>
  <si>
    <t>Mohit Industries Ltd</t>
  </si>
  <si>
    <t>MOHITIND</t>
  </si>
  <si>
    <t>Cospower Engineering Ltd</t>
  </si>
  <si>
    <t>COSPOWER</t>
  </si>
  <si>
    <t>Polymechplast Machines Ltd</t>
  </si>
  <si>
    <t>POLYCHMP</t>
  </si>
  <si>
    <t>Arman Holdings Ltd</t>
  </si>
  <si>
    <t>ARMAN</t>
  </si>
  <si>
    <t>Bombay Wire Ropes Ltd</t>
  </si>
  <si>
    <t>BOMBWIR</t>
  </si>
  <si>
    <t>Mukand Engineers Ltd</t>
  </si>
  <si>
    <t>MUKANDENGG</t>
  </si>
  <si>
    <t>National General Industries Ltd</t>
  </si>
  <si>
    <t>NATGENI</t>
  </si>
  <si>
    <t>Mirae Asset Nifty India Manufacturing ETF</t>
  </si>
  <si>
    <t>MAKEINDIA</t>
  </si>
  <si>
    <t>Richirich Inventures Ltd</t>
  </si>
  <si>
    <t>KISAAN</t>
  </si>
  <si>
    <t>Shahi Shipping Ltd</t>
  </si>
  <si>
    <t>SHAHISHIP</t>
  </si>
  <si>
    <t>Mirae Asset Nifty Midcap 150 ETF</t>
  </si>
  <si>
    <t>MIDCAPETF</t>
  </si>
  <si>
    <t>Hindustan Fluoro Carbons Ltd</t>
  </si>
  <si>
    <t>HINFLUR</t>
  </si>
  <si>
    <t>Mega Flex Plastics Ltd</t>
  </si>
  <si>
    <t>MEGAFLEX</t>
  </si>
  <si>
    <t>Raw Edge Industrial Solutions Ltd</t>
  </si>
  <si>
    <t>RAWEDGE</t>
  </si>
  <si>
    <t>Bervin Investment and Leasing Ltd</t>
  </si>
  <si>
    <t>BERVINL</t>
  </si>
  <si>
    <t>Jainex Aamcol Ltd</t>
  </si>
  <si>
    <t>JAINEX</t>
  </si>
  <si>
    <t>Hybrid Financial Services Ltd</t>
  </si>
  <si>
    <t>HYBRIDFIN</t>
  </si>
  <si>
    <t>Silverline Technologies Ltd</t>
  </si>
  <si>
    <t>SILVERLINE</t>
  </si>
  <si>
    <t>Deep Diamond India Ltd</t>
  </si>
  <si>
    <t>DDIL</t>
  </si>
  <si>
    <t>Indo Cotspin Ltd</t>
  </si>
  <si>
    <t>ICL</t>
  </si>
  <si>
    <t>Aditya Spinners Ltd</t>
  </si>
  <si>
    <t>ADITYASP</t>
  </si>
  <si>
    <t>Challani Capital Ltd</t>
  </si>
  <si>
    <t>CHALLANI</t>
  </si>
  <si>
    <t>Unison Metals Ltd</t>
  </si>
  <si>
    <t>UNISON</t>
  </si>
  <si>
    <t>Varyaa Creations Ltd</t>
  </si>
  <si>
    <t>VARYAA</t>
  </si>
  <si>
    <t>Sawaca Business Machines Ltd</t>
  </si>
  <si>
    <t>SAWABUSI</t>
  </si>
  <si>
    <t>Benchmark Computer Solutions Ltd</t>
  </si>
  <si>
    <t>BENCHMARK</t>
  </si>
  <si>
    <t>Global Longlife Hospital and Research Ltd</t>
  </si>
  <si>
    <t>GLHRL</t>
  </si>
  <si>
    <t>Kapil Cotex Ltd</t>
  </si>
  <si>
    <t>KAPILCO</t>
  </si>
  <si>
    <t>Gabriel Pet Straps Ltd</t>
  </si>
  <si>
    <t>GPSL</t>
  </si>
  <si>
    <t>Roni Households Ltd</t>
  </si>
  <si>
    <t>RONI</t>
  </si>
  <si>
    <t>Infronics Systems Ltd</t>
  </si>
  <si>
    <t>INFRONICS</t>
  </si>
  <si>
    <t>Aastamangalam Finance Ltd</t>
  </si>
  <si>
    <t>AASTAFIN</t>
  </si>
  <si>
    <t>Axis Nifty 50 ETF</t>
  </si>
  <si>
    <t>AXISNIFTY</t>
  </si>
  <si>
    <t>Medinova Diagnostic Services Ltd</t>
  </si>
  <si>
    <t>MEDINOV</t>
  </si>
  <si>
    <t>Flora Textiles Ltd</t>
  </si>
  <si>
    <t>FLORATX</t>
  </si>
  <si>
    <t>DocMode Health Technologies Ltd</t>
  </si>
  <si>
    <t>DHTL</t>
  </si>
  <si>
    <t>Dhyaani Tradeventtures Ltd</t>
  </si>
  <si>
    <t>DHYAANITR</t>
  </si>
  <si>
    <t>Piotex Industries Ltd</t>
  </si>
  <si>
    <t>PIOTEX</t>
  </si>
  <si>
    <t>Swojas Energy Foods Ltd</t>
  </si>
  <si>
    <t>SWOEF</t>
  </si>
  <si>
    <t>Sadhna Broadcast Ltd</t>
  </si>
  <si>
    <t>SADHNA</t>
  </si>
  <si>
    <t>Maris Spinners Ltd</t>
  </si>
  <si>
    <t>MARIS</t>
  </si>
  <si>
    <t>Inditrade Capital Ltd</t>
  </si>
  <si>
    <t>INDICAP</t>
  </si>
  <si>
    <t>Orient Tradelink Ltd</t>
  </si>
  <si>
    <t>ORIENTTR</t>
  </si>
  <si>
    <t>Polysil Irrigation Systems Ltd</t>
  </si>
  <si>
    <t>POLYSIL</t>
  </si>
  <si>
    <t>Phaarmasia Ltd</t>
  </si>
  <si>
    <t>PHRMASI</t>
  </si>
  <si>
    <t>Nippon India Nifty Auto ETF</t>
  </si>
  <si>
    <t>AUTOBEES</t>
  </si>
  <si>
    <t>Maks Energy Solutions India Ltd</t>
  </si>
  <si>
    <t>MAKS</t>
  </si>
  <si>
    <t>Sabar Flex India Ltd</t>
  </si>
  <si>
    <t>SABAR</t>
  </si>
  <si>
    <t>Samyak International Ltd</t>
  </si>
  <si>
    <t>SAMYAKINT</t>
  </si>
  <si>
    <t>Sharma East India Hospitals and Medical Research Ltd</t>
  </si>
  <si>
    <t>SHARMEH</t>
  </si>
  <si>
    <t>Sai Swami Metals and Alloys Ltd</t>
  </si>
  <si>
    <t>SAI</t>
  </si>
  <si>
    <t>Tarapur Transformers Ltd</t>
  </si>
  <si>
    <t>TARAPUR</t>
  </si>
  <si>
    <t>Infomedia Press Ltd</t>
  </si>
  <si>
    <t>INFOMEDIA</t>
  </si>
  <si>
    <t>Sri Havisha Hospitality and Infrastructure Ltd</t>
  </si>
  <si>
    <t>HAVISHA</t>
  </si>
  <si>
    <t>Ecs Biztech Ltd</t>
  </si>
  <si>
    <t>ECS</t>
  </si>
  <si>
    <t>SVS Ventures Ltd</t>
  </si>
  <si>
    <t>SVS</t>
  </si>
  <si>
    <t>Zenith Fibres Ltd</t>
  </si>
  <si>
    <t>ZENIFIB</t>
  </si>
  <si>
    <t>Global Capital Markets Ltd</t>
  </si>
  <si>
    <t>GLOBALCA</t>
  </si>
  <si>
    <t>N K Industries Ltd</t>
  </si>
  <si>
    <t>NKIND</t>
  </si>
  <si>
    <t>S P Capital Financing Ltd</t>
  </si>
  <si>
    <t>SPCAPIT</t>
  </si>
  <si>
    <t>MPIL Corporation Ltd</t>
  </si>
  <si>
    <t>MPILCORPL</t>
  </si>
  <si>
    <t>Pro Fin Capital Services Ltd</t>
  </si>
  <si>
    <t>PROFINC</t>
  </si>
  <si>
    <t>Comfort Commotrade Ltd</t>
  </si>
  <si>
    <t>COMCL</t>
  </si>
  <si>
    <t>KJMC Financial Services Ltd</t>
  </si>
  <si>
    <t>KJMCFIN</t>
  </si>
  <si>
    <t>Concord Drugs Ltd</t>
  </si>
  <si>
    <t>CONCORD</t>
  </si>
  <si>
    <t>Jiwanram Sheoduttrai Industries Ltd</t>
  </si>
  <si>
    <t>JIWANRAM</t>
  </si>
  <si>
    <t>Popular Estate Management Ltd</t>
  </si>
  <si>
    <t>POPULARES</t>
  </si>
  <si>
    <t>Safa Systems &amp; Technologies Ltd</t>
  </si>
  <si>
    <t>SSTL</t>
  </si>
  <si>
    <t>Bhaskar Agro Chemicals Ltd</t>
  </si>
  <si>
    <t>BHASKAGR</t>
  </si>
  <si>
    <t>Jindal Capital Ltd</t>
  </si>
  <si>
    <t>JINDCAP</t>
  </si>
  <si>
    <t>SPA Capital Advisors Limited</t>
  </si>
  <si>
    <t>SPACAPS</t>
  </si>
  <si>
    <t>Libord Finance Ltd</t>
  </si>
  <si>
    <t>LIBORDFIN</t>
  </si>
  <si>
    <t>Greencrest Financial Services Ltd</t>
  </si>
  <si>
    <t>GREENCREST</t>
  </si>
  <si>
    <t>Kandarp Digi Smart Bpo Ltd</t>
  </si>
  <si>
    <t>KANDARP</t>
  </si>
  <si>
    <t>SMIFS Capital Markets Ltd</t>
  </si>
  <si>
    <t>SMIFS</t>
  </si>
  <si>
    <t>Arrowhead Seperation Engineering Ltd</t>
  </si>
  <si>
    <t>ARROWHEAD</t>
  </si>
  <si>
    <t>Adeshwar Meditex Ltd</t>
  </si>
  <si>
    <t>ADESHWAR</t>
  </si>
  <si>
    <t>DSP NIFTY 1D Rate Liquid ETF</t>
  </si>
  <si>
    <t>LIQUIDETF</t>
  </si>
  <si>
    <t>Shaival Reality Ltd</t>
  </si>
  <si>
    <t>SHAIVAL</t>
  </si>
  <si>
    <t>Solve Plastic Products Ltd</t>
  </si>
  <si>
    <t>BALCO</t>
  </si>
  <si>
    <t>Pratik Panels Ltd</t>
  </si>
  <si>
    <t>PRATIK</t>
  </si>
  <si>
    <t>DECO MICA Ltd</t>
  </si>
  <si>
    <t>DECOMIC</t>
  </si>
  <si>
    <t>Alan Scott Enterprises Ltd</t>
  </si>
  <si>
    <t>ALAN SCOTT</t>
  </si>
  <si>
    <t>Virtual Global Education Ltd</t>
  </si>
  <si>
    <t>VIRTUALG</t>
  </si>
  <si>
    <t>Sterling Powergensys Ltd</t>
  </si>
  <si>
    <t>STERPOW</t>
  </si>
  <si>
    <t>Gajanan Securities Services Ltd</t>
  </si>
  <si>
    <t>GAJANANSEC</t>
  </si>
  <si>
    <t>Parshwanath Corp Ltd</t>
  </si>
  <si>
    <t>PARSHWANA</t>
  </si>
  <si>
    <t>MPDLLtd</t>
  </si>
  <si>
    <t>MPDL</t>
  </si>
  <si>
    <t>Consecutive Investments &amp; Trading Co Ltd</t>
  </si>
  <si>
    <t>CITL</t>
  </si>
  <si>
    <t>Chordia Food Products Ltd</t>
  </si>
  <si>
    <t>CHORDIA</t>
  </si>
  <si>
    <t>HCKK Ventures Ltd</t>
  </si>
  <si>
    <t>HCKKVENTURE</t>
  </si>
  <si>
    <t>Tejassvi Aaharam Ltd</t>
  </si>
  <si>
    <t>TEJASSVI</t>
  </si>
  <si>
    <t>Ace Integrated Solutions Ltd</t>
  </si>
  <si>
    <t>ACEINTEG</t>
  </si>
  <si>
    <t>Nagarjuna Agri Tech Ltd</t>
  </si>
  <si>
    <t>NAGTECH</t>
  </si>
  <si>
    <t>Spenta International Ltd</t>
  </si>
  <si>
    <t>SPENTA</t>
  </si>
  <si>
    <t>Visagar Polytex Ltd</t>
  </si>
  <si>
    <t>VIVIDHA</t>
  </si>
  <si>
    <t>Lakhotia Polyesters (India) Ltd</t>
  </si>
  <si>
    <t>LAKHOTIA</t>
  </si>
  <si>
    <t>Antarctica Ltd</t>
  </si>
  <si>
    <t>ANTGRAPHIC</t>
  </si>
  <si>
    <t>TTI Enterprise Ltd</t>
  </si>
  <si>
    <t>TTIENT</t>
  </si>
  <si>
    <t>Suumaya Industries Ltd</t>
  </si>
  <si>
    <t>SUULD</t>
  </si>
  <si>
    <t>Cyber Media Research &amp; Services Ltd</t>
  </si>
  <si>
    <t>CMRSL</t>
  </si>
  <si>
    <t>Parabolic Drugs Ltd</t>
  </si>
  <si>
    <t>PARABDRUGS</t>
  </si>
  <si>
    <t>Vikas WSP Ltd</t>
  </si>
  <si>
    <t>VIKASWSP</t>
  </si>
  <si>
    <t>Gemstone Investments Ltd</t>
  </si>
  <si>
    <t>GEMSI</t>
  </si>
  <si>
    <t>A G Universal Ltd</t>
  </si>
  <si>
    <t>AGUL</t>
  </si>
  <si>
    <t>Adarsh Plant Protect Ltd</t>
  </si>
  <si>
    <t>ADARSHPL</t>
  </si>
  <si>
    <t>Purshottam Investofin Ltd</t>
  </si>
  <si>
    <t>PURSHOTTAM</t>
  </si>
  <si>
    <t>Rithwik Facility Management Services Ltd</t>
  </si>
  <si>
    <t>RITHWIKFMS</t>
  </si>
  <si>
    <t>Panjon Ltd</t>
  </si>
  <si>
    <t>PANJON</t>
  </si>
  <si>
    <t>BC Power Controls Ltd</t>
  </si>
  <si>
    <t>BCP</t>
  </si>
  <si>
    <t>Impex Ferro Tech Ltd</t>
  </si>
  <si>
    <t>IMPEXFERRO</t>
  </si>
  <si>
    <t>USG Tech Solutions Ltd</t>
  </si>
  <si>
    <t>USGTECH</t>
  </si>
  <si>
    <t>Stanrose Mafatlal Investments and Finance Ltd</t>
  </si>
  <si>
    <t>STANROS</t>
  </si>
  <si>
    <t>Laffans Petrochemicals Ltd</t>
  </si>
  <si>
    <t>LAFFANSQ</t>
  </si>
  <si>
    <t>Aspira Pathlab &amp; Diagnostics Ltd</t>
  </si>
  <si>
    <t>ASPIRA</t>
  </si>
  <si>
    <t>Croissance Ltd</t>
  </si>
  <si>
    <t>CROISSANCE</t>
  </si>
  <si>
    <t>Manbro Industries Ltd</t>
  </si>
  <si>
    <t>MANBRO</t>
  </si>
  <si>
    <t>Machhar Industries Ltd</t>
  </si>
  <si>
    <t>MACIND</t>
  </si>
  <si>
    <t>Blue Chip Tex Industries Ltd</t>
  </si>
  <si>
    <t>BLUECHIPT</t>
  </si>
  <si>
    <t>Marinetrans India Ltd</t>
  </si>
  <si>
    <t>MARINETRAN</t>
  </si>
  <si>
    <t>KK Shah Hospitals Limited</t>
  </si>
  <si>
    <t>KKSHL</t>
  </si>
  <si>
    <t>Nagreeka Capital &amp; Infrastructure Ltd</t>
  </si>
  <si>
    <t>NAGREEKCAP</t>
  </si>
  <si>
    <t>PBA Infrastructure Ltd</t>
  </si>
  <si>
    <t>PBAINFRA</t>
  </si>
  <si>
    <t>Madhusudan Securities Ltd</t>
  </si>
  <si>
    <t>MADHUSE</t>
  </si>
  <si>
    <t>Shricon Industries Ltd</t>
  </si>
  <si>
    <t>SHRICON</t>
  </si>
  <si>
    <t>Colorchips New Media Ltd</t>
  </si>
  <si>
    <t>COLORCHIPS</t>
  </si>
  <si>
    <t>MT Educare Ltd</t>
  </si>
  <si>
    <t>MTEDUCARE</t>
  </si>
  <si>
    <t>Kaushalya Infrastructure Development Corporation Ltd</t>
  </si>
  <si>
    <t>KAUSHALYA</t>
  </si>
  <si>
    <t>SP Refractories Ltd</t>
  </si>
  <si>
    <t>SPRL</t>
  </si>
  <si>
    <t>Madhusudan Industries Ltd</t>
  </si>
  <si>
    <t>MADHUDIN</t>
  </si>
  <si>
    <t>Abirami Financial Services (India) Ltd</t>
  </si>
  <si>
    <t>ABIRAFN</t>
  </si>
  <si>
    <t>Advance Lifestyles Ltd</t>
  </si>
  <si>
    <t>ADVLIFE</t>
  </si>
  <si>
    <t>Spectrum Foods Ltd</t>
  </si>
  <si>
    <t>SPECFOOD</t>
  </si>
  <si>
    <t>Texel Industries Ltd</t>
  </si>
  <si>
    <t>TEXELIN</t>
  </si>
  <si>
    <t>Kratos Energy &amp; Infrastructure Ltd</t>
  </si>
  <si>
    <t>KRATOSENER</t>
  </si>
  <si>
    <t>California Software Company Ltd</t>
  </si>
  <si>
    <t>CALSOFT</t>
  </si>
  <si>
    <t>Pentokey Organy (India) Ltd</t>
  </si>
  <si>
    <t>PNTKYOR</t>
  </si>
  <si>
    <t>Lypsa Gems &amp; Jewellery Ltd</t>
  </si>
  <si>
    <t>LYPSAGEMS</t>
  </si>
  <si>
    <t>Garden Silk Mills Ltd</t>
  </si>
  <si>
    <t>GARDENSILK</t>
  </si>
  <si>
    <t>DSP Nifty50 Equal weight ETF</t>
  </si>
  <si>
    <t>EQUAL50ADD</t>
  </si>
  <si>
    <t>Kizi Apparels Ltd</t>
  </si>
  <si>
    <t>KIZI</t>
  </si>
  <si>
    <t>SBI Nifty 200 Quality 30 ETF</t>
  </si>
  <si>
    <t>SBIETFQLTY</t>
  </si>
  <si>
    <t>Epuja Spiritech Ltd</t>
  </si>
  <si>
    <t>EPUJA</t>
  </si>
  <si>
    <t>Inducto Steels Ltd</t>
  </si>
  <si>
    <t>INDCTST</t>
  </si>
  <si>
    <t>Rodium Realty Ltd</t>
  </si>
  <si>
    <t>RODIUM</t>
  </si>
  <si>
    <t>TCM Ltd</t>
  </si>
  <si>
    <t>TCMLMTD</t>
  </si>
  <si>
    <t>Quadpro Ites Ltd</t>
  </si>
  <si>
    <t>QUADPRO</t>
  </si>
  <si>
    <t>Technopack Polymers Ltd</t>
  </si>
  <si>
    <t>TECHNOPACK</t>
  </si>
  <si>
    <t>Resourceful Automobile Ltd</t>
  </si>
  <si>
    <t>RAL</t>
  </si>
  <si>
    <t>Motilal Oswal M50 ETF</t>
  </si>
  <si>
    <t>MOM50</t>
  </si>
  <si>
    <t>Mega Corp Ltd</t>
  </si>
  <si>
    <t>MEGACOR</t>
  </si>
  <si>
    <t>Zenith Healthcare Ltd</t>
  </si>
  <si>
    <t>ZENITHHE</t>
  </si>
  <si>
    <t>Sparc Electrex Ltd</t>
  </si>
  <si>
    <t>SPAR</t>
  </si>
  <si>
    <t>Olympia Industries Ltd</t>
  </si>
  <si>
    <t>OLYMPTX</t>
  </si>
  <si>
    <t>Chothani Foods Ltd</t>
  </si>
  <si>
    <t>CHOTHANI</t>
  </si>
  <si>
    <t>Sagar Diamonds Ltd</t>
  </si>
  <si>
    <t>SAGAR</t>
  </si>
  <si>
    <t>Nippon India ETF Nifty 5 yr Benchmark G-Sec</t>
  </si>
  <si>
    <t>GILT5YBEES</t>
  </si>
  <si>
    <t>Gconnect Logitech and Supply Chain Ltd</t>
  </si>
  <si>
    <t>GCONNECT</t>
  </si>
  <si>
    <t>Cargo Ground Transportation</t>
  </si>
  <si>
    <t>Net Avenue Technologies Ltd</t>
  </si>
  <si>
    <t>CBAZAAR</t>
  </si>
  <si>
    <t>Lex Nimble Solutions Ltd</t>
  </si>
  <si>
    <t>LEX</t>
  </si>
  <si>
    <t>Narmada Agrobase Ltd</t>
  </si>
  <si>
    <t>NARMADA</t>
  </si>
  <si>
    <t>Bangalore Fort Farms Ltd</t>
  </si>
  <si>
    <t>BFFL</t>
  </si>
  <si>
    <t>Blue Chip India Ltd</t>
  </si>
  <si>
    <t>BLUECHIP</t>
  </si>
  <si>
    <t>Hindustan Agrigentics Ltd</t>
  </si>
  <si>
    <t>HINDUST</t>
  </si>
  <si>
    <t>COSYN Ltd</t>
  </si>
  <si>
    <t>COSYN</t>
  </si>
  <si>
    <t>Nalin Lease Finance Ltd</t>
  </si>
  <si>
    <t>NLFL</t>
  </si>
  <si>
    <t>Winsome Yarns Ltd</t>
  </si>
  <si>
    <t>WINSOME</t>
  </si>
  <si>
    <t>Jay Kailash Namkeen Ltd</t>
  </si>
  <si>
    <t>JAYKAILASH</t>
  </si>
  <si>
    <t>Narendra Properties Ltd</t>
  </si>
  <si>
    <t>NARPROP</t>
  </si>
  <si>
    <t>BAMPSL Securities Ltd</t>
  </si>
  <si>
    <t>BAMPSL</t>
  </si>
  <si>
    <t>Munoth Financial Services Ltd</t>
  </si>
  <si>
    <t>MUNOTHFI</t>
  </si>
  <si>
    <t>Pan Electronics (India) Ltd</t>
  </si>
  <si>
    <t>PANELEC</t>
  </si>
  <si>
    <t>Winro Commercial (India) Ltd</t>
  </si>
  <si>
    <t>WINROC</t>
  </si>
  <si>
    <t>Ventura Textiles Ltd</t>
  </si>
  <si>
    <t>VENTURA</t>
  </si>
  <si>
    <t>Cargosol Logistics Ltd</t>
  </si>
  <si>
    <t>CARGOSOL</t>
  </si>
  <si>
    <t>Choksi Imaging Ltd</t>
  </si>
  <si>
    <t>CHOKSI</t>
  </si>
  <si>
    <t>Neil Industries Ltd</t>
  </si>
  <si>
    <t>NEIL</t>
  </si>
  <si>
    <t>Asian Tea &amp; Exports Ltd</t>
  </si>
  <si>
    <t>ASIANTNE</t>
  </si>
  <si>
    <t>Adcon Capital Services Ltd</t>
  </si>
  <si>
    <t>ADCON</t>
  </si>
  <si>
    <t>PS IT Infrastructure &amp; Services Ltd</t>
  </si>
  <si>
    <t>PSITINFRA</t>
  </si>
  <si>
    <t>Best Eastern Hotels Ltd</t>
  </si>
  <si>
    <t>BESTEAST</t>
  </si>
  <si>
    <t>Natural Biocon (India) Ltd</t>
  </si>
  <si>
    <t>NATURAL</t>
  </si>
  <si>
    <t>CIL Securities Ltd</t>
  </si>
  <si>
    <t>CILSEC</t>
  </si>
  <si>
    <t>Valson Industries Ltd</t>
  </si>
  <si>
    <t>VALSONQ</t>
  </si>
  <si>
    <t>Onesource Ideas Venture Ltd</t>
  </si>
  <si>
    <t>OIVL</t>
  </si>
  <si>
    <t>EP Biocomposites Ltd</t>
  </si>
  <si>
    <t>EPBIO</t>
  </si>
  <si>
    <t>Castex Technologies Ltd</t>
  </si>
  <si>
    <t>CASTEXTECH</t>
  </si>
  <si>
    <t>Falcon Technoprojects India Ltd</t>
  </si>
  <si>
    <t>FALCONTECH</t>
  </si>
  <si>
    <t>Intec Capital Ltd</t>
  </si>
  <si>
    <t>INTECCAP</t>
  </si>
  <si>
    <t>Pasupati Spinning and Weaving Mills Ltd</t>
  </si>
  <si>
    <t>PASUSPG</t>
  </si>
  <si>
    <t>Nirmitee Robotics India Ltd</t>
  </si>
  <si>
    <t>NIRMITEE</t>
  </si>
  <si>
    <t>Steel Strips Infrastructures Ltd</t>
  </si>
  <si>
    <t>STLSTRINF</t>
  </si>
  <si>
    <t>Ajcon Global Services Ltd</t>
  </si>
  <si>
    <t>AJCON</t>
  </si>
  <si>
    <t>RAP Media Ltd</t>
  </si>
  <si>
    <t>RAP</t>
  </si>
  <si>
    <t>Kapil Raj Finance Ltd</t>
  </si>
  <si>
    <t>KAPILRAJ</t>
  </si>
  <si>
    <t>Quality Foils (India) Ltd</t>
  </si>
  <si>
    <t>QFIL</t>
  </si>
  <si>
    <t>PlatinumOne Business Services Ltd</t>
  </si>
  <si>
    <t>POBS</t>
  </si>
  <si>
    <t>KCD Industries India Ltd</t>
  </si>
  <si>
    <t>KCDGROUP</t>
  </si>
  <si>
    <t>Jayshree Chemicals Ltd</t>
  </si>
  <si>
    <t>JAYCH</t>
  </si>
  <si>
    <t>Mindpool Technologies Ltd</t>
  </si>
  <si>
    <t>MINDPOOL</t>
  </si>
  <si>
    <t>Aditya BSL Nifty IT ETF</t>
  </si>
  <si>
    <t>TECH</t>
  </si>
  <si>
    <t>Padam Cotton Yarns Ltd</t>
  </si>
  <si>
    <t>PADAMCO</t>
  </si>
  <si>
    <t>H S India Ltd</t>
  </si>
  <si>
    <t>HOTLSILV</t>
  </si>
  <si>
    <t>Goenka Diamond And Jewels Ltd</t>
  </si>
  <si>
    <t>GOENKA</t>
  </si>
  <si>
    <t>Vanta Bioscience Ltd</t>
  </si>
  <si>
    <t>VANTABIO</t>
  </si>
  <si>
    <t>Paragon Finance Ltd</t>
  </si>
  <si>
    <t>PARAGONF</t>
  </si>
  <si>
    <t>Sunil Industries Ltd</t>
  </si>
  <si>
    <t>SUNILTX</t>
  </si>
  <si>
    <t>Hiliks Technologies Ltd</t>
  </si>
  <si>
    <t>HILIKS</t>
  </si>
  <si>
    <t>Sreechem Resins Ltd</t>
  </si>
  <si>
    <t>SRECR</t>
  </si>
  <si>
    <t>ICICI Prudential S&amp;P BSE Midcap Select ETF</t>
  </si>
  <si>
    <t>MIDSELIETF</t>
  </si>
  <si>
    <t>Heads UP Ventures Limited</t>
  </si>
  <si>
    <t>HEADSUP</t>
  </si>
  <si>
    <t>Lerthai Finance Ltd</t>
  </si>
  <si>
    <t>LERTHAI</t>
  </si>
  <si>
    <t>SSPDL Ltd</t>
  </si>
  <si>
    <t>SSPDL</t>
  </si>
  <si>
    <t>Sangal Papers Ltd</t>
  </si>
  <si>
    <t>SANPA</t>
  </si>
  <si>
    <t>Sugal and Damani Share Brokers Ltd</t>
  </si>
  <si>
    <t>SUGALDAM</t>
  </si>
  <si>
    <t>Cargotrans Maritime Ltd</t>
  </si>
  <si>
    <t>CARGOTRANS</t>
  </si>
  <si>
    <t>Nirav Commercials Ltd</t>
  </si>
  <si>
    <t>NIRAVCOM</t>
  </si>
  <si>
    <t>Educomp Solutions Ltd</t>
  </si>
  <si>
    <t>EDUCOMP</t>
  </si>
  <si>
    <t>Shree Securities Ltd</t>
  </si>
  <si>
    <t>SHREESEC</t>
  </si>
  <si>
    <t>APT Packaging Ltd</t>
  </si>
  <si>
    <t>APTPACK</t>
  </si>
  <si>
    <t>Cochin Malabar Estates and Industries Ltd</t>
  </si>
  <si>
    <t>COCHMAL</t>
  </si>
  <si>
    <t>Benara Bearings and Pistons Ltd</t>
  </si>
  <si>
    <t>BENARA</t>
  </si>
  <si>
    <t>Sancode Technologies Ltd</t>
  </si>
  <si>
    <t>SANCODE</t>
  </si>
  <si>
    <t>Associated Coaters Ltd</t>
  </si>
  <si>
    <t>ASSOCIATED</t>
  </si>
  <si>
    <t>Diversified Metals &amp; Mining</t>
  </si>
  <si>
    <t>SBI Nifty 10 yr Benchmark G-Sec ETF</t>
  </si>
  <si>
    <t>SETF10GILT</t>
  </si>
  <si>
    <t>Adhbhut Infrastructure Ltd</t>
  </si>
  <si>
    <t>ADHBHUTIN</t>
  </si>
  <si>
    <t>Rishab Special Yarns Ltd</t>
  </si>
  <si>
    <t>RISHYRN</t>
  </si>
  <si>
    <t>Gujarat Raffia Industries Ltd</t>
  </si>
  <si>
    <t>GUJRAFFIA</t>
  </si>
  <si>
    <t>Sahara Housingfina Corporation Ltd</t>
  </si>
  <si>
    <t>SAHARAHOUS</t>
  </si>
  <si>
    <t>Roselabs Finance Ltd</t>
  </si>
  <si>
    <t>ROSELABS</t>
  </si>
  <si>
    <t>Miven Machine Tools Ltd</t>
  </si>
  <si>
    <t>MIVENMACH</t>
  </si>
  <si>
    <t>Cityman Ltd</t>
  </si>
  <si>
    <t>CITYMAN</t>
  </si>
  <si>
    <t>KJMC Corporate Advisors (India) Ltd</t>
  </si>
  <si>
    <t>KJMCCORP</t>
  </si>
  <si>
    <t>Kotak Nifty IT ETF</t>
  </si>
  <si>
    <t>IT</t>
  </si>
  <si>
    <t>Suncare Traders Ltd</t>
  </si>
  <si>
    <t>SCTL</t>
  </si>
  <si>
    <t>Sinnar Bidi Udyog Ltd</t>
  </si>
  <si>
    <t>SINNAR</t>
  </si>
  <si>
    <t>Shubham Polyspin Ltd</t>
  </si>
  <si>
    <t>SHUBHAM</t>
  </si>
  <si>
    <t>IB Infotech Enterprises Ltd</t>
  </si>
  <si>
    <t>IBINFO</t>
  </si>
  <si>
    <t>Shubhlaxmi Jewel Art Ltd</t>
  </si>
  <si>
    <t>SHUBHLAXMI</t>
  </si>
  <si>
    <t>Chennai Meenakshi Multispeciality Hospital Ltd</t>
  </si>
  <si>
    <t>CMMHOSP</t>
  </si>
  <si>
    <t>Amco India Ltd</t>
  </si>
  <si>
    <t>AMCOIND</t>
  </si>
  <si>
    <t>Martin Burn Ltd</t>
  </si>
  <si>
    <t>MARBU</t>
  </si>
  <si>
    <t>Command Polymers Ltd</t>
  </si>
  <si>
    <t>COMMAND</t>
  </si>
  <si>
    <t>MFL India Ltd</t>
  </si>
  <si>
    <t>MFLINDIA</t>
  </si>
  <si>
    <t>S R G Securities Finance Ltd</t>
  </si>
  <si>
    <t>SRGSFL</t>
  </si>
  <si>
    <t>Vilin Bio Med Ltd</t>
  </si>
  <si>
    <t>VILINBIO</t>
  </si>
  <si>
    <t>Dynamic Industries Ltd</t>
  </si>
  <si>
    <t>DYNAMIND</t>
  </si>
  <si>
    <t>Rapid Multimodal Logistics Ltd</t>
  </si>
  <si>
    <t>RAPID</t>
  </si>
  <si>
    <t>Frontline corporation Ltd</t>
  </si>
  <si>
    <t>FRONTCORP</t>
  </si>
  <si>
    <t>VR Films &amp; Studios Ltd</t>
  </si>
  <si>
    <t>VRFILMS</t>
  </si>
  <si>
    <t>Brisk Technovision Ltd</t>
  </si>
  <si>
    <t>BRISK</t>
  </si>
  <si>
    <t>Oneclick Logistics India Ltd</t>
  </si>
  <si>
    <t>OLIL</t>
  </si>
  <si>
    <t>Apex Capital and Finance Ltd</t>
  </si>
  <si>
    <t>ACFL</t>
  </si>
  <si>
    <t>Garware Marine Industries Ltd</t>
  </si>
  <si>
    <t>GARWAMAR</t>
  </si>
  <si>
    <t>Axis NIFTY Healthcare ETF</t>
  </si>
  <si>
    <t>AXISHCETF</t>
  </si>
  <si>
    <t>HDFC Nifty IT ETF</t>
  </si>
  <si>
    <t>HDFCNIFIT</t>
  </si>
  <si>
    <t>JHS Svendgaard Retail Ventures Ltd</t>
  </si>
  <si>
    <t>RETAIL</t>
  </si>
  <si>
    <t>Roopshri Resorts Ltd</t>
  </si>
  <si>
    <t>ROOPSHRI</t>
  </si>
  <si>
    <t>Elnet Technologies Ltd</t>
  </si>
  <si>
    <t>ELNET</t>
  </si>
  <si>
    <t>Secur Credentials Ltd</t>
  </si>
  <si>
    <t>SECURCRED</t>
  </si>
  <si>
    <t>Samsrita Labs Ltd</t>
  </si>
  <si>
    <t>SAMSRITA</t>
  </si>
  <si>
    <t>Life Sciences Tools &amp; Services</t>
  </si>
  <si>
    <t>Osiajee Texfab Ltd</t>
  </si>
  <si>
    <t>OSIAJEE</t>
  </si>
  <si>
    <t>Amin Tannery Ltd</t>
  </si>
  <si>
    <t>AMINTAN</t>
  </si>
  <si>
    <t>Mihika Industries Ltd</t>
  </si>
  <si>
    <t>MIHIKA</t>
  </si>
  <si>
    <t>Modern Steel Ltd</t>
  </si>
  <si>
    <t>MDRNSTL</t>
  </si>
  <si>
    <t>BNR Udyog Ltd</t>
  </si>
  <si>
    <t>BNRUDY</t>
  </si>
  <si>
    <t>EPIC Energy Ltd</t>
  </si>
  <si>
    <t>EPIC</t>
  </si>
  <si>
    <t>Innovatus Entertainment Networks Ltd</t>
  </si>
  <si>
    <t>INNOVATUS</t>
  </si>
  <si>
    <t>Sunrest Lifescience Ltd</t>
  </si>
  <si>
    <t>SUNREST</t>
  </si>
  <si>
    <t>Veerkrupa Jewellers Ltd</t>
  </si>
  <si>
    <t>VEERKRUPA</t>
  </si>
  <si>
    <t>Yuranus Infrastructure Ltd</t>
  </si>
  <si>
    <t>YURANUS</t>
  </si>
  <si>
    <t>Rajkamal Synthetics Ltd</t>
  </si>
  <si>
    <t>RAJKSYN</t>
  </si>
  <si>
    <t>Margo Finance Ltd</t>
  </si>
  <si>
    <t>MARGOFIN</t>
  </si>
  <si>
    <t>Daulat Securities Ltd</t>
  </si>
  <si>
    <t>DAULAT</t>
  </si>
  <si>
    <t>Zenlabs Ethica Ltd</t>
  </si>
  <si>
    <t>ZENLABS</t>
  </si>
  <si>
    <t>DCM Financial Services Ltd</t>
  </si>
  <si>
    <t>DCMFINSERV</t>
  </si>
  <si>
    <t>Yash Management &amp; Satellite Ltd.</t>
  </si>
  <si>
    <t>YASHMGM</t>
  </si>
  <si>
    <t>Bhakti Gems and Jewellery Ltd</t>
  </si>
  <si>
    <t>BGJL</t>
  </si>
  <si>
    <t>Vrundavan Plantation Ltd</t>
  </si>
  <si>
    <t>VPL</t>
  </si>
  <si>
    <t>Finelistings Technologies Ltd</t>
  </si>
  <si>
    <t>FTL</t>
  </si>
  <si>
    <t>Automotive Retail</t>
  </si>
  <si>
    <t>Broach Lifecare Hospital Ltd</t>
  </si>
  <si>
    <t>BROACH</t>
  </si>
  <si>
    <t>MRC Agrotech Ltd</t>
  </si>
  <si>
    <t>MRCAGRO</t>
  </si>
  <si>
    <t>NMS Global Ltd</t>
  </si>
  <si>
    <t>NMSRESRC</t>
  </si>
  <si>
    <t>Triveni Glass Ltd</t>
  </si>
  <si>
    <t>TRIVENIGQ</t>
  </si>
  <si>
    <t>Vikas Proppant &amp; Granite Ltd</t>
  </si>
  <si>
    <t>VIKASPROP</t>
  </si>
  <si>
    <t>NIKS Technology Ltd</t>
  </si>
  <si>
    <t>NIKSTECH</t>
  </si>
  <si>
    <t>Jagjanani Textiles Ltd</t>
  </si>
  <si>
    <t>JAGJANANI</t>
  </si>
  <si>
    <t>Prime Urban Development India Ltd</t>
  </si>
  <si>
    <t>PRIMEURB</t>
  </si>
  <si>
    <t>Novateor Research Laboratories Ltd</t>
  </si>
  <si>
    <t>NOVATEOR</t>
  </si>
  <si>
    <t>Kamanwala Housing Construction Ltd</t>
  </si>
  <si>
    <t>KAMANWALA</t>
  </si>
  <si>
    <t>Danube Industries Ltd</t>
  </si>
  <si>
    <t>DANUBE</t>
  </si>
  <si>
    <t>Grand Foundry Ltd</t>
  </si>
  <si>
    <t>GFSTEELS</t>
  </si>
  <si>
    <t>Glance Finance Ltd</t>
  </si>
  <si>
    <t>GLANCE</t>
  </si>
  <si>
    <t>Chandni Machines Ltd</t>
  </si>
  <si>
    <t>CHANDNIMACH</t>
  </si>
  <si>
    <t>Silly Monks Entertainment Ltd</t>
  </si>
  <si>
    <t>SILLYMONKS</t>
  </si>
  <si>
    <t>Octavius Plantations Ltd</t>
  </si>
  <si>
    <t>OCTAVIUSPL</t>
  </si>
  <si>
    <t>Sahaj Fashions Ltd</t>
  </si>
  <si>
    <t>SAHAJ</t>
  </si>
  <si>
    <t>Reliable Ventures India Ltd</t>
  </si>
  <si>
    <t>RELIABVEN</t>
  </si>
  <si>
    <t>Innovative Ideals and Services (India) Ltd</t>
  </si>
  <si>
    <t>INNOVATIVE</t>
  </si>
  <si>
    <t>Cella Space Ltd</t>
  </si>
  <si>
    <t>CELLA</t>
  </si>
  <si>
    <t>Sanblue Corporation Ltd</t>
  </si>
  <si>
    <t>SANBLUE</t>
  </si>
  <si>
    <t>Ishita Drugs and Industries Ltd</t>
  </si>
  <si>
    <t>ISHITADR</t>
  </si>
  <si>
    <t>Continental Securities Ltd</t>
  </si>
  <si>
    <t>CSL</t>
  </si>
  <si>
    <t>SBI Nifty Next 50 ETF</t>
  </si>
  <si>
    <t>SETFNN50</t>
  </si>
  <si>
    <t>Compuage Infocom Ltd</t>
  </si>
  <si>
    <t>COMPINFO</t>
  </si>
  <si>
    <t>Prima Industries Ltd</t>
  </si>
  <si>
    <t>PRIMAIN</t>
  </si>
  <si>
    <t>Octaware Technologies Ltd</t>
  </si>
  <si>
    <t>OCTAWARE</t>
  </si>
  <si>
    <t>White Organic Agro Ltd</t>
  </si>
  <si>
    <t>WHITEORG</t>
  </si>
  <si>
    <t>Billwin Industries Ltd</t>
  </si>
  <si>
    <t>BILLWIN</t>
  </si>
  <si>
    <t>Aditya BSL Nifty Healthcare ETF</t>
  </si>
  <si>
    <t>HEALTHY</t>
  </si>
  <si>
    <t>Plada Infotech Services Ltd</t>
  </si>
  <si>
    <t>PLADAINFO</t>
  </si>
  <si>
    <t>Suvidha Infraestate Corporation Ltd</t>
  </si>
  <si>
    <t>SICL</t>
  </si>
  <si>
    <t>ACI Infocom Ltd</t>
  </si>
  <si>
    <t>ACIIN</t>
  </si>
  <si>
    <t>Tasty Dairy Specialities Ltd</t>
  </si>
  <si>
    <t>TDSL</t>
  </si>
  <si>
    <t>Trustwave Securities Ltd</t>
  </si>
  <si>
    <t>STRLGUA</t>
  </si>
  <si>
    <t>Tuni Textile Mills Ltd</t>
  </si>
  <si>
    <t>TUNITEX</t>
  </si>
  <si>
    <t>Square Four Projects India Ltd</t>
  </si>
  <si>
    <t>SFPIL</t>
  </si>
  <si>
    <t>Sanghvi Forging and Engineering Ltd</t>
  </si>
  <si>
    <t>SANGHVIFOR</t>
  </si>
  <si>
    <t>Indifra Ltd</t>
  </si>
  <si>
    <t>INDIFRA</t>
  </si>
  <si>
    <t>Kcl Infra Projects Ltd</t>
  </si>
  <si>
    <t>KCLINFRA</t>
  </si>
  <si>
    <t>Easy Fincorp Ltd</t>
  </si>
  <si>
    <t>EASYFIN</t>
  </si>
  <si>
    <t>Naturo Indiabull Ltd</t>
  </si>
  <si>
    <t>NATURO</t>
  </si>
  <si>
    <t>Onelife Capital Advisors Ltd</t>
  </si>
  <si>
    <t>ONELIFECAP</t>
  </si>
  <si>
    <t>Marg Techno-Projects Ltd</t>
  </si>
  <si>
    <t>MTPL</t>
  </si>
  <si>
    <t>Gayatri Highways Ltd</t>
  </si>
  <si>
    <t>GAYAHWS</t>
  </si>
  <si>
    <t>Darshan Orna Ltd</t>
  </si>
  <si>
    <t>DARSHANORNA</t>
  </si>
  <si>
    <t>Interstate Oil Carrier Ltd</t>
  </si>
  <si>
    <t>INTSTOIL</t>
  </si>
  <si>
    <t>Samtex Fashions Ltd</t>
  </si>
  <si>
    <t>SAMTEX</t>
  </si>
  <si>
    <t>Bhanderi Infracon Ltd</t>
  </si>
  <si>
    <t>BHANDERI</t>
  </si>
  <si>
    <t>Dynamic Archistructures Ltd</t>
  </si>
  <si>
    <t>DAL</t>
  </si>
  <si>
    <t>Ironwood Education Ltd</t>
  </si>
  <si>
    <t>IRONWOOD</t>
  </si>
  <si>
    <t>Scarnose International Ltd</t>
  </si>
  <si>
    <t>SCARNOSE</t>
  </si>
  <si>
    <t>Jaipan Industries Ltd</t>
  </si>
  <si>
    <t>JAIPAN</t>
  </si>
  <si>
    <t>N D A Securities Ltd</t>
  </si>
  <si>
    <t>NDASEC</t>
  </si>
  <si>
    <t>Yaan Enterprises Ltd</t>
  </si>
  <si>
    <t>YAANENT</t>
  </si>
  <si>
    <t>Tai Industries Ltd</t>
  </si>
  <si>
    <t>TAIIND</t>
  </si>
  <si>
    <t>Anupam Finserv Ltd</t>
  </si>
  <si>
    <t>ANUPAM</t>
  </si>
  <si>
    <t>Bhudevi Infra Projects Ltd</t>
  </si>
  <si>
    <t>BHUDEVI</t>
  </si>
  <si>
    <t>Mahaan Foods Ltd</t>
  </si>
  <si>
    <t>MAHAANF</t>
  </si>
  <si>
    <t>Groarc Industries India Ltd</t>
  </si>
  <si>
    <t>TELESYS</t>
  </si>
  <si>
    <t>HDFC Silver ETF</t>
  </si>
  <si>
    <t>HDFCSILVER</t>
  </si>
  <si>
    <t>Kothari Industrial Corp Ltd</t>
  </si>
  <si>
    <t>KOTIC</t>
  </si>
  <si>
    <t>LWS Knitwear Ltd</t>
  </si>
  <si>
    <t>LWSKNIT</t>
  </si>
  <si>
    <t>TGIF Agribusiness Ltd</t>
  </si>
  <si>
    <t>TGIF</t>
  </si>
  <si>
    <t>Prag Bosimi Synthetics Ltd</t>
  </si>
  <si>
    <t>PRAGBOS</t>
  </si>
  <si>
    <t>Ashish Polyplast Ltd</t>
  </si>
  <si>
    <t>ASHISHPO</t>
  </si>
  <si>
    <t>Kunststoffe Industries Ltd</t>
  </si>
  <si>
    <t>KUNSTOFF</t>
  </si>
  <si>
    <t>Ajel Ltd</t>
  </si>
  <si>
    <t>AJEL</t>
  </si>
  <si>
    <t>Sungold Media and Entertainment Ltd</t>
  </si>
  <si>
    <t>SMEL</t>
  </si>
  <si>
    <t>WINPRO INDUSTRIES LIMITED</t>
  </si>
  <si>
    <t>WINPRO</t>
  </si>
  <si>
    <t>Jaihind Synthetics Ltd</t>
  </si>
  <si>
    <t>JAIHINDS</t>
  </si>
  <si>
    <t>Labelkraft Technologies Ltd</t>
  </si>
  <si>
    <t>LABELKRAFT</t>
  </si>
  <si>
    <t>Ritesh International Ltd</t>
  </si>
  <si>
    <t>RITESHIN</t>
  </si>
  <si>
    <t>Trans Freight Containers Ltd</t>
  </si>
  <si>
    <t>TRANSFRE</t>
  </si>
  <si>
    <t>Eastern Treads Ltd</t>
  </si>
  <si>
    <t>EASTRED</t>
  </si>
  <si>
    <t>Uniroyal Industries Ltd</t>
  </si>
  <si>
    <t>UNIROYAL</t>
  </si>
  <si>
    <t>Paramount Cosmetics (India) Ltd</t>
  </si>
  <si>
    <t>PARMCOS-B</t>
  </si>
  <si>
    <t>Caprolactam Chemicals Ltd</t>
  </si>
  <si>
    <t>CAPRO</t>
  </si>
  <si>
    <t>Jackson Investments Ltd</t>
  </si>
  <si>
    <t>JACKSON</t>
  </si>
  <si>
    <t>Indus Finance Ltd</t>
  </si>
  <si>
    <t>INDUSFINL</t>
  </si>
  <si>
    <t>BFL Asset Finvest Ltd</t>
  </si>
  <si>
    <t>BFLAFL</t>
  </si>
  <si>
    <t>Easun Capital Markets Ltd</t>
  </si>
  <si>
    <t>EASUN</t>
  </si>
  <si>
    <t>Shree Bhavya Fabrics Ltd</t>
  </si>
  <si>
    <t>SBFL</t>
  </si>
  <si>
    <t>Gujarat Lease Financing Ltd</t>
  </si>
  <si>
    <t>GLFL</t>
  </si>
  <si>
    <t>Tradewell Holdings Ltd</t>
  </si>
  <si>
    <t>TRADEWELL</t>
  </si>
  <si>
    <t>EVOQ Remedies Ltd</t>
  </si>
  <si>
    <t>EVOQ</t>
  </si>
  <si>
    <t>Indo-City Infotech Ltd</t>
  </si>
  <si>
    <t>INDOCITY</t>
  </si>
  <si>
    <t>Axis NIFTY India Consumption ETF</t>
  </si>
  <si>
    <t>AXISCETF</t>
  </si>
  <si>
    <t>Magenta Lifecare Ltd</t>
  </si>
  <si>
    <t>MAGENTA</t>
  </si>
  <si>
    <t>Karnavati Finance Ltd</t>
  </si>
  <si>
    <t>KARNAVATI</t>
  </si>
  <si>
    <t>Mask Investments Ltd</t>
  </si>
  <si>
    <t>MASKINVEST</t>
  </si>
  <si>
    <t>Euphoria Infotech (India) Ltd</t>
  </si>
  <si>
    <t>EUPHORIAIT</t>
  </si>
  <si>
    <t>Sarthak Industries Ltd</t>
  </si>
  <si>
    <t>SARTHAKIND</t>
  </si>
  <si>
    <t>Anka India Ltd</t>
  </si>
  <si>
    <t>ANKIN</t>
  </si>
  <si>
    <t>Neeraj Paper Marketing Ltd</t>
  </si>
  <si>
    <t>NEERAJ</t>
  </si>
  <si>
    <t>Gian Life Care Ltd</t>
  </si>
  <si>
    <t>GIANLIFE</t>
  </si>
  <si>
    <t>Mukat Pipes Ltd</t>
  </si>
  <si>
    <t>MUKATPIP</t>
  </si>
  <si>
    <t>York Exports Ltd</t>
  </si>
  <si>
    <t>YORKEXP</t>
  </si>
  <si>
    <t>RTCL Ltd</t>
  </si>
  <si>
    <t>RAGHUTOB</t>
  </si>
  <si>
    <t>ICICI Pru Nifty 5 yr Benchmark G-SEC ETF</t>
  </si>
  <si>
    <t>GSEC5IETF</t>
  </si>
  <si>
    <t>Palm Jewels Limited</t>
  </si>
  <si>
    <t>PALMJEWELS</t>
  </si>
  <si>
    <t>Gem Spinners India Ltd</t>
  </si>
  <si>
    <t>GEMSPIN</t>
  </si>
  <si>
    <t>Howard Hotels Ltd</t>
  </si>
  <si>
    <t>HOWARHO</t>
  </si>
  <si>
    <t>Gujarat Hy Spin Ltd</t>
  </si>
  <si>
    <t>GUJHYSPIN</t>
  </si>
  <si>
    <t>Richfield Financial Services Ltd</t>
  </si>
  <si>
    <t>RFSL</t>
  </si>
  <si>
    <t>Shashijit Infraprojects Ltd</t>
  </si>
  <si>
    <t>SHASHIJIT</t>
  </si>
  <si>
    <t>3C IT Solutions &amp; Telecoms (India) Ltd</t>
  </si>
  <si>
    <t>3CIT</t>
  </si>
  <si>
    <t>Internet Services &amp; Infrastructure</t>
  </si>
  <si>
    <t>Nippon India ETF Nifty IT</t>
  </si>
  <si>
    <t>ITBEES</t>
  </si>
  <si>
    <t>Janus Corporation Ltd</t>
  </si>
  <si>
    <t>JANUSCORP</t>
  </si>
  <si>
    <t>Southern Latex Ltd</t>
  </si>
  <si>
    <t>SOUTLAT</t>
  </si>
  <si>
    <t>Vedant Asset Ltd</t>
  </si>
  <si>
    <t>VEDANTASSET</t>
  </si>
  <si>
    <t>Gowra Leasing and Finance Ltd</t>
  </si>
  <si>
    <t>GOWRALE</t>
  </si>
  <si>
    <t>Rita Finance and Leasing Ltd</t>
  </si>
  <si>
    <t>RFLL</t>
  </si>
  <si>
    <t>O P Chains Ltd</t>
  </si>
  <si>
    <t>OPCHAINS</t>
  </si>
  <si>
    <t>Brandbucket Media &amp; Technology Ltd</t>
  </si>
  <si>
    <t>BRANDBUCKT</t>
  </si>
  <si>
    <t>Duke Offshore Ltd</t>
  </si>
  <si>
    <t>DUKEOFS</t>
  </si>
  <si>
    <t>Ace men engg works Ltd</t>
  </si>
  <si>
    <t>ACEMEN</t>
  </si>
  <si>
    <t>Nippon India ETF Nifty India Consumption</t>
  </si>
  <si>
    <t>CONSUMBEES</t>
  </si>
  <si>
    <t>IITL Projects Ltd</t>
  </si>
  <si>
    <t>IITLPROJ</t>
  </si>
  <si>
    <t>Adinath Textiles Ltd</t>
  </si>
  <si>
    <t>ADINATH</t>
  </si>
  <si>
    <t>DSP Silver ETF</t>
  </si>
  <si>
    <t>SILVERADD</t>
  </si>
  <si>
    <t>Vamshi Rubber Ltd</t>
  </si>
  <si>
    <t>VAMSHIRU</t>
  </si>
  <si>
    <t>Spice Islands Industries Ltd</t>
  </si>
  <si>
    <t>SPICEISLIN</t>
  </si>
  <si>
    <t>Synthiko Foils Ltd</t>
  </si>
  <si>
    <t>SYNTHFO</t>
  </si>
  <si>
    <t>Stampede Capital Ltd</t>
  </si>
  <si>
    <t>GATECHDVR</t>
  </si>
  <si>
    <t>Kahan Packaging Ltd</t>
  </si>
  <si>
    <t>KAHAN</t>
  </si>
  <si>
    <t>Sarvottam Finvest Ltd</t>
  </si>
  <si>
    <t>SARVOTTAM</t>
  </si>
  <si>
    <t>Yash Innoventures Ltd</t>
  </si>
  <si>
    <t>YASHINNO</t>
  </si>
  <si>
    <t>Genomic Valley Biotech Ltd</t>
  </si>
  <si>
    <t>GVBL</t>
  </si>
  <si>
    <t>Pradhin Ltd</t>
  </si>
  <si>
    <t>PRADHIN</t>
  </si>
  <si>
    <t>Jai Mata Glass Ltd</t>
  </si>
  <si>
    <t>JAIMATAG</t>
  </si>
  <si>
    <t>Sri Lakshmi Saraswathi Textiles (Arni) Ltd</t>
  </si>
  <si>
    <t>SLSTLQ</t>
  </si>
  <si>
    <t>Swarna Securities Ltd</t>
  </si>
  <si>
    <t>SWRNASE</t>
  </si>
  <si>
    <t>Transwind Infrastructures Ltd</t>
  </si>
  <si>
    <t>TRANSWIND</t>
  </si>
  <si>
    <t>Computer Point Ltd</t>
  </si>
  <si>
    <t>COMPUPN</t>
  </si>
  <si>
    <t>HB Leasing and Finance Co Ltd</t>
  </si>
  <si>
    <t>HBLEAS</t>
  </si>
  <si>
    <t>Shree Metalloys Ltd</t>
  </si>
  <si>
    <t>SHREMETAL</t>
  </si>
  <si>
    <t>Mid India Industries Ltd</t>
  </si>
  <si>
    <t>MIDINDIA</t>
  </si>
  <si>
    <t>Indiabulls NIFTY50 Exchange Traded Fund</t>
  </si>
  <si>
    <t>IBMFNIFTY</t>
  </si>
  <si>
    <t>Indergiri Finance Ltd</t>
  </si>
  <si>
    <t>INDERGR</t>
  </si>
  <si>
    <t>Polo Hotels Ltd</t>
  </si>
  <si>
    <t>POLOHOT</t>
  </si>
  <si>
    <t>Helpage Finlease Ltd</t>
  </si>
  <si>
    <t>HELPAGE</t>
  </si>
  <si>
    <t>IEL Ltd</t>
  </si>
  <si>
    <t>INDXTRA</t>
  </si>
  <si>
    <t>Omkar Speciality Chemicals Ltd</t>
  </si>
  <si>
    <t>OMKARCHEM</t>
  </si>
  <si>
    <t>Sibar Auto Parts Ltd</t>
  </si>
  <si>
    <t>SIBARAUT</t>
  </si>
  <si>
    <t>Shree Karthik Papers Ltd</t>
  </si>
  <si>
    <t>SHKARTP</t>
  </si>
  <si>
    <t>Ajwa Fun World and Resort Ltd</t>
  </si>
  <si>
    <t>AJWAFUN</t>
  </si>
  <si>
    <t>Shreevatsaa Finance and Leasing Ltd</t>
  </si>
  <si>
    <t>SHVFL</t>
  </si>
  <si>
    <t>Mayukh Dealtrade Ltd</t>
  </si>
  <si>
    <t>MAYUKH</t>
  </si>
  <si>
    <t>Nyssa Corporation Ltd</t>
  </si>
  <si>
    <t>NYSSACORP</t>
  </si>
  <si>
    <t>Ranjeet Mechatronics Ltd</t>
  </si>
  <si>
    <t>RANJEET</t>
  </si>
  <si>
    <t>BKV Industries Ltd</t>
  </si>
  <si>
    <t>BKV</t>
  </si>
  <si>
    <t>Nippon India ETF S&amp;P BSE Sensex Next 50</t>
  </si>
  <si>
    <t>SNXT50BEES</t>
  </si>
  <si>
    <t>Bright Solar Ltd</t>
  </si>
  <si>
    <t>Yogi Infra Projects Ltd</t>
  </si>
  <si>
    <t>YOGISUNG</t>
  </si>
  <si>
    <t>Triliance Polymers Ltd</t>
  </si>
  <si>
    <t>TRILIANCE</t>
  </si>
  <si>
    <t>Regent Enterprises Ltd</t>
  </si>
  <si>
    <t>REGENTRP</t>
  </si>
  <si>
    <t>Clinitech Laboratory Ltd</t>
  </si>
  <si>
    <t>CTLLAB</t>
  </si>
  <si>
    <t>Citizen Infoline Ltd</t>
  </si>
  <si>
    <t>CIL</t>
  </si>
  <si>
    <t>RICHA INFO SYSTEMS LIMITED</t>
  </si>
  <si>
    <t>RICHA</t>
  </si>
  <si>
    <t>Manraj Housing Finance Ltd</t>
  </si>
  <si>
    <t>MANRAJH</t>
  </si>
  <si>
    <t>Sujala Trading &amp; Holdings Ltd</t>
  </si>
  <si>
    <t>SUJALA</t>
  </si>
  <si>
    <t>Harish Textile Engineers Ltd</t>
  </si>
  <si>
    <t>HARISH</t>
  </si>
  <si>
    <t>Cindrella Hotels Ltd</t>
  </si>
  <si>
    <t>CINDHO</t>
  </si>
  <si>
    <t>Reetech International Cargo and Courier Ltd</t>
  </si>
  <si>
    <t>REETECH</t>
  </si>
  <si>
    <t>Usha Martin Education And Solutions Ltd</t>
  </si>
  <si>
    <t>UMESLTD</t>
  </si>
  <si>
    <t>G K P Printing &amp; Packaging Ltd</t>
  </si>
  <si>
    <t>GKP</t>
  </si>
  <si>
    <t>Patron Exim Ltd</t>
  </si>
  <si>
    <t>PATRON</t>
  </si>
  <si>
    <t>ICICI Prudential Nifty FMCG ETF</t>
  </si>
  <si>
    <t>FMCGIETF</t>
  </si>
  <si>
    <t>RKD Agri &amp; Retail Ltd</t>
  </si>
  <si>
    <t>RKDAGRRTL</t>
  </si>
  <si>
    <t>Midwest Gold Ltd</t>
  </si>
  <si>
    <t>MIDWEST</t>
  </si>
  <si>
    <t>Yunik Managing Advisors Ltd</t>
  </si>
  <si>
    <t>YUNIKM</t>
  </si>
  <si>
    <t>Hira Automobiles Ltd</t>
  </si>
  <si>
    <t>HIRAUTO</t>
  </si>
  <si>
    <t>Jattashankar Industries Ltd</t>
  </si>
  <si>
    <t>JATTAINDUS</t>
  </si>
  <si>
    <t>7NR Retail Ltd</t>
  </si>
  <si>
    <t>7NR</t>
  </si>
  <si>
    <t>NB Footwear Ltd</t>
  </si>
  <si>
    <t>NBFOOT</t>
  </si>
  <si>
    <t>Dipna Pharmachem Ltd</t>
  </si>
  <si>
    <t>DPL</t>
  </si>
  <si>
    <t>Titaanium Ten Enterprise Ltd</t>
  </si>
  <si>
    <t>TITAANIUM</t>
  </si>
  <si>
    <t>India Lease Development Ltd</t>
  </si>
  <si>
    <t>INDLEASE</t>
  </si>
  <si>
    <t>Bloom Industries Ltd</t>
  </si>
  <si>
    <t>BLOIN</t>
  </si>
  <si>
    <t>Globe Multi Ventures Ltd</t>
  </si>
  <si>
    <t>GLCL</t>
  </si>
  <si>
    <t>Shiva Granito Export Ltd</t>
  </si>
  <si>
    <t>SHIVAEXPO</t>
  </si>
  <si>
    <t>Husys Consulting Ltd</t>
  </si>
  <si>
    <t>HUSYSLTD</t>
  </si>
  <si>
    <t>Asian Petro Products and Exports Ltd</t>
  </si>
  <si>
    <t>ASINPET</t>
  </si>
  <si>
    <t>Switching Technologies Gunther Ltd</t>
  </si>
  <si>
    <t>SWITCHTE</t>
  </si>
  <si>
    <t>Scan Projects Ltd</t>
  </si>
  <si>
    <t>SCANPRO</t>
  </si>
  <si>
    <t>Cian Healthcare Ltd</t>
  </si>
  <si>
    <t>CHCL</t>
  </si>
  <si>
    <t>Link Pharmachem Ltd</t>
  </si>
  <si>
    <t>LINKPH</t>
  </si>
  <si>
    <t>Mansi Finance (Chennai) Ltd</t>
  </si>
  <si>
    <t>MANSIFIN</t>
  </si>
  <si>
    <t>Suncity Synthetics Ltd</t>
  </si>
  <si>
    <t>SUNCITYSY</t>
  </si>
  <si>
    <t>Sanghvi Brands Ltd</t>
  </si>
  <si>
    <t>SBRANDS</t>
  </si>
  <si>
    <t>Anna Infrastructures Ltd</t>
  </si>
  <si>
    <t>ANNAINFRA</t>
  </si>
  <si>
    <t>ICICI Prudential Nifty 100 ETF</t>
  </si>
  <si>
    <t>NIF100IETF</t>
  </si>
  <si>
    <t>ETT Ltd</t>
  </si>
  <si>
    <t>ETT</t>
  </si>
  <si>
    <t>Golechha Global Finance Ltd</t>
  </si>
  <si>
    <t>GOLECHA</t>
  </si>
  <si>
    <t>Crane Infrastructure Ltd</t>
  </si>
  <si>
    <t>CRANEINFRA</t>
  </si>
  <si>
    <t>Rishabh Digha Steel and Allied Products Ltd</t>
  </si>
  <si>
    <t>RISHDIGA</t>
  </si>
  <si>
    <t>R R Financial Consultants Ltd</t>
  </si>
  <si>
    <t>RRFIN</t>
  </si>
  <si>
    <t>SOFCOM Systems Ltd</t>
  </si>
  <si>
    <t>SOFCOM</t>
  </si>
  <si>
    <t>Classic Filaments Ltd</t>
  </si>
  <si>
    <t>CFL</t>
  </si>
  <si>
    <t>Asian Warehousing Ltd</t>
  </si>
  <si>
    <t>ASIAN</t>
  </si>
  <si>
    <t>Kotia Enterprises Ltd</t>
  </si>
  <si>
    <t>Grandma Trading and Agencies Ltd</t>
  </si>
  <si>
    <t>GRANDMA</t>
  </si>
  <si>
    <t>Ind Renewable Energy Ltd</t>
  </si>
  <si>
    <t>INDRENEW</t>
  </si>
  <si>
    <t>Diggi Multitrade Ltd</t>
  </si>
  <si>
    <t>DML</t>
  </si>
  <si>
    <t>Rite Zone Chemcon India Ltd</t>
  </si>
  <si>
    <t>RITEZONE</t>
  </si>
  <si>
    <t>Garbi Finvest Ltd</t>
  </si>
  <si>
    <t>GARBIFIN</t>
  </si>
  <si>
    <t>Franklin Leasing and Finance Ltd</t>
  </si>
  <si>
    <t>FRANKLIN</t>
  </si>
  <si>
    <t>Solid Stone Co Ltd</t>
  </si>
  <si>
    <t>SOLIDSTON</t>
  </si>
  <si>
    <t>Emmessar Biotech and Nutrition Ltd</t>
  </si>
  <si>
    <t>EMMESSA</t>
  </si>
  <si>
    <t>Econo Trade (India) Ltd</t>
  </si>
  <si>
    <t>ETIL</t>
  </si>
  <si>
    <t>Tarai Foods Ltd</t>
  </si>
  <si>
    <t>TARAI</t>
  </si>
  <si>
    <t>Gala Global Products Ltd</t>
  </si>
  <si>
    <t>GGPL</t>
  </si>
  <si>
    <t>Saroja Pharma Industries India Ltd</t>
  </si>
  <si>
    <t>SAROJA</t>
  </si>
  <si>
    <t>Ador Multi Products Ltd</t>
  </si>
  <si>
    <t>ADORMUL</t>
  </si>
  <si>
    <t>Asia Pack Ltd</t>
  </si>
  <si>
    <t>ASIAPAK</t>
  </si>
  <si>
    <t>Ras Resorts and Apart Hotels Ltd</t>
  </si>
  <si>
    <t>RASRESOR</t>
  </si>
  <si>
    <t>Gautam Exim Ltd</t>
  </si>
  <si>
    <t>GEL</t>
  </si>
  <si>
    <t>Fruition venture Ltd</t>
  </si>
  <si>
    <t>FRUTION</t>
  </si>
  <si>
    <t>Kretto Syscon Ltd</t>
  </si>
  <si>
    <t>KRETTOSYS</t>
  </si>
  <si>
    <t>Nippon India ETF Nifty Infrastructure BeES</t>
  </si>
  <si>
    <t>INFRABEES</t>
  </si>
  <si>
    <t>U H Zaveri Ltd</t>
  </si>
  <si>
    <t>UHZAVERI</t>
  </si>
  <si>
    <t>ISF Ltd</t>
  </si>
  <si>
    <t>ISFL</t>
  </si>
  <si>
    <t>United Credit Ltd</t>
  </si>
  <si>
    <t>UNITDCR</t>
  </si>
  <si>
    <t>GCM Securities Ltd</t>
  </si>
  <si>
    <t>GCMSECU</t>
  </si>
  <si>
    <t>Premier Capital Services Ltd</t>
  </si>
  <si>
    <t>PREMCAP</t>
  </si>
  <si>
    <t>Madhya Pradesh Today Media Ltd</t>
  </si>
  <si>
    <t>MPTODAY</t>
  </si>
  <si>
    <t>Bohra Industries Ltd</t>
  </si>
  <si>
    <t>BOHRAIND</t>
  </si>
  <si>
    <t>Amrapali Capital and Finance Services Ltd</t>
  </si>
  <si>
    <t>ACFSL</t>
  </si>
  <si>
    <t>Sterling Greenwoods Ltd</t>
  </si>
  <si>
    <t>STRGRENWO</t>
  </si>
  <si>
    <t>RO Jewels Ltd</t>
  </si>
  <si>
    <t>ROJL</t>
  </si>
  <si>
    <t>Prism Finance Ltd</t>
  </si>
  <si>
    <t>PRISMFN</t>
  </si>
  <si>
    <t>Amforge Industries Ltd</t>
  </si>
  <si>
    <t>AMFORG</t>
  </si>
  <si>
    <t>Metalyst Forgings Ltd</t>
  </si>
  <si>
    <t>METALFORGE</t>
  </si>
  <si>
    <t>Continental Chemicals Ltd</t>
  </si>
  <si>
    <t>CONTCHM</t>
  </si>
  <si>
    <t>Velan Hotels Ltd</t>
  </si>
  <si>
    <t>VELHO</t>
  </si>
  <si>
    <t>Sahara Maritime Ltd</t>
  </si>
  <si>
    <t>SMARITIME</t>
  </si>
  <si>
    <t>Sita Enterprises Ltd</t>
  </si>
  <si>
    <t>SITAENT</t>
  </si>
  <si>
    <t>Bothra Metals and Alloys Ltd</t>
  </si>
  <si>
    <t>BMAL</t>
  </si>
  <si>
    <t>Shree Ganesh Elastoplast Ltd</t>
  </si>
  <si>
    <t>SHGANEL</t>
  </si>
  <si>
    <t>Shanti Overseas (India) Ltd</t>
  </si>
  <si>
    <t>SHANTI</t>
  </si>
  <si>
    <t>MPL Plastics Ltd</t>
  </si>
  <si>
    <t>MPL</t>
  </si>
  <si>
    <t>Interactive Financial Services Ltd</t>
  </si>
  <si>
    <t>IFINSER</t>
  </si>
  <si>
    <t>Lime Chemicals Ltd</t>
  </si>
  <si>
    <t>LIMECHM</t>
  </si>
  <si>
    <t>Decipher Labs Ltd</t>
  </si>
  <si>
    <t>DECIPHER</t>
  </si>
  <si>
    <t>Norben Tea and Exports Ltd</t>
  </si>
  <si>
    <t>NORBTEAEXP</t>
  </si>
  <si>
    <t>Neueon Towers Ltd</t>
  </si>
  <si>
    <t>NTL</t>
  </si>
  <si>
    <t>Aditya BSL Silver ETF</t>
  </si>
  <si>
    <t>SILVER</t>
  </si>
  <si>
    <t>Shyam Telecom Ltd</t>
  </si>
  <si>
    <t>SHYAMTEL</t>
  </si>
  <si>
    <t>ICICI Prudential Nifty Healthcare ETF</t>
  </si>
  <si>
    <t>HEALTHIETF</t>
  </si>
  <si>
    <t>S M Gold Ltd</t>
  </si>
  <si>
    <t>SMGOLD</t>
  </si>
  <si>
    <t>Natraj Proteins Ltd</t>
  </si>
  <si>
    <t>NATRAJPR</t>
  </si>
  <si>
    <t>SRM Energy Ltd</t>
  </si>
  <si>
    <t>SRMENERGY</t>
  </si>
  <si>
    <t>Amrapali Fincap Ltd</t>
  </si>
  <si>
    <t>AMRAFIN</t>
  </si>
  <si>
    <t>ICICI Prudential Nifty Auto ETF</t>
  </si>
  <si>
    <t>AUTOIETF</t>
  </si>
  <si>
    <t>Seasons Textiles Ltd</t>
  </si>
  <si>
    <t>SEASONST</t>
  </si>
  <si>
    <t>KMG Milk Food Ltd</t>
  </si>
  <si>
    <t>KMGMILK</t>
  </si>
  <si>
    <t>Bharat Bhushan Finance &amp; Commodity Brokers Limited</t>
  </si>
  <si>
    <t>BHARAT</t>
  </si>
  <si>
    <t>Tokyo Finance Ltd</t>
  </si>
  <si>
    <t>TOKYOFIN</t>
  </si>
  <si>
    <t>Hisar Spinning Mills Ltd</t>
  </si>
  <si>
    <t>HISARSP</t>
  </si>
  <si>
    <t>A and M Jumbo Bags Ltd</t>
  </si>
  <si>
    <t>AMJUMBO</t>
  </si>
  <si>
    <t>Milestone Global Limited</t>
  </si>
  <si>
    <t>MILESTONE</t>
  </si>
  <si>
    <t>Super Fine Knitters Ltd</t>
  </si>
  <si>
    <t>SKL</t>
  </si>
  <si>
    <t>Muller and Phipps (India) Ltd</t>
  </si>
  <si>
    <t>MULLER</t>
  </si>
  <si>
    <t>Shree Hanuman Sugar &amp; Industries Ltd</t>
  </si>
  <si>
    <t>HANSUGAR</t>
  </si>
  <si>
    <t>Vivaa Tradecom Ltd</t>
  </si>
  <si>
    <t>VIVAA</t>
  </si>
  <si>
    <t>CRP Risk Management Ltd</t>
  </si>
  <si>
    <t>CRPRISK</t>
  </si>
  <si>
    <t>Panabyte Technologies Ltd</t>
  </si>
  <si>
    <t>PANABYTE</t>
  </si>
  <si>
    <t>Sonalis Consumer Products Ltd</t>
  </si>
  <si>
    <t>SONALIS</t>
  </si>
  <si>
    <t>Orosil Smiths India Ltd</t>
  </si>
  <si>
    <t>OROSMITHS</t>
  </si>
  <si>
    <t>Ortin Global Ltd</t>
  </si>
  <si>
    <t>ORTINGLOBE</t>
  </si>
  <si>
    <t>Kachchh Minerals Ltd</t>
  </si>
  <si>
    <t>KACHCHH</t>
  </si>
  <si>
    <t>Sumeru Industries Ltd</t>
  </si>
  <si>
    <t>SUMERUIND</t>
  </si>
  <si>
    <t>Esha Media Research Ltd</t>
  </si>
  <si>
    <t>ESHAMEDIA</t>
  </si>
  <si>
    <t>Garware Synthetics Ltd</t>
  </si>
  <si>
    <t>GARWSYN</t>
  </si>
  <si>
    <t>Rajasthan Tube Manufacturing Co Ltd</t>
  </si>
  <si>
    <t>RAJTUBE</t>
  </si>
  <si>
    <t>Pasari Spinning Mills Ltd</t>
  </si>
  <si>
    <t>PASARI</t>
  </si>
  <si>
    <t>Neelkanth Ltd</t>
  </si>
  <si>
    <t>NEELKANTH</t>
  </si>
  <si>
    <t>SBI Nifty Consumption ETF</t>
  </si>
  <si>
    <t>SBIETFCON</t>
  </si>
  <si>
    <t>Artificial Electronics Intelligent Material Ltd</t>
  </si>
  <si>
    <t>AEIM</t>
  </si>
  <si>
    <t>Vivanza Biosciences Ltd</t>
  </si>
  <si>
    <t>VIVANZA</t>
  </si>
  <si>
    <t>Rajdarshan Industries Ltd</t>
  </si>
  <si>
    <t>ARENTERP</t>
  </si>
  <si>
    <t>DSP Nifty Midcap 150 Quality 50 ETF</t>
  </si>
  <si>
    <t>MIDQ50ADD</t>
  </si>
  <si>
    <t>Enbee Trade and Finance Ltd</t>
  </si>
  <si>
    <t>ENBETRD</t>
  </si>
  <si>
    <t>Maitri Enterprises Ltd</t>
  </si>
  <si>
    <t>MAITRI</t>
  </si>
  <si>
    <t>Octal Credit Capital Ltd</t>
  </si>
  <si>
    <t>OCTAL</t>
  </si>
  <si>
    <t>NPR Finance Ltd</t>
  </si>
  <si>
    <t>NPRFIN</t>
  </si>
  <si>
    <t>Sovereign Diamonds Ltd</t>
  </si>
  <si>
    <t>SOVERDIA</t>
  </si>
  <si>
    <t>Moongipa Capital Finance Ltd</t>
  </si>
  <si>
    <t>MONGIPA</t>
  </si>
  <si>
    <t>Unistar Multimedia Ltd</t>
  </si>
  <si>
    <t>UNISTRMU</t>
  </si>
  <si>
    <t>Vishvprabha Ventures Ltd</t>
  </si>
  <si>
    <t>VISVEN</t>
  </si>
  <si>
    <t>HDFC Nifty50 Value 20 ETF</t>
  </si>
  <si>
    <t>HDFCVALUE</t>
  </si>
  <si>
    <t>Meyer Apparel Ltd</t>
  </si>
  <si>
    <t>Organic Coatings Ltd</t>
  </si>
  <si>
    <t>ORGCOAT</t>
  </si>
  <si>
    <t>Koura Fine Diamond Jewelry Ltd</t>
  </si>
  <si>
    <t>KOURA</t>
  </si>
  <si>
    <t>Hathway Bhawani Cabletel and Datacom Ltd</t>
  </si>
  <si>
    <t>HATHWAYB</t>
  </si>
  <si>
    <t>Beryl Drugs Ltd</t>
  </si>
  <si>
    <t>BERLDRG</t>
  </si>
  <si>
    <t>Jagsonpal Finance and Leasing Ltd</t>
  </si>
  <si>
    <t>JAGSONFI</t>
  </si>
  <si>
    <t>Perfect-Octave Media Projects Ltd</t>
  </si>
  <si>
    <t>OCTAVE</t>
  </si>
  <si>
    <t>Gilada Finance and Investments Ltd</t>
  </si>
  <si>
    <t>GILADAFINS</t>
  </si>
  <si>
    <t>Market Creators Ltd</t>
  </si>
  <si>
    <t>MKTCREAT</t>
  </si>
  <si>
    <t>Tirth Plastic Ltd</t>
  </si>
  <si>
    <t>TIRTPLS</t>
  </si>
  <si>
    <t>Lords Ishwar Hotels Ltd</t>
  </si>
  <si>
    <t>LORDSHOTL</t>
  </si>
  <si>
    <t>White Organic Retail Ltd</t>
  </si>
  <si>
    <t>WORL</t>
  </si>
  <si>
    <t>Tci Finance Ltd</t>
  </si>
  <si>
    <t>TCIFINANCE</t>
  </si>
  <si>
    <t>United Interactive Ltd</t>
  </si>
  <si>
    <t>UNITEDINT</t>
  </si>
  <si>
    <t>DAPS Advertising Ltd</t>
  </si>
  <si>
    <t>DAPS</t>
  </si>
  <si>
    <t>Sri Nachammai Cotton Mills Ltd</t>
  </si>
  <si>
    <t>SRINACHA</t>
  </si>
  <si>
    <t>Coastal Roadways Ltd</t>
  </si>
  <si>
    <t>COARO</t>
  </si>
  <si>
    <t>Tata Nifty India Digital Exchange Traded Fund</t>
  </si>
  <si>
    <t>TNIDETF</t>
  </si>
  <si>
    <t>Photoquip India Ltd</t>
  </si>
  <si>
    <t>PHOTOQUP</t>
  </si>
  <si>
    <t>GTN Textiles Ltd</t>
  </si>
  <si>
    <t>GTNTEX</t>
  </si>
  <si>
    <t>Prism Medico and Pharmacy Ltd</t>
  </si>
  <si>
    <t>PRISMMEDI</t>
  </si>
  <si>
    <t>Svaraj Trading and Agencies Ltd</t>
  </si>
  <si>
    <t>ZSVARAJT</t>
  </si>
  <si>
    <t>F G P Ltd</t>
  </si>
  <si>
    <t>FGP</t>
  </si>
  <si>
    <t>Harmony Capital Services Ltd</t>
  </si>
  <si>
    <t>HRMNYCP</t>
  </si>
  <si>
    <t>First Custodian Fund (India) Ltd</t>
  </si>
  <si>
    <t>1STCUS</t>
  </si>
  <si>
    <t>Navigant Corporate Advisors Ltd</t>
  </si>
  <si>
    <t>NAVIGANT</t>
  </si>
  <si>
    <t>HDFC Nifty 100 ETF</t>
  </si>
  <si>
    <t>HDFCNIF100</t>
  </si>
  <si>
    <t>Alps Industries Ltd</t>
  </si>
  <si>
    <t>ALPSINDUS</t>
  </si>
  <si>
    <t>Norris Medicines Ltd</t>
  </si>
  <si>
    <t>NORRIS</t>
  </si>
  <si>
    <t>Kotak Nifty Midcap 50 ETF</t>
  </si>
  <si>
    <t>MIDCAP</t>
  </si>
  <si>
    <t>Triveni Enterprises Ltd</t>
  </si>
  <si>
    <t>TRIVENIENT</t>
  </si>
  <si>
    <t>Integrated Capital Services Ltd</t>
  </si>
  <si>
    <t>ICSL</t>
  </si>
  <si>
    <t>Mitshi India Ltd</t>
  </si>
  <si>
    <t>MITSHI</t>
  </si>
  <si>
    <t>Alexander Stamps and Coin Ltd</t>
  </si>
  <si>
    <t>ALEXANDER</t>
  </si>
  <si>
    <t>Simplex Mills Company Ltd</t>
  </si>
  <si>
    <t>SIMPLXMIL</t>
  </si>
  <si>
    <t>Amalgamated Electricity Company Ltd</t>
  </si>
  <si>
    <t>AMALGAM</t>
  </si>
  <si>
    <t>Yashraj Containeurs Ltd</t>
  </si>
  <si>
    <t>YASHRAJC</t>
  </si>
  <si>
    <t>Bhagawati Oxygen Ltd</t>
  </si>
  <si>
    <t>BHAGWOX</t>
  </si>
  <si>
    <t>SI Capital &amp; Financial Services Ltd</t>
  </si>
  <si>
    <t>SICAPIT</t>
  </si>
  <si>
    <t>Catvision Ltd</t>
  </si>
  <si>
    <t>CATVISION</t>
  </si>
  <si>
    <t>Kush Industries Ltd</t>
  </si>
  <si>
    <t>KUSHIND</t>
  </si>
  <si>
    <t>Konark Synthetic Ltd</t>
  </si>
  <si>
    <t>KONARKSY</t>
  </si>
  <si>
    <t>Jet infraventure Ltd</t>
  </si>
  <si>
    <t>JETINFRA</t>
  </si>
  <si>
    <t>Abhishek Finlease Ltd</t>
  </si>
  <si>
    <t>ABHIFIN</t>
  </si>
  <si>
    <t>Opal Luxury Time Products Ltd</t>
  </si>
  <si>
    <t>OPAL</t>
  </si>
  <si>
    <t>R J Shah and Company Ltd</t>
  </si>
  <si>
    <t>RJSHAH</t>
  </si>
  <si>
    <t>Longview Tea Co Ltd</t>
  </si>
  <si>
    <t>LONTE</t>
  </si>
  <si>
    <t>Mirae Asset Hang Seng TECH ETF</t>
  </si>
  <si>
    <t>MAHKTECH</t>
  </si>
  <si>
    <t>Mehta Integrated Finance Ltd</t>
  </si>
  <si>
    <t>MEHIF</t>
  </si>
  <si>
    <t>Skyline Ventures India Ltd</t>
  </si>
  <si>
    <t>SKILVEN</t>
  </si>
  <si>
    <t>Supertex Industries Ltd</t>
  </si>
  <si>
    <t>SUPERTEX</t>
  </si>
  <si>
    <t>Times Green Energy (India) Ltd</t>
  </si>
  <si>
    <t>TIMESGREEN</t>
  </si>
  <si>
    <t>Dalal Street Investments Ltd</t>
  </si>
  <si>
    <t>DSINVEST</t>
  </si>
  <si>
    <t>Rajputana Investment &amp; Finance Ltd</t>
  </si>
  <si>
    <t>RAJPUTANA</t>
  </si>
  <si>
    <t>Amiable Logistics (India) Ltd</t>
  </si>
  <si>
    <t>AMIABLE</t>
  </si>
  <si>
    <t>Colinz Laboratories Ltd</t>
  </si>
  <si>
    <t>COLINZ</t>
  </si>
  <si>
    <t>Risa International Ltd</t>
  </si>
  <si>
    <t>RISAINTL</t>
  </si>
  <si>
    <t>Beryl Securities Ltd</t>
  </si>
  <si>
    <t>BERYLSE</t>
  </si>
  <si>
    <t>Supreme (India) Impex Ltd</t>
  </si>
  <si>
    <t>SIIL</t>
  </si>
  <si>
    <t>Cubical Financial Services Ltd</t>
  </si>
  <si>
    <t>CUBIFIN</t>
  </si>
  <si>
    <t>Dhanuka Realty Ltd</t>
  </si>
  <si>
    <t>DRL</t>
  </si>
  <si>
    <t>SK International Export Ltd</t>
  </si>
  <si>
    <t>SKIEL</t>
  </si>
  <si>
    <t>Vivo Collaboration Solutions Ltd</t>
  </si>
  <si>
    <t>VIVO</t>
  </si>
  <si>
    <t>Kakatiya Textiles Ltd</t>
  </si>
  <si>
    <t>KAKTEX</t>
  </si>
  <si>
    <t>Prima Agro Ltd</t>
  </si>
  <si>
    <t>PRIMAGR</t>
  </si>
  <si>
    <t>South Asian Enterprises Ltd</t>
  </si>
  <si>
    <t>SAENTER</t>
  </si>
  <si>
    <t>Ekennis Software Service Ltd</t>
  </si>
  <si>
    <t>EKENNIS</t>
  </si>
  <si>
    <t>ICICI Prudential Nifty50 Value 20 ETF</t>
  </si>
  <si>
    <t>NV20IETF</t>
  </si>
  <si>
    <t>Indo Euro Indchem Ltd</t>
  </si>
  <si>
    <t>INDOEURO</t>
  </si>
  <si>
    <t>Modern Shares and Stockbrokers Ltd</t>
  </si>
  <si>
    <t>MODRNSH</t>
  </si>
  <si>
    <t>Amraworld Agrico Ltd</t>
  </si>
  <si>
    <t>AMRAAGRI</t>
  </si>
  <si>
    <t>Radha Madhav Corp Ltd</t>
  </si>
  <si>
    <t>RMCL</t>
  </si>
  <si>
    <t>Glittek Granites Ltd</t>
  </si>
  <si>
    <t>GLITTEKG</t>
  </si>
  <si>
    <t>Velox Industries Ltd</t>
  </si>
  <si>
    <t>VELOXIND</t>
  </si>
  <si>
    <t>Galaxy Agrico Exports Ltd</t>
  </si>
  <si>
    <t>GALAGEX</t>
  </si>
  <si>
    <t>Raama Paper Mills Ltd</t>
  </si>
  <si>
    <t>RAMAPPR-B</t>
  </si>
  <si>
    <t>SMVD Poly Pack Ltd</t>
  </si>
  <si>
    <t>SMVD</t>
  </si>
  <si>
    <t>Suryavanshi Spinning Mills Ltd</t>
  </si>
  <si>
    <t>SURYVANSP</t>
  </si>
  <si>
    <t>Bridge Securities Ltd</t>
  </si>
  <si>
    <t>BRIDGESE</t>
  </si>
  <si>
    <t>Shah Foods Ltd</t>
  </si>
  <si>
    <t>SHAHFOOD</t>
  </si>
  <si>
    <t>Oswal Yarns Ltd</t>
  </si>
  <si>
    <t>OSWAYRN</t>
  </si>
  <si>
    <t>Vani Commercials Ltd</t>
  </si>
  <si>
    <t>VANICOM</t>
  </si>
  <si>
    <t>Step Two Corporation Ltd</t>
  </si>
  <si>
    <t>STEP2COR</t>
  </si>
  <si>
    <t>Premier Synthetics Ltd</t>
  </si>
  <si>
    <t>PREMSYN</t>
  </si>
  <si>
    <t>ICICI Prudential Nifty India Consumption ETF</t>
  </si>
  <si>
    <t>CONSUMIETF</t>
  </si>
  <si>
    <t>Prabhat Dairy Ltd</t>
  </si>
  <si>
    <t>PRABHAT</t>
  </si>
  <si>
    <t>Eurotex Industries and Exports Ltd</t>
  </si>
  <si>
    <t>EUROTEXIND</t>
  </si>
  <si>
    <t>Sun Retail Ltd</t>
  </si>
  <si>
    <t>SUNRETAIL</t>
  </si>
  <si>
    <t>Disha Resources Ltd</t>
  </si>
  <si>
    <t>Raj Packaging Industries Ltd</t>
  </si>
  <si>
    <t>RAJPACK</t>
  </si>
  <si>
    <t>Future Supply Chain Solutions Ltd</t>
  </si>
  <si>
    <t>FSC</t>
  </si>
  <si>
    <t>Pratiksha Chemicals Ltd</t>
  </si>
  <si>
    <t>PRATIKSH</t>
  </si>
  <si>
    <t>Libord Securities Ltd</t>
  </si>
  <si>
    <t>LIBORD</t>
  </si>
  <si>
    <t>Creative Eye Ltd</t>
  </si>
  <si>
    <t>CREATIVEYE</t>
  </si>
  <si>
    <t>Shree Steel Wire Ropes Ltd</t>
  </si>
  <si>
    <t>SSWRL</t>
  </si>
  <si>
    <t>Delta Industrial Resources Ltd</t>
  </si>
  <si>
    <t>DELTA</t>
  </si>
  <si>
    <t>Shukra Bullions Ltd</t>
  </si>
  <si>
    <t>SKRABUL</t>
  </si>
  <si>
    <t>Shakti Press Ltd</t>
  </si>
  <si>
    <t>SHAKTIPR</t>
  </si>
  <si>
    <t>Vaxtex Cotfab Ltd</t>
  </si>
  <si>
    <t>VCL</t>
  </si>
  <si>
    <t>Bisil Plast Ltd</t>
  </si>
  <si>
    <t>BISIL</t>
  </si>
  <si>
    <t>UTL Industries Ltd</t>
  </si>
  <si>
    <t>UTLINDS</t>
  </si>
  <si>
    <t>Jakharia Fabric Ltd</t>
  </si>
  <si>
    <t>JAKHARIA</t>
  </si>
  <si>
    <t>DSP Nifty 50 ETF</t>
  </si>
  <si>
    <t>NIFTY50ADD</t>
  </si>
  <si>
    <t>Elegant Floriculture &amp; Agrotech (India) Ltd</t>
  </si>
  <si>
    <t>ELEFLOR</t>
  </si>
  <si>
    <t>Vikalp Securities Ltd</t>
  </si>
  <si>
    <t>VIKALPS</t>
  </si>
  <si>
    <t>Sab Events &amp; Governance Now Media Ltd</t>
  </si>
  <si>
    <t>SABEVENTS</t>
  </si>
  <si>
    <t>HDFC Nifty Private Bank ETF</t>
  </si>
  <si>
    <t>HDFCPVTBAN</t>
  </si>
  <si>
    <t>Surya India Ltd</t>
  </si>
  <si>
    <t>SURYAINDIA</t>
  </si>
  <si>
    <t>Stellar Capital Services Ltd</t>
  </si>
  <si>
    <t>STELLAR</t>
  </si>
  <si>
    <t>Parmax Pharma Ltd</t>
  </si>
  <si>
    <t>PARMAX</t>
  </si>
  <si>
    <t>Anjani Finance Ltd</t>
  </si>
  <si>
    <t>ANJANIFIN</t>
  </si>
  <si>
    <t>Esaar (India) Ltd</t>
  </si>
  <si>
    <t>ESARIND</t>
  </si>
  <si>
    <t>Aditya BSL S&amp;P BSE Sensex ETF</t>
  </si>
  <si>
    <t>BSLSENETFG</t>
  </si>
  <si>
    <t>Soni Medicare Ltd</t>
  </si>
  <si>
    <t>SML</t>
  </si>
  <si>
    <t>Lippi Systems Ltd</t>
  </si>
  <si>
    <t>LIPPISYS</t>
  </si>
  <si>
    <t>Objectone Information Systems Ltd</t>
  </si>
  <si>
    <t>OONE</t>
  </si>
  <si>
    <t>Sea TV Network Ltd</t>
  </si>
  <si>
    <t>SEATV</t>
  </si>
  <si>
    <t>Nippon IN ETF Nifty 8-13 yr G-Sec Long Term Gilt</t>
  </si>
  <si>
    <t>LTGILTBEES</t>
  </si>
  <si>
    <t>Prime Capital Market Ltd</t>
  </si>
  <si>
    <t>PRIMECAPM</t>
  </si>
  <si>
    <t>S V Trading and Agencies Ltd</t>
  </si>
  <si>
    <t>ZSVTRADI</t>
  </si>
  <si>
    <t>Panth Infinity Ltd</t>
  </si>
  <si>
    <t>PANTH</t>
  </si>
  <si>
    <t>Padmanabh Alloys and Polymers Ltd</t>
  </si>
  <si>
    <t>PADALPO</t>
  </si>
  <si>
    <t>Manav Infra Projects Ltd</t>
  </si>
  <si>
    <t>MANAV</t>
  </si>
  <si>
    <t>CDG Petchem Ltd</t>
  </si>
  <si>
    <t>CDG</t>
  </si>
  <si>
    <t>Southern Infosys Ltd</t>
  </si>
  <si>
    <t>SOUTHERNIN</t>
  </si>
  <si>
    <t>Quasar India Ltd</t>
  </si>
  <si>
    <t>QUASAR</t>
  </si>
  <si>
    <t>Bazel International Ltd</t>
  </si>
  <si>
    <t>BAZELINTER</t>
  </si>
  <si>
    <t>Sailani Tours N Travel Limited</t>
  </si>
  <si>
    <t>SAILANI</t>
  </si>
  <si>
    <t>Aanchal Ispat Ltd</t>
  </si>
  <si>
    <t>AANCHALISP</t>
  </si>
  <si>
    <t>Northlink Fiscal and Capital Services Ltd</t>
  </si>
  <si>
    <t>NORTHLINK</t>
  </si>
  <si>
    <t>National Plywood Industries Ltd</t>
  </si>
  <si>
    <t>NATPLY</t>
  </si>
  <si>
    <t>Polycon International Ltd</t>
  </si>
  <si>
    <t>POLYCON</t>
  </si>
  <si>
    <t>Unjha Formulations Ltd</t>
  </si>
  <si>
    <t>UNJHAFOR</t>
  </si>
  <si>
    <t>Sirohia &amp; Sons Ltd</t>
  </si>
  <si>
    <t>SIROHIA</t>
  </si>
  <si>
    <t>Quantum Nifty 50 ETF</t>
  </si>
  <si>
    <t>QNIFTY</t>
  </si>
  <si>
    <t>C J Gelatine Products Ltd</t>
  </si>
  <si>
    <t>CJGEL</t>
  </si>
  <si>
    <t>Phyto Chem (India) Ltd</t>
  </si>
  <si>
    <t>PHYTO</t>
  </si>
  <si>
    <t>Goenka Business &amp; Finance Ltd</t>
  </si>
  <si>
    <t>GBFL</t>
  </si>
  <si>
    <t>Motilal Oswal S&amp;P BSE Low Volatility ETF</t>
  </si>
  <si>
    <t>MOLOWVOL</t>
  </si>
  <si>
    <t>Polymac Thermoformers Ltd</t>
  </si>
  <si>
    <t>POLYMAC</t>
  </si>
  <si>
    <t>Saianand Commercial Ltd</t>
  </si>
  <si>
    <t>SAICOM</t>
  </si>
  <si>
    <t>Shukra Jewellery Ltd</t>
  </si>
  <si>
    <t>SHUKJEW</t>
  </si>
  <si>
    <t>BCL Enterprises Ltd</t>
  </si>
  <si>
    <t>BCLENTERPR</t>
  </si>
  <si>
    <t>Univa Foods Ltd</t>
  </si>
  <si>
    <t>UNIVAFOODS</t>
  </si>
  <si>
    <t>Raconteur Global Resources Ltd</t>
  </si>
  <si>
    <t>RACONTEUR</t>
  </si>
  <si>
    <t>Ashtasidhhi Industries Ltd</t>
  </si>
  <si>
    <t>GUJINV</t>
  </si>
  <si>
    <t>Rajasthan Cylinders and Containers Ltd</t>
  </si>
  <si>
    <t>RCCL</t>
  </si>
  <si>
    <t>Kalyani Commercials Ltd</t>
  </si>
  <si>
    <t>Panafic Industrials Ltd</t>
  </si>
  <si>
    <t>PANAFIC</t>
  </si>
  <si>
    <t>Sanathnagar Enterprises Ltd</t>
  </si>
  <si>
    <t>Amarnath Securities Ltd</t>
  </si>
  <si>
    <t>AMARSEC</t>
  </si>
  <si>
    <t>Photon Capital Advisors Ltd</t>
  </si>
  <si>
    <t>PHOTON</t>
  </si>
  <si>
    <t>Setubandhan Infrastructure Ltd</t>
  </si>
  <si>
    <t>SETUINFRA</t>
  </si>
  <si>
    <t>Arihant's Securities Ltd</t>
  </si>
  <si>
    <t>ARISE</t>
  </si>
  <si>
    <t>Mystic Electronics Ltd</t>
  </si>
  <si>
    <t>MYSTICELE</t>
  </si>
  <si>
    <t>Kuwer Industries Ltd</t>
  </si>
  <si>
    <t>KUWERIN</t>
  </si>
  <si>
    <t>Kairosoft AI Solutions Ltd</t>
  </si>
  <si>
    <t>PANKAJPIYUS</t>
  </si>
  <si>
    <t>Gallops Enterprise Ltd</t>
  </si>
  <si>
    <t>GALLOPENT</t>
  </si>
  <si>
    <t>Jindal Leasefin Ltd</t>
  </si>
  <si>
    <t>JLL</t>
  </si>
  <si>
    <t>Premier Ltd</t>
  </si>
  <si>
    <t>PREMIER</t>
  </si>
  <si>
    <t>Kotak Nifty Alpha 50 ETF</t>
  </si>
  <si>
    <t>ALPHA</t>
  </si>
  <si>
    <t>Bacil Pharma Ltd</t>
  </si>
  <si>
    <t>BACPHAR</t>
  </si>
  <si>
    <t>Niraj Ispat Industries Ltd</t>
  </si>
  <si>
    <t>NIRAJISPAT</t>
  </si>
  <si>
    <t>Uniroyal Marine Exports Ltd</t>
  </si>
  <si>
    <t>UNRYLMA</t>
  </si>
  <si>
    <t>Rander Corp Ltd</t>
  </si>
  <si>
    <t>RANDER</t>
  </si>
  <si>
    <t>Mahan Industries Ltd</t>
  </si>
  <si>
    <t>MAHANIN</t>
  </si>
  <si>
    <t>Adline Chem Lab Ltd</t>
  </si>
  <si>
    <t>ADLINE</t>
  </si>
  <si>
    <t>VB Industries Ltd</t>
  </si>
  <si>
    <t>VBIND</t>
  </si>
  <si>
    <t>Millennium Online Solutions (India) Ltd</t>
  </si>
  <si>
    <t>MILLENNIUM</t>
  </si>
  <si>
    <t>Bindal Exports Ltd</t>
  </si>
  <si>
    <t>BINDALEXPO</t>
  </si>
  <si>
    <t>Seven Hill Industries Ltd</t>
  </si>
  <si>
    <t>SEVENHILL</t>
  </si>
  <si>
    <t>Kotak Nifty 100 Low Volatility 30 ETF</t>
  </si>
  <si>
    <t>LOWVOL1</t>
  </si>
  <si>
    <t>Shivagrico Implements Ltd</t>
  </si>
  <si>
    <t>SHIVAGR</t>
  </si>
  <si>
    <t>Eastcoast Steel Ltd</t>
  </si>
  <si>
    <t>ECSTSTL</t>
  </si>
  <si>
    <t>Sharpline Broadcast Ltd</t>
  </si>
  <si>
    <t>SHARPLINE</t>
  </si>
  <si>
    <t>Nippon India ETF Nifty 100</t>
  </si>
  <si>
    <t>NIF100BEES</t>
  </si>
  <si>
    <t>Pyxis Finvest Ltd</t>
  </si>
  <si>
    <t>PYXISFIN</t>
  </si>
  <si>
    <t>Shree Manufacturing Co Ltd</t>
  </si>
  <si>
    <t>SHRMFGC</t>
  </si>
  <si>
    <t>Shoora Designs Ltd</t>
  </si>
  <si>
    <t>SHOORA</t>
  </si>
  <si>
    <t>Blue Coast Hotels Ltd</t>
  </si>
  <si>
    <t>BLUECOAST</t>
  </si>
  <si>
    <t>Chemo Pharma Laboratories Ltd</t>
  </si>
  <si>
    <t>CHEMOPH</t>
  </si>
  <si>
    <t>Longspur International Ventures Ltd</t>
  </si>
  <si>
    <t>LONGSPUR</t>
  </si>
  <si>
    <t>Fone4 Communications(India) Ltd</t>
  </si>
  <si>
    <t>FONE4</t>
  </si>
  <si>
    <t>Vaksons Automobiles Ltd</t>
  </si>
  <si>
    <t>NAKSH</t>
  </si>
  <si>
    <t>RLF Ltd</t>
  </si>
  <si>
    <t>RLF</t>
  </si>
  <si>
    <t>Nippon India ETF Hang Seng BeES</t>
  </si>
  <si>
    <t>HNGSNGBEES</t>
  </si>
  <si>
    <t>Shangar Decor Ltd</t>
  </si>
  <si>
    <t>SHANGAR</t>
  </si>
  <si>
    <t>Motilal Oswal Nasdaq Q50 ETF</t>
  </si>
  <si>
    <t>MONQ50</t>
  </si>
  <si>
    <t>IEC Education Ltd</t>
  </si>
  <si>
    <t>IECEDU</t>
  </si>
  <si>
    <t>Integrated Proteins Ltd</t>
  </si>
  <si>
    <t>INTEGFD</t>
  </si>
  <si>
    <t>RGF Capital Markets Ltd</t>
  </si>
  <si>
    <t>RGF</t>
  </si>
  <si>
    <t>Suumaya Corporation Ltd</t>
  </si>
  <si>
    <t>SUUMAYA</t>
  </si>
  <si>
    <t>Universal Office Automation Ltd</t>
  </si>
  <si>
    <t>UNIOFFICE</t>
  </si>
  <si>
    <t>Shyamkamal Investments Ltd</t>
  </si>
  <si>
    <t>SHYMINV</t>
  </si>
  <si>
    <t>Tulasee Bio-Ethanol Ltd</t>
  </si>
  <si>
    <t>TULASEEBIOE</t>
  </si>
  <si>
    <t>Oil &amp; Gas Refining &amp; Marketing</t>
  </si>
  <si>
    <t>GCM Capital Advisors Ltd</t>
  </si>
  <si>
    <t>GCMCAPI</t>
  </si>
  <si>
    <t>Adinath Exim Resources Ltd</t>
  </si>
  <si>
    <t>ADIEXRE</t>
  </si>
  <si>
    <t>Mercury Trade Links Ltd</t>
  </si>
  <si>
    <t>MERCTRD</t>
  </si>
  <si>
    <t>SC Agrotech Ltd</t>
  </si>
  <si>
    <t>SCAGRO</t>
  </si>
  <si>
    <t>Ramsons Projects Ltd</t>
  </si>
  <si>
    <t>RAMSONS</t>
  </si>
  <si>
    <t>HDFC Nifty100 Quality 30 ETF</t>
  </si>
  <si>
    <t>HDFCQUAL</t>
  </si>
  <si>
    <t>GSB Finance Ltd</t>
  </si>
  <si>
    <t>GSBFIN</t>
  </si>
  <si>
    <t>Kumbhat Financial Services Ltd</t>
  </si>
  <si>
    <t>KUMPFIN</t>
  </si>
  <si>
    <t>Soma Papers and Industries Ltd</t>
  </si>
  <si>
    <t>SOMAPPR</t>
  </si>
  <si>
    <t>Radaan Media Works India Ltd</t>
  </si>
  <si>
    <t>RADAAN</t>
  </si>
  <si>
    <t>Taparia Tools Ltd</t>
  </si>
  <si>
    <t>TAPARIA</t>
  </si>
  <si>
    <t>Subhash Silk Mills Ltd</t>
  </si>
  <si>
    <t>SUBSM</t>
  </si>
  <si>
    <t>Kandagiri Spinning Millis Ltd</t>
  </si>
  <si>
    <t>KANDAGIRI</t>
  </si>
  <si>
    <t>K Z Leasing and Finance Ltd</t>
  </si>
  <si>
    <t>KZLFIN</t>
  </si>
  <si>
    <t>Quantum Build-Tech Ltd</t>
  </si>
  <si>
    <t>QUANTBUILD</t>
  </si>
  <si>
    <t>NCC Blue Water Products Ltd</t>
  </si>
  <si>
    <t>NCCBLUE</t>
  </si>
  <si>
    <t>Virgo Global Ltd</t>
  </si>
  <si>
    <t>VIRGOGLOB</t>
  </si>
  <si>
    <t>Sree Jayalakshmi Autospin Ltd</t>
  </si>
  <si>
    <t>SREEJAYA</t>
  </si>
  <si>
    <t>Gujarat Cotex Ltd</t>
  </si>
  <si>
    <t>GUJCOTEX</t>
  </si>
  <si>
    <t>Munoth Communication Ltd</t>
  </si>
  <si>
    <t>MCLTD</t>
  </si>
  <si>
    <t>Arunis Abode Ltd</t>
  </si>
  <si>
    <t>ARUNIS</t>
  </si>
  <si>
    <t>VCU Data Management Ltd</t>
  </si>
  <si>
    <t>VCU</t>
  </si>
  <si>
    <t>Trinity League India Ltd</t>
  </si>
  <si>
    <t>TRINITYLEA</t>
  </si>
  <si>
    <t>Span Divergent Ltd</t>
  </si>
  <si>
    <t>SDL</t>
  </si>
  <si>
    <t>Net Pix Shorts Digital Media Ltd</t>
  </si>
  <si>
    <t>NETPIX</t>
  </si>
  <si>
    <t>Abhinav Leasing &amp; Finance Ltd</t>
  </si>
  <si>
    <t>ALFL</t>
  </si>
  <si>
    <t>Lexoraa Industries Ltd</t>
  </si>
  <si>
    <t>SERVOTEACH</t>
  </si>
  <si>
    <t>Euro-Leder Fashion Ltd</t>
  </si>
  <si>
    <t>EUROLED</t>
  </si>
  <si>
    <t>Nexus Surgical and Medicare Ltd</t>
  </si>
  <si>
    <t>NEXUSSURGL</t>
  </si>
  <si>
    <t>Ladam Affordable Housing Ltd</t>
  </si>
  <si>
    <t>LAHL</t>
  </si>
  <si>
    <t>Gagan Gases Ltd</t>
  </si>
  <si>
    <t>GAGAN</t>
  </si>
  <si>
    <t>Sabrimala Industries India Ltd</t>
  </si>
  <si>
    <t>Krishna Capital and Securities Ltd</t>
  </si>
  <si>
    <t>KRISHNACAP</t>
  </si>
  <si>
    <t>Neo Infracon Ltd</t>
  </si>
  <si>
    <t>NEOINFRA</t>
  </si>
  <si>
    <t>Flora Corporation Ltd</t>
  </si>
  <si>
    <t>FLORACORP</t>
  </si>
  <si>
    <t>Symbiox Investment &amp; Trading Co Ltd</t>
  </si>
  <si>
    <t>SYMBIOX</t>
  </si>
  <si>
    <t>G K Consultants Ltd</t>
  </si>
  <si>
    <t>GKCONS</t>
  </si>
  <si>
    <t>Enterprise International Ltd</t>
  </si>
  <si>
    <t>ENTRINT</t>
  </si>
  <si>
    <t>Jointeca Education Solutions Ltd</t>
  </si>
  <si>
    <t>JOINTECAED</t>
  </si>
  <si>
    <t>Sanchay Finvest Ltd</t>
  </si>
  <si>
    <t>SANCF</t>
  </si>
  <si>
    <t>Siddha Ventures Ltd</t>
  </si>
  <si>
    <t>SIDDHA</t>
  </si>
  <si>
    <t>Chemiesynth (Vapi) Ltd</t>
  </si>
  <si>
    <t>CHEMIESYNT</t>
  </si>
  <si>
    <t>HDFC Nifty Growth Sectors 15 ETF</t>
  </si>
  <si>
    <t>HDFCGROWTH</t>
  </si>
  <si>
    <t>BKM Industries Ltd</t>
  </si>
  <si>
    <t>BKMINDST</t>
  </si>
  <si>
    <t>Ganga Pharmaceuticals Ltd</t>
  </si>
  <si>
    <t>GANGAPHARM</t>
  </si>
  <si>
    <t>J J Finance Corporation Ltd</t>
  </si>
  <si>
    <t>JJFINCOR</t>
  </si>
  <si>
    <t>Peeti Securities Ltd</t>
  </si>
  <si>
    <t>PEETISEC</t>
  </si>
  <si>
    <t>ANS Industries Ltd</t>
  </si>
  <si>
    <t>ANSINDUS</t>
  </si>
  <si>
    <t>KMF Builders and Developers Ltd</t>
  </si>
  <si>
    <t>KMFBLDR</t>
  </si>
  <si>
    <t>Dr Lalchandani Labs Ltd</t>
  </si>
  <si>
    <t>DLCL</t>
  </si>
  <si>
    <t>Swagtam Trading and Services Ltd</t>
  </si>
  <si>
    <t>SWAGTAM</t>
  </si>
  <si>
    <t>Filmcity Media Ltd</t>
  </si>
  <si>
    <t>FILME</t>
  </si>
  <si>
    <t>Olympic Oil Industries Ltd</t>
  </si>
  <si>
    <t>OLYOI</t>
  </si>
  <si>
    <t>Hindustan Bio Sciences Ltd</t>
  </si>
  <si>
    <t>HINDBIO</t>
  </si>
  <si>
    <t>Dhanvantri Jeevan Rekha Ltd</t>
  </si>
  <si>
    <t>ZDHJERK</t>
  </si>
  <si>
    <t>Minolta Finance Ltd</t>
  </si>
  <si>
    <t>MINOLTAF</t>
  </si>
  <si>
    <t>Accord Synergy Ltd</t>
  </si>
  <si>
    <t>ACCORD</t>
  </si>
  <si>
    <t>Shashwat Furnishing Solutions Ltd</t>
  </si>
  <si>
    <t>SFSL</t>
  </si>
  <si>
    <t>Nouveau Global Ventures Ltd</t>
  </si>
  <si>
    <t>NOUVEAU</t>
  </si>
  <si>
    <t>OTCO International Ltd</t>
  </si>
  <si>
    <t>OTCO</t>
  </si>
  <si>
    <t>Mount Housing and Infrastructure Ltd</t>
  </si>
  <si>
    <t>MOUNT</t>
  </si>
  <si>
    <t>Kashyap Tele-Medicines Ltd</t>
  </si>
  <si>
    <t>KASHYAP</t>
  </si>
  <si>
    <t>Zinema Media and Entertainment Ltd</t>
  </si>
  <si>
    <t>ZINEMA</t>
  </si>
  <si>
    <t>Chadha Papers Ltd</t>
  </si>
  <si>
    <t>CHADPAP</t>
  </si>
  <si>
    <t>Vision Cinemas Ltd</t>
  </si>
  <si>
    <t>VISIONCINE</t>
  </si>
  <si>
    <t>V B Desai Financial Services Ltd</t>
  </si>
  <si>
    <t>VBDESAI</t>
  </si>
  <si>
    <t>Narmada Macplast Drip Irrigation Systems Ltd</t>
  </si>
  <si>
    <t>NARMP</t>
  </si>
  <si>
    <t>Ramgopal Polytex Ltd</t>
  </si>
  <si>
    <t>RAMGOPOLY</t>
  </si>
  <si>
    <t>Kiran Print Pack Ltd</t>
  </si>
  <si>
    <t>KIRANPR</t>
  </si>
  <si>
    <t>Mukta Agriculture Ltd</t>
  </si>
  <si>
    <t>MUKTA</t>
  </si>
  <si>
    <t>Tashi India Ltd</t>
  </si>
  <si>
    <t>TASHIND</t>
  </si>
  <si>
    <t>Bloom Dekor Ltd</t>
  </si>
  <si>
    <t>BLOOM</t>
  </si>
  <si>
    <t>Simplex Papers Ltd</t>
  </si>
  <si>
    <t>SIMPLXPAP</t>
  </si>
  <si>
    <t>Haria Apparels Ltd</t>
  </si>
  <si>
    <t>HARIAAPL</t>
  </si>
  <si>
    <t>HDFC Nifty NEXT 50 ETF</t>
  </si>
  <si>
    <t>HDFCNEXT50</t>
  </si>
  <si>
    <t>First Fintec Ltd</t>
  </si>
  <si>
    <t>FIRSTFIN</t>
  </si>
  <si>
    <t>Shree Precoated Steels Ltd</t>
  </si>
  <si>
    <t>SPSL</t>
  </si>
  <si>
    <t>Jonjua Overseas Ltd</t>
  </si>
  <si>
    <t>JONJUA</t>
  </si>
  <si>
    <t>Industrial Conglomerates</t>
  </si>
  <si>
    <t>AMS Polymers Ltd</t>
  </si>
  <si>
    <t>AMS</t>
  </si>
  <si>
    <t>Super Bakers Ltd</t>
  </si>
  <si>
    <t>SUPERBAK</t>
  </si>
  <si>
    <t>Mafia Trends Ltd</t>
  </si>
  <si>
    <t>MAFIA</t>
  </si>
  <si>
    <t>Goyal Associates Ltd</t>
  </si>
  <si>
    <t>GOYALASS</t>
  </si>
  <si>
    <t>Tamil Nadu Steel Tubes Ltd</t>
  </si>
  <si>
    <t>TNSTLTU</t>
  </si>
  <si>
    <t>Hittco Tools Ltd</t>
  </si>
  <si>
    <t>HITTCO</t>
  </si>
  <si>
    <t>Minaxi Textiles Ltd</t>
  </si>
  <si>
    <t>MINAXI</t>
  </si>
  <si>
    <t>Sybly Industries Ltd</t>
  </si>
  <si>
    <t>SYBLY</t>
  </si>
  <si>
    <t>UTI S&amp;P BSE Sensex Next 50 Exchange Traded Fund</t>
  </si>
  <si>
    <t>UTISXN50</t>
  </si>
  <si>
    <t>Khandelwal Extractions Ltd</t>
  </si>
  <si>
    <t>ZKHANDEN</t>
  </si>
  <si>
    <t>VR Woodart Ltd</t>
  </si>
  <si>
    <t>VRWODAR</t>
  </si>
  <si>
    <t>Shree Salasar Investments Ltd</t>
  </si>
  <si>
    <t>SALSAIN</t>
  </si>
  <si>
    <t>Foundry Fuel Products Ltd</t>
  </si>
  <si>
    <t>FFPL</t>
  </si>
  <si>
    <t>VXL Instruments Ltd</t>
  </si>
  <si>
    <t>VXLINSTR</t>
  </si>
  <si>
    <t>RCI Industries &amp; Technologies Ltd</t>
  </si>
  <si>
    <t>RCIIND</t>
  </si>
  <si>
    <t>Integra Capital Ltd</t>
  </si>
  <si>
    <t>INTCAPL</t>
  </si>
  <si>
    <t>Continental Controls Ltd</t>
  </si>
  <si>
    <t>CONTICON</t>
  </si>
  <si>
    <t>Brijlaxmi Leasing &amp; Finance Ltd</t>
  </si>
  <si>
    <t>BRIJLEAS</t>
  </si>
  <si>
    <t>Vinayak Polycon International Ltd</t>
  </si>
  <si>
    <t>VINAYAKPOL</t>
  </si>
  <si>
    <t>Neelkanth Rock-Minerals Ltd</t>
  </si>
  <si>
    <t>NEELKAN</t>
  </si>
  <si>
    <t>Aravali Securities and Finance Ltd</t>
  </si>
  <si>
    <t>ARAVALIS</t>
  </si>
  <si>
    <t>Stanpacks (India) Ltd</t>
  </si>
  <si>
    <t>STANPACK</t>
  </si>
  <si>
    <t>Axis Silver ETF</t>
  </si>
  <si>
    <t>AXISILVER</t>
  </si>
  <si>
    <t>Navoday Enterprises Ltd</t>
  </si>
  <si>
    <t>NAVODAYENT</t>
  </si>
  <si>
    <t>Promact Impex Ltd</t>
  </si>
  <si>
    <t>PROMACT</t>
  </si>
  <si>
    <t>CMI Ltd</t>
  </si>
  <si>
    <t>CMICABLES</t>
  </si>
  <si>
    <t>Ganon Products Ltd</t>
  </si>
  <si>
    <t>GANONPRO</t>
  </si>
  <si>
    <t>Vision Corporation Ltd</t>
  </si>
  <si>
    <t>VISIONCO</t>
  </si>
  <si>
    <t>Umiya Tubes Ltd</t>
  </si>
  <si>
    <t>UMIYA</t>
  </si>
  <si>
    <t>Amit International Ltd</t>
  </si>
  <si>
    <t>AMITINT</t>
  </si>
  <si>
    <t>Parker Agro Chem Exports Ltd</t>
  </si>
  <si>
    <t>PARKERAC</t>
  </si>
  <si>
    <t>Sri Amarnath Finance Ltd</t>
  </si>
  <si>
    <t>AMARNATH</t>
  </si>
  <si>
    <t>Ushakiran Finance Ltd</t>
  </si>
  <si>
    <t>USHAKIRA</t>
  </si>
  <si>
    <t>Tranway Technologies Ltd</t>
  </si>
  <si>
    <t>TRANWAY</t>
  </si>
  <si>
    <t>Worldwide Aluminium Limited</t>
  </si>
  <si>
    <t>WWALUM</t>
  </si>
  <si>
    <t>Thirani Projects Ltd</t>
  </si>
  <si>
    <t>TPROJECT</t>
  </si>
  <si>
    <t>Mayur Floorings Ltd</t>
  </si>
  <si>
    <t>MAYURFL</t>
  </si>
  <si>
    <t>Aryan Share &amp; Stock Brokers Ltd</t>
  </si>
  <si>
    <t>ARYAN</t>
  </si>
  <si>
    <t>Agio Paper &amp; Industries Ltd</t>
  </si>
  <si>
    <t>AGIOPAPER</t>
  </si>
  <si>
    <t>Hasti Finance Ltd</t>
  </si>
  <si>
    <t>HASTIFIN</t>
  </si>
  <si>
    <t>Kabra Commercial Ltd</t>
  </si>
  <si>
    <t>KCL</t>
  </si>
  <si>
    <t>Kore Foods Ltd</t>
  </si>
  <si>
    <t>Vardhman Concrete Ltd</t>
  </si>
  <si>
    <t>VARDHMAN</t>
  </si>
  <si>
    <t>Shashank Traders Ltd</t>
  </si>
  <si>
    <t>SHASHANK</t>
  </si>
  <si>
    <t>Mathew Easow Research Securities Ltd</t>
  </si>
  <si>
    <t>MATHEWE</t>
  </si>
  <si>
    <t>Milestone Furniture Ltd</t>
  </si>
  <si>
    <t>MILEFUR</t>
  </si>
  <si>
    <t>Wherrelz IT Solutions Ltd</t>
  </si>
  <si>
    <t>WITS</t>
  </si>
  <si>
    <t>Ramchandra Leasing and Finance Ltd</t>
  </si>
  <si>
    <t>RLFL</t>
  </si>
  <si>
    <t>Jayatma Industries Ltd</t>
  </si>
  <si>
    <t>JAYIND</t>
  </si>
  <si>
    <t>Dhenu Buildcon Infra Ltd</t>
  </si>
  <si>
    <t>DHENUBUILD</t>
  </si>
  <si>
    <t>Trio Mercantile And Trading Ltd</t>
  </si>
  <si>
    <t>TRIOMERC</t>
  </si>
  <si>
    <t>IGC Industries Ltd</t>
  </si>
  <si>
    <t>IGCIL</t>
  </si>
  <si>
    <t>Integrated Hitech Ltd</t>
  </si>
  <si>
    <t>INTEGHIT</t>
  </si>
  <si>
    <t>MPAgro Industries Ltd</t>
  </si>
  <si>
    <t>MPAGI</t>
  </si>
  <si>
    <t>Citi Port Financial Services Ltd</t>
  </si>
  <si>
    <t>CITIPOR</t>
  </si>
  <si>
    <t>Golkonda Aluminium Extrusions Ltd</t>
  </si>
  <si>
    <t>GOLKONDA</t>
  </si>
  <si>
    <t>AVI Products India Ltd</t>
  </si>
  <si>
    <t>APIL</t>
  </si>
  <si>
    <t>SDC Techmedia Ltd</t>
  </si>
  <si>
    <t>SDC</t>
  </si>
  <si>
    <t>Kuber Udyog Ltd</t>
  </si>
  <si>
    <t>KUBERJI</t>
  </si>
  <si>
    <t>Jain Marmo Industries Ltd</t>
  </si>
  <si>
    <t>JAINMARMO</t>
  </si>
  <si>
    <t>TeleCanor Global Ltd</t>
  </si>
  <si>
    <t>TELECANOR</t>
  </si>
  <si>
    <t>S G N Telecoms Ltd</t>
  </si>
  <si>
    <t>SGNTE</t>
  </si>
  <si>
    <t>Ambassador Intra Holdings Ltd</t>
  </si>
  <si>
    <t>AIHL</t>
  </si>
  <si>
    <t>Aris International Ltd</t>
  </si>
  <si>
    <t>ARISINT</t>
  </si>
  <si>
    <t>Ashram Online.com Ltd</t>
  </si>
  <si>
    <t>ASHRAM</t>
  </si>
  <si>
    <t>Sheshadri Industries Ltd</t>
  </si>
  <si>
    <t>SHESHAINDS</t>
  </si>
  <si>
    <t>Rich Universe Network Ltd</t>
  </si>
  <si>
    <t>RICHUNV</t>
  </si>
  <si>
    <t>Decillion Finance Ltd</t>
  </si>
  <si>
    <t>DFL</t>
  </si>
  <si>
    <t>Voltaire Leasing and Finance Ltd</t>
  </si>
  <si>
    <t>VOLLF</t>
  </si>
  <si>
    <t>iStreet Network Ltd</t>
  </si>
  <si>
    <t>ISTRNETWK</t>
  </si>
  <si>
    <t>Nihar Info Global Ltd</t>
  </si>
  <si>
    <t>NIHARINF</t>
  </si>
  <si>
    <t>Vas Infrastructure Ltd</t>
  </si>
  <si>
    <t>VASINFRA</t>
  </si>
  <si>
    <t>Autoriders International Ltd</t>
  </si>
  <si>
    <t>AUTOINT</t>
  </si>
  <si>
    <t>KOBO Biotech Ltd</t>
  </si>
  <si>
    <t>KOBO</t>
  </si>
  <si>
    <t>Modella Woollens Ltd</t>
  </si>
  <si>
    <t>MODWOOL</t>
  </si>
  <si>
    <t>Bijoy Hans Ltd</t>
  </si>
  <si>
    <t>BIJHANS</t>
  </si>
  <si>
    <t>Gleam Fabmat Ltd</t>
  </si>
  <si>
    <t>GLEAM</t>
  </si>
  <si>
    <t>Clio Infotech Ltd</t>
  </si>
  <si>
    <t>CLIOINFO</t>
  </si>
  <si>
    <t>Unishire Urban Infra Ltd</t>
  </si>
  <si>
    <t>UNISHIRE</t>
  </si>
  <si>
    <t>Kanungo Financiers Ltd</t>
  </si>
  <si>
    <t>KANUNGO</t>
  </si>
  <si>
    <t>Quantum Digital Vision (India) Ltd</t>
  </si>
  <si>
    <t>QUANTDIA</t>
  </si>
  <si>
    <t>Transpact Enterprises Ltd</t>
  </si>
  <si>
    <t>TRANSPACT</t>
  </si>
  <si>
    <t>Ortel Communications Ltd</t>
  </si>
  <si>
    <t>ORTEL</t>
  </si>
  <si>
    <t>Tridev Infraestates Ltd</t>
  </si>
  <si>
    <t>ASHUTPM</t>
  </si>
  <si>
    <t>HDFC Nifty200 Momentum 30 ETF</t>
  </si>
  <si>
    <t>HDFCMOMENT</t>
  </si>
  <si>
    <t>Suryo Foods and Industries Ltd</t>
  </si>
  <si>
    <t>SURFI</t>
  </si>
  <si>
    <t>Amanaya Ventures Ltd</t>
  </si>
  <si>
    <t>AMANAYA</t>
  </si>
  <si>
    <t>Satiate Agri Ltd</t>
  </si>
  <si>
    <t>SATAGRI</t>
  </si>
  <si>
    <t>Sharanam Infraproject and Trading Ltd</t>
  </si>
  <si>
    <t>SIPTL</t>
  </si>
  <si>
    <t>Mega Nirman &amp; Industries Ltd</t>
  </si>
  <si>
    <t>MNIL</t>
  </si>
  <si>
    <t>Beeyu Overseas Ltd</t>
  </si>
  <si>
    <t>BEEYU</t>
  </si>
  <si>
    <t>Oswal Overseas Ltd</t>
  </si>
  <si>
    <t>OSWALOR</t>
  </si>
  <si>
    <t>Vaxfab Enterprises Ltd</t>
  </si>
  <si>
    <t>VEL</t>
  </si>
  <si>
    <t>Explicit Finance Ltd</t>
  </si>
  <si>
    <t>EXPLICITFIN</t>
  </si>
  <si>
    <t>Raghunath International Ltd</t>
  </si>
  <si>
    <t>RAGHUNAT</t>
  </si>
  <si>
    <t>Sanco Industries Ltd</t>
  </si>
  <si>
    <t>SANCO</t>
  </si>
  <si>
    <t>Nutech Global Ltd</t>
  </si>
  <si>
    <t>NUTECGLOB</t>
  </si>
  <si>
    <t>Ramasigns Industries Ltd</t>
  </si>
  <si>
    <t>RAMASIGNS</t>
  </si>
  <si>
    <t>Silver Pearl Hospitality &amp; Luxury Spaces Ltd</t>
  </si>
  <si>
    <t>SILVERPRL</t>
  </si>
  <si>
    <t>Incon Engineers Ltd</t>
  </si>
  <si>
    <t>INCON</t>
  </si>
  <si>
    <t>Ashiana Agro Industries Ltd</t>
  </si>
  <si>
    <t>ASHAI</t>
  </si>
  <si>
    <t>Agarwal Fortune India Ltd</t>
  </si>
  <si>
    <t>AGARWAL</t>
  </si>
  <si>
    <t>Epsom Properties Ltd</t>
  </si>
  <si>
    <t>EPSOMPRO</t>
  </si>
  <si>
    <t>Mahalaxmi Seamless Ltd</t>
  </si>
  <si>
    <t>MAHALXSE</t>
  </si>
  <si>
    <t>JMG Corporation Ltd</t>
  </si>
  <si>
    <t>JMGCORP</t>
  </si>
  <si>
    <t>Unitech International Ltd</t>
  </si>
  <si>
    <t>UNITINT</t>
  </si>
  <si>
    <t>Sophia Traexpo Ltd</t>
  </si>
  <si>
    <t>STRAEXPO</t>
  </si>
  <si>
    <t>Chandrima Mercantiles Ltd</t>
  </si>
  <si>
    <t>CHANDRIMA</t>
  </si>
  <si>
    <t>CHD Chemicals Ltd</t>
  </si>
  <si>
    <t>CHDCHEM</t>
  </si>
  <si>
    <t>Williamson Financial Services Ltd</t>
  </si>
  <si>
    <t>WILLIMFI</t>
  </si>
  <si>
    <t>Globale Tessile Ltd</t>
  </si>
  <si>
    <t>GLOBALE</t>
  </si>
  <si>
    <t>Sungold Capital Ltd</t>
  </si>
  <si>
    <t>SUNGOLD</t>
  </si>
  <si>
    <t>Wagend Infra Venture Ltd</t>
  </si>
  <si>
    <t>WAGEND</t>
  </si>
  <si>
    <t>Pro Clb Global Ltd</t>
  </si>
  <si>
    <t>PROCLB</t>
  </si>
  <si>
    <t>ICICI Prudential Nifty Infrastructure ETF</t>
  </si>
  <si>
    <t>INFRAIETF</t>
  </si>
  <si>
    <t>Vintage Securities Ltd</t>
  </si>
  <si>
    <t>VINTAGES</t>
  </si>
  <si>
    <t>Shri Ram Switchgears Ltd</t>
  </si>
  <si>
    <t>SRIRAM</t>
  </si>
  <si>
    <t>Jetmall Spices and Masala Ltd</t>
  </si>
  <si>
    <t>JETMALL</t>
  </si>
  <si>
    <t>Siddheswari Garments Ltd</t>
  </si>
  <si>
    <t>SIDDHEGA</t>
  </si>
  <si>
    <t>BGIL Films &amp; Technologies Ltd</t>
  </si>
  <si>
    <t>BGIL</t>
  </si>
  <si>
    <t>Jalan Transolutions (India) Ltd</t>
  </si>
  <si>
    <t>JALAN</t>
  </si>
  <si>
    <t>Motilal Oswal S&amp;P BSE Enhanced Value ETF</t>
  </si>
  <si>
    <t>MOVALUE</t>
  </si>
  <si>
    <t>Hanman Fit Ltd</t>
  </si>
  <si>
    <t>HANMAN</t>
  </si>
  <si>
    <t>ADITYA BSL Nifty 200 Momentum 30 ETF</t>
  </si>
  <si>
    <t>MOMENTUM</t>
  </si>
  <si>
    <t>Konndor Industries Ltd</t>
  </si>
  <si>
    <t>KONNDOR</t>
  </si>
  <si>
    <t>Shyama Infosys Ltd</t>
  </si>
  <si>
    <t>SHYAMAINFO</t>
  </si>
  <si>
    <t>Svam Software Ltd</t>
  </si>
  <si>
    <t>SVAMSOF</t>
  </si>
  <si>
    <t>Shamrock Industrial Company Ltd</t>
  </si>
  <si>
    <t>SHAMROIN</t>
  </si>
  <si>
    <t>Omni AX's Software Ltd</t>
  </si>
  <si>
    <t>OMNIAX</t>
  </si>
  <si>
    <t>Omnipotent Industries Ltd</t>
  </si>
  <si>
    <t>OMNIPOTENT</t>
  </si>
  <si>
    <t>Purohit Construction Ltd</t>
  </si>
  <si>
    <t>PUROHITCON</t>
  </si>
  <si>
    <t>Brawn Biotech Ltd</t>
  </si>
  <si>
    <t>BRAWN</t>
  </si>
  <si>
    <t>Afloat Enterprises Ltd</t>
  </si>
  <si>
    <t>ADISHAKTI</t>
  </si>
  <si>
    <t>Jainco Projects (India) Ltd</t>
  </si>
  <si>
    <t>JAINCO</t>
  </si>
  <si>
    <t>United Leasing &amp; Industries Ltd</t>
  </si>
  <si>
    <t>UNTTEMI</t>
  </si>
  <si>
    <t>Aadi Industries Ltd</t>
  </si>
  <si>
    <t>AADIIND</t>
  </si>
  <si>
    <t>Prashant India Ltd</t>
  </si>
  <si>
    <t>PRSNTIN</t>
  </si>
  <si>
    <t>Pankaj Polymers Ltd</t>
  </si>
  <si>
    <t>PANKAJPO</t>
  </si>
  <si>
    <t>Olympic Cards Ltd</t>
  </si>
  <si>
    <t>OLPCL</t>
  </si>
  <si>
    <t>Commercial Printing</t>
  </si>
  <si>
    <t>Svarnim Trade Udyog Ltd</t>
  </si>
  <si>
    <t>SNIM</t>
  </si>
  <si>
    <t>Pioneer Agro Extracts Ltd</t>
  </si>
  <si>
    <t>PIONAGR</t>
  </si>
  <si>
    <t>Aditya Ispat Ltd</t>
  </si>
  <si>
    <t>ADITYA</t>
  </si>
  <si>
    <t>International Data Management Ltd</t>
  </si>
  <si>
    <t>IDM</t>
  </si>
  <si>
    <t>Sunraj Diamond Exports Ltd</t>
  </si>
  <si>
    <t>SUNRAJDI</t>
  </si>
  <si>
    <t>Priya Ltd</t>
  </si>
  <si>
    <t>PRIYALT</t>
  </si>
  <si>
    <t>Motilal Oswal S&amp;P BSE Quality ETF</t>
  </si>
  <si>
    <t>MOQUALITY</t>
  </si>
  <si>
    <t>Gratex Industries Ltd</t>
  </si>
  <si>
    <t>GRATEXI</t>
  </si>
  <si>
    <t>Vallabh Steels Ltd</t>
  </si>
  <si>
    <t>VALLABHSQ</t>
  </si>
  <si>
    <t>Motilal Oswal S&amp;P BSE Healthcare ETF</t>
  </si>
  <si>
    <t>MOHEALTH</t>
  </si>
  <si>
    <t>Jayatma Enterprises Ltd</t>
  </si>
  <si>
    <t>JAYATMA</t>
  </si>
  <si>
    <t>Typhoon Financial Services Ltd</t>
  </si>
  <si>
    <t>TFSL</t>
  </si>
  <si>
    <t>Athena Constructions Ltd</t>
  </si>
  <si>
    <t>ATHCON</t>
  </si>
  <si>
    <t>Gyan Developers and Builders Ltd</t>
  </si>
  <si>
    <t>GYANDEV</t>
  </si>
  <si>
    <t>HDFC Nifty100 Low Volatility 30 ETF</t>
  </si>
  <si>
    <t>HDFCLOWVOL</t>
  </si>
  <si>
    <t>Looks Health Services Ltd</t>
  </si>
  <si>
    <t>LOOKS</t>
  </si>
  <si>
    <t>Ganesh Holdings Ltd</t>
  </si>
  <si>
    <t>GANHOLD</t>
  </si>
  <si>
    <t>Lakshmi Precision Screws Ltd</t>
  </si>
  <si>
    <t>LAKPRE</t>
  </si>
  <si>
    <t>Pradip Overseas Ltd</t>
  </si>
  <si>
    <t>PRADIP</t>
  </si>
  <si>
    <t>Scintilla Commercial &amp; Credit Ltd</t>
  </si>
  <si>
    <t>SCC</t>
  </si>
  <si>
    <t>Penta Gold Ltd</t>
  </si>
  <si>
    <t>PENTAGOLD</t>
  </si>
  <si>
    <t>Corporate Merchant Bankers Ltd</t>
  </si>
  <si>
    <t>CMBL</t>
  </si>
  <si>
    <t>Jyothi Infraventures Ltd</t>
  </si>
  <si>
    <t>JYOTHI</t>
  </si>
  <si>
    <t>Kotak Nifty MNC ETF</t>
  </si>
  <si>
    <t>MNC</t>
  </si>
  <si>
    <t>Cindrella Financial Services Ltd</t>
  </si>
  <si>
    <t>CINDRELL</t>
  </si>
  <si>
    <t>P M Telelinnks Ltd</t>
  </si>
  <si>
    <t>PMTELELIN</t>
  </si>
  <si>
    <t>Kotak Nifty India Consumption ETF</t>
  </si>
  <si>
    <t>CONS</t>
  </si>
  <si>
    <t>Jayabharat Credit Ltd</t>
  </si>
  <si>
    <t>JAYBHCR</t>
  </si>
  <si>
    <t>Relic Technologies Ltd</t>
  </si>
  <si>
    <t>RELICTEC</t>
  </si>
  <si>
    <t>ADITYA BSL Nifty 200 Quality 30 ETF</t>
  </si>
  <si>
    <t>NIFTYQLITY</t>
  </si>
  <si>
    <t>Progrex Ventures Ltd</t>
  </si>
  <si>
    <t>PROGREXV</t>
  </si>
  <si>
    <t>Ishaan Infrastructures and Shelters Ltd</t>
  </si>
  <si>
    <t>IISL</t>
  </si>
  <si>
    <t>Galada Finance Ltd</t>
  </si>
  <si>
    <t>GALADAFIN</t>
  </si>
  <si>
    <t>Karnimata Cold Storage Ltd</t>
  </si>
  <si>
    <t>KCSL</t>
  </si>
  <si>
    <t>52 Weeks Entertainment Ltd</t>
  </si>
  <si>
    <t>SHAQUAK</t>
  </si>
  <si>
    <t>Fabino Enterprises Ltd</t>
  </si>
  <si>
    <t>FABINO</t>
  </si>
  <si>
    <t>Richa Industries Ltd</t>
  </si>
  <si>
    <t>RICHAIND</t>
  </si>
  <si>
    <t>Futuristic Securities Ltd</t>
  </si>
  <si>
    <t>FUTURSEC</t>
  </si>
  <si>
    <t>Starlite Components Ltd</t>
  </si>
  <si>
    <t>STARLITE</t>
  </si>
  <si>
    <t>Asia Capital Ltd</t>
  </si>
  <si>
    <t>ASIACAP</t>
  </si>
  <si>
    <t>Sashwat Technocrats Ltd</t>
  </si>
  <si>
    <t>SASHWAT</t>
  </si>
  <si>
    <t>Chambal Breweries and Distilleries Ltd</t>
  </si>
  <si>
    <t>CHMBBRW</t>
  </si>
  <si>
    <t>Ekam Leasing and Finance Co Ltd</t>
  </si>
  <si>
    <t>EKAMLEA</t>
  </si>
  <si>
    <t>Sujana Universal Industries Ltd</t>
  </si>
  <si>
    <t>SUJANAUNI</t>
  </si>
  <si>
    <t>Pushpanjali Realms and Infratech Ltd</t>
  </si>
  <si>
    <t>PUSHPREALM</t>
  </si>
  <si>
    <t>Ontic Finserve Ltd</t>
  </si>
  <si>
    <t>ONTIC</t>
  </si>
  <si>
    <t>Aananda Lakshmi Spinning Mills Ltd</t>
  </si>
  <si>
    <t>AANANDALAK</t>
  </si>
  <si>
    <t>Kaarya Facilities &amp; Services Ltd</t>
  </si>
  <si>
    <t>KAARYAFSL</t>
  </si>
  <si>
    <t>Datiware Maritime Infra Ltd</t>
  </si>
  <si>
    <t>DATIWARE</t>
  </si>
  <si>
    <t>Mahaveer Infoway Ltd</t>
  </si>
  <si>
    <t>MINFY</t>
  </si>
  <si>
    <t>Amerise Biosciences Ltd</t>
  </si>
  <si>
    <t>AMERISE</t>
  </si>
  <si>
    <t>Sikozy Realtors Ltd</t>
  </si>
  <si>
    <t>SIKOZY</t>
  </si>
  <si>
    <t>Lead Financial Services Ltd</t>
  </si>
  <si>
    <t>LEADFIN</t>
  </si>
  <si>
    <t>Hemo Organic Ltd</t>
  </si>
  <si>
    <t>HEMORGANIC</t>
  </si>
  <si>
    <t>Bharatiya Global Infomedia Ltd</t>
  </si>
  <si>
    <t>BGLOBAL</t>
  </si>
  <si>
    <t>Atharv Enterprises Ltd</t>
  </si>
  <si>
    <t>ATHARVENT</t>
  </si>
  <si>
    <t>IMP Powers Ltd</t>
  </si>
  <si>
    <t>INDLMETER</t>
  </si>
  <si>
    <t>Ahimsa Industries Ltd</t>
  </si>
  <si>
    <t>AHIMSA</t>
  </si>
  <si>
    <t>AVI Polymers Ltd</t>
  </si>
  <si>
    <t>AVI</t>
  </si>
  <si>
    <t>Innocorp Ltd</t>
  </si>
  <si>
    <t>INNOCORP</t>
  </si>
  <si>
    <t>Starlit Power Systems Ltd</t>
  </si>
  <si>
    <t>STARLIT</t>
  </si>
  <si>
    <t>Encode Packaging India Ltd</t>
  </si>
  <si>
    <t>ENCODE</t>
  </si>
  <si>
    <t>Elango Industries Ltd</t>
  </si>
  <si>
    <t>ELANGO</t>
  </si>
  <si>
    <t>Multipurpose Trading and Agencies Ltd</t>
  </si>
  <si>
    <t>ZMULTIPU</t>
  </si>
  <si>
    <t>Manipal Finance Corp Ltd</t>
  </si>
  <si>
    <t>MNPLFIN</t>
  </si>
  <si>
    <t>Bansisons Tea Industries Ltd</t>
  </si>
  <si>
    <t>BANSTEA</t>
  </si>
  <si>
    <t>Ken Financial Services Ltd</t>
  </si>
  <si>
    <t>KENFIN</t>
  </si>
  <si>
    <t>GSL Securities Ltd</t>
  </si>
  <si>
    <t>GSLSEC</t>
  </si>
  <si>
    <t>Mahasagar Travels Ltd</t>
  </si>
  <si>
    <t>MHSGRMS</t>
  </si>
  <si>
    <t>Rajkot Investment Trust Ltd</t>
  </si>
  <si>
    <t>RAJKOTINV</t>
  </si>
  <si>
    <t>Desh Rakshak Aushdhalaya Ltd</t>
  </si>
  <si>
    <t>DESHRAK</t>
  </si>
  <si>
    <t>GCM Commodity &amp; Derivatives Ltd</t>
  </si>
  <si>
    <t>GCMCOMM</t>
  </si>
  <si>
    <t>Padmalaya Telefilms Ltd</t>
  </si>
  <si>
    <t>PADMALAYAT</t>
  </si>
  <si>
    <t>Patidar Buildcon Ltd</t>
  </si>
  <si>
    <t>PATIDAR</t>
  </si>
  <si>
    <t>S K S Textiles Ltd</t>
  </si>
  <si>
    <t>SKSTEXTILE</t>
  </si>
  <si>
    <t>Eureka Industries Ltd</t>
  </si>
  <si>
    <t>EUREKAI</t>
  </si>
  <si>
    <t>B J Duplex Boards Ltd</t>
  </si>
  <si>
    <t>BJDUP</t>
  </si>
  <si>
    <t>Garodia Chemicals Ltd</t>
  </si>
  <si>
    <t>GARODCH</t>
  </si>
  <si>
    <t>Gangotri Textiles Ltd</t>
  </si>
  <si>
    <t>GANGOTRI</t>
  </si>
  <si>
    <t>Ashoka Refineries Ltd</t>
  </si>
  <si>
    <t>ASHOKRE</t>
  </si>
  <si>
    <t>Quintegra Solutions Ltd</t>
  </si>
  <si>
    <t>QUINTEGRA</t>
  </si>
  <si>
    <t>Crimson Metal Engineering Company Ltd</t>
  </si>
  <si>
    <t>CRIMSON</t>
  </si>
  <si>
    <t>Aarcon Facilities Ltd</t>
  </si>
  <si>
    <t>RBGUPTA</t>
  </si>
  <si>
    <t>Fraser and Co Ltd</t>
  </si>
  <si>
    <t>FRASER</t>
  </si>
  <si>
    <t>People's Investment Ltd</t>
  </si>
  <si>
    <t>PEOPLIN</t>
  </si>
  <si>
    <t>Purple Entertainment Ltd</t>
  </si>
  <si>
    <t>PURPLE</t>
  </si>
  <si>
    <t>Superior Finlease Ltd</t>
  </si>
  <si>
    <t>SUPERIOR</t>
  </si>
  <si>
    <t>Classic Leasing &amp; Finance Ltd</t>
  </si>
  <si>
    <t>CLFL</t>
  </si>
  <si>
    <t>Space Incubatrics Technologies Ltd</t>
  </si>
  <si>
    <t>SPACEINCUBA</t>
  </si>
  <si>
    <t>Krishna Filament Industries Ltd</t>
  </si>
  <si>
    <t>KRIFILIND</t>
  </si>
  <si>
    <t>Retro Green Revolution Ltd</t>
  </si>
  <si>
    <t>RGRL</t>
  </si>
  <si>
    <t>Shelter Infra Projects Ltd</t>
  </si>
  <si>
    <t>SIPL</t>
  </si>
  <si>
    <t>Vasa Retail and Overseas Ltd</t>
  </si>
  <si>
    <t>VASA</t>
  </si>
  <si>
    <t>SW Investments Ltd</t>
  </si>
  <si>
    <t>SW1</t>
  </si>
  <si>
    <t>Mideast Portfolio Management Ltd</t>
  </si>
  <si>
    <t>MIDEASTP</t>
  </si>
  <si>
    <t>CMM Infraprojects Ltd</t>
  </si>
  <si>
    <t>CMMIPL</t>
  </si>
  <si>
    <t>Systematix Securities Ltd</t>
  </si>
  <si>
    <t>SYTIXSE</t>
  </si>
  <si>
    <t>Nikki Global Finance Ltd</t>
  </si>
  <si>
    <t>NIKKIGL</t>
  </si>
  <si>
    <t>Indra Industries Ltd</t>
  </si>
  <si>
    <t>INDRAIND</t>
  </si>
  <si>
    <t>Checkpoint Trends Ltd</t>
  </si>
  <si>
    <t>CHECKPOINT</t>
  </si>
  <si>
    <t>Adjia Technologies Ltd</t>
  </si>
  <si>
    <t>ADJIA</t>
  </si>
  <si>
    <t>Pasupati Fincap Ltd</t>
  </si>
  <si>
    <t>PASUFIN</t>
  </si>
  <si>
    <t>Gravity (India) Ltd</t>
  </si>
  <si>
    <t>GRAVITY</t>
  </si>
  <si>
    <t>Diksha Greens Ltd</t>
  </si>
  <si>
    <t>DGL</t>
  </si>
  <si>
    <t>CKP Leisure Ltd</t>
  </si>
  <si>
    <t>CKPLEISURE</t>
  </si>
  <si>
    <t>Nippon India ETF Nifty 50 Shariah BeES</t>
  </si>
  <si>
    <t>SHARIABEES</t>
  </si>
  <si>
    <t>Abhishek Infraventures Ltd</t>
  </si>
  <si>
    <t>ABHIINFRA</t>
  </si>
  <si>
    <t>Dharani Finance Ltd</t>
  </si>
  <si>
    <t>DHARFIN</t>
  </si>
  <si>
    <t>Regency Trust Ltd</t>
  </si>
  <si>
    <t>REGTRUS</t>
  </si>
  <si>
    <t>Hi-Klass Trading and Investment Ltd</t>
  </si>
  <si>
    <t>HIKLASS</t>
  </si>
  <si>
    <t>T Spiritual World Ltd</t>
  </si>
  <si>
    <t>TSPIRITUAL</t>
  </si>
  <si>
    <t>Khyati Multimedia Entertainment Ltd</t>
  </si>
  <si>
    <t>KHYATI</t>
  </si>
  <si>
    <t>SS Infrastructure Development Consultants Ltd</t>
  </si>
  <si>
    <t>SSINFRA</t>
  </si>
  <si>
    <t>Universal Arts Ltd</t>
  </si>
  <si>
    <t>UNIVARTS</t>
  </si>
  <si>
    <t>MFS Intercorp Ltd</t>
  </si>
  <si>
    <t>MFSINTRCRP</t>
  </si>
  <si>
    <t>Gopal Iron and Steels Company (Gujarat) Ltd</t>
  </si>
  <si>
    <t>GOPAIST</t>
  </si>
  <si>
    <t>Heera Ispat Ltd</t>
  </si>
  <si>
    <t>HEERAISP</t>
  </si>
  <si>
    <t>Kiran Syntex Ltd</t>
  </si>
  <si>
    <t>KIRANSY-B</t>
  </si>
  <si>
    <t>Jumbo Bag Ltd</t>
  </si>
  <si>
    <t>JUMBO</t>
  </si>
  <si>
    <t>Radhagobind Commercial Ltd</t>
  </si>
  <si>
    <t>RCL</t>
  </si>
  <si>
    <t>Edelweiss Nifty 50 ETF</t>
  </si>
  <si>
    <t>NIFTYEES</t>
  </si>
  <si>
    <t>Decorous Investment and Trading Co Ltd</t>
  </si>
  <si>
    <t>DITCO</t>
  </si>
  <si>
    <t>Jauss Polymers Ltd</t>
  </si>
  <si>
    <t>JAUSPOL</t>
  </si>
  <si>
    <t>Adarsh Mercantile Ltd</t>
  </si>
  <si>
    <t>ADARSH</t>
  </si>
  <si>
    <t>Rajvir Industries Ltd</t>
  </si>
  <si>
    <t>RAJVIR</t>
  </si>
  <si>
    <t>Ace Engitech Ltd</t>
  </si>
  <si>
    <t>ACEENGITEC</t>
  </si>
  <si>
    <t>Invesco India Nifty 50 ETF</t>
  </si>
  <si>
    <t>IVZINNIFTY</t>
  </si>
  <si>
    <t>Padmanabh Industries Ltd</t>
  </si>
  <si>
    <t>PADMAIND</t>
  </si>
  <si>
    <t>Arcee Industries Ltd</t>
  </si>
  <si>
    <t>ARCEEIN</t>
  </si>
  <si>
    <t>Natura Hue Chem Ltd</t>
  </si>
  <si>
    <t>NATHUEC</t>
  </si>
  <si>
    <t>City Online Services Ltd</t>
  </si>
  <si>
    <t>CITYONLINE</t>
  </si>
  <si>
    <t>JLA Infraville Shoppers Ltd</t>
  </si>
  <si>
    <t>JSHL</t>
  </si>
  <si>
    <t>Broadline Retail</t>
  </si>
  <si>
    <t>Kuberan Global Edu Solutions Ltd</t>
  </si>
  <si>
    <t>KGES</t>
  </si>
  <si>
    <t>SSPN Finance Ltd</t>
  </si>
  <si>
    <t>SSPNFIN</t>
  </si>
  <si>
    <t>Shiva Suitings Ltd</t>
  </si>
  <si>
    <t>SHVSUIT</t>
  </si>
  <si>
    <t>Spectra Industries Ltd</t>
  </si>
  <si>
    <t>SPECTRA</t>
  </si>
  <si>
    <t>Rajeswari Infrastructure Ltd</t>
  </si>
  <si>
    <t>RAJINFRA</t>
  </si>
  <si>
    <t>Pagaria Energy Ltd</t>
  </si>
  <si>
    <t>WOMENNET</t>
  </si>
  <si>
    <t>Nippon India ETF Nifty Dividend Opportunities 50</t>
  </si>
  <si>
    <t>DIVOPPBEES</t>
  </si>
  <si>
    <t>EMA India Ltd</t>
  </si>
  <si>
    <t>EMAINDIA</t>
  </si>
  <si>
    <t>Shri Kalyan Holdings Ltd</t>
  </si>
  <si>
    <t>SHKALYN</t>
  </si>
  <si>
    <t>Madhur Industries Ltd</t>
  </si>
  <si>
    <t>MADHURIND</t>
  </si>
  <si>
    <t>SBL Infratech Ltd</t>
  </si>
  <si>
    <t>SBLI</t>
  </si>
  <si>
    <t>Kovalam Investment and Trading Co Ltd</t>
  </si>
  <si>
    <t>ZKOVALIN</t>
  </si>
  <si>
    <t>Saptak Chem and Business Ltd</t>
  </si>
  <si>
    <t>SCBL</t>
  </si>
  <si>
    <t>Tricom Fruit Products Ltd</t>
  </si>
  <si>
    <t>TRICOMFRU</t>
  </si>
  <si>
    <t>Thakkers Group Limited</t>
  </si>
  <si>
    <t>THAKKERS</t>
  </si>
  <si>
    <t>Tiaan Consumer Ltd</t>
  </si>
  <si>
    <t>TIAANC</t>
  </si>
  <si>
    <t>AAR Shyam India Investment Company Ltd</t>
  </si>
  <si>
    <t>AARSHYAM</t>
  </si>
  <si>
    <t>R R Securities Ltd</t>
  </si>
  <si>
    <t>RRSECUR</t>
  </si>
  <si>
    <t>Euro Asia Exports Ltd</t>
  </si>
  <si>
    <t>EUROASIA</t>
  </si>
  <si>
    <t>IDFC Nifty 50 ETF</t>
  </si>
  <si>
    <t>IDFNIFTYET</t>
  </si>
  <si>
    <t>Stellant Securities (India) Ltd</t>
  </si>
  <si>
    <t>STELLANT</t>
  </si>
  <si>
    <t>Shivansh Finserve Ltd</t>
  </si>
  <si>
    <t>SHIVA</t>
  </si>
  <si>
    <t>SPV Global Trading Ltd</t>
  </si>
  <si>
    <t>SPVGLOBAL</t>
  </si>
  <si>
    <t>SVA India Ltd</t>
  </si>
  <si>
    <t>SVAINDIA</t>
  </si>
  <si>
    <t>Kanel Industries Ltd</t>
  </si>
  <si>
    <t>KANELIND</t>
  </si>
  <si>
    <t>G D L Leasing and Finance Ltd</t>
  </si>
  <si>
    <t>GDLLEAS</t>
  </si>
  <si>
    <t>Gaekwar Mills Ltd</t>
  </si>
  <si>
    <t>ZGAEKWAR</t>
  </si>
  <si>
    <t>Mardia Samyoung Capillary Tubes Company Ltd</t>
  </si>
  <si>
    <t>MSCTC</t>
  </si>
  <si>
    <t>Jaihind Projects Ltd</t>
  </si>
  <si>
    <t>JAIHINDPRO</t>
  </si>
  <si>
    <t>Transglobe Foods Ltd</t>
  </si>
  <si>
    <t>TRANSFD</t>
  </si>
  <si>
    <t>Anand Projects Ltd</t>
  </si>
  <si>
    <t>ANANDPROJ</t>
  </si>
  <si>
    <t>Hindusthan Udyog Ltd</t>
  </si>
  <si>
    <t>ZHINUDYP</t>
  </si>
  <si>
    <t>M Lakhamsi Industries Ltd</t>
  </si>
  <si>
    <t>MLINDLTD</t>
  </si>
  <si>
    <t>Motilal Oswal Nifty 200 Momentum 30 ETF</t>
  </si>
  <si>
    <t>MOMOMENTUM</t>
  </si>
  <si>
    <t>Goldcoin Health Foods Ltd</t>
  </si>
  <si>
    <t>GOLDCOINHF</t>
  </si>
  <si>
    <t>Brilliant Portfolios Ltd</t>
  </si>
  <si>
    <t>BRIPORT</t>
  </si>
  <si>
    <t>ID Info Business Services Ltd</t>
  </si>
  <si>
    <t>IDINFO</t>
  </si>
  <si>
    <t>Mudra Financial Services Ltd</t>
  </si>
  <si>
    <t>MUDRA</t>
  </si>
  <si>
    <t>TMT (India) Ltd</t>
  </si>
  <si>
    <t>TMTIND-B1</t>
  </si>
  <si>
    <t>Sagar Systech Ltd</t>
  </si>
  <si>
    <t>SAGARSYST</t>
  </si>
  <si>
    <t>Powerful Technologies Ltd</t>
  </si>
  <si>
    <t>POWERFUL</t>
  </si>
  <si>
    <t>Edelweiss ETF-Nifty Bank</t>
  </si>
  <si>
    <t>EBANK</t>
  </si>
  <si>
    <t>Surbhi Industries Ltd</t>
  </si>
  <si>
    <t>SURBHIN</t>
  </si>
  <si>
    <t>Elitecon International Ltd</t>
  </si>
  <si>
    <t>ELITECON</t>
  </si>
  <si>
    <t>CES Ltd</t>
  </si>
  <si>
    <t>CESL</t>
  </si>
  <si>
    <t>Sheraton Properties and Finance Ltd</t>
  </si>
  <si>
    <t>ZSHERAPR</t>
  </si>
  <si>
    <t>Valley Magnesite Company Ltd</t>
  </si>
  <si>
    <t>VALLEY</t>
  </si>
  <si>
    <t>Sindu Valley Technologies Ltd</t>
  </si>
  <si>
    <t>SINDUVA</t>
  </si>
  <si>
    <t>IDream Film Infrastructure Company Ltd</t>
  </si>
  <si>
    <t>SOFTBPO</t>
  </si>
  <si>
    <t>Indoworth Holdings Ltd</t>
  </si>
  <si>
    <t>UNIWSEC</t>
  </si>
  <si>
    <t>Sanmitra Commercial Ltd</t>
  </si>
  <si>
    <t>ZSANMCOM</t>
  </si>
  <si>
    <t>Hind Commerce Ltd</t>
  </si>
  <si>
    <t>HCLTD</t>
  </si>
  <si>
    <t>Rajvi Logitrade Ltd</t>
  </si>
  <si>
    <t>RAJVI</t>
  </si>
  <si>
    <t>Bansal Multiflex Ltd</t>
  </si>
  <si>
    <t>BANSAL</t>
  </si>
  <si>
    <t>Shaw Construction Pvt Ltd</t>
  </si>
  <si>
    <t>SHAHCON</t>
  </si>
  <si>
    <t>Speedage Commercials Ltd</t>
  </si>
  <si>
    <t>ZSPEEDCO</t>
  </si>
  <si>
    <t>Gold Rock Investments Ltd</t>
  </si>
  <si>
    <t>ZGOLDINV</t>
  </si>
  <si>
    <t>Kedia Construction Co Ltd</t>
  </si>
  <si>
    <t>KEDIACN</t>
  </si>
  <si>
    <t>India Radiators Ltd</t>
  </si>
  <si>
    <t>INRADIA</t>
  </si>
  <si>
    <t>KSHITIJ Investments Ltd</t>
  </si>
  <si>
    <t>KSHITIJ</t>
  </si>
  <si>
    <t>ICICI Prudential Nifty 200 Momentum 30 ETF</t>
  </si>
  <si>
    <t>MOM30IETF</t>
  </si>
  <si>
    <t>Magnanimous Trade &amp; Finance Ltd</t>
  </si>
  <si>
    <t>MAGANTR</t>
  </si>
  <si>
    <t>Yash Trading and Finance Ltd</t>
  </si>
  <si>
    <t>YASTF</t>
  </si>
  <si>
    <t>Ridhi Synthetics Ltd</t>
  </si>
  <si>
    <t>RIDHISYN</t>
  </si>
  <si>
    <t>Apollo Ingredients Ltd</t>
  </si>
  <si>
    <t>INDSOYA</t>
  </si>
  <si>
    <t>Sunrise Industrial Traders Ltd</t>
  </si>
  <si>
    <t>SUNRINV</t>
  </si>
  <si>
    <t>Jupiter Industries and Leasing Ltd</t>
  </si>
  <si>
    <t>JPTRLES</t>
  </si>
  <si>
    <t>Nirbhay Colours India Ltd</t>
  </si>
  <si>
    <t>NIRBHAYIND</t>
  </si>
  <si>
    <t>Swastik Safe Deposit and Investments Ltd</t>
  </si>
  <si>
    <t>ZSWASTSA</t>
  </si>
  <si>
    <t>Purity Flexpack Ltd</t>
  </si>
  <si>
    <t>PURITY</t>
  </si>
  <si>
    <t>Varun Mercantile Ltd</t>
  </si>
  <si>
    <t>VARUNME</t>
  </si>
  <si>
    <t>Coromandel Agro Products and Oils Ltd</t>
  </si>
  <si>
    <t>CORAGRO</t>
  </si>
  <si>
    <t>Nibe Ordnance and Maritime Ltd</t>
  </si>
  <si>
    <t>ANSHNCO</t>
  </si>
  <si>
    <t>PH Trading Ltd</t>
  </si>
  <si>
    <t>PHTRADING</t>
  </si>
  <si>
    <t>Melstar Information Technologies Ltd</t>
  </si>
  <si>
    <t>MELSTAR</t>
  </si>
  <si>
    <t>Kusam Electrical Industries Ltd</t>
  </si>
  <si>
    <t>KUSUMEL</t>
  </si>
  <si>
    <t>Pervasive Commodities Ltd</t>
  </si>
  <si>
    <t>PERVASIVE</t>
  </si>
  <si>
    <t>Viksit Engineering Ltd</t>
  </si>
  <si>
    <t>VIKSHEN</t>
  </si>
  <si>
    <t>Mrugesh Trading Ltd</t>
  </si>
  <si>
    <t>MRUTR</t>
  </si>
  <si>
    <t>Unijolly Investments Company Ltd</t>
  </si>
  <si>
    <t>UNIJOLL</t>
  </si>
  <si>
    <t>Western Ministil Ltd</t>
  </si>
  <si>
    <t>WMINIMT</t>
  </si>
  <si>
    <t>Hindustan Housing Company Ltd</t>
  </si>
  <si>
    <t>ZHINDHSG</t>
  </si>
  <si>
    <t>Megh Mayur Infra Ltd</t>
  </si>
  <si>
    <t>TRANOCE</t>
  </si>
  <si>
    <t>Elcid Investments Ltd</t>
  </si>
  <si>
    <t>ELCIDIN</t>
  </si>
  <si>
    <t>Sagar Soya Products Ltd</t>
  </si>
  <si>
    <t>SAGRSOY-B</t>
  </si>
  <si>
    <t>Southern Gas Ltd</t>
  </si>
  <si>
    <t>ZSOUTGAS</t>
  </si>
  <si>
    <t>Antariksh Industries Ltd</t>
  </si>
  <si>
    <t>ANTARIKSH</t>
  </si>
  <si>
    <t>Bengal Steel Industries Ltd</t>
  </si>
  <si>
    <t>BENGALS</t>
  </si>
  <si>
    <t>Whitehall Commercial Company Ltd</t>
  </si>
  <si>
    <t>WHITHAL</t>
  </si>
  <si>
    <t>BHARAT Bond ETF-April 2031-Growth</t>
  </si>
  <si>
    <t>EBBETF0431</t>
  </si>
  <si>
    <t>BHARAT Bond ETF-April 2025-Growth</t>
  </si>
  <si>
    <t>EBBETF0425</t>
  </si>
  <si>
    <t>HDFC Nifty Bank ETF</t>
  </si>
  <si>
    <t>HDFCNIFBAN</t>
  </si>
  <si>
    <t>ICICI Prudential Nifty Private Bank ETF</t>
  </si>
  <si>
    <t>PVTBANIETF</t>
  </si>
  <si>
    <t>ICICI Prudential Nifty Midcap 150 ETF</t>
  </si>
  <si>
    <t>MIDCAPIETF</t>
  </si>
  <si>
    <t>ICICI Pru Nifty Alpha Low- Volatility 30 ETF</t>
  </si>
  <si>
    <t>ALPL30IETF</t>
  </si>
  <si>
    <t>ICICI Prudential Nifty IT ETF</t>
  </si>
  <si>
    <t>ITIETF</t>
  </si>
  <si>
    <t>ICICI Prudential S&amp;P BSE 500 ETF</t>
  </si>
  <si>
    <t>BSE500IETF</t>
  </si>
  <si>
    <t>ICICI Prudential Nifty Bank ETF</t>
  </si>
  <si>
    <t>BANKIETF</t>
  </si>
  <si>
    <t>Kotak Nifty 50 Value 20 ETF</t>
  </si>
  <si>
    <t>NV20</t>
  </si>
  <si>
    <t>Indokem Ltd</t>
  </si>
  <si>
    <t>INDOKEM</t>
  </si>
  <si>
    <t>LIC MF Nifty 100 ETF</t>
  </si>
  <si>
    <t>LICNFNHGP</t>
  </si>
  <si>
    <t>Lakshmi Electrical Control Systems Ltd</t>
  </si>
  <si>
    <t>LAKSELEC</t>
  </si>
  <si>
    <t>LIC MF Nifty 50 ETF</t>
  </si>
  <si>
    <t>LICNETFN50</t>
  </si>
  <si>
    <t>Mirae Asset Nifty Next 50 ETF</t>
  </si>
  <si>
    <t>NEXT50</t>
  </si>
  <si>
    <t>Tata Nifty 50 ETF</t>
  </si>
  <si>
    <t>NETF</t>
  </si>
  <si>
    <t>Tata Nifty Private Bank Exchange Traded Fund</t>
  </si>
  <si>
    <t>NPBET</t>
  </si>
  <si>
    <t>UTI Nifty 50 ETF</t>
  </si>
  <si>
    <t>UTINIFTETF</t>
  </si>
  <si>
    <t>Data Infrastructure Trust</t>
  </si>
  <si>
    <t>DATAINFRA</t>
  </si>
  <si>
    <t>SBI S&amp;P BSE Sensex Next 50 ETF</t>
  </si>
  <si>
    <t>SETFSN50</t>
  </si>
  <si>
    <t>IDFC S&amp;P BSE Sensex ETF</t>
  </si>
  <si>
    <t>IDFSENSEXE</t>
  </si>
  <si>
    <t>SBI S&amp;P BSE 100 ETF</t>
  </si>
  <si>
    <t>SETFBSE100</t>
  </si>
  <si>
    <t>Nippon India ETF S&amp;P BSE Sensex</t>
  </si>
  <si>
    <t>SENSEXBEES</t>
  </si>
  <si>
    <t>SBI S&amp;P BSE Sensex ETF</t>
  </si>
  <si>
    <t>SBISENSEX</t>
  </si>
  <si>
    <t>SBI Nifty Private Bank ETF</t>
  </si>
  <si>
    <t>SBIETFPB</t>
  </si>
  <si>
    <t>SBI Nifty IT ETF</t>
  </si>
  <si>
    <t>SBIETFIT</t>
  </si>
  <si>
    <t>Axis NIFTY Bank ETF</t>
  </si>
  <si>
    <t>AXISBNKETF</t>
  </si>
  <si>
    <t>NipponETFNifty CPSE Bond Plus SDL Sep 2024 50:50</t>
  </si>
  <si>
    <t>SDL24BEES</t>
  </si>
  <si>
    <t>Mirae Asset Nifty 100 ESG Sector Leaders ETF</t>
  </si>
  <si>
    <t>ESG</t>
  </si>
  <si>
    <t>Motilal Oswal 5 Year G-Sec ETF</t>
  </si>
  <si>
    <t>MOGSEC</t>
  </si>
  <si>
    <t>Bhalchandram Clothing Ltd</t>
  </si>
  <si>
    <t>BHALCHANDR</t>
  </si>
  <si>
    <t>Empee Distilleries Ltd</t>
  </si>
  <si>
    <t>EDL</t>
  </si>
  <si>
    <t>MIG Media Neurons Ltd</t>
  </si>
  <si>
    <t>MMNL</t>
  </si>
  <si>
    <t>Girdharilal Sugar and Allied Industries Ltd</t>
  </si>
  <si>
    <t>GIRDSGA</t>
  </si>
  <si>
    <t>Shilpi Cable Technologies Ltd</t>
  </si>
  <si>
    <t>SHILPI</t>
  </si>
  <si>
    <t>Tulsyan NEC Ltd</t>
  </si>
  <si>
    <t>TULSYAN</t>
  </si>
  <si>
    <t>Legacy Mercantile Ltd</t>
  </si>
  <si>
    <t>LEGACY</t>
  </si>
  <si>
    <t>Web Element Solutions Ltd</t>
  </si>
  <si>
    <t>WEBSL</t>
  </si>
  <si>
    <t>Has Lifestyle Ltd</t>
  </si>
  <si>
    <t>HASJUICE</t>
  </si>
  <si>
    <t>Supernova Advertising Ltd</t>
  </si>
  <si>
    <t>SUPERNOVA</t>
  </si>
  <si>
    <t>Dekson Castings Ltd</t>
  </si>
  <si>
    <t>DEKSON</t>
  </si>
  <si>
    <t>Parnav Sports Academy Ltd</t>
  </si>
  <si>
    <t>PSAL</t>
  </si>
  <si>
    <t>Kanak Krishi Implements Ltd</t>
  </si>
  <si>
    <t>KKIL</t>
  </si>
  <si>
    <t>Gracious Software Ltd</t>
  </si>
  <si>
    <t>GSL</t>
  </si>
  <si>
    <t>Abhijit Trading Co Ltd</t>
  </si>
  <si>
    <t>ABHIJIT</t>
  </si>
  <si>
    <t>Real Growth Corporation Ltd</t>
  </si>
  <si>
    <t>RGCORP</t>
  </si>
  <si>
    <t>Sharp Investments Ltd</t>
  </si>
  <si>
    <t>SHARPINV</t>
  </si>
  <si>
    <t>Prabhu Steel Industries Ltd</t>
  </si>
  <si>
    <t>ZPRBHSTE</t>
  </si>
  <si>
    <t>Wardwizard Healthcare Ltd</t>
  </si>
  <si>
    <t>AYOME</t>
  </si>
  <si>
    <t>Shiv Kamal Impex Ltd</t>
  </si>
  <si>
    <t>SHIVKAMAL</t>
  </si>
  <si>
    <t>Vinayak Vanijya Ltd</t>
  </si>
  <si>
    <t>VINVANI</t>
  </si>
  <si>
    <t>Jeet Machine Tools Ltd</t>
  </si>
  <si>
    <t>ZJEETMAC</t>
  </si>
  <si>
    <t>Vsd Confin Ltd</t>
  </si>
  <si>
    <t>VSDCONF</t>
  </si>
  <si>
    <t>Sueryaa Knitwear Ltd</t>
  </si>
  <si>
    <t>SUERYAAKNI</t>
  </si>
  <si>
    <t>Tirupati Finlease Ltd</t>
  </si>
  <si>
    <t>TFLL</t>
  </si>
  <si>
    <t>U F M Industries Ltd</t>
  </si>
  <si>
    <t>UFMINDL</t>
  </si>
  <si>
    <t>Parmeshwari Silk Mills Ltd</t>
  </si>
  <si>
    <t>PARMSILK</t>
  </si>
  <si>
    <t>Shikhar Leasing and Trading Ltd</t>
  </si>
  <si>
    <t>SHIKHARLETR</t>
  </si>
  <si>
    <t>Raideep Industries Ltd</t>
  </si>
  <si>
    <t>RAIDEEPIND</t>
  </si>
  <si>
    <t>Vardhan Capital and Finance Ltd</t>
  </si>
  <si>
    <t>VARDHANCFL</t>
  </si>
  <si>
    <t>Hari Govind International Ltd</t>
  </si>
  <si>
    <t>HARIGOV</t>
  </si>
  <si>
    <t>Tivoli Construction Ltd</t>
  </si>
  <si>
    <t>TVOLCON</t>
  </si>
  <si>
    <t>Jyot International Marketing Ltd</t>
  </si>
  <si>
    <t>JYOTIN</t>
  </si>
  <si>
    <t>Sarvamangal Marcantile Company Ltd</t>
  </si>
  <si>
    <t>ZSARVAMA</t>
  </si>
  <si>
    <t>Alna Trading and Exports Ltd</t>
  </si>
  <si>
    <t>ALNATRD</t>
  </si>
  <si>
    <t>Ventura Guaranty Ltd</t>
  </si>
  <si>
    <t>SHYAM</t>
  </si>
  <si>
    <t>Healthy Investments Ltd</t>
  </si>
  <si>
    <t>HEALINV</t>
  </si>
  <si>
    <t>Vivid Global Industries Ltd</t>
  </si>
  <si>
    <t>VIVIDIND</t>
  </si>
  <si>
    <t>Revati Organics Ltd</t>
  </si>
  <si>
    <t>REVAORG</t>
  </si>
  <si>
    <t>TTL Enterprises Ltd</t>
  </si>
  <si>
    <t>TTLEL</t>
  </si>
  <si>
    <t>Multiplus Holdings Ltd</t>
  </si>
  <si>
    <t>MULTIIN</t>
  </si>
  <si>
    <t>Jumbo Finance Ltd</t>
  </si>
  <si>
    <t>JUMBFNL</t>
  </si>
  <si>
    <t>Punctual Trading Ltd</t>
  </si>
  <si>
    <t>PUNCTRD</t>
  </si>
  <si>
    <t>Hariyana Ventures Ltd</t>
  </si>
  <si>
    <t>HVL</t>
  </si>
  <si>
    <t>Bajaj Global Ltd</t>
  </si>
  <si>
    <t>BAJGLOB</t>
  </si>
  <si>
    <t>Twin Roses Trades and Agencies Ltd</t>
  </si>
  <si>
    <t>TWIROST</t>
  </si>
  <si>
    <t>Nivi Trading Ltd</t>
  </si>
  <si>
    <t>ZNIVITRD</t>
  </si>
  <si>
    <t>Meenakshi Steel Industries Ltd</t>
  </si>
  <si>
    <t>MEENST</t>
  </si>
  <si>
    <t>Asutosh Enterprises Ltd</t>
  </si>
  <si>
    <t>ASUTENT</t>
  </si>
  <si>
    <t>Terraform Realstate Ltd</t>
  </si>
  <si>
    <t>TERRAREAL</t>
  </si>
  <si>
    <t>Terraform Magnum Ltd</t>
  </si>
  <si>
    <t>TERRAFORM</t>
  </si>
  <si>
    <t>Microse India Ltd</t>
  </si>
  <si>
    <t>MICROSE</t>
  </si>
  <si>
    <t>Bentley Commercial Enterprises Ltd</t>
  </si>
  <si>
    <t>BENTCOM</t>
  </si>
  <si>
    <t>Nilkanth Engineering Ltd</t>
  </si>
  <si>
    <t>ZNILKENG</t>
  </si>
  <si>
    <t>Kajal Synthetics and Silk Mills Ltd</t>
  </si>
  <si>
    <t>KAJALSY</t>
  </si>
  <si>
    <t>Devinsu Trading Ltd</t>
  </si>
  <si>
    <t>DEVITRD</t>
  </si>
  <si>
    <t>Satyam Silk Mills Ltd</t>
  </si>
  <si>
    <t>ZSATYASL</t>
  </si>
  <si>
    <t>Ishwarshakti Holding &amp; Traders Ltd</t>
  </si>
  <si>
    <t>ISHWATR</t>
  </si>
  <si>
    <t>Triochem Products Ltd</t>
  </si>
  <si>
    <t>TRIPR</t>
  </si>
  <si>
    <t>Technojet Consultants Ltd</t>
  </si>
  <si>
    <t>TECHCON</t>
  </si>
  <si>
    <t>Oseaspre Consultants Ltd</t>
  </si>
  <si>
    <t>OSEASPR</t>
  </si>
  <si>
    <t>Classic Electricals Ltd</t>
  </si>
  <si>
    <t>CLASELE</t>
  </si>
  <si>
    <t>Mansoon Trading Co Ltd</t>
  </si>
  <si>
    <t>ZMANSOON</t>
  </si>
  <si>
    <t>Shreenath Investment Company Ltd</t>
  </si>
  <si>
    <t>SHRENTI</t>
  </si>
  <si>
    <t>Pet Plastics Ltd</t>
  </si>
  <si>
    <t>PETPLST</t>
  </si>
  <si>
    <t>Indo Gulf Industries Ltd</t>
  </si>
  <si>
    <t>IGLFXPL-B</t>
  </si>
  <si>
    <t>Oriental InfraTrust</t>
  </si>
  <si>
    <t>OSEINTRUST</t>
  </si>
  <si>
    <t>AIRTELPP</t>
  </si>
  <si>
    <t>Aurum PropTech Ltd Partly Paidup</t>
  </si>
  <si>
    <t>AURUMPP1</t>
  </si>
  <si>
    <t>SMC Credits Limited</t>
  </si>
  <si>
    <t>SMCREDT</t>
  </si>
  <si>
    <t>Highway Infrastructure Ltd</t>
  </si>
  <si>
    <t>HIGHWAYS</t>
  </si>
  <si>
    <t>Anzen India Energy Yield Plus Trust</t>
  </si>
  <si>
    <t>ANZEN</t>
  </si>
  <si>
    <t>ICICI Pru Nifty Financial Services Ex-Bank ETF</t>
  </si>
  <si>
    <t>FINIETF</t>
  </si>
  <si>
    <t>Kotak Silver ETF</t>
  </si>
  <si>
    <t>SILVER1</t>
  </si>
  <si>
    <t>ICICI Pru Nifty 10 yr Benchmark G-sec ETF</t>
  </si>
  <si>
    <t>GSEC10IETF</t>
  </si>
  <si>
    <t>BHARAT Bond ETF - April 2033</t>
  </si>
  <si>
    <t>EBBETF0433</t>
  </si>
  <si>
    <t>ICICI Pru Nifty Commodities ETF</t>
  </si>
  <si>
    <t>COMMOIETF</t>
  </si>
  <si>
    <t>DSP Nifty Bank ETF</t>
  </si>
  <si>
    <t>BANKETFADD</t>
  </si>
  <si>
    <t>Kotak Nifty 1D Rate Liquid ETF</t>
  </si>
  <si>
    <t>LIQUID1</t>
  </si>
  <si>
    <t>HDFC NIFTY Smallcap 250 ETF</t>
  </si>
  <si>
    <t>HDFCSML250</t>
  </si>
  <si>
    <t>HDFC NIFTY Midcap 150 ETF</t>
  </si>
  <si>
    <t>HDFCMID150</t>
  </si>
  <si>
    <t>HDFC S&amp;P BSE 500 ETF</t>
  </si>
  <si>
    <t>HDFCBSE500</t>
  </si>
  <si>
    <t>Mirae Asset Gold ETF</t>
  </si>
  <si>
    <t>GOLDETF</t>
  </si>
  <si>
    <t>Aditya BSL CRISIL Overnight AI Index ETF</t>
  </si>
  <si>
    <t>ABSLLIQUID</t>
  </si>
  <si>
    <t>ICICI Prudential Nifty PSU Bank ETF</t>
  </si>
  <si>
    <t>PSUBNKIETF</t>
  </si>
  <si>
    <t>Axis S&amp;P BSE Sensex ETF</t>
  </si>
  <si>
    <t>AXSENSEX</t>
  </si>
  <si>
    <t>Mirae Asset Nifty 100 Low Volatility 30 ETF</t>
  </si>
  <si>
    <t>LOWVOL</t>
  </si>
  <si>
    <t>Digital Fibre Infrastructure Trust</t>
  </si>
  <si>
    <t>DIGIFIBRE</t>
  </si>
  <si>
    <t>Mirae Asset Nifty 8-13 yr G-Sec ETF</t>
  </si>
  <si>
    <t>GSEC10YEAR</t>
  </si>
  <si>
    <t>UTI Silver Exchange Traded Fund</t>
  </si>
  <si>
    <t>SILVERETF</t>
  </si>
  <si>
    <t>DSP Gold ETF</t>
  </si>
  <si>
    <t>GOLDETFADD</t>
  </si>
  <si>
    <t>Mirae Asset Silver ETF</t>
  </si>
  <si>
    <t>SILVRETF</t>
  </si>
  <si>
    <t>Indian Highway Concessions Trust</t>
  </si>
  <si>
    <t>IHCT</t>
  </si>
  <si>
    <t>Automobile Products of India Ltd</t>
  </si>
  <si>
    <t>AUTOPRD</t>
  </si>
  <si>
    <t>DSP Nifty IT ETF</t>
  </si>
  <si>
    <t>ITETFADD</t>
  </si>
  <si>
    <t>Mirae Asset Nifty Bank ETF</t>
  </si>
  <si>
    <t>BANKETF</t>
  </si>
  <si>
    <t>Mirae Asset Nifty 1D Rate Liquid ETF</t>
  </si>
  <si>
    <t>LIQUID</t>
  </si>
  <si>
    <t>DSP Nifty PSU Bank ETF</t>
  </si>
  <si>
    <t>PSUBANKADD</t>
  </si>
  <si>
    <t>DSP Nifty Private Bank ETF</t>
  </si>
  <si>
    <t>PVTBANKADD</t>
  </si>
  <si>
    <t>DSP S&amp;P BSE Sensex ETF</t>
  </si>
  <si>
    <t>SENSEXADD</t>
  </si>
  <si>
    <t>ICICI Prudential Nifty 200 Quality 30 ETF Regular</t>
  </si>
  <si>
    <t>QUAL30IETF</t>
  </si>
  <si>
    <t>HDFC Nifty 1D Rate Liquid ETF</t>
  </si>
  <si>
    <t>HDFCLIQUID</t>
  </si>
  <si>
    <t>IRB Infrastructure Trust</t>
  </si>
  <si>
    <t>IRBIT</t>
  </si>
  <si>
    <t>UTI Nifty Midcap 150 Exchange Traded Fund</t>
  </si>
  <si>
    <t>NIFMID150</t>
  </si>
  <si>
    <t>Navi NIFTY 50 ETF</t>
  </si>
  <si>
    <t>NAVINIFTY</t>
  </si>
  <si>
    <t>Motilal Oswal Nifty 500 ETF</t>
  </si>
  <si>
    <t>MONIFTY500</t>
  </si>
  <si>
    <t>Mirae Asset S&amp;P BSE Sensex ETF</t>
  </si>
  <si>
    <t>SENSEXETF</t>
  </si>
  <si>
    <t>Intelligent Supply Chain Infrastructure Trust</t>
  </si>
  <si>
    <t>ISCITRUST</t>
  </si>
  <si>
    <t>Mirae Asset Nifty 200 Alpha 30 ETF</t>
  </si>
  <si>
    <t>ALPHAETF</t>
  </si>
  <si>
    <t>Mirae Asset Nifty IT ETF</t>
  </si>
  <si>
    <t>ITETF</t>
  </si>
  <si>
    <t>SBI NIFTY 1D Rate ETF</t>
  </si>
  <si>
    <t>LIQUIDSBI</t>
  </si>
  <si>
    <t>Edelweiss Gold ETF</t>
  </si>
  <si>
    <t>EGOLD</t>
  </si>
  <si>
    <t>Edelweiss Silver ETF</t>
  </si>
  <si>
    <t>ESILVER</t>
  </si>
  <si>
    <t>Baroda BNP Paribas Gold ETF</t>
  </si>
  <si>
    <t>BBNPPGOLD</t>
  </si>
  <si>
    <t>Sustainable Energy Infra Trust</t>
  </si>
  <si>
    <t>SEITINVIT</t>
  </si>
  <si>
    <t>Tata Gold Exchange Traded Fund</t>
  </si>
  <si>
    <t>TATAGOLD</t>
  </si>
  <si>
    <t>Tata Silver Exchange Traded Fund</t>
  </si>
  <si>
    <t>TATSILV</t>
  </si>
  <si>
    <t>Zerodha Nifty 1D Rate Liquid ETF</t>
  </si>
  <si>
    <t>LIQUIDCASE</t>
  </si>
  <si>
    <t>Bajaj Finserv Nifty Bank ETF</t>
  </si>
  <si>
    <t>BANKBETF</t>
  </si>
  <si>
    <t>Bajaj Finserv Nifty 50 ETF</t>
  </si>
  <si>
    <t>NIFTYBETF</t>
  </si>
  <si>
    <t>UTI Nifty IT ETF</t>
  </si>
  <si>
    <t>NIFITETF</t>
  </si>
  <si>
    <t>UTI Nifty 10 yr Benchmark G-Sec ETF</t>
  </si>
  <si>
    <t>NIF10GETF</t>
  </si>
  <si>
    <t>UTI Nifty 5 yr Benchmark G-Sec ETF</t>
  </si>
  <si>
    <t>NIF5GETF</t>
  </si>
  <si>
    <t>HDFC NIFTY PSU BANK ETF</t>
  </si>
  <si>
    <t>HDFCPSUBK</t>
  </si>
  <si>
    <t>DSP Nifty Healthcare ETF</t>
  </si>
  <si>
    <t>HEALTHADD</t>
  </si>
  <si>
    <t>Grasim Industries Ltd- Partly Paidup</t>
  </si>
  <si>
    <t>GRASIMPP1</t>
  </si>
  <si>
    <t>NDR InvIT Trust</t>
  </si>
  <si>
    <t>NDRINVIT</t>
  </si>
  <si>
    <t>LIC MF Nifty Midcap 100 ETF</t>
  </si>
  <si>
    <t>LICNMID100</t>
  </si>
  <si>
    <t>Skipper Ltd Partly Paidup</t>
  </si>
  <si>
    <t>SKIPPERPP</t>
  </si>
  <si>
    <t>Mirae Asset Nifty Smallcap 250 Momentum Ql 100 ETF</t>
  </si>
  <si>
    <t>SMALLCAP</t>
  </si>
  <si>
    <t>Zerodha Gold ETF</t>
  </si>
  <si>
    <t>GOLDCASE</t>
  </si>
  <si>
    <t>Quest Softech (India) Ltd Partly Paidup</t>
  </si>
  <si>
    <t>AMPVOLTSPP</t>
  </si>
  <si>
    <t>Adroit Infotech Ltd Partly Paidup</t>
  </si>
  <si>
    <t>ADROITPP1</t>
  </si>
  <si>
    <t>Yarn Syndicate Ltd Partly Paidup</t>
  </si>
  <si>
    <t>YARNPP</t>
  </si>
  <si>
    <t>Bharat Highways InvIT</t>
  </si>
  <si>
    <t>BHINVIT</t>
  </si>
  <si>
    <t>Motilal Oswal Nifty Smallcap 250 ETF</t>
  </si>
  <si>
    <t>MOSMALL250</t>
  </si>
  <si>
    <t>Motilal Oswal Nifty Realty ETF</t>
  </si>
  <si>
    <t>MOREALTY</t>
  </si>
  <si>
    <t>DSP S&amp;P BSE Liquid Rate ETF</t>
  </si>
  <si>
    <t>LIQUIDADD</t>
  </si>
  <si>
    <t>Aditya Birla Sun Life Nifty PSE ETF</t>
  </si>
  <si>
    <t>ABSLPSE</t>
  </si>
  <si>
    <t>Iykot Hitech Toolroom Ltd Partly Paidup</t>
  </si>
  <si>
    <t>IYKOTPP</t>
  </si>
  <si>
    <t>Mirae Asset Nifty MidSmallcap400 Momentum Q100 ETF</t>
  </si>
  <si>
    <t>MIDSMALL</t>
  </si>
  <si>
    <t>Hem Holdings and Trading Ltd</t>
  </si>
  <si>
    <t>ZHEMHOLD</t>
  </si>
  <si>
    <t>Haryana Financial Corp</t>
  </si>
  <si>
    <t>HARAFIN</t>
  </si>
  <si>
    <t>Bajaj Finserv Nifty 1D Rate Liquid ETF</t>
  </si>
  <si>
    <t>LIQUIDBETF</t>
  </si>
  <si>
    <t>Savani Financials Ltd Partly Paidup</t>
  </si>
  <si>
    <t>SAVFIPP</t>
  </si>
  <si>
    <t>Zerodha Nifty 100 ETF</t>
  </si>
  <si>
    <t>TOP100CASE</t>
  </si>
  <si>
    <t>Zerodha Nifty Midcap 150 ETF</t>
  </si>
  <si>
    <t>MID150CASE</t>
  </si>
  <si>
    <t>Baroda BNP Paribas Nifty Bank ETF</t>
  </si>
  <si>
    <t>BBNPNBETF</t>
  </si>
  <si>
    <t>Solara Active Pharma Sciences Ltd Partly Paidup</t>
  </si>
  <si>
    <t>SOLARAPP</t>
  </si>
  <si>
    <t>NXT-Infra Trust</t>
  </si>
  <si>
    <t>NXT-INFRA</t>
  </si>
  <si>
    <t>SBI Silver ETF</t>
  </si>
  <si>
    <t>SBISILVER</t>
  </si>
  <si>
    <t>Shriram Nifty 1D Rate Liquid ETF</t>
  </si>
  <si>
    <t>LIQUIDSHRI</t>
  </si>
  <si>
    <t>VSF Projects Ltd Partly Paidup</t>
  </si>
  <si>
    <t>VSFPROJPP</t>
  </si>
  <si>
    <t>Aditya Birla Sun Life CRISIL Broad Based Gilt ETF</t>
  </si>
  <si>
    <t>ABGSEC</t>
  </si>
  <si>
    <t>Mirae Asset Nifty EV and New Age Automotive ETF</t>
  </si>
  <si>
    <t>EVINDIA</t>
  </si>
  <si>
    <t>Sobha Ltd Partly Paidup</t>
  </si>
  <si>
    <t>SOBHAPP</t>
  </si>
  <si>
    <t>SBI Nifty50 Equal Weight ETF</t>
  </si>
  <si>
    <t>SBINEQWETF</t>
  </si>
  <si>
    <t>ICICI Prudential Nifty Oil &amp; Gas ETF</t>
  </si>
  <si>
    <t>OILIETF</t>
  </si>
  <si>
    <t>Groww Nifty EV &amp; New Age Automotive ETF</t>
  </si>
  <si>
    <t>GROWWEV</t>
  </si>
  <si>
    <t>MITCONPP</t>
  </si>
  <si>
    <t>Aditya Birla Sun Life Crisil 10 Year Gilt ETF</t>
  </si>
  <si>
    <t>GSEC10ABSL</t>
  </si>
  <si>
    <t>ICICI Prudential Nifty Metal ETF</t>
  </si>
  <si>
    <t>METALIETF</t>
  </si>
  <si>
    <t>Sharat Industries Ltd Partly Paidup</t>
  </si>
  <si>
    <t>SHARATPP</t>
  </si>
  <si>
    <t>Suraj Industries Ltd Partly Paid-up</t>
  </si>
  <si>
    <t>SURAJPP</t>
  </si>
  <si>
    <t>Motilal Oswal Nifty India Defence ETF</t>
  </si>
  <si>
    <t>MODEFENCE</t>
  </si>
  <si>
    <t>Vdeal System Ltd</t>
  </si>
  <si>
    <t>VDEAL</t>
  </si>
  <si>
    <t>Indian Phosphate Ltd</t>
  </si>
  <si>
    <t>IPHL</t>
  </si>
  <si>
    <t>Premier Energies Ltd</t>
  </si>
  <si>
    <t>PREMIERENE</t>
  </si>
  <si>
    <t>Jay Bee Laminations Ltd</t>
  </si>
  <si>
    <t>JAYBEE</t>
  </si>
  <si>
    <t>Industry</t>
  </si>
  <si>
    <t>Oil Gas &amp; Consumable Fuels</t>
  </si>
  <si>
    <t>Information Technology</t>
  </si>
  <si>
    <t>Financial Services</t>
  </si>
  <si>
    <t>Telecommunication</t>
  </si>
  <si>
    <t>Fast Moving Consumer Goods</t>
  </si>
  <si>
    <t>Construction</t>
  </si>
  <si>
    <t>Healthcare</t>
  </si>
  <si>
    <t>Automobile and Auto Components</t>
  </si>
  <si>
    <t>Power</t>
  </si>
  <si>
    <t>Metals &amp; Mining</t>
  </si>
  <si>
    <t>Consumer Services</t>
  </si>
  <si>
    <t>Services</t>
  </si>
  <si>
    <t>Consumer Durables</t>
  </si>
  <si>
    <t>Capital Goods</t>
  </si>
  <si>
    <t>Realty</t>
  </si>
  <si>
    <t>Chemicals</t>
  </si>
  <si>
    <t>Diversified</t>
  </si>
  <si>
    <t>Media Entertainment &amp; Publication</t>
  </si>
  <si>
    <t>Forest Materials</t>
  </si>
  <si>
    <t>Utilities</t>
  </si>
  <si>
    <t>1Y Return vs Nifty Z-Score</t>
  </si>
  <si>
    <t>1M Return vs Nifty Z-Score</t>
  </si>
  <si>
    <t>6M Return vs Nifty Z-Score</t>
  </si>
  <si>
    <t>1W Return vs Nifty Z-Score</t>
  </si>
  <si>
    <t>20D EMA</t>
  </si>
  <si>
    <t>% Price above 20 EMA</t>
  </si>
  <si>
    <t>% Price above 50 EMA</t>
  </si>
  <si>
    <t>% Price above 200 EMA</t>
  </si>
  <si>
    <t>Day Low</t>
  </si>
  <si>
    <t>Day High</t>
  </si>
  <si>
    <t>Current Week Low</t>
  </si>
  <si>
    <t>Current Week High</t>
  </si>
  <si>
    <t>Current Month Low</t>
  </si>
  <si>
    <t>Current Month High</t>
  </si>
  <si>
    <t>% Away From Day Low</t>
  </si>
  <si>
    <t>% Away From Day High</t>
  </si>
  <si>
    <t>% Away From Current Week Low</t>
  </si>
  <si>
    <t>% Away From Current Week High</t>
  </si>
  <si>
    <t>% Away From Current Month Low</t>
  </si>
  <si>
    <t>% Away From Current Month High</t>
  </si>
  <si>
    <t>Uptrend</t>
  </si>
  <si>
    <t>Relative Strength Sector Index</t>
  </si>
  <si>
    <t>Relative Strength Sector Index - Zone</t>
  </si>
  <si>
    <t>Rate of Change</t>
  </si>
  <si>
    <t>Rate of Change - Zone</t>
  </si>
  <si>
    <t>Negative</t>
  </si>
  <si>
    <t>Positive</t>
  </si>
  <si>
    <t>Neutral</t>
  </si>
  <si>
    <t>Sharpe Ratio Z-Score</t>
  </si>
  <si>
    <t>Score</t>
  </si>
  <si>
    <t>Rank 1Y</t>
  </si>
  <si>
    <t>Rank 6M</t>
  </si>
  <si>
    <t>Rank Sharpe</t>
  </si>
  <si>
    <t>Avg</t>
  </si>
  <si>
    <t>Count</t>
  </si>
  <si>
    <t>1W Out-Performance</t>
  </si>
  <si>
    <t>1M Out-Performance</t>
  </si>
  <si>
    <t>RSI</t>
  </si>
  <si>
    <t>% Price above 20D EMA</t>
  </si>
  <si>
    <t>Rank</t>
  </si>
  <si>
    <t xml:space="preserve">Score 2 </t>
  </si>
  <si>
    <t>Rank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</si>
</sst>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10" fontId="0" fillId="0" borderId="0" xfId="0" applyNumberFormat="1"/>
    <xf numFmtId="9" fontId="0" fillId="0" borderId="0" xfId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5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ELL\Desktop\Market%20Data\Market%20Breadth\ind_niftytotalmarket_list.xlsx" TargetMode="External"/><Relationship Id="rId1" Type="http://schemas.openxmlformats.org/officeDocument/2006/relationships/externalLinkPath" Target="/Users/DELL/Desktop/Market%20Data/Market%20Breadth/ind_niftytotalmarket_li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d_niftytotalmarket_list"/>
      <sheetName val="ind_niftytotalmarket_list (1)"/>
    </sheetNames>
    <sheetDataSet>
      <sheetData sheetId="0" refreshError="1"/>
      <sheetData sheetId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E9D24D0-A3C2-427D-A14F-3FD40FC1026C}" name="Table3" displayName="Table3" ref="A1:Z122" totalsRowShown="0">
  <autoFilter ref="A1:Z122" xr:uid="{BE9D24D0-A3C2-427D-A14F-3FD40FC1026C}"/>
  <sortState xmlns:xlrd2="http://schemas.microsoft.com/office/spreadsheetml/2017/richdata2" ref="A2:Z122">
    <sortCondition ref="Z1:Z122"/>
  </sortState>
  <tableColumns count="26">
    <tableColumn id="1" xr3:uid="{2ABCBA93-7B39-48CB-A743-C270972E93AB}" name="Sub-Sector"/>
    <tableColumn id="2" xr3:uid="{984C1D5D-79BE-413C-BE40-96283CC01A09}" name="Count" dataDxfId="56">
      <calculatedColumnFormula>COUNTIFS(Table2[Sub-Sector],Table3[[#This Row],[Sub-Sector]])</calculatedColumnFormula>
    </tableColumn>
    <tableColumn id="3" xr3:uid="{BF0C4E08-2CB3-4F30-ABF7-50662194C83B}" name="Uptrend" dataDxfId="55">
      <calculatedColumnFormula>COUNTIFS(Table2[Sub-Sector],Table3[[#This Row],[Sub-Sector]],Table2[Uptrend],"Uptrend")/Table3[[#This Row],[Count]]</calculatedColumnFormula>
    </tableColumn>
    <tableColumn id="4" xr3:uid="{1D2B2066-1AE5-4800-8DCC-6E785546B0CB}" name="1W Out-Performance" dataDxfId="54">
      <calculatedColumnFormula>COUNTIFS(Table2[Sub-Sector],Table3[[#This Row],[Sub-Sector]],Table2[1W Return vs Nifty],"&gt;=5")/Table3[[#This Row],[Count]]</calculatedColumnFormula>
    </tableColumn>
    <tableColumn id="5" xr3:uid="{35D291F9-DC21-4D56-BD03-2CF823DDF47B}" name="1M Out-Performance" dataDxfId="53">
      <calculatedColumnFormula>COUNTIFS(Table2[Sub-Sector],Table3[[#This Row],[Sub-Sector]],Table2[1M Return vs Nifty],"&gt;=5")/Table3[[#This Row],[Count]]</calculatedColumnFormula>
    </tableColumn>
    <tableColumn id="6" xr3:uid="{4C98ECDC-457D-4B1B-B6B9-4403A24CFED7}" name="6M Return vs Nifty" dataDxfId="52">
      <calculatedColumnFormula>COUNTIFS(Table2[Sub-Sector],Table3[[#This Row],[Sub-Sector]],Table2[6M Return vs Nifty],"&gt;=10")/Table3[[#This Row],[Count]]</calculatedColumnFormula>
    </tableColumn>
    <tableColumn id="7" xr3:uid="{FFB34E22-D343-4D70-8E03-8015238AC985}" name="1Y Return vs Nifty" dataDxfId="51">
      <calculatedColumnFormula>COUNTIFS(Table2[Sub-Sector],Table3[[#This Row],[Sub-Sector]],Table2[1Y Return vs Nifty],"&gt;=10")/Table3[[#This Row],[Count]]</calculatedColumnFormula>
    </tableColumn>
    <tableColumn id="8" xr3:uid="{117AFD2C-1959-45AA-A545-5CF4CBD4D740}" name="RSI" dataDxfId="50">
      <calculatedColumnFormula>COUNTIFS(Table2[Sub-Sector],Table3[[#This Row],[Sub-Sector]],Table2[RSI Exponential â€“ 14D],"&gt;=50")/Table3[[#This Row],[Count]]</calculatedColumnFormula>
    </tableColumn>
    <tableColumn id="9" xr3:uid="{81611B50-C410-4651-8A02-4D257C364951}" name="Relative Volume" dataDxfId="49">
      <calculatedColumnFormula>COUNTIFS(Table2[Sub-Sector],Table3[[#This Row],[Sub-Sector]],Table2[Relative Volume],"&gt;=1")/Table3[[#This Row],[Count]]</calculatedColumnFormula>
    </tableColumn>
    <tableColumn id="10" xr3:uid="{BE66A2EA-E581-4F83-B1EB-A583C7060BDD}" name="% Away From Day Low" dataDxfId="48">
      <calculatedColumnFormula>COUNTIFS(Table2[Sub-Sector],Table3[[#This Row],[Sub-Sector]],Table2[% Away From Day Low],"&gt;=0.05")/Table3[[#This Row],[Count]]</calculatedColumnFormula>
    </tableColumn>
    <tableColumn id="11" xr3:uid="{4F19CDFA-CF79-4E2E-8F5F-37130260EE54}" name="% Away From Day High" dataDxfId="47">
      <calculatedColumnFormula>COUNTIFS(Table2[Sub-Sector],Table3[[#This Row],[Sub-Sector]],Table2[% Away From Day High],"&lt;=0.05")/Table3[[#This Row],[Count]]</calculatedColumnFormula>
    </tableColumn>
    <tableColumn id="12" xr3:uid="{368E818A-B4A8-492B-9124-04A94AAA60E9}" name="% Away From Current Week Low" dataDxfId="46">
      <calculatedColumnFormula>COUNTIFS(Table2[Sub-Sector],Table3[[#This Row],[Sub-Sector]],Table2[% Away From Current Week Low],"&gt;=0.05")/Table3[[#This Row],[Count]]</calculatedColumnFormula>
    </tableColumn>
    <tableColumn id="13" xr3:uid="{D83CC32C-C8D4-493B-9D64-8C1A84A31A69}" name="% Away From Current Week High" dataDxfId="45">
      <calculatedColumnFormula>COUNTIFS(Table2[Sub-Sector],Table3[[#This Row],[Sub-Sector]],Table2[% Away From Current Week High],"&lt;=0.05")/Table3[[#This Row],[Count]]</calculatedColumnFormula>
    </tableColumn>
    <tableColumn id="14" xr3:uid="{B35F8376-5D52-414F-8DD3-BCF4EDF96F71}" name="% Away From Current Month Low" dataDxfId="44">
      <calculatedColumnFormula>COUNTIFS(Table2[Sub-Sector],Table3[[#This Row],[Sub-Sector]],Table2[% Away From Current Month Low],"&gt;=0.05")/Table3[[#This Row],[Count]]</calculatedColumnFormula>
    </tableColumn>
    <tableColumn id="15" xr3:uid="{247C43C9-4B5C-4E90-9154-D6C7697424E7}" name="% Away From Current Month High" dataDxfId="43">
      <calculatedColumnFormula>COUNTIFS(Table2[Sub-Sector],Table3[[#This Row],[Sub-Sector]],Table2[% Away From Current Month High],"&lt;=0.05")/Table3[[#This Row],[Count]]</calculatedColumnFormula>
    </tableColumn>
    <tableColumn id="16" xr3:uid="{704BBC3E-92BF-403B-BD9C-C93E8529A564}" name="% Away From 52W High" dataDxfId="42">
      <calculatedColumnFormula>COUNTIFS(Table2[Sub-Sector],Table3[[#This Row],[Sub-Sector]],Table2[% Away From 52W High],"&lt;=10")/Table3[[#This Row],[Count]]</calculatedColumnFormula>
    </tableColumn>
    <tableColumn id="17" xr3:uid="{6C4C340B-1305-4384-81F9-E786B99D2151}" name="% Away From 52W Low" dataDxfId="41">
      <calculatedColumnFormula>COUNTIFS(Table2[Sub-Sector],Table3[[#This Row],[Sub-Sector]],Table2[% Away From 52W Low],"&gt;=10")/Table3[[#This Row],[Count]]</calculatedColumnFormula>
    </tableColumn>
    <tableColumn id="18" xr3:uid="{A821148D-3004-4E32-8A15-537F5B47A4C6}" name="% Price above 20D EMA" dataDxfId="40">
      <calculatedColumnFormula>COUNTIFS(Table2[Sub-Sector],Table3[[#This Row],[Sub-Sector]],Table2[% Price above 20 EMA],"&gt;=0")/Table3[[#This Row],[Count]]</calculatedColumnFormula>
    </tableColumn>
    <tableColumn id="19" xr3:uid="{F6CF6E3C-2DC3-4AE2-A312-45056C199C5D}" name="% Price above 50 EMA" dataDxfId="39">
      <calculatedColumnFormula>COUNTIFS(Table2[Sub-Sector],Table3[[#This Row],[Sub-Sector]],Table2[% Price above 50 EMA],"&gt;=0")/Table3[[#This Row],[Count]]</calculatedColumnFormula>
    </tableColumn>
    <tableColumn id="20" xr3:uid="{94F35765-5340-4A8D-9312-E7CC157DF2E7}" name="% Price above 200 EMA" dataDxfId="38">
      <calculatedColumnFormula>COUNTIFS(Table2[Sub-Sector],Table3[[#This Row],[Sub-Sector]],Table2[% Price above 200 EMA],"&gt;=0")/Table3[[#This Row],[Count]]</calculatedColumnFormula>
    </tableColumn>
    <tableColumn id="21" xr3:uid="{B70669A5-D0AD-49C2-AE6F-B083AE19656B}" name="Rate of Change - Zone" dataDxfId="37">
      <calculatedColumnFormula>COUNTIFS(Table2[Sub-Sector],Table3[[#This Row],[Sub-Sector]],Table2[Rate of Change - Zone],"Positive")/Table3[[#This Row],[Count]]</calculatedColumnFormula>
    </tableColumn>
    <tableColumn id="22" xr3:uid="{267C42DC-367E-487B-81FF-97C65DD06F1B}" name="Sharpe Ratio" dataDxfId="36">
      <calculatedColumnFormula>COUNTIFS(Table2[Sub-Sector],Table3[[#This Row],[Sub-Sector]],Table2[Sharpe Ratio],"&gt;=0.10")/Table3[[#This Row],[Count]]</calculatedColumnFormula>
    </tableColumn>
    <tableColumn id="23" xr3:uid="{AE94B48E-DFE7-4FA0-8D9E-CFD9D0668445}" name="Score" dataDxfId="35">
      <calculatedColumnFormula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calculatedColumnFormula>
    </tableColumn>
    <tableColumn id="24" xr3:uid="{DD8289C2-F1DC-41B7-BF74-56DBE57496B0}" name="Rank" dataDxfId="34">
      <calculatedColumnFormula>_xlfn.RANK.AVG(Table3[[#This Row],[Score]],Table3[Score],1)</calculatedColumnFormula>
    </tableColumn>
    <tableColumn id="25" xr3:uid="{A9DDFC6C-4DDC-4D02-97BD-9A28BA43E480}" name="Score 2 " dataDxfId="33">
      <calculatedColumnFormula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calculatedColumnFormula>
    </tableColumn>
    <tableColumn id="26" xr3:uid="{9E8892D6-3575-4A16-9E96-7B6B72F20B6D}" name="Rank 2" dataDxfId="32">
      <calculatedColumnFormula>_xlfn.RANK.AVG(Table3[[#This Row],[Score 2 ]],Table3[[Score 2 ]],1)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8079874-A0BF-4EB0-B299-1C7F5EFD4B24}" name="Table2" displayName="Table2" ref="A1:AV738" totalsRowShown="0">
  <sortState xmlns:xlrd2="http://schemas.microsoft.com/office/spreadsheetml/2017/richdata2" ref="A2:AV738">
    <sortCondition ref="AV1:AV738"/>
  </sortState>
  <tableColumns count="48">
    <tableColumn id="1" xr3:uid="{D98710A0-F97D-46DD-8CA4-4042ACC4E49C}" name="Name"/>
    <tableColumn id="2" xr3:uid="{388BF109-EA23-42F2-ABDC-06C6070B8EE6}" name="Ticker"/>
    <tableColumn id="3" xr3:uid="{A3DC4407-1BC4-4287-8B85-E7A9D34A9716}" name="Industry"/>
    <tableColumn id="4" xr3:uid="{61A582E7-C493-446E-B76E-5025DDF76C12}" name="Sub-Sector"/>
    <tableColumn id="5" xr3:uid="{05538F94-4DDA-4726-94C4-AD7E44C85962}" name="Market Cap"/>
    <tableColumn id="6" xr3:uid="{0EDDE89F-56BB-436D-B329-0ABF996B8360}" name="Close Price"/>
    <tableColumn id="7" xr3:uid="{C1277274-0300-4916-913B-1744827DAAB1}" name="1Y Return vs Nifty"/>
    <tableColumn id="18" xr3:uid="{B180B750-6B9D-4E6A-A0CB-881AE3DA3340}" name="1Y Return vs Nifty Z-Score" dataDxfId="31">
      <calculatedColumnFormula>(Table2[[#This Row],[1Y Return vs Nifty]]-AVERAGE(Table2[1Y Return vs Nifty]))/_xlfn.STDEV.P(Table2[1Y Return vs Nifty])</calculatedColumnFormula>
    </tableColumn>
    <tableColumn id="8" xr3:uid="{7C6BC1E4-891B-4694-B331-C1EDF54B473F}" name="1M Return vs Nifty"/>
    <tableColumn id="19" xr3:uid="{F3FEE6C8-6777-4772-BA2E-4AFF1FB6A358}" name="1M Return vs Nifty Z-Score" dataDxfId="30">
      <calculatedColumnFormula>(Table2[[#This Row],[1M Return vs Nifty]]-AVERAGE(Table2[1M Return vs Nifty]))/_xlfn.STDEV.P(Table2[1M Return vs Nifty])</calculatedColumnFormula>
    </tableColumn>
    <tableColumn id="9" xr3:uid="{5E31D821-BA2D-44FE-A80D-C00F5A6D70DF}" name="6M Return vs Nifty"/>
    <tableColumn id="20" xr3:uid="{87FC964C-EEDD-4E78-95D3-65F895FD74D5}" name="6M Return vs Nifty Z-Score" dataDxfId="29">
      <calculatedColumnFormula>(Table2[[#This Row],[6M Return vs Nifty]]-AVERAGE(Table2[6M Return vs Nifty]))/_xlfn.STDEV.P(Table2[6M Return vs Nifty])</calculatedColumnFormula>
    </tableColumn>
    <tableColumn id="10" xr3:uid="{8703A316-8B75-4594-8D2D-CD7BBA75DE22}" name="1W Return vs Nifty"/>
    <tableColumn id="22" xr3:uid="{E031273E-786D-4B7A-8D56-34DB95699654}" name="1W Return vs Nifty Z-Score" dataDxfId="28">
      <calculatedColumnFormula>(Table2[[#This Row],[1W Return vs Nifty]]-AVERAGE(Table2[1W Return vs Nifty]))/_xlfn.STDEV.P(Table2[1W Return vs Nifty])</calculatedColumnFormula>
    </tableColumn>
    <tableColumn id="21" xr3:uid="{1F348033-2CEF-4027-A2C5-56438DAEB0EC}" name="20D EMA" dataDxfId="27"/>
    <tableColumn id="11" xr3:uid="{3A6D3442-717F-4764-B3EC-DAE57B7BB298}" name="50D EMA"/>
    <tableColumn id="12" xr3:uid="{939FDA6C-AACD-4D79-A1F7-552968AB64DC}" name="200D EMA"/>
    <tableColumn id="13" xr3:uid="{D52D973F-F872-4DA0-9231-52154FAD05B1}" name="RSI Exponential â€“ 14D"/>
    <tableColumn id="25" xr3:uid="{2EAB8F52-CBF9-44F8-AAE0-2395D8D7CB5E}" name="% Price above 20 EMA" dataDxfId="26">
      <calculatedColumnFormula>(Table2[[#This Row],[Close Price]]-Table2[[#This Row],[20D EMA]])/Table2[[#This Row],[20D EMA]]</calculatedColumnFormula>
    </tableColumn>
    <tableColumn id="24" xr3:uid="{D83E158B-17F5-4961-B389-E79F7187343B}" name="% Price above 50 EMA" dataDxfId="25">
      <calculatedColumnFormula>(Table2[[#This Row],[Close Price]]-Table2[[#This Row],[50D EMA]])/Table2[[#This Row],[50D EMA]]</calculatedColumnFormula>
    </tableColumn>
    <tableColumn id="23" xr3:uid="{BC4EEB04-D24D-4BFA-9D53-87E2A5887AFF}" name="% Price above 200 EMA" dataDxfId="24">
      <calculatedColumnFormula>(Table2[[#This Row],[Close Price]]-Table2[[#This Row],[200D EMA]])/Table2[[#This Row],[200D EMA]]</calculatedColumnFormula>
    </tableColumn>
    <tableColumn id="14" xr3:uid="{8147C7F3-5D4C-4539-9A54-E59C0BB86B47}" name="Relative Volume"/>
    <tableColumn id="37" xr3:uid="{A3764E83-1DCF-44DB-8438-2A0CD7C7C2F2}" name="Day Low" dataDxfId="23"/>
    <tableColumn id="36" xr3:uid="{9B70868C-4422-4117-8A7D-0DB9DCB1E3EA}" name="Day High" dataDxfId="22"/>
    <tableColumn id="35" xr3:uid="{1CC339C2-EB4F-470D-B604-C153749F2BCB}" name="Current Week Low" dataDxfId="21"/>
    <tableColumn id="34" xr3:uid="{18E97D17-AF5F-4BBF-B1BB-C006D7D5BB1F}" name="Current Week High" dataDxfId="20"/>
    <tableColumn id="33" xr3:uid="{CC1F465F-E33C-4B44-BDBB-FA54E69ADB67}" name="Current Month Low" dataDxfId="19"/>
    <tableColumn id="32" xr3:uid="{A7A40F5A-8315-4D73-9CAB-0F8F4E9DE8F7}" name="Current Month High" dataDxfId="18"/>
    <tableColumn id="31" xr3:uid="{5E16DAD8-1456-43AE-A221-57C66514D3C3}" name="% Away From Day Low" dataDxfId="17">
      <calculatedColumnFormula>(Table2[[#This Row],[Close Price]]/Table2[[#This Row],[Day Low]])-1</calculatedColumnFormula>
    </tableColumn>
    <tableColumn id="30" xr3:uid="{836B30DE-1DA2-4B5C-B5F8-42E827DEA114}" name="% Away From Day High" dataDxfId="16">
      <calculatedColumnFormula>(Table2[[#This Row],[Day High]]/Table2[[#This Row],[Close Price]])-1</calculatedColumnFormula>
    </tableColumn>
    <tableColumn id="29" xr3:uid="{15178B16-9EFA-4B82-B161-A24B7314325C}" name="% Away From Current Week Low" dataDxfId="15">
      <calculatedColumnFormula>(Table2[[#This Row],[Close Price]]/Table2[[#This Row],[Current Week Low]])-1</calculatedColumnFormula>
    </tableColumn>
    <tableColumn id="28" xr3:uid="{E6E5ACFC-91AA-4AD0-AB72-54AE9A6351BC}" name="% Away From Current Week High" dataDxfId="14">
      <calculatedColumnFormula>(Table2[[#This Row],[Current Week High]]/Table2[[#This Row],[Close Price]])-1</calculatedColumnFormula>
    </tableColumn>
    <tableColumn id="27" xr3:uid="{49B2C547-F4E2-49B3-B8FC-6661F906979D}" name="% Away From Current Month Low" dataDxfId="13">
      <calculatedColumnFormula>(Table2[[#This Row],[Close Price]]/Table2[[#This Row],[Current Month Low]])-1</calculatedColumnFormula>
    </tableColumn>
    <tableColumn id="26" xr3:uid="{CE962BF8-485E-4A0E-ADF7-756095A30CD6}" name="% Away From Current Month High" dataDxfId="12">
      <calculatedColumnFormula>(Table2[[#This Row],[Current Month High]]/Table2[[#This Row],[Close Price]])-1</calculatedColumnFormula>
    </tableColumn>
    <tableColumn id="15" xr3:uid="{5D61B0EB-C79A-4393-BB5D-7D9C0BB97BC4}" name="% Away From 52W High"/>
    <tableColumn id="16" xr3:uid="{983A0BB9-57A9-4988-BC7A-8B7DADF8DC42}" name="% Away From 52W Low"/>
    <tableColumn id="43" xr3:uid="{91C682AB-DC18-4A08-96C9-50B8ADF34996}" name="Uptrend" dataDxfId="11">
      <calculatedColumnFormula>IF(AND(Table2[[#This Row],[20D EMA]]&gt;Table2[[#This Row],[50D EMA]],Table2[[#This Row],[50D EMA]]&gt;Table2[[#This Row],[200D EMA]]),"Uptrend","Downtrend/NoTrend")</calculatedColumnFormula>
    </tableColumn>
    <tableColumn id="42" xr3:uid="{E4664366-742A-429E-A621-4056BA14404A}" name="Relative Strength Sector Index" dataDxfId="10"/>
    <tableColumn id="41" xr3:uid="{FDFD586A-B701-4108-900F-B30D2F0826F6}" name="Relative Strength Sector Index - Zone" dataDxfId="9"/>
    <tableColumn id="40" xr3:uid="{9E57C53B-840F-431E-BBEA-48AE26B734A0}" name="Rate of Change" dataDxfId="8"/>
    <tableColumn id="39" xr3:uid="{4B17B2E2-3F90-46C6-BB74-15E422F9637C}" name="Rate of Change - Zone" dataDxfId="7"/>
    <tableColumn id="17" xr3:uid="{EC14BC3C-89D4-4216-BB97-7772CF90B4B1}" name="Sharpe Ratio"/>
    <tableColumn id="44" xr3:uid="{2DCFA082-99AD-42E6-BBB7-CE415D466A12}" name="Sharpe Ratio Z-Score" dataDxfId="6">
      <calculatedColumnFormula>(Table2[[#This Row],[Sharpe Ratio]]-AVERAGE(Table2[Sharpe Ratio]))/_xlfn.STDEV.P(Table2[Sharpe Ratio])</calculatedColumnFormula>
    </tableColumn>
    <tableColumn id="45" xr3:uid="{8DEF8A96-D3D5-470B-8F9E-79B30E2B34EA}" name="Score" dataDxfId="5">
      <calculatedColumnFormula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calculatedColumnFormula>
    </tableColumn>
    <tableColumn id="46" xr3:uid="{2D10B1A4-0E09-4227-8956-863A74CE0C32}" name="Rank 1Y" dataDxfId="4">
      <calculatedColumnFormula>_xlfn.RANK.AVG(Table2[[#This Row],[1Y Return vs Nifty Z-Score]],Table2[1Y Return vs Nifty Z-Score])</calculatedColumnFormula>
    </tableColumn>
    <tableColumn id="47" xr3:uid="{48AB49D4-CF18-4C18-972D-3FA1B5B1869F}" name="Rank 6M" dataDxfId="3">
      <calculatedColumnFormula>_xlfn.RANK.AVG(Table2[[#This Row],[6M Return vs Nifty Z-Score]],Table2[6M Return vs Nifty Z-Score])</calculatedColumnFormula>
    </tableColumn>
    <tableColumn id="48" xr3:uid="{B3CC60A9-124A-48A8-A13F-2AA3D4CA15C6}" name="Rank Sharpe" dataDxfId="2">
      <calculatedColumnFormula>_xlfn.RANK.AVG(Table2[[#This Row],[Sharpe Ratio Z-Score]],Table2[Sharpe Ratio Z-Score])</calculatedColumnFormula>
    </tableColumn>
    <tableColumn id="49" xr3:uid="{46D3F8BB-9633-485E-8A44-D078DA3AC5F0}" name="Avg" dataDxfId="1">
      <calculatedColumnFormula>(Table2[[#This Row],[Rank 1Y]]+Table2[[#This Row],[Rank 6M]]+Table2[[#This Row],[Rank Sharpe]])/3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2AAE633-C430-4132-8199-CA8F59FB694F}" name="Table1" displayName="Table1" ref="A1:Q5038" totalsRowShown="0">
  <autoFilter ref="A1:Q5038" xr:uid="{12AAE633-C430-4132-8199-CA8F59FB694F}">
    <filterColumn colId="2">
      <filters>
        <filter val="Automobile and Auto Components"/>
        <filter val="Capital Goods"/>
        <filter val="Chemicals"/>
        <filter val="Construction"/>
        <filter val="Construction Materials"/>
        <filter val="Consumer Durables"/>
        <filter val="Consumer Services"/>
        <filter val="Diversified"/>
        <filter val="Fast Moving Consumer Goods"/>
        <filter val="Financial Services"/>
        <filter val="Forest Materials"/>
        <filter val="Healthcare"/>
        <filter val="Information Technology"/>
        <filter val="Media Entertainment &amp; Publication"/>
        <filter val="Metals &amp; Mining"/>
        <filter val="Oil Gas &amp; Consumable Fuels"/>
        <filter val="Power"/>
        <filter val="Realty"/>
        <filter val="Services"/>
        <filter val="Telecommunication"/>
        <filter val="Textiles"/>
        <filter val="Utilities"/>
      </filters>
    </filterColumn>
    <filterColumn colId="11">
      <customFilters>
        <customFilter operator="notEqual" val=" "/>
      </customFilters>
    </filterColumn>
  </autoFilter>
  <tableColumns count="17">
    <tableColumn id="1" xr3:uid="{8BD9DC9C-A7A3-4ECB-AEE8-80C186C7342A}" name="Name"/>
    <tableColumn id="2" xr3:uid="{033A7B18-4D6D-47DF-922D-F70838983294}" name="Ticker"/>
    <tableColumn id="17" xr3:uid="{8E8368E9-6B9B-48B4-B027-01BA7F6D5709}" name="Industry" dataDxfId="0">
      <calculatedColumnFormula>IFERROR(VLOOKUP(Table1[[#This Row],[Ticker]],[1]!Table2[[Symbol]:[Industry]],2,FALSE),"-")</calculatedColumnFormula>
    </tableColumn>
    <tableColumn id="3" xr3:uid="{FD4F49E6-2858-4064-ACC9-C9C3AA8E1B5C}" name="Sub-Sector"/>
    <tableColumn id="4" xr3:uid="{9ECA6DC7-E76F-48D6-A678-495E6E6B1F3C}" name="Market Cap"/>
    <tableColumn id="5" xr3:uid="{28F1C9C6-19E3-4A65-8EA6-D11E84A005ED}" name="Close Price"/>
    <tableColumn id="6" xr3:uid="{393EF945-EE6E-41C2-A221-77403380E595}" name="1Y Return vs Nifty"/>
    <tableColumn id="7" xr3:uid="{6C85C15E-332B-4F67-AAF9-F37AEF8289CA}" name="1M Return vs Nifty"/>
    <tableColumn id="8" xr3:uid="{1FFE572B-2B8C-4DC3-94FA-84B1D76B3656}" name="6M Return vs Nifty"/>
    <tableColumn id="9" xr3:uid="{EA5C8C64-870D-43D6-8376-5F90D5BDB14B}" name="1W Return vs Nifty"/>
    <tableColumn id="10" xr3:uid="{4B4AFC11-6458-4770-8CF4-330133D06F11}" name="50D EMA"/>
    <tableColumn id="11" xr3:uid="{2B893E24-D1C6-4F7E-9D9A-6FAB4890D165}" name="200D EMA"/>
    <tableColumn id="12" xr3:uid="{D21B79CB-7BC2-4C60-9F6B-DA2AA3BB6453}" name="RSI Exponential â€“ 14D"/>
    <tableColumn id="13" xr3:uid="{A5004300-8658-463B-9B0D-4D3DFBF7AE2F}" name="Relative Volume"/>
    <tableColumn id="14" xr3:uid="{17C6D7E2-E051-49DE-8A92-B2BE4C20EB2D}" name="% Away From 52W High"/>
    <tableColumn id="15" xr3:uid="{CE807B30-07A1-42D2-A787-56D1DE72A829}" name="% Away From 52W Low"/>
    <tableColumn id="16" xr3:uid="{E2B8B0C9-090F-4F73-844D-68F8A87FD0F5}" name="Sharpe Rati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9B26F-14CF-4987-86D2-1F256463319E}">
  <dimension ref="A1:Z122"/>
  <sheetViews>
    <sheetView topLeftCell="H1" workbookViewId="0">
      <selection activeCell="O3" sqref="O3"/>
    </sheetView>
  </sheetViews>
  <sheetFormatPr defaultRowHeight="14.4" x14ac:dyDescent="0.3"/>
  <cols>
    <col min="1" max="1" width="34.44140625" bestFit="1" customWidth="1"/>
    <col min="2" max="2" width="8.33203125" bestFit="1" customWidth="1"/>
    <col min="3" max="3" width="10.21875" bestFit="1" customWidth="1"/>
    <col min="4" max="5" width="21.33203125" bestFit="1" customWidth="1"/>
    <col min="6" max="6" width="19" bestFit="1" customWidth="1"/>
    <col min="7" max="7" width="18.21875" bestFit="1" customWidth="1"/>
    <col min="8" max="8" width="8" bestFit="1" customWidth="1"/>
    <col min="9" max="9" width="17" bestFit="1" customWidth="1"/>
    <col min="10" max="10" width="22.33203125" bestFit="1" customWidth="1"/>
    <col min="11" max="11" width="22.6640625" bestFit="1" customWidth="1"/>
    <col min="12" max="12" width="30.88671875" bestFit="1" customWidth="1"/>
    <col min="13" max="13" width="31.21875" bestFit="1" customWidth="1"/>
    <col min="14" max="14" width="32" bestFit="1" customWidth="1"/>
    <col min="15" max="15" width="32.33203125" bestFit="1" customWidth="1"/>
    <col min="16" max="16" width="23.21875" bestFit="1" customWidth="1"/>
    <col min="17" max="17" width="22.88671875" bestFit="1" customWidth="1"/>
    <col min="18" max="18" width="23.21875" bestFit="1" customWidth="1"/>
    <col min="19" max="19" width="22" bestFit="1" customWidth="1"/>
    <col min="20" max="20" width="23" bestFit="1" customWidth="1"/>
    <col min="21" max="21" width="22" bestFit="1" customWidth="1"/>
    <col min="22" max="22" width="13.88671875" bestFit="1" customWidth="1"/>
    <col min="23" max="23" width="7.88671875" bestFit="1" customWidth="1"/>
    <col min="24" max="24" width="7.44140625" bestFit="1" customWidth="1"/>
    <col min="25" max="25" width="9.77734375" bestFit="1" customWidth="1"/>
    <col min="26" max="26" width="8.88671875" bestFit="1" customWidth="1"/>
  </cols>
  <sheetData>
    <row r="1" spans="1:26" x14ac:dyDescent="0.3">
      <c r="A1" t="s">
        <v>2</v>
      </c>
      <c r="B1" t="s">
        <v>10362</v>
      </c>
      <c r="C1" t="s">
        <v>10348</v>
      </c>
      <c r="D1" t="s">
        <v>10363</v>
      </c>
      <c r="E1" t="s">
        <v>10364</v>
      </c>
      <c r="F1" t="s">
        <v>7</v>
      </c>
      <c r="G1" t="s">
        <v>5</v>
      </c>
      <c r="H1" t="s">
        <v>10365</v>
      </c>
      <c r="I1" t="s">
        <v>12</v>
      </c>
      <c r="J1" t="s">
        <v>10342</v>
      </c>
      <c r="K1" t="s">
        <v>10343</v>
      </c>
      <c r="L1" t="s">
        <v>10344</v>
      </c>
      <c r="M1" t="s">
        <v>10345</v>
      </c>
      <c r="N1" t="s">
        <v>10346</v>
      </c>
      <c r="O1" t="s">
        <v>10347</v>
      </c>
      <c r="P1" t="s">
        <v>13</v>
      </c>
      <c r="Q1" t="s">
        <v>14</v>
      </c>
      <c r="R1" t="s">
        <v>10366</v>
      </c>
      <c r="S1" t="s">
        <v>10334</v>
      </c>
      <c r="T1" t="s">
        <v>10335</v>
      </c>
      <c r="U1" t="s">
        <v>10352</v>
      </c>
      <c r="V1" t="s">
        <v>15</v>
      </c>
      <c r="W1" t="s">
        <v>10357</v>
      </c>
      <c r="X1" t="s">
        <v>10367</v>
      </c>
      <c r="Y1" t="s">
        <v>10368</v>
      </c>
      <c r="Z1" t="s">
        <v>10369</v>
      </c>
    </row>
    <row r="2" spans="1:26" x14ac:dyDescent="0.3">
      <c r="A2" t="s">
        <v>977</v>
      </c>
      <c r="B2">
        <f>COUNTIFS(Table2[Sub-Sector],Table3[[#This Row],[Sub-Sector]])</f>
        <v>1</v>
      </c>
      <c r="C2" s="2">
        <f>COUNTIFS(Table2[Sub-Sector],Table3[[#This Row],[Sub-Sector]],Table2[Uptrend],"Uptrend")/Table3[[#This Row],[Count]]</f>
        <v>1</v>
      </c>
      <c r="D2" s="2">
        <f>COUNTIFS(Table2[Sub-Sector],Table3[[#This Row],[Sub-Sector]],Table2[1W Return vs Nifty],"&gt;=5")/Table3[[#This Row],[Count]]</f>
        <v>0</v>
      </c>
      <c r="E2" s="2">
        <f>COUNTIFS(Table2[Sub-Sector],Table3[[#This Row],[Sub-Sector]],Table2[1M Return vs Nifty],"&gt;=5")/Table3[[#This Row],[Count]]</f>
        <v>1</v>
      </c>
      <c r="F2" s="2">
        <f>COUNTIFS(Table2[Sub-Sector],Table3[[#This Row],[Sub-Sector]],Table2[6M Return vs Nifty],"&gt;=10")/Table3[[#This Row],[Count]]</f>
        <v>1</v>
      </c>
      <c r="G2" s="2">
        <f>COUNTIFS(Table2[Sub-Sector],Table3[[#This Row],[Sub-Sector]],Table2[1Y Return vs Nifty],"&gt;=10")/Table3[[#This Row],[Count]]</f>
        <v>1</v>
      </c>
      <c r="H2" s="2">
        <f>COUNTIFS(Table2[Sub-Sector],Table3[[#This Row],[Sub-Sector]],Table2[RSI Exponential â€“ 14D],"&gt;=50")/Table3[[#This Row],[Count]]</f>
        <v>1</v>
      </c>
      <c r="I2" s="2">
        <f>COUNTIFS(Table2[Sub-Sector],Table3[[#This Row],[Sub-Sector]],Table2[Relative Volume],"&gt;=1")/Table3[[#This Row],[Count]]</f>
        <v>1</v>
      </c>
      <c r="J2" s="2">
        <f>COUNTIFS(Table2[Sub-Sector],Table3[[#This Row],[Sub-Sector]],Table2[% Away From Day Low],"&gt;=0.05")/Table3[[#This Row],[Count]]</f>
        <v>0</v>
      </c>
      <c r="K2" s="2">
        <f>COUNTIFS(Table2[Sub-Sector],Table3[[#This Row],[Sub-Sector]],Table2[% Away From Day High],"&lt;=0.05")/Table3[[#This Row],[Count]]</f>
        <v>0</v>
      </c>
      <c r="L2" s="2">
        <f>COUNTIFS(Table2[Sub-Sector],Table3[[#This Row],[Sub-Sector]],Table2[% Away From Current Week Low],"&gt;=0.05")/Table3[[#This Row],[Count]]</f>
        <v>0</v>
      </c>
      <c r="M2" s="2">
        <f>COUNTIFS(Table2[Sub-Sector],Table3[[#This Row],[Sub-Sector]],Table2[% Away From Current Week High],"&lt;=0.05")/Table3[[#This Row],[Count]]</f>
        <v>0</v>
      </c>
      <c r="N2" s="2">
        <f>COUNTIFS(Table2[Sub-Sector],Table3[[#This Row],[Sub-Sector]],Table2[% Away From Current Month Low],"&gt;=0.05")/Table3[[#This Row],[Count]]</f>
        <v>0</v>
      </c>
      <c r="O2" s="2">
        <f>COUNTIFS(Table2[Sub-Sector],Table3[[#This Row],[Sub-Sector]],Table2[% Away From Current Month High],"&lt;=0.05")/Table3[[#This Row],[Count]]</f>
        <v>0</v>
      </c>
      <c r="P2" s="2">
        <f>COUNTIFS(Table2[Sub-Sector],Table3[[#This Row],[Sub-Sector]],Table2[% Away From 52W High],"&lt;=10")/Table3[[#This Row],[Count]]</f>
        <v>0</v>
      </c>
      <c r="Q2" s="2">
        <f>COUNTIFS(Table2[Sub-Sector],Table3[[#This Row],[Sub-Sector]],Table2[% Away From 52W Low],"&gt;=10")/Table3[[#This Row],[Count]]</f>
        <v>1</v>
      </c>
      <c r="R2" s="2">
        <f>COUNTIFS(Table2[Sub-Sector],Table3[[#This Row],[Sub-Sector]],Table2[% Price above 20 EMA],"&gt;=0")/Table3[[#This Row],[Count]]</f>
        <v>1</v>
      </c>
      <c r="S2" s="2">
        <f>COUNTIFS(Table2[Sub-Sector],Table3[[#This Row],[Sub-Sector]],Table2[% Price above 50 EMA],"&gt;=0")/Table3[[#This Row],[Count]]</f>
        <v>1</v>
      </c>
      <c r="T2" s="2">
        <f>COUNTIFS(Table2[Sub-Sector],Table3[[#This Row],[Sub-Sector]],Table2[% Price above 200 EMA],"&gt;=0")/Table3[[#This Row],[Count]]</f>
        <v>1</v>
      </c>
      <c r="U2" s="2">
        <f>COUNTIFS(Table2[Sub-Sector],Table3[[#This Row],[Sub-Sector]],Table2[Rate of Change - Zone],"Positive")/Table3[[#This Row],[Count]]</f>
        <v>1</v>
      </c>
      <c r="V2" s="2">
        <f>COUNTIFS(Table2[Sub-Sector],Table3[[#This Row],[Sub-Sector]],Table2[Sharpe Ratio],"&gt;=0.10")/Table3[[#This Row],[Count]]</f>
        <v>1</v>
      </c>
      <c r="W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150.5</v>
      </c>
      <c r="X2">
        <f>_xlfn.RANK.AVG(Table3[[#This Row],[Score]],Table3[Score],1)</f>
        <v>2</v>
      </c>
      <c r="Y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55</v>
      </c>
      <c r="Z2">
        <f>_xlfn.RANK.AVG(Table3[[#This Row],[Score 2 ]],Table3[[Score 2 ]],1)</f>
        <v>2</v>
      </c>
    </row>
    <row r="3" spans="1:26" x14ac:dyDescent="0.3">
      <c r="A3" t="s">
        <v>151</v>
      </c>
      <c r="B3">
        <f>COUNTIFS(Table2[Sub-Sector],Table3[[#This Row],[Sub-Sector]])</f>
        <v>1</v>
      </c>
      <c r="C3" s="2">
        <f>COUNTIFS(Table2[Sub-Sector],Table3[[#This Row],[Sub-Sector]],Table2[Uptrend],"Uptrend")/Table3[[#This Row],[Count]]</f>
        <v>1</v>
      </c>
      <c r="D3" s="2">
        <f>COUNTIFS(Table2[Sub-Sector],Table3[[#This Row],[Sub-Sector]],Table2[1W Return vs Nifty],"&gt;=5")/Table3[[#This Row],[Count]]</f>
        <v>0</v>
      </c>
      <c r="E3" s="2">
        <f>COUNTIFS(Table2[Sub-Sector],Table3[[#This Row],[Sub-Sector]],Table2[1M Return vs Nifty],"&gt;=5")/Table3[[#This Row],[Count]]</f>
        <v>1</v>
      </c>
      <c r="F3" s="2">
        <f>COUNTIFS(Table2[Sub-Sector],Table3[[#This Row],[Sub-Sector]],Table2[6M Return vs Nifty],"&gt;=10")/Table3[[#This Row],[Count]]</f>
        <v>1</v>
      </c>
      <c r="G3" s="2">
        <f>COUNTIFS(Table2[Sub-Sector],Table3[[#This Row],[Sub-Sector]],Table2[1Y Return vs Nifty],"&gt;=10")/Table3[[#This Row],[Count]]</f>
        <v>1</v>
      </c>
      <c r="H3" s="2">
        <f>COUNTIFS(Table2[Sub-Sector],Table3[[#This Row],[Sub-Sector]],Table2[RSI Exponential â€“ 14D],"&gt;=50")/Table3[[#This Row],[Count]]</f>
        <v>1</v>
      </c>
      <c r="I3" s="2">
        <f>COUNTIFS(Table2[Sub-Sector],Table3[[#This Row],[Sub-Sector]],Table2[Relative Volume],"&gt;=1")/Table3[[#This Row],[Count]]</f>
        <v>1</v>
      </c>
      <c r="J3" s="2">
        <f>COUNTIFS(Table2[Sub-Sector],Table3[[#This Row],[Sub-Sector]],Table2[% Away From Day Low],"&gt;=0.05")/Table3[[#This Row],[Count]]</f>
        <v>0</v>
      </c>
      <c r="K3" s="2">
        <f>COUNTIFS(Table2[Sub-Sector],Table3[[#This Row],[Sub-Sector]],Table2[% Away From Day High],"&lt;=0.05")/Table3[[#This Row],[Count]]</f>
        <v>1</v>
      </c>
      <c r="L3" s="2">
        <f>COUNTIFS(Table2[Sub-Sector],Table3[[#This Row],[Sub-Sector]],Table2[% Away From Current Week Low],"&gt;=0.05")/Table3[[#This Row],[Count]]</f>
        <v>0</v>
      </c>
      <c r="M3" s="2">
        <f>COUNTIFS(Table2[Sub-Sector],Table3[[#This Row],[Sub-Sector]],Table2[% Away From Current Week High],"&lt;=0.05")/Table3[[#This Row],[Count]]</f>
        <v>1</v>
      </c>
      <c r="N3" s="2">
        <f>COUNTIFS(Table2[Sub-Sector],Table3[[#This Row],[Sub-Sector]],Table2[% Away From Current Month Low],"&gt;=0.05")/Table3[[#This Row],[Count]]</f>
        <v>0</v>
      </c>
      <c r="O3" s="2">
        <f>COUNTIFS(Table2[Sub-Sector],Table3[[#This Row],[Sub-Sector]],Table2[% Away From Current Month High],"&lt;=0.05")/Table3[[#This Row],[Count]]</f>
        <v>1</v>
      </c>
      <c r="P3" s="2">
        <f>COUNTIFS(Table2[Sub-Sector],Table3[[#This Row],[Sub-Sector]],Table2[% Away From 52W High],"&lt;=10")/Table3[[#This Row],[Count]]</f>
        <v>1</v>
      </c>
      <c r="Q3" s="2">
        <f>COUNTIFS(Table2[Sub-Sector],Table3[[#This Row],[Sub-Sector]],Table2[% Away From 52W Low],"&gt;=10")/Table3[[#This Row],[Count]]</f>
        <v>1</v>
      </c>
      <c r="R3" s="2">
        <f>COUNTIFS(Table2[Sub-Sector],Table3[[#This Row],[Sub-Sector]],Table2[% Price above 20 EMA],"&gt;=0")/Table3[[#This Row],[Count]]</f>
        <v>1</v>
      </c>
      <c r="S3" s="2">
        <f>COUNTIFS(Table2[Sub-Sector],Table3[[#This Row],[Sub-Sector]],Table2[% Price above 50 EMA],"&gt;=0")/Table3[[#This Row],[Count]]</f>
        <v>1</v>
      </c>
      <c r="T3" s="2">
        <f>COUNTIFS(Table2[Sub-Sector],Table3[[#This Row],[Sub-Sector]],Table2[% Price above 200 EMA],"&gt;=0")/Table3[[#This Row],[Count]]</f>
        <v>1</v>
      </c>
      <c r="U3" s="2">
        <f>COUNTIFS(Table2[Sub-Sector],Table3[[#This Row],[Sub-Sector]],Table2[Rate of Change - Zone],"Positive")/Table3[[#This Row],[Count]]</f>
        <v>1</v>
      </c>
      <c r="V3" s="2">
        <f>COUNTIFS(Table2[Sub-Sector],Table3[[#This Row],[Sub-Sector]],Table2[Sharpe Ratio],"&gt;=0.10")/Table3[[#This Row],[Count]]</f>
        <v>1</v>
      </c>
      <c r="W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150.5</v>
      </c>
      <c r="X3">
        <f>_xlfn.RANK.AVG(Table3[[#This Row],[Score]],Table3[Score],1)</f>
        <v>2</v>
      </c>
      <c r="Y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55</v>
      </c>
      <c r="Z3">
        <f>_xlfn.RANK.AVG(Table3[[#This Row],[Score 2 ]],Table3[[Score 2 ]],1)</f>
        <v>2</v>
      </c>
    </row>
    <row r="4" spans="1:26" x14ac:dyDescent="0.3">
      <c r="A4" t="s">
        <v>402</v>
      </c>
      <c r="B4">
        <f>COUNTIFS(Table2[Sub-Sector],Table3[[#This Row],[Sub-Sector]])</f>
        <v>1</v>
      </c>
      <c r="C4" s="2">
        <f>COUNTIFS(Table2[Sub-Sector],Table3[[#This Row],[Sub-Sector]],Table2[Uptrend],"Uptrend")/Table3[[#This Row],[Count]]</f>
        <v>1</v>
      </c>
      <c r="D4" s="2">
        <f>COUNTIFS(Table2[Sub-Sector],Table3[[#This Row],[Sub-Sector]],Table2[1W Return vs Nifty],"&gt;=5")/Table3[[#This Row],[Count]]</f>
        <v>0</v>
      </c>
      <c r="E4" s="2">
        <f>COUNTIFS(Table2[Sub-Sector],Table3[[#This Row],[Sub-Sector]],Table2[1M Return vs Nifty],"&gt;=5")/Table3[[#This Row],[Count]]</f>
        <v>1</v>
      </c>
      <c r="F4" s="2">
        <f>COUNTIFS(Table2[Sub-Sector],Table3[[#This Row],[Sub-Sector]],Table2[6M Return vs Nifty],"&gt;=10")/Table3[[#This Row],[Count]]</f>
        <v>1</v>
      </c>
      <c r="G4" s="2">
        <f>COUNTIFS(Table2[Sub-Sector],Table3[[#This Row],[Sub-Sector]],Table2[1Y Return vs Nifty],"&gt;=10")/Table3[[#This Row],[Count]]</f>
        <v>1</v>
      </c>
      <c r="H4" s="2">
        <f>COUNTIFS(Table2[Sub-Sector],Table3[[#This Row],[Sub-Sector]],Table2[RSI Exponential â€“ 14D],"&gt;=50")/Table3[[#This Row],[Count]]</f>
        <v>1</v>
      </c>
      <c r="I4" s="2">
        <f>COUNTIFS(Table2[Sub-Sector],Table3[[#This Row],[Sub-Sector]],Table2[Relative Volume],"&gt;=1")/Table3[[#This Row],[Count]]</f>
        <v>1</v>
      </c>
      <c r="J4" s="2">
        <f>COUNTIFS(Table2[Sub-Sector],Table3[[#This Row],[Sub-Sector]],Table2[% Away From Day Low],"&gt;=0.05")/Table3[[#This Row],[Count]]</f>
        <v>0</v>
      </c>
      <c r="K4" s="2">
        <f>COUNTIFS(Table2[Sub-Sector],Table3[[#This Row],[Sub-Sector]],Table2[% Away From Day High],"&lt;=0.05")/Table3[[#This Row],[Count]]</f>
        <v>1</v>
      </c>
      <c r="L4" s="2">
        <f>COUNTIFS(Table2[Sub-Sector],Table3[[#This Row],[Sub-Sector]],Table2[% Away From Current Week Low],"&gt;=0.05")/Table3[[#This Row],[Count]]</f>
        <v>0</v>
      </c>
      <c r="M4" s="2">
        <f>COUNTIFS(Table2[Sub-Sector],Table3[[#This Row],[Sub-Sector]],Table2[% Away From Current Week High],"&lt;=0.05")/Table3[[#This Row],[Count]]</f>
        <v>1</v>
      </c>
      <c r="N4" s="2">
        <f>COUNTIFS(Table2[Sub-Sector],Table3[[#This Row],[Sub-Sector]],Table2[% Away From Current Month Low],"&gt;=0.05")/Table3[[#This Row],[Count]]</f>
        <v>0</v>
      </c>
      <c r="O4" s="2">
        <f>COUNTIFS(Table2[Sub-Sector],Table3[[#This Row],[Sub-Sector]],Table2[% Away From Current Month High],"&lt;=0.05")/Table3[[#This Row],[Count]]</f>
        <v>1</v>
      </c>
      <c r="P4" s="2">
        <f>COUNTIFS(Table2[Sub-Sector],Table3[[#This Row],[Sub-Sector]],Table2[% Away From 52W High],"&lt;=10")/Table3[[#This Row],[Count]]</f>
        <v>1</v>
      </c>
      <c r="Q4" s="2">
        <f>COUNTIFS(Table2[Sub-Sector],Table3[[#This Row],[Sub-Sector]],Table2[% Away From 52W Low],"&gt;=10")/Table3[[#This Row],[Count]]</f>
        <v>1</v>
      </c>
      <c r="R4" s="2">
        <f>COUNTIFS(Table2[Sub-Sector],Table3[[#This Row],[Sub-Sector]],Table2[% Price above 20 EMA],"&gt;=0")/Table3[[#This Row],[Count]]</f>
        <v>1</v>
      </c>
      <c r="S4" s="2">
        <f>COUNTIFS(Table2[Sub-Sector],Table3[[#This Row],[Sub-Sector]],Table2[% Price above 50 EMA],"&gt;=0")/Table3[[#This Row],[Count]]</f>
        <v>1</v>
      </c>
      <c r="T4" s="2">
        <f>COUNTIFS(Table2[Sub-Sector],Table3[[#This Row],[Sub-Sector]],Table2[% Price above 200 EMA],"&gt;=0")/Table3[[#This Row],[Count]]</f>
        <v>1</v>
      </c>
      <c r="U4" s="2">
        <f>COUNTIFS(Table2[Sub-Sector],Table3[[#This Row],[Sub-Sector]],Table2[Rate of Change - Zone],"Positive")/Table3[[#This Row],[Count]]</f>
        <v>1</v>
      </c>
      <c r="V4" s="2">
        <f>COUNTIFS(Table2[Sub-Sector],Table3[[#This Row],[Sub-Sector]],Table2[Sharpe Ratio],"&gt;=0.10")/Table3[[#This Row],[Count]]</f>
        <v>0</v>
      </c>
      <c r="W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150.5</v>
      </c>
      <c r="X4">
        <f>_xlfn.RANK.AVG(Table3[[#This Row],[Score]],Table3[Score],1)</f>
        <v>2</v>
      </c>
      <c r="Y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55</v>
      </c>
      <c r="Z4">
        <f>_xlfn.RANK.AVG(Table3[[#This Row],[Score 2 ]],Table3[[Score 2 ]],1)</f>
        <v>2</v>
      </c>
    </row>
    <row r="5" spans="1:26" x14ac:dyDescent="0.3">
      <c r="A5" t="s">
        <v>98</v>
      </c>
      <c r="B5">
        <f>COUNTIFS(Table2[Sub-Sector],Table3[[#This Row],[Sub-Sector]])</f>
        <v>3</v>
      </c>
      <c r="C5" s="2">
        <f>COUNTIFS(Table2[Sub-Sector],Table3[[#This Row],[Sub-Sector]],Table2[Uptrend],"Uptrend")/Table3[[#This Row],[Count]]</f>
        <v>1</v>
      </c>
      <c r="D5" s="2">
        <f>COUNTIFS(Table2[Sub-Sector],Table3[[#This Row],[Sub-Sector]],Table2[1W Return vs Nifty],"&gt;=5")/Table3[[#This Row],[Count]]</f>
        <v>0</v>
      </c>
      <c r="E5" s="2">
        <f>COUNTIFS(Table2[Sub-Sector],Table3[[#This Row],[Sub-Sector]],Table2[1M Return vs Nifty],"&gt;=5")/Table3[[#This Row],[Count]]</f>
        <v>0.66666666666666663</v>
      </c>
      <c r="F5" s="2">
        <f>COUNTIFS(Table2[Sub-Sector],Table3[[#This Row],[Sub-Sector]],Table2[6M Return vs Nifty],"&gt;=10")/Table3[[#This Row],[Count]]</f>
        <v>0.66666666666666663</v>
      </c>
      <c r="G5" s="2">
        <f>COUNTIFS(Table2[Sub-Sector],Table3[[#This Row],[Sub-Sector]],Table2[1Y Return vs Nifty],"&gt;=10")/Table3[[#This Row],[Count]]</f>
        <v>1</v>
      </c>
      <c r="H5" s="2">
        <f>COUNTIFS(Table2[Sub-Sector],Table3[[#This Row],[Sub-Sector]],Table2[RSI Exponential â€“ 14D],"&gt;=50")/Table3[[#This Row],[Count]]</f>
        <v>1</v>
      </c>
      <c r="I5" s="2">
        <f>COUNTIFS(Table2[Sub-Sector],Table3[[#This Row],[Sub-Sector]],Table2[Relative Volume],"&gt;=1")/Table3[[#This Row],[Count]]</f>
        <v>0.66666666666666663</v>
      </c>
      <c r="J5" s="2">
        <f>COUNTIFS(Table2[Sub-Sector],Table3[[#This Row],[Sub-Sector]],Table2[% Away From Day Low],"&gt;=0.05")/Table3[[#This Row],[Count]]</f>
        <v>0</v>
      </c>
      <c r="K5" s="2">
        <f>COUNTIFS(Table2[Sub-Sector],Table3[[#This Row],[Sub-Sector]],Table2[% Away From Day High],"&lt;=0.05")/Table3[[#This Row],[Count]]</f>
        <v>1</v>
      </c>
      <c r="L5" s="2">
        <f>COUNTIFS(Table2[Sub-Sector],Table3[[#This Row],[Sub-Sector]],Table2[% Away From Current Week Low],"&gt;=0.05")/Table3[[#This Row],[Count]]</f>
        <v>0</v>
      </c>
      <c r="M5" s="2">
        <f>COUNTIFS(Table2[Sub-Sector],Table3[[#This Row],[Sub-Sector]],Table2[% Away From Current Week High],"&lt;=0.05")/Table3[[#This Row],[Count]]</f>
        <v>1</v>
      </c>
      <c r="N5" s="2">
        <f>COUNTIFS(Table2[Sub-Sector],Table3[[#This Row],[Sub-Sector]],Table2[% Away From Current Month Low],"&gt;=0.05")/Table3[[#This Row],[Count]]</f>
        <v>0</v>
      </c>
      <c r="O5" s="2">
        <f>COUNTIFS(Table2[Sub-Sector],Table3[[#This Row],[Sub-Sector]],Table2[% Away From Current Month High],"&lt;=0.05")/Table3[[#This Row],[Count]]</f>
        <v>1</v>
      </c>
      <c r="P5" s="2">
        <f>COUNTIFS(Table2[Sub-Sector],Table3[[#This Row],[Sub-Sector]],Table2[% Away From 52W High],"&lt;=10")/Table3[[#This Row],[Count]]</f>
        <v>1</v>
      </c>
      <c r="Q5" s="2">
        <f>COUNTIFS(Table2[Sub-Sector],Table3[[#This Row],[Sub-Sector]],Table2[% Away From 52W Low],"&gt;=10")/Table3[[#This Row],[Count]]</f>
        <v>1</v>
      </c>
      <c r="R5" s="2">
        <f>COUNTIFS(Table2[Sub-Sector],Table3[[#This Row],[Sub-Sector]],Table2[% Price above 20 EMA],"&gt;=0")/Table3[[#This Row],[Count]]</f>
        <v>1</v>
      </c>
      <c r="S5" s="2">
        <f>COUNTIFS(Table2[Sub-Sector],Table3[[#This Row],[Sub-Sector]],Table2[% Price above 50 EMA],"&gt;=0")/Table3[[#This Row],[Count]]</f>
        <v>1</v>
      </c>
      <c r="T5" s="2">
        <f>COUNTIFS(Table2[Sub-Sector],Table3[[#This Row],[Sub-Sector]],Table2[% Price above 200 EMA],"&gt;=0")/Table3[[#This Row],[Count]]</f>
        <v>1</v>
      </c>
      <c r="U5" s="2">
        <f>COUNTIFS(Table2[Sub-Sector],Table3[[#This Row],[Sub-Sector]],Table2[Rate of Change - Zone],"Positive")/Table3[[#This Row],[Count]]</f>
        <v>1</v>
      </c>
      <c r="V5" s="2">
        <f>COUNTIFS(Table2[Sub-Sector],Table3[[#This Row],[Sub-Sector]],Table2[Sharpe Ratio],"&gt;=0.10")/Table3[[#This Row],[Count]]</f>
        <v>0.66666666666666663</v>
      </c>
      <c r="W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183.5</v>
      </c>
      <c r="X5">
        <f>_xlfn.RANK.AVG(Table3[[#This Row],[Score]],Table3[Score],1)</f>
        <v>6</v>
      </c>
      <c r="Y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83</v>
      </c>
      <c r="Z5">
        <f>_xlfn.RANK.AVG(Table3[[#This Row],[Score 2 ]],Table3[[Score 2 ]],1)</f>
        <v>4</v>
      </c>
    </row>
    <row r="6" spans="1:26" x14ac:dyDescent="0.3">
      <c r="A6" t="s">
        <v>180</v>
      </c>
      <c r="B6">
        <f>COUNTIFS(Table2[Sub-Sector],Table3[[#This Row],[Sub-Sector]])</f>
        <v>2</v>
      </c>
      <c r="C6" s="2">
        <f>COUNTIFS(Table2[Sub-Sector],Table3[[#This Row],[Sub-Sector]],Table2[Uptrend],"Uptrend")/Table3[[#This Row],[Count]]</f>
        <v>0.5</v>
      </c>
      <c r="D6" s="2">
        <f>COUNTIFS(Table2[Sub-Sector],Table3[[#This Row],[Sub-Sector]],Table2[1W Return vs Nifty],"&gt;=5")/Table3[[#This Row],[Count]]</f>
        <v>0</v>
      </c>
      <c r="E6" s="2">
        <f>COUNTIFS(Table2[Sub-Sector],Table3[[#This Row],[Sub-Sector]],Table2[1M Return vs Nifty],"&gt;=5")/Table3[[#This Row],[Count]]</f>
        <v>0</v>
      </c>
      <c r="F6" s="2">
        <f>COUNTIFS(Table2[Sub-Sector],Table3[[#This Row],[Sub-Sector]],Table2[6M Return vs Nifty],"&gt;=10")/Table3[[#This Row],[Count]]</f>
        <v>0.5</v>
      </c>
      <c r="G6" s="2">
        <f>COUNTIFS(Table2[Sub-Sector],Table3[[#This Row],[Sub-Sector]],Table2[1Y Return vs Nifty],"&gt;=10")/Table3[[#This Row],[Count]]</f>
        <v>1</v>
      </c>
      <c r="H6" s="2">
        <f>COUNTIFS(Table2[Sub-Sector],Table3[[#This Row],[Sub-Sector]],Table2[RSI Exponential â€“ 14D],"&gt;=50")/Table3[[#This Row],[Count]]</f>
        <v>0.5</v>
      </c>
      <c r="I6" s="2">
        <f>COUNTIFS(Table2[Sub-Sector],Table3[[#This Row],[Sub-Sector]],Table2[Relative Volume],"&gt;=1")/Table3[[#This Row],[Count]]</f>
        <v>1</v>
      </c>
      <c r="J6" s="2">
        <f>COUNTIFS(Table2[Sub-Sector],Table3[[#This Row],[Sub-Sector]],Table2[% Away From Day Low],"&gt;=0.05")/Table3[[#This Row],[Count]]</f>
        <v>0</v>
      </c>
      <c r="K6" s="2">
        <f>COUNTIFS(Table2[Sub-Sector],Table3[[#This Row],[Sub-Sector]],Table2[% Away From Day High],"&lt;=0.05")/Table3[[#This Row],[Count]]</f>
        <v>1</v>
      </c>
      <c r="L6" s="2">
        <f>COUNTIFS(Table2[Sub-Sector],Table3[[#This Row],[Sub-Sector]],Table2[% Away From Current Week Low],"&gt;=0.05")/Table3[[#This Row],[Count]]</f>
        <v>0</v>
      </c>
      <c r="M6" s="2">
        <f>COUNTIFS(Table2[Sub-Sector],Table3[[#This Row],[Sub-Sector]],Table2[% Away From Current Week High],"&lt;=0.05")/Table3[[#This Row],[Count]]</f>
        <v>1</v>
      </c>
      <c r="N6" s="2">
        <f>COUNTIFS(Table2[Sub-Sector],Table3[[#This Row],[Sub-Sector]],Table2[% Away From Current Month Low],"&gt;=0.05")/Table3[[#This Row],[Count]]</f>
        <v>0</v>
      </c>
      <c r="O6" s="2">
        <f>COUNTIFS(Table2[Sub-Sector],Table3[[#This Row],[Sub-Sector]],Table2[% Away From Current Month High],"&lt;=0.05")/Table3[[#This Row],[Count]]</f>
        <v>1</v>
      </c>
      <c r="P6" s="2">
        <f>COUNTIFS(Table2[Sub-Sector],Table3[[#This Row],[Sub-Sector]],Table2[% Away From 52W High],"&lt;=10")/Table3[[#This Row],[Count]]</f>
        <v>0.5</v>
      </c>
      <c r="Q6" s="2">
        <f>COUNTIFS(Table2[Sub-Sector],Table3[[#This Row],[Sub-Sector]],Table2[% Away From 52W Low],"&gt;=10")/Table3[[#This Row],[Count]]</f>
        <v>1</v>
      </c>
      <c r="R6" s="2">
        <f>COUNTIFS(Table2[Sub-Sector],Table3[[#This Row],[Sub-Sector]],Table2[% Price above 20 EMA],"&gt;=0")/Table3[[#This Row],[Count]]</f>
        <v>0.5</v>
      </c>
      <c r="S6" s="2">
        <f>COUNTIFS(Table2[Sub-Sector],Table3[[#This Row],[Sub-Sector]],Table2[% Price above 50 EMA],"&gt;=0")/Table3[[#This Row],[Count]]</f>
        <v>0.5</v>
      </c>
      <c r="T6" s="2">
        <f>COUNTIFS(Table2[Sub-Sector],Table3[[#This Row],[Sub-Sector]],Table2[% Price above 200 EMA],"&gt;=0")/Table3[[#This Row],[Count]]</f>
        <v>1</v>
      </c>
      <c r="U6" s="2">
        <f>COUNTIFS(Table2[Sub-Sector],Table3[[#This Row],[Sub-Sector]],Table2[Rate of Change - Zone],"Positive")/Table3[[#This Row],[Count]]</f>
        <v>1</v>
      </c>
      <c r="V6" s="2">
        <f>COUNTIFS(Table2[Sub-Sector],Table3[[#This Row],[Sub-Sector]],Table2[Sharpe Ratio],"&gt;=0.10")/Table3[[#This Row],[Count]]</f>
        <v>0</v>
      </c>
      <c r="W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344.5</v>
      </c>
      <c r="X6">
        <f>_xlfn.RANK.AVG(Table3[[#This Row],[Score]],Table3[Score],1)</f>
        <v>31</v>
      </c>
      <c r="Y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95</v>
      </c>
      <c r="Z6">
        <f>_xlfn.RANK.AVG(Table3[[#This Row],[Score 2 ]],Table3[[Score 2 ]],1)</f>
        <v>5</v>
      </c>
    </row>
    <row r="7" spans="1:26" x14ac:dyDescent="0.3">
      <c r="A7" t="s">
        <v>113</v>
      </c>
      <c r="B7">
        <f>COUNTIFS(Table2[Sub-Sector],Table3[[#This Row],[Sub-Sector]])</f>
        <v>3</v>
      </c>
      <c r="C7" s="2">
        <f>COUNTIFS(Table2[Sub-Sector],Table3[[#This Row],[Sub-Sector]],Table2[Uptrend],"Uptrend")/Table3[[#This Row],[Count]]</f>
        <v>0.66666666666666663</v>
      </c>
      <c r="D7" s="2">
        <f>COUNTIFS(Table2[Sub-Sector],Table3[[#This Row],[Sub-Sector]],Table2[1W Return vs Nifty],"&gt;=5")/Table3[[#This Row],[Count]]</f>
        <v>0</v>
      </c>
      <c r="E7" s="2">
        <f>COUNTIFS(Table2[Sub-Sector],Table3[[#This Row],[Sub-Sector]],Table2[1M Return vs Nifty],"&gt;=5")/Table3[[#This Row],[Count]]</f>
        <v>0.33333333333333331</v>
      </c>
      <c r="F7" s="2">
        <f>COUNTIFS(Table2[Sub-Sector],Table3[[#This Row],[Sub-Sector]],Table2[6M Return vs Nifty],"&gt;=10")/Table3[[#This Row],[Count]]</f>
        <v>0.66666666666666663</v>
      </c>
      <c r="G7" s="2">
        <f>COUNTIFS(Table2[Sub-Sector],Table3[[#This Row],[Sub-Sector]],Table2[1Y Return vs Nifty],"&gt;=10")/Table3[[#This Row],[Count]]</f>
        <v>1</v>
      </c>
      <c r="H7" s="2">
        <f>COUNTIFS(Table2[Sub-Sector],Table3[[#This Row],[Sub-Sector]],Table2[RSI Exponential â€“ 14D],"&gt;=50")/Table3[[#This Row],[Count]]</f>
        <v>0.66666666666666663</v>
      </c>
      <c r="I7" s="2">
        <f>COUNTIFS(Table2[Sub-Sector],Table3[[#This Row],[Sub-Sector]],Table2[Relative Volume],"&gt;=1")/Table3[[#This Row],[Count]]</f>
        <v>0.33333333333333331</v>
      </c>
      <c r="J7" s="2">
        <f>COUNTIFS(Table2[Sub-Sector],Table3[[#This Row],[Sub-Sector]],Table2[% Away From Day Low],"&gt;=0.05")/Table3[[#This Row],[Count]]</f>
        <v>0</v>
      </c>
      <c r="K7" s="2">
        <f>COUNTIFS(Table2[Sub-Sector],Table3[[#This Row],[Sub-Sector]],Table2[% Away From Day High],"&lt;=0.05")/Table3[[#This Row],[Count]]</f>
        <v>1</v>
      </c>
      <c r="L7" s="2">
        <f>COUNTIFS(Table2[Sub-Sector],Table3[[#This Row],[Sub-Sector]],Table2[% Away From Current Week Low],"&gt;=0.05")/Table3[[#This Row],[Count]]</f>
        <v>0</v>
      </c>
      <c r="M7" s="2">
        <f>COUNTIFS(Table2[Sub-Sector],Table3[[#This Row],[Sub-Sector]],Table2[% Away From Current Week High],"&lt;=0.05")/Table3[[#This Row],[Count]]</f>
        <v>1</v>
      </c>
      <c r="N7" s="2">
        <f>COUNTIFS(Table2[Sub-Sector],Table3[[#This Row],[Sub-Sector]],Table2[% Away From Current Month Low],"&gt;=0.05")/Table3[[#This Row],[Count]]</f>
        <v>0</v>
      </c>
      <c r="O7" s="2">
        <f>COUNTIFS(Table2[Sub-Sector],Table3[[#This Row],[Sub-Sector]],Table2[% Away From Current Month High],"&lt;=0.05")/Table3[[#This Row],[Count]]</f>
        <v>1</v>
      </c>
      <c r="P7" s="2">
        <f>COUNTIFS(Table2[Sub-Sector],Table3[[#This Row],[Sub-Sector]],Table2[% Away From 52W High],"&lt;=10")/Table3[[#This Row],[Count]]</f>
        <v>0.66666666666666663</v>
      </c>
      <c r="Q7" s="2">
        <f>COUNTIFS(Table2[Sub-Sector],Table3[[#This Row],[Sub-Sector]],Table2[% Away From 52W Low],"&gt;=10")/Table3[[#This Row],[Count]]</f>
        <v>1</v>
      </c>
      <c r="R7" s="2">
        <f>COUNTIFS(Table2[Sub-Sector],Table3[[#This Row],[Sub-Sector]],Table2[% Price above 20 EMA],"&gt;=0")/Table3[[#This Row],[Count]]</f>
        <v>0.66666666666666663</v>
      </c>
      <c r="S7" s="2">
        <f>COUNTIFS(Table2[Sub-Sector],Table3[[#This Row],[Sub-Sector]],Table2[% Price above 50 EMA],"&gt;=0")/Table3[[#This Row],[Count]]</f>
        <v>0.66666666666666663</v>
      </c>
      <c r="T7" s="2">
        <f>COUNTIFS(Table2[Sub-Sector],Table3[[#This Row],[Sub-Sector]],Table2[% Price above 200 EMA],"&gt;=0")/Table3[[#This Row],[Count]]</f>
        <v>1</v>
      </c>
      <c r="U7" s="2">
        <f>COUNTIFS(Table2[Sub-Sector],Table3[[#This Row],[Sub-Sector]],Table2[Rate of Change - Zone],"Positive")/Table3[[#This Row],[Count]]</f>
        <v>1</v>
      </c>
      <c r="V7" s="2">
        <f>COUNTIFS(Table2[Sub-Sector],Table3[[#This Row],[Sub-Sector]],Table2[Sharpe Ratio],"&gt;=0.10")/Table3[[#This Row],[Count]]</f>
        <v>0.33333333333333331</v>
      </c>
      <c r="W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287.5</v>
      </c>
      <c r="X7">
        <f>_xlfn.RANK.AVG(Table3[[#This Row],[Score]],Table3[Score],1)</f>
        <v>18</v>
      </c>
      <c r="Y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118.5</v>
      </c>
      <c r="Z7">
        <f>_xlfn.RANK.AVG(Table3[[#This Row],[Score 2 ]],Table3[[Score 2 ]],1)</f>
        <v>6</v>
      </c>
    </row>
    <row r="8" spans="1:26" x14ac:dyDescent="0.3">
      <c r="A8" t="s">
        <v>773</v>
      </c>
      <c r="B8">
        <f>COUNTIFS(Table2[Sub-Sector],Table3[[#This Row],[Sub-Sector]])</f>
        <v>3</v>
      </c>
      <c r="C8" s="2">
        <f>COUNTIFS(Table2[Sub-Sector],Table3[[#This Row],[Sub-Sector]],Table2[Uptrend],"Uptrend")/Table3[[#This Row],[Count]]</f>
        <v>1</v>
      </c>
      <c r="D8" s="2">
        <f>COUNTIFS(Table2[Sub-Sector],Table3[[#This Row],[Sub-Sector]],Table2[1W Return vs Nifty],"&gt;=5")/Table3[[#This Row],[Count]]</f>
        <v>0</v>
      </c>
      <c r="E8" s="2">
        <f>COUNTIFS(Table2[Sub-Sector],Table3[[#This Row],[Sub-Sector]],Table2[1M Return vs Nifty],"&gt;=5")/Table3[[#This Row],[Count]]</f>
        <v>0.66666666666666663</v>
      </c>
      <c r="F8" s="2">
        <f>COUNTIFS(Table2[Sub-Sector],Table3[[#This Row],[Sub-Sector]],Table2[6M Return vs Nifty],"&gt;=10")/Table3[[#This Row],[Count]]</f>
        <v>0.33333333333333331</v>
      </c>
      <c r="G8" s="2">
        <f>COUNTIFS(Table2[Sub-Sector],Table3[[#This Row],[Sub-Sector]],Table2[1Y Return vs Nifty],"&gt;=10")/Table3[[#This Row],[Count]]</f>
        <v>1</v>
      </c>
      <c r="H8" s="2">
        <f>COUNTIFS(Table2[Sub-Sector],Table3[[#This Row],[Sub-Sector]],Table2[RSI Exponential â€“ 14D],"&gt;=50")/Table3[[#This Row],[Count]]</f>
        <v>1</v>
      </c>
      <c r="I8" s="2">
        <f>COUNTIFS(Table2[Sub-Sector],Table3[[#This Row],[Sub-Sector]],Table2[Relative Volume],"&gt;=1")/Table3[[#This Row],[Count]]</f>
        <v>1</v>
      </c>
      <c r="J8" s="2">
        <f>COUNTIFS(Table2[Sub-Sector],Table3[[#This Row],[Sub-Sector]],Table2[% Away From Day Low],"&gt;=0.05")/Table3[[#This Row],[Count]]</f>
        <v>0.33333333333333331</v>
      </c>
      <c r="K8" s="2">
        <f>COUNTIFS(Table2[Sub-Sector],Table3[[#This Row],[Sub-Sector]],Table2[% Away From Day High],"&lt;=0.05")/Table3[[#This Row],[Count]]</f>
        <v>1</v>
      </c>
      <c r="L8" s="2">
        <f>COUNTIFS(Table2[Sub-Sector],Table3[[#This Row],[Sub-Sector]],Table2[% Away From Current Week Low],"&gt;=0.05")/Table3[[#This Row],[Count]]</f>
        <v>0.33333333333333331</v>
      </c>
      <c r="M8" s="2">
        <f>COUNTIFS(Table2[Sub-Sector],Table3[[#This Row],[Sub-Sector]],Table2[% Away From Current Week High],"&lt;=0.05")/Table3[[#This Row],[Count]]</f>
        <v>1</v>
      </c>
      <c r="N8" s="2">
        <f>COUNTIFS(Table2[Sub-Sector],Table3[[#This Row],[Sub-Sector]],Table2[% Away From Current Month Low],"&gt;=0.05")/Table3[[#This Row],[Count]]</f>
        <v>0.33333333333333331</v>
      </c>
      <c r="O8" s="2">
        <f>COUNTIFS(Table2[Sub-Sector],Table3[[#This Row],[Sub-Sector]],Table2[% Away From Current Month High],"&lt;=0.05")/Table3[[#This Row],[Count]]</f>
        <v>1</v>
      </c>
      <c r="P8" s="2">
        <f>COUNTIFS(Table2[Sub-Sector],Table3[[#This Row],[Sub-Sector]],Table2[% Away From 52W High],"&lt;=10")/Table3[[#This Row],[Count]]</f>
        <v>1</v>
      </c>
      <c r="Q8" s="2">
        <f>COUNTIFS(Table2[Sub-Sector],Table3[[#This Row],[Sub-Sector]],Table2[% Away From 52W Low],"&gt;=10")/Table3[[#This Row],[Count]]</f>
        <v>1</v>
      </c>
      <c r="R8" s="2">
        <f>COUNTIFS(Table2[Sub-Sector],Table3[[#This Row],[Sub-Sector]],Table2[% Price above 20 EMA],"&gt;=0")/Table3[[#This Row],[Count]]</f>
        <v>1</v>
      </c>
      <c r="S8" s="2">
        <f>COUNTIFS(Table2[Sub-Sector],Table3[[#This Row],[Sub-Sector]],Table2[% Price above 50 EMA],"&gt;=0")/Table3[[#This Row],[Count]]</f>
        <v>1</v>
      </c>
      <c r="T8" s="2">
        <f>COUNTIFS(Table2[Sub-Sector],Table3[[#This Row],[Sub-Sector]],Table2[% Price above 200 EMA],"&gt;=0")/Table3[[#This Row],[Count]]</f>
        <v>1</v>
      </c>
      <c r="U8" s="2">
        <f>COUNTIFS(Table2[Sub-Sector],Table3[[#This Row],[Sub-Sector]],Table2[Rate of Change - Zone],"Positive")/Table3[[#This Row],[Count]]</f>
        <v>1</v>
      </c>
      <c r="V8" s="2">
        <f>COUNTIFS(Table2[Sub-Sector],Table3[[#This Row],[Sub-Sector]],Table2[Sharpe Ratio],"&gt;=0.10")/Table3[[#This Row],[Count]]</f>
        <v>0.33333333333333331</v>
      </c>
      <c r="W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220.5</v>
      </c>
      <c r="X8">
        <f>_xlfn.RANK.AVG(Table3[[#This Row],[Score]],Table3[Score],1)</f>
        <v>9</v>
      </c>
      <c r="Y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120</v>
      </c>
      <c r="Z8">
        <f>_xlfn.RANK.AVG(Table3[[#This Row],[Score 2 ]],Table3[[Score 2 ]],1)</f>
        <v>7</v>
      </c>
    </row>
    <row r="9" spans="1:26" x14ac:dyDescent="0.3">
      <c r="A9" t="s">
        <v>989</v>
      </c>
      <c r="B9">
        <f>COUNTIFS(Table2[Sub-Sector],Table3[[#This Row],[Sub-Sector]])</f>
        <v>6</v>
      </c>
      <c r="C9" s="2">
        <f>COUNTIFS(Table2[Sub-Sector],Table3[[#This Row],[Sub-Sector]],Table2[Uptrend],"Uptrend")/Table3[[#This Row],[Count]]</f>
        <v>1</v>
      </c>
      <c r="D9" s="2">
        <f>COUNTIFS(Table2[Sub-Sector],Table3[[#This Row],[Sub-Sector]],Table2[1W Return vs Nifty],"&gt;=5")/Table3[[#This Row],[Count]]</f>
        <v>0.16666666666666666</v>
      </c>
      <c r="E9" s="2">
        <f>COUNTIFS(Table2[Sub-Sector],Table3[[#This Row],[Sub-Sector]],Table2[1M Return vs Nifty],"&gt;=5")/Table3[[#This Row],[Count]]</f>
        <v>0.5</v>
      </c>
      <c r="F9" s="2">
        <f>COUNTIFS(Table2[Sub-Sector],Table3[[#This Row],[Sub-Sector]],Table2[6M Return vs Nifty],"&gt;=10")/Table3[[#This Row],[Count]]</f>
        <v>0.66666666666666663</v>
      </c>
      <c r="G9" s="2">
        <f>COUNTIFS(Table2[Sub-Sector],Table3[[#This Row],[Sub-Sector]],Table2[1Y Return vs Nifty],"&gt;=10")/Table3[[#This Row],[Count]]</f>
        <v>0.66666666666666663</v>
      </c>
      <c r="H9" s="2">
        <f>COUNTIFS(Table2[Sub-Sector],Table3[[#This Row],[Sub-Sector]],Table2[RSI Exponential â€“ 14D],"&gt;=50")/Table3[[#This Row],[Count]]</f>
        <v>1</v>
      </c>
      <c r="I9" s="2">
        <f>COUNTIFS(Table2[Sub-Sector],Table3[[#This Row],[Sub-Sector]],Table2[Relative Volume],"&gt;=1")/Table3[[#This Row],[Count]]</f>
        <v>0.5</v>
      </c>
      <c r="J9" s="2">
        <f>COUNTIFS(Table2[Sub-Sector],Table3[[#This Row],[Sub-Sector]],Table2[% Away From Day Low],"&gt;=0.05")/Table3[[#This Row],[Count]]</f>
        <v>0</v>
      </c>
      <c r="K9" s="2">
        <f>COUNTIFS(Table2[Sub-Sector],Table3[[#This Row],[Sub-Sector]],Table2[% Away From Day High],"&lt;=0.05")/Table3[[#This Row],[Count]]</f>
        <v>1</v>
      </c>
      <c r="L9" s="2">
        <f>COUNTIFS(Table2[Sub-Sector],Table3[[#This Row],[Sub-Sector]],Table2[% Away From Current Week Low],"&gt;=0.05")/Table3[[#This Row],[Count]]</f>
        <v>0</v>
      </c>
      <c r="M9" s="2">
        <f>COUNTIFS(Table2[Sub-Sector],Table3[[#This Row],[Sub-Sector]],Table2[% Away From Current Week High],"&lt;=0.05")/Table3[[#This Row],[Count]]</f>
        <v>1</v>
      </c>
      <c r="N9" s="2">
        <f>COUNTIFS(Table2[Sub-Sector],Table3[[#This Row],[Sub-Sector]],Table2[% Away From Current Month Low],"&gt;=0.05")/Table3[[#This Row],[Count]]</f>
        <v>0</v>
      </c>
      <c r="O9" s="2">
        <f>COUNTIFS(Table2[Sub-Sector],Table3[[#This Row],[Sub-Sector]],Table2[% Away From Current Month High],"&lt;=0.05")/Table3[[#This Row],[Count]]</f>
        <v>1</v>
      </c>
      <c r="P9" s="2">
        <f>COUNTIFS(Table2[Sub-Sector],Table3[[#This Row],[Sub-Sector]],Table2[% Away From 52W High],"&lt;=10")/Table3[[#This Row],[Count]]</f>
        <v>0.66666666666666663</v>
      </c>
      <c r="Q9" s="2">
        <f>COUNTIFS(Table2[Sub-Sector],Table3[[#This Row],[Sub-Sector]],Table2[% Away From 52W Low],"&gt;=10")/Table3[[#This Row],[Count]]</f>
        <v>1</v>
      </c>
      <c r="R9" s="2">
        <f>COUNTIFS(Table2[Sub-Sector],Table3[[#This Row],[Sub-Sector]],Table2[% Price above 20 EMA],"&gt;=0")/Table3[[#This Row],[Count]]</f>
        <v>1</v>
      </c>
      <c r="S9" s="2">
        <f>COUNTIFS(Table2[Sub-Sector],Table3[[#This Row],[Sub-Sector]],Table2[% Price above 50 EMA],"&gt;=0")/Table3[[#This Row],[Count]]</f>
        <v>1</v>
      </c>
      <c r="T9" s="2">
        <f>COUNTIFS(Table2[Sub-Sector],Table3[[#This Row],[Sub-Sector]],Table2[% Price above 200 EMA],"&gt;=0")/Table3[[#This Row],[Count]]</f>
        <v>1</v>
      </c>
      <c r="U9" s="2">
        <f>COUNTIFS(Table2[Sub-Sector],Table3[[#This Row],[Sub-Sector]],Table2[Rate of Change - Zone],"Positive")/Table3[[#This Row],[Count]]</f>
        <v>1</v>
      </c>
      <c r="V9" s="2">
        <f>COUNTIFS(Table2[Sub-Sector],Table3[[#This Row],[Sub-Sector]],Table2[Sharpe Ratio],"&gt;=0.10")/Table3[[#This Row],[Count]]</f>
        <v>0.16666666666666666</v>
      </c>
      <c r="W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172.5</v>
      </c>
      <c r="X9">
        <f>_xlfn.RANK.AVG(Table3[[#This Row],[Score]],Table3[Score],1)</f>
        <v>5</v>
      </c>
      <c r="Y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122</v>
      </c>
      <c r="Z9">
        <f>_xlfn.RANK.AVG(Table3[[#This Row],[Score 2 ]],Table3[[Score 2 ]],1)</f>
        <v>8</v>
      </c>
    </row>
    <row r="10" spans="1:26" x14ac:dyDescent="0.3">
      <c r="A10" t="s">
        <v>43</v>
      </c>
      <c r="B10">
        <f>COUNTIFS(Table2[Sub-Sector],Table3[[#This Row],[Sub-Sector]])</f>
        <v>2</v>
      </c>
      <c r="C10" s="2">
        <f>COUNTIFS(Table2[Sub-Sector],Table3[[#This Row],[Sub-Sector]],Table2[Uptrend],"Uptrend")/Table3[[#This Row],[Count]]</f>
        <v>1</v>
      </c>
      <c r="D10" s="2">
        <f>COUNTIFS(Table2[Sub-Sector],Table3[[#This Row],[Sub-Sector]],Table2[1W Return vs Nifty],"&gt;=5")/Table3[[#This Row],[Count]]</f>
        <v>0.5</v>
      </c>
      <c r="E10" s="2">
        <f>COUNTIFS(Table2[Sub-Sector],Table3[[#This Row],[Sub-Sector]],Table2[1M Return vs Nifty],"&gt;=5")/Table3[[#This Row],[Count]]</f>
        <v>0.5</v>
      </c>
      <c r="F10" s="2">
        <f>COUNTIFS(Table2[Sub-Sector],Table3[[#This Row],[Sub-Sector]],Table2[6M Return vs Nifty],"&gt;=10")/Table3[[#This Row],[Count]]</f>
        <v>1</v>
      </c>
      <c r="G10" s="2">
        <f>COUNTIFS(Table2[Sub-Sector],Table3[[#This Row],[Sub-Sector]],Table2[1Y Return vs Nifty],"&gt;=10")/Table3[[#This Row],[Count]]</f>
        <v>0.5</v>
      </c>
      <c r="H10" s="2">
        <f>COUNTIFS(Table2[Sub-Sector],Table3[[#This Row],[Sub-Sector]],Table2[RSI Exponential â€“ 14D],"&gt;=50")/Table3[[#This Row],[Count]]</f>
        <v>1</v>
      </c>
      <c r="I10" s="2">
        <f>COUNTIFS(Table2[Sub-Sector],Table3[[#This Row],[Sub-Sector]],Table2[Relative Volume],"&gt;=1")/Table3[[#This Row],[Count]]</f>
        <v>0.5</v>
      </c>
      <c r="J10" s="2">
        <f>COUNTIFS(Table2[Sub-Sector],Table3[[#This Row],[Sub-Sector]],Table2[% Away From Day Low],"&gt;=0.05")/Table3[[#This Row],[Count]]</f>
        <v>0</v>
      </c>
      <c r="K10" s="2">
        <f>COUNTIFS(Table2[Sub-Sector],Table3[[#This Row],[Sub-Sector]],Table2[% Away From Day High],"&lt;=0.05")/Table3[[#This Row],[Count]]</f>
        <v>1</v>
      </c>
      <c r="L10" s="2">
        <f>COUNTIFS(Table2[Sub-Sector],Table3[[#This Row],[Sub-Sector]],Table2[% Away From Current Week Low],"&gt;=0.05")/Table3[[#This Row],[Count]]</f>
        <v>0</v>
      </c>
      <c r="M10" s="2">
        <f>COUNTIFS(Table2[Sub-Sector],Table3[[#This Row],[Sub-Sector]],Table2[% Away From Current Week High],"&lt;=0.05")/Table3[[#This Row],[Count]]</f>
        <v>1</v>
      </c>
      <c r="N10" s="2">
        <f>COUNTIFS(Table2[Sub-Sector],Table3[[#This Row],[Sub-Sector]],Table2[% Away From Current Month Low],"&gt;=0.05")/Table3[[#This Row],[Count]]</f>
        <v>0</v>
      </c>
      <c r="O10" s="2">
        <f>COUNTIFS(Table2[Sub-Sector],Table3[[#This Row],[Sub-Sector]],Table2[% Away From Current Month High],"&lt;=0.05")/Table3[[#This Row],[Count]]</f>
        <v>1</v>
      </c>
      <c r="P10" s="2">
        <f>COUNTIFS(Table2[Sub-Sector],Table3[[#This Row],[Sub-Sector]],Table2[% Away From 52W High],"&lt;=10")/Table3[[#This Row],[Count]]</f>
        <v>1</v>
      </c>
      <c r="Q10" s="2">
        <f>COUNTIFS(Table2[Sub-Sector],Table3[[#This Row],[Sub-Sector]],Table2[% Away From 52W Low],"&gt;=10")/Table3[[#This Row],[Count]]</f>
        <v>1</v>
      </c>
      <c r="R10" s="2">
        <f>COUNTIFS(Table2[Sub-Sector],Table3[[#This Row],[Sub-Sector]],Table2[% Price above 20 EMA],"&gt;=0")/Table3[[#This Row],[Count]]</f>
        <v>1</v>
      </c>
      <c r="S10" s="2">
        <f>COUNTIFS(Table2[Sub-Sector],Table3[[#This Row],[Sub-Sector]],Table2[% Price above 50 EMA],"&gt;=0")/Table3[[#This Row],[Count]]</f>
        <v>1</v>
      </c>
      <c r="T10" s="2">
        <f>COUNTIFS(Table2[Sub-Sector],Table3[[#This Row],[Sub-Sector]],Table2[% Price above 200 EMA],"&gt;=0")/Table3[[#This Row],[Count]]</f>
        <v>1</v>
      </c>
      <c r="U10" s="2">
        <f>COUNTIFS(Table2[Sub-Sector],Table3[[#This Row],[Sub-Sector]],Table2[Rate of Change - Zone],"Positive")/Table3[[#This Row],[Count]]</f>
        <v>1</v>
      </c>
      <c r="V10" s="2">
        <f>COUNTIFS(Table2[Sub-Sector],Table3[[#This Row],[Sub-Sector]],Table2[Sharpe Ratio],"&gt;=0.10")/Table3[[#This Row],[Count]]</f>
        <v>1</v>
      </c>
      <c r="W1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164.5</v>
      </c>
      <c r="X10">
        <f>_xlfn.RANK.AVG(Table3[[#This Row],[Score]],Table3[Score],1)</f>
        <v>4</v>
      </c>
      <c r="Y1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126</v>
      </c>
      <c r="Z10">
        <f>_xlfn.RANK.AVG(Table3[[#This Row],[Score 2 ]],Table3[[Score 2 ]],1)</f>
        <v>9</v>
      </c>
    </row>
    <row r="11" spans="1:26" x14ac:dyDescent="0.3">
      <c r="A11" t="s">
        <v>225</v>
      </c>
      <c r="B11">
        <f>COUNTIFS(Table2[Sub-Sector],Table3[[#This Row],[Sub-Sector]])</f>
        <v>7</v>
      </c>
      <c r="C11" s="2">
        <f>COUNTIFS(Table2[Sub-Sector],Table3[[#This Row],[Sub-Sector]],Table2[Uptrend],"Uptrend")/Table3[[#This Row],[Count]]</f>
        <v>0.8571428571428571</v>
      </c>
      <c r="D11" s="2">
        <f>COUNTIFS(Table2[Sub-Sector],Table3[[#This Row],[Sub-Sector]],Table2[1W Return vs Nifty],"&gt;=5")/Table3[[#This Row],[Count]]</f>
        <v>0.2857142857142857</v>
      </c>
      <c r="E11" s="2">
        <f>COUNTIFS(Table2[Sub-Sector],Table3[[#This Row],[Sub-Sector]],Table2[1M Return vs Nifty],"&gt;=5")/Table3[[#This Row],[Count]]</f>
        <v>0.42857142857142855</v>
      </c>
      <c r="F11" s="2">
        <f>COUNTIFS(Table2[Sub-Sector],Table3[[#This Row],[Sub-Sector]],Table2[6M Return vs Nifty],"&gt;=10")/Table3[[#This Row],[Count]]</f>
        <v>0.2857142857142857</v>
      </c>
      <c r="G11" s="2">
        <f>COUNTIFS(Table2[Sub-Sector],Table3[[#This Row],[Sub-Sector]],Table2[1Y Return vs Nifty],"&gt;=10")/Table3[[#This Row],[Count]]</f>
        <v>1</v>
      </c>
      <c r="H11" s="2">
        <f>COUNTIFS(Table2[Sub-Sector],Table3[[#This Row],[Sub-Sector]],Table2[RSI Exponential â€“ 14D],"&gt;=50")/Table3[[#This Row],[Count]]</f>
        <v>0.8571428571428571</v>
      </c>
      <c r="I11" s="2">
        <f>COUNTIFS(Table2[Sub-Sector],Table3[[#This Row],[Sub-Sector]],Table2[Relative Volume],"&gt;=1")/Table3[[#This Row],[Count]]</f>
        <v>0.8571428571428571</v>
      </c>
      <c r="J11" s="2">
        <f>COUNTIFS(Table2[Sub-Sector],Table3[[#This Row],[Sub-Sector]],Table2[% Away From Day Low],"&gt;=0.05")/Table3[[#This Row],[Count]]</f>
        <v>0.14285714285714285</v>
      </c>
      <c r="K11" s="2">
        <f>COUNTIFS(Table2[Sub-Sector],Table3[[#This Row],[Sub-Sector]],Table2[% Away From Day High],"&lt;=0.05")/Table3[[#This Row],[Count]]</f>
        <v>1</v>
      </c>
      <c r="L11" s="2">
        <f>COUNTIFS(Table2[Sub-Sector],Table3[[#This Row],[Sub-Sector]],Table2[% Away From Current Week Low],"&gt;=0.05")/Table3[[#This Row],[Count]]</f>
        <v>0.14285714285714285</v>
      </c>
      <c r="M11" s="2">
        <f>COUNTIFS(Table2[Sub-Sector],Table3[[#This Row],[Sub-Sector]],Table2[% Away From Current Week High],"&lt;=0.05")/Table3[[#This Row],[Count]]</f>
        <v>1</v>
      </c>
      <c r="N11" s="2">
        <f>COUNTIFS(Table2[Sub-Sector],Table3[[#This Row],[Sub-Sector]],Table2[% Away From Current Month Low],"&gt;=0.05")/Table3[[#This Row],[Count]]</f>
        <v>0.14285714285714285</v>
      </c>
      <c r="O11" s="2">
        <f>COUNTIFS(Table2[Sub-Sector],Table3[[#This Row],[Sub-Sector]],Table2[% Away From Current Month High],"&lt;=0.05")/Table3[[#This Row],[Count]]</f>
        <v>1</v>
      </c>
      <c r="P11" s="2">
        <f>COUNTIFS(Table2[Sub-Sector],Table3[[#This Row],[Sub-Sector]],Table2[% Away From 52W High],"&lt;=10")/Table3[[#This Row],[Count]]</f>
        <v>0.7142857142857143</v>
      </c>
      <c r="Q11" s="2">
        <f>COUNTIFS(Table2[Sub-Sector],Table3[[#This Row],[Sub-Sector]],Table2[% Away From 52W Low],"&gt;=10")/Table3[[#This Row],[Count]]</f>
        <v>1</v>
      </c>
      <c r="R11" s="2">
        <f>COUNTIFS(Table2[Sub-Sector],Table3[[#This Row],[Sub-Sector]],Table2[% Price above 20 EMA],"&gt;=0")/Table3[[#This Row],[Count]]</f>
        <v>1</v>
      </c>
      <c r="S11" s="2">
        <f>COUNTIFS(Table2[Sub-Sector],Table3[[#This Row],[Sub-Sector]],Table2[% Price above 50 EMA],"&gt;=0")/Table3[[#This Row],[Count]]</f>
        <v>1</v>
      </c>
      <c r="T11" s="2">
        <f>COUNTIFS(Table2[Sub-Sector],Table3[[#This Row],[Sub-Sector]],Table2[% Price above 200 EMA],"&gt;=0")/Table3[[#This Row],[Count]]</f>
        <v>1</v>
      </c>
      <c r="U11" s="2">
        <f>COUNTIFS(Table2[Sub-Sector],Table3[[#This Row],[Sub-Sector]],Table2[Rate of Change - Zone],"Positive")/Table3[[#This Row],[Count]]</f>
        <v>1</v>
      </c>
      <c r="V11" s="2">
        <f>COUNTIFS(Table2[Sub-Sector],Table3[[#This Row],[Sub-Sector]],Table2[Sharpe Ratio],"&gt;=0.10")/Table3[[#This Row],[Count]]</f>
        <v>0.42857142857142855</v>
      </c>
      <c r="W1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208.5</v>
      </c>
      <c r="X11">
        <f>_xlfn.RANK.AVG(Table3[[#This Row],[Score]],Table3[Score],1)</f>
        <v>7</v>
      </c>
      <c r="Y1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134</v>
      </c>
      <c r="Z11">
        <f>_xlfn.RANK.AVG(Table3[[#This Row],[Score 2 ]],Table3[[Score 2 ]],1)</f>
        <v>10</v>
      </c>
    </row>
    <row r="12" spans="1:26" x14ac:dyDescent="0.3">
      <c r="A12" t="s">
        <v>177</v>
      </c>
      <c r="B12">
        <f>COUNTIFS(Table2[Sub-Sector],Table3[[#This Row],[Sub-Sector]])</f>
        <v>6</v>
      </c>
      <c r="C12" s="2">
        <f>COUNTIFS(Table2[Sub-Sector],Table3[[#This Row],[Sub-Sector]],Table2[Uptrend],"Uptrend")/Table3[[#This Row],[Count]]</f>
        <v>0.83333333333333337</v>
      </c>
      <c r="D12" s="2">
        <f>COUNTIFS(Table2[Sub-Sector],Table3[[#This Row],[Sub-Sector]],Table2[1W Return vs Nifty],"&gt;=5")/Table3[[#This Row],[Count]]</f>
        <v>0.16666666666666666</v>
      </c>
      <c r="E12" s="2">
        <f>COUNTIFS(Table2[Sub-Sector],Table3[[#This Row],[Sub-Sector]],Table2[1M Return vs Nifty],"&gt;=5")/Table3[[#This Row],[Count]]</f>
        <v>0.16666666666666666</v>
      </c>
      <c r="F12" s="2">
        <f>COUNTIFS(Table2[Sub-Sector],Table3[[#This Row],[Sub-Sector]],Table2[6M Return vs Nifty],"&gt;=10")/Table3[[#This Row],[Count]]</f>
        <v>0.5</v>
      </c>
      <c r="G12" s="2">
        <f>COUNTIFS(Table2[Sub-Sector],Table3[[#This Row],[Sub-Sector]],Table2[1Y Return vs Nifty],"&gt;=10")/Table3[[#This Row],[Count]]</f>
        <v>0.66666666666666663</v>
      </c>
      <c r="H12" s="2">
        <f>COUNTIFS(Table2[Sub-Sector],Table3[[#This Row],[Sub-Sector]],Table2[RSI Exponential â€“ 14D],"&gt;=50")/Table3[[#This Row],[Count]]</f>
        <v>0.83333333333333337</v>
      </c>
      <c r="I12" s="2">
        <f>COUNTIFS(Table2[Sub-Sector],Table3[[#This Row],[Sub-Sector]],Table2[Relative Volume],"&gt;=1")/Table3[[#This Row],[Count]]</f>
        <v>0.5</v>
      </c>
      <c r="J12" s="2">
        <f>COUNTIFS(Table2[Sub-Sector],Table3[[#This Row],[Sub-Sector]],Table2[% Away From Day Low],"&gt;=0.05")/Table3[[#This Row],[Count]]</f>
        <v>0.33333333333333331</v>
      </c>
      <c r="K12" s="2">
        <f>COUNTIFS(Table2[Sub-Sector],Table3[[#This Row],[Sub-Sector]],Table2[% Away From Day High],"&lt;=0.05")/Table3[[#This Row],[Count]]</f>
        <v>1</v>
      </c>
      <c r="L12" s="2">
        <f>COUNTIFS(Table2[Sub-Sector],Table3[[#This Row],[Sub-Sector]],Table2[% Away From Current Week Low],"&gt;=0.05")/Table3[[#This Row],[Count]]</f>
        <v>0.33333333333333331</v>
      </c>
      <c r="M12" s="2">
        <f>COUNTIFS(Table2[Sub-Sector],Table3[[#This Row],[Sub-Sector]],Table2[% Away From Current Week High],"&lt;=0.05")/Table3[[#This Row],[Count]]</f>
        <v>1</v>
      </c>
      <c r="N12" s="2">
        <f>COUNTIFS(Table2[Sub-Sector],Table3[[#This Row],[Sub-Sector]],Table2[% Away From Current Month Low],"&gt;=0.05")/Table3[[#This Row],[Count]]</f>
        <v>0.33333333333333331</v>
      </c>
      <c r="O12" s="2">
        <f>COUNTIFS(Table2[Sub-Sector],Table3[[#This Row],[Sub-Sector]],Table2[% Away From Current Month High],"&lt;=0.05")/Table3[[#This Row],[Count]]</f>
        <v>1</v>
      </c>
      <c r="P12" s="2">
        <f>COUNTIFS(Table2[Sub-Sector],Table3[[#This Row],[Sub-Sector]],Table2[% Away From 52W High],"&lt;=10")/Table3[[#This Row],[Count]]</f>
        <v>0.83333333333333337</v>
      </c>
      <c r="Q12" s="2">
        <f>COUNTIFS(Table2[Sub-Sector],Table3[[#This Row],[Sub-Sector]],Table2[% Away From 52W Low],"&gt;=10")/Table3[[#This Row],[Count]]</f>
        <v>1</v>
      </c>
      <c r="R12" s="2">
        <f>COUNTIFS(Table2[Sub-Sector],Table3[[#This Row],[Sub-Sector]],Table2[% Price above 20 EMA],"&gt;=0")/Table3[[#This Row],[Count]]</f>
        <v>0.83333333333333337</v>
      </c>
      <c r="S12" s="2">
        <f>COUNTIFS(Table2[Sub-Sector],Table3[[#This Row],[Sub-Sector]],Table2[% Price above 50 EMA],"&gt;=0")/Table3[[#This Row],[Count]]</f>
        <v>0.83333333333333337</v>
      </c>
      <c r="T12" s="2">
        <f>COUNTIFS(Table2[Sub-Sector],Table3[[#This Row],[Sub-Sector]],Table2[% Price above 200 EMA],"&gt;=0")/Table3[[#This Row],[Count]]</f>
        <v>0.83333333333333337</v>
      </c>
      <c r="U12" s="2">
        <f>COUNTIFS(Table2[Sub-Sector],Table3[[#This Row],[Sub-Sector]],Table2[Rate of Change - Zone],"Positive")/Table3[[#This Row],[Count]]</f>
        <v>1</v>
      </c>
      <c r="V12" s="2">
        <f>COUNTIFS(Table2[Sub-Sector],Table3[[#This Row],[Sub-Sector]],Table2[Sharpe Ratio],"&gt;=0.10")/Table3[[#This Row],[Count]]</f>
        <v>0.16666666666666666</v>
      </c>
      <c r="W1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257.5</v>
      </c>
      <c r="X12">
        <f>_xlfn.RANK.AVG(Table3[[#This Row],[Score]],Table3[Score],1)</f>
        <v>15</v>
      </c>
      <c r="Y1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143</v>
      </c>
      <c r="Z12">
        <f>_xlfn.RANK.AVG(Table3[[#This Row],[Score 2 ]],Table3[[Score 2 ]],1)</f>
        <v>11</v>
      </c>
    </row>
    <row r="13" spans="1:26" x14ac:dyDescent="0.3">
      <c r="A13" t="s">
        <v>228</v>
      </c>
      <c r="B13">
        <f>COUNTIFS(Table2[Sub-Sector],Table3[[#This Row],[Sub-Sector]])</f>
        <v>1</v>
      </c>
      <c r="C13" s="2">
        <f>COUNTIFS(Table2[Sub-Sector],Table3[[#This Row],[Sub-Sector]],Table2[Uptrend],"Uptrend")/Table3[[#This Row],[Count]]</f>
        <v>1</v>
      </c>
      <c r="D13" s="2">
        <f>COUNTIFS(Table2[Sub-Sector],Table3[[#This Row],[Sub-Sector]],Table2[1W Return vs Nifty],"&gt;=5")/Table3[[#This Row],[Count]]</f>
        <v>0</v>
      </c>
      <c r="E13" s="2">
        <f>COUNTIFS(Table2[Sub-Sector],Table3[[#This Row],[Sub-Sector]],Table2[1M Return vs Nifty],"&gt;=5")/Table3[[#This Row],[Count]]</f>
        <v>1</v>
      </c>
      <c r="F13" s="2">
        <f>COUNTIFS(Table2[Sub-Sector],Table3[[#This Row],[Sub-Sector]],Table2[6M Return vs Nifty],"&gt;=10")/Table3[[#This Row],[Count]]</f>
        <v>1</v>
      </c>
      <c r="G13" s="2">
        <f>COUNTIFS(Table2[Sub-Sector],Table3[[#This Row],[Sub-Sector]],Table2[1Y Return vs Nifty],"&gt;=10")/Table3[[#This Row],[Count]]</f>
        <v>1</v>
      </c>
      <c r="H13" s="2">
        <f>COUNTIFS(Table2[Sub-Sector],Table3[[#This Row],[Sub-Sector]],Table2[RSI Exponential â€“ 14D],"&gt;=50")/Table3[[#This Row],[Count]]</f>
        <v>1</v>
      </c>
      <c r="I13" s="2">
        <f>COUNTIFS(Table2[Sub-Sector],Table3[[#This Row],[Sub-Sector]],Table2[Relative Volume],"&gt;=1")/Table3[[#This Row],[Count]]</f>
        <v>0</v>
      </c>
      <c r="J13" s="2">
        <f>COUNTIFS(Table2[Sub-Sector],Table3[[#This Row],[Sub-Sector]],Table2[% Away From Day Low],"&gt;=0.05")/Table3[[#This Row],[Count]]</f>
        <v>0</v>
      </c>
      <c r="K13" s="2">
        <f>COUNTIFS(Table2[Sub-Sector],Table3[[#This Row],[Sub-Sector]],Table2[% Away From Day High],"&lt;=0.05")/Table3[[#This Row],[Count]]</f>
        <v>1</v>
      </c>
      <c r="L13" s="2">
        <f>COUNTIFS(Table2[Sub-Sector],Table3[[#This Row],[Sub-Sector]],Table2[% Away From Current Week Low],"&gt;=0.05")/Table3[[#This Row],[Count]]</f>
        <v>0</v>
      </c>
      <c r="M13" s="2">
        <f>COUNTIFS(Table2[Sub-Sector],Table3[[#This Row],[Sub-Sector]],Table2[% Away From Current Week High],"&lt;=0.05")/Table3[[#This Row],[Count]]</f>
        <v>1</v>
      </c>
      <c r="N13" s="2">
        <f>COUNTIFS(Table2[Sub-Sector],Table3[[#This Row],[Sub-Sector]],Table2[% Away From Current Month Low],"&gt;=0.05")/Table3[[#This Row],[Count]]</f>
        <v>0</v>
      </c>
      <c r="O13" s="2">
        <f>COUNTIFS(Table2[Sub-Sector],Table3[[#This Row],[Sub-Sector]],Table2[% Away From Current Month High],"&lt;=0.05")/Table3[[#This Row],[Count]]</f>
        <v>1</v>
      </c>
      <c r="P13" s="2">
        <f>COUNTIFS(Table2[Sub-Sector],Table3[[#This Row],[Sub-Sector]],Table2[% Away From 52W High],"&lt;=10")/Table3[[#This Row],[Count]]</f>
        <v>1</v>
      </c>
      <c r="Q13" s="2">
        <f>COUNTIFS(Table2[Sub-Sector],Table3[[#This Row],[Sub-Sector]],Table2[% Away From 52W Low],"&gt;=10")/Table3[[#This Row],[Count]]</f>
        <v>1</v>
      </c>
      <c r="R13" s="2">
        <f>COUNTIFS(Table2[Sub-Sector],Table3[[#This Row],[Sub-Sector]],Table2[% Price above 20 EMA],"&gt;=0")/Table3[[#This Row],[Count]]</f>
        <v>1</v>
      </c>
      <c r="S13" s="2">
        <f>COUNTIFS(Table2[Sub-Sector],Table3[[#This Row],[Sub-Sector]],Table2[% Price above 50 EMA],"&gt;=0")/Table3[[#This Row],[Count]]</f>
        <v>1</v>
      </c>
      <c r="T13" s="2">
        <f>COUNTIFS(Table2[Sub-Sector],Table3[[#This Row],[Sub-Sector]],Table2[% Price above 200 EMA],"&gt;=0")/Table3[[#This Row],[Count]]</f>
        <v>1</v>
      </c>
      <c r="U13" s="2">
        <f>COUNTIFS(Table2[Sub-Sector],Table3[[#This Row],[Sub-Sector]],Table2[Rate of Change - Zone],"Positive")/Table3[[#This Row],[Count]]</f>
        <v>1</v>
      </c>
      <c r="V13" s="2">
        <f>COUNTIFS(Table2[Sub-Sector],Table3[[#This Row],[Sub-Sector]],Table2[Sharpe Ratio],"&gt;=0.10")/Table3[[#This Row],[Count]]</f>
        <v>0</v>
      </c>
      <c r="W1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243.5</v>
      </c>
      <c r="X13">
        <f>_xlfn.RANK.AVG(Table3[[#This Row],[Score]],Table3[Score],1)</f>
        <v>12.5</v>
      </c>
      <c r="Y1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148</v>
      </c>
      <c r="Z13">
        <f>_xlfn.RANK.AVG(Table3[[#This Row],[Score 2 ]],Table3[[Score 2 ]],1)</f>
        <v>12.5</v>
      </c>
    </row>
    <row r="14" spans="1:26" x14ac:dyDescent="0.3">
      <c r="A14" t="s">
        <v>750</v>
      </c>
      <c r="B14">
        <f>COUNTIFS(Table2[Sub-Sector],Table3[[#This Row],[Sub-Sector]])</f>
        <v>1</v>
      </c>
      <c r="C14" s="2">
        <f>COUNTIFS(Table2[Sub-Sector],Table3[[#This Row],[Sub-Sector]],Table2[Uptrend],"Uptrend")/Table3[[#This Row],[Count]]</f>
        <v>1</v>
      </c>
      <c r="D14" s="2">
        <f>COUNTIFS(Table2[Sub-Sector],Table3[[#This Row],[Sub-Sector]],Table2[1W Return vs Nifty],"&gt;=5")/Table3[[#This Row],[Count]]</f>
        <v>0</v>
      </c>
      <c r="E14" s="2">
        <f>COUNTIFS(Table2[Sub-Sector],Table3[[#This Row],[Sub-Sector]],Table2[1M Return vs Nifty],"&gt;=5")/Table3[[#This Row],[Count]]</f>
        <v>1</v>
      </c>
      <c r="F14" s="2">
        <f>COUNTIFS(Table2[Sub-Sector],Table3[[#This Row],[Sub-Sector]],Table2[6M Return vs Nifty],"&gt;=10")/Table3[[#This Row],[Count]]</f>
        <v>1</v>
      </c>
      <c r="G14" s="2">
        <f>COUNTIFS(Table2[Sub-Sector],Table3[[#This Row],[Sub-Sector]],Table2[1Y Return vs Nifty],"&gt;=10")/Table3[[#This Row],[Count]]</f>
        <v>1</v>
      </c>
      <c r="H14" s="2">
        <f>COUNTIFS(Table2[Sub-Sector],Table3[[#This Row],[Sub-Sector]],Table2[RSI Exponential â€“ 14D],"&gt;=50")/Table3[[#This Row],[Count]]</f>
        <v>1</v>
      </c>
      <c r="I14" s="2">
        <f>COUNTIFS(Table2[Sub-Sector],Table3[[#This Row],[Sub-Sector]],Table2[Relative Volume],"&gt;=1")/Table3[[#This Row],[Count]]</f>
        <v>0</v>
      </c>
      <c r="J14" s="2">
        <f>COUNTIFS(Table2[Sub-Sector],Table3[[#This Row],[Sub-Sector]],Table2[% Away From Day Low],"&gt;=0.05")/Table3[[#This Row],[Count]]</f>
        <v>0</v>
      </c>
      <c r="K14" s="2">
        <f>COUNTIFS(Table2[Sub-Sector],Table3[[#This Row],[Sub-Sector]],Table2[% Away From Day High],"&lt;=0.05")/Table3[[#This Row],[Count]]</f>
        <v>1</v>
      </c>
      <c r="L14" s="2">
        <f>COUNTIFS(Table2[Sub-Sector],Table3[[#This Row],[Sub-Sector]],Table2[% Away From Current Week Low],"&gt;=0.05")/Table3[[#This Row],[Count]]</f>
        <v>0</v>
      </c>
      <c r="M14" s="2">
        <f>COUNTIFS(Table2[Sub-Sector],Table3[[#This Row],[Sub-Sector]],Table2[% Away From Current Week High],"&lt;=0.05")/Table3[[#This Row],[Count]]</f>
        <v>1</v>
      </c>
      <c r="N14" s="2">
        <f>COUNTIFS(Table2[Sub-Sector],Table3[[#This Row],[Sub-Sector]],Table2[% Away From Current Month Low],"&gt;=0.05")/Table3[[#This Row],[Count]]</f>
        <v>0</v>
      </c>
      <c r="O14" s="2">
        <f>COUNTIFS(Table2[Sub-Sector],Table3[[#This Row],[Sub-Sector]],Table2[% Away From Current Month High],"&lt;=0.05")/Table3[[#This Row],[Count]]</f>
        <v>1</v>
      </c>
      <c r="P14" s="2">
        <f>COUNTIFS(Table2[Sub-Sector],Table3[[#This Row],[Sub-Sector]],Table2[% Away From 52W High],"&lt;=10")/Table3[[#This Row],[Count]]</f>
        <v>1</v>
      </c>
      <c r="Q14" s="2">
        <f>COUNTIFS(Table2[Sub-Sector],Table3[[#This Row],[Sub-Sector]],Table2[% Away From 52W Low],"&gt;=10")/Table3[[#This Row],[Count]]</f>
        <v>1</v>
      </c>
      <c r="R14" s="2">
        <f>COUNTIFS(Table2[Sub-Sector],Table3[[#This Row],[Sub-Sector]],Table2[% Price above 20 EMA],"&gt;=0")/Table3[[#This Row],[Count]]</f>
        <v>1</v>
      </c>
      <c r="S14" s="2">
        <f>COUNTIFS(Table2[Sub-Sector],Table3[[#This Row],[Sub-Sector]],Table2[% Price above 50 EMA],"&gt;=0")/Table3[[#This Row],[Count]]</f>
        <v>1</v>
      </c>
      <c r="T14" s="2">
        <f>COUNTIFS(Table2[Sub-Sector],Table3[[#This Row],[Sub-Sector]],Table2[% Price above 200 EMA],"&gt;=0")/Table3[[#This Row],[Count]]</f>
        <v>1</v>
      </c>
      <c r="U14" s="2">
        <f>COUNTIFS(Table2[Sub-Sector],Table3[[#This Row],[Sub-Sector]],Table2[Rate of Change - Zone],"Positive")/Table3[[#This Row],[Count]]</f>
        <v>1</v>
      </c>
      <c r="V14" s="2">
        <f>COUNTIFS(Table2[Sub-Sector],Table3[[#This Row],[Sub-Sector]],Table2[Sharpe Ratio],"&gt;=0.10")/Table3[[#This Row],[Count]]</f>
        <v>0</v>
      </c>
      <c r="W1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243.5</v>
      </c>
      <c r="X14">
        <f>_xlfn.RANK.AVG(Table3[[#This Row],[Score]],Table3[Score],1)</f>
        <v>12.5</v>
      </c>
      <c r="Y1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148</v>
      </c>
      <c r="Z14">
        <f>_xlfn.RANK.AVG(Table3[[#This Row],[Score 2 ]],Table3[[Score 2 ]],1)</f>
        <v>12.5</v>
      </c>
    </row>
    <row r="15" spans="1:26" x14ac:dyDescent="0.3">
      <c r="A15" t="s">
        <v>252</v>
      </c>
      <c r="B15">
        <f>COUNTIFS(Table2[Sub-Sector],Table3[[#This Row],[Sub-Sector]])</f>
        <v>6</v>
      </c>
      <c r="C15" s="2">
        <f>COUNTIFS(Table2[Sub-Sector],Table3[[#This Row],[Sub-Sector]],Table2[Uptrend],"Uptrend")/Table3[[#This Row],[Count]]</f>
        <v>0.83333333333333337</v>
      </c>
      <c r="D15" s="2">
        <f>COUNTIFS(Table2[Sub-Sector],Table3[[#This Row],[Sub-Sector]],Table2[1W Return vs Nifty],"&gt;=5")/Table3[[#This Row],[Count]]</f>
        <v>0.33333333333333331</v>
      </c>
      <c r="E15" s="2">
        <f>COUNTIFS(Table2[Sub-Sector],Table3[[#This Row],[Sub-Sector]],Table2[1M Return vs Nifty],"&gt;=5")/Table3[[#This Row],[Count]]</f>
        <v>0.5</v>
      </c>
      <c r="F15" s="2">
        <f>COUNTIFS(Table2[Sub-Sector],Table3[[#This Row],[Sub-Sector]],Table2[6M Return vs Nifty],"&gt;=10")/Table3[[#This Row],[Count]]</f>
        <v>0.66666666666666663</v>
      </c>
      <c r="G15" s="2">
        <f>COUNTIFS(Table2[Sub-Sector],Table3[[#This Row],[Sub-Sector]],Table2[1Y Return vs Nifty],"&gt;=10")/Table3[[#This Row],[Count]]</f>
        <v>0.33333333333333331</v>
      </c>
      <c r="H15" s="2">
        <f>COUNTIFS(Table2[Sub-Sector],Table3[[#This Row],[Sub-Sector]],Table2[RSI Exponential â€“ 14D],"&gt;=50")/Table3[[#This Row],[Count]]</f>
        <v>1</v>
      </c>
      <c r="I15" s="2">
        <f>COUNTIFS(Table2[Sub-Sector],Table3[[#This Row],[Sub-Sector]],Table2[Relative Volume],"&gt;=1")/Table3[[#This Row],[Count]]</f>
        <v>0.83333333333333337</v>
      </c>
      <c r="J15" s="2">
        <f>COUNTIFS(Table2[Sub-Sector],Table3[[#This Row],[Sub-Sector]],Table2[% Away From Day Low],"&gt;=0.05")/Table3[[#This Row],[Count]]</f>
        <v>0.16666666666666666</v>
      </c>
      <c r="K15" s="2">
        <f>COUNTIFS(Table2[Sub-Sector],Table3[[#This Row],[Sub-Sector]],Table2[% Away From Day High],"&lt;=0.05")/Table3[[#This Row],[Count]]</f>
        <v>1</v>
      </c>
      <c r="L15" s="2">
        <f>COUNTIFS(Table2[Sub-Sector],Table3[[#This Row],[Sub-Sector]],Table2[% Away From Current Week Low],"&gt;=0.05")/Table3[[#This Row],[Count]]</f>
        <v>0.16666666666666666</v>
      </c>
      <c r="M15" s="2">
        <f>COUNTIFS(Table2[Sub-Sector],Table3[[#This Row],[Sub-Sector]],Table2[% Away From Current Week High],"&lt;=0.05")/Table3[[#This Row],[Count]]</f>
        <v>1</v>
      </c>
      <c r="N15" s="2">
        <f>COUNTIFS(Table2[Sub-Sector],Table3[[#This Row],[Sub-Sector]],Table2[% Away From Current Month Low],"&gt;=0.05")/Table3[[#This Row],[Count]]</f>
        <v>0.16666666666666666</v>
      </c>
      <c r="O15" s="2">
        <f>COUNTIFS(Table2[Sub-Sector],Table3[[#This Row],[Sub-Sector]],Table2[% Away From Current Month High],"&lt;=0.05")/Table3[[#This Row],[Count]]</f>
        <v>1</v>
      </c>
      <c r="P15" s="2">
        <f>COUNTIFS(Table2[Sub-Sector],Table3[[#This Row],[Sub-Sector]],Table2[% Away From 52W High],"&lt;=10")/Table3[[#This Row],[Count]]</f>
        <v>0.83333333333333337</v>
      </c>
      <c r="Q15" s="2">
        <f>COUNTIFS(Table2[Sub-Sector],Table3[[#This Row],[Sub-Sector]],Table2[% Away From 52W Low],"&gt;=10")/Table3[[#This Row],[Count]]</f>
        <v>0.83333333333333337</v>
      </c>
      <c r="R15" s="2">
        <f>COUNTIFS(Table2[Sub-Sector],Table3[[#This Row],[Sub-Sector]],Table2[% Price above 20 EMA],"&gt;=0")/Table3[[#This Row],[Count]]</f>
        <v>1</v>
      </c>
      <c r="S15" s="2">
        <f>COUNTIFS(Table2[Sub-Sector],Table3[[#This Row],[Sub-Sector]],Table2[% Price above 50 EMA],"&gt;=0")/Table3[[#This Row],[Count]]</f>
        <v>0.83333333333333337</v>
      </c>
      <c r="T15" s="2">
        <f>COUNTIFS(Table2[Sub-Sector],Table3[[#This Row],[Sub-Sector]],Table2[% Price above 200 EMA],"&gt;=0")/Table3[[#This Row],[Count]]</f>
        <v>0.83333333333333337</v>
      </c>
      <c r="U15" s="2">
        <f>COUNTIFS(Table2[Sub-Sector],Table3[[#This Row],[Sub-Sector]],Table2[Rate of Change - Zone],"Positive")/Table3[[#This Row],[Count]]</f>
        <v>1</v>
      </c>
      <c r="V15" s="2">
        <f>COUNTIFS(Table2[Sub-Sector],Table3[[#This Row],[Sub-Sector]],Table2[Sharpe Ratio],"&gt;=0.10")/Table3[[#This Row],[Count]]</f>
        <v>0.16666666666666666</v>
      </c>
      <c r="W1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216</v>
      </c>
      <c r="X15">
        <f>_xlfn.RANK.AVG(Table3[[#This Row],[Score]],Table3[Score],1)</f>
        <v>8</v>
      </c>
      <c r="Y1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149.5</v>
      </c>
      <c r="Z15">
        <f>_xlfn.RANK.AVG(Table3[[#This Row],[Score 2 ]],Table3[[Score 2 ]],1)</f>
        <v>14</v>
      </c>
    </row>
    <row r="16" spans="1:26" x14ac:dyDescent="0.3">
      <c r="A16" t="s">
        <v>1401</v>
      </c>
      <c r="B16">
        <f>COUNTIFS(Table2[Sub-Sector],Table3[[#This Row],[Sub-Sector]])</f>
        <v>3</v>
      </c>
      <c r="C16" s="2">
        <f>COUNTIFS(Table2[Sub-Sector],Table3[[#This Row],[Sub-Sector]],Table2[Uptrend],"Uptrend")/Table3[[#This Row],[Count]]</f>
        <v>1</v>
      </c>
      <c r="D16" s="2">
        <f>COUNTIFS(Table2[Sub-Sector],Table3[[#This Row],[Sub-Sector]],Table2[1W Return vs Nifty],"&gt;=5")/Table3[[#This Row],[Count]]</f>
        <v>0</v>
      </c>
      <c r="E16" s="2">
        <f>COUNTIFS(Table2[Sub-Sector],Table3[[#This Row],[Sub-Sector]],Table2[1M Return vs Nifty],"&gt;=5")/Table3[[#This Row],[Count]]</f>
        <v>1</v>
      </c>
      <c r="F16" s="2">
        <f>COUNTIFS(Table2[Sub-Sector],Table3[[#This Row],[Sub-Sector]],Table2[6M Return vs Nifty],"&gt;=10")/Table3[[#This Row],[Count]]</f>
        <v>0.66666666666666663</v>
      </c>
      <c r="G16" s="2">
        <f>COUNTIFS(Table2[Sub-Sector],Table3[[#This Row],[Sub-Sector]],Table2[1Y Return vs Nifty],"&gt;=10")/Table3[[#This Row],[Count]]</f>
        <v>0.33333333333333331</v>
      </c>
      <c r="H16" s="2">
        <f>COUNTIFS(Table2[Sub-Sector],Table3[[#This Row],[Sub-Sector]],Table2[RSI Exponential â€“ 14D],"&gt;=50")/Table3[[#This Row],[Count]]</f>
        <v>1</v>
      </c>
      <c r="I16" s="2">
        <f>COUNTIFS(Table2[Sub-Sector],Table3[[#This Row],[Sub-Sector]],Table2[Relative Volume],"&gt;=1")/Table3[[#This Row],[Count]]</f>
        <v>0.66666666666666663</v>
      </c>
      <c r="J16" s="2">
        <f>COUNTIFS(Table2[Sub-Sector],Table3[[#This Row],[Sub-Sector]],Table2[% Away From Day Low],"&gt;=0.05")/Table3[[#This Row],[Count]]</f>
        <v>0</v>
      </c>
      <c r="K16" s="2">
        <f>COUNTIFS(Table2[Sub-Sector],Table3[[#This Row],[Sub-Sector]],Table2[% Away From Day High],"&lt;=0.05")/Table3[[#This Row],[Count]]</f>
        <v>1</v>
      </c>
      <c r="L16" s="2">
        <f>COUNTIFS(Table2[Sub-Sector],Table3[[#This Row],[Sub-Sector]],Table2[% Away From Current Week Low],"&gt;=0.05")/Table3[[#This Row],[Count]]</f>
        <v>0</v>
      </c>
      <c r="M16" s="2">
        <f>COUNTIFS(Table2[Sub-Sector],Table3[[#This Row],[Sub-Sector]],Table2[% Away From Current Week High],"&lt;=0.05")/Table3[[#This Row],[Count]]</f>
        <v>1</v>
      </c>
      <c r="N16" s="2">
        <f>COUNTIFS(Table2[Sub-Sector],Table3[[#This Row],[Sub-Sector]],Table2[% Away From Current Month Low],"&gt;=0.05")/Table3[[#This Row],[Count]]</f>
        <v>0</v>
      </c>
      <c r="O16" s="2">
        <f>COUNTIFS(Table2[Sub-Sector],Table3[[#This Row],[Sub-Sector]],Table2[% Away From Current Month High],"&lt;=0.05")/Table3[[#This Row],[Count]]</f>
        <v>1</v>
      </c>
      <c r="P16" s="2">
        <f>COUNTIFS(Table2[Sub-Sector],Table3[[#This Row],[Sub-Sector]],Table2[% Away From 52W High],"&lt;=10")/Table3[[#This Row],[Count]]</f>
        <v>0.33333333333333331</v>
      </c>
      <c r="Q16" s="2">
        <f>COUNTIFS(Table2[Sub-Sector],Table3[[#This Row],[Sub-Sector]],Table2[% Away From 52W Low],"&gt;=10")/Table3[[#This Row],[Count]]</f>
        <v>1</v>
      </c>
      <c r="R16" s="2">
        <f>COUNTIFS(Table2[Sub-Sector],Table3[[#This Row],[Sub-Sector]],Table2[% Price above 20 EMA],"&gt;=0")/Table3[[#This Row],[Count]]</f>
        <v>1</v>
      </c>
      <c r="S16" s="2">
        <f>COUNTIFS(Table2[Sub-Sector],Table3[[#This Row],[Sub-Sector]],Table2[% Price above 50 EMA],"&gt;=0")/Table3[[#This Row],[Count]]</f>
        <v>1</v>
      </c>
      <c r="T16" s="2">
        <f>COUNTIFS(Table2[Sub-Sector],Table3[[#This Row],[Sub-Sector]],Table2[% Price above 200 EMA],"&gt;=0")/Table3[[#This Row],[Count]]</f>
        <v>1</v>
      </c>
      <c r="U16" s="2">
        <f>COUNTIFS(Table2[Sub-Sector],Table3[[#This Row],[Sub-Sector]],Table2[Rate of Change - Zone],"Positive")/Table3[[#This Row],[Count]]</f>
        <v>1</v>
      </c>
      <c r="V16" s="2">
        <f>COUNTIFS(Table2[Sub-Sector],Table3[[#This Row],[Sub-Sector]],Table2[Sharpe Ratio],"&gt;=0.10")/Table3[[#This Row],[Count]]</f>
        <v>0.33333333333333331</v>
      </c>
      <c r="W1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248.5</v>
      </c>
      <c r="X16">
        <f>_xlfn.RANK.AVG(Table3[[#This Row],[Score]],Table3[Score],1)</f>
        <v>14</v>
      </c>
      <c r="Y1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153</v>
      </c>
      <c r="Z16">
        <f>_xlfn.RANK.AVG(Table3[[#This Row],[Score 2 ]],Table3[[Score 2 ]],1)</f>
        <v>15</v>
      </c>
    </row>
    <row r="17" spans="1:26" x14ac:dyDescent="0.3">
      <c r="A17" t="s">
        <v>405</v>
      </c>
      <c r="B17">
        <f>COUNTIFS(Table2[Sub-Sector],Table3[[#This Row],[Sub-Sector]])</f>
        <v>11</v>
      </c>
      <c r="C17" s="2">
        <f>COUNTIFS(Table2[Sub-Sector],Table3[[#This Row],[Sub-Sector]],Table2[Uptrend],"Uptrend")/Table3[[#This Row],[Count]]</f>
        <v>0.63636363636363635</v>
      </c>
      <c r="D17" s="2">
        <f>COUNTIFS(Table2[Sub-Sector],Table3[[#This Row],[Sub-Sector]],Table2[1W Return vs Nifty],"&gt;=5")/Table3[[#This Row],[Count]]</f>
        <v>0</v>
      </c>
      <c r="E17" s="2">
        <f>COUNTIFS(Table2[Sub-Sector],Table3[[#This Row],[Sub-Sector]],Table2[1M Return vs Nifty],"&gt;=5")/Table3[[#This Row],[Count]]</f>
        <v>0.27272727272727271</v>
      </c>
      <c r="F17" s="2">
        <f>COUNTIFS(Table2[Sub-Sector],Table3[[#This Row],[Sub-Sector]],Table2[6M Return vs Nifty],"&gt;=10")/Table3[[#This Row],[Count]]</f>
        <v>0.54545454545454541</v>
      </c>
      <c r="G17" s="2">
        <f>COUNTIFS(Table2[Sub-Sector],Table3[[#This Row],[Sub-Sector]],Table2[1Y Return vs Nifty],"&gt;=10")/Table3[[#This Row],[Count]]</f>
        <v>0.54545454545454541</v>
      </c>
      <c r="H17" s="2">
        <f>COUNTIFS(Table2[Sub-Sector],Table3[[#This Row],[Sub-Sector]],Table2[RSI Exponential â€“ 14D],"&gt;=50")/Table3[[#This Row],[Count]]</f>
        <v>0.90909090909090906</v>
      </c>
      <c r="I17" s="2">
        <f>COUNTIFS(Table2[Sub-Sector],Table3[[#This Row],[Sub-Sector]],Table2[Relative Volume],"&gt;=1")/Table3[[#This Row],[Count]]</f>
        <v>0.45454545454545453</v>
      </c>
      <c r="J17" s="2">
        <f>COUNTIFS(Table2[Sub-Sector],Table3[[#This Row],[Sub-Sector]],Table2[% Away From Day Low],"&gt;=0.05")/Table3[[#This Row],[Count]]</f>
        <v>9.0909090909090912E-2</v>
      </c>
      <c r="K17" s="2">
        <f>COUNTIFS(Table2[Sub-Sector],Table3[[#This Row],[Sub-Sector]],Table2[% Away From Day High],"&lt;=0.05")/Table3[[#This Row],[Count]]</f>
        <v>1</v>
      </c>
      <c r="L17" s="2">
        <f>COUNTIFS(Table2[Sub-Sector],Table3[[#This Row],[Sub-Sector]],Table2[% Away From Current Week Low],"&gt;=0.05")/Table3[[#This Row],[Count]]</f>
        <v>9.0909090909090912E-2</v>
      </c>
      <c r="M17" s="2">
        <f>COUNTIFS(Table2[Sub-Sector],Table3[[#This Row],[Sub-Sector]],Table2[% Away From Current Week High],"&lt;=0.05")/Table3[[#This Row],[Count]]</f>
        <v>1</v>
      </c>
      <c r="N17" s="2">
        <f>COUNTIFS(Table2[Sub-Sector],Table3[[#This Row],[Sub-Sector]],Table2[% Away From Current Month Low],"&gt;=0.05")/Table3[[#This Row],[Count]]</f>
        <v>9.0909090909090912E-2</v>
      </c>
      <c r="O17" s="2">
        <f>COUNTIFS(Table2[Sub-Sector],Table3[[#This Row],[Sub-Sector]],Table2[% Away From Current Month High],"&lt;=0.05")/Table3[[#This Row],[Count]]</f>
        <v>1</v>
      </c>
      <c r="P17" s="2">
        <f>COUNTIFS(Table2[Sub-Sector],Table3[[#This Row],[Sub-Sector]],Table2[% Away From 52W High],"&lt;=10")/Table3[[#This Row],[Count]]</f>
        <v>0.63636363636363635</v>
      </c>
      <c r="Q17" s="2">
        <f>COUNTIFS(Table2[Sub-Sector],Table3[[#This Row],[Sub-Sector]],Table2[% Away From 52W Low],"&gt;=10")/Table3[[#This Row],[Count]]</f>
        <v>0.72727272727272729</v>
      </c>
      <c r="R17" s="2">
        <f>COUNTIFS(Table2[Sub-Sector],Table3[[#This Row],[Sub-Sector]],Table2[% Price above 20 EMA],"&gt;=0")/Table3[[#This Row],[Count]]</f>
        <v>0.90909090909090906</v>
      </c>
      <c r="S17" s="2">
        <f>COUNTIFS(Table2[Sub-Sector],Table3[[#This Row],[Sub-Sector]],Table2[% Price above 50 EMA],"&gt;=0")/Table3[[#This Row],[Count]]</f>
        <v>0.90909090909090906</v>
      </c>
      <c r="T17" s="2">
        <f>COUNTIFS(Table2[Sub-Sector],Table3[[#This Row],[Sub-Sector]],Table2[% Price above 200 EMA],"&gt;=0")/Table3[[#This Row],[Count]]</f>
        <v>0.72727272727272729</v>
      </c>
      <c r="U17" s="2">
        <f>COUNTIFS(Table2[Sub-Sector],Table3[[#This Row],[Sub-Sector]],Table2[Rate of Change - Zone],"Positive")/Table3[[#This Row],[Count]]</f>
        <v>1</v>
      </c>
      <c r="V17" s="2">
        <f>COUNTIFS(Table2[Sub-Sector],Table3[[#This Row],[Sub-Sector]],Table2[Sharpe Ratio],"&gt;=0.10")/Table3[[#This Row],[Count]]</f>
        <v>0.36363636363636365</v>
      </c>
      <c r="W1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339</v>
      </c>
      <c r="X17">
        <f>_xlfn.RANK.AVG(Table3[[#This Row],[Score]],Table3[Score],1)</f>
        <v>29</v>
      </c>
      <c r="Y1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154</v>
      </c>
      <c r="Z17">
        <f>_xlfn.RANK.AVG(Table3[[#This Row],[Score 2 ]],Table3[[Score 2 ]],1)</f>
        <v>16</v>
      </c>
    </row>
    <row r="18" spans="1:26" x14ac:dyDescent="0.3">
      <c r="A18" t="s">
        <v>612</v>
      </c>
      <c r="B18">
        <f>COUNTIFS(Table2[Sub-Sector],Table3[[#This Row],[Sub-Sector]])</f>
        <v>1</v>
      </c>
      <c r="C18" s="2">
        <f>COUNTIFS(Table2[Sub-Sector],Table3[[#This Row],[Sub-Sector]],Table2[Uptrend],"Uptrend")/Table3[[#This Row],[Count]]</f>
        <v>0</v>
      </c>
      <c r="D18" s="2">
        <f>COUNTIFS(Table2[Sub-Sector],Table3[[#This Row],[Sub-Sector]],Table2[1W Return vs Nifty],"&gt;=5")/Table3[[#This Row],[Count]]</f>
        <v>0</v>
      </c>
      <c r="E18" s="2">
        <f>COUNTIFS(Table2[Sub-Sector],Table3[[#This Row],[Sub-Sector]],Table2[1M Return vs Nifty],"&gt;=5")/Table3[[#This Row],[Count]]</f>
        <v>0</v>
      </c>
      <c r="F18" s="2">
        <f>COUNTIFS(Table2[Sub-Sector],Table3[[#This Row],[Sub-Sector]],Table2[6M Return vs Nifty],"&gt;=10")/Table3[[#This Row],[Count]]</f>
        <v>0</v>
      </c>
      <c r="G18" s="2">
        <f>COUNTIFS(Table2[Sub-Sector],Table3[[#This Row],[Sub-Sector]],Table2[1Y Return vs Nifty],"&gt;=10")/Table3[[#This Row],[Count]]</f>
        <v>1</v>
      </c>
      <c r="H18" s="2">
        <f>COUNTIFS(Table2[Sub-Sector],Table3[[#This Row],[Sub-Sector]],Table2[RSI Exponential â€“ 14D],"&gt;=50")/Table3[[#This Row],[Count]]</f>
        <v>0</v>
      </c>
      <c r="I18" s="2">
        <f>COUNTIFS(Table2[Sub-Sector],Table3[[#This Row],[Sub-Sector]],Table2[Relative Volume],"&gt;=1")/Table3[[#This Row],[Count]]</f>
        <v>1</v>
      </c>
      <c r="J18" s="2">
        <f>COUNTIFS(Table2[Sub-Sector],Table3[[#This Row],[Sub-Sector]],Table2[% Away From Day Low],"&gt;=0.05")/Table3[[#This Row],[Count]]</f>
        <v>0</v>
      </c>
      <c r="K18" s="2">
        <f>COUNTIFS(Table2[Sub-Sector],Table3[[#This Row],[Sub-Sector]],Table2[% Away From Day High],"&lt;=0.05")/Table3[[#This Row],[Count]]</f>
        <v>1</v>
      </c>
      <c r="L18" s="2">
        <f>COUNTIFS(Table2[Sub-Sector],Table3[[#This Row],[Sub-Sector]],Table2[% Away From Current Week Low],"&gt;=0.05")/Table3[[#This Row],[Count]]</f>
        <v>0</v>
      </c>
      <c r="M18" s="2">
        <f>COUNTIFS(Table2[Sub-Sector],Table3[[#This Row],[Sub-Sector]],Table2[% Away From Current Week High],"&lt;=0.05")/Table3[[#This Row],[Count]]</f>
        <v>1</v>
      </c>
      <c r="N18" s="2">
        <f>COUNTIFS(Table2[Sub-Sector],Table3[[#This Row],[Sub-Sector]],Table2[% Away From Current Month Low],"&gt;=0.05")/Table3[[#This Row],[Count]]</f>
        <v>0</v>
      </c>
      <c r="O18" s="2">
        <f>COUNTIFS(Table2[Sub-Sector],Table3[[#This Row],[Sub-Sector]],Table2[% Away From Current Month High],"&lt;=0.05")/Table3[[#This Row],[Count]]</f>
        <v>1</v>
      </c>
      <c r="P18" s="2">
        <f>COUNTIFS(Table2[Sub-Sector],Table3[[#This Row],[Sub-Sector]],Table2[% Away From 52W High],"&lt;=10")/Table3[[#This Row],[Count]]</f>
        <v>0</v>
      </c>
      <c r="Q18" s="2">
        <f>COUNTIFS(Table2[Sub-Sector],Table3[[#This Row],[Sub-Sector]],Table2[% Away From 52W Low],"&gt;=10")/Table3[[#This Row],[Count]]</f>
        <v>1</v>
      </c>
      <c r="R18" s="2">
        <f>COUNTIFS(Table2[Sub-Sector],Table3[[#This Row],[Sub-Sector]],Table2[% Price above 20 EMA],"&gt;=0")/Table3[[#This Row],[Count]]</f>
        <v>1</v>
      </c>
      <c r="S18" s="2">
        <f>COUNTIFS(Table2[Sub-Sector],Table3[[#This Row],[Sub-Sector]],Table2[% Price above 50 EMA],"&gt;=0")/Table3[[#This Row],[Count]]</f>
        <v>0</v>
      </c>
      <c r="T18" s="2">
        <f>COUNTIFS(Table2[Sub-Sector],Table3[[#This Row],[Sub-Sector]],Table2[% Price above 200 EMA],"&gt;=0")/Table3[[#This Row],[Count]]</f>
        <v>1</v>
      </c>
      <c r="U18" s="2">
        <f>COUNTIFS(Table2[Sub-Sector],Table3[[#This Row],[Sub-Sector]],Table2[Rate of Change - Zone],"Positive")/Table3[[#This Row],[Count]]</f>
        <v>1</v>
      </c>
      <c r="V18" s="2">
        <f>COUNTIFS(Table2[Sub-Sector],Table3[[#This Row],[Sub-Sector]],Table2[Sharpe Ratio],"&gt;=0.10")/Table3[[#This Row],[Count]]</f>
        <v>1</v>
      </c>
      <c r="W1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442</v>
      </c>
      <c r="X18">
        <f>_xlfn.RANK.AVG(Table3[[#This Row],[Score]],Table3[Score],1)</f>
        <v>71</v>
      </c>
      <c r="Y1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156.5</v>
      </c>
      <c r="Z18">
        <f>_xlfn.RANK.AVG(Table3[[#This Row],[Score 2 ]],Table3[[Score 2 ]],1)</f>
        <v>17</v>
      </c>
    </row>
    <row r="19" spans="1:26" x14ac:dyDescent="0.3">
      <c r="A19" t="s">
        <v>63</v>
      </c>
      <c r="B19">
        <f>COUNTIFS(Table2[Sub-Sector],Table3[[#This Row],[Sub-Sector]])</f>
        <v>6</v>
      </c>
      <c r="C19" s="2">
        <f>COUNTIFS(Table2[Sub-Sector],Table3[[#This Row],[Sub-Sector]],Table2[Uptrend],"Uptrend")/Table3[[#This Row],[Count]]</f>
        <v>0.83333333333333337</v>
      </c>
      <c r="D19" s="2">
        <f>COUNTIFS(Table2[Sub-Sector],Table3[[#This Row],[Sub-Sector]],Table2[1W Return vs Nifty],"&gt;=5")/Table3[[#This Row],[Count]]</f>
        <v>0</v>
      </c>
      <c r="E19" s="2">
        <f>COUNTIFS(Table2[Sub-Sector],Table3[[#This Row],[Sub-Sector]],Table2[1M Return vs Nifty],"&gt;=5")/Table3[[#This Row],[Count]]</f>
        <v>0.16666666666666666</v>
      </c>
      <c r="F19" s="2">
        <f>COUNTIFS(Table2[Sub-Sector],Table3[[#This Row],[Sub-Sector]],Table2[6M Return vs Nifty],"&gt;=10")/Table3[[#This Row],[Count]]</f>
        <v>0.66666666666666663</v>
      </c>
      <c r="G19" s="2">
        <f>COUNTIFS(Table2[Sub-Sector],Table3[[#This Row],[Sub-Sector]],Table2[1Y Return vs Nifty],"&gt;=10")/Table3[[#This Row],[Count]]</f>
        <v>1</v>
      </c>
      <c r="H19" s="2">
        <f>COUNTIFS(Table2[Sub-Sector],Table3[[#This Row],[Sub-Sector]],Table2[RSI Exponential â€“ 14D],"&gt;=50")/Table3[[#This Row],[Count]]</f>
        <v>0.5</v>
      </c>
      <c r="I19" s="2">
        <f>COUNTIFS(Table2[Sub-Sector],Table3[[#This Row],[Sub-Sector]],Table2[Relative Volume],"&gt;=1")/Table3[[#This Row],[Count]]</f>
        <v>0.33333333333333331</v>
      </c>
      <c r="J19" s="2">
        <f>COUNTIFS(Table2[Sub-Sector],Table3[[#This Row],[Sub-Sector]],Table2[% Away From Day Low],"&gt;=0.05")/Table3[[#This Row],[Count]]</f>
        <v>0.16666666666666666</v>
      </c>
      <c r="K19" s="2">
        <f>COUNTIFS(Table2[Sub-Sector],Table3[[#This Row],[Sub-Sector]],Table2[% Away From Day High],"&lt;=0.05")/Table3[[#This Row],[Count]]</f>
        <v>1</v>
      </c>
      <c r="L19" s="2">
        <f>COUNTIFS(Table2[Sub-Sector],Table3[[#This Row],[Sub-Sector]],Table2[% Away From Current Week Low],"&gt;=0.05")/Table3[[#This Row],[Count]]</f>
        <v>0.16666666666666666</v>
      </c>
      <c r="M19" s="2">
        <f>COUNTIFS(Table2[Sub-Sector],Table3[[#This Row],[Sub-Sector]],Table2[% Away From Current Week High],"&lt;=0.05")/Table3[[#This Row],[Count]]</f>
        <v>1</v>
      </c>
      <c r="N19" s="2">
        <f>COUNTIFS(Table2[Sub-Sector],Table3[[#This Row],[Sub-Sector]],Table2[% Away From Current Month Low],"&gt;=0.05")/Table3[[#This Row],[Count]]</f>
        <v>0.16666666666666666</v>
      </c>
      <c r="O19" s="2">
        <f>COUNTIFS(Table2[Sub-Sector],Table3[[#This Row],[Sub-Sector]],Table2[% Away From Current Month High],"&lt;=0.05")/Table3[[#This Row],[Count]]</f>
        <v>1</v>
      </c>
      <c r="P19" s="2">
        <f>COUNTIFS(Table2[Sub-Sector],Table3[[#This Row],[Sub-Sector]],Table2[% Away From 52W High],"&lt;=10")/Table3[[#This Row],[Count]]</f>
        <v>0.5</v>
      </c>
      <c r="Q19" s="2">
        <f>COUNTIFS(Table2[Sub-Sector],Table3[[#This Row],[Sub-Sector]],Table2[% Away From 52W Low],"&gt;=10")/Table3[[#This Row],[Count]]</f>
        <v>1</v>
      </c>
      <c r="R19" s="2">
        <f>COUNTIFS(Table2[Sub-Sector],Table3[[#This Row],[Sub-Sector]],Table2[% Price above 20 EMA],"&gt;=0")/Table3[[#This Row],[Count]]</f>
        <v>0.33333333333333331</v>
      </c>
      <c r="S19" s="2">
        <f>COUNTIFS(Table2[Sub-Sector],Table3[[#This Row],[Sub-Sector]],Table2[% Price above 50 EMA],"&gt;=0")/Table3[[#This Row],[Count]]</f>
        <v>0.5</v>
      </c>
      <c r="T19" s="2">
        <f>COUNTIFS(Table2[Sub-Sector],Table3[[#This Row],[Sub-Sector]],Table2[% Price above 200 EMA],"&gt;=0")/Table3[[#This Row],[Count]]</f>
        <v>1</v>
      </c>
      <c r="U19" s="2">
        <f>COUNTIFS(Table2[Sub-Sector],Table3[[#This Row],[Sub-Sector]],Table2[Rate of Change - Zone],"Positive")/Table3[[#This Row],[Count]]</f>
        <v>0.83333333333333337</v>
      </c>
      <c r="V19" s="2">
        <f>COUNTIFS(Table2[Sub-Sector],Table3[[#This Row],[Sub-Sector]],Table2[Sharpe Ratio],"&gt;=0.10")/Table3[[#This Row],[Count]]</f>
        <v>0.66666666666666663</v>
      </c>
      <c r="W1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334</v>
      </c>
      <c r="X19">
        <f>_xlfn.RANK.AVG(Table3[[#This Row],[Score]],Table3[Score],1)</f>
        <v>26</v>
      </c>
      <c r="Y1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159.5</v>
      </c>
      <c r="Z19">
        <f>_xlfn.RANK.AVG(Table3[[#This Row],[Score 2 ]],Table3[[Score 2 ]],1)</f>
        <v>18</v>
      </c>
    </row>
    <row r="20" spans="1:26" x14ac:dyDescent="0.3">
      <c r="A20" t="s">
        <v>1105</v>
      </c>
      <c r="B20">
        <f>COUNTIFS(Table2[Sub-Sector],Table3[[#This Row],[Sub-Sector]])</f>
        <v>2</v>
      </c>
      <c r="C20" s="2">
        <f>COUNTIFS(Table2[Sub-Sector],Table3[[#This Row],[Sub-Sector]],Table2[Uptrend],"Uptrend")/Table3[[#This Row],[Count]]</f>
        <v>1</v>
      </c>
      <c r="D20" s="2">
        <f>COUNTIFS(Table2[Sub-Sector],Table3[[#This Row],[Sub-Sector]],Table2[1W Return vs Nifty],"&gt;=5")/Table3[[#This Row],[Count]]</f>
        <v>0</v>
      </c>
      <c r="E20" s="2">
        <f>COUNTIFS(Table2[Sub-Sector],Table3[[#This Row],[Sub-Sector]],Table2[1M Return vs Nifty],"&gt;=5")/Table3[[#This Row],[Count]]</f>
        <v>0.5</v>
      </c>
      <c r="F20" s="2">
        <f>COUNTIFS(Table2[Sub-Sector],Table3[[#This Row],[Sub-Sector]],Table2[6M Return vs Nifty],"&gt;=10")/Table3[[#This Row],[Count]]</f>
        <v>0.5</v>
      </c>
      <c r="G20" s="2">
        <f>COUNTIFS(Table2[Sub-Sector],Table3[[#This Row],[Sub-Sector]],Table2[1Y Return vs Nifty],"&gt;=10")/Table3[[#This Row],[Count]]</f>
        <v>0.5</v>
      </c>
      <c r="H20" s="2">
        <f>COUNTIFS(Table2[Sub-Sector],Table3[[#This Row],[Sub-Sector]],Table2[RSI Exponential â€“ 14D],"&gt;=50")/Table3[[#This Row],[Count]]</f>
        <v>1</v>
      </c>
      <c r="I20" s="2">
        <f>COUNTIFS(Table2[Sub-Sector],Table3[[#This Row],[Sub-Sector]],Table2[Relative Volume],"&gt;=1")/Table3[[#This Row],[Count]]</f>
        <v>0.5</v>
      </c>
      <c r="J20" s="2">
        <f>COUNTIFS(Table2[Sub-Sector],Table3[[#This Row],[Sub-Sector]],Table2[% Away From Day Low],"&gt;=0.05")/Table3[[#This Row],[Count]]</f>
        <v>0</v>
      </c>
      <c r="K20" s="2">
        <f>COUNTIFS(Table2[Sub-Sector],Table3[[#This Row],[Sub-Sector]],Table2[% Away From Day High],"&lt;=0.05")/Table3[[#This Row],[Count]]</f>
        <v>1</v>
      </c>
      <c r="L20" s="2">
        <f>COUNTIFS(Table2[Sub-Sector],Table3[[#This Row],[Sub-Sector]],Table2[% Away From Current Week Low],"&gt;=0.05")/Table3[[#This Row],[Count]]</f>
        <v>0</v>
      </c>
      <c r="M20" s="2">
        <f>COUNTIFS(Table2[Sub-Sector],Table3[[#This Row],[Sub-Sector]],Table2[% Away From Current Week High],"&lt;=0.05")/Table3[[#This Row],[Count]]</f>
        <v>1</v>
      </c>
      <c r="N20" s="2">
        <f>COUNTIFS(Table2[Sub-Sector],Table3[[#This Row],[Sub-Sector]],Table2[% Away From Current Month Low],"&gt;=0.05")/Table3[[#This Row],[Count]]</f>
        <v>0</v>
      </c>
      <c r="O20" s="2">
        <f>COUNTIFS(Table2[Sub-Sector],Table3[[#This Row],[Sub-Sector]],Table2[% Away From Current Month High],"&lt;=0.05")/Table3[[#This Row],[Count]]</f>
        <v>1</v>
      </c>
      <c r="P20" s="2">
        <f>COUNTIFS(Table2[Sub-Sector],Table3[[#This Row],[Sub-Sector]],Table2[% Away From 52W High],"&lt;=10")/Table3[[#This Row],[Count]]</f>
        <v>0.5</v>
      </c>
      <c r="Q20" s="2">
        <f>COUNTIFS(Table2[Sub-Sector],Table3[[#This Row],[Sub-Sector]],Table2[% Away From 52W Low],"&gt;=10")/Table3[[#This Row],[Count]]</f>
        <v>1</v>
      </c>
      <c r="R20" s="2">
        <f>COUNTIFS(Table2[Sub-Sector],Table3[[#This Row],[Sub-Sector]],Table2[% Price above 20 EMA],"&gt;=0")/Table3[[#This Row],[Count]]</f>
        <v>1</v>
      </c>
      <c r="S20" s="2">
        <f>COUNTIFS(Table2[Sub-Sector],Table3[[#This Row],[Sub-Sector]],Table2[% Price above 50 EMA],"&gt;=0")/Table3[[#This Row],[Count]]</f>
        <v>1</v>
      </c>
      <c r="T20" s="2">
        <f>COUNTIFS(Table2[Sub-Sector],Table3[[#This Row],[Sub-Sector]],Table2[% Price above 200 EMA],"&gt;=0")/Table3[[#This Row],[Count]]</f>
        <v>1</v>
      </c>
      <c r="U20" s="2">
        <f>COUNTIFS(Table2[Sub-Sector],Table3[[#This Row],[Sub-Sector]],Table2[Rate of Change - Zone],"Positive")/Table3[[#This Row],[Count]]</f>
        <v>1</v>
      </c>
      <c r="V20" s="2">
        <f>COUNTIFS(Table2[Sub-Sector],Table3[[#This Row],[Sub-Sector]],Table2[Sharpe Ratio],"&gt;=0.10")/Table3[[#This Row],[Count]]</f>
        <v>0</v>
      </c>
      <c r="W2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276.5</v>
      </c>
      <c r="X20">
        <f>_xlfn.RANK.AVG(Table3[[#This Row],[Score]],Table3[Score],1)</f>
        <v>17</v>
      </c>
      <c r="Y2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166</v>
      </c>
      <c r="Z20">
        <f>_xlfn.RANK.AVG(Table3[[#This Row],[Score 2 ]],Table3[[Score 2 ]],1)</f>
        <v>20</v>
      </c>
    </row>
    <row r="21" spans="1:26" x14ac:dyDescent="0.3">
      <c r="A21" t="s">
        <v>950</v>
      </c>
      <c r="B21">
        <f>COUNTIFS(Table2[Sub-Sector],Table3[[#This Row],[Sub-Sector]])</f>
        <v>2</v>
      </c>
      <c r="C21" s="2">
        <f>COUNTIFS(Table2[Sub-Sector],Table3[[#This Row],[Sub-Sector]],Table2[Uptrend],"Uptrend")/Table3[[#This Row],[Count]]</f>
        <v>0.5</v>
      </c>
      <c r="D21" s="2">
        <f>COUNTIFS(Table2[Sub-Sector],Table3[[#This Row],[Sub-Sector]],Table2[1W Return vs Nifty],"&gt;=5")/Table3[[#This Row],[Count]]</f>
        <v>0</v>
      </c>
      <c r="E21" s="2">
        <f>COUNTIFS(Table2[Sub-Sector],Table3[[#This Row],[Sub-Sector]],Table2[1M Return vs Nifty],"&gt;=5")/Table3[[#This Row],[Count]]</f>
        <v>0</v>
      </c>
      <c r="F21" s="2">
        <f>COUNTIFS(Table2[Sub-Sector],Table3[[#This Row],[Sub-Sector]],Table2[6M Return vs Nifty],"&gt;=10")/Table3[[#This Row],[Count]]</f>
        <v>0.5</v>
      </c>
      <c r="G21" s="2">
        <f>COUNTIFS(Table2[Sub-Sector],Table3[[#This Row],[Sub-Sector]],Table2[1Y Return vs Nifty],"&gt;=10")/Table3[[#This Row],[Count]]</f>
        <v>0.5</v>
      </c>
      <c r="H21" s="2">
        <f>COUNTIFS(Table2[Sub-Sector],Table3[[#This Row],[Sub-Sector]],Table2[RSI Exponential â€“ 14D],"&gt;=50")/Table3[[#This Row],[Count]]</f>
        <v>1</v>
      </c>
      <c r="I21" s="2">
        <f>COUNTIFS(Table2[Sub-Sector],Table3[[#This Row],[Sub-Sector]],Table2[Relative Volume],"&gt;=1")/Table3[[#This Row],[Count]]</f>
        <v>0.5</v>
      </c>
      <c r="J21" s="2">
        <f>COUNTIFS(Table2[Sub-Sector],Table3[[#This Row],[Sub-Sector]],Table2[% Away From Day Low],"&gt;=0.05")/Table3[[#This Row],[Count]]</f>
        <v>0</v>
      </c>
      <c r="K21" s="2">
        <f>COUNTIFS(Table2[Sub-Sector],Table3[[#This Row],[Sub-Sector]],Table2[% Away From Day High],"&lt;=0.05")/Table3[[#This Row],[Count]]</f>
        <v>1</v>
      </c>
      <c r="L21" s="2">
        <f>COUNTIFS(Table2[Sub-Sector],Table3[[#This Row],[Sub-Sector]],Table2[% Away From Current Week Low],"&gt;=0.05")/Table3[[#This Row],[Count]]</f>
        <v>0</v>
      </c>
      <c r="M21" s="2">
        <f>COUNTIFS(Table2[Sub-Sector],Table3[[#This Row],[Sub-Sector]],Table2[% Away From Current Week High],"&lt;=0.05")/Table3[[#This Row],[Count]]</f>
        <v>1</v>
      </c>
      <c r="N21" s="2">
        <f>COUNTIFS(Table2[Sub-Sector],Table3[[#This Row],[Sub-Sector]],Table2[% Away From Current Month Low],"&gt;=0.05")/Table3[[#This Row],[Count]]</f>
        <v>0</v>
      </c>
      <c r="O21" s="2">
        <f>COUNTIFS(Table2[Sub-Sector],Table3[[#This Row],[Sub-Sector]],Table2[% Away From Current Month High],"&lt;=0.05")/Table3[[#This Row],[Count]]</f>
        <v>1</v>
      </c>
      <c r="P21" s="2">
        <f>COUNTIFS(Table2[Sub-Sector],Table3[[#This Row],[Sub-Sector]],Table2[% Away From 52W High],"&lt;=10")/Table3[[#This Row],[Count]]</f>
        <v>0.5</v>
      </c>
      <c r="Q21" s="2">
        <f>COUNTIFS(Table2[Sub-Sector],Table3[[#This Row],[Sub-Sector]],Table2[% Away From 52W Low],"&gt;=10")/Table3[[#This Row],[Count]]</f>
        <v>1</v>
      </c>
      <c r="R21" s="2">
        <f>COUNTIFS(Table2[Sub-Sector],Table3[[#This Row],[Sub-Sector]],Table2[% Price above 20 EMA],"&gt;=0")/Table3[[#This Row],[Count]]</f>
        <v>1</v>
      </c>
      <c r="S21" s="2">
        <f>COUNTIFS(Table2[Sub-Sector],Table3[[#This Row],[Sub-Sector]],Table2[% Price above 50 EMA],"&gt;=0")/Table3[[#This Row],[Count]]</f>
        <v>1</v>
      </c>
      <c r="T21" s="2">
        <f>COUNTIFS(Table2[Sub-Sector],Table3[[#This Row],[Sub-Sector]],Table2[% Price above 200 EMA],"&gt;=0")/Table3[[#This Row],[Count]]</f>
        <v>0.5</v>
      </c>
      <c r="U21" s="2">
        <f>COUNTIFS(Table2[Sub-Sector],Table3[[#This Row],[Sub-Sector]],Table2[Rate of Change - Zone],"Positive")/Table3[[#This Row],[Count]]</f>
        <v>1</v>
      </c>
      <c r="V21" s="2">
        <f>COUNTIFS(Table2[Sub-Sector],Table3[[#This Row],[Sub-Sector]],Table2[Sharpe Ratio],"&gt;=0.10")/Table3[[#This Row],[Count]]</f>
        <v>0</v>
      </c>
      <c r="W2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415.5</v>
      </c>
      <c r="X21">
        <f>_xlfn.RANK.AVG(Table3[[#This Row],[Score]],Table3[Score],1)</f>
        <v>50</v>
      </c>
      <c r="Y2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166</v>
      </c>
      <c r="Z21">
        <f>_xlfn.RANK.AVG(Table3[[#This Row],[Score 2 ]],Table3[[Score 2 ]],1)</f>
        <v>20</v>
      </c>
    </row>
    <row r="22" spans="1:26" x14ac:dyDescent="0.3">
      <c r="A22" t="s">
        <v>817</v>
      </c>
      <c r="B22">
        <f>COUNTIFS(Table2[Sub-Sector],Table3[[#This Row],[Sub-Sector]])</f>
        <v>2</v>
      </c>
      <c r="C22" s="2">
        <f>COUNTIFS(Table2[Sub-Sector],Table3[[#This Row],[Sub-Sector]],Table2[Uptrend],"Uptrend")/Table3[[#This Row],[Count]]</f>
        <v>0</v>
      </c>
      <c r="D22" s="2">
        <f>COUNTIFS(Table2[Sub-Sector],Table3[[#This Row],[Sub-Sector]],Table2[1W Return vs Nifty],"&gt;=5")/Table3[[#This Row],[Count]]</f>
        <v>0.5</v>
      </c>
      <c r="E22" s="2">
        <f>COUNTIFS(Table2[Sub-Sector],Table3[[#This Row],[Sub-Sector]],Table2[1M Return vs Nifty],"&gt;=5")/Table3[[#This Row],[Count]]</f>
        <v>0</v>
      </c>
      <c r="F22" s="2">
        <f>COUNTIFS(Table2[Sub-Sector],Table3[[#This Row],[Sub-Sector]],Table2[6M Return vs Nifty],"&gt;=10")/Table3[[#This Row],[Count]]</f>
        <v>0.5</v>
      </c>
      <c r="G22" s="2">
        <f>COUNTIFS(Table2[Sub-Sector],Table3[[#This Row],[Sub-Sector]],Table2[1Y Return vs Nifty],"&gt;=10")/Table3[[#This Row],[Count]]</f>
        <v>0.5</v>
      </c>
      <c r="H22" s="2">
        <f>COUNTIFS(Table2[Sub-Sector],Table3[[#This Row],[Sub-Sector]],Table2[RSI Exponential â€“ 14D],"&gt;=50")/Table3[[#This Row],[Count]]</f>
        <v>0</v>
      </c>
      <c r="I22" s="2">
        <f>COUNTIFS(Table2[Sub-Sector],Table3[[#This Row],[Sub-Sector]],Table2[Relative Volume],"&gt;=1")/Table3[[#This Row],[Count]]</f>
        <v>0.5</v>
      </c>
      <c r="J22" s="2">
        <f>COUNTIFS(Table2[Sub-Sector],Table3[[#This Row],[Sub-Sector]],Table2[% Away From Day Low],"&gt;=0.05")/Table3[[#This Row],[Count]]</f>
        <v>0</v>
      </c>
      <c r="K22" s="2">
        <f>COUNTIFS(Table2[Sub-Sector],Table3[[#This Row],[Sub-Sector]],Table2[% Away From Day High],"&lt;=0.05")/Table3[[#This Row],[Count]]</f>
        <v>0.5</v>
      </c>
      <c r="L22" s="2">
        <f>COUNTIFS(Table2[Sub-Sector],Table3[[#This Row],[Sub-Sector]],Table2[% Away From Current Week Low],"&gt;=0.05")/Table3[[#This Row],[Count]]</f>
        <v>0</v>
      </c>
      <c r="M22" s="2">
        <f>COUNTIFS(Table2[Sub-Sector],Table3[[#This Row],[Sub-Sector]],Table2[% Away From Current Week High],"&lt;=0.05")/Table3[[#This Row],[Count]]</f>
        <v>0.5</v>
      </c>
      <c r="N22" s="2">
        <f>COUNTIFS(Table2[Sub-Sector],Table3[[#This Row],[Sub-Sector]],Table2[% Away From Current Month Low],"&gt;=0.05")/Table3[[#This Row],[Count]]</f>
        <v>0</v>
      </c>
      <c r="O22" s="2">
        <f>COUNTIFS(Table2[Sub-Sector],Table3[[#This Row],[Sub-Sector]],Table2[% Away From Current Month High],"&lt;=0.05")/Table3[[#This Row],[Count]]</f>
        <v>0.5</v>
      </c>
      <c r="P22" s="2">
        <f>COUNTIFS(Table2[Sub-Sector],Table3[[#This Row],[Sub-Sector]],Table2[% Away From 52W High],"&lt;=10")/Table3[[#This Row],[Count]]</f>
        <v>0</v>
      </c>
      <c r="Q22" s="2">
        <f>COUNTIFS(Table2[Sub-Sector],Table3[[#This Row],[Sub-Sector]],Table2[% Away From 52W Low],"&gt;=10")/Table3[[#This Row],[Count]]</f>
        <v>0.5</v>
      </c>
      <c r="R22" s="2">
        <f>COUNTIFS(Table2[Sub-Sector],Table3[[#This Row],[Sub-Sector]],Table2[% Price above 20 EMA],"&gt;=0")/Table3[[#This Row],[Count]]</f>
        <v>0</v>
      </c>
      <c r="S22" s="2">
        <f>COUNTIFS(Table2[Sub-Sector],Table3[[#This Row],[Sub-Sector]],Table2[% Price above 50 EMA],"&gt;=0")/Table3[[#This Row],[Count]]</f>
        <v>0</v>
      </c>
      <c r="T22" s="2">
        <f>COUNTIFS(Table2[Sub-Sector],Table3[[#This Row],[Sub-Sector]],Table2[% Price above 200 EMA],"&gt;=0")/Table3[[#This Row],[Count]]</f>
        <v>0.5</v>
      </c>
      <c r="U22" s="2">
        <f>COUNTIFS(Table2[Sub-Sector],Table3[[#This Row],[Sub-Sector]],Table2[Rate of Change - Zone],"Positive")/Table3[[#This Row],[Count]]</f>
        <v>1</v>
      </c>
      <c r="V22" s="2">
        <f>COUNTIFS(Table2[Sub-Sector],Table3[[#This Row],[Sub-Sector]],Table2[Sharpe Ratio],"&gt;=0.10")/Table3[[#This Row],[Count]]</f>
        <v>0.5</v>
      </c>
      <c r="W2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379.5</v>
      </c>
      <c r="X22">
        <f>_xlfn.RANK.AVG(Table3[[#This Row],[Score]],Table3[Score],1)</f>
        <v>40</v>
      </c>
      <c r="Y2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166</v>
      </c>
      <c r="Z22">
        <f>_xlfn.RANK.AVG(Table3[[#This Row],[Score 2 ]],Table3[[Score 2 ]],1)</f>
        <v>20</v>
      </c>
    </row>
    <row r="23" spans="1:26" x14ac:dyDescent="0.3">
      <c r="A23" t="s">
        <v>54</v>
      </c>
      <c r="B23">
        <f>COUNTIFS(Table2[Sub-Sector],Table3[[#This Row],[Sub-Sector]])</f>
        <v>44</v>
      </c>
      <c r="C23" s="2">
        <f>COUNTIFS(Table2[Sub-Sector],Table3[[#This Row],[Sub-Sector]],Table2[Uptrend],"Uptrend")/Table3[[#This Row],[Count]]</f>
        <v>0.93181818181818177</v>
      </c>
      <c r="D23" s="2">
        <f>COUNTIFS(Table2[Sub-Sector],Table3[[#This Row],[Sub-Sector]],Table2[1W Return vs Nifty],"&gt;=5")/Table3[[#This Row],[Count]]</f>
        <v>0.11363636363636363</v>
      </c>
      <c r="E23" s="2">
        <f>COUNTIFS(Table2[Sub-Sector],Table3[[#This Row],[Sub-Sector]],Table2[1M Return vs Nifty],"&gt;=5")/Table3[[#This Row],[Count]]</f>
        <v>0.65909090909090906</v>
      </c>
      <c r="F23" s="2">
        <f>COUNTIFS(Table2[Sub-Sector],Table3[[#This Row],[Sub-Sector]],Table2[6M Return vs Nifty],"&gt;=10")/Table3[[#This Row],[Count]]</f>
        <v>0.54545454545454541</v>
      </c>
      <c r="G23" s="2">
        <f>COUNTIFS(Table2[Sub-Sector],Table3[[#This Row],[Sub-Sector]],Table2[1Y Return vs Nifty],"&gt;=10")/Table3[[#This Row],[Count]]</f>
        <v>0.68181818181818177</v>
      </c>
      <c r="H23" s="2">
        <f>COUNTIFS(Table2[Sub-Sector],Table3[[#This Row],[Sub-Sector]],Table2[RSI Exponential â€“ 14D],"&gt;=50")/Table3[[#This Row],[Count]]</f>
        <v>0.84090909090909094</v>
      </c>
      <c r="I23" s="2">
        <f>COUNTIFS(Table2[Sub-Sector],Table3[[#This Row],[Sub-Sector]],Table2[Relative Volume],"&gt;=1")/Table3[[#This Row],[Count]]</f>
        <v>0.38636363636363635</v>
      </c>
      <c r="J23" s="2">
        <f>COUNTIFS(Table2[Sub-Sector],Table3[[#This Row],[Sub-Sector]],Table2[% Away From Day Low],"&gt;=0.05")/Table3[[#This Row],[Count]]</f>
        <v>2.2727272727272728E-2</v>
      </c>
      <c r="K23" s="2">
        <f>COUNTIFS(Table2[Sub-Sector],Table3[[#This Row],[Sub-Sector]],Table2[% Away From Day High],"&lt;=0.05")/Table3[[#This Row],[Count]]</f>
        <v>0.88636363636363635</v>
      </c>
      <c r="L23" s="2">
        <f>COUNTIFS(Table2[Sub-Sector],Table3[[#This Row],[Sub-Sector]],Table2[% Away From Current Week Low],"&gt;=0.05")/Table3[[#This Row],[Count]]</f>
        <v>2.2727272727272728E-2</v>
      </c>
      <c r="M23" s="2">
        <f>COUNTIFS(Table2[Sub-Sector],Table3[[#This Row],[Sub-Sector]],Table2[% Away From Current Week High],"&lt;=0.05")/Table3[[#This Row],[Count]]</f>
        <v>0.88636363636363635</v>
      </c>
      <c r="N23" s="2">
        <f>COUNTIFS(Table2[Sub-Sector],Table3[[#This Row],[Sub-Sector]],Table2[% Away From Current Month Low],"&gt;=0.05")/Table3[[#This Row],[Count]]</f>
        <v>2.2727272727272728E-2</v>
      </c>
      <c r="O23" s="2">
        <f>COUNTIFS(Table2[Sub-Sector],Table3[[#This Row],[Sub-Sector]],Table2[% Away From Current Month High],"&lt;=0.05")/Table3[[#This Row],[Count]]</f>
        <v>0.88636363636363635</v>
      </c>
      <c r="P23" s="2">
        <f>COUNTIFS(Table2[Sub-Sector],Table3[[#This Row],[Sub-Sector]],Table2[% Away From 52W High],"&lt;=10")/Table3[[#This Row],[Count]]</f>
        <v>0.77272727272727271</v>
      </c>
      <c r="Q23" s="2">
        <f>COUNTIFS(Table2[Sub-Sector],Table3[[#This Row],[Sub-Sector]],Table2[% Away From 52W Low],"&gt;=10")/Table3[[#This Row],[Count]]</f>
        <v>1</v>
      </c>
      <c r="R23" s="2">
        <f>COUNTIFS(Table2[Sub-Sector],Table3[[#This Row],[Sub-Sector]],Table2[% Price above 20 EMA],"&gt;=0")/Table3[[#This Row],[Count]]</f>
        <v>0.84090909090909094</v>
      </c>
      <c r="S23" s="2">
        <f>COUNTIFS(Table2[Sub-Sector],Table3[[#This Row],[Sub-Sector]],Table2[% Price above 50 EMA],"&gt;=0")/Table3[[#This Row],[Count]]</f>
        <v>0.90909090909090906</v>
      </c>
      <c r="T23" s="2">
        <f>COUNTIFS(Table2[Sub-Sector],Table3[[#This Row],[Sub-Sector]],Table2[% Price above 200 EMA],"&gt;=0")/Table3[[#This Row],[Count]]</f>
        <v>0.95454545454545459</v>
      </c>
      <c r="U23" s="2">
        <f>COUNTIFS(Table2[Sub-Sector],Table3[[#This Row],[Sub-Sector]],Table2[Rate of Change - Zone],"Positive")/Table3[[#This Row],[Count]]</f>
        <v>0.93181818181818177</v>
      </c>
      <c r="V23" s="2">
        <f>COUNTIFS(Table2[Sub-Sector],Table3[[#This Row],[Sub-Sector]],Table2[Sharpe Ratio],"&gt;=0.10")/Table3[[#This Row],[Count]]</f>
        <v>0.13636363636363635</v>
      </c>
      <c r="W2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232.5</v>
      </c>
      <c r="X23">
        <f>_xlfn.RANK.AVG(Table3[[#This Row],[Score]],Table3[Score],1)</f>
        <v>10</v>
      </c>
      <c r="Y2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169.5</v>
      </c>
      <c r="Z23">
        <f>_xlfn.RANK.AVG(Table3[[#This Row],[Score 2 ]],Table3[[Score 2 ]],1)</f>
        <v>22</v>
      </c>
    </row>
    <row r="24" spans="1:26" x14ac:dyDescent="0.3">
      <c r="A24" t="s">
        <v>276</v>
      </c>
      <c r="B24">
        <f>COUNTIFS(Table2[Sub-Sector],Table3[[#This Row],[Sub-Sector]])</f>
        <v>21</v>
      </c>
      <c r="C24" s="2">
        <f>COUNTIFS(Table2[Sub-Sector],Table3[[#This Row],[Sub-Sector]],Table2[Uptrend],"Uptrend")/Table3[[#This Row],[Count]]</f>
        <v>0.8571428571428571</v>
      </c>
      <c r="D24" s="2">
        <f>COUNTIFS(Table2[Sub-Sector],Table3[[#This Row],[Sub-Sector]],Table2[1W Return vs Nifty],"&gt;=5")/Table3[[#This Row],[Count]]</f>
        <v>4.7619047619047616E-2</v>
      </c>
      <c r="E24" s="2">
        <f>COUNTIFS(Table2[Sub-Sector],Table3[[#This Row],[Sub-Sector]],Table2[1M Return vs Nifty],"&gt;=5")/Table3[[#This Row],[Count]]</f>
        <v>0.38095238095238093</v>
      </c>
      <c r="F24" s="2">
        <f>COUNTIFS(Table2[Sub-Sector],Table3[[#This Row],[Sub-Sector]],Table2[6M Return vs Nifty],"&gt;=10")/Table3[[#This Row],[Count]]</f>
        <v>0.7142857142857143</v>
      </c>
      <c r="G24" s="2">
        <f>COUNTIFS(Table2[Sub-Sector],Table3[[#This Row],[Sub-Sector]],Table2[1Y Return vs Nifty],"&gt;=10")/Table3[[#This Row],[Count]]</f>
        <v>0.52380952380952384</v>
      </c>
      <c r="H24" s="2">
        <f>COUNTIFS(Table2[Sub-Sector],Table3[[#This Row],[Sub-Sector]],Table2[RSI Exponential â€“ 14D],"&gt;=50")/Table3[[#This Row],[Count]]</f>
        <v>0.61904761904761907</v>
      </c>
      <c r="I24" s="2">
        <f>COUNTIFS(Table2[Sub-Sector],Table3[[#This Row],[Sub-Sector]],Table2[Relative Volume],"&gt;=1")/Table3[[#This Row],[Count]]</f>
        <v>0.38095238095238093</v>
      </c>
      <c r="J24" s="2">
        <f>COUNTIFS(Table2[Sub-Sector],Table3[[#This Row],[Sub-Sector]],Table2[% Away From Day Low],"&gt;=0.05")/Table3[[#This Row],[Count]]</f>
        <v>0</v>
      </c>
      <c r="K24" s="2">
        <f>COUNTIFS(Table2[Sub-Sector],Table3[[#This Row],[Sub-Sector]],Table2[% Away From Day High],"&lt;=0.05")/Table3[[#This Row],[Count]]</f>
        <v>0.90476190476190477</v>
      </c>
      <c r="L24" s="2">
        <f>COUNTIFS(Table2[Sub-Sector],Table3[[#This Row],[Sub-Sector]],Table2[% Away From Current Week Low],"&gt;=0.05")/Table3[[#This Row],[Count]]</f>
        <v>0</v>
      </c>
      <c r="M24" s="2">
        <f>COUNTIFS(Table2[Sub-Sector],Table3[[#This Row],[Sub-Sector]],Table2[% Away From Current Week High],"&lt;=0.05")/Table3[[#This Row],[Count]]</f>
        <v>0.90476190476190477</v>
      </c>
      <c r="N24" s="2">
        <f>COUNTIFS(Table2[Sub-Sector],Table3[[#This Row],[Sub-Sector]],Table2[% Away From Current Month Low],"&gt;=0.05")/Table3[[#This Row],[Count]]</f>
        <v>0</v>
      </c>
      <c r="O24" s="2">
        <f>COUNTIFS(Table2[Sub-Sector],Table3[[#This Row],[Sub-Sector]],Table2[% Away From Current Month High],"&lt;=0.05")/Table3[[#This Row],[Count]]</f>
        <v>0.90476190476190477</v>
      </c>
      <c r="P24" s="2">
        <f>COUNTIFS(Table2[Sub-Sector],Table3[[#This Row],[Sub-Sector]],Table2[% Away From 52W High],"&lt;=10")/Table3[[#This Row],[Count]]</f>
        <v>0.5714285714285714</v>
      </c>
      <c r="Q24" s="2">
        <f>COUNTIFS(Table2[Sub-Sector],Table3[[#This Row],[Sub-Sector]],Table2[% Away From 52W Low],"&gt;=10")/Table3[[#This Row],[Count]]</f>
        <v>1</v>
      </c>
      <c r="R24" s="2">
        <f>COUNTIFS(Table2[Sub-Sector],Table3[[#This Row],[Sub-Sector]],Table2[% Price above 20 EMA],"&gt;=0")/Table3[[#This Row],[Count]]</f>
        <v>0.7142857142857143</v>
      </c>
      <c r="S24" s="2">
        <f>COUNTIFS(Table2[Sub-Sector],Table3[[#This Row],[Sub-Sector]],Table2[% Price above 50 EMA],"&gt;=0")/Table3[[#This Row],[Count]]</f>
        <v>0.8571428571428571</v>
      </c>
      <c r="T24" s="2">
        <f>COUNTIFS(Table2[Sub-Sector],Table3[[#This Row],[Sub-Sector]],Table2[% Price above 200 EMA],"&gt;=0")/Table3[[#This Row],[Count]]</f>
        <v>1</v>
      </c>
      <c r="U24" s="2">
        <f>COUNTIFS(Table2[Sub-Sector],Table3[[#This Row],[Sub-Sector]],Table2[Rate of Change - Zone],"Positive")/Table3[[#This Row],[Count]]</f>
        <v>0.90476190476190477</v>
      </c>
      <c r="V24" s="2">
        <f>COUNTIFS(Table2[Sub-Sector],Table3[[#This Row],[Sub-Sector]],Table2[Sharpe Ratio],"&gt;=0.10")/Table3[[#This Row],[Count]]</f>
        <v>0.23809523809523808</v>
      </c>
      <c r="W2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268.5</v>
      </c>
      <c r="X24">
        <f>_xlfn.RANK.AVG(Table3[[#This Row],[Score]],Table3[Score],1)</f>
        <v>16</v>
      </c>
      <c r="Y2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174.5</v>
      </c>
      <c r="Z24">
        <f>_xlfn.RANK.AVG(Table3[[#This Row],[Score 2 ]],Table3[[Score 2 ]],1)</f>
        <v>23</v>
      </c>
    </row>
    <row r="25" spans="1:26" x14ac:dyDescent="0.3">
      <c r="A25" t="s">
        <v>57</v>
      </c>
      <c r="B25">
        <f>COUNTIFS(Table2[Sub-Sector],Table3[[#This Row],[Sub-Sector]])</f>
        <v>3</v>
      </c>
      <c r="C25" s="2">
        <f>COUNTIFS(Table2[Sub-Sector],Table3[[#This Row],[Sub-Sector]],Table2[Uptrend],"Uptrend")/Table3[[#This Row],[Count]]</f>
        <v>1</v>
      </c>
      <c r="D25" s="2">
        <f>COUNTIFS(Table2[Sub-Sector],Table3[[#This Row],[Sub-Sector]],Table2[1W Return vs Nifty],"&gt;=5")/Table3[[#This Row],[Count]]</f>
        <v>0.33333333333333331</v>
      </c>
      <c r="E25" s="2">
        <f>COUNTIFS(Table2[Sub-Sector],Table3[[#This Row],[Sub-Sector]],Table2[1M Return vs Nifty],"&gt;=5")/Table3[[#This Row],[Count]]</f>
        <v>0.33333333333333331</v>
      </c>
      <c r="F25" s="2">
        <f>COUNTIFS(Table2[Sub-Sector],Table3[[#This Row],[Sub-Sector]],Table2[6M Return vs Nifty],"&gt;=10")/Table3[[#This Row],[Count]]</f>
        <v>0.66666666666666663</v>
      </c>
      <c r="G25" s="2">
        <f>COUNTIFS(Table2[Sub-Sector],Table3[[#This Row],[Sub-Sector]],Table2[1Y Return vs Nifty],"&gt;=10")/Table3[[#This Row],[Count]]</f>
        <v>1</v>
      </c>
      <c r="H25" s="2">
        <f>COUNTIFS(Table2[Sub-Sector],Table3[[#This Row],[Sub-Sector]],Table2[RSI Exponential â€“ 14D],"&gt;=50")/Table3[[#This Row],[Count]]</f>
        <v>0.33333333333333331</v>
      </c>
      <c r="I25" s="2">
        <f>COUNTIFS(Table2[Sub-Sector],Table3[[#This Row],[Sub-Sector]],Table2[Relative Volume],"&gt;=1")/Table3[[#This Row],[Count]]</f>
        <v>0.33333333333333331</v>
      </c>
      <c r="J25" s="2">
        <f>COUNTIFS(Table2[Sub-Sector],Table3[[#This Row],[Sub-Sector]],Table2[% Away From Day Low],"&gt;=0.05")/Table3[[#This Row],[Count]]</f>
        <v>0</v>
      </c>
      <c r="K25" s="2">
        <f>COUNTIFS(Table2[Sub-Sector],Table3[[#This Row],[Sub-Sector]],Table2[% Away From Day High],"&lt;=0.05")/Table3[[#This Row],[Count]]</f>
        <v>1</v>
      </c>
      <c r="L25" s="2">
        <f>COUNTIFS(Table2[Sub-Sector],Table3[[#This Row],[Sub-Sector]],Table2[% Away From Current Week Low],"&gt;=0.05")/Table3[[#This Row],[Count]]</f>
        <v>0</v>
      </c>
      <c r="M25" s="2">
        <f>COUNTIFS(Table2[Sub-Sector],Table3[[#This Row],[Sub-Sector]],Table2[% Away From Current Week High],"&lt;=0.05")/Table3[[#This Row],[Count]]</f>
        <v>1</v>
      </c>
      <c r="N25" s="2">
        <f>COUNTIFS(Table2[Sub-Sector],Table3[[#This Row],[Sub-Sector]],Table2[% Away From Current Month Low],"&gt;=0.05")/Table3[[#This Row],[Count]]</f>
        <v>0</v>
      </c>
      <c r="O25" s="2">
        <f>COUNTIFS(Table2[Sub-Sector],Table3[[#This Row],[Sub-Sector]],Table2[% Away From Current Month High],"&lt;=0.05")/Table3[[#This Row],[Count]]</f>
        <v>1</v>
      </c>
      <c r="P25" s="2">
        <f>COUNTIFS(Table2[Sub-Sector],Table3[[#This Row],[Sub-Sector]],Table2[% Away From 52W High],"&lt;=10")/Table3[[#This Row],[Count]]</f>
        <v>0.66666666666666663</v>
      </c>
      <c r="Q25" s="2">
        <f>COUNTIFS(Table2[Sub-Sector],Table3[[#This Row],[Sub-Sector]],Table2[% Away From 52W Low],"&gt;=10")/Table3[[#This Row],[Count]]</f>
        <v>1</v>
      </c>
      <c r="R25" s="2">
        <f>COUNTIFS(Table2[Sub-Sector],Table3[[#This Row],[Sub-Sector]],Table2[% Price above 20 EMA],"&gt;=0")/Table3[[#This Row],[Count]]</f>
        <v>0.33333333333333331</v>
      </c>
      <c r="S25" s="2">
        <f>COUNTIFS(Table2[Sub-Sector],Table3[[#This Row],[Sub-Sector]],Table2[% Price above 50 EMA],"&gt;=0")/Table3[[#This Row],[Count]]</f>
        <v>1</v>
      </c>
      <c r="T25" s="2">
        <f>COUNTIFS(Table2[Sub-Sector],Table3[[#This Row],[Sub-Sector]],Table2[% Price above 200 EMA],"&gt;=0")/Table3[[#This Row],[Count]]</f>
        <v>1</v>
      </c>
      <c r="U25" s="2">
        <f>COUNTIFS(Table2[Sub-Sector],Table3[[#This Row],[Sub-Sector]],Table2[Rate of Change - Zone],"Positive")/Table3[[#This Row],[Count]]</f>
        <v>0.66666666666666663</v>
      </c>
      <c r="V25" s="2">
        <f>COUNTIFS(Table2[Sub-Sector],Table3[[#This Row],[Sub-Sector]],Table2[Sharpe Ratio],"&gt;=0.10")/Table3[[#This Row],[Count]]</f>
        <v>0.66666666666666663</v>
      </c>
      <c r="W2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241.5</v>
      </c>
      <c r="X25">
        <f>_xlfn.RANK.AVG(Table3[[#This Row],[Score]],Table3[Score],1)</f>
        <v>11</v>
      </c>
      <c r="Y2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182.5</v>
      </c>
      <c r="Z25">
        <f>_xlfn.RANK.AVG(Table3[[#This Row],[Score 2 ]],Table3[[Score 2 ]],1)</f>
        <v>24</v>
      </c>
    </row>
    <row r="26" spans="1:26" x14ac:dyDescent="0.3">
      <c r="A26" t="s">
        <v>933</v>
      </c>
      <c r="B26">
        <f>COUNTIFS(Table2[Sub-Sector],Table3[[#This Row],[Sub-Sector]])</f>
        <v>2</v>
      </c>
      <c r="C26" s="2">
        <f>COUNTIFS(Table2[Sub-Sector],Table3[[#This Row],[Sub-Sector]],Table2[Uptrend],"Uptrend")/Table3[[#This Row],[Count]]</f>
        <v>1</v>
      </c>
      <c r="D26" s="2">
        <f>COUNTIFS(Table2[Sub-Sector],Table3[[#This Row],[Sub-Sector]],Table2[1W Return vs Nifty],"&gt;=5")/Table3[[#This Row],[Count]]</f>
        <v>0</v>
      </c>
      <c r="E26" s="2">
        <f>COUNTIFS(Table2[Sub-Sector],Table3[[#This Row],[Sub-Sector]],Table2[1M Return vs Nifty],"&gt;=5")/Table3[[#This Row],[Count]]</f>
        <v>0</v>
      </c>
      <c r="F26" s="2">
        <f>COUNTIFS(Table2[Sub-Sector],Table3[[#This Row],[Sub-Sector]],Table2[6M Return vs Nifty],"&gt;=10")/Table3[[#This Row],[Count]]</f>
        <v>0.5</v>
      </c>
      <c r="G26" s="2">
        <f>COUNTIFS(Table2[Sub-Sector],Table3[[#This Row],[Sub-Sector]],Table2[1Y Return vs Nifty],"&gt;=10")/Table3[[#This Row],[Count]]</f>
        <v>1</v>
      </c>
      <c r="H26" s="2">
        <f>COUNTIFS(Table2[Sub-Sector],Table3[[#This Row],[Sub-Sector]],Table2[RSI Exponential â€“ 14D],"&gt;=50")/Table3[[#This Row],[Count]]</f>
        <v>1</v>
      </c>
      <c r="I26" s="2">
        <f>COUNTIFS(Table2[Sub-Sector],Table3[[#This Row],[Sub-Sector]],Table2[Relative Volume],"&gt;=1")/Table3[[#This Row],[Count]]</f>
        <v>0</v>
      </c>
      <c r="J26" s="2">
        <f>COUNTIFS(Table2[Sub-Sector],Table3[[#This Row],[Sub-Sector]],Table2[% Away From Day Low],"&gt;=0.05")/Table3[[#This Row],[Count]]</f>
        <v>0</v>
      </c>
      <c r="K26" s="2">
        <f>COUNTIFS(Table2[Sub-Sector],Table3[[#This Row],[Sub-Sector]],Table2[% Away From Day High],"&lt;=0.05")/Table3[[#This Row],[Count]]</f>
        <v>1</v>
      </c>
      <c r="L26" s="2">
        <f>COUNTIFS(Table2[Sub-Sector],Table3[[#This Row],[Sub-Sector]],Table2[% Away From Current Week Low],"&gt;=0.05")/Table3[[#This Row],[Count]]</f>
        <v>0</v>
      </c>
      <c r="M26" s="2">
        <f>COUNTIFS(Table2[Sub-Sector],Table3[[#This Row],[Sub-Sector]],Table2[% Away From Current Week High],"&lt;=0.05")/Table3[[#This Row],[Count]]</f>
        <v>1</v>
      </c>
      <c r="N26" s="2">
        <f>COUNTIFS(Table2[Sub-Sector],Table3[[#This Row],[Sub-Sector]],Table2[% Away From Current Month Low],"&gt;=0.05")/Table3[[#This Row],[Count]]</f>
        <v>0</v>
      </c>
      <c r="O26" s="2">
        <f>COUNTIFS(Table2[Sub-Sector],Table3[[#This Row],[Sub-Sector]],Table2[% Away From Current Month High],"&lt;=0.05")/Table3[[#This Row],[Count]]</f>
        <v>1</v>
      </c>
      <c r="P26" s="2">
        <f>COUNTIFS(Table2[Sub-Sector],Table3[[#This Row],[Sub-Sector]],Table2[% Away From 52W High],"&lt;=10")/Table3[[#This Row],[Count]]</f>
        <v>0</v>
      </c>
      <c r="Q26" s="2">
        <f>COUNTIFS(Table2[Sub-Sector],Table3[[#This Row],[Sub-Sector]],Table2[% Away From 52W Low],"&gt;=10")/Table3[[#This Row],[Count]]</f>
        <v>1</v>
      </c>
      <c r="R26" s="2">
        <f>COUNTIFS(Table2[Sub-Sector],Table3[[#This Row],[Sub-Sector]],Table2[% Price above 20 EMA],"&gt;=0")/Table3[[#This Row],[Count]]</f>
        <v>1</v>
      </c>
      <c r="S26" s="2">
        <f>COUNTIFS(Table2[Sub-Sector],Table3[[#This Row],[Sub-Sector]],Table2[% Price above 50 EMA],"&gt;=0")/Table3[[#This Row],[Count]]</f>
        <v>1</v>
      </c>
      <c r="T26" s="2">
        <f>COUNTIFS(Table2[Sub-Sector],Table3[[#This Row],[Sub-Sector]],Table2[% Price above 200 EMA],"&gt;=0")/Table3[[#This Row],[Count]]</f>
        <v>1</v>
      </c>
      <c r="U26" s="2">
        <f>COUNTIFS(Table2[Sub-Sector],Table3[[#This Row],[Sub-Sector]],Table2[Rate of Change - Zone],"Positive")/Table3[[#This Row],[Count]]</f>
        <v>1</v>
      </c>
      <c r="V26" s="2">
        <f>COUNTIFS(Table2[Sub-Sector],Table3[[#This Row],[Sub-Sector]],Table2[Sharpe Ratio],"&gt;=0.10")/Table3[[#This Row],[Count]]</f>
        <v>1</v>
      </c>
      <c r="W2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375</v>
      </c>
      <c r="X26">
        <f>_xlfn.RANK.AVG(Table3[[#This Row],[Score]],Table3[Score],1)</f>
        <v>39</v>
      </c>
      <c r="Y2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188</v>
      </c>
      <c r="Z26">
        <f>_xlfn.RANK.AVG(Table3[[#This Row],[Score 2 ]],Table3[[Score 2 ]],1)</f>
        <v>25.5</v>
      </c>
    </row>
    <row r="27" spans="1:26" x14ac:dyDescent="0.3">
      <c r="A27" t="s">
        <v>974</v>
      </c>
      <c r="B27">
        <f>COUNTIFS(Table2[Sub-Sector],Table3[[#This Row],[Sub-Sector]])</f>
        <v>2</v>
      </c>
      <c r="C27" s="2">
        <f>COUNTIFS(Table2[Sub-Sector],Table3[[#This Row],[Sub-Sector]],Table2[Uptrend],"Uptrend")/Table3[[#This Row],[Count]]</f>
        <v>0.5</v>
      </c>
      <c r="D27" s="2">
        <f>COUNTIFS(Table2[Sub-Sector],Table3[[#This Row],[Sub-Sector]],Table2[1W Return vs Nifty],"&gt;=5")/Table3[[#This Row],[Count]]</f>
        <v>0</v>
      </c>
      <c r="E27" s="2">
        <f>COUNTIFS(Table2[Sub-Sector],Table3[[#This Row],[Sub-Sector]],Table2[1M Return vs Nifty],"&gt;=5")/Table3[[#This Row],[Count]]</f>
        <v>0</v>
      </c>
      <c r="F27" s="2">
        <f>COUNTIFS(Table2[Sub-Sector],Table3[[#This Row],[Sub-Sector]],Table2[6M Return vs Nifty],"&gt;=10")/Table3[[#This Row],[Count]]</f>
        <v>0.5</v>
      </c>
      <c r="G27" s="2">
        <f>COUNTIFS(Table2[Sub-Sector],Table3[[#This Row],[Sub-Sector]],Table2[1Y Return vs Nifty],"&gt;=10")/Table3[[#This Row],[Count]]</f>
        <v>1</v>
      </c>
      <c r="H27" s="2">
        <f>COUNTIFS(Table2[Sub-Sector],Table3[[#This Row],[Sub-Sector]],Table2[RSI Exponential â€“ 14D],"&gt;=50")/Table3[[#This Row],[Count]]</f>
        <v>0</v>
      </c>
      <c r="I27" s="2">
        <f>COUNTIFS(Table2[Sub-Sector],Table3[[#This Row],[Sub-Sector]],Table2[Relative Volume],"&gt;=1")/Table3[[#This Row],[Count]]</f>
        <v>0</v>
      </c>
      <c r="J27" s="2">
        <f>COUNTIFS(Table2[Sub-Sector],Table3[[#This Row],[Sub-Sector]],Table2[% Away From Day Low],"&gt;=0.05")/Table3[[#This Row],[Count]]</f>
        <v>0</v>
      </c>
      <c r="K27" s="2">
        <f>COUNTIFS(Table2[Sub-Sector],Table3[[#This Row],[Sub-Sector]],Table2[% Away From Day High],"&lt;=0.05")/Table3[[#This Row],[Count]]</f>
        <v>1</v>
      </c>
      <c r="L27" s="2">
        <f>COUNTIFS(Table2[Sub-Sector],Table3[[#This Row],[Sub-Sector]],Table2[% Away From Current Week Low],"&gt;=0.05")/Table3[[#This Row],[Count]]</f>
        <v>0</v>
      </c>
      <c r="M27" s="2">
        <f>COUNTIFS(Table2[Sub-Sector],Table3[[#This Row],[Sub-Sector]],Table2[% Away From Current Week High],"&lt;=0.05")/Table3[[#This Row],[Count]]</f>
        <v>1</v>
      </c>
      <c r="N27" s="2">
        <f>COUNTIFS(Table2[Sub-Sector],Table3[[#This Row],[Sub-Sector]],Table2[% Away From Current Month Low],"&gt;=0.05")/Table3[[#This Row],[Count]]</f>
        <v>0</v>
      </c>
      <c r="O27" s="2">
        <f>COUNTIFS(Table2[Sub-Sector],Table3[[#This Row],[Sub-Sector]],Table2[% Away From Current Month High],"&lt;=0.05")/Table3[[#This Row],[Count]]</f>
        <v>1</v>
      </c>
      <c r="P27" s="2">
        <f>COUNTIFS(Table2[Sub-Sector],Table3[[#This Row],[Sub-Sector]],Table2[% Away From 52W High],"&lt;=10")/Table3[[#This Row],[Count]]</f>
        <v>0</v>
      </c>
      <c r="Q27" s="2">
        <f>COUNTIFS(Table2[Sub-Sector],Table3[[#This Row],[Sub-Sector]],Table2[% Away From 52W Low],"&gt;=10")/Table3[[#This Row],[Count]]</f>
        <v>1</v>
      </c>
      <c r="R27" s="2">
        <f>COUNTIFS(Table2[Sub-Sector],Table3[[#This Row],[Sub-Sector]],Table2[% Price above 20 EMA],"&gt;=0")/Table3[[#This Row],[Count]]</f>
        <v>0</v>
      </c>
      <c r="S27" s="2">
        <f>COUNTIFS(Table2[Sub-Sector],Table3[[#This Row],[Sub-Sector]],Table2[% Price above 50 EMA],"&gt;=0")/Table3[[#This Row],[Count]]</f>
        <v>0.5</v>
      </c>
      <c r="T27" s="2">
        <f>COUNTIFS(Table2[Sub-Sector],Table3[[#This Row],[Sub-Sector]],Table2[% Price above 200 EMA],"&gt;=0")/Table3[[#This Row],[Count]]</f>
        <v>1</v>
      </c>
      <c r="U27" s="2">
        <f>COUNTIFS(Table2[Sub-Sector],Table3[[#This Row],[Sub-Sector]],Table2[Rate of Change - Zone],"Positive")/Table3[[#This Row],[Count]]</f>
        <v>1</v>
      </c>
      <c r="V27" s="2">
        <f>COUNTIFS(Table2[Sub-Sector],Table3[[#This Row],[Sub-Sector]],Table2[Sharpe Ratio],"&gt;=0.10")/Table3[[#This Row],[Count]]</f>
        <v>0.5</v>
      </c>
      <c r="W2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437.5</v>
      </c>
      <c r="X27">
        <f>_xlfn.RANK.AVG(Table3[[#This Row],[Score]],Table3[Score],1)</f>
        <v>67</v>
      </c>
      <c r="Y2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188</v>
      </c>
      <c r="Z27">
        <f>_xlfn.RANK.AVG(Table3[[#This Row],[Score 2 ]],Table3[[Score 2 ]],1)</f>
        <v>25.5</v>
      </c>
    </row>
    <row r="28" spans="1:26" x14ac:dyDescent="0.3">
      <c r="A28" t="s">
        <v>1210</v>
      </c>
      <c r="B28">
        <f>COUNTIFS(Table2[Sub-Sector],Table3[[#This Row],[Sub-Sector]])</f>
        <v>3</v>
      </c>
      <c r="C28" s="2">
        <f>COUNTIFS(Table2[Sub-Sector],Table3[[#This Row],[Sub-Sector]],Table2[Uptrend],"Uptrend")/Table3[[#This Row],[Count]]</f>
        <v>1</v>
      </c>
      <c r="D28" s="2">
        <f>COUNTIFS(Table2[Sub-Sector],Table3[[#This Row],[Sub-Sector]],Table2[1W Return vs Nifty],"&gt;=5")/Table3[[#This Row],[Count]]</f>
        <v>0</v>
      </c>
      <c r="E28" s="2">
        <f>COUNTIFS(Table2[Sub-Sector],Table3[[#This Row],[Sub-Sector]],Table2[1M Return vs Nifty],"&gt;=5")/Table3[[#This Row],[Count]]</f>
        <v>0.33333333333333331</v>
      </c>
      <c r="F28" s="2">
        <f>COUNTIFS(Table2[Sub-Sector],Table3[[#This Row],[Sub-Sector]],Table2[6M Return vs Nifty],"&gt;=10")/Table3[[#This Row],[Count]]</f>
        <v>0.66666666666666663</v>
      </c>
      <c r="G28" s="2">
        <f>COUNTIFS(Table2[Sub-Sector],Table3[[#This Row],[Sub-Sector]],Table2[1Y Return vs Nifty],"&gt;=10")/Table3[[#This Row],[Count]]</f>
        <v>0.33333333333333331</v>
      </c>
      <c r="H28" s="2">
        <f>COUNTIFS(Table2[Sub-Sector],Table3[[#This Row],[Sub-Sector]],Table2[RSI Exponential â€“ 14D],"&gt;=50")/Table3[[#This Row],[Count]]</f>
        <v>0.33333333333333331</v>
      </c>
      <c r="I28" s="2">
        <f>COUNTIFS(Table2[Sub-Sector],Table3[[#This Row],[Sub-Sector]],Table2[Relative Volume],"&gt;=1")/Table3[[#This Row],[Count]]</f>
        <v>0.33333333333333331</v>
      </c>
      <c r="J28" s="2">
        <f>COUNTIFS(Table2[Sub-Sector],Table3[[#This Row],[Sub-Sector]],Table2[% Away From Day Low],"&gt;=0.05")/Table3[[#This Row],[Count]]</f>
        <v>0</v>
      </c>
      <c r="K28" s="2">
        <f>COUNTIFS(Table2[Sub-Sector],Table3[[#This Row],[Sub-Sector]],Table2[% Away From Day High],"&lt;=0.05")/Table3[[#This Row],[Count]]</f>
        <v>1</v>
      </c>
      <c r="L28" s="2">
        <f>COUNTIFS(Table2[Sub-Sector],Table3[[#This Row],[Sub-Sector]],Table2[% Away From Current Week Low],"&gt;=0.05")/Table3[[#This Row],[Count]]</f>
        <v>0</v>
      </c>
      <c r="M28" s="2">
        <f>COUNTIFS(Table2[Sub-Sector],Table3[[#This Row],[Sub-Sector]],Table2[% Away From Current Week High],"&lt;=0.05")/Table3[[#This Row],[Count]]</f>
        <v>1</v>
      </c>
      <c r="N28" s="2">
        <f>COUNTIFS(Table2[Sub-Sector],Table3[[#This Row],[Sub-Sector]],Table2[% Away From Current Month Low],"&gt;=0.05")/Table3[[#This Row],[Count]]</f>
        <v>0</v>
      </c>
      <c r="O28" s="2">
        <f>COUNTIFS(Table2[Sub-Sector],Table3[[#This Row],[Sub-Sector]],Table2[% Away From Current Month High],"&lt;=0.05")/Table3[[#This Row],[Count]]</f>
        <v>1</v>
      </c>
      <c r="P28" s="2">
        <f>COUNTIFS(Table2[Sub-Sector],Table3[[#This Row],[Sub-Sector]],Table2[% Away From 52W High],"&lt;=10")/Table3[[#This Row],[Count]]</f>
        <v>0.33333333333333331</v>
      </c>
      <c r="Q28" s="2">
        <f>COUNTIFS(Table2[Sub-Sector],Table3[[#This Row],[Sub-Sector]],Table2[% Away From 52W Low],"&gt;=10")/Table3[[#This Row],[Count]]</f>
        <v>1</v>
      </c>
      <c r="R28" s="2">
        <f>COUNTIFS(Table2[Sub-Sector],Table3[[#This Row],[Sub-Sector]],Table2[% Price above 20 EMA],"&gt;=0")/Table3[[#This Row],[Count]]</f>
        <v>0.33333333333333331</v>
      </c>
      <c r="S28" s="2">
        <f>COUNTIFS(Table2[Sub-Sector],Table3[[#This Row],[Sub-Sector]],Table2[% Price above 50 EMA],"&gt;=0")/Table3[[#This Row],[Count]]</f>
        <v>0.66666666666666663</v>
      </c>
      <c r="T28" s="2">
        <f>COUNTIFS(Table2[Sub-Sector],Table3[[#This Row],[Sub-Sector]],Table2[% Price above 200 EMA],"&gt;=0")/Table3[[#This Row],[Count]]</f>
        <v>1</v>
      </c>
      <c r="U28" s="2">
        <f>COUNTIFS(Table2[Sub-Sector],Table3[[#This Row],[Sub-Sector]],Table2[Rate of Change - Zone],"Positive")/Table3[[#This Row],[Count]]</f>
        <v>1</v>
      </c>
      <c r="V28" s="2">
        <f>COUNTIFS(Table2[Sub-Sector],Table3[[#This Row],[Sub-Sector]],Table2[Sharpe Ratio],"&gt;=0.10")/Table3[[#This Row],[Count]]</f>
        <v>0.33333333333333331</v>
      </c>
      <c r="W2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315</v>
      </c>
      <c r="X28">
        <f>_xlfn.RANK.AVG(Table3[[#This Row],[Score]],Table3[Score],1)</f>
        <v>24</v>
      </c>
      <c r="Y2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188.5</v>
      </c>
      <c r="Z28">
        <f>_xlfn.RANK.AVG(Table3[[#This Row],[Score 2 ]],Table3[[Score 2 ]],1)</f>
        <v>27</v>
      </c>
    </row>
    <row r="29" spans="1:26" x14ac:dyDescent="0.3">
      <c r="A29" t="s">
        <v>428</v>
      </c>
      <c r="B29">
        <f>COUNTIFS(Table2[Sub-Sector],Table3[[#This Row],[Sub-Sector]])</f>
        <v>4</v>
      </c>
      <c r="C29" s="2">
        <f>COUNTIFS(Table2[Sub-Sector],Table3[[#This Row],[Sub-Sector]],Table2[Uptrend],"Uptrend")/Table3[[#This Row],[Count]]</f>
        <v>0.5</v>
      </c>
      <c r="D29" s="2">
        <f>COUNTIFS(Table2[Sub-Sector],Table3[[#This Row],[Sub-Sector]],Table2[1W Return vs Nifty],"&gt;=5")/Table3[[#This Row],[Count]]</f>
        <v>0</v>
      </c>
      <c r="E29" s="2">
        <f>COUNTIFS(Table2[Sub-Sector],Table3[[#This Row],[Sub-Sector]],Table2[1M Return vs Nifty],"&gt;=5")/Table3[[#This Row],[Count]]</f>
        <v>0</v>
      </c>
      <c r="F29" s="2">
        <f>COUNTIFS(Table2[Sub-Sector],Table3[[#This Row],[Sub-Sector]],Table2[6M Return vs Nifty],"&gt;=10")/Table3[[#This Row],[Count]]</f>
        <v>0.75</v>
      </c>
      <c r="G29" s="2">
        <f>COUNTIFS(Table2[Sub-Sector],Table3[[#This Row],[Sub-Sector]],Table2[1Y Return vs Nifty],"&gt;=10")/Table3[[#This Row],[Count]]</f>
        <v>0.75</v>
      </c>
      <c r="H29" s="2">
        <f>COUNTIFS(Table2[Sub-Sector],Table3[[#This Row],[Sub-Sector]],Table2[RSI Exponential â€“ 14D],"&gt;=50")/Table3[[#This Row],[Count]]</f>
        <v>0.5</v>
      </c>
      <c r="I29" s="2">
        <f>COUNTIFS(Table2[Sub-Sector],Table3[[#This Row],[Sub-Sector]],Table2[Relative Volume],"&gt;=1")/Table3[[#This Row],[Count]]</f>
        <v>0.25</v>
      </c>
      <c r="J29" s="2">
        <f>COUNTIFS(Table2[Sub-Sector],Table3[[#This Row],[Sub-Sector]],Table2[% Away From Day Low],"&gt;=0.05")/Table3[[#This Row],[Count]]</f>
        <v>0.25</v>
      </c>
      <c r="K29" s="2">
        <f>COUNTIFS(Table2[Sub-Sector],Table3[[#This Row],[Sub-Sector]],Table2[% Away From Day High],"&lt;=0.05")/Table3[[#This Row],[Count]]</f>
        <v>1</v>
      </c>
      <c r="L29" s="2">
        <f>COUNTIFS(Table2[Sub-Sector],Table3[[#This Row],[Sub-Sector]],Table2[% Away From Current Week Low],"&gt;=0.05")/Table3[[#This Row],[Count]]</f>
        <v>0.25</v>
      </c>
      <c r="M29" s="2">
        <f>COUNTIFS(Table2[Sub-Sector],Table3[[#This Row],[Sub-Sector]],Table2[% Away From Current Week High],"&lt;=0.05")/Table3[[#This Row],[Count]]</f>
        <v>1</v>
      </c>
      <c r="N29" s="2">
        <f>COUNTIFS(Table2[Sub-Sector],Table3[[#This Row],[Sub-Sector]],Table2[% Away From Current Month Low],"&gt;=0.05")/Table3[[#This Row],[Count]]</f>
        <v>0.25</v>
      </c>
      <c r="O29" s="2">
        <f>COUNTIFS(Table2[Sub-Sector],Table3[[#This Row],[Sub-Sector]],Table2[% Away From Current Month High],"&lt;=0.05")/Table3[[#This Row],[Count]]</f>
        <v>1</v>
      </c>
      <c r="P29" s="2">
        <f>COUNTIFS(Table2[Sub-Sector],Table3[[#This Row],[Sub-Sector]],Table2[% Away From 52W High],"&lt;=10")/Table3[[#This Row],[Count]]</f>
        <v>0.25</v>
      </c>
      <c r="Q29" s="2">
        <f>COUNTIFS(Table2[Sub-Sector],Table3[[#This Row],[Sub-Sector]],Table2[% Away From 52W Low],"&gt;=10")/Table3[[#This Row],[Count]]</f>
        <v>1</v>
      </c>
      <c r="R29" s="2">
        <f>COUNTIFS(Table2[Sub-Sector],Table3[[#This Row],[Sub-Sector]],Table2[% Price above 20 EMA],"&gt;=0")/Table3[[#This Row],[Count]]</f>
        <v>0.5</v>
      </c>
      <c r="S29" s="2">
        <f>COUNTIFS(Table2[Sub-Sector],Table3[[#This Row],[Sub-Sector]],Table2[% Price above 50 EMA],"&gt;=0")/Table3[[#This Row],[Count]]</f>
        <v>1</v>
      </c>
      <c r="T29" s="2">
        <f>COUNTIFS(Table2[Sub-Sector],Table3[[#This Row],[Sub-Sector]],Table2[% Price above 200 EMA],"&gt;=0")/Table3[[#This Row],[Count]]</f>
        <v>1</v>
      </c>
      <c r="U29" s="2">
        <f>COUNTIFS(Table2[Sub-Sector],Table3[[#This Row],[Sub-Sector]],Table2[Rate of Change - Zone],"Positive")/Table3[[#This Row],[Count]]</f>
        <v>0.75</v>
      </c>
      <c r="V29" s="2">
        <f>COUNTIFS(Table2[Sub-Sector],Table3[[#This Row],[Sub-Sector]],Table2[Sharpe Ratio],"&gt;=0.10")/Table3[[#This Row],[Count]]</f>
        <v>0.5</v>
      </c>
      <c r="W2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439</v>
      </c>
      <c r="X29">
        <f>_xlfn.RANK.AVG(Table3[[#This Row],[Score]],Table3[Score],1)</f>
        <v>69.5</v>
      </c>
      <c r="Y2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189.5</v>
      </c>
      <c r="Z29">
        <f>_xlfn.RANK.AVG(Table3[[#This Row],[Score 2 ]],Table3[[Score 2 ]],1)</f>
        <v>28.5</v>
      </c>
    </row>
    <row r="30" spans="1:26" x14ac:dyDescent="0.3">
      <c r="A30" t="s">
        <v>509</v>
      </c>
      <c r="B30">
        <f>COUNTIFS(Table2[Sub-Sector],Table3[[#This Row],[Sub-Sector]])</f>
        <v>4</v>
      </c>
      <c r="C30" s="2">
        <f>COUNTIFS(Table2[Sub-Sector],Table3[[#This Row],[Sub-Sector]],Table2[Uptrend],"Uptrend")/Table3[[#This Row],[Count]]</f>
        <v>0.75</v>
      </c>
      <c r="D30" s="2">
        <f>COUNTIFS(Table2[Sub-Sector],Table3[[#This Row],[Sub-Sector]],Table2[1W Return vs Nifty],"&gt;=5")/Table3[[#This Row],[Count]]</f>
        <v>0</v>
      </c>
      <c r="E30" s="2">
        <f>COUNTIFS(Table2[Sub-Sector],Table3[[#This Row],[Sub-Sector]],Table2[1M Return vs Nifty],"&gt;=5")/Table3[[#This Row],[Count]]</f>
        <v>0.25</v>
      </c>
      <c r="F30" s="2">
        <f>COUNTIFS(Table2[Sub-Sector],Table3[[#This Row],[Sub-Sector]],Table2[6M Return vs Nifty],"&gt;=10")/Table3[[#This Row],[Count]]</f>
        <v>0.75</v>
      </c>
      <c r="G30" s="2">
        <f>COUNTIFS(Table2[Sub-Sector],Table3[[#This Row],[Sub-Sector]],Table2[1Y Return vs Nifty],"&gt;=10")/Table3[[#This Row],[Count]]</f>
        <v>0.75</v>
      </c>
      <c r="H30" s="2">
        <f>COUNTIFS(Table2[Sub-Sector],Table3[[#This Row],[Sub-Sector]],Table2[RSI Exponential â€“ 14D],"&gt;=50")/Table3[[#This Row],[Count]]</f>
        <v>0</v>
      </c>
      <c r="I30" s="2">
        <f>COUNTIFS(Table2[Sub-Sector],Table3[[#This Row],[Sub-Sector]],Table2[Relative Volume],"&gt;=1")/Table3[[#This Row],[Count]]</f>
        <v>0.25</v>
      </c>
      <c r="J30" s="2">
        <f>COUNTIFS(Table2[Sub-Sector],Table3[[#This Row],[Sub-Sector]],Table2[% Away From Day Low],"&gt;=0.05")/Table3[[#This Row],[Count]]</f>
        <v>0</v>
      </c>
      <c r="K30" s="2">
        <f>COUNTIFS(Table2[Sub-Sector],Table3[[#This Row],[Sub-Sector]],Table2[% Away From Day High],"&lt;=0.05")/Table3[[#This Row],[Count]]</f>
        <v>1</v>
      </c>
      <c r="L30" s="2">
        <f>COUNTIFS(Table2[Sub-Sector],Table3[[#This Row],[Sub-Sector]],Table2[% Away From Current Week Low],"&gt;=0.05")/Table3[[#This Row],[Count]]</f>
        <v>0</v>
      </c>
      <c r="M30" s="2">
        <f>COUNTIFS(Table2[Sub-Sector],Table3[[#This Row],[Sub-Sector]],Table2[% Away From Current Week High],"&lt;=0.05")/Table3[[#This Row],[Count]]</f>
        <v>1</v>
      </c>
      <c r="N30" s="2">
        <f>COUNTIFS(Table2[Sub-Sector],Table3[[#This Row],[Sub-Sector]],Table2[% Away From Current Month Low],"&gt;=0.05")/Table3[[#This Row],[Count]]</f>
        <v>0</v>
      </c>
      <c r="O30" s="2">
        <f>COUNTIFS(Table2[Sub-Sector],Table3[[#This Row],[Sub-Sector]],Table2[% Away From Current Month High],"&lt;=0.05")/Table3[[#This Row],[Count]]</f>
        <v>1</v>
      </c>
      <c r="P30" s="2">
        <f>COUNTIFS(Table2[Sub-Sector],Table3[[#This Row],[Sub-Sector]],Table2[% Away From 52W High],"&lt;=10")/Table3[[#This Row],[Count]]</f>
        <v>0</v>
      </c>
      <c r="Q30" s="2">
        <f>COUNTIFS(Table2[Sub-Sector],Table3[[#This Row],[Sub-Sector]],Table2[% Away From 52W Low],"&gt;=10")/Table3[[#This Row],[Count]]</f>
        <v>1</v>
      </c>
      <c r="R30" s="2">
        <f>COUNTIFS(Table2[Sub-Sector],Table3[[#This Row],[Sub-Sector]],Table2[% Price above 20 EMA],"&gt;=0")/Table3[[#This Row],[Count]]</f>
        <v>0.25</v>
      </c>
      <c r="S30" s="2">
        <f>COUNTIFS(Table2[Sub-Sector],Table3[[#This Row],[Sub-Sector]],Table2[% Price above 50 EMA],"&gt;=0")/Table3[[#This Row],[Count]]</f>
        <v>0.5</v>
      </c>
      <c r="T30" s="2">
        <f>COUNTIFS(Table2[Sub-Sector],Table3[[#This Row],[Sub-Sector]],Table2[% Price above 200 EMA],"&gt;=0")/Table3[[#This Row],[Count]]</f>
        <v>1</v>
      </c>
      <c r="U30" s="2">
        <f>COUNTIFS(Table2[Sub-Sector],Table3[[#This Row],[Sub-Sector]],Table2[Rate of Change - Zone],"Positive")/Table3[[#This Row],[Count]]</f>
        <v>0.75</v>
      </c>
      <c r="V30" s="2">
        <f>COUNTIFS(Table2[Sub-Sector],Table3[[#This Row],[Sub-Sector]],Table2[Sharpe Ratio],"&gt;=0.10")/Table3[[#This Row],[Count]]</f>
        <v>0.5</v>
      </c>
      <c r="W3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360</v>
      </c>
      <c r="X30">
        <f>_xlfn.RANK.AVG(Table3[[#This Row],[Score]],Table3[Score],1)</f>
        <v>34</v>
      </c>
      <c r="Y3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189.5</v>
      </c>
      <c r="Z30">
        <f>_xlfn.RANK.AVG(Table3[[#This Row],[Score 2 ]],Table3[[Score 2 ]],1)</f>
        <v>28.5</v>
      </c>
    </row>
    <row r="31" spans="1:26" x14ac:dyDescent="0.3">
      <c r="A31" t="s">
        <v>195</v>
      </c>
      <c r="B31">
        <f>COUNTIFS(Table2[Sub-Sector],Table3[[#This Row],[Sub-Sector]])</f>
        <v>4</v>
      </c>
      <c r="C31" s="2">
        <f>COUNTIFS(Table2[Sub-Sector],Table3[[#This Row],[Sub-Sector]],Table2[Uptrend],"Uptrend")/Table3[[#This Row],[Count]]</f>
        <v>1</v>
      </c>
      <c r="D31" s="2">
        <f>COUNTIFS(Table2[Sub-Sector],Table3[[#This Row],[Sub-Sector]],Table2[1W Return vs Nifty],"&gt;=5")/Table3[[#This Row],[Count]]</f>
        <v>0</v>
      </c>
      <c r="E31" s="2">
        <f>COUNTIFS(Table2[Sub-Sector],Table3[[#This Row],[Sub-Sector]],Table2[1M Return vs Nifty],"&gt;=5")/Table3[[#This Row],[Count]]</f>
        <v>0.5</v>
      </c>
      <c r="F31" s="2">
        <f>COUNTIFS(Table2[Sub-Sector],Table3[[#This Row],[Sub-Sector]],Table2[6M Return vs Nifty],"&gt;=10")/Table3[[#This Row],[Count]]</f>
        <v>0.5</v>
      </c>
      <c r="G31" s="2">
        <f>COUNTIFS(Table2[Sub-Sector],Table3[[#This Row],[Sub-Sector]],Table2[1Y Return vs Nifty],"&gt;=10")/Table3[[#This Row],[Count]]</f>
        <v>0.25</v>
      </c>
      <c r="H31" s="2">
        <f>COUNTIFS(Table2[Sub-Sector],Table3[[#This Row],[Sub-Sector]],Table2[RSI Exponential â€“ 14D],"&gt;=50")/Table3[[#This Row],[Count]]</f>
        <v>1</v>
      </c>
      <c r="I31" s="2">
        <f>COUNTIFS(Table2[Sub-Sector],Table3[[#This Row],[Sub-Sector]],Table2[Relative Volume],"&gt;=1")/Table3[[#This Row],[Count]]</f>
        <v>0.5</v>
      </c>
      <c r="J31" s="2">
        <f>COUNTIFS(Table2[Sub-Sector],Table3[[#This Row],[Sub-Sector]],Table2[% Away From Day Low],"&gt;=0.05")/Table3[[#This Row],[Count]]</f>
        <v>0</v>
      </c>
      <c r="K31" s="2">
        <f>COUNTIFS(Table2[Sub-Sector],Table3[[#This Row],[Sub-Sector]],Table2[% Away From Day High],"&lt;=0.05")/Table3[[#This Row],[Count]]</f>
        <v>1</v>
      </c>
      <c r="L31" s="2">
        <f>COUNTIFS(Table2[Sub-Sector],Table3[[#This Row],[Sub-Sector]],Table2[% Away From Current Week Low],"&gt;=0.05")/Table3[[#This Row],[Count]]</f>
        <v>0</v>
      </c>
      <c r="M31" s="2">
        <f>COUNTIFS(Table2[Sub-Sector],Table3[[#This Row],[Sub-Sector]],Table2[% Away From Current Week High],"&lt;=0.05")/Table3[[#This Row],[Count]]</f>
        <v>1</v>
      </c>
      <c r="N31" s="2">
        <f>COUNTIFS(Table2[Sub-Sector],Table3[[#This Row],[Sub-Sector]],Table2[% Away From Current Month Low],"&gt;=0.05")/Table3[[#This Row],[Count]]</f>
        <v>0</v>
      </c>
      <c r="O31" s="2">
        <f>COUNTIFS(Table2[Sub-Sector],Table3[[#This Row],[Sub-Sector]],Table2[% Away From Current Month High],"&lt;=0.05")/Table3[[#This Row],[Count]]</f>
        <v>1</v>
      </c>
      <c r="P31" s="2">
        <f>COUNTIFS(Table2[Sub-Sector],Table3[[#This Row],[Sub-Sector]],Table2[% Away From 52W High],"&lt;=10")/Table3[[#This Row],[Count]]</f>
        <v>0.75</v>
      </c>
      <c r="Q31" s="2">
        <f>COUNTIFS(Table2[Sub-Sector],Table3[[#This Row],[Sub-Sector]],Table2[% Away From 52W Low],"&gt;=10")/Table3[[#This Row],[Count]]</f>
        <v>1</v>
      </c>
      <c r="R31" s="2">
        <f>COUNTIFS(Table2[Sub-Sector],Table3[[#This Row],[Sub-Sector]],Table2[% Price above 20 EMA],"&gt;=0")/Table3[[#This Row],[Count]]</f>
        <v>1</v>
      </c>
      <c r="S31" s="2">
        <f>COUNTIFS(Table2[Sub-Sector],Table3[[#This Row],[Sub-Sector]],Table2[% Price above 50 EMA],"&gt;=0")/Table3[[#This Row],[Count]]</f>
        <v>1</v>
      </c>
      <c r="T31" s="2">
        <f>COUNTIFS(Table2[Sub-Sector],Table3[[#This Row],[Sub-Sector]],Table2[% Price above 200 EMA],"&gt;=0")/Table3[[#This Row],[Count]]</f>
        <v>1</v>
      </c>
      <c r="U31" s="2">
        <f>COUNTIFS(Table2[Sub-Sector],Table3[[#This Row],[Sub-Sector]],Table2[Rate of Change - Zone],"Positive")/Table3[[#This Row],[Count]]</f>
        <v>1</v>
      </c>
      <c r="V31" s="2">
        <f>COUNTIFS(Table2[Sub-Sector],Table3[[#This Row],[Sub-Sector]],Table2[Sharpe Ratio],"&gt;=0.10")/Table3[[#This Row],[Count]]</f>
        <v>0</v>
      </c>
      <c r="W3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303</v>
      </c>
      <c r="X31">
        <f>_xlfn.RANK.AVG(Table3[[#This Row],[Score]],Table3[Score],1)</f>
        <v>21</v>
      </c>
      <c r="Y3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192.5</v>
      </c>
      <c r="Z31">
        <f>_xlfn.RANK.AVG(Table3[[#This Row],[Score 2 ]],Table3[[Score 2 ]],1)</f>
        <v>30</v>
      </c>
    </row>
    <row r="32" spans="1:26" x14ac:dyDescent="0.3">
      <c r="A32" t="s">
        <v>37</v>
      </c>
      <c r="B32">
        <f>COUNTIFS(Table2[Sub-Sector],Table3[[#This Row],[Sub-Sector]])</f>
        <v>10</v>
      </c>
      <c r="C32" s="2">
        <f>COUNTIFS(Table2[Sub-Sector],Table3[[#This Row],[Sub-Sector]],Table2[Uptrend],"Uptrend")/Table3[[#This Row],[Count]]</f>
        <v>1</v>
      </c>
      <c r="D32" s="2">
        <f>COUNTIFS(Table2[Sub-Sector],Table3[[#This Row],[Sub-Sector]],Table2[1W Return vs Nifty],"&gt;=5")/Table3[[#This Row],[Count]]</f>
        <v>0.1</v>
      </c>
      <c r="E32" s="2">
        <f>COUNTIFS(Table2[Sub-Sector],Table3[[#This Row],[Sub-Sector]],Table2[1M Return vs Nifty],"&gt;=5")/Table3[[#This Row],[Count]]</f>
        <v>0.2</v>
      </c>
      <c r="F32" s="2">
        <f>COUNTIFS(Table2[Sub-Sector],Table3[[#This Row],[Sub-Sector]],Table2[6M Return vs Nifty],"&gt;=10")/Table3[[#This Row],[Count]]</f>
        <v>0.3</v>
      </c>
      <c r="G32" s="2">
        <f>COUNTIFS(Table2[Sub-Sector],Table3[[#This Row],[Sub-Sector]],Table2[1Y Return vs Nifty],"&gt;=10")/Table3[[#This Row],[Count]]</f>
        <v>0.5</v>
      </c>
      <c r="H32" s="2">
        <f>COUNTIFS(Table2[Sub-Sector],Table3[[#This Row],[Sub-Sector]],Table2[RSI Exponential â€“ 14D],"&gt;=50")/Table3[[#This Row],[Count]]</f>
        <v>0.9</v>
      </c>
      <c r="I32" s="2">
        <f>COUNTIFS(Table2[Sub-Sector],Table3[[#This Row],[Sub-Sector]],Table2[Relative Volume],"&gt;=1")/Table3[[#This Row],[Count]]</f>
        <v>0.5</v>
      </c>
      <c r="J32" s="2">
        <f>COUNTIFS(Table2[Sub-Sector],Table3[[#This Row],[Sub-Sector]],Table2[% Away From Day Low],"&gt;=0.05")/Table3[[#This Row],[Count]]</f>
        <v>0</v>
      </c>
      <c r="K32" s="2">
        <f>COUNTIFS(Table2[Sub-Sector],Table3[[#This Row],[Sub-Sector]],Table2[% Away From Day High],"&lt;=0.05")/Table3[[#This Row],[Count]]</f>
        <v>1</v>
      </c>
      <c r="L32" s="2">
        <f>COUNTIFS(Table2[Sub-Sector],Table3[[#This Row],[Sub-Sector]],Table2[% Away From Current Week Low],"&gt;=0.05")/Table3[[#This Row],[Count]]</f>
        <v>0</v>
      </c>
      <c r="M32" s="2">
        <f>COUNTIFS(Table2[Sub-Sector],Table3[[#This Row],[Sub-Sector]],Table2[% Away From Current Week High],"&lt;=0.05")/Table3[[#This Row],[Count]]</f>
        <v>1</v>
      </c>
      <c r="N32" s="2">
        <f>COUNTIFS(Table2[Sub-Sector],Table3[[#This Row],[Sub-Sector]],Table2[% Away From Current Month Low],"&gt;=0.05")/Table3[[#This Row],[Count]]</f>
        <v>0</v>
      </c>
      <c r="O32" s="2">
        <f>COUNTIFS(Table2[Sub-Sector],Table3[[#This Row],[Sub-Sector]],Table2[% Away From Current Month High],"&lt;=0.05")/Table3[[#This Row],[Count]]</f>
        <v>1</v>
      </c>
      <c r="P32" s="2">
        <f>COUNTIFS(Table2[Sub-Sector],Table3[[#This Row],[Sub-Sector]],Table2[% Away From 52W High],"&lt;=10")/Table3[[#This Row],[Count]]</f>
        <v>0.7</v>
      </c>
      <c r="Q32" s="2">
        <f>COUNTIFS(Table2[Sub-Sector],Table3[[#This Row],[Sub-Sector]],Table2[% Away From 52W Low],"&gt;=10")/Table3[[#This Row],[Count]]</f>
        <v>1</v>
      </c>
      <c r="R32" s="2">
        <f>COUNTIFS(Table2[Sub-Sector],Table3[[#This Row],[Sub-Sector]],Table2[% Price above 20 EMA],"&gt;=0")/Table3[[#This Row],[Count]]</f>
        <v>0.9</v>
      </c>
      <c r="S32" s="2">
        <f>COUNTIFS(Table2[Sub-Sector],Table3[[#This Row],[Sub-Sector]],Table2[% Price above 50 EMA],"&gt;=0")/Table3[[#This Row],[Count]]</f>
        <v>0.9</v>
      </c>
      <c r="T32" s="2">
        <f>COUNTIFS(Table2[Sub-Sector],Table3[[#This Row],[Sub-Sector]],Table2[% Price above 200 EMA],"&gt;=0")/Table3[[#This Row],[Count]]</f>
        <v>1</v>
      </c>
      <c r="U32" s="2">
        <f>COUNTIFS(Table2[Sub-Sector],Table3[[#This Row],[Sub-Sector]],Table2[Rate of Change - Zone],"Positive")/Table3[[#This Row],[Count]]</f>
        <v>1</v>
      </c>
      <c r="V32" s="2">
        <f>COUNTIFS(Table2[Sub-Sector],Table3[[#This Row],[Sub-Sector]],Table2[Sharpe Ratio],"&gt;=0.10")/Table3[[#This Row],[Count]]</f>
        <v>0.1</v>
      </c>
      <c r="W3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291.5</v>
      </c>
      <c r="X32">
        <f>_xlfn.RANK.AVG(Table3[[#This Row],[Score]],Table3[Score],1)</f>
        <v>19</v>
      </c>
      <c r="Y3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198</v>
      </c>
      <c r="Z32">
        <f>_xlfn.RANK.AVG(Table3[[#This Row],[Score 2 ]],Table3[[Score 2 ]],1)</f>
        <v>31.5</v>
      </c>
    </row>
    <row r="33" spans="1:26" x14ac:dyDescent="0.3">
      <c r="A33" t="s">
        <v>135</v>
      </c>
      <c r="B33">
        <f>COUNTIFS(Table2[Sub-Sector],Table3[[#This Row],[Sub-Sector]])</f>
        <v>8</v>
      </c>
      <c r="C33" s="2">
        <f>COUNTIFS(Table2[Sub-Sector],Table3[[#This Row],[Sub-Sector]],Table2[Uptrend],"Uptrend")/Table3[[#This Row],[Count]]</f>
        <v>0.75</v>
      </c>
      <c r="D33" s="2">
        <f>COUNTIFS(Table2[Sub-Sector],Table3[[#This Row],[Sub-Sector]],Table2[1W Return vs Nifty],"&gt;=5")/Table3[[#This Row],[Count]]</f>
        <v>0.125</v>
      </c>
      <c r="E33" s="2">
        <f>COUNTIFS(Table2[Sub-Sector],Table3[[#This Row],[Sub-Sector]],Table2[1M Return vs Nifty],"&gt;=5")/Table3[[#This Row],[Count]]</f>
        <v>0.25</v>
      </c>
      <c r="F33" s="2">
        <f>COUNTIFS(Table2[Sub-Sector],Table3[[#This Row],[Sub-Sector]],Table2[6M Return vs Nifty],"&gt;=10")/Table3[[#This Row],[Count]]</f>
        <v>0.5</v>
      </c>
      <c r="G33" s="2">
        <f>COUNTIFS(Table2[Sub-Sector],Table3[[#This Row],[Sub-Sector]],Table2[1Y Return vs Nifty],"&gt;=10")/Table3[[#This Row],[Count]]</f>
        <v>0.625</v>
      </c>
      <c r="H33" s="2">
        <f>COUNTIFS(Table2[Sub-Sector],Table3[[#This Row],[Sub-Sector]],Table2[RSI Exponential â€“ 14D],"&gt;=50")/Table3[[#This Row],[Count]]</f>
        <v>0.625</v>
      </c>
      <c r="I33" s="2">
        <f>COUNTIFS(Table2[Sub-Sector],Table3[[#This Row],[Sub-Sector]],Table2[Relative Volume],"&gt;=1")/Table3[[#This Row],[Count]]</f>
        <v>0.375</v>
      </c>
      <c r="J33" s="2">
        <f>COUNTIFS(Table2[Sub-Sector],Table3[[#This Row],[Sub-Sector]],Table2[% Away From Day Low],"&gt;=0.05")/Table3[[#This Row],[Count]]</f>
        <v>0</v>
      </c>
      <c r="K33" s="2">
        <f>COUNTIFS(Table2[Sub-Sector],Table3[[#This Row],[Sub-Sector]],Table2[% Away From Day High],"&lt;=0.05")/Table3[[#This Row],[Count]]</f>
        <v>1</v>
      </c>
      <c r="L33" s="2">
        <f>COUNTIFS(Table2[Sub-Sector],Table3[[#This Row],[Sub-Sector]],Table2[% Away From Current Week Low],"&gt;=0.05")/Table3[[#This Row],[Count]]</f>
        <v>0</v>
      </c>
      <c r="M33" s="2">
        <f>COUNTIFS(Table2[Sub-Sector],Table3[[#This Row],[Sub-Sector]],Table2[% Away From Current Week High],"&lt;=0.05")/Table3[[#This Row],[Count]]</f>
        <v>1</v>
      </c>
      <c r="N33" s="2">
        <f>COUNTIFS(Table2[Sub-Sector],Table3[[#This Row],[Sub-Sector]],Table2[% Away From Current Month Low],"&gt;=0.05")/Table3[[#This Row],[Count]]</f>
        <v>0</v>
      </c>
      <c r="O33" s="2">
        <f>COUNTIFS(Table2[Sub-Sector],Table3[[#This Row],[Sub-Sector]],Table2[% Away From Current Month High],"&lt;=0.05")/Table3[[#This Row],[Count]]</f>
        <v>1</v>
      </c>
      <c r="P33" s="2">
        <f>COUNTIFS(Table2[Sub-Sector],Table3[[#This Row],[Sub-Sector]],Table2[% Away From 52W High],"&lt;=10")/Table3[[#This Row],[Count]]</f>
        <v>0.25</v>
      </c>
      <c r="Q33" s="2">
        <f>COUNTIFS(Table2[Sub-Sector],Table3[[#This Row],[Sub-Sector]],Table2[% Away From 52W Low],"&gt;=10")/Table3[[#This Row],[Count]]</f>
        <v>1</v>
      </c>
      <c r="R33" s="2">
        <f>COUNTIFS(Table2[Sub-Sector],Table3[[#This Row],[Sub-Sector]],Table2[% Price above 20 EMA],"&gt;=0")/Table3[[#This Row],[Count]]</f>
        <v>0.5</v>
      </c>
      <c r="S33" s="2">
        <f>COUNTIFS(Table2[Sub-Sector],Table3[[#This Row],[Sub-Sector]],Table2[% Price above 50 EMA],"&gt;=0")/Table3[[#This Row],[Count]]</f>
        <v>0.75</v>
      </c>
      <c r="T33" s="2">
        <f>COUNTIFS(Table2[Sub-Sector],Table3[[#This Row],[Sub-Sector]],Table2[% Price above 200 EMA],"&gt;=0")/Table3[[#This Row],[Count]]</f>
        <v>0.875</v>
      </c>
      <c r="U33" s="2">
        <f>COUNTIFS(Table2[Sub-Sector],Table3[[#This Row],[Sub-Sector]],Table2[Rate of Change - Zone],"Positive")/Table3[[#This Row],[Count]]</f>
        <v>0.875</v>
      </c>
      <c r="V33" s="2">
        <f>COUNTIFS(Table2[Sub-Sector],Table3[[#This Row],[Sub-Sector]],Table2[Sharpe Ratio],"&gt;=0.10")/Table3[[#This Row],[Count]]</f>
        <v>0</v>
      </c>
      <c r="W3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310</v>
      </c>
      <c r="X33">
        <f>_xlfn.RANK.AVG(Table3[[#This Row],[Score]],Table3[Score],1)</f>
        <v>23</v>
      </c>
      <c r="Y3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198</v>
      </c>
      <c r="Z33">
        <f>_xlfn.RANK.AVG(Table3[[#This Row],[Score 2 ]],Table3[[Score 2 ]],1)</f>
        <v>31.5</v>
      </c>
    </row>
    <row r="34" spans="1:26" x14ac:dyDescent="0.3">
      <c r="A34" t="s">
        <v>365</v>
      </c>
      <c r="B34">
        <f>COUNTIFS(Table2[Sub-Sector],Table3[[#This Row],[Sub-Sector]])</f>
        <v>2</v>
      </c>
      <c r="C34" s="2">
        <f>COUNTIFS(Table2[Sub-Sector],Table3[[#This Row],[Sub-Sector]],Table2[Uptrend],"Uptrend")/Table3[[#This Row],[Count]]</f>
        <v>0.5</v>
      </c>
      <c r="D34" s="2">
        <f>COUNTIFS(Table2[Sub-Sector],Table3[[#This Row],[Sub-Sector]],Table2[1W Return vs Nifty],"&gt;=5")/Table3[[#This Row],[Count]]</f>
        <v>0</v>
      </c>
      <c r="E34" s="2">
        <f>COUNTIFS(Table2[Sub-Sector],Table3[[#This Row],[Sub-Sector]],Table2[1M Return vs Nifty],"&gt;=5")/Table3[[#This Row],[Count]]</f>
        <v>0.5</v>
      </c>
      <c r="F34" s="2">
        <f>COUNTIFS(Table2[Sub-Sector],Table3[[#This Row],[Sub-Sector]],Table2[6M Return vs Nifty],"&gt;=10")/Table3[[#This Row],[Count]]</f>
        <v>1</v>
      </c>
      <c r="G34" s="2">
        <f>COUNTIFS(Table2[Sub-Sector],Table3[[#This Row],[Sub-Sector]],Table2[1Y Return vs Nifty],"&gt;=10")/Table3[[#This Row],[Count]]</f>
        <v>0.5</v>
      </c>
      <c r="H34" s="2">
        <f>COUNTIFS(Table2[Sub-Sector],Table3[[#This Row],[Sub-Sector]],Table2[RSI Exponential â€“ 14D],"&gt;=50")/Table3[[#This Row],[Count]]</f>
        <v>0.5</v>
      </c>
      <c r="I34" s="2">
        <f>COUNTIFS(Table2[Sub-Sector],Table3[[#This Row],[Sub-Sector]],Table2[Relative Volume],"&gt;=1")/Table3[[#This Row],[Count]]</f>
        <v>0</v>
      </c>
      <c r="J34" s="2">
        <f>COUNTIFS(Table2[Sub-Sector],Table3[[#This Row],[Sub-Sector]],Table2[% Away From Day Low],"&gt;=0.05")/Table3[[#This Row],[Count]]</f>
        <v>0</v>
      </c>
      <c r="K34" s="2">
        <f>COUNTIFS(Table2[Sub-Sector],Table3[[#This Row],[Sub-Sector]],Table2[% Away From Day High],"&lt;=0.05")/Table3[[#This Row],[Count]]</f>
        <v>0.5</v>
      </c>
      <c r="L34" s="2">
        <f>COUNTIFS(Table2[Sub-Sector],Table3[[#This Row],[Sub-Sector]],Table2[% Away From Current Week Low],"&gt;=0.05")/Table3[[#This Row],[Count]]</f>
        <v>0</v>
      </c>
      <c r="M34" s="2">
        <f>COUNTIFS(Table2[Sub-Sector],Table3[[#This Row],[Sub-Sector]],Table2[% Away From Current Week High],"&lt;=0.05")/Table3[[#This Row],[Count]]</f>
        <v>0.5</v>
      </c>
      <c r="N34" s="2">
        <f>COUNTIFS(Table2[Sub-Sector],Table3[[#This Row],[Sub-Sector]],Table2[% Away From Current Month Low],"&gt;=0.05")/Table3[[#This Row],[Count]]</f>
        <v>0</v>
      </c>
      <c r="O34" s="2">
        <f>COUNTIFS(Table2[Sub-Sector],Table3[[#This Row],[Sub-Sector]],Table2[% Away From Current Month High],"&lt;=0.05")/Table3[[#This Row],[Count]]</f>
        <v>0.5</v>
      </c>
      <c r="P34" s="2">
        <f>COUNTIFS(Table2[Sub-Sector],Table3[[#This Row],[Sub-Sector]],Table2[% Away From 52W High],"&lt;=10")/Table3[[#This Row],[Count]]</f>
        <v>0.5</v>
      </c>
      <c r="Q34" s="2">
        <f>COUNTIFS(Table2[Sub-Sector],Table3[[#This Row],[Sub-Sector]],Table2[% Away From 52W Low],"&gt;=10")/Table3[[#This Row],[Count]]</f>
        <v>1</v>
      </c>
      <c r="R34" s="2">
        <f>COUNTIFS(Table2[Sub-Sector],Table3[[#This Row],[Sub-Sector]],Table2[% Price above 20 EMA],"&gt;=0")/Table3[[#This Row],[Count]]</f>
        <v>0.5</v>
      </c>
      <c r="S34" s="2">
        <f>COUNTIFS(Table2[Sub-Sector],Table3[[#This Row],[Sub-Sector]],Table2[% Price above 50 EMA],"&gt;=0")/Table3[[#This Row],[Count]]</f>
        <v>0.5</v>
      </c>
      <c r="T34" s="2">
        <f>COUNTIFS(Table2[Sub-Sector],Table3[[#This Row],[Sub-Sector]],Table2[% Price above 200 EMA],"&gt;=0")/Table3[[#This Row],[Count]]</f>
        <v>1</v>
      </c>
      <c r="U34" s="2">
        <f>COUNTIFS(Table2[Sub-Sector],Table3[[#This Row],[Sub-Sector]],Table2[Rate of Change - Zone],"Positive")/Table3[[#This Row],[Count]]</f>
        <v>1</v>
      </c>
      <c r="V34" s="2">
        <f>COUNTIFS(Table2[Sub-Sector],Table3[[#This Row],[Sub-Sector]],Table2[Sharpe Ratio],"&gt;=0.10")/Table3[[#This Row],[Count]]</f>
        <v>1</v>
      </c>
      <c r="W3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373</v>
      </c>
      <c r="X34">
        <f>_xlfn.RANK.AVG(Table3[[#This Row],[Score]],Table3[Score],1)</f>
        <v>36.5</v>
      </c>
      <c r="Y3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200</v>
      </c>
      <c r="Z34">
        <f>_xlfn.RANK.AVG(Table3[[#This Row],[Score 2 ]],Table3[[Score 2 ]],1)</f>
        <v>33.5</v>
      </c>
    </row>
    <row r="35" spans="1:26" x14ac:dyDescent="0.3">
      <c r="A35" t="s">
        <v>192</v>
      </c>
      <c r="B35">
        <f>COUNTIFS(Table2[Sub-Sector],Table3[[#This Row],[Sub-Sector]])</f>
        <v>2</v>
      </c>
      <c r="C35" s="2">
        <f>COUNTIFS(Table2[Sub-Sector],Table3[[#This Row],[Sub-Sector]],Table2[Uptrend],"Uptrend")/Table3[[#This Row],[Count]]</f>
        <v>1</v>
      </c>
      <c r="D35" s="2">
        <f>COUNTIFS(Table2[Sub-Sector],Table3[[#This Row],[Sub-Sector]],Table2[1W Return vs Nifty],"&gt;=5")/Table3[[#This Row],[Count]]</f>
        <v>0</v>
      </c>
      <c r="E35" s="2">
        <f>COUNTIFS(Table2[Sub-Sector],Table3[[#This Row],[Sub-Sector]],Table2[1M Return vs Nifty],"&gt;=5")/Table3[[#This Row],[Count]]</f>
        <v>0</v>
      </c>
      <c r="F35" s="2">
        <f>COUNTIFS(Table2[Sub-Sector],Table3[[#This Row],[Sub-Sector]],Table2[6M Return vs Nifty],"&gt;=10")/Table3[[#This Row],[Count]]</f>
        <v>1</v>
      </c>
      <c r="G35" s="2">
        <f>COUNTIFS(Table2[Sub-Sector],Table3[[#This Row],[Sub-Sector]],Table2[1Y Return vs Nifty],"&gt;=10")/Table3[[#This Row],[Count]]</f>
        <v>0.5</v>
      </c>
      <c r="H35" s="2">
        <f>COUNTIFS(Table2[Sub-Sector],Table3[[#This Row],[Sub-Sector]],Table2[RSI Exponential â€“ 14D],"&gt;=50")/Table3[[#This Row],[Count]]</f>
        <v>0.5</v>
      </c>
      <c r="I35" s="2">
        <f>COUNTIFS(Table2[Sub-Sector],Table3[[#This Row],[Sub-Sector]],Table2[Relative Volume],"&gt;=1")/Table3[[#This Row],[Count]]</f>
        <v>0</v>
      </c>
      <c r="J35" s="2">
        <f>COUNTIFS(Table2[Sub-Sector],Table3[[#This Row],[Sub-Sector]],Table2[% Away From Day Low],"&gt;=0.05")/Table3[[#This Row],[Count]]</f>
        <v>0</v>
      </c>
      <c r="K35" s="2">
        <f>COUNTIFS(Table2[Sub-Sector],Table3[[#This Row],[Sub-Sector]],Table2[% Away From Day High],"&lt;=0.05")/Table3[[#This Row],[Count]]</f>
        <v>1</v>
      </c>
      <c r="L35" s="2">
        <f>COUNTIFS(Table2[Sub-Sector],Table3[[#This Row],[Sub-Sector]],Table2[% Away From Current Week Low],"&gt;=0.05")/Table3[[#This Row],[Count]]</f>
        <v>0</v>
      </c>
      <c r="M35" s="2">
        <f>COUNTIFS(Table2[Sub-Sector],Table3[[#This Row],[Sub-Sector]],Table2[% Away From Current Week High],"&lt;=0.05")/Table3[[#This Row],[Count]]</f>
        <v>1</v>
      </c>
      <c r="N35" s="2">
        <f>COUNTIFS(Table2[Sub-Sector],Table3[[#This Row],[Sub-Sector]],Table2[% Away From Current Month Low],"&gt;=0.05")/Table3[[#This Row],[Count]]</f>
        <v>0</v>
      </c>
      <c r="O35" s="2">
        <f>COUNTIFS(Table2[Sub-Sector],Table3[[#This Row],[Sub-Sector]],Table2[% Away From Current Month High],"&lt;=0.05")/Table3[[#This Row],[Count]]</f>
        <v>1</v>
      </c>
      <c r="P35" s="2">
        <f>COUNTIFS(Table2[Sub-Sector],Table3[[#This Row],[Sub-Sector]],Table2[% Away From 52W High],"&lt;=10")/Table3[[#This Row],[Count]]</f>
        <v>1</v>
      </c>
      <c r="Q35" s="2">
        <f>COUNTIFS(Table2[Sub-Sector],Table3[[#This Row],[Sub-Sector]],Table2[% Away From 52W Low],"&gt;=10")/Table3[[#This Row],[Count]]</f>
        <v>1</v>
      </c>
      <c r="R35" s="2">
        <f>COUNTIFS(Table2[Sub-Sector],Table3[[#This Row],[Sub-Sector]],Table2[% Price above 20 EMA],"&gt;=0")/Table3[[#This Row],[Count]]</f>
        <v>0.5</v>
      </c>
      <c r="S35" s="2">
        <f>COUNTIFS(Table2[Sub-Sector],Table3[[#This Row],[Sub-Sector]],Table2[% Price above 50 EMA],"&gt;=0")/Table3[[#This Row],[Count]]</f>
        <v>1</v>
      </c>
      <c r="T35" s="2">
        <f>COUNTIFS(Table2[Sub-Sector],Table3[[#This Row],[Sub-Sector]],Table2[% Price above 200 EMA],"&gt;=0")/Table3[[#This Row],[Count]]</f>
        <v>1</v>
      </c>
      <c r="U35" s="2">
        <f>COUNTIFS(Table2[Sub-Sector],Table3[[#This Row],[Sub-Sector]],Table2[Rate of Change - Zone],"Positive")/Table3[[#This Row],[Count]]</f>
        <v>1</v>
      </c>
      <c r="V35" s="2">
        <f>COUNTIFS(Table2[Sub-Sector],Table3[[#This Row],[Sub-Sector]],Table2[Sharpe Ratio],"&gt;=0.10")/Table3[[#This Row],[Count]]</f>
        <v>0</v>
      </c>
      <c r="W3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387</v>
      </c>
      <c r="X35">
        <f>_xlfn.RANK.AVG(Table3[[#This Row],[Score]],Table3[Score],1)</f>
        <v>44</v>
      </c>
      <c r="Y3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200</v>
      </c>
      <c r="Z35">
        <f>_xlfn.RANK.AVG(Table3[[#This Row],[Score 2 ]],Table3[[Score 2 ]],1)</f>
        <v>33.5</v>
      </c>
    </row>
    <row r="36" spans="1:26" x14ac:dyDescent="0.3">
      <c r="A36" t="s">
        <v>118</v>
      </c>
      <c r="B36">
        <f>COUNTIFS(Table2[Sub-Sector],Table3[[#This Row],[Sub-Sector]])</f>
        <v>8</v>
      </c>
      <c r="C36" s="2">
        <f>COUNTIFS(Table2[Sub-Sector],Table3[[#This Row],[Sub-Sector]],Table2[Uptrend],"Uptrend")/Table3[[#This Row],[Count]]</f>
        <v>0.75</v>
      </c>
      <c r="D36" s="2">
        <f>COUNTIFS(Table2[Sub-Sector],Table3[[#This Row],[Sub-Sector]],Table2[1W Return vs Nifty],"&gt;=5")/Table3[[#This Row],[Count]]</f>
        <v>0</v>
      </c>
      <c r="E36" s="2">
        <f>COUNTIFS(Table2[Sub-Sector],Table3[[#This Row],[Sub-Sector]],Table2[1M Return vs Nifty],"&gt;=5")/Table3[[#This Row],[Count]]</f>
        <v>0.25</v>
      </c>
      <c r="F36" s="2">
        <f>COUNTIFS(Table2[Sub-Sector],Table3[[#This Row],[Sub-Sector]],Table2[6M Return vs Nifty],"&gt;=10")/Table3[[#This Row],[Count]]</f>
        <v>0.625</v>
      </c>
      <c r="G36" s="2">
        <f>COUNTIFS(Table2[Sub-Sector],Table3[[#This Row],[Sub-Sector]],Table2[1Y Return vs Nifty],"&gt;=10")/Table3[[#This Row],[Count]]</f>
        <v>0.625</v>
      </c>
      <c r="H36" s="2">
        <f>COUNTIFS(Table2[Sub-Sector],Table3[[#This Row],[Sub-Sector]],Table2[RSI Exponential â€“ 14D],"&gt;=50")/Table3[[#This Row],[Count]]</f>
        <v>0.625</v>
      </c>
      <c r="I36" s="2">
        <f>COUNTIFS(Table2[Sub-Sector],Table3[[#This Row],[Sub-Sector]],Table2[Relative Volume],"&gt;=1")/Table3[[#This Row],[Count]]</f>
        <v>0.25</v>
      </c>
      <c r="J36" s="2">
        <f>COUNTIFS(Table2[Sub-Sector],Table3[[#This Row],[Sub-Sector]],Table2[% Away From Day Low],"&gt;=0.05")/Table3[[#This Row],[Count]]</f>
        <v>0</v>
      </c>
      <c r="K36" s="2">
        <f>COUNTIFS(Table2[Sub-Sector],Table3[[#This Row],[Sub-Sector]],Table2[% Away From Day High],"&lt;=0.05")/Table3[[#This Row],[Count]]</f>
        <v>0.875</v>
      </c>
      <c r="L36" s="2">
        <f>COUNTIFS(Table2[Sub-Sector],Table3[[#This Row],[Sub-Sector]],Table2[% Away From Current Week Low],"&gt;=0.05")/Table3[[#This Row],[Count]]</f>
        <v>0</v>
      </c>
      <c r="M36" s="2">
        <f>COUNTIFS(Table2[Sub-Sector],Table3[[#This Row],[Sub-Sector]],Table2[% Away From Current Week High],"&lt;=0.05")/Table3[[#This Row],[Count]]</f>
        <v>0.875</v>
      </c>
      <c r="N36" s="2">
        <f>COUNTIFS(Table2[Sub-Sector],Table3[[#This Row],[Sub-Sector]],Table2[% Away From Current Month Low],"&gt;=0.05")/Table3[[#This Row],[Count]]</f>
        <v>0</v>
      </c>
      <c r="O36" s="2">
        <f>COUNTIFS(Table2[Sub-Sector],Table3[[#This Row],[Sub-Sector]],Table2[% Away From Current Month High],"&lt;=0.05")/Table3[[#This Row],[Count]]</f>
        <v>0.875</v>
      </c>
      <c r="P36" s="2">
        <f>COUNTIFS(Table2[Sub-Sector],Table3[[#This Row],[Sub-Sector]],Table2[% Away From 52W High],"&lt;=10")/Table3[[#This Row],[Count]]</f>
        <v>0.625</v>
      </c>
      <c r="Q36" s="2">
        <f>COUNTIFS(Table2[Sub-Sector],Table3[[#This Row],[Sub-Sector]],Table2[% Away From 52W Low],"&gt;=10")/Table3[[#This Row],[Count]]</f>
        <v>1</v>
      </c>
      <c r="R36" s="2">
        <f>COUNTIFS(Table2[Sub-Sector],Table3[[#This Row],[Sub-Sector]],Table2[% Price above 20 EMA],"&gt;=0")/Table3[[#This Row],[Count]]</f>
        <v>0.625</v>
      </c>
      <c r="S36" s="2">
        <f>COUNTIFS(Table2[Sub-Sector],Table3[[#This Row],[Sub-Sector]],Table2[% Price above 50 EMA],"&gt;=0")/Table3[[#This Row],[Count]]</f>
        <v>0.875</v>
      </c>
      <c r="T36" s="2">
        <f>COUNTIFS(Table2[Sub-Sector],Table3[[#This Row],[Sub-Sector]],Table2[% Price above 200 EMA],"&gt;=0")/Table3[[#This Row],[Count]]</f>
        <v>1</v>
      </c>
      <c r="U36" s="2">
        <f>COUNTIFS(Table2[Sub-Sector],Table3[[#This Row],[Sub-Sector]],Table2[Rate of Change - Zone],"Positive")/Table3[[#This Row],[Count]]</f>
        <v>0.875</v>
      </c>
      <c r="V36" s="2">
        <f>COUNTIFS(Table2[Sub-Sector],Table3[[#This Row],[Sub-Sector]],Table2[Sharpe Ratio],"&gt;=0.10")/Table3[[#This Row],[Count]]</f>
        <v>0.125</v>
      </c>
      <c r="W3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373</v>
      </c>
      <c r="X36">
        <f>_xlfn.RANK.AVG(Table3[[#This Row],[Score]],Table3[Score],1)</f>
        <v>36.5</v>
      </c>
      <c r="Y3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202.5</v>
      </c>
      <c r="Z36">
        <f>_xlfn.RANK.AVG(Table3[[#This Row],[Score 2 ]],Table3[[Score 2 ]],1)</f>
        <v>35</v>
      </c>
    </row>
    <row r="37" spans="1:26" x14ac:dyDescent="0.3">
      <c r="A37" t="s">
        <v>305</v>
      </c>
      <c r="B37">
        <f>COUNTIFS(Table2[Sub-Sector],Table3[[#This Row],[Sub-Sector]])</f>
        <v>6</v>
      </c>
      <c r="C37" s="2">
        <f>COUNTIFS(Table2[Sub-Sector],Table3[[#This Row],[Sub-Sector]],Table2[Uptrend],"Uptrend")/Table3[[#This Row],[Count]]</f>
        <v>0.33333333333333331</v>
      </c>
      <c r="D37" s="2">
        <f>COUNTIFS(Table2[Sub-Sector],Table3[[#This Row],[Sub-Sector]],Table2[1W Return vs Nifty],"&gt;=5")/Table3[[#This Row],[Count]]</f>
        <v>0</v>
      </c>
      <c r="E37" s="2">
        <f>COUNTIFS(Table2[Sub-Sector],Table3[[#This Row],[Sub-Sector]],Table2[1M Return vs Nifty],"&gt;=5")/Table3[[#This Row],[Count]]</f>
        <v>0.16666666666666666</v>
      </c>
      <c r="F37" s="2">
        <f>COUNTIFS(Table2[Sub-Sector],Table3[[#This Row],[Sub-Sector]],Table2[6M Return vs Nifty],"&gt;=10")/Table3[[#This Row],[Count]]</f>
        <v>0</v>
      </c>
      <c r="G37" s="2">
        <f>COUNTIFS(Table2[Sub-Sector],Table3[[#This Row],[Sub-Sector]],Table2[1Y Return vs Nifty],"&gt;=10")/Table3[[#This Row],[Count]]</f>
        <v>0.66666666666666663</v>
      </c>
      <c r="H37" s="2">
        <f>COUNTIFS(Table2[Sub-Sector],Table3[[#This Row],[Sub-Sector]],Table2[RSI Exponential â€“ 14D],"&gt;=50")/Table3[[#This Row],[Count]]</f>
        <v>0.83333333333333337</v>
      </c>
      <c r="I37" s="2">
        <f>COUNTIFS(Table2[Sub-Sector],Table3[[#This Row],[Sub-Sector]],Table2[Relative Volume],"&gt;=1")/Table3[[#This Row],[Count]]</f>
        <v>0.5</v>
      </c>
      <c r="J37" s="2">
        <f>COUNTIFS(Table2[Sub-Sector],Table3[[#This Row],[Sub-Sector]],Table2[% Away From Day Low],"&gt;=0.05")/Table3[[#This Row],[Count]]</f>
        <v>0</v>
      </c>
      <c r="K37" s="2">
        <f>COUNTIFS(Table2[Sub-Sector],Table3[[#This Row],[Sub-Sector]],Table2[% Away From Day High],"&lt;=0.05")/Table3[[#This Row],[Count]]</f>
        <v>1</v>
      </c>
      <c r="L37" s="2">
        <f>COUNTIFS(Table2[Sub-Sector],Table3[[#This Row],[Sub-Sector]],Table2[% Away From Current Week Low],"&gt;=0.05")/Table3[[#This Row],[Count]]</f>
        <v>0</v>
      </c>
      <c r="M37" s="2">
        <f>COUNTIFS(Table2[Sub-Sector],Table3[[#This Row],[Sub-Sector]],Table2[% Away From Current Week High],"&lt;=0.05")/Table3[[#This Row],[Count]]</f>
        <v>1</v>
      </c>
      <c r="N37" s="2">
        <f>COUNTIFS(Table2[Sub-Sector],Table3[[#This Row],[Sub-Sector]],Table2[% Away From Current Month Low],"&gt;=0.05")/Table3[[#This Row],[Count]]</f>
        <v>0</v>
      </c>
      <c r="O37" s="2">
        <f>COUNTIFS(Table2[Sub-Sector],Table3[[#This Row],[Sub-Sector]],Table2[% Away From Current Month High],"&lt;=0.05")/Table3[[#This Row],[Count]]</f>
        <v>1</v>
      </c>
      <c r="P37" s="2">
        <f>COUNTIFS(Table2[Sub-Sector],Table3[[#This Row],[Sub-Sector]],Table2[% Away From 52W High],"&lt;=10")/Table3[[#This Row],[Count]]</f>
        <v>0.16666666666666666</v>
      </c>
      <c r="Q37" s="2">
        <f>COUNTIFS(Table2[Sub-Sector],Table3[[#This Row],[Sub-Sector]],Table2[% Away From 52W Low],"&gt;=10")/Table3[[#This Row],[Count]]</f>
        <v>1</v>
      </c>
      <c r="R37" s="2">
        <f>COUNTIFS(Table2[Sub-Sector],Table3[[#This Row],[Sub-Sector]],Table2[% Price above 20 EMA],"&gt;=0")/Table3[[#This Row],[Count]]</f>
        <v>0.66666666666666663</v>
      </c>
      <c r="S37" s="2">
        <f>COUNTIFS(Table2[Sub-Sector],Table3[[#This Row],[Sub-Sector]],Table2[% Price above 50 EMA],"&gt;=0")/Table3[[#This Row],[Count]]</f>
        <v>0.5</v>
      </c>
      <c r="T37" s="2">
        <f>COUNTIFS(Table2[Sub-Sector],Table3[[#This Row],[Sub-Sector]],Table2[% Price above 200 EMA],"&gt;=0")/Table3[[#This Row],[Count]]</f>
        <v>0.66666666666666663</v>
      </c>
      <c r="U37" s="2">
        <f>COUNTIFS(Table2[Sub-Sector],Table3[[#This Row],[Sub-Sector]],Table2[Rate of Change - Zone],"Positive")/Table3[[#This Row],[Count]]</f>
        <v>1</v>
      </c>
      <c r="V37" s="2">
        <f>COUNTIFS(Table2[Sub-Sector],Table3[[#This Row],[Sub-Sector]],Table2[Sharpe Ratio],"&gt;=0.10")/Table3[[#This Row],[Count]]</f>
        <v>0.66666666666666663</v>
      </c>
      <c r="W3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438</v>
      </c>
      <c r="X37">
        <f>_xlfn.RANK.AVG(Table3[[#This Row],[Score]],Table3[Score],1)</f>
        <v>68</v>
      </c>
      <c r="Y3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204.5</v>
      </c>
      <c r="Z37">
        <f>_xlfn.RANK.AVG(Table3[[#This Row],[Score 2 ]],Table3[[Score 2 ]],1)</f>
        <v>36</v>
      </c>
    </row>
    <row r="38" spans="1:26" x14ac:dyDescent="0.3">
      <c r="A38" t="s">
        <v>338</v>
      </c>
      <c r="B38">
        <f>COUNTIFS(Table2[Sub-Sector],Table3[[#This Row],[Sub-Sector]])</f>
        <v>10</v>
      </c>
      <c r="C38" s="2">
        <f>COUNTIFS(Table2[Sub-Sector],Table3[[#This Row],[Sub-Sector]],Table2[Uptrend],"Uptrend")/Table3[[#This Row],[Count]]</f>
        <v>1</v>
      </c>
      <c r="D38" s="2">
        <f>COUNTIFS(Table2[Sub-Sector],Table3[[#This Row],[Sub-Sector]],Table2[1W Return vs Nifty],"&gt;=5")/Table3[[#This Row],[Count]]</f>
        <v>0.1</v>
      </c>
      <c r="E38" s="2">
        <f>COUNTIFS(Table2[Sub-Sector],Table3[[#This Row],[Sub-Sector]],Table2[1M Return vs Nifty],"&gt;=5")/Table3[[#This Row],[Count]]</f>
        <v>0.2</v>
      </c>
      <c r="F38" s="2">
        <f>COUNTIFS(Table2[Sub-Sector],Table3[[#This Row],[Sub-Sector]],Table2[6M Return vs Nifty],"&gt;=10")/Table3[[#This Row],[Count]]</f>
        <v>0.8</v>
      </c>
      <c r="G38" s="2">
        <f>COUNTIFS(Table2[Sub-Sector],Table3[[#This Row],[Sub-Sector]],Table2[1Y Return vs Nifty],"&gt;=10")/Table3[[#This Row],[Count]]</f>
        <v>0.7</v>
      </c>
      <c r="H38" s="2">
        <f>COUNTIFS(Table2[Sub-Sector],Table3[[#This Row],[Sub-Sector]],Table2[RSI Exponential â€“ 14D],"&gt;=50")/Table3[[#This Row],[Count]]</f>
        <v>0.5</v>
      </c>
      <c r="I38" s="2">
        <f>COUNTIFS(Table2[Sub-Sector],Table3[[#This Row],[Sub-Sector]],Table2[Relative Volume],"&gt;=1")/Table3[[#This Row],[Count]]</f>
        <v>0.3</v>
      </c>
      <c r="J38" s="2">
        <f>COUNTIFS(Table2[Sub-Sector],Table3[[#This Row],[Sub-Sector]],Table2[% Away From Day Low],"&gt;=0.05")/Table3[[#This Row],[Count]]</f>
        <v>0</v>
      </c>
      <c r="K38" s="2">
        <f>COUNTIFS(Table2[Sub-Sector],Table3[[#This Row],[Sub-Sector]],Table2[% Away From Day High],"&lt;=0.05")/Table3[[#This Row],[Count]]</f>
        <v>0.9</v>
      </c>
      <c r="L38" s="2">
        <f>COUNTIFS(Table2[Sub-Sector],Table3[[#This Row],[Sub-Sector]],Table2[% Away From Current Week Low],"&gt;=0.05")/Table3[[#This Row],[Count]]</f>
        <v>0</v>
      </c>
      <c r="M38" s="2">
        <f>COUNTIFS(Table2[Sub-Sector],Table3[[#This Row],[Sub-Sector]],Table2[% Away From Current Week High],"&lt;=0.05")/Table3[[#This Row],[Count]]</f>
        <v>0.9</v>
      </c>
      <c r="N38" s="2">
        <f>COUNTIFS(Table2[Sub-Sector],Table3[[#This Row],[Sub-Sector]],Table2[% Away From Current Month Low],"&gt;=0.05")/Table3[[#This Row],[Count]]</f>
        <v>0</v>
      </c>
      <c r="O38" s="2">
        <f>COUNTIFS(Table2[Sub-Sector],Table3[[#This Row],[Sub-Sector]],Table2[% Away From Current Month High],"&lt;=0.05")/Table3[[#This Row],[Count]]</f>
        <v>0.9</v>
      </c>
      <c r="P38" s="2">
        <f>COUNTIFS(Table2[Sub-Sector],Table3[[#This Row],[Sub-Sector]],Table2[% Away From 52W High],"&lt;=10")/Table3[[#This Row],[Count]]</f>
        <v>0.6</v>
      </c>
      <c r="Q38" s="2">
        <f>COUNTIFS(Table2[Sub-Sector],Table3[[#This Row],[Sub-Sector]],Table2[% Away From 52W Low],"&gt;=10")/Table3[[#This Row],[Count]]</f>
        <v>1</v>
      </c>
      <c r="R38" s="2">
        <f>COUNTIFS(Table2[Sub-Sector],Table3[[#This Row],[Sub-Sector]],Table2[% Price above 20 EMA],"&gt;=0")/Table3[[#This Row],[Count]]</f>
        <v>0.6</v>
      </c>
      <c r="S38" s="2">
        <f>COUNTIFS(Table2[Sub-Sector],Table3[[#This Row],[Sub-Sector]],Table2[% Price above 50 EMA],"&gt;=0")/Table3[[#This Row],[Count]]</f>
        <v>0.7</v>
      </c>
      <c r="T38" s="2">
        <f>COUNTIFS(Table2[Sub-Sector],Table3[[#This Row],[Sub-Sector]],Table2[% Price above 200 EMA],"&gt;=0")/Table3[[#This Row],[Count]]</f>
        <v>1</v>
      </c>
      <c r="U38" s="2">
        <f>COUNTIFS(Table2[Sub-Sector],Table3[[#This Row],[Sub-Sector]],Table2[Rate of Change - Zone],"Positive")/Table3[[#This Row],[Count]]</f>
        <v>0.6</v>
      </c>
      <c r="V38" s="2">
        <f>COUNTIFS(Table2[Sub-Sector],Table3[[#This Row],[Sub-Sector]],Table2[Sharpe Ratio],"&gt;=0.10")/Table3[[#This Row],[Count]]</f>
        <v>0.2</v>
      </c>
      <c r="W3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302.5</v>
      </c>
      <c r="X38">
        <f>_xlfn.RANK.AVG(Table3[[#This Row],[Score]],Table3[Score],1)</f>
        <v>20</v>
      </c>
      <c r="Y3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209</v>
      </c>
      <c r="Z38">
        <f>_xlfn.RANK.AVG(Table3[[#This Row],[Score 2 ]],Table3[[Score 2 ]],1)</f>
        <v>37</v>
      </c>
    </row>
    <row r="39" spans="1:26" x14ac:dyDescent="0.3">
      <c r="A39" t="s">
        <v>132</v>
      </c>
      <c r="B39">
        <f>COUNTIFS(Table2[Sub-Sector],Table3[[#This Row],[Sub-Sector]])</f>
        <v>6</v>
      </c>
      <c r="C39" s="2">
        <f>COUNTIFS(Table2[Sub-Sector],Table3[[#This Row],[Sub-Sector]],Table2[Uptrend],"Uptrend")/Table3[[#This Row],[Count]]</f>
        <v>0.5</v>
      </c>
      <c r="D39" s="2">
        <f>COUNTIFS(Table2[Sub-Sector],Table3[[#This Row],[Sub-Sector]],Table2[1W Return vs Nifty],"&gt;=5")/Table3[[#This Row],[Count]]</f>
        <v>0</v>
      </c>
      <c r="E39" s="2">
        <f>COUNTIFS(Table2[Sub-Sector],Table3[[#This Row],[Sub-Sector]],Table2[1M Return vs Nifty],"&gt;=5")/Table3[[#This Row],[Count]]</f>
        <v>0.16666666666666666</v>
      </c>
      <c r="F39" s="2">
        <f>COUNTIFS(Table2[Sub-Sector],Table3[[#This Row],[Sub-Sector]],Table2[6M Return vs Nifty],"&gt;=10")/Table3[[#This Row],[Count]]</f>
        <v>0.66666666666666663</v>
      </c>
      <c r="G39" s="2">
        <f>COUNTIFS(Table2[Sub-Sector],Table3[[#This Row],[Sub-Sector]],Table2[1Y Return vs Nifty],"&gt;=10")/Table3[[#This Row],[Count]]</f>
        <v>0.5</v>
      </c>
      <c r="H39" s="2">
        <f>COUNTIFS(Table2[Sub-Sector],Table3[[#This Row],[Sub-Sector]],Table2[RSI Exponential â€“ 14D],"&gt;=50")/Table3[[#This Row],[Count]]</f>
        <v>0.33333333333333331</v>
      </c>
      <c r="I39" s="2">
        <f>COUNTIFS(Table2[Sub-Sector],Table3[[#This Row],[Sub-Sector]],Table2[Relative Volume],"&gt;=1")/Table3[[#This Row],[Count]]</f>
        <v>0.33333333333333331</v>
      </c>
      <c r="J39" s="2">
        <f>COUNTIFS(Table2[Sub-Sector],Table3[[#This Row],[Sub-Sector]],Table2[% Away From Day Low],"&gt;=0.05")/Table3[[#This Row],[Count]]</f>
        <v>0</v>
      </c>
      <c r="K39" s="2">
        <f>COUNTIFS(Table2[Sub-Sector],Table3[[#This Row],[Sub-Sector]],Table2[% Away From Day High],"&lt;=0.05")/Table3[[#This Row],[Count]]</f>
        <v>0.83333333333333337</v>
      </c>
      <c r="L39" s="2">
        <f>COUNTIFS(Table2[Sub-Sector],Table3[[#This Row],[Sub-Sector]],Table2[% Away From Current Week Low],"&gt;=0.05")/Table3[[#This Row],[Count]]</f>
        <v>0</v>
      </c>
      <c r="M39" s="2">
        <f>COUNTIFS(Table2[Sub-Sector],Table3[[#This Row],[Sub-Sector]],Table2[% Away From Current Week High],"&lt;=0.05")/Table3[[#This Row],[Count]]</f>
        <v>0.83333333333333337</v>
      </c>
      <c r="N39" s="2">
        <f>COUNTIFS(Table2[Sub-Sector],Table3[[#This Row],[Sub-Sector]],Table2[% Away From Current Month Low],"&gt;=0.05")/Table3[[#This Row],[Count]]</f>
        <v>0</v>
      </c>
      <c r="O39" s="2">
        <f>COUNTIFS(Table2[Sub-Sector],Table3[[#This Row],[Sub-Sector]],Table2[% Away From Current Month High],"&lt;=0.05")/Table3[[#This Row],[Count]]</f>
        <v>0.83333333333333337</v>
      </c>
      <c r="P39" s="2">
        <f>COUNTIFS(Table2[Sub-Sector],Table3[[#This Row],[Sub-Sector]],Table2[% Away From 52W High],"&lt;=10")/Table3[[#This Row],[Count]]</f>
        <v>0</v>
      </c>
      <c r="Q39" s="2">
        <f>COUNTIFS(Table2[Sub-Sector],Table3[[#This Row],[Sub-Sector]],Table2[% Away From 52W Low],"&gt;=10")/Table3[[#This Row],[Count]]</f>
        <v>1</v>
      </c>
      <c r="R39" s="2">
        <f>COUNTIFS(Table2[Sub-Sector],Table3[[#This Row],[Sub-Sector]],Table2[% Price above 20 EMA],"&gt;=0")/Table3[[#This Row],[Count]]</f>
        <v>0.16666666666666666</v>
      </c>
      <c r="S39" s="2">
        <f>COUNTIFS(Table2[Sub-Sector],Table3[[#This Row],[Sub-Sector]],Table2[% Price above 50 EMA],"&gt;=0")/Table3[[#This Row],[Count]]</f>
        <v>0.33333333333333331</v>
      </c>
      <c r="T39" s="2">
        <f>COUNTIFS(Table2[Sub-Sector],Table3[[#This Row],[Sub-Sector]],Table2[% Price above 200 EMA],"&gt;=0")/Table3[[#This Row],[Count]]</f>
        <v>0.66666666666666663</v>
      </c>
      <c r="U39" s="2">
        <f>COUNTIFS(Table2[Sub-Sector],Table3[[#This Row],[Sub-Sector]],Table2[Rate of Change - Zone],"Positive")/Table3[[#This Row],[Count]]</f>
        <v>0.83333333333333337</v>
      </c>
      <c r="V39" s="2">
        <f>COUNTIFS(Table2[Sub-Sector],Table3[[#This Row],[Sub-Sector]],Table2[Sharpe Ratio],"&gt;=0.10")/Table3[[#This Row],[Count]]</f>
        <v>0.5</v>
      </c>
      <c r="W3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425</v>
      </c>
      <c r="X39">
        <f>_xlfn.RANK.AVG(Table3[[#This Row],[Score]],Table3[Score],1)</f>
        <v>57</v>
      </c>
      <c r="Y3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211.5</v>
      </c>
      <c r="Z39">
        <f>_xlfn.RANK.AVG(Table3[[#This Row],[Score 2 ]],Table3[[Score 2 ]],1)</f>
        <v>38</v>
      </c>
    </row>
    <row r="40" spans="1:26" x14ac:dyDescent="0.3">
      <c r="A40" t="s">
        <v>95</v>
      </c>
      <c r="B40">
        <f>COUNTIFS(Table2[Sub-Sector],Table3[[#This Row],[Sub-Sector]])</f>
        <v>3</v>
      </c>
      <c r="C40" s="2">
        <f>COUNTIFS(Table2[Sub-Sector],Table3[[#This Row],[Sub-Sector]],Table2[Uptrend],"Uptrend")/Table3[[#This Row],[Count]]</f>
        <v>0.66666666666666663</v>
      </c>
      <c r="D40" s="2">
        <f>COUNTIFS(Table2[Sub-Sector],Table3[[#This Row],[Sub-Sector]],Table2[1W Return vs Nifty],"&gt;=5")/Table3[[#This Row],[Count]]</f>
        <v>0</v>
      </c>
      <c r="E40" s="2">
        <f>COUNTIFS(Table2[Sub-Sector],Table3[[#This Row],[Sub-Sector]],Table2[1M Return vs Nifty],"&gt;=5")/Table3[[#This Row],[Count]]</f>
        <v>0</v>
      </c>
      <c r="F40" s="2">
        <f>COUNTIFS(Table2[Sub-Sector],Table3[[#This Row],[Sub-Sector]],Table2[6M Return vs Nifty],"&gt;=10")/Table3[[#This Row],[Count]]</f>
        <v>0.33333333333333331</v>
      </c>
      <c r="G40" s="2">
        <f>COUNTIFS(Table2[Sub-Sector],Table3[[#This Row],[Sub-Sector]],Table2[1Y Return vs Nifty],"&gt;=10")/Table3[[#This Row],[Count]]</f>
        <v>1</v>
      </c>
      <c r="H40" s="2">
        <f>COUNTIFS(Table2[Sub-Sector],Table3[[#This Row],[Sub-Sector]],Table2[RSI Exponential â€“ 14D],"&gt;=50")/Table3[[#This Row],[Count]]</f>
        <v>0.66666666666666663</v>
      </c>
      <c r="I40" s="2">
        <f>COUNTIFS(Table2[Sub-Sector],Table3[[#This Row],[Sub-Sector]],Table2[Relative Volume],"&gt;=1")/Table3[[#This Row],[Count]]</f>
        <v>0</v>
      </c>
      <c r="J40" s="2">
        <f>COUNTIFS(Table2[Sub-Sector],Table3[[#This Row],[Sub-Sector]],Table2[% Away From Day Low],"&gt;=0.05")/Table3[[#This Row],[Count]]</f>
        <v>0</v>
      </c>
      <c r="K40" s="2">
        <f>COUNTIFS(Table2[Sub-Sector],Table3[[#This Row],[Sub-Sector]],Table2[% Away From Day High],"&lt;=0.05")/Table3[[#This Row],[Count]]</f>
        <v>1</v>
      </c>
      <c r="L40" s="2">
        <f>COUNTIFS(Table2[Sub-Sector],Table3[[#This Row],[Sub-Sector]],Table2[% Away From Current Week Low],"&gt;=0.05")/Table3[[#This Row],[Count]]</f>
        <v>0</v>
      </c>
      <c r="M40" s="2">
        <f>COUNTIFS(Table2[Sub-Sector],Table3[[#This Row],[Sub-Sector]],Table2[% Away From Current Week High],"&lt;=0.05")/Table3[[#This Row],[Count]]</f>
        <v>1</v>
      </c>
      <c r="N40" s="2">
        <f>COUNTIFS(Table2[Sub-Sector],Table3[[#This Row],[Sub-Sector]],Table2[% Away From Current Month Low],"&gt;=0.05")/Table3[[#This Row],[Count]]</f>
        <v>0</v>
      </c>
      <c r="O40" s="2">
        <f>COUNTIFS(Table2[Sub-Sector],Table3[[#This Row],[Sub-Sector]],Table2[% Away From Current Month High],"&lt;=0.05")/Table3[[#This Row],[Count]]</f>
        <v>1</v>
      </c>
      <c r="P40" s="2">
        <f>COUNTIFS(Table2[Sub-Sector],Table3[[#This Row],[Sub-Sector]],Table2[% Away From 52W High],"&lt;=10")/Table3[[#This Row],[Count]]</f>
        <v>1</v>
      </c>
      <c r="Q40" s="2">
        <f>COUNTIFS(Table2[Sub-Sector],Table3[[#This Row],[Sub-Sector]],Table2[% Away From 52W Low],"&gt;=10")/Table3[[#This Row],[Count]]</f>
        <v>1</v>
      </c>
      <c r="R40" s="2">
        <f>COUNTIFS(Table2[Sub-Sector],Table3[[#This Row],[Sub-Sector]],Table2[% Price above 20 EMA],"&gt;=0")/Table3[[#This Row],[Count]]</f>
        <v>0.66666666666666663</v>
      </c>
      <c r="S40" s="2">
        <f>COUNTIFS(Table2[Sub-Sector],Table3[[#This Row],[Sub-Sector]],Table2[% Price above 50 EMA],"&gt;=0")/Table3[[#This Row],[Count]]</f>
        <v>1</v>
      </c>
      <c r="T40" s="2">
        <f>COUNTIFS(Table2[Sub-Sector],Table3[[#This Row],[Sub-Sector]],Table2[% Price above 200 EMA],"&gt;=0")/Table3[[#This Row],[Count]]</f>
        <v>1</v>
      </c>
      <c r="U40" s="2">
        <f>COUNTIFS(Table2[Sub-Sector],Table3[[#This Row],[Sub-Sector]],Table2[Rate of Change - Zone],"Positive")/Table3[[#This Row],[Count]]</f>
        <v>1</v>
      </c>
      <c r="V40" s="2">
        <f>COUNTIFS(Table2[Sub-Sector],Table3[[#This Row],[Sub-Sector]],Table2[Sharpe Ratio],"&gt;=0.10")/Table3[[#This Row],[Count]]</f>
        <v>1</v>
      </c>
      <c r="W4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442.5</v>
      </c>
      <c r="X40">
        <f>_xlfn.RANK.AVG(Table3[[#This Row],[Score]],Table3[Score],1)</f>
        <v>72</v>
      </c>
      <c r="Y4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213</v>
      </c>
      <c r="Z40">
        <f>_xlfn.RANK.AVG(Table3[[#This Row],[Score 2 ]],Table3[[Score 2 ]],1)</f>
        <v>39</v>
      </c>
    </row>
    <row r="41" spans="1:26" x14ac:dyDescent="0.3">
      <c r="A41" t="s">
        <v>89</v>
      </c>
      <c r="B41">
        <f>COUNTIFS(Table2[Sub-Sector],Table3[[#This Row],[Sub-Sector]])</f>
        <v>5</v>
      </c>
      <c r="C41" s="2">
        <f>COUNTIFS(Table2[Sub-Sector],Table3[[#This Row],[Sub-Sector]],Table2[Uptrend],"Uptrend")/Table3[[#This Row],[Count]]</f>
        <v>0.8</v>
      </c>
      <c r="D41" s="2">
        <f>COUNTIFS(Table2[Sub-Sector],Table3[[#This Row],[Sub-Sector]],Table2[1W Return vs Nifty],"&gt;=5")/Table3[[#This Row],[Count]]</f>
        <v>0.2</v>
      </c>
      <c r="E41" s="2">
        <f>COUNTIFS(Table2[Sub-Sector],Table3[[#This Row],[Sub-Sector]],Table2[1M Return vs Nifty],"&gt;=5")/Table3[[#This Row],[Count]]</f>
        <v>0.4</v>
      </c>
      <c r="F41" s="2">
        <f>COUNTIFS(Table2[Sub-Sector],Table3[[#This Row],[Sub-Sector]],Table2[6M Return vs Nifty],"&gt;=10")/Table3[[#This Row],[Count]]</f>
        <v>0.4</v>
      </c>
      <c r="G41" s="2">
        <f>COUNTIFS(Table2[Sub-Sector],Table3[[#This Row],[Sub-Sector]],Table2[1Y Return vs Nifty],"&gt;=10")/Table3[[#This Row],[Count]]</f>
        <v>0.6</v>
      </c>
      <c r="H41" s="2">
        <f>COUNTIFS(Table2[Sub-Sector],Table3[[#This Row],[Sub-Sector]],Table2[RSI Exponential â€“ 14D],"&gt;=50")/Table3[[#This Row],[Count]]</f>
        <v>0.8</v>
      </c>
      <c r="I41" s="2">
        <f>COUNTIFS(Table2[Sub-Sector],Table3[[#This Row],[Sub-Sector]],Table2[Relative Volume],"&gt;=1")/Table3[[#This Row],[Count]]</f>
        <v>0.4</v>
      </c>
      <c r="J41" s="2">
        <f>COUNTIFS(Table2[Sub-Sector],Table3[[#This Row],[Sub-Sector]],Table2[% Away From Day Low],"&gt;=0.05")/Table3[[#This Row],[Count]]</f>
        <v>0.2</v>
      </c>
      <c r="K41" s="2">
        <f>COUNTIFS(Table2[Sub-Sector],Table3[[#This Row],[Sub-Sector]],Table2[% Away From Day High],"&lt;=0.05")/Table3[[#This Row],[Count]]</f>
        <v>1</v>
      </c>
      <c r="L41" s="2">
        <f>COUNTIFS(Table2[Sub-Sector],Table3[[#This Row],[Sub-Sector]],Table2[% Away From Current Week Low],"&gt;=0.05")/Table3[[#This Row],[Count]]</f>
        <v>0.2</v>
      </c>
      <c r="M41" s="2">
        <f>COUNTIFS(Table2[Sub-Sector],Table3[[#This Row],[Sub-Sector]],Table2[% Away From Current Week High],"&lt;=0.05")/Table3[[#This Row],[Count]]</f>
        <v>1</v>
      </c>
      <c r="N41" s="2">
        <f>COUNTIFS(Table2[Sub-Sector],Table3[[#This Row],[Sub-Sector]],Table2[% Away From Current Month Low],"&gt;=0.05")/Table3[[#This Row],[Count]]</f>
        <v>0.2</v>
      </c>
      <c r="O41" s="2">
        <f>COUNTIFS(Table2[Sub-Sector],Table3[[#This Row],[Sub-Sector]],Table2[% Away From Current Month High],"&lt;=0.05")/Table3[[#This Row],[Count]]</f>
        <v>1</v>
      </c>
      <c r="P41" s="2">
        <f>COUNTIFS(Table2[Sub-Sector],Table3[[#This Row],[Sub-Sector]],Table2[% Away From 52W High],"&lt;=10")/Table3[[#This Row],[Count]]</f>
        <v>0.8</v>
      </c>
      <c r="Q41" s="2">
        <f>COUNTIFS(Table2[Sub-Sector],Table3[[#This Row],[Sub-Sector]],Table2[% Away From 52W Low],"&gt;=10")/Table3[[#This Row],[Count]]</f>
        <v>1</v>
      </c>
      <c r="R41" s="2">
        <f>COUNTIFS(Table2[Sub-Sector],Table3[[#This Row],[Sub-Sector]],Table2[% Price above 20 EMA],"&gt;=0")/Table3[[#This Row],[Count]]</f>
        <v>0.8</v>
      </c>
      <c r="S41" s="2">
        <f>COUNTIFS(Table2[Sub-Sector],Table3[[#This Row],[Sub-Sector]],Table2[% Price above 50 EMA],"&gt;=0")/Table3[[#This Row],[Count]]</f>
        <v>0.8</v>
      </c>
      <c r="T41" s="2">
        <f>COUNTIFS(Table2[Sub-Sector],Table3[[#This Row],[Sub-Sector]],Table2[% Price above 200 EMA],"&gt;=0")/Table3[[#This Row],[Count]]</f>
        <v>0.8</v>
      </c>
      <c r="U41" s="2">
        <f>COUNTIFS(Table2[Sub-Sector],Table3[[#This Row],[Sub-Sector]],Table2[Rate of Change - Zone],"Positive")/Table3[[#This Row],[Count]]</f>
        <v>0.8</v>
      </c>
      <c r="V41" s="2">
        <f>COUNTIFS(Table2[Sub-Sector],Table3[[#This Row],[Sub-Sector]],Table2[Sharpe Ratio],"&gt;=0.10")/Table3[[#This Row],[Count]]</f>
        <v>0.4</v>
      </c>
      <c r="W4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304.5</v>
      </c>
      <c r="X41">
        <f>_xlfn.RANK.AVG(Table3[[#This Row],[Score]],Table3[Score],1)</f>
        <v>22</v>
      </c>
      <c r="Y4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220.5</v>
      </c>
      <c r="Z41">
        <f>_xlfn.RANK.AVG(Table3[[#This Row],[Score 2 ]],Table3[[Score 2 ]],1)</f>
        <v>40</v>
      </c>
    </row>
    <row r="42" spans="1:26" x14ac:dyDescent="0.3">
      <c r="A42" t="s">
        <v>384</v>
      </c>
      <c r="B42">
        <f>COUNTIFS(Table2[Sub-Sector],Table3[[#This Row],[Sub-Sector]])</f>
        <v>14</v>
      </c>
      <c r="C42" s="2">
        <f>COUNTIFS(Table2[Sub-Sector],Table3[[#This Row],[Sub-Sector]],Table2[Uptrend],"Uptrend")/Table3[[#This Row],[Count]]</f>
        <v>0.7857142857142857</v>
      </c>
      <c r="D42" s="2">
        <f>COUNTIFS(Table2[Sub-Sector],Table3[[#This Row],[Sub-Sector]],Table2[1W Return vs Nifty],"&gt;=5")/Table3[[#This Row],[Count]]</f>
        <v>0</v>
      </c>
      <c r="E42" s="2">
        <f>COUNTIFS(Table2[Sub-Sector],Table3[[#This Row],[Sub-Sector]],Table2[1M Return vs Nifty],"&gt;=5")/Table3[[#This Row],[Count]]</f>
        <v>0.2857142857142857</v>
      </c>
      <c r="F42" s="2">
        <f>COUNTIFS(Table2[Sub-Sector],Table3[[#This Row],[Sub-Sector]],Table2[6M Return vs Nifty],"&gt;=10")/Table3[[#This Row],[Count]]</f>
        <v>0.6428571428571429</v>
      </c>
      <c r="G42" s="2">
        <f>COUNTIFS(Table2[Sub-Sector],Table3[[#This Row],[Sub-Sector]],Table2[1Y Return vs Nifty],"&gt;=10")/Table3[[#This Row],[Count]]</f>
        <v>0.5714285714285714</v>
      </c>
      <c r="H42" s="2">
        <f>COUNTIFS(Table2[Sub-Sector],Table3[[#This Row],[Sub-Sector]],Table2[RSI Exponential â€“ 14D],"&gt;=50")/Table3[[#This Row],[Count]]</f>
        <v>0.7142857142857143</v>
      </c>
      <c r="I42" s="2">
        <f>COUNTIFS(Table2[Sub-Sector],Table3[[#This Row],[Sub-Sector]],Table2[Relative Volume],"&gt;=1")/Table3[[#This Row],[Count]]</f>
        <v>0.14285714285714285</v>
      </c>
      <c r="J42" s="2">
        <f>COUNTIFS(Table2[Sub-Sector],Table3[[#This Row],[Sub-Sector]],Table2[% Away From Day Low],"&gt;=0.05")/Table3[[#This Row],[Count]]</f>
        <v>0</v>
      </c>
      <c r="K42" s="2">
        <f>COUNTIFS(Table2[Sub-Sector],Table3[[#This Row],[Sub-Sector]],Table2[% Away From Day High],"&lt;=0.05")/Table3[[#This Row],[Count]]</f>
        <v>1</v>
      </c>
      <c r="L42" s="2">
        <f>COUNTIFS(Table2[Sub-Sector],Table3[[#This Row],[Sub-Sector]],Table2[% Away From Current Week Low],"&gt;=0.05")/Table3[[#This Row],[Count]]</f>
        <v>0</v>
      </c>
      <c r="M42" s="2">
        <f>COUNTIFS(Table2[Sub-Sector],Table3[[#This Row],[Sub-Sector]],Table2[% Away From Current Week High],"&lt;=0.05")/Table3[[#This Row],[Count]]</f>
        <v>1</v>
      </c>
      <c r="N42" s="2">
        <f>COUNTIFS(Table2[Sub-Sector],Table3[[#This Row],[Sub-Sector]],Table2[% Away From Current Month Low],"&gt;=0.05")/Table3[[#This Row],[Count]]</f>
        <v>0</v>
      </c>
      <c r="O42" s="2">
        <f>COUNTIFS(Table2[Sub-Sector],Table3[[#This Row],[Sub-Sector]],Table2[% Away From Current Month High],"&lt;=0.05")/Table3[[#This Row],[Count]]</f>
        <v>1</v>
      </c>
      <c r="P42" s="2">
        <f>COUNTIFS(Table2[Sub-Sector],Table3[[#This Row],[Sub-Sector]],Table2[% Away From 52W High],"&lt;=10")/Table3[[#This Row],[Count]]</f>
        <v>0.42857142857142855</v>
      </c>
      <c r="Q42" s="2">
        <f>COUNTIFS(Table2[Sub-Sector],Table3[[#This Row],[Sub-Sector]],Table2[% Away From 52W Low],"&gt;=10")/Table3[[#This Row],[Count]]</f>
        <v>1</v>
      </c>
      <c r="R42" s="2">
        <f>COUNTIFS(Table2[Sub-Sector],Table3[[#This Row],[Sub-Sector]],Table2[% Price above 20 EMA],"&gt;=0")/Table3[[#This Row],[Count]]</f>
        <v>0.7142857142857143</v>
      </c>
      <c r="S42" s="2">
        <f>COUNTIFS(Table2[Sub-Sector],Table3[[#This Row],[Sub-Sector]],Table2[% Price above 50 EMA],"&gt;=0")/Table3[[#This Row],[Count]]</f>
        <v>0.7857142857142857</v>
      </c>
      <c r="T42" s="2">
        <f>COUNTIFS(Table2[Sub-Sector],Table3[[#This Row],[Sub-Sector]],Table2[% Price above 200 EMA],"&gt;=0")/Table3[[#This Row],[Count]]</f>
        <v>0.9285714285714286</v>
      </c>
      <c r="U42" s="2">
        <f>COUNTIFS(Table2[Sub-Sector],Table3[[#This Row],[Sub-Sector]],Table2[Rate of Change - Zone],"Positive")/Table3[[#This Row],[Count]]</f>
        <v>0.8571428571428571</v>
      </c>
      <c r="V42" s="2">
        <f>COUNTIFS(Table2[Sub-Sector],Table3[[#This Row],[Sub-Sector]],Table2[Sharpe Ratio],"&gt;=0.10")/Table3[[#This Row],[Count]]</f>
        <v>0.21428571428571427</v>
      </c>
      <c r="W4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385</v>
      </c>
      <c r="X42">
        <f>_xlfn.RANK.AVG(Table3[[#This Row],[Score]],Table3[Score],1)</f>
        <v>43</v>
      </c>
      <c r="Y4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223</v>
      </c>
      <c r="Z42">
        <f>_xlfn.RANK.AVG(Table3[[#This Row],[Score 2 ]],Table3[[Score 2 ]],1)</f>
        <v>41.5</v>
      </c>
    </row>
    <row r="43" spans="1:26" x14ac:dyDescent="0.3">
      <c r="A43" t="s">
        <v>124</v>
      </c>
      <c r="B43">
        <f>COUNTIFS(Table2[Sub-Sector],Table3[[#This Row],[Sub-Sector]])</f>
        <v>7</v>
      </c>
      <c r="C43" s="2">
        <f>COUNTIFS(Table2[Sub-Sector],Table3[[#This Row],[Sub-Sector]],Table2[Uptrend],"Uptrend")/Table3[[#This Row],[Count]]</f>
        <v>0.7142857142857143</v>
      </c>
      <c r="D43" s="2">
        <f>COUNTIFS(Table2[Sub-Sector],Table3[[#This Row],[Sub-Sector]],Table2[1W Return vs Nifty],"&gt;=5")/Table3[[#This Row],[Count]]</f>
        <v>0</v>
      </c>
      <c r="E43" s="2">
        <f>COUNTIFS(Table2[Sub-Sector],Table3[[#This Row],[Sub-Sector]],Table2[1M Return vs Nifty],"&gt;=5")/Table3[[#This Row],[Count]]</f>
        <v>0</v>
      </c>
      <c r="F43" s="2">
        <f>COUNTIFS(Table2[Sub-Sector],Table3[[#This Row],[Sub-Sector]],Table2[6M Return vs Nifty],"&gt;=10")/Table3[[#This Row],[Count]]</f>
        <v>0.7142857142857143</v>
      </c>
      <c r="G43" s="2">
        <f>COUNTIFS(Table2[Sub-Sector],Table3[[#This Row],[Sub-Sector]],Table2[1Y Return vs Nifty],"&gt;=10")/Table3[[#This Row],[Count]]</f>
        <v>0.8571428571428571</v>
      </c>
      <c r="H43" s="2">
        <f>COUNTIFS(Table2[Sub-Sector],Table3[[#This Row],[Sub-Sector]],Table2[RSI Exponential â€“ 14D],"&gt;=50")/Table3[[#This Row],[Count]]</f>
        <v>0.42857142857142855</v>
      </c>
      <c r="I43" s="2">
        <f>COUNTIFS(Table2[Sub-Sector],Table3[[#This Row],[Sub-Sector]],Table2[Relative Volume],"&gt;=1")/Table3[[#This Row],[Count]]</f>
        <v>0.14285714285714285</v>
      </c>
      <c r="J43" s="2">
        <f>COUNTIFS(Table2[Sub-Sector],Table3[[#This Row],[Sub-Sector]],Table2[% Away From Day Low],"&gt;=0.05")/Table3[[#This Row],[Count]]</f>
        <v>0</v>
      </c>
      <c r="K43" s="2">
        <f>COUNTIFS(Table2[Sub-Sector],Table3[[#This Row],[Sub-Sector]],Table2[% Away From Day High],"&lt;=0.05")/Table3[[#This Row],[Count]]</f>
        <v>1</v>
      </c>
      <c r="L43" s="2">
        <f>COUNTIFS(Table2[Sub-Sector],Table3[[#This Row],[Sub-Sector]],Table2[% Away From Current Week Low],"&gt;=0.05")/Table3[[#This Row],[Count]]</f>
        <v>0</v>
      </c>
      <c r="M43" s="2">
        <f>COUNTIFS(Table2[Sub-Sector],Table3[[#This Row],[Sub-Sector]],Table2[% Away From Current Week High],"&lt;=0.05")/Table3[[#This Row],[Count]]</f>
        <v>1</v>
      </c>
      <c r="N43" s="2">
        <f>COUNTIFS(Table2[Sub-Sector],Table3[[#This Row],[Sub-Sector]],Table2[% Away From Current Month Low],"&gt;=0.05")/Table3[[#This Row],[Count]]</f>
        <v>0</v>
      </c>
      <c r="O43" s="2">
        <f>COUNTIFS(Table2[Sub-Sector],Table3[[#This Row],[Sub-Sector]],Table2[% Away From Current Month High],"&lt;=0.05")/Table3[[#This Row],[Count]]</f>
        <v>1</v>
      </c>
      <c r="P43" s="2">
        <f>COUNTIFS(Table2[Sub-Sector],Table3[[#This Row],[Sub-Sector]],Table2[% Away From 52W High],"&lt;=10")/Table3[[#This Row],[Count]]</f>
        <v>0.42857142857142855</v>
      </c>
      <c r="Q43" s="2">
        <f>COUNTIFS(Table2[Sub-Sector],Table3[[#This Row],[Sub-Sector]],Table2[% Away From 52W Low],"&gt;=10")/Table3[[#This Row],[Count]]</f>
        <v>1</v>
      </c>
      <c r="R43" s="2">
        <f>COUNTIFS(Table2[Sub-Sector],Table3[[#This Row],[Sub-Sector]],Table2[% Price above 20 EMA],"&gt;=0")/Table3[[#This Row],[Count]]</f>
        <v>0.42857142857142855</v>
      </c>
      <c r="S43" s="2">
        <f>COUNTIFS(Table2[Sub-Sector],Table3[[#This Row],[Sub-Sector]],Table2[% Price above 50 EMA],"&gt;=0")/Table3[[#This Row],[Count]]</f>
        <v>0.7142857142857143</v>
      </c>
      <c r="T43" s="2">
        <f>COUNTIFS(Table2[Sub-Sector],Table3[[#This Row],[Sub-Sector]],Table2[% Price above 200 EMA],"&gt;=0")/Table3[[#This Row],[Count]]</f>
        <v>0.8571428571428571</v>
      </c>
      <c r="U43" s="2">
        <f>COUNTIFS(Table2[Sub-Sector],Table3[[#This Row],[Sub-Sector]],Table2[Rate of Change - Zone],"Positive")/Table3[[#This Row],[Count]]</f>
        <v>0.5714285714285714</v>
      </c>
      <c r="V43" s="2">
        <f>COUNTIFS(Table2[Sub-Sector],Table3[[#This Row],[Sub-Sector]],Table2[Sharpe Ratio],"&gt;=0.10")/Table3[[#This Row],[Count]]</f>
        <v>0.8571428571428571</v>
      </c>
      <c r="W4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443.5</v>
      </c>
      <c r="X43">
        <f>_xlfn.RANK.AVG(Table3[[#This Row],[Score]],Table3[Score],1)</f>
        <v>73</v>
      </c>
      <c r="Y4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223</v>
      </c>
      <c r="Z43">
        <f>_xlfn.RANK.AVG(Table3[[#This Row],[Score 2 ]],Table3[[Score 2 ]],1)</f>
        <v>41.5</v>
      </c>
    </row>
    <row r="44" spans="1:26" x14ac:dyDescent="0.3">
      <c r="A44" t="s">
        <v>281</v>
      </c>
      <c r="B44">
        <f>COUNTIFS(Table2[Sub-Sector],Table3[[#This Row],[Sub-Sector]])</f>
        <v>14</v>
      </c>
      <c r="C44" s="2">
        <f>COUNTIFS(Table2[Sub-Sector],Table3[[#This Row],[Sub-Sector]],Table2[Uptrend],"Uptrend")/Table3[[#This Row],[Count]]</f>
        <v>0.7857142857142857</v>
      </c>
      <c r="D44" s="2">
        <f>COUNTIFS(Table2[Sub-Sector],Table3[[#This Row],[Sub-Sector]],Table2[1W Return vs Nifty],"&gt;=5")/Table3[[#This Row],[Count]]</f>
        <v>0</v>
      </c>
      <c r="E44" s="2">
        <f>COUNTIFS(Table2[Sub-Sector],Table3[[#This Row],[Sub-Sector]],Table2[1M Return vs Nifty],"&gt;=5")/Table3[[#This Row],[Count]]</f>
        <v>0.42857142857142855</v>
      </c>
      <c r="F44" s="2">
        <f>COUNTIFS(Table2[Sub-Sector],Table3[[#This Row],[Sub-Sector]],Table2[6M Return vs Nifty],"&gt;=10")/Table3[[#This Row],[Count]]</f>
        <v>0.2857142857142857</v>
      </c>
      <c r="G44" s="2">
        <f>COUNTIFS(Table2[Sub-Sector],Table3[[#This Row],[Sub-Sector]],Table2[1Y Return vs Nifty],"&gt;=10")/Table3[[#This Row],[Count]]</f>
        <v>0.5714285714285714</v>
      </c>
      <c r="H44" s="2">
        <f>COUNTIFS(Table2[Sub-Sector],Table3[[#This Row],[Sub-Sector]],Table2[RSI Exponential â€“ 14D],"&gt;=50")/Table3[[#This Row],[Count]]</f>
        <v>0.9285714285714286</v>
      </c>
      <c r="I44" s="2">
        <f>COUNTIFS(Table2[Sub-Sector],Table3[[#This Row],[Sub-Sector]],Table2[Relative Volume],"&gt;=1")/Table3[[#This Row],[Count]]</f>
        <v>0.21428571428571427</v>
      </c>
      <c r="J44" s="2">
        <f>COUNTIFS(Table2[Sub-Sector],Table3[[#This Row],[Sub-Sector]],Table2[% Away From Day Low],"&gt;=0.05")/Table3[[#This Row],[Count]]</f>
        <v>0</v>
      </c>
      <c r="K44" s="2">
        <f>COUNTIFS(Table2[Sub-Sector],Table3[[#This Row],[Sub-Sector]],Table2[% Away From Day High],"&lt;=0.05")/Table3[[#This Row],[Count]]</f>
        <v>0.9285714285714286</v>
      </c>
      <c r="L44" s="2">
        <f>COUNTIFS(Table2[Sub-Sector],Table3[[#This Row],[Sub-Sector]],Table2[% Away From Current Week Low],"&gt;=0.05")/Table3[[#This Row],[Count]]</f>
        <v>0</v>
      </c>
      <c r="M44" s="2">
        <f>COUNTIFS(Table2[Sub-Sector],Table3[[#This Row],[Sub-Sector]],Table2[% Away From Current Week High],"&lt;=0.05")/Table3[[#This Row],[Count]]</f>
        <v>0.9285714285714286</v>
      </c>
      <c r="N44" s="2">
        <f>COUNTIFS(Table2[Sub-Sector],Table3[[#This Row],[Sub-Sector]],Table2[% Away From Current Month Low],"&gt;=0.05")/Table3[[#This Row],[Count]]</f>
        <v>0</v>
      </c>
      <c r="O44" s="2">
        <f>COUNTIFS(Table2[Sub-Sector],Table3[[#This Row],[Sub-Sector]],Table2[% Away From Current Month High],"&lt;=0.05")/Table3[[#This Row],[Count]]</f>
        <v>0.9285714285714286</v>
      </c>
      <c r="P44" s="2">
        <f>COUNTIFS(Table2[Sub-Sector],Table3[[#This Row],[Sub-Sector]],Table2[% Away From 52W High],"&lt;=10")/Table3[[#This Row],[Count]]</f>
        <v>0.5714285714285714</v>
      </c>
      <c r="Q44" s="2">
        <f>COUNTIFS(Table2[Sub-Sector],Table3[[#This Row],[Sub-Sector]],Table2[% Away From 52W Low],"&gt;=10")/Table3[[#This Row],[Count]]</f>
        <v>1</v>
      </c>
      <c r="R44" s="2">
        <f>COUNTIFS(Table2[Sub-Sector],Table3[[#This Row],[Sub-Sector]],Table2[% Price above 20 EMA],"&gt;=0")/Table3[[#This Row],[Count]]</f>
        <v>1</v>
      </c>
      <c r="S44" s="2">
        <f>COUNTIFS(Table2[Sub-Sector],Table3[[#This Row],[Sub-Sector]],Table2[% Price above 50 EMA],"&gt;=0")/Table3[[#This Row],[Count]]</f>
        <v>0.9285714285714286</v>
      </c>
      <c r="T44" s="2">
        <f>COUNTIFS(Table2[Sub-Sector],Table3[[#This Row],[Sub-Sector]],Table2[% Price above 200 EMA],"&gt;=0")/Table3[[#This Row],[Count]]</f>
        <v>0.9285714285714286</v>
      </c>
      <c r="U44" s="2">
        <f>COUNTIFS(Table2[Sub-Sector],Table3[[#This Row],[Sub-Sector]],Table2[Rate of Change - Zone],"Positive")/Table3[[#This Row],[Count]]</f>
        <v>1</v>
      </c>
      <c r="V44" s="2">
        <f>COUNTIFS(Table2[Sub-Sector],Table3[[#This Row],[Sub-Sector]],Table2[Sharpe Ratio],"&gt;=0.10")/Table3[[#This Row],[Count]]</f>
        <v>0.14285714285714285</v>
      </c>
      <c r="W4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374</v>
      </c>
      <c r="X44">
        <f>_xlfn.RANK.AVG(Table3[[#This Row],[Score]],Table3[Score],1)</f>
        <v>38</v>
      </c>
      <c r="Y4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227.5</v>
      </c>
      <c r="Z44">
        <f>_xlfn.RANK.AVG(Table3[[#This Row],[Score 2 ]],Table3[[Score 2 ]],1)</f>
        <v>43</v>
      </c>
    </row>
    <row r="45" spans="1:26" x14ac:dyDescent="0.3">
      <c r="A45" t="s">
        <v>170</v>
      </c>
      <c r="B45">
        <f>COUNTIFS(Table2[Sub-Sector],Table3[[#This Row],[Sub-Sector]])</f>
        <v>9</v>
      </c>
      <c r="C45" s="2">
        <f>COUNTIFS(Table2[Sub-Sector],Table3[[#This Row],[Sub-Sector]],Table2[Uptrend],"Uptrend")/Table3[[#This Row],[Count]]</f>
        <v>0.88888888888888884</v>
      </c>
      <c r="D45" s="2">
        <f>COUNTIFS(Table2[Sub-Sector],Table3[[#This Row],[Sub-Sector]],Table2[1W Return vs Nifty],"&gt;=5")/Table3[[#This Row],[Count]]</f>
        <v>0.1111111111111111</v>
      </c>
      <c r="E45" s="2">
        <f>COUNTIFS(Table2[Sub-Sector],Table3[[#This Row],[Sub-Sector]],Table2[1M Return vs Nifty],"&gt;=5")/Table3[[#This Row],[Count]]</f>
        <v>0.22222222222222221</v>
      </c>
      <c r="F45" s="2">
        <f>COUNTIFS(Table2[Sub-Sector],Table3[[#This Row],[Sub-Sector]],Table2[6M Return vs Nifty],"&gt;=10")/Table3[[#This Row],[Count]]</f>
        <v>0.55555555555555558</v>
      </c>
      <c r="G45" s="2">
        <f>COUNTIFS(Table2[Sub-Sector],Table3[[#This Row],[Sub-Sector]],Table2[1Y Return vs Nifty],"&gt;=10")/Table3[[#This Row],[Count]]</f>
        <v>0.33333333333333331</v>
      </c>
      <c r="H45" s="2">
        <f>COUNTIFS(Table2[Sub-Sector],Table3[[#This Row],[Sub-Sector]],Table2[RSI Exponential â€“ 14D],"&gt;=50")/Table3[[#This Row],[Count]]</f>
        <v>0.88888888888888884</v>
      </c>
      <c r="I45" s="2">
        <f>COUNTIFS(Table2[Sub-Sector],Table3[[#This Row],[Sub-Sector]],Table2[Relative Volume],"&gt;=1")/Table3[[#This Row],[Count]]</f>
        <v>0.33333333333333331</v>
      </c>
      <c r="J45" s="2">
        <f>COUNTIFS(Table2[Sub-Sector],Table3[[#This Row],[Sub-Sector]],Table2[% Away From Day Low],"&gt;=0.05")/Table3[[#This Row],[Count]]</f>
        <v>0</v>
      </c>
      <c r="K45" s="2">
        <f>COUNTIFS(Table2[Sub-Sector],Table3[[#This Row],[Sub-Sector]],Table2[% Away From Day High],"&lt;=0.05")/Table3[[#This Row],[Count]]</f>
        <v>0.88888888888888884</v>
      </c>
      <c r="L45" s="2">
        <f>COUNTIFS(Table2[Sub-Sector],Table3[[#This Row],[Sub-Sector]],Table2[% Away From Current Week Low],"&gt;=0.05")/Table3[[#This Row],[Count]]</f>
        <v>0</v>
      </c>
      <c r="M45" s="2">
        <f>COUNTIFS(Table2[Sub-Sector],Table3[[#This Row],[Sub-Sector]],Table2[% Away From Current Week High],"&lt;=0.05")/Table3[[#This Row],[Count]]</f>
        <v>0.88888888888888884</v>
      </c>
      <c r="N45" s="2">
        <f>COUNTIFS(Table2[Sub-Sector],Table3[[#This Row],[Sub-Sector]],Table2[% Away From Current Month Low],"&gt;=0.05")/Table3[[#This Row],[Count]]</f>
        <v>0</v>
      </c>
      <c r="O45" s="2">
        <f>COUNTIFS(Table2[Sub-Sector],Table3[[#This Row],[Sub-Sector]],Table2[% Away From Current Month High],"&lt;=0.05")/Table3[[#This Row],[Count]]</f>
        <v>0.88888888888888884</v>
      </c>
      <c r="P45" s="2">
        <f>COUNTIFS(Table2[Sub-Sector],Table3[[#This Row],[Sub-Sector]],Table2[% Away From 52W High],"&lt;=10")/Table3[[#This Row],[Count]]</f>
        <v>0.77777777777777779</v>
      </c>
      <c r="Q45" s="2">
        <f>COUNTIFS(Table2[Sub-Sector],Table3[[#This Row],[Sub-Sector]],Table2[% Away From 52W Low],"&gt;=10")/Table3[[#This Row],[Count]]</f>
        <v>1</v>
      </c>
      <c r="R45" s="2">
        <f>COUNTIFS(Table2[Sub-Sector],Table3[[#This Row],[Sub-Sector]],Table2[% Price above 20 EMA],"&gt;=0")/Table3[[#This Row],[Count]]</f>
        <v>0.88888888888888884</v>
      </c>
      <c r="S45" s="2">
        <f>COUNTIFS(Table2[Sub-Sector],Table3[[#This Row],[Sub-Sector]],Table2[% Price above 50 EMA],"&gt;=0")/Table3[[#This Row],[Count]]</f>
        <v>1</v>
      </c>
      <c r="T45" s="2">
        <f>COUNTIFS(Table2[Sub-Sector],Table3[[#This Row],[Sub-Sector]],Table2[% Price above 200 EMA],"&gt;=0")/Table3[[#This Row],[Count]]</f>
        <v>1</v>
      </c>
      <c r="U45" s="2">
        <f>COUNTIFS(Table2[Sub-Sector],Table3[[#This Row],[Sub-Sector]],Table2[Rate of Change - Zone],"Positive")/Table3[[#This Row],[Count]]</f>
        <v>0.88888888888888884</v>
      </c>
      <c r="V45" s="2">
        <f>COUNTIFS(Table2[Sub-Sector],Table3[[#This Row],[Sub-Sector]],Table2[Sharpe Ratio],"&gt;=0.10")/Table3[[#This Row],[Count]]</f>
        <v>0</v>
      </c>
      <c r="W4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335.5</v>
      </c>
      <c r="X45">
        <f>_xlfn.RANK.AVG(Table3[[#This Row],[Score]],Table3[Score],1)</f>
        <v>28</v>
      </c>
      <c r="Y4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229</v>
      </c>
      <c r="Z45">
        <f>_xlfn.RANK.AVG(Table3[[#This Row],[Score 2 ]],Table3[[Score 2 ]],1)</f>
        <v>44</v>
      </c>
    </row>
    <row r="46" spans="1:26" x14ac:dyDescent="0.3">
      <c r="A46" t="s">
        <v>141</v>
      </c>
      <c r="B46">
        <f>COUNTIFS(Table2[Sub-Sector],Table3[[#This Row],[Sub-Sector]])</f>
        <v>4</v>
      </c>
      <c r="C46" s="2">
        <f>COUNTIFS(Table2[Sub-Sector],Table3[[#This Row],[Sub-Sector]],Table2[Uptrend],"Uptrend")/Table3[[#This Row],[Count]]</f>
        <v>0.25</v>
      </c>
      <c r="D46" s="2">
        <f>COUNTIFS(Table2[Sub-Sector],Table3[[#This Row],[Sub-Sector]],Table2[1W Return vs Nifty],"&gt;=5")/Table3[[#This Row],[Count]]</f>
        <v>0</v>
      </c>
      <c r="E46" s="2">
        <f>COUNTIFS(Table2[Sub-Sector],Table3[[#This Row],[Sub-Sector]],Table2[1M Return vs Nifty],"&gt;=5")/Table3[[#This Row],[Count]]</f>
        <v>0.25</v>
      </c>
      <c r="F46" s="2">
        <f>COUNTIFS(Table2[Sub-Sector],Table3[[#This Row],[Sub-Sector]],Table2[6M Return vs Nifty],"&gt;=10")/Table3[[#This Row],[Count]]</f>
        <v>0.25</v>
      </c>
      <c r="G46" s="2">
        <f>COUNTIFS(Table2[Sub-Sector],Table3[[#This Row],[Sub-Sector]],Table2[1Y Return vs Nifty],"&gt;=10")/Table3[[#This Row],[Count]]</f>
        <v>1</v>
      </c>
      <c r="H46" s="2">
        <f>COUNTIFS(Table2[Sub-Sector],Table3[[#This Row],[Sub-Sector]],Table2[RSI Exponential â€“ 14D],"&gt;=50")/Table3[[#This Row],[Count]]</f>
        <v>0.25</v>
      </c>
      <c r="I46" s="2">
        <f>COUNTIFS(Table2[Sub-Sector],Table3[[#This Row],[Sub-Sector]],Table2[Relative Volume],"&gt;=1")/Table3[[#This Row],[Count]]</f>
        <v>0.5</v>
      </c>
      <c r="J46" s="2">
        <f>COUNTIFS(Table2[Sub-Sector],Table3[[#This Row],[Sub-Sector]],Table2[% Away From Day Low],"&gt;=0.05")/Table3[[#This Row],[Count]]</f>
        <v>0</v>
      </c>
      <c r="K46" s="2">
        <f>COUNTIFS(Table2[Sub-Sector],Table3[[#This Row],[Sub-Sector]],Table2[% Away From Day High],"&lt;=0.05")/Table3[[#This Row],[Count]]</f>
        <v>0.75</v>
      </c>
      <c r="L46" s="2">
        <f>COUNTIFS(Table2[Sub-Sector],Table3[[#This Row],[Sub-Sector]],Table2[% Away From Current Week Low],"&gt;=0.05")/Table3[[#This Row],[Count]]</f>
        <v>0</v>
      </c>
      <c r="M46" s="2">
        <f>COUNTIFS(Table2[Sub-Sector],Table3[[#This Row],[Sub-Sector]],Table2[% Away From Current Week High],"&lt;=0.05")/Table3[[#This Row],[Count]]</f>
        <v>0.75</v>
      </c>
      <c r="N46" s="2">
        <f>COUNTIFS(Table2[Sub-Sector],Table3[[#This Row],[Sub-Sector]],Table2[% Away From Current Month Low],"&gt;=0.05")/Table3[[#This Row],[Count]]</f>
        <v>0</v>
      </c>
      <c r="O46" s="2">
        <f>COUNTIFS(Table2[Sub-Sector],Table3[[#This Row],[Sub-Sector]],Table2[% Away From Current Month High],"&lt;=0.05")/Table3[[#This Row],[Count]]</f>
        <v>0.75</v>
      </c>
      <c r="P46" s="2">
        <f>COUNTIFS(Table2[Sub-Sector],Table3[[#This Row],[Sub-Sector]],Table2[% Away From 52W High],"&lt;=10")/Table3[[#This Row],[Count]]</f>
        <v>0.25</v>
      </c>
      <c r="Q46" s="2">
        <f>COUNTIFS(Table2[Sub-Sector],Table3[[#This Row],[Sub-Sector]],Table2[% Away From 52W Low],"&gt;=10")/Table3[[#This Row],[Count]]</f>
        <v>1</v>
      </c>
      <c r="R46" s="2">
        <f>COUNTIFS(Table2[Sub-Sector],Table3[[#This Row],[Sub-Sector]],Table2[% Price above 20 EMA],"&gt;=0")/Table3[[#This Row],[Count]]</f>
        <v>0.25</v>
      </c>
      <c r="S46" s="2">
        <f>COUNTIFS(Table2[Sub-Sector],Table3[[#This Row],[Sub-Sector]],Table2[% Price above 50 EMA],"&gt;=0")/Table3[[#This Row],[Count]]</f>
        <v>0.25</v>
      </c>
      <c r="T46" s="2">
        <f>COUNTIFS(Table2[Sub-Sector],Table3[[#This Row],[Sub-Sector]],Table2[% Price above 200 EMA],"&gt;=0")/Table3[[#This Row],[Count]]</f>
        <v>0.75</v>
      </c>
      <c r="U46" s="2">
        <f>COUNTIFS(Table2[Sub-Sector],Table3[[#This Row],[Sub-Sector]],Table2[Rate of Change - Zone],"Positive")/Table3[[#This Row],[Count]]</f>
        <v>0.5</v>
      </c>
      <c r="V46" s="2">
        <f>COUNTIFS(Table2[Sub-Sector],Table3[[#This Row],[Sub-Sector]],Table2[Sharpe Ratio],"&gt;=0.10")/Table3[[#This Row],[Count]]</f>
        <v>0.5</v>
      </c>
      <c r="W4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458</v>
      </c>
      <c r="X46">
        <f>_xlfn.RANK.AVG(Table3[[#This Row],[Score]],Table3[Score],1)</f>
        <v>78</v>
      </c>
      <c r="Y4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229.5</v>
      </c>
      <c r="Z46">
        <f>_xlfn.RANK.AVG(Table3[[#This Row],[Score 2 ]],Table3[[Score 2 ]],1)</f>
        <v>45</v>
      </c>
    </row>
    <row r="47" spans="1:26" x14ac:dyDescent="0.3">
      <c r="A47" t="s">
        <v>538</v>
      </c>
      <c r="B47">
        <f>COUNTIFS(Table2[Sub-Sector],Table3[[#This Row],[Sub-Sector]])</f>
        <v>4</v>
      </c>
      <c r="C47" s="2">
        <f>COUNTIFS(Table2[Sub-Sector],Table3[[#This Row],[Sub-Sector]],Table2[Uptrend],"Uptrend")/Table3[[#This Row],[Count]]</f>
        <v>0.25</v>
      </c>
      <c r="D47" s="2">
        <f>COUNTIFS(Table2[Sub-Sector],Table3[[#This Row],[Sub-Sector]],Table2[1W Return vs Nifty],"&gt;=5")/Table3[[#This Row],[Count]]</f>
        <v>0.5</v>
      </c>
      <c r="E47" s="2">
        <f>COUNTIFS(Table2[Sub-Sector],Table3[[#This Row],[Sub-Sector]],Table2[1M Return vs Nifty],"&gt;=5")/Table3[[#This Row],[Count]]</f>
        <v>0.5</v>
      </c>
      <c r="F47" s="2">
        <f>COUNTIFS(Table2[Sub-Sector],Table3[[#This Row],[Sub-Sector]],Table2[6M Return vs Nifty],"&gt;=10")/Table3[[#This Row],[Count]]</f>
        <v>0.5</v>
      </c>
      <c r="G47" s="2">
        <f>COUNTIFS(Table2[Sub-Sector],Table3[[#This Row],[Sub-Sector]],Table2[1Y Return vs Nifty],"&gt;=10")/Table3[[#This Row],[Count]]</f>
        <v>0.25</v>
      </c>
      <c r="H47" s="2">
        <f>COUNTIFS(Table2[Sub-Sector],Table3[[#This Row],[Sub-Sector]],Table2[RSI Exponential â€“ 14D],"&gt;=50")/Table3[[#This Row],[Count]]</f>
        <v>0.75</v>
      </c>
      <c r="I47" s="2">
        <f>COUNTIFS(Table2[Sub-Sector],Table3[[#This Row],[Sub-Sector]],Table2[Relative Volume],"&gt;=1")/Table3[[#This Row],[Count]]</f>
        <v>0.75</v>
      </c>
      <c r="J47" s="2">
        <f>COUNTIFS(Table2[Sub-Sector],Table3[[#This Row],[Sub-Sector]],Table2[% Away From Day Low],"&gt;=0.05")/Table3[[#This Row],[Count]]</f>
        <v>0</v>
      </c>
      <c r="K47" s="2">
        <f>COUNTIFS(Table2[Sub-Sector],Table3[[#This Row],[Sub-Sector]],Table2[% Away From Day High],"&lt;=0.05")/Table3[[#This Row],[Count]]</f>
        <v>1</v>
      </c>
      <c r="L47" s="2">
        <f>COUNTIFS(Table2[Sub-Sector],Table3[[#This Row],[Sub-Sector]],Table2[% Away From Current Week Low],"&gt;=0.05")/Table3[[#This Row],[Count]]</f>
        <v>0</v>
      </c>
      <c r="M47" s="2">
        <f>COUNTIFS(Table2[Sub-Sector],Table3[[#This Row],[Sub-Sector]],Table2[% Away From Current Week High],"&lt;=0.05")/Table3[[#This Row],[Count]]</f>
        <v>1</v>
      </c>
      <c r="N47" s="2">
        <f>COUNTIFS(Table2[Sub-Sector],Table3[[#This Row],[Sub-Sector]],Table2[% Away From Current Month Low],"&gt;=0.05")/Table3[[#This Row],[Count]]</f>
        <v>0</v>
      </c>
      <c r="O47" s="2">
        <f>COUNTIFS(Table2[Sub-Sector],Table3[[#This Row],[Sub-Sector]],Table2[% Away From Current Month High],"&lt;=0.05")/Table3[[#This Row],[Count]]</f>
        <v>1</v>
      </c>
      <c r="P47" s="2">
        <f>COUNTIFS(Table2[Sub-Sector],Table3[[#This Row],[Sub-Sector]],Table2[% Away From 52W High],"&lt;=10")/Table3[[#This Row],[Count]]</f>
        <v>0</v>
      </c>
      <c r="Q47" s="2">
        <f>COUNTIFS(Table2[Sub-Sector],Table3[[#This Row],[Sub-Sector]],Table2[% Away From 52W Low],"&gt;=10")/Table3[[#This Row],[Count]]</f>
        <v>1</v>
      </c>
      <c r="R47" s="2">
        <f>COUNTIFS(Table2[Sub-Sector],Table3[[#This Row],[Sub-Sector]],Table2[% Price above 20 EMA],"&gt;=0")/Table3[[#This Row],[Count]]</f>
        <v>0.5</v>
      </c>
      <c r="S47" s="2">
        <f>COUNTIFS(Table2[Sub-Sector],Table3[[#This Row],[Sub-Sector]],Table2[% Price above 50 EMA],"&gt;=0")/Table3[[#This Row],[Count]]</f>
        <v>0.5</v>
      </c>
      <c r="T47" s="2">
        <f>COUNTIFS(Table2[Sub-Sector],Table3[[#This Row],[Sub-Sector]],Table2[% Price above 200 EMA],"&gt;=0")/Table3[[#This Row],[Count]]</f>
        <v>0.75</v>
      </c>
      <c r="U47" s="2">
        <f>COUNTIFS(Table2[Sub-Sector],Table3[[#This Row],[Sub-Sector]],Table2[Rate of Change - Zone],"Positive")/Table3[[#This Row],[Count]]</f>
        <v>0.75</v>
      </c>
      <c r="V47" s="2">
        <f>COUNTIFS(Table2[Sub-Sector],Table3[[#This Row],[Sub-Sector]],Table2[Sharpe Ratio],"&gt;=0.10")/Table3[[#This Row],[Count]]</f>
        <v>0.25</v>
      </c>
      <c r="W4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358.5</v>
      </c>
      <c r="X47">
        <f>_xlfn.RANK.AVG(Table3[[#This Row],[Score]],Table3[Score],1)</f>
        <v>33</v>
      </c>
      <c r="Y4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231</v>
      </c>
      <c r="Z47">
        <f>_xlfn.RANK.AVG(Table3[[#This Row],[Score 2 ]],Table3[[Score 2 ]],1)</f>
        <v>46</v>
      </c>
    </row>
    <row r="48" spans="1:26" x14ac:dyDescent="0.3">
      <c r="A48" t="s">
        <v>552</v>
      </c>
      <c r="B48">
        <f>COUNTIFS(Table2[Sub-Sector],Table3[[#This Row],[Sub-Sector]])</f>
        <v>7</v>
      </c>
      <c r="C48" s="2">
        <f>COUNTIFS(Table2[Sub-Sector],Table3[[#This Row],[Sub-Sector]],Table2[Uptrend],"Uptrend")/Table3[[#This Row],[Count]]</f>
        <v>0.42857142857142855</v>
      </c>
      <c r="D48" s="2">
        <f>COUNTIFS(Table2[Sub-Sector],Table3[[#This Row],[Sub-Sector]],Table2[1W Return vs Nifty],"&gt;=5")/Table3[[#This Row],[Count]]</f>
        <v>0.42857142857142855</v>
      </c>
      <c r="E48" s="2">
        <f>COUNTIFS(Table2[Sub-Sector],Table3[[#This Row],[Sub-Sector]],Table2[1M Return vs Nifty],"&gt;=5")/Table3[[#This Row],[Count]]</f>
        <v>0.2857142857142857</v>
      </c>
      <c r="F48" s="2">
        <f>COUNTIFS(Table2[Sub-Sector],Table3[[#This Row],[Sub-Sector]],Table2[6M Return vs Nifty],"&gt;=10")/Table3[[#This Row],[Count]]</f>
        <v>0.2857142857142857</v>
      </c>
      <c r="G48" s="2">
        <f>COUNTIFS(Table2[Sub-Sector],Table3[[#This Row],[Sub-Sector]],Table2[1Y Return vs Nifty],"&gt;=10")/Table3[[#This Row],[Count]]</f>
        <v>0.2857142857142857</v>
      </c>
      <c r="H48" s="2">
        <f>COUNTIFS(Table2[Sub-Sector],Table3[[#This Row],[Sub-Sector]],Table2[RSI Exponential â€“ 14D],"&gt;=50")/Table3[[#This Row],[Count]]</f>
        <v>0.7142857142857143</v>
      </c>
      <c r="I48" s="2">
        <f>COUNTIFS(Table2[Sub-Sector],Table3[[#This Row],[Sub-Sector]],Table2[Relative Volume],"&gt;=1")/Table3[[#This Row],[Count]]</f>
        <v>0.42857142857142855</v>
      </c>
      <c r="J48" s="2">
        <f>COUNTIFS(Table2[Sub-Sector],Table3[[#This Row],[Sub-Sector]],Table2[% Away From Day Low],"&gt;=0.05")/Table3[[#This Row],[Count]]</f>
        <v>0</v>
      </c>
      <c r="K48" s="2">
        <f>COUNTIFS(Table2[Sub-Sector],Table3[[#This Row],[Sub-Sector]],Table2[% Away From Day High],"&lt;=0.05")/Table3[[#This Row],[Count]]</f>
        <v>1</v>
      </c>
      <c r="L48" s="2">
        <f>COUNTIFS(Table2[Sub-Sector],Table3[[#This Row],[Sub-Sector]],Table2[% Away From Current Week Low],"&gt;=0.05")/Table3[[#This Row],[Count]]</f>
        <v>0</v>
      </c>
      <c r="M48" s="2">
        <f>COUNTIFS(Table2[Sub-Sector],Table3[[#This Row],[Sub-Sector]],Table2[% Away From Current Week High],"&lt;=0.05")/Table3[[#This Row],[Count]]</f>
        <v>1</v>
      </c>
      <c r="N48" s="2">
        <f>COUNTIFS(Table2[Sub-Sector],Table3[[#This Row],[Sub-Sector]],Table2[% Away From Current Month Low],"&gt;=0.05")/Table3[[#This Row],[Count]]</f>
        <v>0</v>
      </c>
      <c r="O48" s="2">
        <f>COUNTIFS(Table2[Sub-Sector],Table3[[#This Row],[Sub-Sector]],Table2[% Away From Current Month High],"&lt;=0.05")/Table3[[#This Row],[Count]]</f>
        <v>1</v>
      </c>
      <c r="P48" s="2">
        <f>COUNTIFS(Table2[Sub-Sector],Table3[[#This Row],[Sub-Sector]],Table2[% Away From 52W High],"&lt;=10")/Table3[[#This Row],[Count]]</f>
        <v>0.42857142857142855</v>
      </c>
      <c r="Q48" s="2">
        <f>COUNTIFS(Table2[Sub-Sector],Table3[[#This Row],[Sub-Sector]],Table2[% Away From 52W Low],"&gt;=10")/Table3[[#This Row],[Count]]</f>
        <v>1</v>
      </c>
      <c r="R48" s="2">
        <f>COUNTIFS(Table2[Sub-Sector],Table3[[#This Row],[Sub-Sector]],Table2[% Price above 20 EMA],"&gt;=0")/Table3[[#This Row],[Count]]</f>
        <v>0.7142857142857143</v>
      </c>
      <c r="S48" s="2">
        <f>COUNTIFS(Table2[Sub-Sector],Table3[[#This Row],[Sub-Sector]],Table2[% Price above 50 EMA],"&gt;=0")/Table3[[#This Row],[Count]]</f>
        <v>0.7142857142857143</v>
      </c>
      <c r="T48" s="2">
        <f>COUNTIFS(Table2[Sub-Sector],Table3[[#This Row],[Sub-Sector]],Table2[% Price above 200 EMA],"&gt;=0")/Table3[[#This Row],[Count]]</f>
        <v>0.8571428571428571</v>
      </c>
      <c r="U48" s="2">
        <f>COUNTIFS(Table2[Sub-Sector],Table3[[#This Row],[Sub-Sector]],Table2[Rate of Change - Zone],"Positive")/Table3[[#This Row],[Count]]</f>
        <v>1</v>
      </c>
      <c r="V48" s="2">
        <f>COUNTIFS(Table2[Sub-Sector],Table3[[#This Row],[Sub-Sector]],Table2[Sharpe Ratio],"&gt;=0.10")/Table3[[#This Row],[Count]]</f>
        <v>0</v>
      </c>
      <c r="W4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372</v>
      </c>
      <c r="X48">
        <f>_xlfn.RANK.AVG(Table3[[#This Row],[Score]],Table3[Score],1)</f>
        <v>35</v>
      </c>
      <c r="Y4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234</v>
      </c>
      <c r="Z48">
        <f>_xlfn.RANK.AVG(Table3[[#This Row],[Score 2 ]],Table3[[Score 2 ]],1)</f>
        <v>47</v>
      </c>
    </row>
    <row r="49" spans="1:26" x14ac:dyDescent="0.3">
      <c r="A49" t="s">
        <v>895</v>
      </c>
      <c r="B49">
        <f>COUNTIFS(Table2[Sub-Sector],Table3[[#This Row],[Sub-Sector]])</f>
        <v>3</v>
      </c>
      <c r="C49" s="2">
        <f>COUNTIFS(Table2[Sub-Sector],Table3[[#This Row],[Sub-Sector]],Table2[Uptrend],"Uptrend")/Table3[[#This Row],[Count]]</f>
        <v>1</v>
      </c>
      <c r="D49" s="2">
        <f>COUNTIFS(Table2[Sub-Sector],Table3[[#This Row],[Sub-Sector]],Table2[1W Return vs Nifty],"&gt;=5")/Table3[[#This Row],[Count]]</f>
        <v>0</v>
      </c>
      <c r="E49" s="2">
        <f>COUNTIFS(Table2[Sub-Sector],Table3[[#This Row],[Sub-Sector]],Table2[1M Return vs Nifty],"&gt;=5")/Table3[[#This Row],[Count]]</f>
        <v>0.66666666666666663</v>
      </c>
      <c r="F49" s="2">
        <f>COUNTIFS(Table2[Sub-Sector],Table3[[#This Row],[Sub-Sector]],Table2[6M Return vs Nifty],"&gt;=10")/Table3[[#This Row],[Count]]</f>
        <v>0.33333333333333331</v>
      </c>
      <c r="G49" s="2">
        <f>COUNTIFS(Table2[Sub-Sector],Table3[[#This Row],[Sub-Sector]],Table2[1Y Return vs Nifty],"&gt;=10")/Table3[[#This Row],[Count]]</f>
        <v>0.33333333333333331</v>
      </c>
      <c r="H49" s="2">
        <f>COUNTIFS(Table2[Sub-Sector],Table3[[#This Row],[Sub-Sector]],Table2[RSI Exponential â€“ 14D],"&gt;=50")/Table3[[#This Row],[Count]]</f>
        <v>0.66666666666666663</v>
      </c>
      <c r="I49" s="2">
        <f>COUNTIFS(Table2[Sub-Sector],Table3[[#This Row],[Sub-Sector]],Table2[Relative Volume],"&gt;=1")/Table3[[#This Row],[Count]]</f>
        <v>0.33333333333333331</v>
      </c>
      <c r="J49" s="2">
        <f>COUNTIFS(Table2[Sub-Sector],Table3[[#This Row],[Sub-Sector]],Table2[% Away From Day Low],"&gt;=0.05")/Table3[[#This Row],[Count]]</f>
        <v>0</v>
      </c>
      <c r="K49" s="2">
        <f>COUNTIFS(Table2[Sub-Sector],Table3[[#This Row],[Sub-Sector]],Table2[% Away From Day High],"&lt;=0.05")/Table3[[#This Row],[Count]]</f>
        <v>1</v>
      </c>
      <c r="L49" s="2">
        <f>COUNTIFS(Table2[Sub-Sector],Table3[[#This Row],[Sub-Sector]],Table2[% Away From Current Week Low],"&gt;=0.05")/Table3[[#This Row],[Count]]</f>
        <v>0</v>
      </c>
      <c r="M49" s="2">
        <f>COUNTIFS(Table2[Sub-Sector],Table3[[#This Row],[Sub-Sector]],Table2[% Away From Current Week High],"&lt;=0.05")/Table3[[#This Row],[Count]]</f>
        <v>1</v>
      </c>
      <c r="N49" s="2">
        <f>COUNTIFS(Table2[Sub-Sector],Table3[[#This Row],[Sub-Sector]],Table2[% Away From Current Month Low],"&gt;=0.05")/Table3[[#This Row],[Count]]</f>
        <v>0</v>
      </c>
      <c r="O49" s="2">
        <f>COUNTIFS(Table2[Sub-Sector],Table3[[#This Row],[Sub-Sector]],Table2[% Away From Current Month High],"&lt;=0.05")/Table3[[#This Row],[Count]]</f>
        <v>1</v>
      </c>
      <c r="P49" s="2">
        <f>COUNTIFS(Table2[Sub-Sector],Table3[[#This Row],[Sub-Sector]],Table2[% Away From 52W High],"&lt;=10")/Table3[[#This Row],[Count]]</f>
        <v>0.66666666666666663</v>
      </c>
      <c r="Q49" s="2">
        <f>COUNTIFS(Table2[Sub-Sector],Table3[[#This Row],[Sub-Sector]],Table2[% Away From 52W Low],"&gt;=10")/Table3[[#This Row],[Count]]</f>
        <v>1</v>
      </c>
      <c r="R49" s="2">
        <f>COUNTIFS(Table2[Sub-Sector],Table3[[#This Row],[Sub-Sector]],Table2[% Price above 20 EMA],"&gt;=0")/Table3[[#This Row],[Count]]</f>
        <v>1</v>
      </c>
      <c r="S49" s="2">
        <f>COUNTIFS(Table2[Sub-Sector],Table3[[#This Row],[Sub-Sector]],Table2[% Price above 50 EMA],"&gt;=0")/Table3[[#This Row],[Count]]</f>
        <v>1</v>
      </c>
      <c r="T49" s="2">
        <f>COUNTIFS(Table2[Sub-Sector],Table3[[#This Row],[Sub-Sector]],Table2[% Price above 200 EMA],"&gt;=0")/Table3[[#This Row],[Count]]</f>
        <v>1</v>
      </c>
      <c r="U49" s="2">
        <f>COUNTIFS(Table2[Sub-Sector],Table3[[#This Row],[Sub-Sector]],Table2[Rate of Change - Zone],"Positive")/Table3[[#This Row],[Count]]</f>
        <v>1</v>
      </c>
      <c r="V49" s="2">
        <f>COUNTIFS(Table2[Sub-Sector],Table3[[#This Row],[Sub-Sector]],Table2[Sharpe Ratio],"&gt;=0.10")/Table3[[#This Row],[Count]]</f>
        <v>0</v>
      </c>
      <c r="W4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335</v>
      </c>
      <c r="X49">
        <f>_xlfn.RANK.AVG(Table3[[#This Row],[Score]],Table3[Score],1)</f>
        <v>27</v>
      </c>
      <c r="Y4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234.5</v>
      </c>
      <c r="Z49">
        <f>_xlfn.RANK.AVG(Table3[[#This Row],[Score 2 ]],Table3[[Score 2 ]],1)</f>
        <v>48</v>
      </c>
    </row>
    <row r="50" spans="1:26" x14ac:dyDescent="0.3">
      <c r="A50" t="s">
        <v>320</v>
      </c>
      <c r="B50">
        <f>COUNTIFS(Table2[Sub-Sector],Table3[[#This Row],[Sub-Sector]])</f>
        <v>3</v>
      </c>
      <c r="C50" s="2">
        <f>COUNTIFS(Table2[Sub-Sector],Table3[[#This Row],[Sub-Sector]],Table2[Uptrend],"Uptrend")/Table3[[#This Row],[Count]]</f>
        <v>0.33333333333333331</v>
      </c>
      <c r="D50" s="2">
        <f>COUNTIFS(Table2[Sub-Sector],Table3[[#This Row],[Sub-Sector]],Table2[1W Return vs Nifty],"&gt;=5")/Table3[[#This Row],[Count]]</f>
        <v>0</v>
      </c>
      <c r="E50" s="2">
        <f>COUNTIFS(Table2[Sub-Sector],Table3[[#This Row],[Sub-Sector]],Table2[1M Return vs Nifty],"&gt;=5")/Table3[[#This Row],[Count]]</f>
        <v>0</v>
      </c>
      <c r="F50" s="2">
        <f>COUNTIFS(Table2[Sub-Sector],Table3[[#This Row],[Sub-Sector]],Table2[6M Return vs Nifty],"&gt;=10")/Table3[[#This Row],[Count]]</f>
        <v>1</v>
      </c>
      <c r="G50" s="2">
        <f>COUNTIFS(Table2[Sub-Sector],Table3[[#This Row],[Sub-Sector]],Table2[1Y Return vs Nifty],"&gt;=10")/Table3[[#This Row],[Count]]</f>
        <v>1</v>
      </c>
      <c r="H50" s="2">
        <f>COUNTIFS(Table2[Sub-Sector],Table3[[#This Row],[Sub-Sector]],Table2[RSI Exponential â€“ 14D],"&gt;=50")/Table3[[#This Row],[Count]]</f>
        <v>0</v>
      </c>
      <c r="I50" s="2">
        <f>COUNTIFS(Table2[Sub-Sector],Table3[[#This Row],[Sub-Sector]],Table2[Relative Volume],"&gt;=1")/Table3[[#This Row],[Count]]</f>
        <v>0</v>
      </c>
      <c r="J50" s="2">
        <f>COUNTIFS(Table2[Sub-Sector],Table3[[#This Row],[Sub-Sector]],Table2[% Away From Day Low],"&gt;=0.05")/Table3[[#This Row],[Count]]</f>
        <v>0</v>
      </c>
      <c r="K50" s="2">
        <f>COUNTIFS(Table2[Sub-Sector],Table3[[#This Row],[Sub-Sector]],Table2[% Away From Day High],"&lt;=0.05")/Table3[[#This Row],[Count]]</f>
        <v>1</v>
      </c>
      <c r="L50" s="2">
        <f>COUNTIFS(Table2[Sub-Sector],Table3[[#This Row],[Sub-Sector]],Table2[% Away From Current Week Low],"&gt;=0.05")/Table3[[#This Row],[Count]]</f>
        <v>0</v>
      </c>
      <c r="M50" s="2">
        <f>COUNTIFS(Table2[Sub-Sector],Table3[[#This Row],[Sub-Sector]],Table2[% Away From Current Week High],"&lt;=0.05")/Table3[[#This Row],[Count]]</f>
        <v>1</v>
      </c>
      <c r="N50" s="2">
        <f>COUNTIFS(Table2[Sub-Sector],Table3[[#This Row],[Sub-Sector]],Table2[% Away From Current Month Low],"&gt;=0.05")/Table3[[#This Row],[Count]]</f>
        <v>0</v>
      </c>
      <c r="O50" s="2">
        <f>COUNTIFS(Table2[Sub-Sector],Table3[[#This Row],[Sub-Sector]],Table2[% Away From Current Month High],"&lt;=0.05")/Table3[[#This Row],[Count]]</f>
        <v>1</v>
      </c>
      <c r="P50" s="2">
        <f>COUNTIFS(Table2[Sub-Sector],Table3[[#This Row],[Sub-Sector]],Table2[% Away From 52W High],"&lt;=10")/Table3[[#This Row],[Count]]</f>
        <v>0</v>
      </c>
      <c r="Q50" s="2">
        <f>COUNTIFS(Table2[Sub-Sector],Table3[[#This Row],[Sub-Sector]],Table2[% Away From 52W Low],"&gt;=10")/Table3[[#This Row],[Count]]</f>
        <v>1</v>
      </c>
      <c r="R50" s="2">
        <f>COUNTIFS(Table2[Sub-Sector],Table3[[#This Row],[Sub-Sector]],Table2[% Price above 20 EMA],"&gt;=0")/Table3[[#This Row],[Count]]</f>
        <v>0</v>
      </c>
      <c r="S50" s="2">
        <f>COUNTIFS(Table2[Sub-Sector],Table3[[#This Row],[Sub-Sector]],Table2[% Price above 50 EMA],"&gt;=0")/Table3[[#This Row],[Count]]</f>
        <v>0</v>
      </c>
      <c r="T50" s="2">
        <f>COUNTIFS(Table2[Sub-Sector],Table3[[#This Row],[Sub-Sector]],Table2[% Price above 200 EMA],"&gt;=0")/Table3[[#This Row],[Count]]</f>
        <v>1</v>
      </c>
      <c r="U50" s="2">
        <f>COUNTIFS(Table2[Sub-Sector],Table3[[#This Row],[Sub-Sector]],Table2[Rate of Change - Zone],"Positive")/Table3[[#This Row],[Count]]</f>
        <v>0</v>
      </c>
      <c r="V50" s="2">
        <f>COUNTIFS(Table2[Sub-Sector],Table3[[#This Row],[Sub-Sector]],Table2[Sharpe Ratio],"&gt;=0.10")/Table3[[#This Row],[Count]]</f>
        <v>1</v>
      </c>
      <c r="W5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506.5</v>
      </c>
      <c r="X50">
        <f>_xlfn.RANK.AVG(Table3[[#This Row],[Score]],Table3[Score],1)</f>
        <v>87</v>
      </c>
      <c r="Y5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237</v>
      </c>
      <c r="Z50">
        <f>_xlfn.RANK.AVG(Table3[[#This Row],[Score 2 ]],Table3[[Score 2 ]],1)</f>
        <v>50.5</v>
      </c>
    </row>
    <row r="51" spans="1:26" x14ac:dyDescent="0.3">
      <c r="A51" t="s">
        <v>1406</v>
      </c>
      <c r="B51">
        <f>COUNTIFS(Table2[Sub-Sector],Table3[[#This Row],[Sub-Sector]])</f>
        <v>1</v>
      </c>
      <c r="C51" s="2">
        <f>COUNTIFS(Table2[Sub-Sector],Table3[[#This Row],[Sub-Sector]],Table2[Uptrend],"Uptrend")/Table3[[#This Row],[Count]]</f>
        <v>1</v>
      </c>
      <c r="D51" s="2">
        <f>COUNTIFS(Table2[Sub-Sector],Table3[[#This Row],[Sub-Sector]],Table2[1W Return vs Nifty],"&gt;=5")/Table3[[#This Row],[Count]]</f>
        <v>0</v>
      </c>
      <c r="E51" s="2">
        <f>COUNTIFS(Table2[Sub-Sector],Table3[[#This Row],[Sub-Sector]],Table2[1M Return vs Nifty],"&gt;=5")/Table3[[#This Row],[Count]]</f>
        <v>0</v>
      </c>
      <c r="F51" s="2">
        <f>COUNTIFS(Table2[Sub-Sector],Table3[[#This Row],[Sub-Sector]],Table2[6M Return vs Nifty],"&gt;=10")/Table3[[#This Row],[Count]]</f>
        <v>1</v>
      </c>
      <c r="G51" s="2">
        <f>COUNTIFS(Table2[Sub-Sector],Table3[[#This Row],[Sub-Sector]],Table2[1Y Return vs Nifty],"&gt;=10")/Table3[[#This Row],[Count]]</f>
        <v>1</v>
      </c>
      <c r="H51" s="2">
        <f>COUNTIFS(Table2[Sub-Sector],Table3[[#This Row],[Sub-Sector]],Table2[RSI Exponential â€“ 14D],"&gt;=50")/Table3[[#This Row],[Count]]</f>
        <v>0</v>
      </c>
      <c r="I51" s="2">
        <f>COUNTIFS(Table2[Sub-Sector],Table3[[#This Row],[Sub-Sector]],Table2[Relative Volume],"&gt;=1")/Table3[[#This Row],[Count]]</f>
        <v>0</v>
      </c>
      <c r="J51" s="2">
        <f>COUNTIFS(Table2[Sub-Sector],Table3[[#This Row],[Sub-Sector]],Table2[% Away From Day Low],"&gt;=0.05")/Table3[[#This Row],[Count]]</f>
        <v>0</v>
      </c>
      <c r="K51" s="2">
        <f>COUNTIFS(Table2[Sub-Sector],Table3[[#This Row],[Sub-Sector]],Table2[% Away From Day High],"&lt;=0.05")/Table3[[#This Row],[Count]]</f>
        <v>1</v>
      </c>
      <c r="L51" s="2">
        <f>COUNTIFS(Table2[Sub-Sector],Table3[[#This Row],[Sub-Sector]],Table2[% Away From Current Week Low],"&gt;=0.05")/Table3[[#This Row],[Count]]</f>
        <v>0</v>
      </c>
      <c r="M51" s="2">
        <f>COUNTIFS(Table2[Sub-Sector],Table3[[#This Row],[Sub-Sector]],Table2[% Away From Current Week High],"&lt;=0.05")/Table3[[#This Row],[Count]]</f>
        <v>1</v>
      </c>
      <c r="N51" s="2">
        <f>COUNTIFS(Table2[Sub-Sector],Table3[[#This Row],[Sub-Sector]],Table2[% Away From Current Month Low],"&gt;=0.05")/Table3[[#This Row],[Count]]</f>
        <v>0</v>
      </c>
      <c r="O51" s="2">
        <f>COUNTIFS(Table2[Sub-Sector],Table3[[#This Row],[Sub-Sector]],Table2[% Away From Current Month High],"&lt;=0.05")/Table3[[#This Row],[Count]]</f>
        <v>1</v>
      </c>
      <c r="P51" s="2">
        <f>COUNTIFS(Table2[Sub-Sector],Table3[[#This Row],[Sub-Sector]],Table2[% Away From 52W High],"&lt;=10")/Table3[[#This Row],[Count]]</f>
        <v>0</v>
      </c>
      <c r="Q51" s="2">
        <f>COUNTIFS(Table2[Sub-Sector],Table3[[#This Row],[Sub-Sector]],Table2[% Away From 52W Low],"&gt;=10")/Table3[[#This Row],[Count]]</f>
        <v>1</v>
      </c>
      <c r="R51" s="2">
        <f>COUNTIFS(Table2[Sub-Sector],Table3[[#This Row],[Sub-Sector]],Table2[% Price above 20 EMA],"&gt;=0")/Table3[[#This Row],[Count]]</f>
        <v>0</v>
      </c>
      <c r="S51" s="2">
        <f>COUNTIFS(Table2[Sub-Sector],Table3[[#This Row],[Sub-Sector]],Table2[% Price above 50 EMA],"&gt;=0")/Table3[[#This Row],[Count]]</f>
        <v>1</v>
      </c>
      <c r="T51" s="2">
        <f>COUNTIFS(Table2[Sub-Sector],Table3[[#This Row],[Sub-Sector]],Table2[% Price above 200 EMA],"&gt;=0")/Table3[[#This Row],[Count]]</f>
        <v>1</v>
      </c>
      <c r="U51" s="2">
        <f>COUNTIFS(Table2[Sub-Sector],Table3[[#This Row],[Sub-Sector]],Table2[Rate of Change - Zone],"Positive")/Table3[[#This Row],[Count]]</f>
        <v>0</v>
      </c>
      <c r="V51" s="2">
        <f>COUNTIFS(Table2[Sub-Sector],Table3[[#This Row],[Sub-Sector]],Table2[Sharpe Ratio],"&gt;=0.10")/Table3[[#This Row],[Count]]</f>
        <v>1</v>
      </c>
      <c r="W5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424</v>
      </c>
      <c r="X51">
        <f>_xlfn.RANK.AVG(Table3[[#This Row],[Score]],Table3[Score],1)</f>
        <v>55.5</v>
      </c>
      <c r="Y5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237</v>
      </c>
      <c r="Z51">
        <f>_xlfn.RANK.AVG(Table3[[#This Row],[Score 2 ]],Table3[[Score 2 ]],1)</f>
        <v>50.5</v>
      </c>
    </row>
    <row r="52" spans="1:26" x14ac:dyDescent="0.3">
      <c r="A52" t="s">
        <v>1658</v>
      </c>
      <c r="B52">
        <f>COUNTIFS(Table2[Sub-Sector],Table3[[#This Row],[Sub-Sector]])</f>
        <v>1</v>
      </c>
      <c r="C52" s="2">
        <f>COUNTIFS(Table2[Sub-Sector],Table3[[#This Row],[Sub-Sector]],Table2[Uptrend],"Uptrend")/Table3[[#This Row],[Count]]</f>
        <v>1</v>
      </c>
      <c r="D52" s="2">
        <f>COUNTIFS(Table2[Sub-Sector],Table3[[#This Row],[Sub-Sector]],Table2[1W Return vs Nifty],"&gt;=5")/Table3[[#This Row],[Count]]</f>
        <v>0</v>
      </c>
      <c r="E52" s="2">
        <f>COUNTIFS(Table2[Sub-Sector],Table3[[#This Row],[Sub-Sector]],Table2[1M Return vs Nifty],"&gt;=5")/Table3[[#This Row],[Count]]</f>
        <v>0</v>
      </c>
      <c r="F52" s="2">
        <f>COUNTIFS(Table2[Sub-Sector],Table3[[#This Row],[Sub-Sector]],Table2[6M Return vs Nifty],"&gt;=10")/Table3[[#This Row],[Count]]</f>
        <v>1</v>
      </c>
      <c r="G52" s="2">
        <f>COUNTIFS(Table2[Sub-Sector],Table3[[#This Row],[Sub-Sector]],Table2[1Y Return vs Nifty],"&gt;=10")/Table3[[#This Row],[Count]]</f>
        <v>1</v>
      </c>
      <c r="H52" s="2">
        <f>COUNTIFS(Table2[Sub-Sector],Table3[[#This Row],[Sub-Sector]],Table2[RSI Exponential â€“ 14D],"&gt;=50")/Table3[[#This Row],[Count]]</f>
        <v>0</v>
      </c>
      <c r="I52" s="2">
        <f>COUNTIFS(Table2[Sub-Sector],Table3[[#This Row],[Sub-Sector]],Table2[Relative Volume],"&gt;=1")/Table3[[#This Row],[Count]]</f>
        <v>0</v>
      </c>
      <c r="J52" s="2">
        <f>COUNTIFS(Table2[Sub-Sector],Table3[[#This Row],[Sub-Sector]],Table2[% Away From Day Low],"&gt;=0.05")/Table3[[#This Row],[Count]]</f>
        <v>0</v>
      </c>
      <c r="K52" s="2">
        <f>COUNTIFS(Table2[Sub-Sector],Table3[[#This Row],[Sub-Sector]],Table2[% Away From Day High],"&lt;=0.05")/Table3[[#This Row],[Count]]</f>
        <v>1</v>
      </c>
      <c r="L52" s="2">
        <f>COUNTIFS(Table2[Sub-Sector],Table3[[#This Row],[Sub-Sector]],Table2[% Away From Current Week Low],"&gt;=0.05")/Table3[[#This Row],[Count]]</f>
        <v>0</v>
      </c>
      <c r="M52" s="2">
        <f>COUNTIFS(Table2[Sub-Sector],Table3[[#This Row],[Sub-Sector]],Table2[% Away From Current Week High],"&lt;=0.05")/Table3[[#This Row],[Count]]</f>
        <v>1</v>
      </c>
      <c r="N52" s="2">
        <f>COUNTIFS(Table2[Sub-Sector],Table3[[#This Row],[Sub-Sector]],Table2[% Away From Current Month Low],"&gt;=0.05")/Table3[[#This Row],[Count]]</f>
        <v>0</v>
      </c>
      <c r="O52" s="2">
        <f>COUNTIFS(Table2[Sub-Sector],Table3[[#This Row],[Sub-Sector]],Table2[% Away From Current Month High],"&lt;=0.05")/Table3[[#This Row],[Count]]</f>
        <v>1</v>
      </c>
      <c r="P52" s="2">
        <f>COUNTIFS(Table2[Sub-Sector],Table3[[#This Row],[Sub-Sector]],Table2[% Away From 52W High],"&lt;=10")/Table3[[#This Row],[Count]]</f>
        <v>0</v>
      </c>
      <c r="Q52" s="2">
        <f>COUNTIFS(Table2[Sub-Sector],Table3[[#This Row],[Sub-Sector]],Table2[% Away From 52W Low],"&gt;=10")/Table3[[#This Row],[Count]]</f>
        <v>1</v>
      </c>
      <c r="R52" s="2">
        <f>COUNTIFS(Table2[Sub-Sector],Table3[[#This Row],[Sub-Sector]],Table2[% Price above 20 EMA],"&gt;=0")/Table3[[#This Row],[Count]]</f>
        <v>0</v>
      </c>
      <c r="S52" s="2">
        <f>COUNTIFS(Table2[Sub-Sector],Table3[[#This Row],[Sub-Sector]],Table2[% Price above 50 EMA],"&gt;=0")/Table3[[#This Row],[Count]]</f>
        <v>1</v>
      </c>
      <c r="T52" s="2">
        <f>COUNTIFS(Table2[Sub-Sector],Table3[[#This Row],[Sub-Sector]],Table2[% Price above 200 EMA],"&gt;=0")/Table3[[#This Row],[Count]]</f>
        <v>1</v>
      </c>
      <c r="U52" s="2">
        <f>COUNTIFS(Table2[Sub-Sector],Table3[[#This Row],[Sub-Sector]],Table2[Rate of Change - Zone],"Positive")/Table3[[#This Row],[Count]]</f>
        <v>0</v>
      </c>
      <c r="V52" s="2">
        <f>COUNTIFS(Table2[Sub-Sector],Table3[[#This Row],[Sub-Sector]],Table2[Sharpe Ratio],"&gt;=0.10")/Table3[[#This Row],[Count]]</f>
        <v>0</v>
      </c>
      <c r="W5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424</v>
      </c>
      <c r="X52">
        <f>_xlfn.RANK.AVG(Table3[[#This Row],[Score]],Table3[Score],1)</f>
        <v>55.5</v>
      </c>
      <c r="Y5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237</v>
      </c>
      <c r="Z52">
        <f>_xlfn.RANK.AVG(Table3[[#This Row],[Score 2 ]],Table3[[Score 2 ]],1)</f>
        <v>50.5</v>
      </c>
    </row>
    <row r="53" spans="1:26" x14ac:dyDescent="0.3">
      <c r="A53" t="s">
        <v>1419</v>
      </c>
      <c r="B53">
        <f>COUNTIFS(Table2[Sub-Sector],Table3[[#This Row],[Sub-Sector]])</f>
        <v>1</v>
      </c>
      <c r="C53" s="2">
        <f>COUNTIFS(Table2[Sub-Sector],Table3[[#This Row],[Sub-Sector]],Table2[Uptrend],"Uptrend")/Table3[[#This Row],[Count]]</f>
        <v>0</v>
      </c>
      <c r="D53" s="2">
        <f>COUNTIFS(Table2[Sub-Sector],Table3[[#This Row],[Sub-Sector]],Table2[1W Return vs Nifty],"&gt;=5")/Table3[[#This Row],[Count]]</f>
        <v>0</v>
      </c>
      <c r="E53" s="2">
        <f>COUNTIFS(Table2[Sub-Sector],Table3[[#This Row],[Sub-Sector]],Table2[1M Return vs Nifty],"&gt;=5")/Table3[[#This Row],[Count]]</f>
        <v>0</v>
      </c>
      <c r="F53" s="2">
        <f>COUNTIFS(Table2[Sub-Sector],Table3[[#This Row],[Sub-Sector]],Table2[6M Return vs Nifty],"&gt;=10")/Table3[[#This Row],[Count]]</f>
        <v>1</v>
      </c>
      <c r="G53" s="2">
        <f>COUNTIFS(Table2[Sub-Sector],Table3[[#This Row],[Sub-Sector]],Table2[1Y Return vs Nifty],"&gt;=10")/Table3[[#This Row],[Count]]</f>
        <v>1</v>
      </c>
      <c r="H53" s="2">
        <f>COUNTIFS(Table2[Sub-Sector],Table3[[#This Row],[Sub-Sector]],Table2[RSI Exponential â€“ 14D],"&gt;=50")/Table3[[#This Row],[Count]]</f>
        <v>0</v>
      </c>
      <c r="I53" s="2">
        <f>COUNTIFS(Table2[Sub-Sector],Table3[[#This Row],[Sub-Sector]],Table2[Relative Volume],"&gt;=1")/Table3[[#This Row],[Count]]</f>
        <v>0</v>
      </c>
      <c r="J53" s="2">
        <f>COUNTIFS(Table2[Sub-Sector],Table3[[#This Row],[Sub-Sector]],Table2[% Away From Day Low],"&gt;=0.05")/Table3[[#This Row],[Count]]</f>
        <v>0</v>
      </c>
      <c r="K53" s="2">
        <f>COUNTIFS(Table2[Sub-Sector],Table3[[#This Row],[Sub-Sector]],Table2[% Away From Day High],"&lt;=0.05")/Table3[[#This Row],[Count]]</f>
        <v>1</v>
      </c>
      <c r="L53" s="2">
        <f>COUNTIFS(Table2[Sub-Sector],Table3[[#This Row],[Sub-Sector]],Table2[% Away From Current Week Low],"&gt;=0.05")/Table3[[#This Row],[Count]]</f>
        <v>0</v>
      </c>
      <c r="M53" s="2">
        <f>COUNTIFS(Table2[Sub-Sector],Table3[[#This Row],[Sub-Sector]],Table2[% Away From Current Week High],"&lt;=0.05")/Table3[[#This Row],[Count]]</f>
        <v>1</v>
      </c>
      <c r="N53" s="2">
        <f>COUNTIFS(Table2[Sub-Sector],Table3[[#This Row],[Sub-Sector]],Table2[% Away From Current Month Low],"&gt;=0.05")/Table3[[#This Row],[Count]]</f>
        <v>0</v>
      </c>
      <c r="O53" s="2">
        <f>COUNTIFS(Table2[Sub-Sector],Table3[[#This Row],[Sub-Sector]],Table2[% Away From Current Month High],"&lt;=0.05")/Table3[[#This Row],[Count]]</f>
        <v>1</v>
      </c>
      <c r="P53" s="2">
        <f>COUNTIFS(Table2[Sub-Sector],Table3[[#This Row],[Sub-Sector]],Table2[% Away From 52W High],"&lt;=10")/Table3[[#This Row],[Count]]</f>
        <v>0</v>
      </c>
      <c r="Q53" s="2">
        <f>COUNTIFS(Table2[Sub-Sector],Table3[[#This Row],[Sub-Sector]],Table2[% Away From 52W Low],"&gt;=10")/Table3[[#This Row],[Count]]</f>
        <v>1</v>
      </c>
      <c r="R53" s="2">
        <f>COUNTIFS(Table2[Sub-Sector],Table3[[#This Row],[Sub-Sector]],Table2[% Price above 20 EMA],"&gt;=0")/Table3[[#This Row],[Count]]</f>
        <v>0</v>
      </c>
      <c r="S53" s="2">
        <f>COUNTIFS(Table2[Sub-Sector],Table3[[#This Row],[Sub-Sector]],Table2[% Price above 50 EMA],"&gt;=0")/Table3[[#This Row],[Count]]</f>
        <v>0</v>
      </c>
      <c r="T53" s="2">
        <f>COUNTIFS(Table2[Sub-Sector],Table3[[#This Row],[Sub-Sector]],Table2[% Price above 200 EMA],"&gt;=0")/Table3[[#This Row],[Count]]</f>
        <v>0</v>
      </c>
      <c r="U53" s="2">
        <f>COUNTIFS(Table2[Sub-Sector],Table3[[#This Row],[Sub-Sector]],Table2[Rate of Change - Zone],"Positive")/Table3[[#This Row],[Count]]</f>
        <v>0</v>
      </c>
      <c r="V53" s="2">
        <f>COUNTIFS(Table2[Sub-Sector],Table3[[#This Row],[Sub-Sector]],Table2[Sharpe Ratio],"&gt;=0.10")/Table3[[#This Row],[Count]]</f>
        <v>0</v>
      </c>
      <c r="W5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522.5</v>
      </c>
      <c r="X53">
        <f>_xlfn.RANK.AVG(Table3[[#This Row],[Score]],Table3[Score],1)</f>
        <v>90</v>
      </c>
      <c r="Y5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237</v>
      </c>
      <c r="Z53">
        <f>_xlfn.RANK.AVG(Table3[[#This Row],[Score 2 ]],Table3[[Score 2 ]],1)</f>
        <v>50.5</v>
      </c>
    </row>
    <row r="54" spans="1:26" x14ac:dyDescent="0.3">
      <c r="A54" t="s">
        <v>18</v>
      </c>
      <c r="B54">
        <f>COUNTIFS(Table2[Sub-Sector],Table3[[#This Row],[Sub-Sector]])</f>
        <v>6</v>
      </c>
      <c r="C54" s="2">
        <f>COUNTIFS(Table2[Sub-Sector],Table3[[#This Row],[Sub-Sector]],Table2[Uptrend],"Uptrend")/Table3[[#This Row],[Count]]</f>
        <v>0.66666666666666663</v>
      </c>
      <c r="D54" s="2">
        <f>COUNTIFS(Table2[Sub-Sector],Table3[[#This Row],[Sub-Sector]],Table2[1W Return vs Nifty],"&gt;=5")/Table3[[#This Row],[Count]]</f>
        <v>0</v>
      </c>
      <c r="E54" s="2">
        <f>COUNTIFS(Table2[Sub-Sector],Table3[[#This Row],[Sub-Sector]],Table2[1M Return vs Nifty],"&gt;=5")/Table3[[#This Row],[Count]]</f>
        <v>0.16666666666666666</v>
      </c>
      <c r="F54" s="2">
        <f>COUNTIFS(Table2[Sub-Sector],Table3[[#This Row],[Sub-Sector]],Table2[6M Return vs Nifty],"&gt;=10")/Table3[[#This Row],[Count]]</f>
        <v>0.16666666666666666</v>
      </c>
      <c r="G54" s="2">
        <f>COUNTIFS(Table2[Sub-Sector],Table3[[#This Row],[Sub-Sector]],Table2[1Y Return vs Nifty],"&gt;=10")/Table3[[#This Row],[Count]]</f>
        <v>0.83333333333333337</v>
      </c>
      <c r="H54" s="2">
        <f>COUNTIFS(Table2[Sub-Sector],Table3[[#This Row],[Sub-Sector]],Table2[RSI Exponential â€“ 14D],"&gt;=50")/Table3[[#This Row],[Count]]</f>
        <v>0.83333333333333337</v>
      </c>
      <c r="I54" s="2">
        <f>COUNTIFS(Table2[Sub-Sector],Table3[[#This Row],[Sub-Sector]],Table2[Relative Volume],"&gt;=1")/Table3[[#This Row],[Count]]</f>
        <v>0.33333333333333331</v>
      </c>
      <c r="J54" s="2">
        <f>COUNTIFS(Table2[Sub-Sector],Table3[[#This Row],[Sub-Sector]],Table2[% Away From Day Low],"&gt;=0.05")/Table3[[#This Row],[Count]]</f>
        <v>0</v>
      </c>
      <c r="K54" s="2">
        <f>COUNTIFS(Table2[Sub-Sector],Table3[[#This Row],[Sub-Sector]],Table2[% Away From Day High],"&lt;=0.05")/Table3[[#This Row],[Count]]</f>
        <v>1</v>
      </c>
      <c r="L54" s="2">
        <f>COUNTIFS(Table2[Sub-Sector],Table3[[#This Row],[Sub-Sector]],Table2[% Away From Current Week Low],"&gt;=0.05")/Table3[[#This Row],[Count]]</f>
        <v>0</v>
      </c>
      <c r="M54" s="2">
        <f>COUNTIFS(Table2[Sub-Sector],Table3[[#This Row],[Sub-Sector]],Table2[% Away From Current Week High],"&lt;=0.05")/Table3[[#This Row],[Count]]</f>
        <v>1</v>
      </c>
      <c r="N54" s="2">
        <f>COUNTIFS(Table2[Sub-Sector],Table3[[#This Row],[Sub-Sector]],Table2[% Away From Current Month Low],"&gt;=0.05")/Table3[[#This Row],[Count]]</f>
        <v>0</v>
      </c>
      <c r="O54" s="2">
        <f>COUNTIFS(Table2[Sub-Sector],Table3[[#This Row],[Sub-Sector]],Table2[% Away From Current Month High],"&lt;=0.05")/Table3[[#This Row],[Count]]</f>
        <v>1</v>
      </c>
      <c r="P54" s="2">
        <f>COUNTIFS(Table2[Sub-Sector],Table3[[#This Row],[Sub-Sector]],Table2[% Away From 52W High],"&lt;=10")/Table3[[#This Row],[Count]]</f>
        <v>0.5</v>
      </c>
      <c r="Q54" s="2">
        <f>COUNTIFS(Table2[Sub-Sector],Table3[[#This Row],[Sub-Sector]],Table2[% Away From 52W Low],"&gt;=10")/Table3[[#This Row],[Count]]</f>
        <v>1</v>
      </c>
      <c r="R54" s="2">
        <f>COUNTIFS(Table2[Sub-Sector],Table3[[#This Row],[Sub-Sector]],Table2[% Price above 20 EMA],"&gt;=0")/Table3[[#This Row],[Count]]</f>
        <v>0.83333333333333337</v>
      </c>
      <c r="S54" s="2">
        <f>COUNTIFS(Table2[Sub-Sector],Table3[[#This Row],[Sub-Sector]],Table2[% Price above 50 EMA],"&gt;=0")/Table3[[#This Row],[Count]]</f>
        <v>0.83333333333333337</v>
      </c>
      <c r="T54" s="2">
        <f>COUNTIFS(Table2[Sub-Sector],Table3[[#This Row],[Sub-Sector]],Table2[% Price above 200 EMA],"&gt;=0")/Table3[[#This Row],[Count]]</f>
        <v>1</v>
      </c>
      <c r="U54" s="2">
        <f>COUNTIFS(Table2[Sub-Sector],Table3[[#This Row],[Sub-Sector]],Table2[Rate of Change - Zone],"Positive")/Table3[[#This Row],[Count]]</f>
        <v>0.83333333333333337</v>
      </c>
      <c r="V54" s="2">
        <f>COUNTIFS(Table2[Sub-Sector],Table3[[#This Row],[Sub-Sector]],Table2[Sharpe Ratio],"&gt;=0.10")/Table3[[#This Row],[Count]]</f>
        <v>0.5</v>
      </c>
      <c r="W5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433</v>
      </c>
      <c r="X54">
        <f>_xlfn.RANK.AVG(Table3[[#This Row],[Score]],Table3[Score],1)</f>
        <v>63</v>
      </c>
      <c r="Y5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239.5</v>
      </c>
      <c r="Z54">
        <f>_xlfn.RANK.AVG(Table3[[#This Row],[Score 2 ]],Table3[[Score 2 ]],1)</f>
        <v>53</v>
      </c>
    </row>
    <row r="55" spans="1:26" x14ac:dyDescent="0.3">
      <c r="A55" t="s">
        <v>387</v>
      </c>
      <c r="B55">
        <f>COUNTIFS(Table2[Sub-Sector],Table3[[#This Row],[Sub-Sector]])</f>
        <v>2</v>
      </c>
      <c r="C55" s="2">
        <f>COUNTIFS(Table2[Sub-Sector],Table3[[#This Row],[Sub-Sector]],Table2[Uptrend],"Uptrend")/Table3[[#This Row],[Count]]</f>
        <v>0.5</v>
      </c>
      <c r="D55" s="2">
        <f>COUNTIFS(Table2[Sub-Sector],Table3[[#This Row],[Sub-Sector]],Table2[1W Return vs Nifty],"&gt;=5")/Table3[[#This Row],[Count]]</f>
        <v>0</v>
      </c>
      <c r="E55" s="2">
        <f>COUNTIFS(Table2[Sub-Sector],Table3[[#This Row],[Sub-Sector]],Table2[1M Return vs Nifty],"&gt;=5")/Table3[[#This Row],[Count]]</f>
        <v>0</v>
      </c>
      <c r="F55" s="2">
        <f>COUNTIFS(Table2[Sub-Sector],Table3[[#This Row],[Sub-Sector]],Table2[6M Return vs Nifty],"&gt;=10")/Table3[[#This Row],[Count]]</f>
        <v>0.5</v>
      </c>
      <c r="G55" s="2">
        <f>COUNTIFS(Table2[Sub-Sector],Table3[[#This Row],[Sub-Sector]],Table2[1Y Return vs Nifty],"&gt;=10")/Table3[[#This Row],[Count]]</f>
        <v>0.5</v>
      </c>
      <c r="H55" s="2">
        <f>COUNTIFS(Table2[Sub-Sector],Table3[[#This Row],[Sub-Sector]],Table2[RSI Exponential â€“ 14D],"&gt;=50")/Table3[[#This Row],[Count]]</f>
        <v>0.5</v>
      </c>
      <c r="I55" s="2">
        <f>COUNTIFS(Table2[Sub-Sector],Table3[[#This Row],[Sub-Sector]],Table2[Relative Volume],"&gt;=1")/Table3[[#This Row],[Count]]</f>
        <v>0</v>
      </c>
      <c r="J55" s="2">
        <f>COUNTIFS(Table2[Sub-Sector],Table3[[#This Row],[Sub-Sector]],Table2[% Away From Day Low],"&gt;=0.05")/Table3[[#This Row],[Count]]</f>
        <v>0</v>
      </c>
      <c r="K55" s="2">
        <f>COUNTIFS(Table2[Sub-Sector],Table3[[#This Row],[Sub-Sector]],Table2[% Away From Day High],"&lt;=0.05")/Table3[[#This Row],[Count]]</f>
        <v>1</v>
      </c>
      <c r="L55" s="2">
        <f>COUNTIFS(Table2[Sub-Sector],Table3[[#This Row],[Sub-Sector]],Table2[% Away From Current Week Low],"&gt;=0.05")/Table3[[#This Row],[Count]]</f>
        <v>0</v>
      </c>
      <c r="M55" s="2">
        <f>COUNTIFS(Table2[Sub-Sector],Table3[[#This Row],[Sub-Sector]],Table2[% Away From Current Week High],"&lt;=0.05")/Table3[[#This Row],[Count]]</f>
        <v>1</v>
      </c>
      <c r="N55" s="2">
        <f>COUNTIFS(Table2[Sub-Sector],Table3[[#This Row],[Sub-Sector]],Table2[% Away From Current Month Low],"&gt;=0.05")/Table3[[#This Row],[Count]]</f>
        <v>0</v>
      </c>
      <c r="O55" s="2">
        <f>COUNTIFS(Table2[Sub-Sector],Table3[[#This Row],[Sub-Sector]],Table2[% Away From Current Month High],"&lt;=0.05")/Table3[[#This Row],[Count]]</f>
        <v>1</v>
      </c>
      <c r="P55" s="2">
        <f>COUNTIFS(Table2[Sub-Sector],Table3[[#This Row],[Sub-Sector]],Table2[% Away From 52W High],"&lt;=10")/Table3[[#This Row],[Count]]</f>
        <v>0.5</v>
      </c>
      <c r="Q55" s="2">
        <f>COUNTIFS(Table2[Sub-Sector],Table3[[#This Row],[Sub-Sector]],Table2[% Away From 52W Low],"&gt;=10")/Table3[[#This Row],[Count]]</f>
        <v>1</v>
      </c>
      <c r="R55" s="2">
        <f>COUNTIFS(Table2[Sub-Sector],Table3[[#This Row],[Sub-Sector]],Table2[% Price above 20 EMA],"&gt;=0")/Table3[[#This Row],[Count]]</f>
        <v>0.5</v>
      </c>
      <c r="S55" s="2">
        <f>COUNTIFS(Table2[Sub-Sector],Table3[[#This Row],[Sub-Sector]],Table2[% Price above 50 EMA],"&gt;=0")/Table3[[#This Row],[Count]]</f>
        <v>0.5</v>
      </c>
      <c r="T55" s="2">
        <f>COUNTIFS(Table2[Sub-Sector],Table3[[#This Row],[Sub-Sector]],Table2[% Price above 200 EMA],"&gt;=0")/Table3[[#This Row],[Count]]</f>
        <v>0.5</v>
      </c>
      <c r="U55" s="2">
        <f>COUNTIFS(Table2[Sub-Sector],Table3[[#This Row],[Sub-Sector]],Table2[Rate of Change - Zone],"Positive")/Table3[[#This Row],[Count]]</f>
        <v>1</v>
      </c>
      <c r="V55" s="2">
        <f>COUNTIFS(Table2[Sub-Sector],Table3[[#This Row],[Sub-Sector]],Table2[Sharpe Ratio],"&gt;=0.10")/Table3[[#This Row],[Count]]</f>
        <v>0</v>
      </c>
      <c r="W5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489.5</v>
      </c>
      <c r="X55">
        <f>_xlfn.RANK.AVG(Table3[[#This Row],[Score]],Table3[Score],1)</f>
        <v>85</v>
      </c>
      <c r="Y5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240</v>
      </c>
      <c r="Z55">
        <f>_xlfn.RANK.AVG(Table3[[#This Row],[Score 2 ]],Table3[[Score 2 ]],1)</f>
        <v>54</v>
      </c>
    </row>
    <row r="56" spans="1:26" x14ac:dyDescent="0.3">
      <c r="A56" t="s">
        <v>163</v>
      </c>
      <c r="B56">
        <f>COUNTIFS(Table2[Sub-Sector],Table3[[#This Row],[Sub-Sector]])</f>
        <v>10</v>
      </c>
      <c r="C56" s="2">
        <f>COUNTIFS(Table2[Sub-Sector],Table3[[#This Row],[Sub-Sector]],Table2[Uptrend],"Uptrend")/Table3[[#This Row],[Count]]</f>
        <v>0.7</v>
      </c>
      <c r="D56" s="2">
        <f>COUNTIFS(Table2[Sub-Sector],Table3[[#This Row],[Sub-Sector]],Table2[1W Return vs Nifty],"&gt;=5")/Table3[[#This Row],[Count]]</f>
        <v>0</v>
      </c>
      <c r="E56" s="2">
        <f>COUNTIFS(Table2[Sub-Sector],Table3[[#This Row],[Sub-Sector]],Table2[1M Return vs Nifty],"&gt;=5")/Table3[[#This Row],[Count]]</f>
        <v>0.3</v>
      </c>
      <c r="F56" s="2">
        <f>COUNTIFS(Table2[Sub-Sector],Table3[[#This Row],[Sub-Sector]],Table2[6M Return vs Nifty],"&gt;=10")/Table3[[#This Row],[Count]]</f>
        <v>0.9</v>
      </c>
      <c r="G56" s="2">
        <f>COUNTIFS(Table2[Sub-Sector],Table3[[#This Row],[Sub-Sector]],Table2[1Y Return vs Nifty],"&gt;=10")/Table3[[#This Row],[Count]]</f>
        <v>0.9</v>
      </c>
      <c r="H56" s="2">
        <f>COUNTIFS(Table2[Sub-Sector],Table3[[#This Row],[Sub-Sector]],Table2[RSI Exponential â€“ 14D],"&gt;=50")/Table3[[#This Row],[Count]]</f>
        <v>0.5</v>
      </c>
      <c r="I56" s="2">
        <f>COUNTIFS(Table2[Sub-Sector],Table3[[#This Row],[Sub-Sector]],Table2[Relative Volume],"&gt;=1")/Table3[[#This Row],[Count]]</f>
        <v>0</v>
      </c>
      <c r="J56" s="2">
        <f>COUNTIFS(Table2[Sub-Sector],Table3[[#This Row],[Sub-Sector]],Table2[% Away From Day Low],"&gt;=0.05")/Table3[[#This Row],[Count]]</f>
        <v>0</v>
      </c>
      <c r="K56" s="2">
        <f>COUNTIFS(Table2[Sub-Sector],Table3[[#This Row],[Sub-Sector]],Table2[% Away From Day High],"&lt;=0.05")/Table3[[#This Row],[Count]]</f>
        <v>1</v>
      </c>
      <c r="L56" s="2">
        <f>COUNTIFS(Table2[Sub-Sector],Table3[[#This Row],[Sub-Sector]],Table2[% Away From Current Week Low],"&gt;=0.05")/Table3[[#This Row],[Count]]</f>
        <v>0</v>
      </c>
      <c r="M56" s="2">
        <f>COUNTIFS(Table2[Sub-Sector],Table3[[#This Row],[Sub-Sector]],Table2[% Away From Current Week High],"&lt;=0.05")/Table3[[#This Row],[Count]]</f>
        <v>1</v>
      </c>
      <c r="N56" s="2">
        <f>COUNTIFS(Table2[Sub-Sector],Table3[[#This Row],[Sub-Sector]],Table2[% Away From Current Month Low],"&gt;=0.05")/Table3[[#This Row],[Count]]</f>
        <v>0</v>
      </c>
      <c r="O56" s="2">
        <f>COUNTIFS(Table2[Sub-Sector],Table3[[#This Row],[Sub-Sector]],Table2[% Away From Current Month High],"&lt;=0.05")/Table3[[#This Row],[Count]]</f>
        <v>1</v>
      </c>
      <c r="P56" s="2">
        <f>COUNTIFS(Table2[Sub-Sector],Table3[[#This Row],[Sub-Sector]],Table2[% Away From 52W High],"&lt;=10")/Table3[[#This Row],[Count]]</f>
        <v>0.3</v>
      </c>
      <c r="Q56" s="2">
        <f>COUNTIFS(Table2[Sub-Sector],Table3[[#This Row],[Sub-Sector]],Table2[% Away From 52W Low],"&gt;=10")/Table3[[#This Row],[Count]]</f>
        <v>1</v>
      </c>
      <c r="R56" s="2">
        <f>COUNTIFS(Table2[Sub-Sector],Table3[[#This Row],[Sub-Sector]],Table2[% Price above 20 EMA],"&gt;=0")/Table3[[#This Row],[Count]]</f>
        <v>0.6</v>
      </c>
      <c r="S56" s="2">
        <f>COUNTIFS(Table2[Sub-Sector],Table3[[#This Row],[Sub-Sector]],Table2[% Price above 50 EMA],"&gt;=0")/Table3[[#This Row],[Count]]</f>
        <v>0.7</v>
      </c>
      <c r="T56" s="2">
        <f>COUNTIFS(Table2[Sub-Sector],Table3[[#This Row],[Sub-Sector]],Table2[% Price above 200 EMA],"&gt;=0")/Table3[[#This Row],[Count]]</f>
        <v>1</v>
      </c>
      <c r="U56" s="2">
        <f>COUNTIFS(Table2[Sub-Sector],Table3[[#This Row],[Sub-Sector]],Table2[Rate of Change - Zone],"Positive")/Table3[[#This Row],[Count]]</f>
        <v>0.6</v>
      </c>
      <c r="V56" s="2">
        <f>COUNTIFS(Table2[Sub-Sector],Table3[[#This Row],[Sub-Sector]],Table2[Sharpe Ratio],"&gt;=0.10")/Table3[[#This Row],[Count]]</f>
        <v>1</v>
      </c>
      <c r="W5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408</v>
      </c>
      <c r="X56">
        <f>_xlfn.RANK.AVG(Table3[[#This Row],[Score]],Table3[Score],1)</f>
        <v>48</v>
      </c>
      <c r="Y5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241.5</v>
      </c>
      <c r="Z56">
        <f>_xlfn.RANK.AVG(Table3[[#This Row],[Score 2 ]],Table3[[Score 2 ]],1)</f>
        <v>55</v>
      </c>
    </row>
    <row r="57" spans="1:26" x14ac:dyDescent="0.3">
      <c r="A57" t="s">
        <v>60</v>
      </c>
      <c r="B57">
        <f>COUNTIFS(Table2[Sub-Sector],Table3[[#This Row],[Sub-Sector]])</f>
        <v>3</v>
      </c>
      <c r="C57" s="2">
        <f>COUNTIFS(Table2[Sub-Sector],Table3[[#This Row],[Sub-Sector]],Table2[Uptrend],"Uptrend")/Table3[[#This Row],[Count]]</f>
        <v>0.66666666666666663</v>
      </c>
      <c r="D57" s="2">
        <f>COUNTIFS(Table2[Sub-Sector],Table3[[#This Row],[Sub-Sector]],Table2[1W Return vs Nifty],"&gt;=5")/Table3[[#This Row],[Count]]</f>
        <v>0</v>
      </c>
      <c r="E57" s="2">
        <f>COUNTIFS(Table2[Sub-Sector],Table3[[#This Row],[Sub-Sector]],Table2[1M Return vs Nifty],"&gt;=5")/Table3[[#This Row],[Count]]</f>
        <v>0</v>
      </c>
      <c r="F57" s="2">
        <f>COUNTIFS(Table2[Sub-Sector],Table3[[#This Row],[Sub-Sector]],Table2[6M Return vs Nifty],"&gt;=10")/Table3[[#This Row],[Count]]</f>
        <v>0.33333333333333331</v>
      </c>
      <c r="G57" s="2">
        <f>COUNTIFS(Table2[Sub-Sector],Table3[[#This Row],[Sub-Sector]],Table2[1Y Return vs Nifty],"&gt;=10")/Table3[[#This Row],[Count]]</f>
        <v>0.66666666666666663</v>
      </c>
      <c r="H57" s="2">
        <f>COUNTIFS(Table2[Sub-Sector],Table3[[#This Row],[Sub-Sector]],Table2[RSI Exponential â€“ 14D],"&gt;=50")/Table3[[#This Row],[Count]]</f>
        <v>1</v>
      </c>
      <c r="I57" s="2">
        <f>COUNTIFS(Table2[Sub-Sector],Table3[[#This Row],[Sub-Sector]],Table2[Relative Volume],"&gt;=1")/Table3[[#This Row],[Count]]</f>
        <v>0</v>
      </c>
      <c r="J57" s="2">
        <f>COUNTIFS(Table2[Sub-Sector],Table3[[#This Row],[Sub-Sector]],Table2[% Away From Day Low],"&gt;=0.05")/Table3[[#This Row],[Count]]</f>
        <v>0</v>
      </c>
      <c r="K57" s="2">
        <f>COUNTIFS(Table2[Sub-Sector],Table3[[#This Row],[Sub-Sector]],Table2[% Away From Day High],"&lt;=0.05")/Table3[[#This Row],[Count]]</f>
        <v>1</v>
      </c>
      <c r="L57" s="2">
        <f>COUNTIFS(Table2[Sub-Sector],Table3[[#This Row],[Sub-Sector]],Table2[% Away From Current Week Low],"&gt;=0.05")/Table3[[#This Row],[Count]]</f>
        <v>0</v>
      </c>
      <c r="M57" s="2">
        <f>COUNTIFS(Table2[Sub-Sector],Table3[[#This Row],[Sub-Sector]],Table2[% Away From Current Week High],"&lt;=0.05")/Table3[[#This Row],[Count]]</f>
        <v>1</v>
      </c>
      <c r="N57" s="2">
        <f>COUNTIFS(Table2[Sub-Sector],Table3[[#This Row],[Sub-Sector]],Table2[% Away From Current Month Low],"&gt;=0.05")/Table3[[#This Row],[Count]]</f>
        <v>0</v>
      </c>
      <c r="O57" s="2">
        <f>COUNTIFS(Table2[Sub-Sector],Table3[[#This Row],[Sub-Sector]],Table2[% Away From Current Month High],"&lt;=0.05")/Table3[[#This Row],[Count]]</f>
        <v>1</v>
      </c>
      <c r="P57" s="2">
        <f>COUNTIFS(Table2[Sub-Sector],Table3[[#This Row],[Sub-Sector]],Table2[% Away From 52W High],"&lt;=10")/Table3[[#This Row],[Count]]</f>
        <v>0.66666666666666663</v>
      </c>
      <c r="Q57" s="2">
        <f>COUNTIFS(Table2[Sub-Sector],Table3[[#This Row],[Sub-Sector]],Table2[% Away From 52W Low],"&gt;=10")/Table3[[#This Row],[Count]]</f>
        <v>1</v>
      </c>
      <c r="R57" s="2">
        <f>COUNTIFS(Table2[Sub-Sector],Table3[[#This Row],[Sub-Sector]],Table2[% Price above 20 EMA],"&gt;=0")/Table3[[#This Row],[Count]]</f>
        <v>1</v>
      </c>
      <c r="S57" s="2">
        <f>COUNTIFS(Table2[Sub-Sector],Table3[[#This Row],[Sub-Sector]],Table2[% Price above 50 EMA],"&gt;=0")/Table3[[#This Row],[Count]]</f>
        <v>1</v>
      </c>
      <c r="T57" s="2">
        <f>COUNTIFS(Table2[Sub-Sector],Table3[[#This Row],[Sub-Sector]],Table2[% Price above 200 EMA],"&gt;=0")/Table3[[#This Row],[Count]]</f>
        <v>1</v>
      </c>
      <c r="U57" s="2">
        <f>COUNTIFS(Table2[Sub-Sector],Table3[[#This Row],[Sub-Sector]],Table2[Rate of Change - Zone],"Positive")/Table3[[#This Row],[Count]]</f>
        <v>1</v>
      </c>
      <c r="V57" s="2">
        <f>COUNTIFS(Table2[Sub-Sector],Table3[[#This Row],[Sub-Sector]],Table2[Sharpe Ratio],"&gt;=0.10")/Table3[[#This Row],[Count]]</f>
        <v>0.66666666666666663</v>
      </c>
      <c r="W5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471.5</v>
      </c>
      <c r="X57">
        <f>_xlfn.RANK.AVG(Table3[[#This Row],[Score]],Table3[Score],1)</f>
        <v>82</v>
      </c>
      <c r="Y5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242</v>
      </c>
      <c r="Z57">
        <f>_xlfn.RANK.AVG(Table3[[#This Row],[Score 2 ]],Table3[[Score 2 ]],1)</f>
        <v>57</v>
      </c>
    </row>
    <row r="58" spans="1:26" x14ac:dyDescent="0.3">
      <c r="A58" t="s">
        <v>222</v>
      </c>
      <c r="B58">
        <f>COUNTIFS(Table2[Sub-Sector],Table3[[#This Row],[Sub-Sector]])</f>
        <v>3</v>
      </c>
      <c r="C58" s="2">
        <f>COUNTIFS(Table2[Sub-Sector],Table3[[#This Row],[Sub-Sector]],Table2[Uptrend],"Uptrend")/Table3[[#This Row],[Count]]</f>
        <v>1</v>
      </c>
      <c r="D58" s="2">
        <f>COUNTIFS(Table2[Sub-Sector],Table3[[#This Row],[Sub-Sector]],Table2[1W Return vs Nifty],"&gt;=5")/Table3[[#This Row],[Count]]</f>
        <v>0</v>
      </c>
      <c r="E58" s="2">
        <f>COUNTIFS(Table2[Sub-Sector],Table3[[#This Row],[Sub-Sector]],Table2[1M Return vs Nifty],"&gt;=5")/Table3[[#This Row],[Count]]</f>
        <v>0.66666666666666663</v>
      </c>
      <c r="F58" s="2">
        <f>COUNTIFS(Table2[Sub-Sector],Table3[[#This Row],[Sub-Sector]],Table2[6M Return vs Nifty],"&gt;=10")/Table3[[#This Row],[Count]]</f>
        <v>0.33333333333333331</v>
      </c>
      <c r="G58" s="2">
        <f>COUNTIFS(Table2[Sub-Sector],Table3[[#This Row],[Sub-Sector]],Table2[1Y Return vs Nifty],"&gt;=10")/Table3[[#This Row],[Count]]</f>
        <v>0.66666666666666663</v>
      </c>
      <c r="H58" s="2">
        <f>COUNTIFS(Table2[Sub-Sector],Table3[[#This Row],[Sub-Sector]],Table2[RSI Exponential â€“ 14D],"&gt;=50")/Table3[[#This Row],[Count]]</f>
        <v>1</v>
      </c>
      <c r="I58" s="2">
        <f>COUNTIFS(Table2[Sub-Sector],Table3[[#This Row],[Sub-Sector]],Table2[Relative Volume],"&gt;=1")/Table3[[#This Row],[Count]]</f>
        <v>0</v>
      </c>
      <c r="J58" s="2">
        <f>COUNTIFS(Table2[Sub-Sector],Table3[[#This Row],[Sub-Sector]],Table2[% Away From Day Low],"&gt;=0.05")/Table3[[#This Row],[Count]]</f>
        <v>0</v>
      </c>
      <c r="K58" s="2">
        <f>COUNTIFS(Table2[Sub-Sector],Table3[[#This Row],[Sub-Sector]],Table2[% Away From Day High],"&lt;=0.05")/Table3[[#This Row],[Count]]</f>
        <v>1</v>
      </c>
      <c r="L58" s="2">
        <f>COUNTIFS(Table2[Sub-Sector],Table3[[#This Row],[Sub-Sector]],Table2[% Away From Current Week Low],"&gt;=0.05")/Table3[[#This Row],[Count]]</f>
        <v>0</v>
      </c>
      <c r="M58" s="2">
        <f>COUNTIFS(Table2[Sub-Sector],Table3[[#This Row],[Sub-Sector]],Table2[% Away From Current Week High],"&lt;=0.05")/Table3[[#This Row],[Count]]</f>
        <v>1</v>
      </c>
      <c r="N58" s="2">
        <f>COUNTIFS(Table2[Sub-Sector],Table3[[#This Row],[Sub-Sector]],Table2[% Away From Current Month Low],"&gt;=0.05")/Table3[[#This Row],[Count]]</f>
        <v>0</v>
      </c>
      <c r="O58" s="2">
        <f>COUNTIFS(Table2[Sub-Sector],Table3[[#This Row],[Sub-Sector]],Table2[% Away From Current Month High],"&lt;=0.05")/Table3[[#This Row],[Count]]</f>
        <v>1</v>
      </c>
      <c r="P58" s="2">
        <f>COUNTIFS(Table2[Sub-Sector],Table3[[#This Row],[Sub-Sector]],Table2[% Away From 52W High],"&lt;=10")/Table3[[#This Row],[Count]]</f>
        <v>1</v>
      </c>
      <c r="Q58" s="2">
        <f>COUNTIFS(Table2[Sub-Sector],Table3[[#This Row],[Sub-Sector]],Table2[% Away From 52W Low],"&gt;=10")/Table3[[#This Row],[Count]]</f>
        <v>1</v>
      </c>
      <c r="R58" s="2">
        <f>COUNTIFS(Table2[Sub-Sector],Table3[[#This Row],[Sub-Sector]],Table2[% Price above 20 EMA],"&gt;=0")/Table3[[#This Row],[Count]]</f>
        <v>1</v>
      </c>
      <c r="S58" s="2">
        <f>COUNTIFS(Table2[Sub-Sector],Table3[[#This Row],[Sub-Sector]],Table2[% Price above 50 EMA],"&gt;=0")/Table3[[#This Row],[Count]]</f>
        <v>1</v>
      </c>
      <c r="T58" s="2">
        <f>COUNTIFS(Table2[Sub-Sector],Table3[[#This Row],[Sub-Sector]],Table2[% Price above 200 EMA],"&gt;=0")/Table3[[#This Row],[Count]]</f>
        <v>1</v>
      </c>
      <c r="U58" s="2">
        <f>COUNTIFS(Table2[Sub-Sector],Table3[[#This Row],[Sub-Sector]],Table2[Rate of Change - Zone],"Positive")/Table3[[#This Row],[Count]]</f>
        <v>1</v>
      </c>
      <c r="V58" s="2">
        <f>COUNTIFS(Table2[Sub-Sector],Table3[[#This Row],[Sub-Sector]],Table2[Sharpe Ratio],"&gt;=0.10")/Table3[[#This Row],[Count]]</f>
        <v>0</v>
      </c>
      <c r="W5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342.5</v>
      </c>
      <c r="X58">
        <f>_xlfn.RANK.AVG(Table3[[#This Row],[Score]],Table3[Score],1)</f>
        <v>30</v>
      </c>
      <c r="Y5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242</v>
      </c>
      <c r="Z58">
        <f>_xlfn.RANK.AVG(Table3[[#This Row],[Score 2 ]],Table3[[Score 2 ]],1)</f>
        <v>57</v>
      </c>
    </row>
    <row r="59" spans="1:26" x14ac:dyDescent="0.3">
      <c r="A59" t="s">
        <v>535</v>
      </c>
      <c r="B59">
        <f>COUNTIFS(Table2[Sub-Sector],Table3[[#This Row],[Sub-Sector]])</f>
        <v>9</v>
      </c>
      <c r="C59" s="2">
        <f>COUNTIFS(Table2[Sub-Sector],Table3[[#This Row],[Sub-Sector]],Table2[Uptrend],"Uptrend")/Table3[[#This Row],[Count]]</f>
        <v>0.66666666666666663</v>
      </c>
      <c r="D59" s="2">
        <f>COUNTIFS(Table2[Sub-Sector],Table3[[#This Row],[Sub-Sector]],Table2[1W Return vs Nifty],"&gt;=5")/Table3[[#This Row],[Count]]</f>
        <v>0.1111111111111111</v>
      </c>
      <c r="E59" s="2">
        <f>COUNTIFS(Table2[Sub-Sector],Table3[[#This Row],[Sub-Sector]],Table2[1M Return vs Nifty],"&gt;=5")/Table3[[#This Row],[Count]]</f>
        <v>0.44444444444444442</v>
      </c>
      <c r="F59" s="2">
        <f>COUNTIFS(Table2[Sub-Sector],Table3[[#This Row],[Sub-Sector]],Table2[6M Return vs Nifty],"&gt;=10")/Table3[[#This Row],[Count]]</f>
        <v>0.33333333333333331</v>
      </c>
      <c r="G59" s="2">
        <f>COUNTIFS(Table2[Sub-Sector],Table3[[#This Row],[Sub-Sector]],Table2[1Y Return vs Nifty],"&gt;=10")/Table3[[#This Row],[Count]]</f>
        <v>0.22222222222222221</v>
      </c>
      <c r="H59" s="2">
        <f>COUNTIFS(Table2[Sub-Sector],Table3[[#This Row],[Sub-Sector]],Table2[RSI Exponential â€“ 14D],"&gt;=50")/Table3[[#This Row],[Count]]</f>
        <v>0.77777777777777779</v>
      </c>
      <c r="I59" s="2">
        <f>COUNTIFS(Table2[Sub-Sector],Table3[[#This Row],[Sub-Sector]],Table2[Relative Volume],"&gt;=1")/Table3[[#This Row],[Count]]</f>
        <v>0.66666666666666663</v>
      </c>
      <c r="J59" s="2">
        <f>COUNTIFS(Table2[Sub-Sector],Table3[[#This Row],[Sub-Sector]],Table2[% Away From Day Low],"&gt;=0.05")/Table3[[#This Row],[Count]]</f>
        <v>0</v>
      </c>
      <c r="K59" s="2">
        <f>COUNTIFS(Table2[Sub-Sector],Table3[[#This Row],[Sub-Sector]],Table2[% Away From Day High],"&lt;=0.05")/Table3[[#This Row],[Count]]</f>
        <v>1</v>
      </c>
      <c r="L59" s="2">
        <f>COUNTIFS(Table2[Sub-Sector],Table3[[#This Row],[Sub-Sector]],Table2[% Away From Current Week Low],"&gt;=0.05")/Table3[[#This Row],[Count]]</f>
        <v>0</v>
      </c>
      <c r="M59" s="2">
        <f>COUNTIFS(Table2[Sub-Sector],Table3[[#This Row],[Sub-Sector]],Table2[% Away From Current Week High],"&lt;=0.05")/Table3[[#This Row],[Count]]</f>
        <v>1</v>
      </c>
      <c r="N59" s="2">
        <f>COUNTIFS(Table2[Sub-Sector],Table3[[#This Row],[Sub-Sector]],Table2[% Away From Current Month Low],"&gt;=0.05")/Table3[[#This Row],[Count]]</f>
        <v>0</v>
      </c>
      <c r="O59" s="2">
        <f>COUNTIFS(Table2[Sub-Sector],Table3[[#This Row],[Sub-Sector]],Table2[% Away From Current Month High],"&lt;=0.05")/Table3[[#This Row],[Count]]</f>
        <v>1</v>
      </c>
      <c r="P59" s="2">
        <f>COUNTIFS(Table2[Sub-Sector],Table3[[#This Row],[Sub-Sector]],Table2[% Away From 52W High],"&lt;=10")/Table3[[#This Row],[Count]]</f>
        <v>0.44444444444444442</v>
      </c>
      <c r="Q59" s="2">
        <f>COUNTIFS(Table2[Sub-Sector],Table3[[#This Row],[Sub-Sector]],Table2[% Away From 52W Low],"&gt;=10")/Table3[[#This Row],[Count]]</f>
        <v>1</v>
      </c>
      <c r="R59" s="2">
        <f>COUNTIFS(Table2[Sub-Sector],Table3[[#This Row],[Sub-Sector]],Table2[% Price above 20 EMA],"&gt;=0")/Table3[[#This Row],[Count]]</f>
        <v>0.77777777777777779</v>
      </c>
      <c r="S59" s="2">
        <f>COUNTIFS(Table2[Sub-Sector],Table3[[#This Row],[Sub-Sector]],Table2[% Price above 50 EMA],"&gt;=0")/Table3[[#This Row],[Count]]</f>
        <v>0.88888888888888884</v>
      </c>
      <c r="T59" s="2">
        <f>COUNTIFS(Table2[Sub-Sector],Table3[[#This Row],[Sub-Sector]],Table2[% Price above 200 EMA],"&gt;=0")/Table3[[#This Row],[Count]]</f>
        <v>0.77777777777777779</v>
      </c>
      <c r="U59" s="2">
        <f>COUNTIFS(Table2[Sub-Sector],Table3[[#This Row],[Sub-Sector]],Table2[Rate of Change - Zone],"Positive")/Table3[[#This Row],[Count]]</f>
        <v>0.88888888888888884</v>
      </c>
      <c r="V59" s="2">
        <f>COUNTIFS(Table2[Sub-Sector],Table3[[#This Row],[Sub-Sector]],Table2[Sharpe Ratio],"&gt;=0.10")/Table3[[#This Row],[Count]]</f>
        <v>0.33333333333333331</v>
      </c>
      <c r="W5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346.5</v>
      </c>
      <c r="X59">
        <f>_xlfn.RANK.AVG(Table3[[#This Row],[Score]],Table3[Score],1)</f>
        <v>32</v>
      </c>
      <c r="Y5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242</v>
      </c>
      <c r="Z59">
        <f>_xlfn.RANK.AVG(Table3[[#This Row],[Score 2 ]],Table3[[Score 2 ]],1)</f>
        <v>57</v>
      </c>
    </row>
    <row r="60" spans="1:26" x14ac:dyDescent="0.3">
      <c r="A60" t="s">
        <v>723</v>
      </c>
      <c r="B60">
        <f>COUNTIFS(Table2[Sub-Sector],Table3[[#This Row],[Sub-Sector]])</f>
        <v>2</v>
      </c>
      <c r="C60" s="2">
        <f>COUNTIFS(Table2[Sub-Sector],Table3[[#This Row],[Sub-Sector]],Table2[Uptrend],"Uptrend")/Table3[[#This Row],[Count]]</f>
        <v>0.5</v>
      </c>
      <c r="D60" s="2">
        <f>COUNTIFS(Table2[Sub-Sector],Table3[[#This Row],[Sub-Sector]],Table2[1W Return vs Nifty],"&gt;=5")/Table3[[#This Row],[Count]]</f>
        <v>0</v>
      </c>
      <c r="E60" s="2">
        <f>COUNTIFS(Table2[Sub-Sector],Table3[[#This Row],[Sub-Sector]],Table2[1M Return vs Nifty],"&gt;=5")/Table3[[#This Row],[Count]]</f>
        <v>0.5</v>
      </c>
      <c r="F60" s="2">
        <f>COUNTIFS(Table2[Sub-Sector],Table3[[#This Row],[Sub-Sector]],Table2[6M Return vs Nifty],"&gt;=10")/Table3[[#This Row],[Count]]</f>
        <v>0.5</v>
      </c>
      <c r="G60" s="2">
        <f>COUNTIFS(Table2[Sub-Sector],Table3[[#This Row],[Sub-Sector]],Table2[1Y Return vs Nifty],"&gt;=10")/Table3[[#This Row],[Count]]</f>
        <v>0.5</v>
      </c>
      <c r="H60" s="2">
        <f>COUNTIFS(Table2[Sub-Sector],Table3[[#This Row],[Sub-Sector]],Table2[RSI Exponential â€“ 14D],"&gt;=50")/Table3[[#This Row],[Count]]</f>
        <v>0.5</v>
      </c>
      <c r="I60" s="2">
        <f>COUNTIFS(Table2[Sub-Sector],Table3[[#This Row],[Sub-Sector]],Table2[Relative Volume],"&gt;=1")/Table3[[#This Row],[Count]]</f>
        <v>0.5</v>
      </c>
      <c r="J60" s="2">
        <f>COUNTIFS(Table2[Sub-Sector],Table3[[#This Row],[Sub-Sector]],Table2[% Away From Day Low],"&gt;=0.05")/Table3[[#This Row],[Count]]</f>
        <v>0</v>
      </c>
      <c r="K60" s="2">
        <f>COUNTIFS(Table2[Sub-Sector],Table3[[#This Row],[Sub-Sector]],Table2[% Away From Day High],"&lt;=0.05")/Table3[[#This Row],[Count]]</f>
        <v>1</v>
      </c>
      <c r="L60" s="2">
        <f>COUNTIFS(Table2[Sub-Sector],Table3[[#This Row],[Sub-Sector]],Table2[% Away From Current Week Low],"&gt;=0.05")/Table3[[#This Row],[Count]]</f>
        <v>0</v>
      </c>
      <c r="M60" s="2">
        <f>COUNTIFS(Table2[Sub-Sector],Table3[[#This Row],[Sub-Sector]],Table2[% Away From Current Week High],"&lt;=0.05")/Table3[[#This Row],[Count]]</f>
        <v>1</v>
      </c>
      <c r="N60" s="2">
        <f>COUNTIFS(Table2[Sub-Sector],Table3[[#This Row],[Sub-Sector]],Table2[% Away From Current Month Low],"&gt;=0.05")/Table3[[#This Row],[Count]]</f>
        <v>0</v>
      </c>
      <c r="O60" s="2">
        <f>COUNTIFS(Table2[Sub-Sector],Table3[[#This Row],[Sub-Sector]],Table2[% Away From Current Month High],"&lt;=0.05")/Table3[[#This Row],[Count]]</f>
        <v>1</v>
      </c>
      <c r="P60" s="2">
        <f>COUNTIFS(Table2[Sub-Sector],Table3[[#This Row],[Sub-Sector]],Table2[% Away From 52W High],"&lt;=10")/Table3[[#This Row],[Count]]</f>
        <v>0.5</v>
      </c>
      <c r="Q60" s="2">
        <f>COUNTIFS(Table2[Sub-Sector],Table3[[#This Row],[Sub-Sector]],Table2[% Away From 52W Low],"&gt;=10")/Table3[[#This Row],[Count]]</f>
        <v>1</v>
      </c>
      <c r="R60" s="2">
        <f>COUNTIFS(Table2[Sub-Sector],Table3[[#This Row],[Sub-Sector]],Table2[% Price above 20 EMA],"&gt;=0")/Table3[[#This Row],[Count]]</f>
        <v>0.5</v>
      </c>
      <c r="S60" s="2">
        <f>COUNTIFS(Table2[Sub-Sector],Table3[[#This Row],[Sub-Sector]],Table2[% Price above 50 EMA],"&gt;=0")/Table3[[#This Row],[Count]]</f>
        <v>0.5</v>
      </c>
      <c r="T60" s="2">
        <f>COUNTIFS(Table2[Sub-Sector],Table3[[#This Row],[Sub-Sector]],Table2[% Price above 200 EMA],"&gt;=0")/Table3[[#This Row],[Count]]</f>
        <v>0.5</v>
      </c>
      <c r="U60" s="2">
        <f>COUNTIFS(Table2[Sub-Sector],Table3[[#This Row],[Sub-Sector]],Table2[Rate of Change - Zone],"Positive")/Table3[[#This Row],[Count]]</f>
        <v>0.5</v>
      </c>
      <c r="V60" s="2">
        <f>COUNTIFS(Table2[Sub-Sector],Table3[[#This Row],[Sub-Sector]],Table2[Sharpe Ratio],"&gt;=0.10")/Table3[[#This Row],[Count]]</f>
        <v>0</v>
      </c>
      <c r="W6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417</v>
      </c>
      <c r="X60">
        <f>_xlfn.RANK.AVG(Table3[[#This Row],[Score]],Table3[Score],1)</f>
        <v>51.5</v>
      </c>
      <c r="Y6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244</v>
      </c>
      <c r="Z60">
        <f>_xlfn.RANK.AVG(Table3[[#This Row],[Score 2 ]],Table3[[Score 2 ]],1)</f>
        <v>59.5</v>
      </c>
    </row>
    <row r="61" spans="1:26" x14ac:dyDescent="0.3">
      <c r="A61" t="s">
        <v>959</v>
      </c>
      <c r="B61">
        <f>COUNTIFS(Table2[Sub-Sector],Table3[[#This Row],[Sub-Sector]])</f>
        <v>2</v>
      </c>
      <c r="C61" s="2">
        <f>COUNTIFS(Table2[Sub-Sector],Table3[[#This Row],[Sub-Sector]],Table2[Uptrend],"Uptrend")/Table3[[#This Row],[Count]]</f>
        <v>0.5</v>
      </c>
      <c r="D61" s="2">
        <f>COUNTIFS(Table2[Sub-Sector],Table3[[#This Row],[Sub-Sector]],Table2[1W Return vs Nifty],"&gt;=5")/Table3[[#This Row],[Count]]</f>
        <v>0</v>
      </c>
      <c r="E61" s="2">
        <f>COUNTIFS(Table2[Sub-Sector],Table3[[#This Row],[Sub-Sector]],Table2[1M Return vs Nifty],"&gt;=5")/Table3[[#This Row],[Count]]</f>
        <v>0.5</v>
      </c>
      <c r="F61" s="2">
        <f>COUNTIFS(Table2[Sub-Sector],Table3[[#This Row],[Sub-Sector]],Table2[6M Return vs Nifty],"&gt;=10")/Table3[[#This Row],[Count]]</f>
        <v>0.5</v>
      </c>
      <c r="G61" s="2">
        <f>COUNTIFS(Table2[Sub-Sector],Table3[[#This Row],[Sub-Sector]],Table2[1Y Return vs Nifty],"&gt;=10")/Table3[[#This Row],[Count]]</f>
        <v>0.5</v>
      </c>
      <c r="H61" s="2">
        <f>COUNTIFS(Table2[Sub-Sector],Table3[[#This Row],[Sub-Sector]],Table2[RSI Exponential â€“ 14D],"&gt;=50")/Table3[[#This Row],[Count]]</f>
        <v>0.5</v>
      </c>
      <c r="I61" s="2">
        <f>COUNTIFS(Table2[Sub-Sector],Table3[[#This Row],[Sub-Sector]],Table2[Relative Volume],"&gt;=1")/Table3[[#This Row],[Count]]</f>
        <v>0.5</v>
      </c>
      <c r="J61" s="2">
        <f>COUNTIFS(Table2[Sub-Sector],Table3[[#This Row],[Sub-Sector]],Table2[% Away From Day Low],"&gt;=0.05")/Table3[[#This Row],[Count]]</f>
        <v>0</v>
      </c>
      <c r="K61" s="2">
        <f>COUNTIFS(Table2[Sub-Sector],Table3[[#This Row],[Sub-Sector]],Table2[% Away From Day High],"&lt;=0.05")/Table3[[#This Row],[Count]]</f>
        <v>0.5</v>
      </c>
      <c r="L61" s="2">
        <f>COUNTIFS(Table2[Sub-Sector],Table3[[#This Row],[Sub-Sector]],Table2[% Away From Current Week Low],"&gt;=0.05")/Table3[[#This Row],[Count]]</f>
        <v>0</v>
      </c>
      <c r="M61" s="2">
        <f>COUNTIFS(Table2[Sub-Sector],Table3[[#This Row],[Sub-Sector]],Table2[% Away From Current Week High],"&lt;=0.05")/Table3[[#This Row],[Count]]</f>
        <v>0.5</v>
      </c>
      <c r="N61" s="2">
        <f>COUNTIFS(Table2[Sub-Sector],Table3[[#This Row],[Sub-Sector]],Table2[% Away From Current Month Low],"&gt;=0.05")/Table3[[#This Row],[Count]]</f>
        <v>0</v>
      </c>
      <c r="O61" s="2">
        <f>COUNTIFS(Table2[Sub-Sector],Table3[[#This Row],[Sub-Sector]],Table2[% Away From Current Month High],"&lt;=0.05")/Table3[[#This Row],[Count]]</f>
        <v>0.5</v>
      </c>
      <c r="P61" s="2">
        <f>COUNTIFS(Table2[Sub-Sector],Table3[[#This Row],[Sub-Sector]],Table2[% Away From 52W High],"&lt;=10")/Table3[[#This Row],[Count]]</f>
        <v>0.5</v>
      </c>
      <c r="Q61" s="2">
        <f>COUNTIFS(Table2[Sub-Sector],Table3[[#This Row],[Sub-Sector]],Table2[% Away From 52W Low],"&gt;=10")/Table3[[#This Row],[Count]]</f>
        <v>1</v>
      </c>
      <c r="R61" s="2">
        <f>COUNTIFS(Table2[Sub-Sector],Table3[[#This Row],[Sub-Sector]],Table2[% Price above 20 EMA],"&gt;=0")/Table3[[#This Row],[Count]]</f>
        <v>0.5</v>
      </c>
      <c r="S61" s="2">
        <f>COUNTIFS(Table2[Sub-Sector],Table3[[#This Row],[Sub-Sector]],Table2[% Price above 50 EMA],"&gt;=0")/Table3[[#This Row],[Count]]</f>
        <v>0.5</v>
      </c>
      <c r="T61" s="2">
        <f>COUNTIFS(Table2[Sub-Sector],Table3[[#This Row],[Sub-Sector]],Table2[% Price above 200 EMA],"&gt;=0")/Table3[[#This Row],[Count]]</f>
        <v>1</v>
      </c>
      <c r="U61" s="2">
        <f>COUNTIFS(Table2[Sub-Sector],Table3[[#This Row],[Sub-Sector]],Table2[Rate of Change - Zone],"Positive")/Table3[[#This Row],[Count]]</f>
        <v>0.5</v>
      </c>
      <c r="V61" s="2">
        <f>COUNTIFS(Table2[Sub-Sector],Table3[[#This Row],[Sub-Sector]],Table2[Sharpe Ratio],"&gt;=0.10")/Table3[[#This Row],[Count]]</f>
        <v>0</v>
      </c>
      <c r="W6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417</v>
      </c>
      <c r="X61">
        <f>_xlfn.RANK.AVG(Table3[[#This Row],[Score]],Table3[Score],1)</f>
        <v>51.5</v>
      </c>
      <c r="Y6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244</v>
      </c>
      <c r="Z61">
        <f>_xlfn.RANK.AVG(Table3[[#This Row],[Score 2 ]],Table3[[Score 2 ]],1)</f>
        <v>59.5</v>
      </c>
    </row>
    <row r="62" spans="1:26" x14ac:dyDescent="0.3">
      <c r="A62" t="s">
        <v>443</v>
      </c>
      <c r="B62">
        <f>COUNTIFS(Table2[Sub-Sector],Table3[[#This Row],[Sub-Sector]])</f>
        <v>9</v>
      </c>
      <c r="C62" s="2">
        <f>COUNTIFS(Table2[Sub-Sector],Table3[[#This Row],[Sub-Sector]],Table2[Uptrend],"Uptrend")/Table3[[#This Row],[Count]]</f>
        <v>0.33333333333333331</v>
      </c>
      <c r="D62" s="2">
        <f>COUNTIFS(Table2[Sub-Sector],Table3[[#This Row],[Sub-Sector]],Table2[1W Return vs Nifty],"&gt;=5")/Table3[[#This Row],[Count]]</f>
        <v>0.1111111111111111</v>
      </c>
      <c r="E62" s="2">
        <f>COUNTIFS(Table2[Sub-Sector],Table3[[#This Row],[Sub-Sector]],Table2[1M Return vs Nifty],"&gt;=5")/Table3[[#This Row],[Count]]</f>
        <v>0</v>
      </c>
      <c r="F62" s="2">
        <f>COUNTIFS(Table2[Sub-Sector],Table3[[#This Row],[Sub-Sector]],Table2[6M Return vs Nifty],"&gt;=10")/Table3[[#This Row],[Count]]</f>
        <v>0.33333333333333331</v>
      </c>
      <c r="G62" s="2">
        <f>COUNTIFS(Table2[Sub-Sector],Table3[[#This Row],[Sub-Sector]],Table2[1Y Return vs Nifty],"&gt;=10")/Table3[[#This Row],[Count]]</f>
        <v>0.22222222222222221</v>
      </c>
      <c r="H62" s="2">
        <f>COUNTIFS(Table2[Sub-Sector],Table3[[#This Row],[Sub-Sector]],Table2[RSI Exponential â€“ 14D],"&gt;=50")/Table3[[#This Row],[Count]]</f>
        <v>0.55555555555555558</v>
      </c>
      <c r="I62" s="2">
        <f>COUNTIFS(Table2[Sub-Sector],Table3[[#This Row],[Sub-Sector]],Table2[Relative Volume],"&gt;=1")/Table3[[#This Row],[Count]]</f>
        <v>0.55555555555555558</v>
      </c>
      <c r="J62" s="2">
        <f>COUNTIFS(Table2[Sub-Sector],Table3[[#This Row],[Sub-Sector]],Table2[% Away From Day Low],"&gt;=0.05")/Table3[[#This Row],[Count]]</f>
        <v>0</v>
      </c>
      <c r="K62" s="2">
        <f>COUNTIFS(Table2[Sub-Sector],Table3[[#This Row],[Sub-Sector]],Table2[% Away From Day High],"&lt;=0.05")/Table3[[#This Row],[Count]]</f>
        <v>1</v>
      </c>
      <c r="L62" s="2">
        <f>COUNTIFS(Table2[Sub-Sector],Table3[[#This Row],[Sub-Sector]],Table2[% Away From Current Week Low],"&gt;=0.05")/Table3[[#This Row],[Count]]</f>
        <v>0</v>
      </c>
      <c r="M62" s="2">
        <f>COUNTIFS(Table2[Sub-Sector],Table3[[#This Row],[Sub-Sector]],Table2[% Away From Current Week High],"&lt;=0.05")/Table3[[#This Row],[Count]]</f>
        <v>1</v>
      </c>
      <c r="N62" s="2">
        <f>COUNTIFS(Table2[Sub-Sector],Table3[[#This Row],[Sub-Sector]],Table2[% Away From Current Month Low],"&gt;=0.05")/Table3[[#This Row],[Count]]</f>
        <v>0</v>
      </c>
      <c r="O62" s="2">
        <f>COUNTIFS(Table2[Sub-Sector],Table3[[#This Row],[Sub-Sector]],Table2[% Away From Current Month High],"&lt;=0.05")/Table3[[#This Row],[Count]]</f>
        <v>1</v>
      </c>
      <c r="P62" s="2">
        <f>COUNTIFS(Table2[Sub-Sector],Table3[[#This Row],[Sub-Sector]],Table2[% Away From 52W High],"&lt;=10")/Table3[[#This Row],[Count]]</f>
        <v>0.33333333333333331</v>
      </c>
      <c r="Q62" s="2">
        <f>COUNTIFS(Table2[Sub-Sector],Table3[[#This Row],[Sub-Sector]],Table2[% Away From 52W Low],"&gt;=10")/Table3[[#This Row],[Count]]</f>
        <v>0.88888888888888884</v>
      </c>
      <c r="R62" s="2">
        <f>COUNTIFS(Table2[Sub-Sector],Table3[[#This Row],[Sub-Sector]],Table2[% Price above 20 EMA],"&gt;=0")/Table3[[#This Row],[Count]]</f>
        <v>0.55555555555555558</v>
      </c>
      <c r="S62" s="2">
        <f>COUNTIFS(Table2[Sub-Sector],Table3[[#This Row],[Sub-Sector]],Table2[% Price above 50 EMA],"&gt;=0")/Table3[[#This Row],[Count]]</f>
        <v>0.55555555555555558</v>
      </c>
      <c r="T62" s="2">
        <f>COUNTIFS(Table2[Sub-Sector],Table3[[#This Row],[Sub-Sector]],Table2[% Price above 200 EMA],"&gt;=0")/Table3[[#This Row],[Count]]</f>
        <v>0.55555555555555558</v>
      </c>
      <c r="U62" s="2">
        <f>COUNTIFS(Table2[Sub-Sector],Table3[[#This Row],[Sub-Sector]],Table2[Rate of Change - Zone],"Positive")/Table3[[#This Row],[Count]]</f>
        <v>0.88888888888888884</v>
      </c>
      <c r="V62" s="2">
        <f>COUNTIFS(Table2[Sub-Sector],Table3[[#This Row],[Sub-Sector]],Table2[Sharpe Ratio],"&gt;=0.10")/Table3[[#This Row],[Count]]</f>
        <v>0.44444444444444442</v>
      </c>
      <c r="W6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459</v>
      </c>
      <c r="X62">
        <f>_xlfn.RANK.AVG(Table3[[#This Row],[Score]],Table3[Score],1)</f>
        <v>79</v>
      </c>
      <c r="Y6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244.5</v>
      </c>
      <c r="Z62">
        <f>_xlfn.RANK.AVG(Table3[[#This Row],[Score 2 ]],Table3[[Score 2 ]],1)</f>
        <v>61</v>
      </c>
    </row>
    <row r="63" spans="1:26" x14ac:dyDescent="0.3">
      <c r="A63" t="s">
        <v>489</v>
      </c>
      <c r="B63">
        <f>COUNTIFS(Table2[Sub-Sector],Table3[[#This Row],[Sub-Sector]])</f>
        <v>1</v>
      </c>
      <c r="C63" s="2">
        <f>COUNTIFS(Table2[Sub-Sector],Table3[[#This Row],[Sub-Sector]],Table2[Uptrend],"Uptrend")/Table3[[#This Row],[Count]]</f>
        <v>1</v>
      </c>
      <c r="D63" s="2">
        <f>COUNTIFS(Table2[Sub-Sector],Table3[[#This Row],[Sub-Sector]],Table2[1W Return vs Nifty],"&gt;=5")/Table3[[#This Row],[Count]]</f>
        <v>0</v>
      </c>
      <c r="E63" s="2">
        <f>COUNTIFS(Table2[Sub-Sector],Table3[[#This Row],[Sub-Sector]],Table2[1M Return vs Nifty],"&gt;=5")/Table3[[#This Row],[Count]]</f>
        <v>0</v>
      </c>
      <c r="F63" s="2">
        <f>COUNTIFS(Table2[Sub-Sector],Table3[[#This Row],[Sub-Sector]],Table2[6M Return vs Nifty],"&gt;=10")/Table3[[#This Row],[Count]]</f>
        <v>1</v>
      </c>
      <c r="G63" s="2">
        <f>COUNTIFS(Table2[Sub-Sector],Table3[[#This Row],[Sub-Sector]],Table2[1Y Return vs Nifty],"&gt;=10")/Table3[[#This Row],[Count]]</f>
        <v>0</v>
      </c>
      <c r="H63" s="2">
        <f>COUNTIFS(Table2[Sub-Sector],Table3[[#This Row],[Sub-Sector]],Table2[RSI Exponential â€“ 14D],"&gt;=50")/Table3[[#This Row],[Count]]</f>
        <v>1</v>
      </c>
      <c r="I63" s="2">
        <f>COUNTIFS(Table2[Sub-Sector],Table3[[#This Row],[Sub-Sector]],Table2[Relative Volume],"&gt;=1")/Table3[[#This Row],[Count]]</f>
        <v>0</v>
      </c>
      <c r="J63" s="2">
        <f>COUNTIFS(Table2[Sub-Sector],Table3[[#This Row],[Sub-Sector]],Table2[% Away From Day Low],"&gt;=0.05")/Table3[[#This Row],[Count]]</f>
        <v>0</v>
      </c>
      <c r="K63" s="2">
        <f>COUNTIFS(Table2[Sub-Sector],Table3[[#This Row],[Sub-Sector]],Table2[% Away From Day High],"&lt;=0.05")/Table3[[#This Row],[Count]]</f>
        <v>1</v>
      </c>
      <c r="L63" s="2">
        <f>COUNTIFS(Table2[Sub-Sector],Table3[[#This Row],[Sub-Sector]],Table2[% Away From Current Week Low],"&gt;=0.05")/Table3[[#This Row],[Count]]</f>
        <v>0</v>
      </c>
      <c r="M63" s="2">
        <f>COUNTIFS(Table2[Sub-Sector],Table3[[#This Row],[Sub-Sector]],Table2[% Away From Current Week High],"&lt;=0.05")/Table3[[#This Row],[Count]]</f>
        <v>1</v>
      </c>
      <c r="N63" s="2">
        <f>COUNTIFS(Table2[Sub-Sector],Table3[[#This Row],[Sub-Sector]],Table2[% Away From Current Month Low],"&gt;=0.05")/Table3[[#This Row],[Count]]</f>
        <v>0</v>
      </c>
      <c r="O63" s="2">
        <f>COUNTIFS(Table2[Sub-Sector],Table3[[#This Row],[Sub-Sector]],Table2[% Away From Current Month High],"&lt;=0.05")/Table3[[#This Row],[Count]]</f>
        <v>1</v>
      </c>
      <c r="P63" s="2">
        <f>COUNTIFS(Table2[Sub-Sector],Table3[[#This Row],[Sub-Sector]],Table2[% Away From 52W High],"&lt;=10")/Table3[[#This Row],[Count]]</f>
        <v>1</v>
      </c>
      <c r="Q63" s="2">
        <f>COUNTIFS(Table2[Sub-Sector],Table3[[#This Row],[Sub-Sector]],Table2[% Away From 52W Low],"&gt;=10")/Table3[[#This Row],[Count]]</f>
        <v>1</v>
      </c>
      <c r="R63" s="2">
        <f>COUNTIFS(Table2[Sub-Sector],Table3[[#This Row],[Sub-Sector]],Table2[% Price above 20 EMA],"&gt;=0")/Table3[[#This Row],[Count]]</f>
        <v>1</v>
      </c>
      <c r="S63" s="2">
        <f>COUNTIFS(Table2[Sub-Sector],Table3[[#This Row],[Sub-Sector]],Table2[% Price above 50 EMA],"&gt;=0")/Table3[[#This Row],[Count]]</f>
        <v>1</v>
      </c>
      <c r="T63" s="2">
        <f>COUNTIFS(Table2[Sub-Sector],Table3[[#This Row],[Sub-Sector]],Table2[% Price above 200 EMA],"&gt;=0")/Table3[[#This Row],[Count]]</f>
        <v>1</v>
      </c>
      <c r="U63" s="2">
        <f>COUNTIFS(Table2[Sub-Sector],Table3[[#This Row],[Sub-Sector]],Table2[Rate of Change - Zone],"Positive")/Table3[[#This Row],[Count]]</f>
        <v>1</v>
      </c>
      <c r="V63" s="2">
        <f>COUNTIFS(Table2[Sub-Sector],Table3[[#This Row],[Sub-Sector]],Table2[Sharpe Ratio],"&gt;=0.10")/Table3[[#This Row],[Count]]</f>
        <v>0</v>
      </c>
      <c r="W6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432.5</v>
      </c>
      <c r="X63">
        <f>_xlfn.RANK.AVG(Table3[[#This Row],[Score]],Table3[Score],1)</f>
        <v>61.5</v>
      </c>
      <c r="Y6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245.5</v>
      </c>
      <c r="Z63">
        <f>_xlfn.RANK.AVG(Table3[[#This Row],[Score 2 ]],Table3[[Score 2 ]],1)</f>
        <v>63</v>
      </c>
    </row>
    <row r="64" spans="1:26" x14ac:dyDescent="0.3">
      <c r="A64" t="s">
        <v>512</v>
      </c>
      <c r="B64">
        <f>COUNTIFS(Table2[Sub-Sector],Table3[[#This Row],[Sub-Sector]])</f>
        <v>2</v>
      </c>
      <c r="C64" s="2">
        <f>COUNTIFS(Table2[Sub-Sector],Table3[[#This Row],[Sub-Sector]],Table2[Uptrend],"Uptrend")/Table3[[#This Row],[Count]]</f>
        <v>0.5</v>
      </c>
      <c r="D64" s="2">
        <f>COUNTIFS(Table2[Sub-Sector],Table3[[#This Row],[Sub-Sector]],Table2[1W Return vs Nifty],"&gt;=5")/Table3[[#This Row],[Count]]</f>
        <v>0.5</v>
      </c>
      <c r="E64" s="2">
        <f>COUNTIFS(Table2[Sub-Sector],Table3[[#This Row],[Sub-Sector]],Table2[1M Return vs Nifty],"&gt;=5")/Table3[[#This Row],[Count]]</f>
        <v>0</v>
      </c>
      <c r="F64" s="2">
        <f>COUNTIFS(Table2[Sub-Sector],Table3[[#This Row],[Sub-Sector]],Table2[6M Return vs Nifty],"&gt;=10")/Table3[[#This Row],[Count]]</f>
        <v>1</v>
      </c>
      <c r="G64" s="2">
        <f>COUNTIFS(Table2[Sub-Sector],Table3[[#This Row],[Sub-Sector]],Table2[1Y Return vs Nifty],"&gt;=10")/Table3[[#This Row],[Count]]</f>
        <v>0</v>
      </c>
      <c r="H64" s="2">
        <f>COUNTIFS(Table2[Sub-Sector],Table3[[#This Row],[Sub-Sector]],Table2[RSI Exponential â€“ 14D],"&gt;=50")/Table3[[#This Row],[Count]]</f>
        <v>0.5</v>
      </c>
      <c r="I64" s="2">
        <f>COUNTIFS(Table2[Sub-Sector],Table3[[#This Row],[Sub-Sector]],Table2[Relative Volume],"&gt;=1")/Table3[[#This Row],[Count]]</f>
        <v>0</v>
      </c>
      <c r="J64" s="2">
        <f>COUNTIFS(Table2[Sub-Sector],Table3[[#This Row],[Sub-Sector]],Table2[% Away From Day Low],"&gt;=0.05")/Table3[[#This Row],[Count]]</f>
        <v>0</v>
      </c>
      <c r="K64" s="2">
        <f>COUNTIFS(Table2[Sub-Sector],Table3[[#This Row],[Sub-Sector]],Table2[% Away From Day High],"&lt;=0.05")/Table3[[#This Row],[Count]]</f>
        <v>1</v>
      </c>
      <c r="L64" s="2">
        <f>COUNTIFS(Table2[Sub-Sector],Table3[[#This Row],[Sub-Sector]],Table2[% Away From Current Week Low],"&gt;=0.05")/Table3[[#This Row],[Count]]</f>
        <v>0</v>
      </c>
      <c r="M64" s="2">
        <f>COUNTIFS(Table2[Sub-Sector],Table3[[#This Row],[Sub-Sector]],Table2[% Away From Current Week High],"&lt;=0.05")/Table3[[#This Row],[Count]]</f>
        <v>1</v>
      </c>
      <c r="N64" s="2">
        <f>COUNTIFS(Table2[Sub-Sector],Table3[[#This Row],[Sub-Sector]],Table2[% Away From Current Month Low],"&gt;=0.05")/Table3[[#This Row],[Count]]</f>
        <v>0</v>
      </c>
      <c r="O64" s="2">
        <f>COUNTIFS(Table2[Sub-Sector],Table3[[#This Row],[Sub-Sector]],Table2[% Away From Current Month High],"&lt;=0.05")/Table3[[#This Row],[Count]]</f>
        <v>1</v>
      </c>
      <c r="P64" s="2">
        <f>COUNTIFS(Table2[Sub-Sector],Table3[[#This Row],[Sub-Sector]],Table2[% Away From 52W High],"&lt;=10")/Table3[[#This Row],[Count]]</f>
        <v>0.5</v>
      </c>
      <c r="Q64" s="2">
        <f>COUNTIFS(Table2[Sub-Sector],Table3[[#This Row],[Sub-Sector]],Table2[% Away From 52W Low],"&gt;=10")/Table3[[#This Row],[Count]]</f>
        <v>1</v>
      </c>
      <c r="R64" s="2">
        <f>COUNTIFS(Table2[Sub-Sector],Table3[[#This Row],[Sub-Sector]],Table2[% Price above 20 EMA],"&gt;=0")/Table3[[#This Row],[Count]]</f>
        <v>0.5</v>
      </c>
      <c r="S64" s="2">
        <f>COUNTIFS(Table2[Sub-Sector],Table3[[#This Row],[Sub-Sector]],Table2[% Price above 50 EMA],"&gt;=0")/Table3[[#This Row],[Count]]</f>
        <v>0.5</v>
      </c>
      <c r="T64" s="2">
        <f>COUNTIFS(Table2[Sub-Sector],Table3[[#This Row],[Sub-Sector]],Table2[% Price above 200 EMA],"&gt;=0")/Table3[[#This Row],[Count]]</f>
        <v>1</v>
      </c>
      <c r="U64" s="2">
        <f>COUNTIFS(Table2[Sub-Sector],Table3[[#This Row],[Sub-Sector]],Table2[Rate of Change - Zone],"Positive")/Table3[[#This Row],[Count]]</f>
        <v>1</v>
      </c>
      <c r="V64" s="2">
        <f>COUNTIFS(Table2[Sub-Sector],Table3[[#This Row],[Sub-Sector]],Table2[Sharpe Ratio],"&gt;=0.10")/Table3[[#This Row],[Count]]</f>
        <v>0.5</v>
      </c>
      <c r="W6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423</v>
      </c>
      <c r="X64">
        <f>_xlfn.RANK.AVG(Table3[[#This Row],[Score]],Table3[Score],1)</f>
        <v>54</v>
      </c>
      <c r="Y6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245.5</v>
      </c>
      <c r="Z64">
        <f>_xlfn.RANK.AVG(Table3[[#This Row],[Score 2 ]],Table3[[Score 2 ]],1)</f>
        <v>63</v>
      </c>
    </row>
    <row r="65" spans="1:26" x14ac:dyDescent="0.3">
      <c r="A65" t="s">
        <v>1372</v>
      </c>
      <c r="B65">
        <f>COUNTIFS(Table2[Sub-Sector],Table3[[#This Row],[Sub-Sector]])</f>
        <v>1</v>
      </c>
      <c r="C65" s="2">
        <f>COUNTIFS(Table2[Sub-Sector],Table3[[#This Row],[Sub-Sector]],Table2[Uptrend],"Uptrend")/Table3[[#This Row],[Count]]</f>
        <v>1</v>
      </c>
      <c r="D65" s="2">
        <f>COUNTIFS(Table2[Sub-Sector],Table3[[#This Row],[Sub-Sector]],Table2[1W Return vs Nifty],"&gt;=5")/Table3[[#This Row],[Count]]</f>
        <v>0</v>
      </c>
      <c r="E65" s="2">
        <f>COUNTIFS(Table2[Sub-Sector],Table3[[#This Row],[Sub-Sector]],Table2[1M Return vs Nifty],"&gt;=5")/Table3[[#This Row],[Count]]</f>
        <v>0</v>
      </c>
      <c r="F65" s="2">
        <f>COUNTIFS(Table2[Sub-Sector],Table3[[#This Row],[Sub-Sector]],Table2[6M Return vs Nifty],"&gt;=10")/Table3[[#This Row],[Count]]</f>
        <v>1</v>
      </c>
      <c r="G65" s="2">
        <f>COUNTIFS(Table2[Sub-Sector],Table3[[#This Row],[Sub-Sector]],Table2[1Y Return vs Nifty],"&gt;=10")/Table3[[#This Row],[Count]]</f>
        <v>0</v>
      </c>
      <c r="H65" s="2">
        <f>COUNTIFS(Table2[Sub-Sector],Table3[[#This Row],[Sub-Sector]],Table2[RSI Exponential â€“ 14D],"&gt;=50")/Table3[[#This Row],[Count]]</f>
        <v>0</v>
      </c>
      <c r="I65" s="2">
        <f>COUNTIFS(Table2[Sub-Sector],Table3[[#This Row],[Sub-Sector]],Table2[Relative Volume],"&gt;=1")/Table3[[#This Row],[Count]]</f>
        <v>0</v>
      </c>
      <c r="J65" s="2">
        <f>COUNTIFS(Table2[Sub-Sector],Table3[[#This Row],[Sub-Sector]],Table2[% Away From Day Low],"&gt;=0.05")/Table3[[#This Row],[Count]]</f>
        <v>0</v>
      </c>
      <c r="K65" s="2">
        <f>COUNTIFS(Table2[Sub-Sector],Table3[[#This Row],[Sub-Sector]],Table2[% Away From Day High],"&lt;=0.05")/Table3[[#This Row],[Count]]</f>
        <v>1</v>
      </c>
      <c r="L65" s="2">
        <f>COUNTIFS(Table2[Sub-Sector],Table3[[#This Row],[Sub-Sector]],Table2[% Away From Current Week Low],"&gt;=0.05")/Table3[[#This Row],[Count]]</f>
        <v>0</v>
      </c>
      <c r="M65" s="2">
        <f>COUNTIFS(Table2[Sub-Sector],Table3[[#This Row],[Sub-Sector]],Table2[% Away From Current Week High],"&lt;=0.05")/Table3[[#This Row],[Count]]</f>
        <v>1</v>
      </c>
      <c r="N65" s="2">
        <f>COUNTIFS(Table2[Sub-Sector],Table3[[#This Row],[Sub-Sector]],Table2[% Away From Current Month Low],"&gt;=0.05")/Table3[[#This Row],[Count]]</f>
        <v>0</v>
      </c>
      <c r="O65" s="2">
        <f>COUNTIFS(Table2[Sub-Sector],Table3[[#This Row],[Sub-Sector]],Table2[% Away From Current Month High],"&lt;=0.05")/Table3[[#This Row],[Count]]</f>
        <v>1</v>
      </c>
      <c r="P65" s="2">
        <f>COUNTIFS(Table2[Sub-Sector],Table3[[#This Row],[Sub-Sector]],Table2[% Away From 52W High],"&lt;=10")/Table3[[#This Row],[Count]]</f>
        <v>0</v>
      </c>
      <c r="Q65" s="2">
        <f>COUNTIFS(Table2[Sub-Sector],Table3[[#This Row],[Sub-Sector]],Table2[% Away From 52W Low],"&gt;=10")/Table3[[#This Row],[Count]]</f>
        <v>1</v>
      </c>
      <c r="R65" s="2">
        <f>COUNTIFS(Table2[Sub-Sector],Table3[[#This Row],[Sub-Sector]],Table2[% Price above 20 EMA],"&gt;=0")/Table3[[#This Row],[Count]]</f>
        <v>0</v>
      </c>
      <c r="S65" s="2">
        <f>COUNTIFS(Table2[Sub-Sector],Table3[[#This Row],[Sub-Sector]],Table2[% Price above 50 EMA],"&gt;=0")/Table3[[#This Row],[Count]]</f>
        <v>1</v>
      </c>
      <c r="T65" s="2">
        <f>COUNTIFS(Table2[Sub-Sector],Table3[[#This Row],[Sub-Sector]],Table2[% Price above 200 EMA],"&gt;=0")/Table3[[#This Row],[Count]]</f>
        <v>1</v>
      </c>
      <c r="U65" s="2">
        <f>COUNTIFS(Table2[Sub-Sector],Table3[[#This Row],[Sub-Sector]],Table2[Rate of Change - Zone],"Positive")/Table3[[#This Row],[Count]]</f>
        <v>1</v>
      </c>
      <c r="V65" s="2">
        <f>COUNTIFS(Table2[Sub-Sector],Table3[[#This Row],[Sub-Sector]],Table2[Sharpe Ratio],"&gt;=0.10")/Table3[[#This Row],[Count]]</f>
        <v>1</v>
      </c>
      <c r="W6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432.5</v>
      </c>
      <c r="X65">
        <f>_xlfn.RANK.AVG(Table3[[#This Row],[Score]],Table3[Score],1)</f>
        <v>61.5</v>
      </c>
      <c r="Y6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245.5</v>
      </c>
      <c r="Z65">
        <f>_xlfn.RANK.AVG(Table3[[#This Row],[Score 2 ]],Table3[[Score 2 ]],1)</f>
        <v>63</v>
      </c>
    </row>
    <row r="66" spans="1:26" x14ac:dyDescent="0.3">
      <c r="A66" t="s">
        <v>298</v>
      </c>
      <c r="B66">
        <f>COUNTIFS(Table2[Sub-Sector],Table3[[#This Row],[Sub-Sector]])</f>
        <v>14</v>
      </c>
      <c r="C66" s="2">
        <f>COUNTIFS(Table2[Sub-Sector],Table3[[#This Row],[Sub-Sector]],Table2[Uptrend],"Uptrend")/Table3[[#This Row],[Count]]</f>
        <v>0.5714285714285714</v>
      </c>
      <c r="D66" s="2">
        <f>COUNTIFS(Table2[Sub-Sector],Table3[[#This Row],[Sub-Sector]],Table2[1W Return vs Nifty],"&gt;=5")/Table3[[#This Row],[Count]]</f>
        <v>7.1428571428571425E-2</v>
      </c>
      <c r="E66" s="2">
        <f>COUNTIFS(Table2[Sub-Sector],Table3[[#This Row],[Sub-Sector]],Table2[1M Return vs Nifty],"&gt;=5")/Table3[[#This Row],[Count]]</f>
        <v>0.2857142857142857</v>
      </c>
      <c r="F66" s="2">
        <f>COUNTIFS(Table2[Sub-Sector],Table3[[#This Row],[Sub-Sector]],Table2[6M Return vs Nifty],"&gt;=10")/Table3[[#This Row],[Count]]</f>
        <v>0.2857142857142857</v>
      </c>
      <c r="G66" s="2">
        <f>COUNTIFS(Table2[Sub-Sector],Table3[[#This Row],[Sub-Sector]],Table2[1Y Return vs Nifty],"&gt;=10")/Table3[[#This Row],[Count]]</f>
        <v>0.35714285714285715</v>
      </c>
      <c r="H66" s="2">
        <f>COUNTIFS(Table2[Sub-Sector],Table3[[#This Row],[Sub-Sector]],Table2[RSI Exponential â€“ 14D],"&gt;=50")/Table3[[#This Row],[Count]]</f>
        <v>0.7142857142857143</v>
      </c>
      <c r="I66" s="2">
        <f>COUNTIFS(Table2[Sub-Sector],Table3[[#This Row],[Sub-Sector]],Table2[Relative Volume],"&gt;=1")/Table3[[#This Row],[Count]]</f>
        <v>0.5</v>
      </c>
      <c r="J66" s="2">
        <f>COUNTIFS(Table2[Sub-Sector],Table3[[#This Row],[Sub-Sector]],Table2[% Away From Day Low],"&gt;=0.05")/Table3[[#This Row],[Count]]</f>
        <v>0</v>
      </c>
      <c r="K66" s="2">
        <f>COUNTIFS(Table2[Sub-Sector],Table3[[#This Row],[Sub-Sector]],Table2[% Away From Day High],"&lt;=0.05")/Table3[[#This Row],[Count]]</f>
        <v>0.9285714285714286</v>
      </c>
      <c r="L66" s="2">
        <f>COUNTIFS(Table2[Sub-Sector],Table3[[#This Row],[Sub-Sector]],Table2[% Away From Current Week Low],"&gt;=0.05")/Table3[[#This Row],[Count]]</f>
        <v>0</v>
      </c>
      <c r="M66" s="2">
        <f>COUNTIFS(Table2[Sub-Sector],Table3[[#This Row],[Sub-Sector]],Table2[% Away From Current Week High],"&lt;=0.05")/Table3[[#This Row],[Count]]</f>
        <v>0.9285714285714286</v>
      </c>
      <c r="N66" s="2">
        <f>COUNTIFS(Table2[Sub-Sector],Table3[[#This Row],[Sub-Sector]],Table2[% Away From Current Month Low],"&gt;=0.05")/Table3[[#This Row],[Count]]</f>
        <v>0</v>
      </c>
      <c r="O66" s="2">
        <f>COUNTIFS(Table2[Sub-Sector],Table3[[#This Row],[Sub-Sector]],Table2[% Away From Current Month High],"&lt;=0.05")/Table3[[#This Row],[Count]]</f>
        <v>0.9285714285714286</v>
      </c>
      <c r="P66" s="2">
        <f>COUNTIFS(Table2[Sub-Sector],Table3[[#This Row],[Sub-Sector]],Table2[% Away From 52W High],"&lt;=10")/Table3[[#This Row],[Count]]</f>
        <v>0.35714285714285715</v>
      </c>
      <c r="Q66" s="2">
        <f>COUNTIFS(Table2[Sub-Sector],Table3[[#This Row],[Sub-Sector]],Table2[% Away From 52W Low],"&gt;=10")/Table3[[#This Row],[Count]]</f>
        <v>1</v>
      </c>
      <c r="R66" s="2">
        <f>COUNTIFS(Table2[Sub-Sector],Table3[[#This Row],[Sub-Sector]],Table2[% Price above 20 EMA],"&gt;=0")/Table3[[#This Row],[Count]]</f>
        <v>0.7142857142857143</v>
      </c>
      <c r="S66" s="2">
        <f>COUNTIFS(Table2[Sub-Sector],Table3[[#This Row],[Sub-Sector]],Table2[% Price above 50 EMA],"&gt;=0")/Table3[[#This Row],[Count]]</f>
        <v>0.7142857142857143</v>
      </c>
      <c r="T66" s="2">
        <f>COUNTIFS(Table2[Sub-Sector],Table3[[#This Row],[Sub-Sector]],Table2[% Price above 200 EMA],"&gt;=0")/Table3[[#This Row],[Count]]</f>
        <v>0.9285714285714286</v>
      </c>
      <c r="U66" s="2">
        <f>COUNTIFS(Table2[Sub-Sector],Table3[[#This Row],[Sub-Sector]],Table2[Rate of Change - Zone],"Positive")/Table3[[#This Row],[Count]]</f>
        <v>0.8571428571428571</v>
      </c>
      <c r="V66" s="2">
        <f>COUNTIFS(Table2[Sub-Sector],Table3[[#This Row],[Sub-Sector]],Table2[Sharpe Ratio],"&gt;=0.10")/Table3[[#This Row],[Count]]</f>
        <v>0.21428571428571427</v>
      </c>
      <c r="W6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383</v>
      </c>
      <c r="X66">
        <f>_xlfn.RANK.AVG(Table3[[#This Row],[Score]],Table3[Score],1)</f>
        <v>42</v>
      </c>
      <c r="Y6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248</v>
      </c>
      <c r="Z66">
        <f>_xlfn.RANK.AVG(Table3[[#This Row],[Score 2 ]],Table3[[Score 2 ]],1)</f>
        <v>65</v>
      </c>
    </row>
    <row r="67" spans="1:26" x14ac:dyDescent="0.3">
      <c r="A67" t="s">
        <v>83</v>
      </c>
      <c r="B67">
        <f>COUNTIFS(Table2[Sub-Sector],Table3[[#This Row],[Sub-Sector]])</f>
        <v>3</v>
      </c>
      <c r="C67" s="2">
        <f>COUNTIFS(Table2[Sub-Sector],Table3[[#This Row],[Sub-Sector]],Table2[Uptrend],"Uptrend")/Table3[[#This Row],[Count]]</f>
        <v>1</v>
      </c>
      <c r="D67" s="2">
        <f>COUNTIFS(Table2[Sub-Sector],Table3[[#This Row],[Sub-Sector]],Table2[1W Return vs Nifty],"&gt;=5")/Table3[[#This Row],[Count]]</f>
        <v>0</v>
      </c>
      <c r="E67" s="2">
        <f>COUNTIFS(Table2[Sub-Sector],Table3[[#This Row],[Sub-Sector]],Table2[1M Return vs Nifty],"&gt;=5")/Table3[[#This Row],[Count]]</f>
        <v>0</v>
      </c>
      <c r="F67" s="2">
        <f>COUNTIFS(Table2[Sub-Sector],Table3[[#This Row],[Sub-Sector]],Table2[6M Return vs Nifty],"&gt;=10")/Table3[[#This Row],[Count]]</f>
        <v>0</v>
      </c>
      <c r="G67" s="2">
        <f>COUNTIFS(Table2[Sub-Sector],Table3[[#This Row],[Sub-Sector]],Table2[1Y Return vs Nifty],"&gt;=10")/Table3[[#This Row],[Count]]</f>
        <v>1</v>
      </c>
      <c r="H67" s="2">
        <f>COUNTIFS(Table2[Sub-Sector],Table3[[#This Row],[Sub-Sector]],Table2[RSI Exponential â€“ 14D],"&gt;=50")/Table3[[#This Row],[Count]]</f>
        <v>0.33333333333333331</v>
      </c>
      <c r="I67" s="2">
        <f>COUNTIFS(Table2[Sub-Sector],Table3[[#This Row],[Sub-Sector]],Table2[Relative Volume],"&gt;=1")/Table3[[#This Row],[Count]]</f>
        <v>0</v>
      </c>
      <c r="J67" s="2">
        <f>COUNTIFS(Table2[Sub-Sector],Table3[[#This Row],[Sub-Sector]],Table2[% Away From Day Low],"&gt;=0.05")/Table3[[#This Row],[Count]]</f>
        <v>0</v>
      </c>
      <c r="K67" s="2">
        <f>COUNTIFS(Table2[Sub-Sector],Table3[[#This Row],[Sub-Sector]],Table2[% Away From Day High],"&lt;=0.05")/Table3[[#This Row],[Count]]</f>
        <v>1</v>
      </c>
      <c r="L67" s="2">
        <f>COUNTIFS(Table2[Sub-Sector],Table3[[#This Row],[Sub-Sector]],Table2[% Away From Current Week Low],"&gt;=0.05")/Table3[[#This Row],[Count]]</f>
        <v>0</v>
      </c>
      <c r="M67" s="2">
        <f>COUNTIFS(Table2[Sub-Sector],Table3[[#This Row],[Sub-Sector]],Table2[% Away From Current Week High],"&lt;=0.05")/Table3[[#This Row],[Count]]</f>
        <v>1</v>
      </c>
      <c r="N67" s="2">
        <f>COUNTIFS(Table2[Sub-Sector],Table3[[#This Row],[Sub-Sector]],Table2[% Away From Current Month Low],"&gt;=0.05")/Table3[[#This Row],[Count]]</f>
        <v>0</v>
      </c>
      <c r="O67" s="2">
        <f>COUNTIFS(Table2[Sub-Sector],Table3[[#This Row],[Sub-Sector]],Table2[% Away From Current Month High],"&lt;=0.05")/Table3[[#This Row],[Count]]</f>
        <v>1</v>
      </c>
      <c r="P67" s="2">
        <f>COUNTIFS(Table2[Sub-Sector],Table3[[#This Row],[Sub-Sector]],Table2[% Away From 52W High],"&lt;=10")/Table3[[#This Row],[Count]]</f>
        <v>0.33333333333333331</v>
      </c>
      <c r="Q67" s="2">
        <f>COUNTIFS(Table2[Sub-Sector],Table3[[#This Row],[Sub-Sector]],Table2[% Away From 52W Low],"&gt;=10")/Table3[[#This Row],[Count]]</f>
        <v>1</v>
      </c>
      <c r="R67" s="2">
        <f>COUNTIFS(Table2[Sub-Sector],Table3[[#This Row],[Sub-Sector]],Table2[% Price above 20 EMA],"&gt;=0")/Table3[[#This Row],[Count]]</f>
        <v>0.33333333333333331</v>
      </c>
      <c r="S67" s="2">
        <f>COUNTIFS(Table2[Sub-Sector],Table3[[#This Row],[Sub-Sector]],Table2[% Price above 50 EMA],"&gt;=0")/Table3[[#This Row],[Count]]</f>
        <v>1</v>
      </c>
      <c r="T67" s="2">
        <f>COUNTIFS(Table2[Sub-Sector],Table3[[#This Row],[Sub-Sector]],Table2[% Price above 200 EMA],"&gt;=0")/Table3[[#This Row],[Count]]</f>
        <v>1</v>
      </c>
      <c r="U67" s="2">
        <f>COUNTIFS(Table2[Sub-Sector],Table3[[#This Row],[Sub-Sector]],Table2[Rate of Change - Zone],"Positive")/Table3[[#This Row],[Count]]</f>
        <v>1</v>
      </c>
      <c r="V67" s="2">
        <f>COUNTIFS(Table2[Sub-Sector],Table3[[#This Row],[Sub-Sector]],Table2[Sharpe Ratio],"&gt;=0.10")/Table3[[#This Row],[Count]]</f>
        <v>0</v>
      </c>
      <c r="W6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436.5</v>
      </c>
      <c r="X67">
        <f>_xlfn.RANK.AVG(Table3[[#This Row],[Score]],Table3[Score],1)</f>
        <v>65</v>
      </c>
      <c r="Y6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249.5</v>
      </c>
      <c r="Z67">
        <f>_xlfn.RANK.AVG(Table3[[#This Row],[Score 2 ]],Table3[[Score 2 ]],1)</f>
        <v>67.5</v>
      </c>
    </row>
    <row r="68" spans="1:26" x14ac:dyDescent="0.3">
      <c r="A68" t="s">
        <v>86</v>
      </c>
      <c r="B68">
        <f>COUNTIFS(Table2[Sub-Sector],Table3[[#This Row],[Sub-Sector]])</f>
        <v>1</v>
      </c>
      <c r="C68" s="2">
        <f>COUNTIFS(Table2[Sub-Sector],Table3[[#This Row],[Sub-Sector]],Table2[Uptrend],"Uptrend")/Table3[[#This Row],[Count]]</f>
        <v>1</v>
      </c>
      <c r="D68" s="2">
        <f>COUNTIFS(Table2[Sub-Sector],Table3[[#This Row],[Sub-Sector]],Table2[1W Return vs Nifty],"&gt;=5")/Table3[[#This Row],[Count]]</f>
        <v>0</v>
      </c>
      <c r="E68" s="2">
        <f>COUNTIFS(Table2[Sub-Sector],Table3[[#This Row],[Sub-Sector]],Table2[1M Return vs Nifty],"&gt;=5")/Table3[[#This Row],[Count]]</f>
        <v>0</v>
      </c>
      <c r="F68" s="2">
        <f>COUNTIFS(Table2[Sub-Sector],Table3[[#This Row],[Sub-Sector]],Table2[6M Return vs Nifty],"&gt;=10")/Table3[[#This Row],[Count]]</f>
        <v>0</v>
      </c>
      <c r="G68" s="2">
        <f>COUNTIFS(Table2[Sub-Sector],Table3[[#This Row],[Sub-Sector]],Table2[1Y Return vs Nifty],"&gt;=10")/Table3[[#This Row],[Count]]</f>
        <v>1</v>
      </c>
      <c r="H68" s="2">
        <f>COUNTIFS(Table2[Sub-Sector],Table3[[#This Row],[Sub-Sector]],Table2[RSI Exponential â€“ 14D],"&gt;=50")/Table3[[#This Row],[Count]]</f>
        <v>0</v>
      </c>
      <c r="I68" s="2">
        <f>COUNTIFS(Table2[Sub-Sector],Table3[[#This Row],[Sub-Sector]],Table2[Relative Volume],"&gt;=1")/Table3[[#This Row],[Count]]</f>
        <v>0</v>
      </c>
      <c r="J68" s="2">
        <f>COUNTIFS(Table2[Sub-Sector],Table3[[#This Row],[Sub-Sector]],Table2[% Away From Day Low],"&gt;=0.05")/Table3[[#This Row],[Count]]</f>
        <v>0</v>
      </c>
      <c r="K68" s="2">
        <f>COUNTIFS(Table2[Sub-Sector],Table3[[#This Row],[Sub-Sector]],Table2[% Away From Day High],"&lt;=0.05")/Table3[[#This Row],[Count]]</f>
        <v>1</v>
      </c>
      <c r="L68" s="2">
        <f>COUNTIFS(Table2[Sub-Sector],Table3[[#This Row],[Sub-Sector]],Table2[% Away From Current Week Low],"&gt;=0.05")/Table3[[#This Row],[Count]]</f>
        <v>0</v>
      </c>
      <c r="M68" s="2">
        <f>COUNTIFS(Table2[Sub-Sector],Table3[[#This Row],[Sub-Sector]],Table2[% Away From Current Week High],"&lt;=0.05")/Table3[[#This Row],[Count]]</f>
        <v>1</v>
      </c>
      <c r="N68" s="2">
        <f>COUNTIFS(Table2[Sub-Sector],Table3[[#This Row],[Sub-Sector]],Table2[% Away From Current Month Low],"&gt;=0.05")/Table3[[#This Row],[Count]]</f>
        <v>0</v>
      </c>
      <c r="O68" s="2">
        <f>COUNTIFS(Table2[Sub-Sector],Table3[[#This Row],[Sub-Sector]],Table2[% Away From Current Month High],"&lt;=0.05")/Table3[[#This Row],[Count]]</f>
        <v>1</v>
      </c>
      <c r="P68" s="2">
        <f>COUNTIFS(Table2[Sub-Sector],Table3[[#This Row],[Sub-Sector]],Table2[% Away From 52W High],"&lt;=10")/Table3[[#This Row],[Count]]</f>
        <v>1</v>
      </c>
      <c r="Q68" s="2">
        <f>COUNTIFS(Table2[Sub-Sector],Table3[[#This Row],[Sub-Sector]],Table2[% Away From 52W Low],"&gt;=10")/Table3[[#This Row],[Count]]</f>
        <v>1</v>
      </c>
      <c r="R68" s="2">
        <f>COUNTIFS(Table2[Sub-Sector],Table3[[#This Row],[Sub-Sector]],Table2[% Price above 20 EMA],"&gt;=0")/Table3[[#This Row],[Count]]</f>
        <v>0</v>
      </c>
      <c r="S68" s="2">
        <f>COUNTIFS(Table2[Sub-Sector],Table3[[#This Row],[Sub-Sector]],Table2[% Price above 50 EMA],"&gt;=0")/Table3[[#This Row],[Count]]</f>
        <v>1</v>
      </c>
      <c r="T68" s="2">
        <f>COUNTIFS(Table2[Sub-Sector],Table3[[#This Row],[Sub-Sector]],Table2[% Price above 200 EMA],"&gt;=0")/Table3[[#This Row],[Count]]</f>
        <v>1</v>
      </c>
      <c r="U68" s="2">
        <f>COUNTIFS(Table2[Sub-Sector],Table3[[#This Row],[Sub-Sector]],Table2[Rate of Change - Zone],"Positive")/Table3[[#This Row],[Count]]</f>
        <v>1</v>
      </c>
      <c r="V68" s="2">
        <f>COUNTIFS(Table2[Sub-Sector],Table3[[#This Row],[Sub-Sector]],Table2[Sharpe Ratio],"&gt;=0.10")/Table3[[#This Row],[Count]]</f>
        <v>1</v>
      </c>
      <c r="W6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436.5</v>
      </c>
      <c r="X68">
        <f>_xlfn.RANK.AVG(Table3[[#This Row],[Score]],Table3[Score],1)</f>
        <v>65</v>
      </c>
      <c r="Y6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249.5</v>
      </c>
      <c r="Z68">
        <f>_xlfn.RANK.AVG(Table3[[#This Row],[Score 2 ]],Table3[[Score 2 ]],1)</f>
        <v>67.5</v>
      </c>
    </row>
    <row r="69" spans="1:26" x14ac:dyDescent="0.3">
      <c r="A69" t="s">
        <v>144</v>
      </c>
      <c r="B69">
        <f>COUNTIFS(Table2[Sub-Sector],Table3[[#This Row],[Sub-Sector]])</f>
        <v>1</v>
      </c>
      <c r="C69" s="2">
        <f>COUNTIFS(Table2[Sub-Sector],Table3[[#This Row],[Sub-Sector]],Table2[Uptrend],"Uptrend")/Table3[[#This Row],[Count]]</f>
        <v>0</v>
      </c>
      <c r="D69" s="2">
        <f>COUNTIFS(Table2[Sub-Sector],Table3[[#This Row],[Sub-Sector]],Table2[1W Return vs Nifty],"&gt;=5")/Table3[[#This Row],[Count]]</f>
        <v>0</v>
      </c>
      <c r="E69" s="2">
        <f>COUNTIFS(Table2[Sub-Sector],Table3[[#This Row],[Sub-Sector]],Table2[1M Return vs Nifty],"&gt;=5")/Table3[[#This Row],[Count]]</f>
        <v>0</v>
      </c>
      <c r="F69" s="2">
        <f>COUNTIFS(Table2[Sub-Sector],Table3[[#This Row],[Sub-Sector]],Table2[6M Return vs Nifty],"&gt;=10")/Table3[[#This Row],[Count]]</f>
        <v>0</v>
      </c>
      <c r="G69" s="2">
        <f>COUNTIFS(Table2[Sub-Sector],Table3[[#This Row],[Sub-Sector]],Table2[1Y Return vs Nifty],"&gt;=10")/Table3[[#This Row],[Count]]</f>
        <v>1</v>
      </c>
      <c r="H69" s="2">
        <f>COUNTIFS(Table2[Sub-Sector],Table3[[#This Row],[Sub-Sector]],Table2[RSI Exponential â€“ 14D],"&gt;=50")/Table3[[#This Row],[Count]]</f>
        <v>0</v>
      </c>
      <c r="I69" s="2">
        <f>COUNTIFS(Table2[Sub-Sector],Table3[[#This Row],[Sub-Sector]],Table2[Relative Volume],"&gt;=1")/Table3[[#This Row],[Count]]</f>
        <v>0</v>
      </c>
      <c r="J69" s="2">
        <f>COUNTIFS(Table2[Sub-Sector],Table3[[#This Row],[Sub-Sector]],Table2[% Away From Day Low],"&gt;=0.05")/Table3[[#This Row],[Count]]</f>
        <v>0</v>
      </c>
      <c r="K69" s="2">
        <f>COUNTIFS(Table2[Sub-Sector],Table3[[#This Row],[Sub-Sector]],Table2[% Away From Day High],"&lt;=0.05")/Table3[[#This Row],[Count]]</f>
        <v>1</v>
      </c>
      <c r="L69" s="2">
        <f>COUNTIFS(Table2[Sub-Sector],Table3[[#This Row],[Sub-Sector]],Table2[% Away From Current Week Low],"&gt;=0.05")/Table3[[#This Row],[Count]]</f>
        <v>0</v>
      </c>
      <c r="M69" s="2">
        <f>COUNTIFS(Table2[Sub-Sector],Table3[[#This Row],[Sub-Sector]],Table2[% Away From Current Week High],"&lt;=0.05")/Table3[[#This Row],[Count]]</f>
        <v>1</v>
      </c>
      <c r="N69" s="2">
        <f>COUNTIFS(Table2[Sub-Sector],Table3[[#This Row],[Sub-Sector]],Table2[% Away From Current Month Low],"&gt;=0.05")/Table3[[#This Row],[Count]]</f>
        <v>0</v>
      </c>
      <c r="O69" s="2">
        <f>COUNTIFS(Table2[Sub-Sector],Table3[[#This Row],[Sub-Sector]],Table2[% Away From Current Month High],"&lt;=0.05")/Table3[[#This Row],[Count]]</f>
        <v>1</v>
      </c>
      <c r="P69" s="2">
        <f>COUNTIFS(Table2[Sub-Sector],Table3[[#This Row],[Sub-Sector]],Table2[% Away From 52W High],"&lt;=10")/Table3[[#This Row],[Count]]</f>
        <v>0</v>
      </c>
      <c r="Q69" s="2">
        <f>COUNTIFS(Table2[Sub-Sector],Table3[[#This Row],[Sub-Sector]],Table2[% Away From 52W Low],"&gt;=10")/Table3[[#This Row],[Count]]</f>
        <v>1</v>
      </c>
      <c r="R69" s="2">
        <f>COUNTIFS(Table2[Sub-Sector],Table3[[#This Row],[Sub-Sector]],Table2[% Price above 20 EMA],"&gt;=0")/Table3[[#This Row],[Count]]</f>
        <v>0</v>
      </c>
      <c r="S69" s="2">
        <f>COUNTIFS(Table2[Sub-Sector],Table3[[#This Row],[Sub-Sector]],Table2[% Price above 50 EMA],"&gt;=0")/Table3[[#This Row],[Count]]</f>
        <v>0</v>
      </c>
      <c r="T69" s="2">
        <f>COUNTIFS(Table2[Sub-Sector],Table3[[#This Row],[Sub-Sector]],Table2[% Price above 200 EMA],"&gt;=0")/Table3[[#This Row],[Count]]</f>
        <v>1</v>
      </c>
      <c r="U69" s="2">
        <f>COUNTIFS(Table2[Sub-Sector],Table3[[#This Row],[Sub-Sector]],Table2[Rate of Change - Zone],"Positive")/Table3[[#This Row],[Count]]</f>
        <v>1</v>
      </c>
      <c r="V69" s="2">
        <f>COUNTIFS(Table2[Sub-Sector],Table3[[#This Row],[Sub-Sector]],Table2[Sharpe Ratio],"&gt;=0.10")/Table3[[#This Row],[Count]]</f>
        <v>1</v>
      </c>
      <c r="W6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535</v>
      </c>
      <c r="X69">
        <f>_xlfn.RANK.AVG(Table3[[#This Row],[Score]],Table3[Score],1)</f>
        <v>96</v>
      </c>
      <c r="Y6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249.5</v>
      </c>
      <c r="Z69">
        <f>_xlfn.RANK.AVG(Table3[[#This Row],[Score 2 ]],Table3[[Score 2 ]],1)</f>
        <v>67.5</v>
      </c>
    </row>
    <row r="70" spans="1:26" x14ac:dyDescent="0.3">
      <c r="A70" t="s">
        <v>266</v>
      </c>
      <c r="B70">
        <f>COUNTIFS(Table2[Sub-Sector],Table3[[#This Row],[Sub-Sector]])</f>
        <v>1</v>
      </c>
      <c r="C70" s="2">
        <f>COUNTIFS(Table2[Sub-Sector],Table3[[#This Row],[Sub-Sector]],Table2[Uptrend],"Uptrend")/Table3[[#This Row],[Count]]</f>
        <v>1</v>
      </c>
      <c r="D70" s="2">
        <f>COUNTIFS(Table2[Sub-Sector],Table3[[#This Row],[Sub-Sector]],Table2[1W Return vs Nifty],"&gt;=5")/Table3[[#This Row],[Count]]</f>
        <v>0</v>
      </c>
      <c r="E70" s="2">
        <f>COUNTIFS(Table2[Sub-Sector],Table3[[#This Row],[Sub-Sector]],Table2[1M Return vs Nifty],"&gt;=5")/Table3[[#This Row],[Count]]</f>
        <v>0</v>
      </c>
      <c r="F70" s="2">
        <f>COUNTIFS(Table2[Sub-Sector],Table3[[#This Row],[Sub-Sector]],Table2[6M Return vs Nifty],"&gt;=10")/Table3[[#This Row],[Count]]</f>
        <v>0</v>
      </c>
      <c r="G70" s="2">
        <f>COUNTIFS(Table2[Sub-Sector],Table3[[#This Row],[Sub-Sector]],Table2[1Y Return vs Nifty],"&gt;=10")/Table3[[#This Row],[Count]]</f>
        <v>1</v>
      </c>
      <c r="H70" s="2">
        <f>COUNTIFS(Table2[Sub-Sector],Table3[[#This Row],[Sub-Sector]],Table2[RSI Exponential â€“ 14D],"&gt;=50")/Table3[[#This Row],[Count]]</f>
        <v>0</v>
      </c>
      <c r="I70" s="2">
        <f>COUNTIFS(Table2[Sub-Sector],Table3[[#This Row],[Sub-Sector]],Table2[Relative Volume],"&gt;=1")/Table3[[#This Row],[Count]]</f>
        <v>0</v>
      </c>
      <c r="J70" s="2">
        <f>COUNTIFS(Table2[Sub-Sector],Table3[[#This Row],[Sub-Sector]],Table2[% Away From Day Low],"&gt;=0.05")/Table3[[#This Row],[Count]]</f>
        <v>0</v>
      </c>
      <c r="K70" s="2">
        <f>COUNTIFS(Table2[Sub-Sector],Table3[[#This Row],[Sub-Sector]],Table2[% Away From Day High],"&lt;=0.05")/Table3[[#This Row],[Count]]</f>
        <v>1</v>
      </c>
      <c r="L70" s="2">
        <f>COUNTIFS(Table2[Sub-Sector],Table3[[#This Row],[Sub-Sector]],Table2[% Away From Current Week Low],"&gt;=0.05")/Table3[[#This Row],[Count]]</f>
        <v>0</v>
      </c>
      <c r="M70" s="2">
        <f>COUNTIFS(Table2[Sub-Sector],Table3[[#This Row],[Sub-Sector]],Table2[% Away From Current Week High],"&lt;=0.05")/Table3[[#This Row],[Count]]</f>
        <v>1</v>
      </c>
      <c r="N70" s="2">
        <f>COUNTIFS(Table2[Sub-Sector],Table3[[#This Row],[Sub-Sector]],Table2[% Away From Current Month Low],"&gt;=0.05")/Table3[[#This Row],[Count]]</f>
        <v>0</v>
      </c>
      <c r="O70" s="2">
        <f>COUNTIFS(Table2[Sub-Sector],Table3[[#This Row],[Sub-Sector]],Table2[% Away From Current Month High],"&lt;=0.05")/Table3[[#This Row],[Count]]</f>
        <v>1</v>
      </c>
      <c r="P70" s="2">
        <f>COUNTIFS(Table2[Sub-Sector],Table3[[#This Row],[Sub-Sector]],Table2[% Away From 52W High],"&lt;=10")/Table3[[#This Row],[Count]]</f>
        <v>0</v>
      </c>
      <c r="Q70" s="2">
        <f>COUNTIFS(Table2[Sub-Sector],Table3[[#This Row],[Sub-Sector]],Table2[% Away From 52W Low],"&gt;=10")/Table3[[#This Row],[Count]]</f>
        <v>1</v>
      </c>
      <c r="R70" s="2">
        <f>COUNTIFS(Table2[Sub-Sector],Table3[[#This Row],[Sub-Sector]],Table2[% Price above 20 EMA],"&gt;=0")/Table3[[#This Row],[Count]]</f>
        <v>0</v>
      </c>
      <c r="S70" s="2">
        <f>COUNTIFS(Table2[Sub-Sector],Table3[[#This Row],[Sub-Sector]],Table2[% Price above 50 EMA],"&gt;=0")/Table3[[#This Row],[Count]]</f>
        <v>1</v>
      </c>
      <c r="T70" s="2">
        <f>COUNTIFS(Table2[Sub-Sector],Table3[[#This Row],[Sub-Sector]],Table2[% Price above 200 EMA],"&gt;=0")/Table3[[#This Row],[Count]]</f>
        <v>1</v>
      </c>
      <c r="U70" s="2">
        <f>COUNTIFS(Table2[Sub-Sector],Table3[[#This Row],[Sub-Sector]],Table2[Rate of Change - Zone],"Positive")/Table3[[#This Row],[Count]]</f>
        <v>1</v>
      </c>
      <c r="V70" s="2">
        <f>COUNTIFS(Table2[Sub-Sector],Table3[[#This Row],[Sub-Sector]],Table2[Sharpe Ratio],"&gt;=0.10")/Table3[[#This Row],[Count]]</f>
        <v>0</v>
      </c>
      <c r="W7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436.5</v>
      </c>
      <c r="X70">
        <f>_xlfn.RANK.AVG(Table3[[#This Row],[Score]],Table3[Score],1)</f>
        <v>65</v>
      </c>
      <c r="Y7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249.5</v>
      </c>
      <c r="Z70">
        <f>_xlfn.RANK.AVG(Table3[[#This Row],[Score 2 ]],Table3[[Score 2 ]],1)</f>
        <v>67.5</v>
      </c>
    </row>
    <row r="71" spans="1:26" x14ac:dyDescent="0.3">
      <c r="A71" t="s">
        <v>549</v>
      </c>
      <c r="B71">
        <f>COUNTIFS(Table2[Sub-Sector],Table3[[#This Row],[Sub-Sector]])</f>
        <v>5</v>
      </c>
      <c r="C71" s="2">
        <f>COUNTIFS(Table2[Sub-Sector],Table3[[#This Row],[Sub-Sector]],Table2[Uptrend],"Uptrend")/Table3[[#This Row],[Count]]</f>
        <v>0.8</v>
      </c>
      <c r="D71" s="2">
        <f>COUNTIFS(Table2[Sub-Sector],Table3[[#This Row],[Sub-Sector]],Table2[1W Return vs Nifty],"&gt;=5")/Table3[[#This Row],[Count]]</f>
        <v>0</v>
      </c>
      <c r="E71" s="2">
        <f>COUNTIFS(Table2[Sub-Sector],Table3[[#This Row],[Sub-Sector]],Table2[1M Return vs Nifty],"&gt;=5")/Table3[[#This Row],[Count]]</f>
        <v>0.6</v>
      </c>
      <c r="F71" s="2">
        <f>COUNTIFS(Table2[Sub-Sector],Table3[[#This Row],[Sub-Sector]],Table2[6M Return vs Nifty],"&gt;=10")/Table3[[#This Row],[Count]]</f>
        <v>0.4</v>
      </c>
      <c r="G71" s="2">
        <f>COUNTIFS(Table2[Sub-Sector],Table3[[#This Row],[Sub-Sector]],Table2[1Y Return vs Nifty],"&gt;=10")/Table3[[#This Row],[Count]]</f>
        <v>0.6</v>
      </c>
      <c r="H71" s="2">
        <f>COUNTIFS(Table2[Sub-Sector],Table3[[#This Row],[Sub-Sector]],Table2[RSI Exponential â€“ 14D],"&gt;=50")/Table3[[#This Row],[Count]]</f>
        <v>0.6</v>
      </c>
      <c r="I71" s="2">
        <f>COUNTIFS(Table2[Sub-Sector],Table3[[#This Row],[Sub-Sector]],Table2[Relative Volume],"&gt;=1")/Table3[[#This Row],[Count]]</f>
        <v>0.2</v>
      </c>
      <c r="J71" s="2">
        <f>COUNTIFS(Table2[Sub-Sector],Table3[[#This Row],[Sub-Sector]],Table2[% Away From Day Low],"&gt;=0.05")/Table3[[#This Row],[Count]]</f>
        <v>0</v>
      </c>
      <c r="K71" s="2">
        <f>COUNTIFS(Table2[Sub-Sector],Table3[[#This Row],[Sub-Sector]],Table2[% Away From Day High],"&lt;=0.05")/Table3[[#This Row],[Count]]</f>
        <v>1</v>
      </c>
      <c r="L71" s="2">
        <f>COUNTIFS(Table2[Sub-Sector],Table3[[#This Row],[Sub-Sector]],Table2[% Away From Current Week Low],"&gt;=0.05")/Table3[[#This Row],[Count]]</f>
        <v>0</v>
      </c>
      <c r="M71" s="2">
        <f>COUNTIFS(Table2[Sub-Sector],Table3[[#This Row],[Sub-Sector]],Table2[% Away From Current Week High],"&lt;=0.05")/Table3[[#This Row],[Count]]</f>
        <v>1</v>
      </c>
      <c r="N71" s="2">
        <f>COUNTIFS(Table2[Sub-Sector],Table3[[#This Row],[Sub-Sector]],Table2[% Away From Current Month Low],"&gt;=0.05")/Table3[[#This Row],[Count]]</f>
        <v>0</v>
      </c>
      <c r="O71" s="2">
        <f>COUNTIFS(Table2[Sub-Sector],Table3[[#This Row],[Sub-Sector]],Table2[% Away From Current Month High],"&lt;=0.05")/Table3[[#This Row],[Count]]</f>
        <v>1</v>
      </c>
      <c r="P71" s="2">
        <f>COUNTIFS(Table2[Sub-Sector],Table3[[#This Row],[Sub-Sector]],Table2[% Away From 52W High],"&lt;=10")/Table3[[#This Row],[Count]]</f>
        <v>0.2</v>
      </c>
      <c r="Q71" s="2">
        <f>COUNTIFS(Table2[Sub-Sector],Table3[[#This Row],[Sub-Sector]],Table2[% Away From 52W Low],"&gt;=10")/Table3[[#This Row],[Count]]</f>
        <v>1</v>
      </c>
      <c r="R71" s="2">
        <f>COUNTIFS(Table2[Sub-Sector],Table3[[#This Row],[Sub-Sector]],Table2[% Price above 20 EMA],"&gt;=0")/Table3[[#This Row],[Count]]</f>
        <v>0.8</v>
      </c>
      <c r="S71" s="2">
        <f>COUNTIFS(Table2[Sub-Sector],Table3[[#This Row],[Sub-Sector]],Table2[% Price above 50 EMA],"&gt;=0")/Table3[[#This Row],[Count]]</f>
        <v>0.8</v>
      </c>
      <c r="T71" s="2">
        <f>COUNTIFS(Table2[Sub-Sector],Table3[[#This Row],[Sub-Sector]],Table2[% Price above 200 EMA],"&gt;=0")/Table3[[#This Row],[Count]]</f>
        <v>0.8</v>
      </c>
      <c r="U71" s="2">
        <f>COUNTIFS(Table2[Sub-Sector],Table3[[#This Row],[Sub-Sector]],Table2[Rate of Change - Zone],"Positive")/Table3[[#This Row],[Count]]</f>
        <v>0.8</v>
      </c>
      <c r="V71" s="2">
        <f>COUNTIFS(Table2[Sub-Sector],Table3[[#This Row],[Sub-Sector]],Table2[Sharpe Ratio],"&gt;=0.10")/Table3[[#This Row],[Count]]</f>
        <v>0.4</v>
      </c>
      <c r="W7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380</v>
      </c>
      <c r="X71">
        <f>_xlfn.RANK.AVG(Table3[[#This Row],[Score]],Table3[Score],1)</f>
        <v>41</v>
      </c>
      <c r="Y7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250</v>
      </c>
      <c r="Z71">
        <f>_xlfn.RANK.AVG(Table3[[#This Row],[Score 2 ]],Table3[[Score 2 ]],1)</f>
        <v>70.5</v>
      </c>
    </row>
    <row r="72" spans="1:26" x14ac:dyDescent="0.3">
      <c r="A72" t="s">
        <v>257</v>
      </c>
      <c r="B72">
        <f>COUNTIFS(Table2[Sub-Sector],Table3[[#This Row],[Sub-Sector]])</f>
        <v>23</v>
      </c>
      <c r="C72" s="2">
        <f>COUNTIFS(Table2[Sub-Sector],Table3[[#This Row],[Sub-Sector]],Table2[Uptrend],"Uptrend")/Table3[[#This Row],[Count]]</f>
        <v>0.43478260869565216</v>
      </c>
      <c r="D72" s="2">
        <f>COUNTIFS(Table2[Sub-Sector],Table3[[#This Row],[Sub-Sector]],Table2[1W Return vs Nifty],"&gt;=5")/Table3[[#This Row],[Count]]</f>
        <v>0</v>
      </c>
      <c r="E72" s="2">
        <f>COUNTIFS(Table2[Sub-Sector],Table3[[#This Row],[Sub-Sector]],Table2[1M Return vs Nifty],"&gt;=5")/Table3[[#This Row],[Count]]</f>
        <v>8.6956521739130432E-2</v>
      </c>
      <c r="F72" s="2">
        <f>COUNTIFS(Table2[Sub-Sector],Table3[[#This Row],[Sub-Sector]],Table2[6M Return vs Nifty],"&gt;=10")/Table3[[#This Row],[Count]]</f>
        <v>0.39130434782608697</v>
      </c>
      <c r="G72" s="2">
        <f>COUNTIFS(Table2[Sub-Sector],Table3[[#This Row],[Sub-Sector]],Table2[1Y Return vs Nifty],"&gt;=10")/Table3[[#This Row],[Count]]</f>
        <v>0.34782608695652173</v>
      </c>
      <c r="H72" s="2">
        <f>COUNTIFS(Table2[Sub-Sector],Table3[[#This Row],[Sub-Sector]],Table2[RSI Exponential â€“ 14D],"&gt;=50")/Table3[[#This Row],[Count]]</f>
        <v>0.39130434782608697</v>
      </c>
      <c r="I72" s="2">
        <f>COUNTIFS(Table2[Sub-Sector],Table3[[#This Row],[Sub-Sector]],Table2[Relative Volume],"&gt;=1")/Table3[[#This Row],[Count]]</f>
        <v>0.39130434782608697</v>
      </c>
      <c r="J72" s="2">
        <f>COUNTIFS(Table2[Sub-Sector],Table3[[#This Row],[Sub-Sector]],Table2[% Away From Day Low],"&gt;=0.05")/Table3[[#This Row],[Count]]</f>
        <v>4.3478260869565216E-2</v>
      </c>
      <c r="K72" s="2">
        <f>COUNTIFS(Table2[Sub-Sector],Table3[[#This Row],[Sub-Sector]],Table2[% Away From Day High],"&lt;=0.05")/Table3[[#This Row],[Count]]</f>
        <v>0.95652173913043481</v>
      </c>
      <c r="L72" s="2">
        <f>COUNTIFS(Table2[Sub-Sector],Table3[[#This Row],[Sub-Sector]],Table2[% Away From Current Week Low],"&gt;=0.05")/Table3[[#This Row],[Count]]</f>
        <v>4.3478260869565216E-2</v>
      </c>
      <c r="M72" s="2">
        <f>COUNTIFS(Table2[Sub-Sector],Table3[[#This Row],[Sub-Sector]],Table2[% Away From Current Week High],"&lt;=0.05")/Table3[[#This Row],[Count]]</f>
        <v>0.95652173913043481</v>
      </c>
      <c r="N72" s="2">
        <f>COUNTIFS(Table2[Sub-Sector],Table3[[#This Row],[Sub-Sector]],Table2[% Away From Current Month Low],"&gt;=0.05")/Table3[[#This Row],[Count]]</f>
        <v>4.3478260869565216E-2</v>
      </c>
      <c r="O72" s="2">
        <f>COUNTIFS(Table2[Sub-Sector],Table3[[#This Row],[Sub-Sector]],Table2[% Away From Current Month High],"&lt;=0.05")/Table3[[#This Row],[Count]]</f>
        <v>0.95652173913043481</v>
      </c>
      <c r="P72" s="2">
        <f>COUNTIFS(Table2[Sub-Sector],Table3[[#This Row],[Sub-Sector]],Table2[% Away From 52W High],"&lt;=10")/Table3[[#This Row],[Count]]</f>
        <v>0.13043478260869565</v>
      </c>
      <c r="Q72" s="2">
        <f>COUNTIFS(Table2[Sub-Sector],Table3[[#This Row],[Sub-Sector]],Table2[% Away From 52W Low],"&gt;=10")/Table3[[#This Row],[Count]]</f>
        <v>0.91304347826086951</v>
      </c>
      <c r="R72" s="2">
        <f>COUNTIFS(Table2[Sub-Sector],Table3[[#This Row],[Sub-Sector]],Table2[% Price above 20 EMA],"&gt;=0")/Table3[[#This Row],[Count]]</f>
        <v>0.39130434782608697</v>
      </c>
      <c r="S72" s="2">
        <f>COUNTIFS(Table2[Sub-Sector],Table3[[#This Row],[Sub-Sector]],Table2[% Price above 50 EMA],"&gt;=0")/Table3[[#This Row],[Count]]</f>
        <v>0.34782608695652173</v>
      </c>
      <c r="T72" s="2">
        <f>COUNTIFS(Table2[Sub-Sector],Table3[[#This Row],[Sub-Sector]],Table2[% Price above 200 EMA],"&gt;=0")/Table3[[#This Row],[Count]]</f>
        <v>0.78260869565217395</v>
      </c>
      <c r="U72" s="2">
        <f>COUNTIFS(Table2[Sub-Sector],Table3[[#This Row],[Sub-Sector]],Table2[Rate of Change - Zone],"Positive")/Table3[[#This Row],[Count]]</f>
        <v>0.82608695652173914</v>
      </c>
      <c r="V72" s="2">
        <f>COUNTIFS(Table2[Sub-Sector],Table3[[#This Row],[Sub-Sector]],Table2[Sharpe Ratio],"&gt;=0.10")/Table3[[#This Row],[Count]]</f>
        <v>0.47826086956521741</v>
      </c>
      <c r="W7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480.5</v>
      </c>
      <c r="X72">
        <f>_xlfn.RANK.AVG(Table3[[#This Row],[Score]],Table3[Score],1)</f>
        <v>84</v>
      </c>
      <c r="Y7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250</v>
      </c>
      <c r="Z72">
        <f>_xlfn.RANK.AVG(Table3[[#This Row],[Score 2 ]],Table3[[Score 2 ]],1)</f>
        <v>70.5</v>
      </c>
    </row>
    <row r="73" spans="1:26" x14ac:dyDescent="0.3">
      <c r="A73" t="s">
        <v>185</v>
      </c>
      <c r="B73">
        <f>COUNTIFS(Table2[Sub-Sector],Table3[[#This Row],[Sub-Sector]])</f>
        <v>9</v>
      </c>
      <c r="C73" s="2">
        <f>COUNTIFS(Table2[Sub-Sector],Table3[[#This Row],[Sub-Sector]],Table2[Uptrend],"Uptrend")/Table3[[#This Row],[Count]]</f>
        <v>1</v>
      </c>
      <c r="D73" s="2">
        <f>COUNTIFS(Table2[Sub-Sector],Table3[[#This Row],[Sub-Sector]],Table2[1W Return vs Nifty],"&gt;=5")/Table3[[#This Row],[Count]]</f>
        <v>0.1111111111111111</v>
      </c>
      <c r="E73" s="2">
        <f>COUNTIFS(Table2[Sub-Sector],Table3[[#This Row],[Sub-Sector]],Table2[1M Return vs Nifty],"&gt;=5")/Table3[[#This Row],[Count]]</f>
        <v>0.33333333333333331</v>
      </c>
      <c r="F73" s="2">
        <f>COUNTIFS(Table2[Sub-Sector],Table3[[#This Row],[Sub-Sector]],Table2[6M Return vs Nifty],"&gt;=10")/Table3[[#This Row],[Count]]</f>
        <v>0.44444444444444442</v>
      </c>
      <c r="G73" s="2">
        <f>COUNTIFS(Table2[Sub-Sector],Table3[[#This Row],[Sub-Sector]],Table2[1Y Return vs Nifty],"&gt;=10")/Table3[[#This Row],[Count]]</f>
        <v>0.55555555555555558</v>
      </c>
      <c r="H73" s="2">
        <f>COUNTIFS(Table2[Sub-Sector],Table3[[#This Row],[Sub-Sector]],Table2[RSI Exponential â€“ 14D],"&gt;=50")/Table3[[#This Row],[Count]]</f>
        <v>0.55555555555555558</v>
      </c>
      <c r="I73" s="2">
        <f>COUNTIFS(Table2[Sub-Sector],Table3[[#This Row],[Sub-Sector]],Table2[Relative Volume],"&gt;=1")/Table3[[#This Row],[Count]]</f>
        <v>0.22222222222222221</v>
      </c>
      <c r="J73" s="2">
        <f>COUNTIFS(Table2[Sub-Sector],Table3[[#This Row],[Sub-Sector]],Table2[% Away From Day Low],"&gt;=0.05")/Table3[[#This Row],[Count]]</f>
        <v>0</v>
      </c>
      <c r="K73" s="2">
        <f>COUNTIFS(Table2[Sub-Sector],Table3[[#This Row],[Sub-Sector]],Table2[% Away From Day High],"&lt;=0.05")/Table3[[#This Row],[Count]]</f>
        <v>1</v>
      </c>
      <c r="L73" s="2">
        <f>COUNTIFS(Table2[Sub-Sector],Table3[[#This Row],[Sub-Sector]],Table2[% Away From Current Week Low],"&gt;=0.05")/Table3[[#This Row],[Count]]</f>
        <v>0</v>
      </c>
      <c r="M73" s="2">
        <f>COUNTIFS(Table2[Sub-Sector],Table3[[#This Row],[Sub-Sector]],Table2[% Away From Current Week High],"&lt;=0.05")/Table3[[#This Row],[Count]]</f>
        <v>1</v>
      </c>
      <c r="N73" s="2">
        <f>COUNTIFS(Table2[Sub-Sector],Table3[[#This Row],[Sub-Sector]],Table2[% Away From Current Month Low],"&gt;=0.05")/Table3[[#This Row],[Count]]</f>
        <v>0</v>
      </c>
      <c r="O73" s="2">
        <f>COUNTIFS(Table2[Sub-Sector],Table3[[#This Row],[Sub-Sector]],Table2[% Away From Current Month High],"&lt;=0.05")/Table3[[#This Row],[Count]]</f>
        <v>1</v>
      </c>
      <c r="P73" s="2">
        <f>COUNTIFS(Table2[Sub-Sector],Table3[[#This Row],[Sub-Sector]],Table2[% Away From 52W High],"&lt;=10")/Table3[[#This Row],[Count]]</f>
        <v>0.88888888888888884</v>
      </c>
      <c r="Q73" s="2">
        <f>COUNTIFS(Table2[Sub-Sector],Table3[[#This Row],[Sub-Sector]],Table2[% Away From 52W Low],"&gt;=10")/Table3[[#This Row],[Count]]</f>
        <v>0.88888888888888884</v>
      </c>
      <c r="R73" s="2">
        <f>COUNTIFS(Table2[Sub-Sector],Table3[[#This Row],[Sub-Sector]],Table2[% Price above 20 EMA],"&gt;=0")/Table3[[#This Row],[Count]]</f>
        <v>0.66666666666666663</v>
      </c>
      <c r="S73" s="2">
        <f>COUNTIFS(Table2[Sub-Sector],Table3[[#This Row],[Sub-Sector]],Table2[% Price above 50 EMA],"&gt;=0")/Table3[[#This Row],[Count]]</f>
        <v>0.88888888888888884</v>
      </c>
      <c r="T73" s="2">
        <f>COUNTIFS(Table2[Sub-Sector],Table3[[#This Row],[Sub-Sector]],Table2[% Price above 200 EMA],"&gt;=0")/Table3[[#This Row],[Count]]</f>
        <v>1</v>
      </c>
      <c r="U73" s="2">
        <f>COUNTIFS(Table2[Sub-Sector],Table3[[#This Row],[Sub-Sector]],Table2[Rate of Change - Zone],"Positive")/Table3[[#This Row],[Count]]</f>
        <v>0.77777777777777779</v>
      </c>
      <c r="V73" s="2">
        <f>COUNTIFS(Table2[Sub-Sector],Table3[[#This Row],[Sub-Sector]],Table2[Sharpe Ratio],"&gt;=0.10")/Table3[[#This Row],[Count]]</f>
        <v>0</v>
      </c>
      <c r="W7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322.5</v>
      </c>
      <c r="X73">
        <f>_xlfn.RANK.AVG(Table3[[#This Row],[Score]],Table3[Score],1)</f>
        <v>25</v>
      </c>
      <c r="Y7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251</v>
      </c>
      <c r="Z73">
        <f>_xlfn.RANK.AVG(Table3[[#This Row],[Score 2 ]],Table3[[Score 2 ]],1)</f>
        <v>72</v>
      </c>
    </row>
    <row r="74" spans="1:26" x14ac:dyDescent="0.3">
      <c r="A74" t="s">
        <v>706</v>
      </c>
      <c r="B74">
        <f>COUNTIFS(Table2[Sub-Sector],Table3[[#This Row],[Sub-Sector]])</f>
        <v>3</v>
      </c>
      <c r="C74" s="2">
        <f>COUNTIFS(Table2[Sub-Sector],Table3[[#This Row],[Sub-Sector]],Table2[Uptrend],"Uptrend")/Table3[[#This Row],[Count]]</f>
        <v>0.33333333333333331</v>
      </c>
      <c r="D74" s="2">
        <f>COUNTIFS(Table2[Sub-Sector],Table3[[#This Row],[Sub-Sector]],Table2[1W Return vs Nifty],"&gt;=5")/Table3[[#This Row],[Count]]</f>
        <v>0</v>
      </c>
      <c r="E74" s="2">
        <f>COUNTIFS(Table2[Sub-Sector],Table3[[#This Row],[Sub-Sector]],Table2[1M Return vs Nifty],"&gt;=5")/Table3[[#This Row],[Count]]</f>
        <v>0</v>
      </c>
      <c r="F74" s="2">
        <f>COUNTIFS(Table2[Sub-Sector],Table3[[#This Row],[Sub-Sector]],Table2[6M Return vs Nifty],"&gt;=10")/Table3[[#This Row],[Count]]</f>
        <v>0.66666666666666663</v>
      </c>
      <c r="G74" s="2">
        <f>COUNTIFS(Table2[Sub-Sector],Table3[[#This Row],[Sub-Sector]],Table2[1Y Return vs Nifty],"&gt;=10")/Table3[[#This Row],[Count]]</f>
        <v>0.33333333333333331</v>
      </c>
      <c r="H74" s="2">
        <f>COUNTIFS(Table2[Sub-Sector],Table3[[#This Row],[Sub-Sector]],Table2[RSI Exponential â€“ 14D],"&gt;=50")/Table3[[#This Row],[Count]]</f>
        <v>0</v>
      </c>
      <c r="I74" s="2">
        <f>COUNTIFS(Table2[Sub-Sector],Table3[[#This Row],[Sub-Sector]],Table2[Relative Volume],"&gt;=1")/Table3[[#This Row],[Count]]</f>
        <v>0.33333333333333331</v>
      </c>
      <c r="J74" s="2">
        <f>COUNTIFS(Table2[Sub-Sector],Table3[[#This Row],[Sub-Sector]],Table2[% Away From Day Low],"&gt;=0.05")/Table3[[#This Row],[Count]]</f>
        <v>0</v>
      </c>
      <c r="K74" s="2">
        <f>COUNTIFS(Table2[Sub-Sector],Table3[[#This Row],[Sub-Sector]],Table2[% Away From Day High],"&lt;=0.05")/Table3[[#This Row],[Count]]</f>
        <v>1</v>
      </c>
      <c r="L74" s="2">
        <f>COUNTIFS(Table2[Sub-Sector],Table3[[#This Row],[Sub-Sector]],Table2[% Away From Current Week Low],"&gt;=0.05")/Table3[[#This Row],[Count]]</f>
        <v>0</v>
      </c>
      <c r="M74" s="2">
        <f>COUNTIFS(Table2[Sub-Sector],Table3[[#This Row],[Sub-Sector]],Table2[% Away From Current Week High],"&lt;=0.05")/Table3[[#This Row],[Count]]</f>
        <v>1</v>
      </c>
      <c r="N74" s="2">
        <f>COUNTIFS(Table2[Sub-Sector],Table3[[#This Row],[Sub-Sector]],Table2[% Away From Current Month Low],"&gt;=0.05")/Table3[[#This Row],[Count]]</f>
        <v>0</v>
      </c>
      <c r="O74" s="2">
        <f>COUNTIFS(Table2[Sub-Sector],Table3[[#This Row],[Sub-Sector]],Table2[% Away From Current Month High],"&lt;=0.05")/Table3[[#This Row],[Count]]</f>
        <v>1</v>
      </c>
      <c r="P74" s="2">
        <f>COUNTIFS(Table2[Sub-Sector],Table3[[#This Row],[Sub-Sector]],Table2[% Away From 52W High],"&lt;=10")/Table3[[#This Row],[Count]]</f>
        <v>0.33333333333333331</v>
      </c>
      <c r="Q74" s="2">
        <f>COUNTIFS(Table2[Sub-Sector],Table3[[#This Row],[Sub-Sector]],Table2[% Away From 52W Low],"&gt;=10")/Table3[[#This Row],[Count]]</f>
        <v>1</v>
      </c>
      <c r="R74" s="2">
        <f>COUNTIFS(Table2[Sub-Sector],Table3[[#This Row],[Sub-Sector]],Table2[% Price above 20 EMA],"&gt;=0")/Table3[[#This Row],[Count]]</f>
        <v>0.33333333333333331</v>
      </c>
      <c r="S74" s="2">
        <f>COUNTIFS(Table2[Sub-Sector],Table3[[#This Row],[Sub-Sector]],Table2[% Price above 50 EMA],"&gt;=0")/Table3[[#This Row],[Count]]</f>
        <v>0.33333333333333331</v>
      </c>
      <c r="T74" s="2">
        <f>COUNTIFS(Table2[Sub-Sector],Table3[[#This Row],[Sub-Sector]],Table2[% Price above 200 EMA],"&gt;=0")/Table3[[#This Row],[Count]]</f>
        <v>0.66666666666666663</v>
      </c>
      <c r="U74" s="2">
        <f>COUNTIFS(Table2[Sub-Sector],Table3[[#This Row],[Sub-Sector]],Table2[Rate of Change - Zone],"Positive")/Table3[[#This Row],[Count]]</f>
        <v>0.66666666666666663</v>
      </c>
      <c r="V74" s="2">
        <f>COUNTIFS(Table2[Sub-Sector],Table3[[#This Row],[Sub-Sector]],Table2[Sharpe Ratio],"&gt;=0.10")/Table3[[#This Row],[Count]]</f>
        <v>0.66666666666666663</v>
      </c>
      <c r="W7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522</v>
      </c>
      <c r="X74">
        <f>_xlfn.RANK.AVG(Table3[[#This Row],[Score]],Table3[Score],1)</f>
        <v>89</v>
      </c>
      <c r="Y7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252.5</v>
      </c>
      <c r="Z74">
        <f>_xlfn.RANK.AVG(Table3[[#This Row],[Score 2 ]],Table3[[Score 2 ]],1)</f>
        <v>73</v>
      </c>
    </row>
    <row r="75" spans="1:26" x14ac:dyDescent="0.3">
      <c r="A75" t="s">
        <v>51</v>
      </c>
      <c r="B75">
        <f>COUNTIFS(Table2[Sub-Sector],Table3[[#This Row],[Sub-Sector]])</f>
        <v>17</v>
      </c>
      <c r="C75" s="2">
        <f>COUNTIFS(Table2[Sub-Sector],Table3[[#This Row],[Sub-Sector]],Table2[Uptrend],"Uptrend")/Table3[[#This Row],[Count]]</f>
        <v>0.35294117647058826</v>
      </c>
      <c r="D75" s="2">
        <f>COUNTIFS(Table2[Sub-Sector],Table3[[#This Row],[Sub-Sector]],Table2[1W Return vs Nifty],"&gt;=5")/Table3[[#This Row],[Count]]</f>
        <v>0.29411764705882354</v>
      </c>
      <c r="E75" s="2">
        <f>COUNTIFS(Table2[Sub-Sector],Table3[[#This Row],[Sub-Sector]],Table2[1M Return vs Nifty],"&gt;=5")/Table3[[#This Row],[Count]]</f>
        <v>0.23529411764705882</v>
      </c>
      <c r="F75" s="2">
        <f>COUNTIFS(Table2[Sub-Sector],Table3[[#This Row],[Sub-Sector]],Table2[6M Return vs Nifty],"&gt;=10")/Table3[[#This Row],[Count]]</f>
        <v>0.17647058823529413</v>
      </c>
      <c r="G75" s="2">
        <f>COUNTIFS(Table2[Sub-Sector],Table3[[#This Row],[Sub-Sector]],Table2[1Y Return vs Nifty],"&gt;=10")/Table3[[#This Row],[Count]]</f>
        <v>0.23529411764705882</v>
      </c>
      <c r="H75" s="2">
        <f>COUNTIFS(Table2[Sub-Sector],Table3[[#This Row],[Sub-Sector]],Table2[RSI Exponential â€“ 14D],"&gt;=50")/Table3[[#This Row],[Count]]</f>
        <v>0.70588235294117652</v>
      </c>
      <c r="I75" s="2">
        <f>COUNTIFS(Table2[Sub-Sector],Table3[[#This Row],[Sub-Sector]],Table2[Relative Volume],"&gt;=1")/Table3[[#This Row],[Count]]</f>
        <v>0.35294117647058826</v>
      </c>
      <c r="J75" s="2">
        <f>COUNTIFS(Table2[Sub-Sector],Table3[[#This Row],[Sub-Sector]],Table2[% Away From Day Low],"&gt;=0.05")/Table3[[#This Row],[Count]]</f>
        <v>5.8823529411764705E-2</v>
      </c>
      <c r="K75" s="2">
        <f>COUNTIFS(Table2[Sub-Sector],Table3[[#This Row],[Sub-Sector]],Table2[% Away From Day High],"&lt;=0.05")/Table3[[#This Row],[Count]]</f>
        <v>1</v>
      </c>
      <c r="L75" s="2">
        <f>COUNTIFS(Table2[Sub-Sector],Table3[[#This Row],[Sub-Sector]],Table2[% Away From Current Week Low],"&gt;=0.05")/Table3[[#This Row],[Count]]</f>
        <v>5.8823529411764705E-2</v>
      </c>
      <c r="M75" s="2">
        <f>COUNTIFS(Table2[Sub-Sector],Table3[[#This Row],[Sub-Sector]],Table2[% Away From Current Week High],"&lt;=0.05")/Table3[[#This Row],[Count]]</f>
        <v>1</v>
      </c>
      <c r="N75" s="2">
        <f>COUNTIFS(Table2[Sub-Sector],Table3[[#This Row],[Sub-Sector]],Table2[% Away From Current Month Low],"&gt;=0.05")/Table3[[#This Row],[Count]]</f>
        <v>5.8823529411764705E-2</v>
      </c>
      <c r="O75" s="2">
        <f>COUNTIFS(Table2[Sub-Sector],Table3[[#This Row],[Sub-Sector]],Table2[% Away From Current Month High],"&lt;=0.05")/Table3[[#This Row],[Count]]</f>
        <v>1</v>
      </c>
      <c r="P75" s="2">
        <f>COUNTIFS(Table2[Sub-Sector],Table3[[#This Row],[Sub-Sector]],Table2[% Away From 52W High],"&lt;=10")/Table3[[#This Row],[Count]]</f>
        <v>0.35294117647058826</v>
      </c>
      <c r="Q75" s="2">
        <f>COUNTIFS(Table2[Sub-Sector],Table3[[#This Row],[Sub-Sector]],Table2[% Away From 52W Low],"&gt;=10")/Table3[[#This Row],[Count]]</f>
        <v>0.88235294117647056</v>
      </c>
      <c r="R75" s="2">
        <f>COUNTIFS(Table2[Sub-Sector],Table3[[#This Row],[Sub-Sector]],Table2[% Price above 20 EMA],"&gt;=0")/Table3[[#This Row],[Count]]</f>
        <v>0.70588235294117652</v>
      </c>
      <c r="S75" s="2">
        <f>COUNTIFS(Table2[Sub-Sector],Table3[[#This Row],[Sub-Sector]],Table2[% Price above 50 EMA],"&gt;=0")/Table3[[#This Row],[Count]]</f>
        <v>0.58823529411764708</v>
      </c>
      <c r="T75" s="2">
        <f>COUNTIFS(Table2[Sub-Sector],Table3[[#This Row],[Sub-Sector]],Table2[% Price above 200 EMA],"&gt;=0")/Table3[[#This Row],[Count]]</f>
        <v>0.6470588235294118</v>
      </c>
      <c r="U75" s="2">
        <f>COUNTIFS(Table2[Sub-Sector],Table3[[#This Row],[Sub-Sector]],Table2[Rate of Change - Zone],"Positive")/Table3[[#This Row],[Count]]</f>
        <v>1</v>
      </c>
      <c r="V75" s="2">
        <f>COUNTIFS(Table2[Sub-Sector],Table3[[#This Row],[Sub-Sector]],Table2[Sharpe Ratio],"&gt;=0.10")/Table3[[#This Row],[Count]]</f>
        <v>0.11764705882352941</v>
      </c>
      <c r="W7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407.5</v>
      </c>
      <c r="X75">
        <f>_xlfn.RANK.AVG(Table3[[#This Row],[Score]],Table3[Score],1)</f>
        <v>46.5</v>
      </c>
      <c r="Y7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253.5</v>
      </c>
      <c r="Z75">
        <f>_xlfn.RANK.AVG(Table3[[#This Row],[Score 2 ]],Table3[[Score 2 ]],1)</f>
        <v>74</v>
      </c>
    </row>
    <row r="76" spans="1:26" x14ac:dyDescent="0.3">
      <c r="A76" t="s">
        <v>360</v>
      </c>
      <c r="B76">
        <f>COUNTIFS(Table2[Sub-Sector],Table3[[#This Row],[Sub-Sector]])</f>
        <v>1</v>
      </c>
      <c r="C76" s="2">
        <f>COUNTIFS(Table2[Sub-Sector],Table3[[#This Row],[Sub-Sector]],Table2[Uptrend],"Uptrend")/Table3[[#This Row],[Count]]</f>
        <v>0</v>
      </c>
      <c r="D76" s="2">
        <f>COUNTIFS(Table2[Sub-Sector],Table3[[#This Row],[Sub-Sector]],Table2[1W Return vs Nifty],"&gt;=5")/Table3[[#This Row],[Count]]</f>
        <v>0</v>
      </c>
      <c r="E76" s="2">
        <f>COUNTIFS(Table2[Sub-Sector],Table3[[#This Row],[Sub-Sector]],Table2[1M Return vs Nifty],"&gt;=5")/Table3[[#This Row],[Count]]</f>
        <v>0</v>
      </c>
      <c r="F76" s="2">
        <f>COUNTIFS(Table2[Sub-Sector],Table3[[#This Row],[Sub-Sector]],Table2[6M Return vs Nifty],"&gt;=10")/Table3[[#This Row],[Count]]</f>
        <v>0</v>
      </c>
      <c r="G76" s="2">
        <f>COUNTIFS(Table2[Sub-Sector],Table3[[#This Row],[Sub-Sector]],Table2[1Y Return vs Nifty],"&gt;=10")/Table3[[#This Row],[Count]]</f>
        <v>0</v>
      </c>
      <c r="H76" s="2">
        <f>COUNTIFS(Table2[Sub-Sector],Table3[[#This Row],[Sub-Sector]],Table2[RSI Exponential â€“ 14D],"&gt;=50")/Table3[[#This Row],[Count]]</f>
        <v>1</v>
      </c>
      <c r="I76" s="2">
        <f>COUNTIFS(Table2[Sub-Sector],Table3[[#This Row],[Sub-Sector]],Table2[Relative Volume],"&gt;=1")/Table3[[#This Row],[Count]]</f>
        <v>1</v>
      </c>
      <c r="J76" s="2">
        <f>COUNTIFS(Table2[Sub-Sector],Table3[[#This Row],[Sub-Sector]],Table2[% Away From Day Low],"&gt;=0.05")/Table3[[#This Row],[Count]]</f>
        <v>0</v>
      </c>
      <c r="K76" s="2">
        <f>COUNTIFS(Table2[Sub-Sector],Table3[[#This Row],[Sub-Sector]],Table2[% Away From Day High],"&lt;=0.05")/Table3[[#This Row],[Count]]</f>
        <v>1</v>
      </c>
      <c r="L76" s="2">
        <f>COUNTIFS(Table2[Sub-Sector],Table3[[#This Row],[Sub-Sector]],Table2[% Away From Current Week Low],"&gt;=0.05")/Table3[[#This Row],[Count]]</f>
        <v>0</v>
      </c>
      <c r="M76" s="2">
        <f>COUNTIFS(Table2[Sub-Sector],Table3[[#This Row],[Sub-Sector]],Table2[% Away From Current Week High],"&lt;=0.05")/Table3[[#This Row],[Count]]</f>
        <v>1</v>
      </c>
      <c r="N76" s="2">
        <f>COUNTIFS(Table2[Sub-Sector],Table3[[#This Row],[Sub-Sector]],Table2[% Away From Current Month Low],"&gt;=0.05")/Table3[[#This Row],[Count]]</f>
        <v>0</v>
      </c>
      <c r="O76" s="2">
        <f>COUNTIFS(Table2[Sub-Sector],Table3[[#This Row],[Sub-Sector]],Table2[% Away From Current Month High],"&lt;=0.05")/Table3[[#This Row],[Count]]</f>
        <v>1</v>
      </c>
      <c r="P76" s="2">
        <f>COUNTIFS(Table2[Sub-Sector],Table3[[#This Row],[Sub-Sector]],Table2[% Away From 52W High],"&lt;=10")/Table3[[#This Row],[Count]]</f>
        <v>0</v>
      </c>
      <c r="Q76" s="2">
        <f>COUNTIFS(Table2[Sub-Sector],Table3[[#This Row],[Sub-Sector]],Table2[% Away From 52W Low],"&gt;=10")/Table3[[#This Row],[Count]]</f>
        <v>1</v>
      </c>
      <c r="R76" s="2">
        <f>COUNTIFS(Table2[Sub-Sector],Table3[[#This Row],[Sub-Sector]],Table2[% Price above 20 EMA],"&gt;=0")/Table3[[#This Row],[Count]]</f>
        <v>1</v>
      </c>
      <c r="S76" s="2">
        <f>COUNTIFS(Table2[Sub-Sector],Table3[[#This Row],[Sub-Sector]],Table2[% Price above 50 EMA],"&gt;=0")/Table3[[#This Row],[Count]]</f>
        <v>1</v>
      </c>
      <c r="T76" s="2">
        <f>COUNTIFS(Table2[Sub-Sector],Table3[[#This Row],[Sub-Sector]],Table2[% Price above 200 EMA],"&gt;=0")/Table3[[#This Row],[Count]]</f>
        <v>1</v>
      </c>
      <c r="U76" s="2">
        <f>COUNTIFS(Table2[Sub-Sector],Table3[[#This Row],[Sub-Sector]],Table2[Rate of Change - Zone],"Positive")/Table3[[#This Row],[Count]]</f>
        <v>1</v>
      </c>
      <c r="V76" s="2">
        <f>COUNTIFS(Table2[Sub-Sector],Table3[[#This Row],[Sub-Sector]],Table2[Sharpe Ratio],"&gt;=0.10")/Table3[[#This Row],[Count]]</f>
        <v>0</v>
      </c>
      <c r="W7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539.5</v>
      </c>
      <c r="X76">
        <f>_xlfn.RANK.AVG(Table3[[#This Row],[Score]],Table3[Score],1)</f>
        <v>98.5</v>
      </c>
      <c r="Y7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254</v>
      </c>
      <c r="Z76">
        <f>_xlfn.RANK.AVG(Table3[[#This Row],[Score 2 ]],Table3[[Score 2 ]],1)</f>
        <v>75.5</v>
      </c>
    </row>
    <row r="77" spans="1:26" x14ac:dyDescent="0.3">
      <c r="A77" t="s">
        <v>1570</v>
      </c>
      <c r="B77">
        <f>COUNTIFS(Table2[Sub-Sector],Table3[[#This Row],[Sub-Sector]])</f>
        <v>1</v>
      </c>
      <c r="C77" s="2">
        <f>COUNTIFS(Table2[Sub-Sector],Table3[[#This Row],[Sub-Sector]],Table2[Uptrend],"Uptrend")/Table3[[#This Row],[Count]]</f>
        <v>0</v>
      </c>
      <c r="D77" s="2">
        <f>COUNTIFS(Table2[Sub-Sector],Table3[[#This Row],[Sub-Sector]],Table2[1W Return vs Nifty],"&gt;=5")/Table3[[#This Row],[Count]]</f>
        <v>0</v>
      </c>
      <c r="E77" s="2">
        <f>COUNTIFS(Table2[Sub-Sector],Table3[[#This Row],[Sub-Sector]],Table2[1M Return vs Nifty],"&gt;=5")/Table3[[#This Row],[Count]]</f>
        <v>0</v>
      </c>
      <c r="F77" s="2">
        <f>COUNTIFS(Table2[Sub-Sector],Table3[[#This Row],[Sub-Sector]],Table2[6M Return vs Nifty],"&gt;=10")/Table3[[#This Row],[Count]]</f>
        <v>0</v>
      </c>
      <c r="G77" s="2">
        <f>COUNTIFS(Table2[Sub-Sector],Table3[[#This Row],[Sub-Sector]],Table2[1Y Return vs Nifty],"&gt;=10")/Table3[[#This Row],[Count]]</f>
        <v>0</v>
      </c>
      <c r="H77" s="2">
        <f>COUNTIFS(Table2[Sub-Sector],Table3[[#This Row],[Sub-Sector]],Table2[RSI Exponential â€“ 14D],"&gt;=50")/Table3[[#This Row],[Count]]</f>
        <v>0</v>
      </c>
      <c r="I77" s="2">
        <f>COUNTIFS(Table2[Sub-Sector],Table3[[#This Row],[Sub-Sector]],Table2[Relative Volume],"&gt;=1")/Table3[[#This Row],[Count]]</f>
        <v>1</v>
      </c>
      <c r="J77" s="2">
        <f>COUNTIFS(Table2[Sub-Sector],Table3[[#This Row],[Sub-Sector]],Table2[% Away From Day Low],"&gt;=0.05")/Table3[[#This Row],[Count]]</f>
        <v>0</v>
      </c>
      <c r="K77" s="2">
        <f>COUNTIFS(Table2[Sub-Sector],Table3[[#This Row],[Sub-Sector]],Table2[% Away From Day High],"&lt;=0.05")/Table3[[#This Row],[Count]]</f>
        <v>1</v>
      </c>
      <c r="L77" s="2">
        <f>COUNTIFS(Table2[Sub-Sector],Table3[[#This Row],[Sub-Sector]],Table2[% Away From Current Week Low],"&gt;=0.05")/Table3[[#This Row],[Count]]</f>
        <v>0</v>
      </c>
      <c r="M77" s="2">
        <f>COUNTIFS(Table2[Sub-Sector],Table3[[#This Row],[Sub-Sector]],Table2[% Away From Current Week High],"&lt;=0.05")/Table3[[#This Row],[Count]]</f>
        <v>1</v>
      </c>
      <c r="N77" s="2">
        <f>COUNTIFS(Table2[Sub-Sector],Table3[[#This Row],[Sub-Sector]],Table2[% Away From Current Month Low],"&gt;=0.05")/Table3[[#This Row],[Count]]</f>
        <v>0</v>
      </c>
      <c r="O77" s="2">
        <f>COUNTIFS(Table2[Sub-Sector],Table3[[#This Row],[Sub-Sector]],Table2[% Away From Current Month High],"&lt;=0.05")/Table3[[#This Row],[Count]]</f>
        <v>1</v>
      </c>
      <c r="P77" s="2">
        <f>COUNTIFS(Table2[Sub-Sector],Table3[[#This Row],[Sub-Sector]],Table2[% Away From 52W High],"&lt;=10")/Table3[[#This Row],[Count]]</f>
        <v>0</v>
      </c>
      <c r="Q77" s="2">
        <f>COUNTIFS(Table2[Sub-Sector],Table3[[#This Row],[Sub-Sector]],Table2[% Away From 52W Low],"&gt;=10")/Table3[[#This Row],[Count]]</f>
        <v>0</v>
      </c>
      <c r="R77" s="2">
        <f>COUNTIFS(Table2[Sub-Sector],Table3[[#This Row],[Sub-Sector]],Table2[% Price above 20 EMA],"&gt;=0")/Table3[[#This Row],[Count]]</f>
        <v>0</v>
      </c>
      <c r="S77" s="2">
        <f>COUNTIFS(Table2[Sub-Sector],Table3[[#This Row],[Sub-Sector]],Table2[% Price above 50 EMA],"&gt;=0")/Table3[[#This Row],[Count]]</f>
        <v>0</v>
      </c>
      <c r="T77" s="2">
        <f>COUNTIFS(Table2[Sub-Sector],Table3[[#This Row],[Sub-Sector]],Table2[% Price above 200 EMA],"&gt;=0")/Table3[[#This Row],[Count]]</f>
        <v>0</v>
      </c>
      <c r="U77" s="2">
        <f>COUNTIFS(Table2[Sub-Sector],Table3[[#This Row],[Sub-Sector]],Table2[Rate of Change - Zone],"Positive")/Table3[[#This Row],[Count]]</f>
        <v>1</v>
      </c>
      <c r="V77" s="2">
        <f>COUNTIFS(Table2[Sub-Sector],Table3[[#This Row],[Sub-Sector]],Table2[Sharpe Ratio],"&gt;=0.10")/Table3[[#This Row],[Count]]</f>
        <v>0</v>
      </c>
      <c r="W7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539.5</v>
      </c>
      <c r="X77">
        <f>_xlfn.RANK.AVG(Table3[[#This Row],[Score]],Table3[Score],1)</f>
        <v>98.5</v>
      </c>
      <c r="Y7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254</v>
      </c>
      <c r="Z77">
        <f>_xlfn.RANK.AVG(Table3[[#This Row],[Score 2 ]],Table3[[Score 2 ]],1)</f>
        <v>75.5</v>
      </c>
    </row>
    <row r="78" spans="1:26" x14ac:dyDescent="0.3">
      <c r="A78" t="s">
        <v>138</v>
      </c>
      <c r="B78">
        <f>COUNTIFS(Table2[Sub-Sector],Table3[[#This Row],[Sub-Sector]])</f>
        <v>20</v>
      </c>
      <c r="C78" s="2">
        <f>COUNTIFS(Table2[Sub-Sector],Table3[[#This Row],[Sub-Sector]],Table2[Uptrend],"Uptrend")/Table3[[#This Row],[Count]]</f>
        <v>0.5</v>
      </c>
      <c r="D78" s="2">
        <f>COUNTIFS(Table2[Sub-Sector],Table3[[#This Row],[Sub-Sector]],Table2[1W Return vs Nifty],"&gt;=5")/Table3[[#This Row],[Count]]</f>
        <v>0.2</v>
      </c>
      <c r="E78" s="2">
        <f>COUNTIFS(Table2[Sub-Sector],Table3[[#This Row],[Sub-Sector]],Table2[1M Return vs Nifty],"&gt;=5")/Table3[[#This Row],[Count]]</f>
        <v>0.15</v>
      </c>
      <c r="F78" s="2">
        <f>COUNTIFS(Table2[Sub-Sector],Table3[[#This Row],[Sub-Sector]],Table2[6M Return vs Nifty],"&gt;=10")/Table3[[#This Row],[Count]]</f>
        <v>0.35</v>
      </c>
      <c r="G78" s="2">
        <f>COUNTIFS(Table2[Sub-Sector],Table3[[#This Row],[Sub-Sector]],Table2[1Y Return vs Nifty],"&gt;=10")/Table3[[#This Row],[Count]]</f>
        <v>0.8</v>
      </c>
      <c r="H78" s="2">
        <f>COUNTIFS(Table2[Sub-Sector],Table3[[#This Row],[Sub-Sector]],Table2[RSI Exponential â€“ 14D],"&gt;=50")/Table3[[#This Row],[Count]]</f>
        <v>0.65</v>
      </c>
      <c r="I78" s="2">
        <f>COUNTIFS(Table2[Sub-Sector],Table3[[#This Row],[Sub-Sector]],Table2[Relative Volume],"&gt;=1")/Table3[[#This Row],[Count]]</f>
        <v>0.1</v>
      </c>
      <c r="J78" s="2">
        <f>COUNTIFS(Table2[Sub-Sector],Table3[[#This Row],[Sub-Sector]],Table2[% Away From Day Low],"&gt;=0.05")/Table3[[#This Row],[Count]]</f>
        <v>0</v>
      </c>
      <c r="K78" s="2">
        <f>COUNTIFS(Table2[Sub-Sector],Table3[[#This Row],[Sub-Sector]],Table2[% Away From Day High],"&lt;=0.05")/Table3[[#This Row],[Count]]</f>
        <v>1</v>
      </c>
      <c r="L78" s="2">
        <f>COUNTIFS(Table2[Sub-Sector],Table3[[#This Row],[Sub-Sector]],Table2[% Away From Current Week Low],"&gt;=0.05")/Table3[[#This Row],[Count]]</f>
        <v>0</v>
      </c>
      <c r="M78" s="2">
        <f>COUNTIFS(Table2[Sub-Sector],Table3[[#This Row],[Sub-Sector]],Table2[% Away From Current Week High],"&lt;=0.05")/Table3[[#This Row],[Count]]</f>
        <v>1</v>
      </c>
      <c r="N78" s="2">
        <f>COUNTIFS(Table2[Sub-Sector],Table3[[#This Row],[Sub-Sector]],Table2[% Away From Current Month Low],"&gt;=0.05")/Table3[[#This Row],[Count]]</f>
        <v>0</v>
      </c>
      <c r="O78" s="2">
        <f>COUNTIFS(Table2[Sub-Sector],Table3[[#This Row],[Sub-Sector]],Table2[% Away From Current Month High],"&lt;=0.05")/Table3[[#This Row],[Count]]</f>
        <v>1</v>
      </c>
      <c r="P78" s="2">
        <f>COUNTIFS(Table2[Sub-Sector],Table3[[#This Row],[Sub-Sector]],Table2[% Away From 52W High],"&lt;=10")/Table3[[#This Row],[Count]]</f>
        <v>0.2</v>
      </c>
      <c r="Q78" s="2">
        <f>COUNTIFS(Table2[Sub-Sector],Table3[[#This Row],[Sub-Sector]],Table2[% Away From 52W Low],"&gt;=10")/Table3[[#This Row],[Count]]</f>
        <v>1</v>
      </c>
      <c r="R78" s="2">
        <f>COUNTIFS(Table2[Sub-Sector],Table3[[#This Row],[Sub-Sector]],Table2[% Price above 20 EMA],"&gt;=0")/Table3[[#This Row],[Count]]</f>
        <v>0.6</v>
      </c>
      <c r="S78" s="2">
        <f>COUNTIFS(Table2[Sub-Sector],Table3[[#This Row],[Sub-Sector]],Table2[% Price above 50 EMA],"&gt;=0")/Table3[[#This Row],[Count]]</f>
        <v>0.55000000000000004</v>
      </c>
      <c r="T78" s="2">
        <f>COUNTIFS(Table2[Sub-Sector],Table3[[#This Row],[Sub-Sector]],Table2[% Price above 200 EMA],"&gt;=0")/Table3[[#This Row],[Count]]</f>
        <v>0.85</v>
      </c>
      <c r="U78" s="2">
        <f>COUNTIFS(Table2[Sub-Sector],Table3[[#This Row],[Sub-Sector]],Table2[Rate of Change - Zone],"Positive")/Table3[[#This Row],[Count]]</f>
        <v>0.7</v>
      </c>
      <c r="V78" s="2">
        <f>COUNTIFS(Table2[Sub-Sector],Table3[[#This Row],[Sub-Sector]],Table2[Sharpe Ratio],"&gt;=0.10")/Table3[[#This Row],[Count]]</f>
        <v>0.45</v>
      </c>
      <c r="W7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412</v>
      </c>
      <c r="X78">
        <f>_xlfn.RANK.AVG(Table3[[#This Row],[Score]],Table3[Score],1)</f>
        <v>49</v>
      </c>
      <c r="Y7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257.5</v>
      </c>
      <c r="Z78">
        <f>_xlfn.RANK.AVG(Table3[[#This Row],[Score 2 ]],Table3[[Score 2 ]],1)</f>
        <v>77</v>
      </c>
    </row>
    <row r="79" spans="1:26" x14ac:dyDescent="0.3">
      <c r="A79" t="s">
        <v>640</v>
      </c>
      <c r="B79">
        <f>COUNTIFS(Table2[Sub-Sector],Table3[[#This Row],[Sub-Sector]])</f>
        <v>4</v>
      </c>
      <c r="C79" s="2">
        <f>COUNTIFS(Table2[Sub-Sector],Table3[[#This Row],[Sub-Sector]],Table2[Uptrend],"Uptrend")/Table3[[#This Row],[Count]]</f>
        <v>0.5</v>
      </c>
      <c r="D79" s="2">
        <f>COUNTIFS(Table2[Sub-Sector],Table3[[#This Row],[Sub-Sector]],Table2[1W Return vs Nifty],"&gt;=5")/Table3[[#This Row],[Count]]</f>
        <v>0</v>
      </c>
      <c r="E79" s="2">
        <f>COUNTIFS(Table2[Sub-Sector],Table3[[#This Row],[Sub-Sector]],Table2[1M Return vs Nifty],"&gt;=5")/Table3[[#This Row],[Count]]</f>
        <v>0.5</v>
      </c>
      <c r="F79" s="2">
        <f>COUNTIFS(Table2[Sub-Sector],Table3[[#This Row],[Sub-Sector]],Table2[6M Return vs Nifty],"&gt;=10")/Table3[[#This Row],[Count]]</f>
        <v>0.5</v>
      </c>
      <c r="G79" s="2">
        <f>COUNTIFS(Table2[Sub-Sector],Table3[[#This Row],[Sub-Sector]],Table2[1Y Return vs Nifty],"&gt;=10")/Table3[[#This Row],[Count]]</f>
        <v>0.75</v>
      </c>
      <c r="H79" s="2">
        <f>COUNTIFS(Table2[Sub-Sector],Table3[[#This Row],[Sub-Sector]],Table2[RSI Exponential â€“ 14D],"&gt;=50")/Table3[[#This Row],[Count]]</f>
        <v>0.75</v>
      </c>
      <c r="I79" s="2">
        <f>COUNTIFS(Table2[Sub-Sector],Table3[[#This Row],[Sub-Sector]],Table2[Relative Volume],"&gt;=1")/Table3[[#This Row],[Count]]</f>
        <v>0</v>
      </c>
      <c r="J79" s="2">
        <f>COUNTIFS(Table2[Sub-Sector],Table3[[#This Row],[Sub-Sector]],Table2[% Away From Day Low],"&gt;=0.05")/Table3[[#This Row],[Count]]</f>
        <v>0</v>
      </c>
      <c r="K79" s="2">
        <f>COUNTIFS(Table2[Sub-Sector],Table3[[#This Row],[Sub-Sector]],Table2[% Away From Day High],"&lt;=0.05")/Table3[[#This Row],[Count]]</f>
        <v>1</v>
      </c>
      <c r="L79" s="2">
        <f>COUNTIFS(Table2[Sub-Sector],Table3[[#This Row],[Sub-Sector]],Table2[% Away From Current Week Low],"&gt;=0.05")/Table3[[#This Row],[Count]]</f>
        <v>0</v>
      </c>
      <c r="M79" s="2">
        <f>COUNTIFS(Table2[Sub-Sector],Table3[[#This Row],[Sub-Sector]],Table2[% Away From Current Week High],"&lt;=0.05")/Table3[[#This Row],[Count]]</f>
        <v>1</v>
      </c>
      <c r="N79" s="2">
        <f>COUNTIFS(Table2[Sub-Sector],Table3[[#This Row],[Sub-Sector]],Table2[% Away From Current Month Low],"&gt;=0.05")/Table3[[#This Row],[Count]]</f>
        <v>0</v>
      </c>
      <c r="O79" s="2">
        <f>COUNTIFS(Table2[Sub-Sector],Table3[[#This Row],[Sub-Sector]],Table2[% Away From Current Month High],"&lt;=0.05")/Table3[[#This Row],[Count]]</f>
        <v>1</v>
      </c>
      <c r="P79" s="2">
        <f>COUNTIFS(Table2[Sub-Sector],Table3[[#This Row],[Sub-Sector]],Table2[% Away From 52W High],"&lt;=10")/Table3[[#This Row],[Count]]</f>
        <v>0.25</v>
      </c>
      <c r="Q79" s="2">
        <f>COUNTIFS(Table2[Sub-Sector],Table3[[#This Row],[Sub-Sector]],Table2[% Away From 52W Low],"&gt;=10")/Table3[[#This Row],[Count]]</f>
        <v>1</v>
      </c>
      <c r="R79" s="2">
        <f>COUNTIFS(Table2[Sub-Sector],Table3[[#This Row],[Sub-Sector]],Table2[% Price above 20 EMA],"&gt;=0")/Table3[[#This Row],[Count]]</f>
        <v>0.75</v>
      </c>
      <c r="S79" s="2">
        <f>COUNTIFS(Table2[Sub-Sector],Table3[[#This Row],[Sub-Sector]],Table2[% Price above 50 EMA],"&gt;=0")/Table3[[#This Row],[Count]]</f>
        <v>0.75</v>
      </c>
      <c r="T79" s="2">
        <f>COUNTIFS(Table2[Sub-Sector],Table3[[#This Row],[Sub-Sector]],Table2[% Price above 200 EMA],"&gt;=0")/Table3[[#This Row],[Count]]</f>
        <v>0.75</v>
      </c>
      <c r="U79" s="2">
        <f>COUNTIFS(Table2[Sub-Sector],Table3[[#This Row],[Sub-Sector]],Table2[Rate of Change - Zone],"Positive")/Table3[[#This Row],[Count]]</f>
        <v>0.75</v>
      </c>
      <c r="V79" s="2">
        <f>COUNTIFS(Table2[Sub-Sector],Table3[[#This Row],[Sub-Sector]],Table2[Sharpe Ratio],"&gt;=0.10")/Table3[[#This Row],[Count]]</f>
        <v>0.25</v>
      </c>
      <c r="W7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432</v>
      </c>
      <c r="X79">
        <f>_xlfn.RANK.AVG(Table3[[#This Row],[Score]],Table3[Score],1)</f>
        <v>60</v>
      </c>
      <c r="Y7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259</v>
      </c>
      <c r="Z79">
        <f>_xlfn.RANK.AVG(Table3[[#This Row],[Score 2 ]],Table3[[Score 2 ]],1)</f>
        <v>78</v>
      </c>
    </row>
    <row r="80" spans="1:26" x14ac:dyDescent="0.3">
      <c r="A80" t="s">
        <v>46</v>
      </c>
      <c r="B80">
        <f>COUNTIFS(Table2[Sub-Sector],Table3[[#This Row],[Sub-Sector]])</f>
        <v>27</v>
      </c>
      <c r="C80" s="2">
        <f>COUNTIFS(Table2[Sub-Sector],Table3[[#This Row],[Sub-Sector]],Table2[Uptrend],"Uptrend")/Table3[[#This Row],[Count]]</f>
        <v>0.62962962962962965</v>
      </c>
      <c r="D80" s="2">
        <f>COUNTIFS(Table2[Sub-Sector],Table3[[#This Row],[Sub-Sector]],Table2[1W Return vs Nifty],"&gt;=5")/Table3[[#This Row],[Count]]</f>
        <v>0</v>
      </c>
      <c r="E80" s="2">
        <f>COUNTIFS(Table2[Sub-Sector],Table3[[#This Row],[Sub-Sector]],Table2[1M Return vs Nifty],"&gt;=5")/Table3[[#This Row],[Count]]</f>
        <v>0.14814814814814814</v>
      </c>
      <c r="F80" s="2">
        <f>COUNTIFS(Table2[Sub-Sector],Table3[[#This Row],[Sub-Sector]],Table2[6M Return vs Nifty],"&gt;=10")/Table3[[#This Row],[Count]]</f>
        <v>0.44444444444444442</v>
      </c>
      <c r="G80" s="2">
        <f>COUNTIFS(Table2[Sub-Sector],Table3[[#This Row],[Sub-Sector]],Table2[1Y Return vs Nifty],"&gt;=10")/Table3[[#This Row],[Count]]</f>
        <v>0.59259259259259256</v>
      </c>
      <c r="H80" s="2">
        <f>COUNTIFS(Table2[Sub-Sector],Table3[[#This Row],[Sub-Sector]],Table2[RSI Exponential â€“ 14D],"&gt;=50")/Table3[[#This Row],[Count]]</f>
        <v>0.40740740740740738</v>
      </c>
      <c r="I80" s="2">
        <f>COUNTIFS(Table2[Sub-Sector],Table3[[#This Row],[Sub-Sector]],Table2[Relative Volume],"&gt;=1")/Table3[[#This Row],[Count]]</f>
        <v>0.18518518518518517</v>
      </c>
      <c r="J80" s="2">
        <f>COUNTIFS(Table2[Sub-Sector],Table3[[#This Row],[Sub-Sector]],Table2[% Away From Day Low],"&gt;=0.05")/Table3[[#This Row],[Count]]</f>
        <v>0</v>
      </c>
      <c r="K80" s="2">
        <f>COUNTIFS(Table2[Sub-Sector],Table3[[#This Row],[Sub-Sector]],Table2[% Away From Day High],"&lt;=0.05")/Table3[[#This Row],[Count]]</f>
        <v>0.96296296296296291</v>
      </c>
      <c r="L80" s="2">
        <f>COUNTIFS(Table2[Sub-Sector],Table3[[#This Row],[Sub-Sector]],Table2[% Away From Current Week Low],"&gt;=0.05")/Table3[[#This Row],[Count]]</f>
        <v>0</v>
      </c>
      <c r="M80" s="2">
        <f>COUNTIFS(Table2[Sub-Sector],Table3[[#This Row],[Sub-Sector]],Table2[% Away From Current Week High],"&lt;=0.05")/Table3[[#This Row],[Count]]</f>
        <v>0.96296296296296291</v>
      </c>
      <c r="N80" s="2">
        <f>COUNTIFS(Table2[Sub-Sector],Table3[[#This Row],[Sub-Sector]],Table2[% Away From Current Month Low],"&gt;=0.05")/Table3[[#This Row],[Count]]</f>
        <v>0</v>
      </c>
      <c r="O80" s="2">
        <f>COUNTIFS(Table2[Sub-Sector],Table3[[#This Row],[Sub-Sector]],Table2[% Away From Current Month High],"&lt;=0.05")/Table3[[#This Row],[Count]]</f>
        <v>0.96296296296296291</v>
      </c>
      <c r="P80" s="2">
        <f>COUNTIFS(Table2[Sub-Sector],Table3[[#This Row],[Sub-Sector]],Table2[% Away From 52W High],"&lt;=10")/Table3[[#This Row],[Count]]</f>
        <v>0.29629629629629628</v>
      </c>
      <c r="Q80" s="2">
        <f>COUNTIFS(Table2[Sub-Sector],Table3[[#This Row],[Sub-Sector]],Table2[% Away From 52W Low],"&gt;=10")/Table3[[#This Row],[Count]]</f>
        <v>1</v>
      </c>
      <c r="R80" s="2">
        <f>COUNTIFS(Table2[Sub-Sector],Table3[[#This Row],[Sub-Sector]],Table2[% Price above 20 EMA],"&gt;=0")/Table3[[#This Row],[Count]]</f>
        <v>0.40740740740740738</v>
      </c>
      <c r="S80" s="2">
        <f>COUNTIFS(Table2[Sub-Sector],Table3[[#This Row],[Sub-Sector]],Table2[% Price above 50 EMA],"&gt;=0")/Table3[[#This Row],[Count]]</f>
        <v>0.51851851851851849</v>
      </c>
      <c r="T80" s="2">
        <f>COUNTIFS(Table2[Sub-Sector],Table3[[#This Row],[Sub-Sector]],Table2[% Price above 200 EMA],"&gt;=0")/Table3[[#This Row],[Count]]</f>
        <v>0.96296296296296291</v>
      </c>
      <c r="U80" s="2">
        <f>COUNTIFS(Table2[Sub-Sector],Table3[[#This Row],[Sub-Sector]],Table2[Rate of Change - Zone],"Positive")/Table3[[#This Row],[Count]]</f>
        <v>0.70370370370370372</v>
      </c>
      <c r="V80" s="2">
        <f>COUNTIFS(Table2[Sub-Sector],Table3[[#This Row],[Sub-Sector]],Table2[Sharpe Ratio],"&gt;=0.10")/Table3[[#This Row],[Count]]</f>
        <v>0.66666666666666663</v>
      </c>
      <c r="W8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467.5</v>
      </c>
      <c r="X80">
        <f>_xlfn.RANK.AVG(Table3[[#This Row],[Score]],Table3[Score],1)</f>
        <v>81</v>
      </c>
      <c r="Y8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263</v>
      </c>
      <c r="Z80">
        <f>_xlfn.RANK.AVG(Table3[[#This Row],[Score 2 ]],Table3[[Score 2 ]],1)</f>
        <v>79.5</v>
      </c>
    </row>
    <row r="81" spans="1:26" x14ac:dyDescent="0.3">
      <c r="A81" t="s">
        <v>410</v>
      </c>
      <c r="B81">
        <f>COUNTIFS(Table2[Sub-Sector],Table3[[#This Row],[Sub-Sector]])</f>
        <v>11</v>
      </c>
      <c r="C81" s="2">
        <f>COUNTIFS(Table2[Sub-Sector],Table3[[#This Row],[Sub-Sector]],Table2[Uptrend],"Uptrend")/Table3[[#This Row],[Count]]</f>
        <v>0.27272727272727271</v>
      </c>
      <c r="D81" s="2">
        <f>COUNTIFS(Table2[Sub-Sector],Table3[[#This Row],[Sub-Sector]],Table2[1W Return vs Nifty],"&gt;=5")/Table3[[#This Row],[Count]]</f>
        <v>9.0909090909090912E-2</v>
      </c>
      <c r="E81" s="2">
        <f>COUNTIFS(Table2[Sub-Sector],Table3[[#This Row],[Sub-Sector]],Table2[1M Return vs Nifty],"&gt;=5")/Table3[[#This Row],[Count]]</f>
        <v>0.18181818181818182</v>
      </c>
      <c r="F81" s="2">
        <f>COUNTIFS(Table2[Sub-Sector],Table3[[#This Row],[Sub-Sector]],Table2[6M Return vs Nifty],"&gt;=10")/Table3[[#This Row],[Count]]</f>
        <v>9.0909090909090912E-2</v>
      </c>
      <c r="G81" s="2">
        <f>COUNTIFS(Table2[Sub-Sector],Table3[[#This Row],[Sub-Sector]],Table2[1Y Return vs Nifty],"&gt;=10")/Table3[[#This Row],[Count]]</f>
        <v>0.18181818181818182</v>
      </c>
      <c r="H81" s="2">
        <f>COUNTIFS(Table2[Sub-Sector],Table3[[#This Row],[Sub-Sector]],Table2[RSI Exponential â€“ 14D],"&gt;=50")/Table3[[#This Row],[Count]]</f>
        <v>0.36363636363636365</v>
      </c>
      <c r="I81" s="2">
        <f>COUNTIFS(Table2[Sub-Sector],Table3[[#This Row],[Sub-Sector]],Table2[Relative Volume],"&gt;=1")/Table3[[#This Row],[Count]]</f>
        <v>0.36363636363636365</v>
      </c>
      <c r="J81" s="2">
        <f>COUNTIFS(Table2[Sub-Sector],Table3[[#This Row],[Sub-Sector]],Table2[% Away From Day Low],"&gt;=0.05")/Table3[[#This Row],[Count]]</f>
        <v>9.0909090909090912E-2</v>
      </c>
      <c r="K81" s="2">
        <f>COUNTIFS(Table2[Sub-Sector],Table3[[#This Row],[Sub-Sector]],Table2[% Away From Day High],"&lt;=0.05")/Table3[[#This Row],[Count]]</f>
        <v>1</v>
      </c>
      <c r="L81" s="2">
        <f>COUNTIFS(Table2[Sub-Sector],Table3[[#This Row],[Sub-Sector]],Table2[% Away From Current Week Low],"&gt;=0.05")/Table3[[#This Row],[Count]]</f>
        <v>9.0909090909090912E-2</v>
      </c>
      <c r="M81" s="2">
        <f>COUNTIFS(Table2[Sub-Sector],Table3[[#This Row],[Sub-Sector]],Table2[% Away From Current Week High],"&lt;=0.05")/Table3[[#This Row],[Count]]</f>
        <v>1</v>
      </c>
      <c r="N81" s="2">
        <f>COUNTIFS(Table2[Sub-Sector],Table3[[#This Row],[Sub-Sector]],Table2[% Away From Current Month Low],"&gt;=0.05")/Table3[[#This Row],[Count]]</f>
        <v>9.0909090909090912E-2</v>
      </c>
      <c r="O81" s="2">
        <f>COUNTIFS(Table2[Sub-Sector],Table3[[#This Row],[Sub-Sector]],Table2[% Away From Current Month High],"&lt;=0.05")/Table3[[#This Row],[Count]]</f>
        <v>1</v>
      </c>
      <c r="P81" s="2">
        <f>COUNTIFS(Table2[Sub-Sector],Table3[[#This Row],[Sub-Sector]],Table2[% Away From 52W High],"&lt;=10")/Table3[[#This Row],[Count]]</f>
        <v>0</v>
      </c>
      <c r="Q81" s="2">
        <f>COUNTIFS(Table2[Sub-Sector],Table3[[#This Row],[Sub-Sector]],Table2[% Away From 52W Low],"&gt;=10")/Table3[[#This Row],[Count]]</f>
        <v>0.90909090909090906</v>
      </c>
      <c r="R81" s="2">
        <f>COUNTIFS(Table2[Sub-Sector],Table3[[#This Row],[Sub-Sector]],Table2[% Price above 20 EMA],"&gt;=0")/Table3[[#This Row],[Count]]</f>
        <v>0.36363636363636365</v>
      </c>
      <c r="S81" s="2">
        <f>COUNTIFS(Table2[Sub-Sector],Table3[[#This Row],[Sub-Sector]],Table2[% Price above 50 EMA],"&gt;=0")/Table3[[#This Row],[Count]]</f>
        <v>0.54545454545454541</v>
      </c>
      <c r="T81" s="2">
        <f>COUNTIFS(Table2[Sub-Sector],Table3[[#This Row],[Sub-Sector]],Table2[% Price above 200 EMA],"&gt;=0")/Table3[[#This Row],[Count]]</f>
        <v>0.63636363636363635</v>
      </c>
      <c r="U81" s="2">
        <f>COUNTIFS(Table2[Sub-Sector],Table3[[#This Row],[Sub-Sector]],Table2[Rate of Change - Zone],"Positive")/Table3[[#This Row],[Count]]</f>
        <v>1</v>
      </c>
      <c r="V81" s="2">
        <f>COUNTIFS(Table2[Sub-Sector],Table3[[#This Row],[Sub-Sector]],Table2[Sharpe Ratio],"&gt;=0.10")/Table3[[#This Row],[Count]]</f>
        <v>9.0909090909090912E-2</v>
      </c>
      <c r="W8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448</v>
      </c>
      <c r="X81">
        <f>_xlfn.RANK.AVG(Table3[[#This Row],[Score]],Table3[Score],1)</f>
        <v>75</v>
      </c>
      <c r="Y8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263</v>
      </c>
      <c r="Z81">
        <f>_xlfn.RANK.AVG(Table3[[#This Row],[Score 2 ]],Table3[[Score 2 ]],1)</f>
        <v>79.5</v>
      </c>
    </row>
    <row r="82" spans="1:26" x14ac:dyDescent="0.3">
      <c r="A82" t="s">
        <v>204</v>
      </c>
      <c r="B82">
        <f>COUNTIFS(Table2[Sub-Sector],Table3[[#This Row],[Sub-Sector]])</f>
        <v>25</v>
      </c>
      <c r="C82" s="2">
        <f>COUNTIFS(Table2[Sub-Sector],Table3[[#This Row],[Sub-Sector]],Table2[Uptrend],"Uptrend")/Table3[[#This Row],[Count]]</f>
        <v>0.68</v>
      </c>
      <c r="D82" s="2">
        <f>COUNTIFS(Table2[Sub-Sector],Table3[[#This Row],[Sub-Sector]],Table2[1W Return vs Nifty],"&gt;=5")/Table3[[#This Row],[Count]]</f>
        <v>0</v>
      </c>
      <c r="E82" s="2">
        <f>COUNTIFS(Table2[Sub-Sector],Table3[[#This Row],[Sub-Sector]],Table2[1M Return vs Nifty],"&gt;=5")/Table3[[#This Row],[Count]]</f>
        <v>0.2</v>
      </c>
      <c r="F82" s="2">
        <f>COUNTIFS(Table2[Sub-Sector],Table3[[#This Row],[Sub-Sector]],Table2[6M Return vs Nifty],"&gt;=10")/Table3[[#This Row],[Count]]</f>
        <v>0.52</v>
      </c>
      <c r="G82" s="2">
        <f>COUNTIFS(Table2[Sub-Sector],Table3[[#This Row],[Sub-Sector]],Table2[1Y Return vs Nifty],"&gt;=10")/Table3[[#This Row],[Count]]</f>
        <v>0.48</v>
      </c>
      <c r="H82" s="2">
        <f>COUNTIFS(Table2[Sub-Sector],Table3[[#This Row],[Sub-Sector]],Table2[RSI Exponential â€“ 14D],"&gt;=50")/Table3[[#This Row],[Count]]</f>
        <v>0.32</v>
      </c>
      <c r="I82" s="2">
        <f>COUNTIFS(Table2[Sub-Sector],Table3[[#This Row],[Sub-Sector]],Table2[Relative Volume],"&gt;=1")/Table3[[#This Row],[Count]]</f>
        <v>0.2</v>
      </c>
      <c r="J82" s="2">
        <f>COUNTIFS(Table2[Sub-Sector],Table3[[#This Row],[Sub-Sector]],Table2[% Away From Day Low],"&gt;=0.05")/Table3[[#This Row],[Count]]</f>
        <v>0</v>
      </c>
      <c r="K82" s="2">
        <f>COUNTIFS(Table2[Sub-Sector],Table3[[#This Row],[Sub-Sector]],Table2[% Away From Day High],"&lt;=0.05")/Table3[[#This Row],[Count]]</f>
        <v>0.96</v>
      </c>
      <c r="L82" s="2">
        <f>COUNTIFS(Table2[Sub-Sector],Table3[[#This Row],[Sub-Sector]],Table2[% Away From Current Week Low],"&gt;=0.05")/Table3[[#This Row],[Count]]</f>
        <v>0</v>
      </c>
      <c r="M82" s="2">
        <f>COUNTIFS(Table2[Sub-Sector],Table3[[#This Row],[Sub-Sector]],Table2[% Away From Current Week High],"&lt;=0.05")/Table3[[#This Row],[Count]]</f>
        <v>0.96</v>
      </c>
      <c r="N82" s="2">
        <f>COUNTIFS(Table2[Sub-Sector],Table3[[#This Row],[Sub-Sector]],Table2[% Away From Current Month Low],"&gt;=0.05")/Table3[[#This Row],[Count]]</f>
        <v>0</v>
      </c>
      <c r="O82" s="2">
        <f>COUNTIFS(Table2[Sub-Sector],Table3[[#This Row],[Sub-Sector]],Table2[% Away From Current Month High],"&lt;=0.05")/Table3[[#This Row],[Count]]</f>
        <v>0.96</v>
      </c>
      <c r="P82" s="2">
        <f>COUNTIFS(Table2[Sub-Sector],Table3[[#This Row],[Sub-Sector]],Table2[% Away From 52W High],"&lt;=10")/Table3[[#This Row],[Count]]</f>
        <v>0.36</v>
      </c>
      <c r="Q82" s="2">
        <f>COUNTIFS(Table2[Sub-Sector],Table3[[#This Row],[Sub-Sector]],Table2[% Away From 52W Low],"&gt;=10")/Table3[[#This Row],[Count]]</f>
        <v>1</v>
      </c>
      <c r="R82" s="2">
        <f>COUNTIFS(Table2[Sub-Sector],Table3[[#This Row],[Sub-Sector]],Table2[% Price above 20 EMA],"&gt;=0")/Table3[[#This Row],[Count]]</f>
        <v>0.4</v>
      </c>
      <c r="S82" s="2">
        <f>COUNTIFS(Table2[Sub-Sector],Table3[[#This Row],[Sub-Sector]],Table2[% Price above 50 EMA],"&gt;=0")/Table3[[#This Row],[Count]]</f>
        <v>0.6</v>
      </c>
      <c r="T82" s="2">
        <f>COUNTIFS(Table2[Sub-Sector],Table3[[#This Row],[Sub-Sector]],Table2[% Price above 200 EMA],"&gt;=0")/Table3[[#This Row],[Count]]</f>
        <v>0.92</v>
      </c>
      <c r="U82" s="2">
        <f>COUNTIFS(Table2[Sub-Sector],Table3[[#This Row],[Sub-Sector]],Table2[Rate of Change - Zone],"Positive")/Table3[[#This Row],[Count]]</f>
        <v>0.68</v>
      </c>
      <c r="V82" s="2">
        <f>COUNTIFS(Table2[Sub-Sector],Table3[[#This Row],[Sub-Sector]],Table2[Sharpe Ratio],"&gt;=0.10")/Table3[[#This Row],[Count]]</f>
        <v>0.44</v>
      </c>
      <c r="W8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446.5</v>
      </c>
      <c r="X82">
        <f>_xlfn.RANK.AVG(Table3[[#This Row],[Score]],Table3[Score],1)</f>
        <v>74</v>
      </c>
      <c r="Y8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264.5</v>
      </c>
      <c r="Z82">
        <f>_xlfn.RANK.AVG(Table3[[#This Row],[Score 2 ]],Table3[[Score 2 ]],1)</f>
        <v>81</v>
      </c>
    </row>
    <row r="83" spans="1:26" x14ac:dyDescent="0.3">
      <c r="A83" t="s">
        <v>474</v>
      </c>
      <c r="B83">
        <f>COUNTIFS(Table2[Sub-Sector],Table3[[#This Row],[Sub-Sector]])</f>
        <v>11</v>
      </c>
      <c r="C83" s="2">
        <f>COUNTIFS(Table2[Sub-Sector],Table3[[#This Row],[Sub-Sector]],Table2[Uptrend],"Uptrend")/Table3[[#This Row],[Count]]</f>
        <v>0.54545454545454541</v>
      </c>
      <c r="D83" s="2">
        <f>COUNTIFS(Table2[Sub-Sector],Table3[[#This Row],[Sub-Sector]],Table2[1W Return vs Nifty],"&gt;=5")/Table3[[#This Row],[Count]]</f>
        <v>0</v>
      </c>
      <c r="E83" s="2">
        <f>COUNTIFS(Table2[Sub-Sector],Table3[[#This Row],[Sub-Sector]],Table2[1M Return vs Nifty],"&gt;=5")/Table3[[#This Row],[Count]]</f>
        <v>0.27272727272727271</v>
      </c>
      <c r="F83" s="2">
        <f>COUNTIFS(Table2[Sub-Sector],Table3[[#This Row],[Sub-Sector]],Table2[6M Return vs Nifty],"&gt;=10")/Table3[[#This Row],[Count]]</f>
        <v>0.36363636363636365</v>
      </c>
      <c r="G83" s="2">
        <f>COUNTIFS(Table2[Sub-Sector],Table3[[#This Row],[Sub-Sector]],Table2[1Y Return vs Nifty],"&gt;=10")/Table3[[#This Row],[Count]]</f>
        <v>0.36363636363636365</v>
      </c>
      <c r="H83" s="2">
        <f>COUNTIFS(Table2[Sub-Sector],Table3[[#This Row],[Sub-Sector]],Table2[RSI Exponential â€“ 14D],"&gt;=50")/Table3[[#This Row],[Count]]</f>
        <v>0.63636363636363635</v>
      </c>
      <c r="I83" s="2">
        <f>COUNTIFS(Table2[Sub-Sector],Table3[[#This Row],[Sub-Sector]],Table2[Relative Volume],"&gt;=1")/Table3[[#This Row],[Count]]</f>
        <v>0.36363636363636365</v>
      </c>
      <c r="J83" s="2">
        <f>COUNTIFS(Table2[Sub-Sector],Table3[[#This Row],[Sub-Sector]],Table2[% Away From Day Low],"&gt;=0.05")/Table3[[#This Row],[Count]]</f>
        <v>0</v>
      </c>
      <c r="K83" s="2">
        <f>COUNTIFS(Table2[Sub-Sector],Table3[[#This Row],[Sub-Sector]],Table2[% Away From Day High],"&lt;=0.05")/Table3[[#This Row],[Count]]</f>
        <v>0.90909090909090906</v>
      </c>
      <c r="L83" s="2">
        <f>COUNTIFS(Table2[Sub-Sector],Table3[[#This Row],[Sub-Sector]],Table2[% Away From Current Week Low],"&gt;=0.05")/Table3[[#This Row],[Count]]</f>
        <v>0</v>
      </c>
      <c r="M83" s="2">
        <f>COUNTIFS(Table2[Sub-Sector],Table3[[#This Row],[Sub-Sector]],Table2[% Away From Current Week High],"&lt;=0.05")/Table3[[#This Row],[Count]]</f>
        <v>0.90909090909090906</v>
      </c>
      <c r="N83" s="2">
        <f>COUNTIFS(Table2[Sub-Sector],Table3[[#This Row],[Sub-Sector]],Table2[% Away From Current Month Low],"&gt;=0.05")/Table3[[#This Row],[Count]]</f>
        <v>0</v>
      </c>
      <c r="O83" s="2">
        <f>COUNTIFS(Table2[Sub-Sector],Table3[[#This Row],[Sub-Sector]],Table2[% Away From Current Month High],"&lt;=0.05")/Table3[[#This Row],[Count]]</f>
        <v>0.90909090909090906</v>
      </c>
      <c r="P83" s="2">
        <f>COUNTIFS(Table2[Sub-Sector],Table3[[#This Row],[Sub-Sector]],Table2[% Away From 52W High],"&lt;=10")/Table3[[#This Row],[Count]]</f>
        <v>0.45454545454545453</v>
      </c>
      <c r="Q83" s="2">
        <f>COUNTIFS(Table2[Sub-Sector],Table3[[#This Row],[Sub-Sector]],Table2[% Away From 52W Low],"&gt;=10")/Table3[[#This Row],[Count]]</f>
        <v>1</v>
      </c>
      <c r="R83" s="2">
        <f>COUNTIFS(Table2[Sub-Sector],Table3[[#This Row],[Sub-Sector]],Table2[% Price above 20 EMA],"&gt;=0")/Table3[[#This Row],[Count]]</f>
        <v>0.54545454545454541</v>
      </c>
      <c r="S83" s="2">
        <f>COUNTIFS(Table2[Sub-Sector],Table3[[#This Row],[Sub-Sector]],Table2[% Price above 50 EMA],"&gt;=0")/Table3[[#This Row],[Count]]</f>
        <v>0.81818181818181823</v>
      </c>
      <c r="T83" s="2">
        <f>COUNTIFS(Table2[Sub-Sector],Table3[[#This Row],[Sub-Sector]],Table2[% Price above 200 EMA],"&gt;=0")/Table3[[#This Row],[Count]]</f>
        <v>0.72727272727272729</v>
      </c>
      <c r="U83" s="2">
        <f>COUNTIFS(Table2[Sub-Sector],Table3[[#This Row],[Sub-Sector]],Table2[Rate of Change - Zone],"Positive")/Table3[[#This Row],[Count]]</f>
        <v>0.72727272727272729</v>
      </c>
      <c r="V83" s="2">
        <f>COUNTIFS(Table2[Sub-Sector],Table3[[#This Row],[Sub-Sector]],Table2[Sharpe Ratio],"&gt;=0.10")/Table3[[#This Row],[Count]]</f>
        <v>0.36363636363636365</v>
      </c>
      <c r="W8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454.5</v>
      </c>
      <c r="X83">
        <f>_xlfn.RANK.AVG(Table3[[#This Row],[Score]],Table3[Score],1)</f>
        <v>77</v>
      </c>
      <c r="Y8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265.5</v>
      </c>
      <c r="Z83">
        <f>_xlfn.RANK.AVG(Table3[[#This Row],[Score 2 ]],Table3[[Score 2 ]],1)</f>
        <v>82</v>
      </c>
    </row>
    <row r="84" spans="1:26" x14ac:dyDescent="0.3">
      <c r="A84" t="s">
        <v>273</v>
      </c>
      <c r="B84">
        <f>COUNTIFS(Table2[Sub-Sector],Table3[[#This Row],[Sub-Sector]])</f>
        <v>2</v>
      </c>
      <c r="C84" s="2">
        <f>COUNTIFS(Table2[Sub-Sector],Table3[[#This Row],[Sub-Sector]],Table2[Uptrend],"Uptrend")/Table3[[#This Row],[Count]]</f>
        <v>0.5</v>
      </c>
      <c r="D84" s="2">
        <f>COUNTIFS(Table2[Sub-Sector],Table3[[#This Row],[Sub-Sector]],Table2[1W Return vs Nifty],"&gt;=5")/Table3[[#This Row],[Count]]</f>
        <v>0</v>
      </c>
      <c r="E84" s="2">
        <f>COUNTIFS(Table2[Sub-Sector],Table3[[#This Row],[Sub-Sector]],Table2[1M Return vs Nifty],"&gt;=5")/Table3[[#This Row],[Count]]</f>
        <v>0.5</v>
      </c>
      <c r="F84" s="2">
        <f>COUNTIFS(Table2[Sub-Sector],Table3[[#This Row],[Sub-Sector]],Table2[6M Return vs Nifty],"&gt;=10")/Table3[[#This Row],[Count]]</f>
        <v>0.5</v>
      </c>
      <c r="G84" s="2">
        <f>COUNTIFS(Table2[Sub-Sector],Table3[[#This Row],[Sub-Sector]],Table2[1Y Return vs Nifty],"&gt;=10")/Table3[[#This Row],[Count]]</f>
        <v>1</v>
      </c>
      <c r="H84" s="2">
        <f>COUNTIFS(Table2[Sub-Sector],Table3[[#This Row],[Sub-Sector]],Table2[RSI Exponential â€“ 14D],"&gt;=50")/Table3[[#This Row],[Count]]</f>
        <v>0.5</v>
      </c>
      <c r="I84" s="2">
        <f>COUNTIFS(Table2[Sub-Sector],Table3[[#This Row],[Sub-Sector]],Table2[Relative Volume],"&gt;=1")/Table3[[#This Row],[Count]]</f>
        <v>0</v>
      </c>
      <c r="J84" s="2">
        <f>COUNTIFS(Table2[Sub-Sector],Table3[[#This Row],[Sub-Sector]],Table2[% Away From Day Low],"&gt;=0.05")/Table3[[#This Row],[Count]]</f>
        <v>0</v>
      </c>
      <c r="K84" s="2">
        <f>COUNTIFS(Table2[Sub-Sector],Table3[[#This Row],[Sub-Sector]],Table2[% Away From Day High],"&lt;=0.05")/Table3[[#This Row],[Count]]</f>
        <v>1</v>
      </c>
      <c r="L84" s="2">
        <f>COUNTIFS(Table2[Sub-Sector],Table3[[#This Row],[Sub-Sector]],Table2[% Away From Current Week Low],"&gt;=0.05")/Table3[[#This Row],[Count]]</f>
        <v>0</v>
      </c>
      <c r="M84" s="2">
        <f>COUNTIFS(Table2[Sub-Sector],Table3[[#This Row],[Sub-Sector]],Table2[% Away From Current Week High],"&lt;=0.05")/Table3[[#This Row],[Count]]</f>
        <v>1</v>
      </c>
      <c r="N84" s="2">
        <f>COUNTIFS(Table2[Sub-Sector],Table3[[#This Row],[Sub-Sector]],Table2[% Away From Current Month Low],"&gt;=0.05")/Table3[[#This Row],[Count]]</f>
        <v>0</v>
      </c>
      <c r="O84" s="2">
        <f>COUNTIFS(Table2[Sub-Sector],Table3[[#This Row],[Sub-Sector]],Table2[% Away From Current Month High],"&lt;=0.05")/Table3[[#This Row],[Count]]</f>
        <v>1</v>
      </c>
      <c r="P84" s="2">
        <f>COUNTIFS(Table2[Sub-Sector],Table3[[#This Row],[Sub-Sector]],Table2[% Away From 52W High],"&lt;=10")/Table3[[#This Row],[Count]]</f>
        <v>0</v>
      </c>
      <c r="Q84" s="2">
        <f>COUNTIFS(Table2[Sub-Sector],Table3[[#This Row],[Sub-Sector]],Table2[% Away From 52W Low],"&gt;=10")/Table3[[#This Row],[Count]]</f>
        <v>1</v>
      </c>
      <c r="R84" s="2">
        <f>COUNTIFS(Table2[Sub-Sector],Table3[[#This Row],[Sub-Sector]],Table2[% Price above 20 EMA],"&gt;=0")/Table3[[#This Row],[Count]]</f>
        <v>0.5</v>
      </c>
      <c r="S84" s="2">
        <f>COUNTIFS(Table2[Sub-Sector],Table3[[#This Row],[Sub-Sector]],Table2[% Price above 50 EMA],"&gt;=0")/Table3[[#This Row],[Count]]</f>
        <v>1</v>
      </c>
      <c r="T84" s="2">
        <f>COUNTIFS(Table2[Sub-Sector],Table3[[#This Row],[Sub-Sector]],Table2[% Price above 200 EMA],"&gt;=0")/Table3[[#This Row],[Count]]</f>
        <v>1</v>
      </c>
      <c r="U84" s="2">
        <f>COUNTIFS(Table2[Sub-Sector],Table3[[#This Row],[Sub-Sector]],Table2[Rate of Change - Zone],"Positive")/Table3[[#This Row],[Count]]</f>
        <v>0.5</v>
      </c>
      <c r="V84" s="2">
        <f>COUNTIFS(Table2[Sub-Sector],Table3[[#This Row],[Sub-Sector]],Table2[Sharpe Ratio],"&gt;=0.10")/Table3[[#This Row],[Count]]</f>
        <v>0.5</v>
      </c>
      <c r="W8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439</v>
      </c>
      <c r="X84">
        <f>_xlfn.RANK.AVG(Table3[[#This Row],[Score]],Table3[Score],1)</f>
        <v>69.5</v>
      </c>
      <c r="Y8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266</v>
      </c>
      <c r="Z84">
        <f>_xlfn.RANK.AVG(Table3[[#This Row],[Score 2 ]],Table3[[Score 2 ]],1)</f>
        <v>83</v>
      </c>
    </row>
    <row r="85" spans="1:26" x14ac:dyDescent="0.3">
      <c r="A85" t="s">
        <v>517</v>
      </c>
      <c r="B85">
        <f>COUNTIFS(Table2[Sub-Sector],Table3[[#This Row],[Sub-Sector]])</f>
        <v>5</v>
      </c>
      <c r="C85" s="2">
        <f>COUNTIFS(Table2[Sub-Sector],Table3[[#This Row],[Sub-Sector]],Table2[Uptrend],"Uptrend")/Table3[[#This Row],[Count]]</f>
        <v>0.4</v>
      </c>
      <c r="D85" s="2">
        <f>COUNTIFS(Table2[Sub-Sector],Table3[[#This Row],[Sub-Sector]],Table2[1W Return vs Nifty],"&gt;=5")/Table3[[#This Row],[Count]]</f>
        <v>0</v>
      </c>
      <c r="E85" s="2">
        <f>COUNTIFS(Table2[Sub-Sector],Table3[[#This Row],[Sub-Sector]],Table2[1M Return vs Nifty],"&gt;=5")/Table3[[#This Row],[Count]]</f>
        <v>0</v>
      </c>
      <c r="F85" s="2">
        <f>COUNTIFS(Table2[Sub-Sector],Table3[[#This Row],[Sub-Sector]],Table2[6M Return vs Nifty],"&gt;=10")/Table3[[#This Row],[Count]]</f>
        <v>0.4</v>
      </c>
      <c r="G85" s="2">
        <f>COUNTIFS(Table2[Sub-Sector],Table3[[#This Row],[Sub-Sector]],Table2[1Y Return vs Nifty],"&gt;=10")/Table3[[#This Row],[Count]]</f>
        <v>0.2</v>
      </c>
      <c r="H85" s="2">
        <f>COUNTIFS(Table2[Sub-Sector],Table3[[#This Row],[Sub-Sector]],Table2[RSI Exponential â€“ 14D],"&gt;=50")/Table3[[#This Row],[Count]]</f>
        <v>0.2</v>
      </c>
      <c r="I85" s="2">
        <f>COUNTIFS(Table2[Sub-Sector],Table3[[#This Row],[Sub-Sector]],Table2[Relative Volume],"&gt;=1")/Table3[[#This Row],[Count]]</f>
        <v>0.4</v>
      </c>
      <c r="J85" s="2">
        <f>COUNTIFS(Table2[Sub-Sector],Table3[[#This Row],[Sub-Sector]],Table2[% Away From Day Low],"&gt;=0.05")/Table3[[#This Row],[Count]]</f>
        <v>0</v>
      </c>
      <c r="K85" s="2">
        <f>COUNTIFS(Table2[Sub-Sector],Table3[[#This Row],[Sub-Sector]],Table2[% Away From Day High],"&lt;=0.05")/Table3[[#This Row],[Count]]</f>
        <v>1</v>
      </c>
      <c r="L85" s="2">
        <f>COUNTIFS(Table2[Sub-Sector],Table3[[#This Row],[Sub-Sector]],Table2[% Away From Current Week Low],"&gt;=0.05")/Table3[[#This Row],[Count]]</f>
        <v>0</v>
      </c>
      <c r="M85" s="2">
        <f>COUNTIFS(Table2[Sub-Sector],Table3[[#This Row],[Sub-Sector]],Table2[% Away From Current Week High],"&lt;=0.05")/Table3[[#This Row],[Count]]</f>
        <v>1</v>
      </c>
      <c r="N85" s="2">
        <f>COUNTIFS(Table2[Sub-Sector],Table3[[#This Row],[Sub-Sector]],Table2[% Away From Current Month Low],"&gt;=0.05")/Table3[[#This Row],[Count]]</f>
        <v>0</v>
      </c>
      <c r="O85" s="2">
        <f>COUNTIFS(Table2[Sub-Sector],Table3[[#This Row],[Sub-Sector]],Table2[% Away From Current Month High],"&lt;=0.05")/Table3[[#This Row],[Count]]</f>
        <v>1</v>
      </c>
      <c r="P85" s="2">
        <f>COUNTIFS(Table2[Sub-Sector],Table3[[#This Row],[Sub-Sector]],Table2[% Away From 52W High],"&lt;=10")/Table3[[#This Row],[Count]]</f>
        <v>0</v>
      </c>
      <c r="Q85" s="2">
        <f>COUNTIFS(Table2[Sub-Sector],Table3[[#This Row],[Sub-Sector]],Table2[% Away From 52W Low],"&gt;=10")/Table3[[#This Row],[Count]]</f>
        <v>1</v>
      </c>
      <c r="R85" s="2">
        <f>COUNTIFS(Table2[Sub-Sector],Table3[[#This Row],[Sub-Sector]],Table2[% Price above 20 EMA],"&gt;=0")/Table3[[#This Row],[Count]]</f>
        <v>0.2</v>
      </c>
      <c r="S85" s="2">
        <f>COUNTIFS(Table2[Sub-Sector],Table3[[#This Row],[Sub-Sector]],Table2[% Price above 50 EMA],"&gt;=0")/Table3[[#This Row],[Count]]</f>
        <v>0.2</v>
      </c>
      <c r="T85" s="2">
        <f>COUNTIFS(Table2[Sub-Sector],Table3[[#This Row],[Sub-Sector]],Table2[% Price above 200 EMA],"&gt;=0")/Table3[[#This Row],[Count]]</f>
        <v>1</v>
      </c>
      <c r="U85" s="2">
        <f>COUNTIFS(Table2[Sub-Sector],Table3[[#This Row],[Sub-Sector]],Table2[Rate of Change - Zone],"Positive")/Table3[[#This Row],[Count]]</f>
        <v>0.8</v>
      </c>
      <c r="V85" s="2">
        <f>COUNTIFS(Table2[Sub-Sector],Table3[[#This Row],[Sub-Sector]],Table2[Sharpe Ratio],"&gt;=0.10")/Table3[[#This Row],[Count]]</f>
        <v>0.4</v>
      </c>
      <c r="W8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530.5</v>
      </c>
      <c r="X85">
        <f>_xlfn.RANK.AVG(Table3[[#This Row],[Score]],Table3[Score],1)</f>
        <v>91</v>
      </c>
      <c r="Y8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267.5</v>
      </c>
      <c r="Z85">
        <f>_xlfn.RANK.AVG(Table3[[#This Row],[Score 2 ]],Table3[[Score 2 ]],1)</f>
        <v>84</v>
      </c>
    </row>
    <row r="86" spans="1:26" x14ac:dyDescent="0.3">
      <c r="A86" t="s">
        <v>34</v>
      </c>
      <c r="B86">
        <f>COUNTIFS(Table2[Sub-Sector],Table3[[#This Row],[Sub-Sector]])</f>
        <v>11</v>
      </c>
      <c r="C86" s="2">
        <f>COUNTIFS(Table2[Sub-Sector],Table3[[#This Row],[Sub-Sector]],Table2[Uptrend],"Uptrend")/Table3[[#This Row],[Count]]</f>
        <v>9.0909090909090912E-2</v>
      </c>
      <c r="D86" s="2">
        <f>COUNTIFS(Table2[Sub-Sector],Table3[[#This Row],[Sub-Sector]],Table2[1W Return vs Nifty],"&gt;=5")/Table3[[#This Row],[Count]]</f>
        <v>0</v>
      </c>
      <c r="E86" s="2">
        <f>COUNTIFS(Table2[Sub-Sector],Table3[[#This Row],[Sub-Sector]],Table2[1M Return vs Nifty],"&gt;=5")/Table3[[#This Row],[Count]]</f>
        <v>0</v>
      </c>
      <c r="F86" s="2">
        <f>COUNTIFS(Table2[Sub-Sector],Table3[[#This Row],[Sub-Sector]],Table2[6M Return vs Nifty],"&gt;=10")/Table3[[#This Row],[Count]]</f>
        <v>0</v>
      </c>
      <c r="G86" s="2">
        <f>COUNTIFS(Table2[Sub-Sector],Table3[[#This Row],[Sub-Sector]],Table2[1Y Return vs Nifty],"&gt;=10")/Table3[[#This Row],[Count]]</f>
        <v>0.72727272727272729</v>
      </c>
      <c r="H86" s="2">
        <f>COUNTIFS(Table2[Sub-Sector],Table3[[#This Row],[Sub-Sector]],Table2[RSI Exponential â€“ 14D],"&gt;=50")/Table3[[#This Row],[Count]]</f>
        <v>0.45454545454545453</v>
      </c>
      <c r="I86" s="2">
        <f>COUNTIFS(Table2[Sub-Sector],Table3[[#This Row],[Sub-Sector]],Table2[Relative Volume],"&gt;=1")/Table3[[#This Row],[Count]]</f>
        <v>0</v>
      </c>
      <c r="J86" s="2">
        <f>COUNTIFS(Table2[Sub-Sector],Table3[[#This Row],[Sub-Sector]],Table2[% Away From Day Low],"&gt;=0.05")/Table3[[#This Row],[Count]]</f>
        <v>0</v>
      </c>
      <c r="K86" s="2">
        <f>COUNTIFS(Table2[Sub-Sector],Table3[[#This Row],[Sub-Sector]],Table2[% Away From Day High],"&lt;=0.05")/Table3[[#This Row],[Count]]</f>
        <v>1</v>
      </c>
      <c r="L86" s="2">
        <f>COUNTIFS(Table2[Sub-Sector],Table3[[#This Row],[Sub-Sector]],Table2[% Away From Current Week Low],"&gt;=0.05")/Table3[[#This Row],[Count]]</f>
        <v>0</v>
      </c>
      <c r="M86" s="2">
        <f>COUNTIFS(Table2[Sub-Sector],Table3[[#This Row],[Sub-Sector]],Table2[% Away From Current Week High],"&lt;=0.05")/Table3[[#This Row],[Count]]</f>
        <v>1</v>
      </c>
      <c r="N86" s="2">
        <f>COUNTIFS(Table2[Sub-Sector],Table3[[#This Row],[Sub-Sector]],Table2[% Away From Current Month Low],"&gt;=0.05")/Table3[[#This Row],[Count]]</f>
        <v>0</v>
      </c>
      <c r="O86" s="2">
        <f>COUNTIFS(Table2[Sub-Sector],Table3[[#This Row],[Sub-Sector]],Table2[% Away From Current Month High],"&lt;=0.05")/Table3[[#This Row],[Count]]</f>
        <v>1</v>
      </c>
      <c r="P86" s="2">
        <f>COUNTIFS(Table2[Sub-Sector],Table3[[#This Row],[Sub-Sector]],Table2[% Away From 52W High],"&lt;=10")/Table3[[#This Row],[Count]]</f>
        <v>0</v>
      </c>
      <c r="Q86" s="2">
        <f>COUNTIFS(Table2[Sub-Sector],Table3[[#This Row],[Sub-Sector]],Table2[% Away From 52W Low],"&gt;=10")/Table3[[#This Row],[Count]]</f>
        <v>1</v>
      </c>
      <c r="R86" s="2">
        <f>COUNTIFS(Table2[Sub-Sector],Table3[[#This Row],[Sub-Sector]],Table2[% Price above 20 EMA],"&gt;=0")/Table3[[#This Row],[Count]]</f>
        <v>0.36363636363636365</v>
      </c>
      <c r="S86" s="2">
        <f>COUNTIFS(Table2[Sub-Sector],Table3[[#This Row],[Sub-Sector]],Table2[% Price above 50 EMA],"&gt;=0")/Table3[[#This Row],[Count]]</f>
        <v>9.0909090909090912E-2</v>
      </c>
      <c r="T86" s="2">
        <f>COUNTIFS(Table2[Sub-Sector],Table3[[#This Row],[Sub-Sector]],Table2[% Price above 200 EMA],"&gt;=0")/Table3[[#This Row],[Count]]</f>
        <v>0.81818181818181823</v>
      </c>
      <c r="U86" s="2">
        <f>COUNTIFS(Table2[Sub-Sector],Table3[[#This Row],[Sub-Sector]],Table2[Rate of Change - Zone],"Positive")/Table3[[#This Row],[Count]]</f>
        <v>1</v>
      </c>
      <c r="V86" s="2">
        <f>COUNTIFS(Table2[Sub-Sector],Table3[[#This Row],[Sub-Sector]],Table2[Sharpe Ratio],"&gt;=0.10")/Table3[[#This Row],[Count]]</f>
        <v>0.81818181818181823</v>
      </c>
      <c r="W8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551</v>
      </c>
      <c r="X86">
        <f>_xlfn.RANK.AVG(Table3[[#This Row],[Score]],Table3[Score],1)</f>
        <v>102</v>
      </c>
      <c r="Y8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271.5</v>
      </c>
      <c r="Z86">
        <f>_xlfn.RANK.AVG(Table3[[#This Row],[Score 2 ]],Table3[[Score 2 ]],1)</f>
        <v>85</v>
      </c>
    </row>
    <row r="87" spans="1:26" x14ac:dyDescent="0.3">
      <c r="A87" t="s">
        <v>357</v>
      </c>
      <c r="B87">
        <f>COUNTIFS(Table2[Sub-Sector],Table3[[#This Row],[Sub-Sector]])</f>
        <v>6</v>
      </c>
      <c r="C87" s="2">
        <f>COUNTIFS(Table2[Sub-Sector],Table3[[#This Row],[Sub-Sector]],Table2[Uptrend],"Uptrend")/Table3[[#This Row],[Count]]</f>
        <v>0.66666666666666663</v>
      </c>
      <c r="D87" s="2">
        <f>COUNTIFS(Table2[Sub-Sector],Table3[[#This Row],[Sub-Sector]],Table2[1W Return vs Nifty],"&gt;=5")/Table3[[#This Row],[Count]]</f>
        <v>0</v>
      </c>
      <c r="E87" s="2">
        <f>COUNTIFS(Table2[Sub-Sector],Table3[[#This Row],[Sub-Sector]],Table2[1M Return vs Nifty],"&gt;=5")/Table3[[#This Row],[Count]]</f>
        <v>0.5</v>
      </c>
      <c r="F87" s="2">
        <f>COUNTIFS(Table2[Sub-Sector],Table3[[#This Row],[Sub-Sector]],Table2[6M Return vs Nifty],"&gt;=10")/Table3[[#This Row],[Count]]</f>
        <v>0.5</v>
      </c>
      <c r="G87" s="2">
        <f>COUNTIFS(Table2[Sub-Sector],Table3[[#This Row],[Sub-Sector]],Table2[1Y Return vs Nifty],"&gt;=10")/Table3[[#This Row],[Count]]</f>
        <v>0.5</v>
      </c>
      <c r="H87" s="2">
        <f>COUNTIFS(Table2[Sub-Sector],Table3[[#This Row],[Sub-Sector]],Table2[RSI Exponential â€“ 14D],"&gt;=50")/Table3[[#This Row],[Count]]</f>
        <v>0.66666666666666663</v>
      </c>
      <c r="I87" s="2">
        <f>COUNTIFS(Table2[Sub-Sector],Table3[[#This Row],[Sub-Sector]],Table2[Relative Volume],"&gt;=1")/Table3[[#This Row],[Count]]</f>
        <v>0.16666666666666666</v>
      </c>
      <c r="J87" s="2">
        <f>COUNTIFS(Table2[Sub-Sector],Table3[[#This Row],[Sub-Sector]],Table2[% Away From Day Low],"&gt;=0.05")/Table3[[#This Row],[Count]]</f>
        <v>0</v>
      </c>
      <c r="K87" s="2">
        <f>COUNTIFS(Table2[Sub-Sector],Table3[[#This Row],[Sub-Sector]],Table2[% Away From Day High],"&lt;=0.05")/Table3[[#This Row],[Count]]</f>
        <v>1</v>
      </c>
      <c r="L87" s="2">
        <f>COUNTIFS(Table2[Sub-Sector],Table3[[#This Row],[Sub-Sector]],Table2[% Away From Current Week Low],"&gt;=0.05")/Table3[[#This Row],[Count]]</f>
        <v>0</v>
      </c>
      <c r="M87" s="2">
        <f>COUNTIFS(Table2[Sub-Sector],Table3[[#This Row],[Sub-Sector]],Table2[% Away From Current Week High],"&lt;=0.05")/Table3[[#This Row],[Count]]</f>
        <v>1</v>
      </c>
      <c r="N87" s="2">
        <f>COUNTIFS(Table2[Sub-Sector],Table3[[#This Row],[Sub-Sector]],Table2[% Away From Current Month Low],"&gt;=0.05")/Table3[[#This Row],[Count]]</f>
        <v>0</v>
      </c>
      <c r="O87" s="2">
        <f>COUNTIFS(Table2[Sub-Sector],Table3[[#This Row],[Sub-Sector]],Table2[% Away From Current Month High],"&lt;=0.05")/Table3[[#This Row],[Count]]</f>
        <v>1</v>
      </c>
      <c r="P87" s="2">
        <f>COUNTIFS(Table2[Sub-Sector],Table3[[#This Row],[Sub-Sector]],Table2[% Away From 52W High],"&lt;=10")/Table3[[#This Row],[Count]]</f>
        <v>0.5</v>
      </c>
      <c r="Q87" s="2">
        <f>COUNTIFS(Table2[Sub-Sector],Table3[[#This Row],[Sub-Sector]],Table2[% Away From 52W Low],"&gt;=10")/Table3[[#This Row],[Count]]</f>
        <v>0.83333333333333337</v>
      </c>
      <c r="R87" s="2">
        <f>COUNTIFS(Table2[Sub-Sector],Table3[[#This Row],[Sub-Sector]],Table2[% Price above 20 EMA],"&gt;=0")/Table3[[#This Row],[Count]]</f>
        <v>0.66666666666666663</v>
      </c>
      <c r="S87" s="2">
        <f>COUNTIFS(Table2[Sub-Sector],Table3[[#This Row],[Sub-Sector]],Table2[% Price above 50 EMA],"&gt;=0")/Table3[[#This Row],[Count]]</f>
        <v>0.83333333333333337</v>
      </c>
      <c r="T87" s="2">
        <f>COUNTIFS(Table2[Sub-Sector],Table3[[#This Row],[Sub-Sector]],Table2[% Price above 200 EMA],"&gt;=0")/Table3[[#This Row],[Count]]</f>
        <v>0.66666666666666663</v>
      </c>
      <c r="U87" s="2">
        <f>COUNTIFS(Table2[Sub-Sector],Table3[[#This Row],[Sub-Sector]],Table2[Rate of Change - Zone],"Positive")/Table3[[#This Row],[Count]]</f>
        <v>0.66666666666666663</v>
      </c>
      <c r="V87" s="2">
        <f>COUNTIFS(Table2[Sub-Sector],Table3[[#This Row],[Sub-Sector]],Table2[Sharpe Ratio],"&gt;=0.10")/Table3[[#This Row],[Count]]</f>
        <v>0.16666666666666666</v>
      </c>
      <c r="W8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427</v>
      </c>
      <c r="X87">
        <f>_xlfn.RANK.AVG(Table3[[#This Row],[Score]],Table3[Score],1)</f>
        <v>58</v>
      </c>
      <c r="Y8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274</v>
      </c>
      <c r="Z87">
        <f>_xlfn.RANK.AVG(Table3[[#This Row],[Score 2 ]],Table3[[Score 2 ]],1)</f>
        <v>86</v>
      </c>
    </row>
    <row r="88" spans="1:26" x14ac:dyDescent="0.3">
      <c r="A88" t="s">
        <v>127</v>
      </c>
      <c r="B88">
        <f>COUNTIFS(Table2[Sub-Sector],Table3[[#This Row],[Sub-Sector]])</f>
        <v>20</v>
      </c>
      <c r="C88" s="2">
        <f>COUNTIFS(Table2[Sub-Sector],Table3[[#This Row],[Sub-Sector]],Table2[Uptrend],"Uptrend")/Table3[[#This Row],[Count]]</f>
        <v>0.45</v>
      </c>
      <c r="D88" s="2">
        <f>COUNTIFS(Table2[Sub-Sector],Table3[[#This Row],[Sub-Sector]],Table2[1W Return vs Nifty],"&gt;=5")/Table3[[#This Row],[Count]]</f>
        <v>0.05</v>
      </c>
      <c r="E88" s="2">
        <f>COUNTIFS(Table2[Sub-Sector],Table3[[#This Row],[Sub-Sector]],Table2[1M Return vs Nifty],"&gt;=5")/Table3[[#This Row],[Count]]</f>
        <v>0.35</v>
      </c>
      <c r="F88" s="2">
        <f>COUNTIFS(Table2[Sub-Sector],Table3[[#This Row],[Sub-Sector]],Table2[6M Return vs Nifty],"&gt;=10")/Table3[[#This Row],[Count]]</f>
        <v>0.2</v>
      </c>
      <c r="G88" s="2">
        <f>COUNTIFS(Table2[Sub-Sector],Table3[[#This Row],[Sub-Sector]],Table2[1Y Return vs Nifty],"&gt;=10")/Table3[[#This Row],[Count]]</f>
        <v>0.45</v>
      </c>
      <c r="H88" s="2">
        <f>COUNTIFS(Table2[Sub-Sector],Table3[[#This Row],[Sub-Sector]],Table2[RSI Exponential â€“ 14D],"&gt;=50")/Table3[[#This Row],[Count]]</f>
        <v>0.45</v>
      </c>
      <c r="I88" s="2">
        <f>COUNTIFS(Table2[Sub-Sector],Table3[[#This Row],[Sub-Sector]],Table2[Relative Volume],"&gt;=1")/Table3[[#This Row],[Count]]</f>
        <v>0.4</v>
      </c>
      <c r="J88" s="2">
        <f>COUNTIFS(Table2[Sub-Sector],Table3[[#This Row],[Sub-Sector]],Table2[% Away From Day Low],"&gt;=0.05")/Table3[[#This Row],[Count]]</f>
        <v>0.05</v>
      </c>
      <c r="K88" s="2">
        <f>COUNTIFS(Table2[Sub-Sector],Table3[[#This Row],[Sub-Sector]],Table2[% Away From Day High],"&lt;=0.05")/Table3[[#This Row],[Count]]</f>
        <v>0.9</v>
      </c>
      <c r="L88" s="2">
        <f>COUNTIFS(Table2[Sub-Sector],Table3[[#This Row],[Sub-Sector]],Table2[% Away From Current Week Low],"&gt;=0.05")/Table3[[#This Row],[Count]]</f>
        <v>0.05</v>
      </c>
      <c r="M88" s="2">
        <f>COUNTIFS(Table2[Sub-Sector],Table3[[#This Row],[Sub-Sector]],Table2[% Away From Current Week High],"&lt;=0.05")/Table3[[#This Row],[Count]]</f>
        <v>0.9</v>
      </c>
      <c r="N88" s="2">
        <f>COUNTIFS(Table2[Sub-Sector],Table3[[#This Row],[Sub-Sector]],Table2[% Away From Current Month Low],"&gt;=0.05")/Table3[[#This Row],[Count]]</f>
        <v>0.05</v>
      </c>
      <c r="O88" s="2">
        <f>COUNTIFS(Table2[Sub-Sector],Table3[[#This Row],[Sub-Sector]],Table2[% Away From Current Month High],"&lt;=0.05")/Table3[[#This Row],[Count]]</f>
        <v>0.9</v>
      </c>
      <c r="P88" s="2">
        <f>COUNTIFS(Table2[Sub-Sector],Table3[[#This Row],[Sub-Sector]],Table2[% Away From 52W High],"&lt;=10")/Table3[[#This Row],[Count]]</f>
        <v>0.25</v>
      </c>
      <c r="Q88" s="2">
        <f>COUNTIFS(Table2[Sub-Sector],Table3[[#This Row],[Sub-Sector]],Table2[% Away From 52W Low],"&gt;=10")/Table3[[#This Row],[Count]]</f>
        <v>1</v>
      </c>
      <c r="R88" s="2">
        <f>COUNTIFS(Table2[Sub-Sector],Table3[[#This Row],[Sub-Sector]],Table2[% Price above 20 EMA],"&gt;=0")/Table3[[#This Row],[Count]]</f>
        <v>0.55000000000000004</v>
      </c>
      <c r="S88" s="2">
        <f>COUNTIFS(Table2[Sub-Sector],Table3[[#This Row],[Sub-Sector]],Table2[% Price above 50 EMA],"&gt;=0")/Table3[[#This Row],[Count]]</f>
        <v>0.45</v>
      </c>
      <c r="T88" s="2">
        <f>COUNTIFS(Table2[Sub-Sector],Table3[[#This Row],[Sub-Sector]],Table2[% Price above 200 EMA],"&gt;=0")/Table3[[#This Row],[Count]]</f>
        <v>0.85</v>
      </c>
      <c r="U88" s="2">
        <f>COUNTIFS(Table2[Sub-Sector],Table3[[#This Row],[Sub-Sector]],Table2[Rate of Change - Zone],"Positive")/Table3[[#This Row],[Count]]</f>
        <v>0.75</v>
      </c>
      <c r="V88" s="2">
        <f>COUNTIFS(Table2[Sub-Sector],Table3[[#This Row],[Sub-Sector]],Table2[Sharpe Ratio],"&gt;=0.10")/Table3[[#This Row],[Count]]</f>
        <v>0.45</v>
      </c>
      <c r="W8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421</v>
      </c>
      <c r="X88">
        <f>_xlfn.RANK.AVG(Table3[[#This Row],[Score]],Table3[Score],1)</f>
        <v>53</v>
      </c>
      <c r="Y8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276</v>
      </c>
      <c r="Z88">
        <f>_xlfn.RANK.AVG(Table3[[#This Row],[Score 2 ]],Table3[[Score 2 ]],1)</f>
        <v>87</v>
      </c>
    </row>
    <row r="89" spans="1:26" x14ac:dyDescent="0.3">
      <c r="A89" t="s">
        <v>496</v>
      </c>
      <c r="B89">
        <f>COUNTIFS(Table2[Sub-Sector],Table3[[#This Row],[Sub-Sector]])</f>
        <v>6</v>
      </c>
      <c r="C89" s="2">
        <f>COUNTIFS(Table2[Sub-Sector],Table3[[#This Row],[Sub-Sector]],Table2[Uptrend],"Uptrend")/Table3[[#This Row],[Count]]</f>
        <v>0.66666666666666663</v>
      </c>
      <c r="D89" s="2">
        <f>COUNTIFS(Table2[Sub-Sector],Table3[[#This Row],[Sub-Sector]],Table2[1W Return vs Nifty],"&gt;=5")/Table3[[#This Row],[Count]]</f>
        <v>0</v>
      </c>
      <c r="E89" s="2">
        <f>COUNTIFS(Table2[Sub-Sector],Table3[[#This Row],[Sub-Sector]],Table2[1M Return vs Nifty],"&gt;=5")/Table3[[#This Row],[Count]]</f>
        <v>0.33333333333333331</v>
      </c>
      <c r="F89" s="2">
        <f>COUNTIFS(Table2[Sub-Sector],Table3[[#This Row],[Sub-Sector]],Table2[6M Return vs Nifty],"&gt;=10")/Table3[[#This Row],[Count]]</f>
        <v>0.16666666666666666</v>
      </c>
      <c r="G89" s="2">
        <f>COUNTIFS(Table2[Sub-Sector],Table3[[#This Row],[Sub-Sector]],Table2[1Y Return vs Nifty],"&gt;=10")/Table3[[#This Row],[Count]]</f>
        <v>0</v>
      </c>
      <c r="H89" s="2">
        <f>COUNTIFS(Table2[Sub-Sector],Table3[[#This Row],[Sub-Sector]],Table2[RSI Exponential â€“ 14D],"&gt;=50")/Table3[[#This Row],[Count]]</f>
        <v>0.5</v>
      </c>
      <c r="I89" s="2">
        <f>COUNTIFS(Table2[Sub-Sector],Table3[[#This Row],[Sub-Sector]],Table2[Relative Volume],"&gt;=1")/Table3[[#This Row],[Count]]</f>
        <v>0.33333333333333331</v>
      </c>
      <c r="J89" s="2">
        <f>COUNTIFS(Table2[Sub-Sector],Table3[[#This Row],[Sub-Sector]],Table2[% Away From Day Low],"&gt;=0.05")/Table3[[#This Row],[Count]]</f>
        <v>0</v>
      </c>
      <c r="K89" s="2">
        <f>COUNTIFS(Table2[Sub-Sector],Table3[[#This Row],[Sub-Sector]],Table2[% Away From Day High],"&lt;=0.05")/Table3[[#This Row],[Count]]</f>
        <v>1</v>
      </c>
      <c r="L89" s="2">
        <f>COUNTIFS(Table2[Sub-Sector],Table3[[#This Row],[Sub-Sector]],Table2[% Away From Current Week Low],"&gt;=0.05")/Table3[[#This Row],[Count]]</f>
        <v>0</v>
      </c>
      <c r="M89" s="2">
        <f>COUNTIFS(Table2[Sub-Sector],Table3[[#This Row],[Sub-Sector]],Table2[% Away From Current Week High],"&lt;=0.05")/Table3[[#This Row],[Count]]</f>
        <v>1</v>
      </c>
      <c r="N89" s="2">
        <f>COUNTIFS(Table2[Sub-Sector],Table3[[#This Row],[Sub-Sector]],Table2[% Away From Current Month Low],"&gt;=0.05")/Table3[[#This Row],[Count]]</f>
        <v>0</v>
      </c>
      <c r="O89" s="2">
        <f>COUNTIFS(Table2[Sub-Sector],Table3[[#This Row],[Sub-Sector]],Table2[% Away From Current Month High],"&lt;=0.05")/Table3[[#This Row],[Count]]</f>
        <v>1</v>
      </c>
      <c r="P89" s="2">
        <f>COUNTIFS(Table2[Sub-Sector],Table3[[#This Row],[Sub-Sector]],Table2[% Away From 52W High],"&lt;=10")/Table3[[#This Row],[Count]]</f>
        <v>0.33333333333333331</v>
      </c>
      <c r="Q89" s="2">
        <f>COUNTIFS(Table2[Sub-Sector],Table3[[#This Row],[Sub-Sector]],Table2[% Away From 52W Low],"&gt;=10")/Table3[[#This Row],[Count]]</f>
        <v>1</v>
      </c>
      <c r="R89" s="2">
        <f>COUNTIFS(Table2[Sub-Sector],Table3[[#This Row],[Sub-Sector]],Table2[% Price above 20 EMA],"&gt;=0")/Table3[[#This Row],[Count]]</f>
        <v>0.5</v>
      </c>
      <c r="S89" s="2">
        <f>COUNTIFS(Table2[Sub-Sector],Table3[[#This Row],[Sub-Sector]],Table2[% Price above 50 EMA],"&gt;=0")/Table3[[#This Row],[Count]]</f>
        <v>0.83333333333333337</v>
      </c>
      <c r="T89" s="2">
        <f>COUNTIFS(Table2[Sub-Sector],Table3[[#This Row],[Sub-Sector]],Table2[% Price above 200 EMA],"&gt;=0")/Table3[[#This Row],[Count]]</f>
        <v>0.66666666666666663</v>
      </c>
      <c r="U89" s="2">
        <f>COUNTIFS(Table2[Sub-Sector],Table3[[#This Row],[Sub-Sector]],Table2[Rate of Change - Zone],"Positive")/Table3[[#This Row],[Count]]</f>
        <v>1</v>
      </c>
      <c r="V89" s="2">
        <f>COUNTIFS(Table2[Sub-Sector],Table3[[#This Row],[Sub-Sector]],Table2[Sharpe Ratio],"&gt;=0.10")/Table3[[#This Row],[Count]]</f>
        <v>0</v>
      </c>
      <c r="W8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449</v>
      </c>
      <c r="X89">
        <f>_xlfn.RANK.AVG(Table3[[#This Row],[Score]],Table3[Score],1)</f>
        <v>76</v>
      </c>
      <c r="Y8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280</v>
      </c>
      <c r="Z89">
        <f>_xlfn.RANK.AVG(Table3[[#This Row],[Score 2 ]],Table3[[Score 2 ]],1)</f>
        <v>88</v>
      </c>
    </row>
    <row r="90" spans="1:26" x14ac:dyDescent="0.3">
      <c r="A90" t="s">
        <v>627</v>
      </c>
      <c r="B90">
        <f>COUNTIFS(Table2[Sub-Sector],Table3[[#This Row],[Sub-Sector]])</f>
        <v>14</v>
      </c>
      <c r="C90" s="2">
        <f>COUNTIFS(Table2[Sub-Sector],Table3[[#This Row],[Sub-Sector]],Table2[Uptrend],"Uptrend")/Table3[[#This Row],[Count]]</f>
        <v>0.8571428571428571</v>
      </c>
      <c r="D90" s="2">
        <f>COUNTIFS(Table2[Sub-Sector],Table3[[#This Row],[Sub-Sector]],Table2[1W Return vs Nifty],"&gt;=5")/Table3[[#This Row],[Count]]</f>
        <v>0</v>
      </c>
      <c r="E90" s="2">
        <f>COUNTIFS(Table2[Sub-Sector],Table3[[#This Row],[Sub-Sector]],Table2[1M Return vs Nifty],"&gt;=5")/Table3[[#This Row],[Count]]</f>
        <v>7.1428571428571425E-2</v>
      </c>
      <c r="F90" s="2">
        <f>COUNTIFS(Table2[Sub-Sector],Table3[[#This Row],[Sub-Sector]],Table2[6M Return vs Nifty],"&gt;=10")/Table3[[#This Row],[Count]]</f>
        <v>7.1428571428571425E-2</v>
      </c>
      <c r="G90" s="2">
        <f>COUNTIFS(Table2[Sub-Sector],Table3[[#This Row],[Sub-Sector]],Table2[1Y Return vs Nifty],"&gt;=10")/Table3[[#This Row],[Count]]</f>
        <v>0.5</v>
      </c>
      <c r="H90" s="2">
        <f>COUNTIFS(Table2[Sub-Sector],Table3[[#This Row],[Sub-Sector]],Table2[RSI Exponential â€“ 14D],"&gt;=50")/Table3[[#This Row],[Count]]</f>
        <v>0.35714285714285715</v>
      </c>
      <c r="I90" s="2">
        <f>COUNTIFS(Table2[Sub-Sector],Table3[[#This Row],[Sub-Sector]],Table2[Relative Volume],"&gt;=1")/Table3[[#This Row],[Count]]</f>
        <v>0.5</v>
      </c>
      <c r="J90" s="2">
        <f>COUNTIFS(Table2[Sub-Sector],Table3[[#This Row],[Sub-Sector]],Table2[% Away From Day Low],"&gt;=0.05")/Table3[[#This Row],[Count]]</f>
        <v>0</v>
      </c>
      <c r="K90" s="2">
        <f>COUNTIFS(Table2[Sub-Sector],Table3[[#This Row],[Sub-Sector]],Table2[% Away From Day High],"&lt;=0.05")/Table3[[#This Row],[Count]]</f>
        <v>1</v>
      </c>
      <c r="L90" s="2">
        <f>COUNTIFS(Table2[Sub-Sector],Table3[[#This Row],[Sub-Sector]],Table2[% Away From Current Week Low],"&gt;=0.05")/Table3[[#This Row],[Count]]</f>
        <v>0</v>
      </c>
      <c r="M90" s="2">
        <f>COUNTIFS(Table2[Sub-Sector],Table3[[#This Row],[Sub-Sector]],Table2[% Away From Current Week High],"&lt;=0.05")/Table3[[#This Row],[Count]]</f>
        <v>1</v>
      </c>
      <c r="N90" s="2">
        <f>COUNTIFS(Table2[Sub-Sector],Table3[[#This Row],[Sub-Sector]],Table2[% Away From Current Month Low],"&gt;=0.05")/Table3[[#This Row],[Count]]</f>
        <v>0</v>
      </c>
      <c r="O90" s="2">
        <f>COUNTIFS(Table2[Sub-Sector],Table3[[#This Row],[Sub-Sector]],Table2[% Away From Current Month High],"&lt;=0.05")/Table3[[#This Row],[Count]]</f>
        <v>1</v>
      </c>
      <c r="P90" s="2">
        <f>COUNTIFS(Table2[Sub-Sector],Table3[[#This Row],[Sub-Sector]],Table2[% Away From 52W High],"&lt;=10")/Table3[[#This Row],[Count]]</f>
        <v>0.14285714285714285</v>
      </c>
      <c r="Q90" s="2">
        <f>COUNTIFS(Table2[Sub-Sector],Table3[[#This Row],[Sub-Sector]],Table2[% Away From 52W Low],"&gt;=10")/Table3[[#This Row],[Count]]</f>
        <v>1</v>
      </c>
      <c r="R90" s="2">
        <f>COUNTIFS(Table2[Sub-Sector],Table3[[#This Row],[Sub-Sector]],Table2[% Price above 20 EMA],"&gt;=0")/Table3[[#This Row],[Count]]</f>
        <v>0.35714285714285715</v>
      </c>
      <c r="S90" s="2">
        <f>COUNTIFS(Table2[Sub-Sector],Table3[[#This Row],[Sub-Sector]],Table2[% Price above 50 EMA],"&gt;=0")/Table3[[#This Row],[Count]]</f>
        <v>0.5</v>
      </c>
      <c r="T90" s="2">
        <f>COUNTIFS(Table2[Sub-Sector],Table3[[#This Row],[Sub-Sector]],Table2[% Price above 200 EMA],"&gt;=0")/Table3[[#This Row],[Count]]</f>
        <v>0.8571428571428571</v>
      </c>
      <c r="U90" s="2">
        <f>COUNTIFS(Table2[Sub-Sector],Table3[[#This Row],[Sub-Sector]],Table2[Rate of Change - Zone],"Positive")/Table3[[#This Row],[Count]]</f>
        <v>0.6428571428571429</v>
      </c>
      <c r="V90" s="2">
        <f>COUNTIFS(Table2[Sub-Sector],Table3[[#This Row],[Sub-Sector]],Table2[Sharpe Ratio],"&gt;=0.10")/Table3[[#This Row],[Count]]</f>
        <v>0.21428571428571427</v>
      </c>
      <c r="W9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462</v>
      </c>
      <c r="X90">
        <f>_xlfn.RANK.AVG(Table3[[#This Row],[Score]],Table3[Score],1)</f>
        <v>80</v>
      </c>
      <c r="Y9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282.5</v>
      </c>
      <c r="Z90">
        <f>_xlfn.RANK.AVG(Table3[[#This Row],[Score 2 ]],Table3[[Score 2 ]],1)</f>
        <v>89</v>
      </c>
    </row>
    <row r="91" spans="1:26" x14ac:dyDescent="0.3">
      <c r="A91" t="s">
        <v>92</v>
      </c>
      <c r="B91">
        <f>COUNTIFS(Table2[Sub-Sector],Table3[[#This Row],[Sub-Sector]])</f>
        <v>5</v>
      </c>
      <c r="C91" s="2">
        <f>COUNTIFS(Table2[Sub-Sector],Table3[[#This Row],[Sub-Sector]],Table2[Uptrend],"Uptrend")/Table3[[#This Row],[Count]]</f>
        <v>0.2</v>
      </c>
      <c r="D91" s="2">
        <f>COUNTIFS(Table2[Sub-Sector],Table3[[#This Row],[Sub-Sector]],Table2[1W Return vs Nifty],"&gt;=5")/Table3[[#This Row],[Count]]</f>
        <v>0</v>
      </c>
      <c r="E91" s="2">
        <f>COUNTIFS(Table2[Sub-Sector],Table3[[#This Row],[Sub-Sector]],Table2[1M Return vs Nifty],"&gt;=5")/Table3[[#This Row],[Count]]</f>
        <v>0</v>
      </c>
      <c r="F91" s="2">
        <f>COUNTIFS(Table2[Sub-Sector],Table3[[#This Row],[Sub-Sector]],Table2[6M Return vs Nifty],"&gt;=10")/Table3[[#This Row],[Count]]</f>
        <v>0.6</v>
      </c>
      <c r="G91" s="2">
        <f>COUNTIFS(Table2[Sub-Sector],Table3[[#This Row],[Sub-Sector]],Table2[1Y Return vs Nifty],"&gt;=10")/Table3[[#This Row],[Count]]</f>
        <v>0.6</v>
      </c>
      <c r="H91" s="2">
        <f>COUNTIFS(Table2[Sub-Sector],Table3[[#This Row],[Sub-Sector]],Table2[RSI Exponential â€“ 14D],"&gt;=50")/Table3[[#This Row],[Count]]</f>
        <v>0</v>
      </c>
      <c r="I91" s="2">
        <f>COUNTIFS(Table2[Sub-Sector],Table3[[#This Row],[Sub-Sector]],Table2[Relative Volume],"&gt;=1")/Table3[[#This Row],[Count]]</f>
        <v>0</v>
      </c>
      <c r="J91" s="2">
        <f>COUNTIFS(Table2[Sub-Sector],Table3[[#This Row],[Sub-Sector]],Table2[% Away From Day Low],"&gt;=0.05")/Table3[[#This Row],[Count]]</f>
        <v>0</v>
      </c>
      <c r="K91" s="2">
        <f>COUNTIFS(Table2[Sub-Sector],Table3[[#This Row],[Sub-Sector]],Table2[% Away From Day High],"&lt;=0.05")/Table3[[#This Row],[Count]]</f>
        <v>1</v>
      </c>
      <c r="L91" s="2">
        <f>COUNTIFS(Table2[Sub-Sector],Table3[[#This Row],[Sub-Sector]],Table2[% Away From Current Week Low],"&gt;=0.05")/Table3[[#This Row],[Count]]</f>
        <v>0</v>
      </c>
      <c r="M91" s="2">
        <f>COUNTIFS(Table2[Sub-Sector],Table3[[#This Row],[Sub-Sector]],Table2[% Away From Current Week High],"&lt;=0.05")/Table3[[#This Row],[Count]]</f>
        <v>1</v>
      </c>
      <c r="N91" s="2">
        <f>COUNTIFS(Table2[Sub-Sector],Table3[[#This Row],[Sub-Sector]],Table2[% Away From Current Month Low],"&gt;=0.05")/Table3[[#This Row],[Count]]</f>
        <v>0</v>
      </c>
      <c r="O91" s="2">
        <f>COUNTIFS(Table2[Sub-Sector],Table3[[#This Row],[Sub-Sector]],Table2[% Away From Current Month High],"&lt;=0.05")/Table3[[#This Row],[Count]]</f>
        <v>1</v>
      </c>
      <c r="P91" s="2">
        <f>COUNTIFS(Table2[Sub-Sector],Table3[[#This Row],[Sub-Sector]],Table2[% Away From 52W High],"&lt;=10")/Table3[[#This Row],[Count]]</f>
        <v>0</v>
      </c>
      <c r="Q91" s="2">
        <f>COUNTIFS(Table2[Sub-Sector],Table3[[#This Row],[Sub-Sector]],Table2[% Away From 52W Low],"&gt;=10")/Table3[[#This Row],[Count]]</f>
        <v>1</v>
      </c>
      <c r="R91" s="2">
        <f>COUNTIFS(Table2[Sub-Sector],Table3[[#This Row],[Sub-Sector]],Table2[% Price above 20 EMA],"&gt;=0")/Table3[[#This Row],[Count]]</f>
        <v>0</v>
      </c>
      <c r="S91" s="2">
        <f>COUNTIFS(Table2[Sub-Sector],Table3[[#This Row],[Sub-Sector]],Table2[% Price above 50 EMA],"&gt;=0")/Table3[[#This Row],[Count]]</f>
        <v>0.2</v>
      </c>
      <c r="T91" s="2">
        <f>COUNTIFS(Table2[Sub-Sector],Table3[[#This Row],[Sub-Sector]],Table2[% Price above 200 EMA],"&gt;=0")/Table3[[#This Row],[Count]]</f>
        <v>0.8</v>
      </c>
      <c r="U91" s="2">
        <f>COUNTIFS(Table2[Sub-Sector],Table3[[#This Row],[Sub-Sector]],Table2[Rate of Change - Zone],"Positive")/Table3[[#This Row],[Count]]</f>
        <v>0.6</v>
      </c>
      <c r="V91" s="2">
        <f>COUNTIFS(Table2[Sub-Sector],Table3[[#This Row],[Sub-Sector]],Table2[Sharpe Ratio],"&gt;=0.10")/Table3[[#This Row],[Count]]</f>
        <v>0.6</v>
      </c>
      <c r="W9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561.5</v>
      </c>
      <c r="X91">
        <f>_xlfn.RANK.AVG(Table3[[#This Row],[Score]],Table3[Score],1)</f>
        <v>104.5</v>
      </c>
      <c r="Y9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283.5</v>
      </c>
      <c r="Z91">
        <f>_xlfn.RANK.AVG(Table3[[#This Row],[Score 2 ]],Table3[[Score 2 ]],1)</f>
        <v>90</v>
      </c>
    </row>
    <row r="92" spans="1:26" x14ac:dyDescent="0.3">
      <c r="A92" t="s">
        <v>21</v>
      </c>
      <c r="B92">
        <f>COUNTIFS(Table2[Sub-Sector],Table3[[#This Row],[Sub-Sector]])</f>
        <v>20</v>
      </c>
      <c r="C92" s="2">
        <f>COUNTIFS(Table2[Sub-Sector],Table3[[#This Row],[Sub-Sector]],Table2[Uptrend],"Uptrend")/Table3[[#This Row],[Count]]</f>
        <v>0.7</v>
      </c>
      <c r="D92" s="2">
        <f>COUNTIFS(Table2[Sub-Sector],Table3[[#This Row],[Sub-Sector]],Table2[1W Return vs Nifty],"&gt;=5")/Table3[[#This Row],[Count]]</f>
        <v>0.25</v>
      </c>
      <c r="E92" s="2">
        <f>COUNTIFS(Table2[Sub-Sector],Table3[[#This Row],[Sub-Sector]],Table2[1M Return vs Nifty],"&gt;=5")/Table3[[#This Row],[Count]]</f>
        <v>0.3</v>
      </c>
      <c r="F92" s="2">
        <f>COUNTIFS(Table2[Sub-Sector],Table3[[#This Row],[Sub-Sector]],Table2[6M Return vs Nifty],"&gt;=10")/Table3[[#This Row],[Count]]</f>
        <v>0.2</v>
      </c>
      <c r="G92" s="2">
        <f>COUNTIFS(Table2[Sub-Sector],Table3[[#This Row],[Sub-Sector]],Table2[1Y Return vs Nifty],"&gt;=10")/Table3[[#This Row],[Count]]</f>
        <v>0.3</v>
      </c>
      <c r="H92" s="2">
        <f>COUNTIFS(Table2[Sub-Sector],Table3[[#This Row],[Sub-Sector]],Table2[RSI Exponential â€“ 14D],"&gt;=50")/Table3[[#This Row],[Count]]</f>
        <v>0.75</v>
      </c>
      <c r="I92" s="2">
        <f>COUNTIFS(Table2[Sub-Sector],Table3[[#This Row],[Sub-Sector]],Table2[Relative Volume],"&gt;=1")/Table3[[#This Row],[Count]]</f>
        <v>0.35</v>
      </c>
      <c r="J92" s="2">
        <f>COUNTIFS(Table2[Sub-Sector],Table3[[#This Row],[Sub-Sector]],Table2[% Away From Day Low],"&gt;=0.05")/Table3[[#This Row],[Count]]</f>
        <v>0</v>
      </c>
      <c r="K92" s="2">
        <f>COUNTIFS(Table2[Sub-Sector],Table3[[#This Row],[Sub-Sector]],Table2[% Away From Day High],"&lt;=0.05")/Table3[[#This Row],[Count]]</f>
        <v>1</v>
      </c>
      <c r="L92" s="2">
        <f>COUNTIFS(Table2[Sub-Sector],Table3[[#This Row],[Sub-Sector]],Table2[% Away From Current Week Low],"&gt;=0.05")/Table3[[#This Row],[Count]]</f>
        <v>0</v>
      </c>
      <c r="M92" s="2">
        <f>COUNTIFS(Table2[Sub-Sector],Table3[[#This Row],[Sub-Sector]],Table2[% Away From Current Week High],"&lt;=0.05")/Table3[[#This Row],[Count]]</f>
        <v>1</v>
      </c>
      <c r="N92" s="2">
        <f>COUNTIFS(Table2[Sub-Sector],Table3[[#This Row],[Sub-Sector]],Table2[% Away From Current Month Low],"&gt;=0.05")/Table3[[#This Row],[Count]]</f>
        <v>0</v>
      </c>
      <c r="O92" s="2">
        <f>COUNTIFS(Table2[Sub-Sector],Table3[[#This Row],[Sub-Sector]],Table2[% Away From Current Month High],"&lt;=0.05")/Table3[[#This Row],[Count]]</f>
        <v>1</v>
      </c>
      <c r="P92" s="2">
        <f>COUNTIFS(Table2[Sub-Sector],Table3[[#This Row],[Sub-Sector]],Table2[% Away From 52W High],"&lt;=10")/Table3[[#This Row],[Count]]</f>
        <v>0.6</v>
      </c>
      <c r="Q92" s="2">
        <f>COUNTIFS(Table2[Sub-Sector],Table3[[#This Row],[Sub-Sector]],Table2[% Away From 52W Low],"&gt;=10")/Table3[[#This Row],[Count]]</f>
        <v>0.95</v>
      </c>
      <c r="R92" s="2">
        <f>COUNTIFS(Table2[Sub-Sector],Table3[[#This Row],[Sub-Sector]],Table2[% Price above 20 EMA],"&gt;=0")/Table3[[#This Row],[Count]]</f>
        <v>0.7</v>
      </c>
      <c r="S92" s="2">
        <f>COUNTIFS(Table2[Sub-Sector],Table3[[#This Row],[Sub-Sector]],Table2[% Price above 50 EMA],"&gt;=0")/Table3[[#This Row],[Count]]</f>
        <v>0.8</v>
      </c>
      <c r="T92" s="2">
        <f>COUNTIFS(Table2[Sub-Sector],Table3[[#This Row],[Sub-Sector]],Table2[% Price above 200 EMA],"&gt;=0")/Table3[[#This Row],[Count]]</f>
        <v>0.85</v>
      </c>
      <c r="U92" s="2">
        <f>COUNTIFS(Table2[Sub-Sector],Table3[[#This Row],[Sub-Sector]],Table2[Rate of Change - Zone],"Positive")/Table3[[#This Row],[Count]]</f>
        <v>0.85</v>
      </c>
      <c r="V92" s="2">
        <f>COUNTIFS(Table2[Sub-Sector],Table3[[#This Row],[Sub-Sector]],Table2[Sharpe Ratio],"&gt;=0.10")/Table3[[#This Row],[Count]]</f>
        <v>0.1</v>
      </c>
      <c r="W9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390.5</v>
      </c>
      <c r="X92">
        <f>_xlfn.RANK.AVG(Table3[[#This Row],[Score]],Table3[Score],1)</f>
        <v>45</v>
      </c>
      <c r="Y9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287.5</v>
      </c>
      <c r="Z92">
        <f>_xlfn.RANK.AVG(Table3[[#This Row],[Score 2 ]],Table3[[Score 2 ]],1)</f>
        <v>91</v>
      </c>
    </row>
    <row r="93" spans="1:26" x14ac:dyDescent="0.3">
      <c r="A93" t="s">
        <v>27</v>
      </c>
      <c r="B93">
        <f>COUNTIFS(Table2[Sub-Sector],Table3[[#This Row],[Sub-Sector]])</f>
        <v>4</v>
      </c>
      <c r="C93" s="2">
        <f>COUNTIFS(Table2[Sub-Sector],Table3[[#This Row],[Sub-Sector]],Table2[Uptrend],"Uptrend")/Table3[[#This Row],[Count]]</f>
        <v>1</v>
      </c>
      <c r="D93" s="2">
        <f>COUNTIFS(Table2[Sub-Sector],Table3[[#This Row],[Sub-Sector]],Table2[1W Return vs Nifty],"&gt;=5")/Table3[[#This Row],[Count]]</f>
        <v>0</v>
      </c>
      <c r="E93" s="2">
        <f>COUNTIFS(Table2[Sub-Sector],Table3[[#This Row],[Sub-Sector]],Table2[1M Return vs Nifty],"&gt;=5")/Table3[[#This Row],[Count]]</f>
        <v>0</v>
      </c>
      <c r="F93" s="2">
        <f>COUNTIFS(Table2[Sub-Sector],Table3[[#This Row],[Sub-Sector]],Table2[6M Return vs Nifty],"&gt;=10")/Table3[[#This Row],[Count]]</f>
        <v>0.25</v>
      </c>
      <c r="G93" s="2">
        <f>COUNTIFS(Table2[Sub-Sector],Table3[[#This Row],[Sub-Sector]],Table2[1Y Return vs Nifty],"&gt;=10")/Table3[[#This Row],[Count]]</f>
        <v>0.5</v>
      </c>
      <c r="H93" s="2">
        <f>COUNTIFS(Table2[Sub-Sector],Table3[[#This Row],[Sub-Sector]],Table2[RSI Exponential â€“ 14D],"&gt;=50")/Table3[[#This Row],[Count]]</f>
        <v>0.75</v>
      </c>
      <c r="I93" s="2">
        <f>COUNTIFS(Table2[Sub-Sector],Table3[[#This Row],[Sub-Sector]],Table2[Relative Volume],"&gt;=1")/Table3[[#This Row],[Count]]</f>
        <v>0.25</v>
      </c>
      <c r="J93" s="2">
        <f>COUNTIFS(Table2[Sub-Sector],Table3[[#This Row],[Sub-Sector]],Table2[% Away From Day Low],"&gt;=0.05")/Table3[[#This Row],[Count]]</f>
        <v>0</v>
      </c>
      <c r="K93" s="2">
        <f>COUNTIFS(Table2[Sub-Sector],Table3[[#This Row],[Sub-Sector]],Table2[% Away From Day High],"&lt;=0.05")/Table3[[#This Row],[Count]]</f>
        <v>1</v>
      </c>
      <c r="L93" s="2">
        <f>COUNTIFS(Table2[Sub-Sector],Table3[[#This Row],[Sub-Sector]],Table2[% Away From Current Week Low],"&gt;=0.05")/Table3[[#This Row],[Count]]</f>
        <v>0</v>
      </c>
      <c r="M93" s="2">
        <f>COUNTIFS(Table2[Sub-Sector],Table3[[#This Row],[Sub-Sector]],Table2[% Away From Current Week High],"&lt;=0.05")/Table3[[#This Row],[Count]]</f>
        <v>1</v>
      </c>
      <c r="N93" s="2">
        <f>COUNTIFS(Table2[Sub-Sector],Table3[[#This Row],[Sub-Sector]],Table2[% Away From Current Month Low],"&gt;=0.05")/Table3[[#This Row],[Count]]</f>
        <v>0</v>
      </c>
      <c r="O93" s="2">
        <f>COUNTIFS(Table2[Sub-Sector],Table3[[#This Row],[Sub-Sector]],Table2[% Away From Current Month High],"&lt;=0.05")/Table3[[#This Row],[Count]]</f>
        <v>1</v>
      </c>
      <c r="P93" s="2">
        <f>COUNTIFS(Table2[Sub-Sector],Table3[[#This Row],[Sub-Sector]],Table2[% Away From 52W High],"&lt;=10")/Table3[[#This Row],[Count]]</f>
        <v>0.5</v>
      </c>
      <c r="Q93" s="2">
        <f>COUNTIFS(Table2[Sub-Sector],Table3[[#This Row],[Sub-Sector]],Table2[% Away From 52W Low],"&gt;=10")/Table3[[#This Row],[Count]]</f>
        <v>1</v>
      </c>
      <c r="R93" s="2">
        <f>COUNTIFS(Table2[Sub-Sector],Table3[[#This Row],[Sub-Sector]],Table2[% Price above 20 EMA],"&gt;=0")/Table3[[#This Row],[Count]]</f>
        <v>0.75</v>
      </c>
      <c r="S93" s="2">
        <f>COUNTIFS(Table2[Sub-Sector],Table3[[#This Row],[Sub-Sector]],Table2[% Price above 50 EMA],"&gt;=0")/Table3[[#This Row],[Count]]</f>
        <v>0.75</v>
      </c>
      <c r="T93" s="2">
        <f>COUNTIFS(Table2[Sub-Sector],Table3[[#This Row],[Sub-Sector]],Table2[% Price above 200 EMA],"&gt;=0")/Table3[[#This Row],[Count]]</f>
        <v>1</v>
      </c>
      <c r="U93" s="2">
        <f>COUNTIFS(Table2[Sub-Sector],Table3[[#This Row],[Sub-Sector]],Table2[Rate of Change - Zone],"Positive")/Table3[[#This Row],[Count]]</f>
        <v>0.75</v>
      </c>
      <c r="V93" s="2">
        <f>COUNTIFS(Table2[Sub-Sector],Table3[[#This Row],[Sub-Sector]],Table2[Sharpe Ratio],"&gt;=0.10")/Table3[[#This Row],[Count]]</f>
        <v>0.25</v>
      </c>
      <c r="W9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475.5</v>
      </c>
      <c r="X93">
        <f>_xlfn.RANK.AVG(Table3[[#This Row],[Score]],Table3[Score],1)</f>
        <v>83</v>
      </c>
      <c r="Y9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288.5</v>
      </c>
      <c r="Z93">
        <f>_xlfn.RANK.AVG(Table3[[#This Row],[Score 2 ]],Table3[[Score 2 ]],1)</f>
        <v>92</v>
      </c>
    </row>
    <row r="94" spans="1:26" x14ac:dyDescent="0.3">
      <c r="A94" t="s">
        <v>730</v>
      </c>
      <c r="B94">
        <f>COUNTIFS(Table2[Sub-Sector],Table3[[#This Row],[Sub-Sector]])</f>
        <v>5</v>
      </c>
      <c r="C94" s="2">
        <f>COUNTIFS(Table2[Sub-Sector],Table3[[#This Row],[Sub-Sector]],Table2[Uptrend],"Uptrend")/Table3[[#This Row],[Count]]</f>
        <v>0.4</v>
      </c>
      <c r="D94" s="2">
        <f>COUNTIFS(Table2[Sub-Sector],Table3[[#This Row],[Sub-Sector]],Table2[1W Return vs Nifty],"&gt;=5")/Table3[[#This Row],[Count]]</f>
        <v>0</v>
      </c>
      <c r="E94" s="2">
        <f>COUNTIFS(Table2[Sub-Sector],Table3[[#This Row],[Sub-Sector]],Table2[1M Return vs Nifty],"&gt;=5")/Table3[[#This Row],[Count]]</f>
        <v>0.2</v>
      </c>
      <c r="F94" s="2">
        <f>COUNTIFS(Table2[Sub-Sector],Table3[[#This Row],[Sub-Sector]],Table2[6M Return vs Nifty],"&gt;=10")/Table3[[#This Row],[Count]]</f>
        <v>0.4</v>
      </c>
      <c r="G94" s="2">
        <f>COUNTIFS(Table2[Sub-Sector],Table3[[#This Row],[Sub-Sector]],Table2[1Y Return vs Nifty],"&gt;=10")/Table3[[#This Row],[Count]]</f>
        <v>0.8</v>
      </c>
      <c r="H94" s="2">
        <f>COUNTIFS(Table2[Sub-Sector],Table3[[#This Row],[Sub-Sector]],Table2[RSI Exponential â€“ 14D],"&gt;=50")/Table3[[#This Row],[Count]]</f>
        <v>0.2</v>
      </c>
      <c r="I94" s="2">
        <f>COUNTIFS(Table2[Sub-Sector],Table3[[#This Row],[Sub-Sector]],Table2[Relative Volume],"&gt;=1")/Table3[[#This Row],[Count]]</f>
        <v>0</v>
      </c>
      <c r="J94" s="2">
        <f>COUNTIFS(Table2[Sub-Sector],Table3[[#This Row],[Sub-Sector]],Table2[% Away From Day Low],"&gt;=0.05")/Table3[[#This Row],[Count]]</f>
        <v>0</v>
      </c>
      <c r="K94" s="2">
        <f>COUNTIFS(Table2[Sub-Sector],Table3[[#This Row],[Sub-Sector]],Table2[% Away From Day High],"&lt;=0.05")/Table3[[#This Row],[Count]]</f>
        <v>1</v>
      </c>
      <c r="L94" s="2">
        <f>COUNTIFS(Table2[Sub-Sector],Table3[[#This Row],[Sub-Sector]],Table2[% Away From Current Week Low],"&gt;=0.05")/Table3[[#This Row],[Count]]</f>
        <v>0</v>
      </c>
      <c r="M94" s="2">
        <f>COUNTIFS(Table2[Sub-Sector],Table3[[#This Row],[Sub-Sector]],Table2[% Away From Current Week High],"&lt;=0.05")/Table3[[#This Row],[Count]]</f>
        <v>1</v>
      </c>
      <c r="N94" s="2">
        <f>COUNTIFS(Table2[Sub-Sector],Table3[[#This Row],[Sub-Sector]],Table2[% Away From Current Month Low],"&gt;=0.05")/Table3[[#This Row],[Count]]</f>
        <v>0</v>
      </c>
      <c r="O94" s="2">
        <f>COUNTIFS(Table2[Sub-Sector],Table3[[#This Row],[Sub-Sector]],Table2[% Away From Current Month High],"&lt;=0.05")/Table3[[#This Row],[Count]]</f>
        <v>1</v>
      </c>
      <c r="P94" s="2">
        <f>COUNTIFS(Table2[Sub-Sector],Table3[[#This Row],[Sub-Sector]],Table2[% Away From 52W High],"&lt;=10")/Table3[[#This Row],[Count]]</f>
        <v>0.2</v>
      </c>
      <c r="Q94" s="2">
        <f>COUNTIFS(Table2[Sub-Sector],Table3[[#This Row],[Sub-Sector]],Table2[% Away From 52W Low],"&gt;=10")/Table3[[#This Row],[Count]]</f>
        <v>1</v>
      </c>
      <c r="R94" s="2">
        <f>COUNTIFS(Table2[Sub-Sector],Table3[[#This Row],[Sub-Sector]],Table2[% Price above 20 EMA],"&gt;=0")/Table3[[#This Row],[Count]]</f>
        <v>0.2</v>
      </c>
      <c r="S94" s="2">
        <f>COUNTIFS(Table2[Sub-Sector],Table3[[#This Row],[Sub-Sector]],Table2[% Price above 50 EMA],"&gt;=0")/Table3[[#This Row],[Count]]</f>
        <v>0.2</v>
      </c>
      <c r="T94" s="2">
        <f>COUNTIFS(Table2[Sub-Sector],Table3[[#This Row],[Sub-Sector]],Table2[% Price above 200 EMA],"&gt;=0")/Table3[[#This Row],[Count]]</f>
        <v>1</v>
      </c>
      <c r="U94" s="2">
        <f>COUNTIFS(Table2[Sub-Sector],Table3[[#This Row],[Sub-Sector]],Table2[Rate of Change - Zone],"Positive")/Table3[[#This Row],[Count]]</f>
        <v>0.6</v>
      </c>
      <c r="V94" s="2">
        <f>COUNTIFS(Table2[Sub-Sector],Table3[[#This Row],[Sub-Sector]],Table2[Sharpe Ratio],"&gt;=0.10")/Table3[[#This Row],[Count]]</f>
        <v>1</v>
      </c>
      <c r="W9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512</v>
      </c>
      <c r="X94">
        <f>_xlfn.RANK.AVG(Table3[[#This Row],[Score]],Table3[Score],1)</f>
        <v>88</v>
      </c>
      <c r="Y9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290.5</v>
      </c>
      <c r="Z94">
        <f>_xlfn.RANK.AVG(Table3[[#This Row],[Score 2 ]],Table3[[Score 2 ]],1)</f>
        <v>93.5</v>
      </c>
    </row>
    <row r="95" spans="1:26" x14ac:dyDescent="0.3">
      <c r="A95" t="s">
        <v>603</v>
      </c>
      <c r="B95">
        <f>COUNTIFS(Table2[Sub-Sector],Table3[[#This Row],[Sub-Sector]])</f>
        <v>3</v>
      </c>
      <c r="C95" s="2">
        <f>COUNTIFS(Table2[Sub-Sector],Table3[[#This Row],[Sub-Sector]],Table2[Uptrend],"Uptrend")/Table3[[#This Row],[Count]]</f>
        <v>0.33333333333333331</v>
      </c>
      <c r="D95" s="2">
        <f>COUNTIFS(Table2[Sub-Sector],Table3[[#This Row],[Sub-Sector]],Table2[1W Return vs Nifty],"&gt;=5")/Table3[[#This Row],[Count]]</f>
        <v>0</v>
      </c>
      <c r="E95" s="2">
        <f>COUNTIFS(Table2[Sub-Sector],Table3[[#This Row],[Sub-Sector]],Table2[1M Return vs Nifty],"&gt;=5")/Table3[[#This Row],[Count]]</f>
        <v>0.33333333333333331</v>
      </c>
      <c r="F95" s="2">
        <f>COUNTIFS(Table2[Sub-Sector],Table3[[#This Row],[Sub-Sector]],Table2[6M Return vs Nifty],"&gt;=10")/Table3[[#This Row],[Count]]</f>
        <v>0.33333333333333331</v>
      </c>
      <c r="G95" s="2">
        <f>COUNTIFS(Table2[Sub-Sector],Table3[[#This Row],[Sub-Sector]],Table2[1Y Return vs Nifty],"&gt;=10")/Table3[[#This Row],[Count]]</f>
        <v>0</v>
      </c>
      <c r="H95" s="2">
        <f>COUNTIFS(Table2[Sub-Sector],Table3[[#This Row],[Sub-Sector]],Table2[RSI Exponential â€“ 14D],"&gt;=50")/Table3[[#This Row],[Count]]</f>
        <v>0.66666666666666663</v>
      </c>
      <c r="I95" s="2">
        <f>COUNTIFS(Table2[Sub-Sector],Table3[[#This Row],[Sub-Sector]],Table2[Relative Volume],"&gt;=1")/Table3[[#This Row],[Count]]</f>
        <v>0.66666666666666663</v>
      </c>
      <c r="J95" s="2">
        <f>COUNTIFS(Table2[Sub-Sector],Table3[[#This Row],[Sub-Sector]],Table2[% Away From Day Low],"&gt;=0.05")/Table3[[#This Row],[Count]]</f>
        <v>0</v>
      </c>
      <c r="K95" s="2">
        <f>COUNTIFS(Table2[Sub-Sector],Table3[[#This Row],[Sub-Sector]],Table2[% Away From Day High],"&lt;=0.05")/Table3[[#This Row],[Count]]</f>
        <v>1</v>
      </c>
      <c r="L95" s="2">
        <f>COUNTIFS(Table2[Sub-Sector],Table3[[#This Row],[Sub-Sector]],Table2[% Away From Current Week Low],"&gt;=0.05")/Table3[[#This Row],[Count]]</f>
        <v>0</v>
      </c>
      <c r="M95" s="2">
        <f>COUNTIFS(Table2[Sub-Sector],Table3[[#This Row],[Sub-Sector]],Table2[% Away From Current Week High],"&lt;=0.05")/Table3[[#This Row],[Count]]</f>
        <v>1</v>
      </c>
      <c r="N95" s="2">
        <f>COUNTIFS(Table2[Sub-Sector],Table3[[#This Row],[Sub-Sector]],Table2[% Away From Current Month Low],"&gt;=0.05")/Table3[[#This Row],[Count]]</f>
        <v>0</v>
      </c>
      <c r="O95" s="2">
        <f>COUNTIFS(Table2[Sub-Sector],Table3[[#This Row],[Sub-Sector]],Table2[% Away From Current Month High],"&lt;=0.05")/Table3[[#This Row],[Count]]</f>
        <v>1</v>
      </c>
      <c r="P95" s="2">
        <f>COUNTIFS(Table2[Sub-Sector],Table3[[#This Row],[Sub-Sector]],Table2[% Away From 52W High],"&lt;=10")/Table3[[#This Row],[Count]]</f>
        <v>0</v>
      </c>
      <c r="Q95" s="2">
        <f>COUNTIFS(Table2[Sub-Sector],Table3[[#This Row],[Sub-Sector]],Table2[% Away From 52W Low],"&gt;=10")/Table3[[#This Row],[Count]]</f>
        <v>1</v>
      </c>
      <c r="R95" s="2">
        <f>COUNTIFS(Table2[Sub-Sector],Table3[[#This Row],[Sub-Sector]],Table2[% Price above 20 EMA],"&gt;=0")/Table3[[#This Row],[Count]]</f>
        <v>0.66666666666666663</v>
      </c>
      <c r="S95" s="2">
        <f>COUNTIFS(Table2[Sub-Sector],Table3[[#This Row],[Sub-Sector]],Table2[% Price above 50 EMA],"&gt;=0")/Table3[[#This Row],[Count]]</f>
        <v>0.66666666666666663</v>
      </c>
      <c r="T95" s="2">
        <f>COUNTIFS(Table2[Sub-Sector],Table3[[#This Row],[Sub-Sector]],Table2[% Price above 200 EMA],"&gt;=0")/Table3[[#This Row],[Count]]</f>
        <v>0.66666666666666663</v>
      </c>
      <c r="U95" s="2">
        <f>COUNTIFS(Table2[Sub-Sector],Table3[[#This Row],[Sub-Sector]],Table2[Rate of Change - Zone],"Positive")/Table3[[#This Row],[Count]]</f>
        <v>0.66666666666666663</v>
      </c>
      <c r="V95" s="2">
        <f>COUNTIFS(Table2[Sub-Sector],Table3[[#This Row],[Sub-Sector]],Table2[Sharpe Ratio],"&gt;=0.10")/Table3[[#This Row],[Count]]</f>
        <v>0</v>
      </c>
      <c r="W9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499.5</v>
      </c>
      <c r="X95">
        <f>_xlfn.RANK.AVG(Table3[[#This Row],[Score]],Table3[Score],1)</f>
        <v>86</v>
      </c>
      <c r="Y9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290.5</v>
      </c>
      <c r="Z95">
        <f>_xlfn.RANK.AVG(Table3[[#This Row],[Score 2 ]],Table3[[Score 2 ]],1)</f>
        <v>93.5</v>
      </c>
    </row>
    <row r="96" spans="1:26" x14ac:dyDescent="0.3">
      <c r="A96" t="s">
        <v>80</v>
      </c>
      <c r="B96">
        <f>COUNTIFS(Table2[Sub-Sector],Table3[[#This Row],[Sub-Sector]])</f>
        <v>3</v>
      </c>
      <c r="C96" s="2">
        <f>COUNTIFS(Table2[Sub-Sector],Table3[[#This Row],[Sub-Sector]],Table2[Uptrend],"Uptrend")/Table3[[#This Row],[Count]]</f>
        <v>1</v>
      </c>
      <c r="D96" s="2">
        <f>COUNTIFS(Table2[Sub-Sector],Table3[[#This Row],[Sub-Sector]],Table2[1W Return vs Nifty],"&gt;=5")/Table3[[#This Row],[Count]]</f>
        <v>0</v>
      </c>
      <c r="E96" s="2">
        <f>COUNTIFS(Table2[Sub-Sector],Table3[[#This Row],[Sub-Sector]],Table2[1M Return vs Nifty],"&gt;=5")/Table3[[#This Row],[Count]]</f>
        <v>0.33333333333333331</v>
      </c>
      <c r="F96" s="2">
        <f>COUNTIFS(Table2[Sub-Sector],Table3[[#This Row],[Sub-Sector]],Table2[6M Return vs Nifty],"&gt;=10")/Table3[[#This Row],[Count]]</f>
        <v>0.66666666666666663</v>
      </c>
      <c r="G96" s="2">
        <f>COUNTIFS(Table2[Sub-Sector],Table3[[#This Row],[Sub-Sector]],Table2[1Y Return vs Nifty],"&gt;=10")/Table3[[#This Row],[Count]]</f>
        <v>0.33333333333333331</v>
      </c>
      <c r="H96" s="2">
        <f>COUNTIFS(Table2[Sub-Sector],Table3[[#This Row],[Sub-Sector]],Table2[RSI Exponential â€“ 14D],"&gt;=50")/Table3[[#This Row],[Count]]</f>
        <v>1</v>
      </c>
      <c r="I96" s="2">
        <f>COUNTIFS(Table2[Sub-Sector],Table3[[#This Row],[Sub-Sector]],Table2[Relative Volume],"&gt;=1")/Table3[[#This Row],[Count]]</f>
        <v>0</v>
      </c>
      <c r="J96" s="2">
        <f>COUNTIFS(Table2[Sub-Sector],Table3[[#This Row],[Sub-Sector]],Table2[% Away From Day Low],"&gt;=0.05")/Table3[[#This Row],[Count]]</f>
        <v>0</v>
      </c>
      <c r="K96" s="2">
        <f>COUNTIFS(Table2[Sub-Sector],Table3[[#This Row],[Sub-Sector]],Table2[% Away From Day High],"&lt;=0.05")/Table3[[#This Row],[Count]]</f>
        <v>1</v>
      </c>
      <c r="L96" s="2">
        <f>COUNTIFS(Table2[Sub-Sector],Table3[[#This Row],[Sub-Sector]],Table2[% Away From Current Week Low],"&gt;=0.05")/Table3[[#This Row],[Count]]</f>
        <v>0</v>
      </c>
      <c r="M96" s="2">
        <f>COUNTIFS(Table2[Sub-Sector],Table3[[#This Row],[Sub-Sector]],Table2[% Away From Current Week High],"&lt;=0.05")/Table3[[#This Row],[Count]]</f>
        <v>1</v>
      </c>
      <c r="N96" s="2">
        <f>COUNTIFS(Table2[Sub-Sector],Table3[[#This Row],[Sub-Sector]],Table2[% Away From Current Month Low],"&gt;=0.05")/Table3[[#This Row],[Count]]</f>
        <v>0</v>
      </c>
      <c r="O96" s="2">
        <f>COUNTIFS(Table2[Sub-Sector],Table3[[#This Row],[Sub-Sector]],Table2[% Away From Current Month High],"&lt;=0.05")/Table3[[#This Row],[Count]]</f>
        <v>1</v>
      </c>
      <c r="P96" s="2">
        <f>COUNTIFS(Table2[Sub-Sector],Table3[[#This Row],[Sub-Sector]],Table2[% Away From 52W High],"&lt;=10")/Table3[[#This Row],[Count]]</f>
        <v>0.66666666666666663</v>
      </c>
      <c r="Q96" s="2">
        <f>COUNTIFS(Table2[Sub-Sector],Table3[[#This Row],[Sub-Sector]],Table2[% Away From 52W Low],"&gt;=10")/Table3[[#This Row],[Count]]</f>
        <v>1</v>
      </c>
      <c r="R96" s="2">
        <f>COUNTIFS(Table2[Sub-Sector],Table3[[#This Row],[Sub-Sector]],Table2[% Price above 20 EMA],"&gt;=0")/Table3[[#This Row],[Count]]</f>
        <v>1</v>
      </c>
      <c r="S96" s="2">
        <f>COUNTIFS(Table2[Sub-Sector],Table3[[#This Row],[Sub-Sector]],Table2[% Price above 50 EMA],"&gt;=0")/Table3[[#This Row],[Count]]</f>
        <v>1</v>
      </c>
      <c r="T96" s="2">
        <f>COUNTIFS(Table2[Sub-Sector],Table3[[#This Row],[Sub-Sector]],Table2[% Price above 200 EMA],"&gt;=0")/Table3[[#This Row],[Count]]</f>
        <v>1</v>
      </c>
      <c r="U96" s="2">
        <f>COUNTIFS(Table2[Sub-Sector],Table3[[#This Row],[Sub-Sector]],Table2[Rate of Change - Zone],"Positive")/Table3[[#This Row],[Count]]</f>
        <v>0.66666666666666663</v>
      </c>
      <c r="V96" s="2">
        <f>COUNTIFS(Table2[Sub-Sector],Table3[[#This Row],[Sub-Sector]],Table2[Sharpe Ratio],"&gt;=0.10")/Table3[[#This Row],[Count]]</f>
        <v>0.33333333333333331</v>
      </c>
      <c r="W9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427.5</v>
      </c>
      <c r="X96">
        <f>_xlfn.RANK.AVG(Table3[[#This Row],[Score]],Table3[Score],1)</f>
        <v>59</v>
      </c>
      <c r="Y9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301</v>
      </c>
      <c r="Z96">
        <f>_xlfn.RANK.AVG(Table3[[#This Row],[Score 2 ]],Table3[[Score 2 ]],1)</f>
        <v>95</v>
      </c>
    </row>
    <row r="97" spans="1:26" x14ac:dyDescent="0.3">
      <c r="A97" t="s">
        <v>156</v>
      </c>
      <c r="B97">
        <f>COUNTIFS(Table2[Sub-Sector],Table3[[#This Row],[Sub-Sector]])</f>
        <v>3</v>
      </c>
      <c r="C97" s="2">
        <f>COUNTIFS(Table2[Sub-Sector],Table3[[#This Row],[Sub-Sector]],Table2[Uptrend],"Uptrend")/Table3[[#This Row],[Count]]</f>
        <v>0.66666666666666663</v>
      </c>
      <c r="D97" s="2">
        <f>COUNTIFS(Table2[Sub-Sector],Table3[[#This Row],[Sub-Sector]],Table2[1W Return vs Nifty],"&gt;=5")/Table3[[#This Row],[Count]]</f>
        <v>0</v>
      </c>
      <c r="E97" s="2">
        <f>COUNTIFS(Table2[Sub-Sector],Table3[[#This Row],[Sub-Sector]],Table2[1M Return vs Nifty],"&gt;=5")/Table3[[#This Row],[Count]]</f>
        <v>0</v>
      </c>
      <c r="F97" s="2">
        <f>COUNTIFS(Table2[Sub-Sector],Table3[[#This Row],[Sub-Sector]],Table2[6M Return vs Nifty],"&gt;=10")/Table3[[#This Row],[Count]]</f>
        <v>0.33333333333333331</v>
      </c>
      <c r="G97" s="2">
        <f>COUNTIFS(Table2[Sub-Sector],Table3[[#This Row],[Sub-Sector]],Table2[1Y Return vs Nifty],"&gt;=10")/Table3[[#This Row],[Count]]</f>
        <v>0.66666666666666663</v>
      </c>
      <c r="H97" s="2">
        <f>COUNTIFS(Table2[Sub-Sector],Table3[[#This Row],[Sub-Sector]],Table2[RSI Exponential â€“ 14D],"&gt;=50")/Table3[[#This Row],[Count]]</f>
        <v>0.66666666666666663</v>
      </c>
      <c r="I97" s="2">
        <f>COUNTIFS(Table2[Sub-Sector],Table3[[#This Row],[Sub-Sector]],Table2[Relative Volume],"&gt;=1")/Table3[[#This Row],[Count]]</f>
        <v>0</v>
      </c>
      <c r="J97" s="2">
        <f>COUNTIFS(Table2[Sub-Sector],Table3[[#This Row],[Sub-Sector]],Table2[% Away From Day Low],"&gt;=0.05")/Table3[[#This Row],[Count]]</f>
        <v>0</v>
      </c>
      <c r="K97" s="2">
        <f>COUNTIFS(Table2[Sub-Sector],Table3[[#This Row],[Sub-Sector]],Table2[% Away From Day High],"&lt;=0.05")/Table3[[#This Row],[Count]]</f>
        <v>1</v>
      </c>
      <c r="L97" s="2">
        <f>COUNTIFS(Table2[Sub-Sector],Table3[[#This Row],[Sub-Sector]],Table2[% Away From Current Week Low],"&gt;=0.05")/Table3[[#This Row],[Count]]</f>
        <v>0</v>
      </c>
      <c r="M97" s="2">
        <f>COUNTIFS(Table2[Sub-Sector],Table3[[#This Row],[Sub-Sector]],Table2[% Away From Current Week High],"&lt;=0.05")/Table3[[#This Row],[Count]]</f>
        <v>1</v>
      </c>
      <c r="N97" s="2">
        <f>COUNTIFS(Table2[Sub-Sector],Table3[[#This Row],[Sub-Sector]],Table2[% Away From Current Month Low],"&gt;=0.05")/Table3[[#This Row],[Count]]</f>
        <v>0</v>
      </c>
      <c r="O97" s="2">
        <f>COUNTIFS(Table2[Sub-Sector],Table3[[#This Row],[Sub-Sector]],Table2[% Away From Current Month High],"&lt;=0.05")/Table3[[#This Row],[Count]]</f>
        <v>1</v>
      </c>
      <c r="P97" s="2">
        <f>COUNTIFS(Table2[Sub-Sector],Table3[[#This Row],[Sub-Sector]],Table2[% Away From 52W High],"&lt;=10")/Table3[[#This Row],[Count]]</f>
        <v>0.33333333333333331</v>
      </c>
      <c r="Q97" s="2">
        <f>COUNTIFS(Table2[Sub-Sector],Table3[[#This Row],[Sub-Sector]],Table2[% Away From 52W Low],"&gt;=10")/Table3[[#This Row],[Count]]</f>
        <v>1</v>
      </c>
      <c r="R97" s="2">
        <f>COUNTIFS(Table2[Sub-Sector],Table3[[#This Row],[Sub-Sector]],Table2[% Price above 20 EMA],"&gt;=0")/Table3[[#This Row],[Count]]</f>
        <v>0.66666666666666663</v>
      </c>
      <c r="S97" s="2">
        <f>COUNTIFS(Table2[Sub-Sector],Table3[[#This Row],[Sub-Sector]],Table2[% Price above 50 EMA],"&gt;=0")/Table3[[#This Row],[Count]]</f>
        <v>0.66666666666666663</v>
      </c>
      <c r="T97" s="2">
        <f>COUNTIFS(Table2[Sub-Sector],Table3[[#This Row],[Sub-Sector]],Table2[% Price above 200 EMA],"&gt;=0")/Table3[[#This Row],[Count]]</f>
        <v>0.66666666666666663</v>
      </c>
      <c r="U97" s="2">
        <f>COUNTIFS(Table2[Sub-Sector],Table3[[#This Row],[Sub-Sector]],Table2[Rate of Change - Zone],"Positive")/Table3[[#This Row],[Count]]</f>
        <v>0.66666666666666663</v>
      </c>
      <c r="V97" s="2">
        <f>COUNTIFS(Table2[Sub-Sector],Table3[[#This Row],[Sub-Sector]],Table2[Sharpe Ratio],"&gt;=0.10")/Table3[[#This Row],[Count]]</f>
        <v>0.33333333333333331</v>
      </c>
      <c r="W9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535.5</v>
      </c>
      <c r="X97">
        <f>_xlfn.RANK.AVG(Table3[[#This Row],[Score]],Table3[Score],1)</f>
        <v>97</v>
      </c>
      <c r="Y9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306</v>
      </c>
      <c r="Z97">
        <f>_xlfn.RANK.AVG(Table3[[#This Row],[Score 2 ]],Table3[[Score 2 ]],1)</f>
        <v>96.5</v>
      </c>
    </row>
    <row r="98" spans="1:26" x14ac:dyDescent="0.3">
      <c r="A98" t="s">
        <v>874</v>
      </c>
      <c r="B98">
        <f>COUNTIFS(Table2[Sub-Sector],Table3[[#This Row],[Sub-Sector]])</f>
        <v>3</v>
      </c>
      <c r="C98" s="2">
        <f>COUNTIFS(Table2[Sub-Sector],Table3[[#This Row],[Sub-Sector]],Table2[Uptrend],"Uptrend")/Table3[[#This Row],[Count]]</f>
        <v>0.66666666666666663</v>
      </c>
      <c r="D98" s="2">
        <f>COUNTIFS(Table2[Sub-Sector],Table3[[#This Row],[Sub-Sector]],Table2[1W Return vs Nifty],"&gt;=5")/Table3[[#This Row],[Count]]</f>
        <v>0.33333333333333331</v>
      </c>
      <c r="E98" s="2">
        <f>COUNTIFS(Table2[Sub-Sector],Table3[[#This Row],[Sub-Sector]],Table2[1M Return vs Nifty],"&gt;=5")/Table3[[#This Row],[Count]]</f>
        <v>0.33333333333333331</v>
      </c>
      <c r="F98" s="2">
        <f>COUNTIFS(Table2[Sub-Sector],Table3[[#This Row],[Sub-Sector]],Table2[6M Return vs Nifty],"&gt;=10")/Table3[[#This Row],[Count]]</f>
        <v>0.33333333333333331</v>
      </c>
      <c r="G98" s="2">
        <f>COUNTIFS(Table2[Sub-Sector],Table3[[#This Row],[Sub-Sector]],Table2[1Y Return vs Nifty],"&gt;=10")/Table3[[#This Row],[Count]]</f>
        <v>0.66666666666666663</v>
      </c>
      <c r="H98" s="2">
        <f>COUNTIFS(Table2[Sub-Sector],Table3[[#This Row],[Sub-Sector]],Table2[RSI Exponential â€“ 14D],"&gt;=50")/Table3[[#This Row],[Count]]</f>
        <v>0.66666666666666663</v>
      </c>
      <c r="I98" s="2">
        <f>COUNTIFS(Table2[Sub-Sector],Table3[[#This Row],[Sub-Sector]],Table2[Relative Volume],"&gt;=1")/Table3[[#This Row],[Count]]</f>
        <v>0</v>
      </c>
      <c r="J98" s="2">
        <f>COUNTIFS(Table2[Sub-Sector],Table3[[#This Row],[Sub-Sector]],Table2[% Away From Day Low],"&gt;=0.05")/Table3[[#This Row],[Count]]</f>
        <v>0</v>
      </c>
      <c r="K98" s="2">
        <f>COUNTIFS(Table2[Sub-Sector],Table3[[#This Row],[Sub-Sector]],Table2[% Away From Day High],"&lt;=0.05")/Table3[[#This Row],[Count]]</f>
        <v>1</v>
      </c>
      <c r="L98" s="2">
        <f>COUNTIFS(Table2[Sub-Sector],Table3[[#This Row],[Sub-Sector]],Table2[% Away From Current Week Low],"&gt;=0.05")/Table3[[#This Row],[Count]]</f>
        <v>0</v>
      </c>
      <c r="M98" s="2">
        <f>COUNTIFS(Table2[Sub-Sector],Table3[[#This Row],[Sub-Sector]],Table2[% Away From Current Week High],"&lt;=0.05")/Table3[[#This Row],[Count]]</f>
        <v>1</v>
      </c>
      <c r="N98" s="2">
        <f>COUNTIFS(Table2[Sub-Sector],Table3[[#This Row],[Sub-Sector]],Table2[% Away From Current Month Low],"&gt;=0.05")/Table3[[#This Row],[Count]]</f>
        <v>0</v>
      </c>
      <c r="O98" s="2">
        <f>COUNTIFS(Table2[Sub-Sector],Table3[[#This Row],[Sub-Sector]],Table2[% Away From Current Month High],"&lt;=0.05")/Table3[[#This Row],[Count]]</f>
        <v>1</v>
      </c>
      <c r="P98" s="2">
        <f>COUNTIFS(Table2[Sub-Sector],Table3[[#This Row],[Sub-Sector]],Table2[% Away From 52W High],"&lt;=10")/Table3[[#This Row],[Count]]</f>
        <v>0.33333333333333331</v>
      </c>
      <c r="Q98" s="2">
        <f>COUNTIFS(Table2[Sub-Sector],Table3[[#This Row],[Sub-Sector]],Table2[% Away From 52W Low],"&gt;=10")/Table3[[#This Row],[Count]]</f>
        <v>1</v>
      </c>
      <c r="R98" s="2">
        <f>COUNTIFS(Table2[Sub-Sector],Table3[[#This Row],[Sub-Sector]],Table2[% Price above 20 EMA],"&gt;=0")/Table3[[#This Row],[Count]]</f>
        <v>0.66666666666666663</v>
      </c>
      <c r="S98" s="2">
        <f>COUNTIFS(Table2[Sub-Sector],Table3[[#This Row],[Sub-Sector]],Table2[% Price above 50 EMA],"&gt;=0")/Table3[[#This Row],[Count]]</f>
        <v>0.66666666666666663</v>
      </c>
      <c r="T98" s="2">
        <f>COUNTIFS(Table2[Sub-Sector],Table3[[#This Row],[Sub-Sector]],Table2[% Price above 200 EMA],"&gt;=0")/Table3[[#This Row],[Count]]</f>
        <v>1</v>
      </c>
      <c r="U98" s="2">
        <f>COUNTIFS(Table2[Sub-Sector],Table3[[#This Row],[Sub-Sector]],Table2[Rate of Change - Zone],"Positive")/Table3[[#This Row],[Count]]</f>
        <v>0.66666666666666663</v>
      </c>
      <c r="V98" s="2">
        <f>COUNTIFS(Table2[Sub-Sector],Table3[[#This Row],[Sub-Sector]],Table2[Sharpe Ratio],"&gt;=0.10")/Table3[[#This Row],[Count]]</f>
        <v>0</v>
      </c>
      <c r="W9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407.5</v>
      </c>
      <c r="X98">
        <f>_xlfn.RANK.AVG(Table3[[#This Row],[Score]],Table3[Score],1)</f>
        <v>46.5</v>
      </c>
      <c r="Y9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306</v>
      </c>
      <c r="Z98">
        <f>_xlfn.RANK.AVG(Table3[[#This Row],[Score 2 ]],Table3[[Score 2 ]],1)</f>
        <v>96.5</v>
      </c>
    </row>
    <row r="99" spans="1:26" x14ac:dyDescent="0.3">
      <c r="A99" t="s">
        <v>415</v>
      </c>
      <c r="B99">
        <f>COUNTIFS(Table2[Sub-Sector],Table3[[#This Row],[Sub-Sector]])</f>
        <v>6</v>
      </c>
      <c r="C99" s="2">
        <f>COUNTIFS(Table2[Sub-Sector],Table3[[#This Row],[Sub-Sector]],Table2[Uptrend],"Uptrend")/Table3[[#This Row],[Count]]</f>
        <v>0.5</v>
      </c>
      <c r="D99" s="2">
        <f>COUNTIFS(Table2[Sub-Sector],Table3[[#This Row],[Sub-Sector]],Table2[1W Return vs Nifty],"&gt;=5")/Table3[[#This Row],[Count]]</f>
        <v>0</v>
      </c>
      <c r="E99" s="2">
        <f>COUNTIFS(Table2[Sub-Sector],Table3[[#This Row],[Sub-Sector]],Table2[1M Return vs Nifty],"&gt;=5")/Table3[[#This Row],[Count]]</f>
        <v>0</v>
      </c>
      <c r="F99" s="2">
        <f>COUNTIFS(Table2[Sub-Sector],Table3[[#This Row],[Sub-Sector]],Table2[6M Return vs Nifty],"&gt;=10")/Table3[[#This Row],[Count]]</f>
        <v>0.16666666666666666</v>
      </c>
      <c r="G99" s="2">
        <f>COUNTIFS(Table2[Sub-Sector],Table3[[#This Row],[Sub-Sector]],Table2[1Y Return vs Nifty],"&gt;=10")/Table3[[#This Row],[Count]]</f>
        <v>0.33333333333333331</v>
      </c>
      <c r="H99" s="2">
        <f>COUNTIFS(Table2[Sub-Sector],Table3[[#This Row],[Sub-Sector]],Table2[RSI Exponential â€“ 14D],"&gt;=50")/Table3[[#This Row],[Count]]</f>
        <v>0.5</v>
      </c>
      <c r="I99" s="2">
        <f>COUNTIFS(Table2[Sub-Sector],Table3[[#This Row],[Sub-Sector]],Table2[Relative Volume],"&gt;=1")/Table3[[#This Row],[Count]]</f>
        <v>0.16666666666666666</v>
      </c>
      <c r="J99" s="2">
        <f>COUNTIFS(Table2[Sub-Sector],Table3[[#This Row],[Sub-Sector]],Table2[% Away From Day Low],"&gt;=0.05")/Table3[[#This Row],[Count]]</f>
        <v>0</v>
      </c>
      <c r="K99" s="2">
        <f>COUNTIFS(Table2[Sub-Sector],Table3[[#This Row],[Sub-Sector]],Table2[% Away From Day High],"&lt;=0.05")/Table3[[#This Row],[Count]]</f>
        <v>1</v>
      </c>
      <c r="L99" s="2">
        <f>COUNTIFS(Table2[Sub-Sector],Table3[[#This Row],[Sub-Sector]],Table2[% Away From Current Week Low],"&gt;=0.05")/Table3[[#This Row],[Count]]</f>
        <v>0</v>
      </c>
      <c r="M99" s="2">
        <f>COUNTIFS(Table2[Sub-Sector],Table3[[#This Row],[Sub-Sector]],Table2[% Away From Current Week High],"&lt;=0.05")/Table3[[#This Row],[Count]]</f>
        <v>1</v>
      </c>
      <c r="N99" s="2">
        <f>COUNTIFS(Table2[Sub-Sector],Table3[[#This Row],[Sub-Sector]],Table2[% Away From Current Month Low],"&gt;=0.05")/Table3[[#This Row],[Count]]</f>
        <v>0</v>
      </c>
      <c r="O99" s="2">
        <f>COUNTIFS(Table2[Sub-Sector],Table3[[#This Row],[Sub-Sector]],Table2[% Away From Current Month High],"&lt;=0.05")/Table3[[#This Row],[Count]]</f>
        <v>1</v>
      </c>
      <c r="P99" s="2">
        <f>COUNTIFS(Table2[Sub-Sector],Table3[[#This Row],[Sub-Sector]],Table2[% Away From 52W High],"&lt;=10")/Table3[[#This Row],[Count]]</f>
        <v>0.33333333333333331</v>
      </c>
      <c r="Q99" s="2">
        <f>COUNTIFS(Table2[Sub-Sector],Table3[[#This Row],[Sub-Sector]],Table2[% Away From 52W Low],"&gt;=10")/Table3[[#This Row],[Count]]</f>
        <v>1</v>
      </c>
      <c r="R99" s="2">
        <f>COUNTIFS(Table2[Sub-Sector],Table3[[#This Row],[Sub-Sector]],Table2[% Price above 20 EMA],"&gt;=0")/Table3[[#This Row],[Count]]</f>
        <v>0.33333333333333331</v>
      </c>
      <c r="S99" s="2">
        <f>COUNTIFS(Table2[Sub-Sector],Table3[[#This Row],[Sub-Sector]],Table2[% Price above 50 EMA],"&gt;=0")/Table3[[#This Row],[Count]]</f>
        <v>0.33333333333333331</v>
      </c>
      <c r="T99" s="2">
        <f>COUNTIFS(Table2[Sub-Sector],Table3[[#This Row],[Sub-Sector]],Table2[% Price above 200 EMA],"&gt;=0")/Table3[[#This Row],[Count]]</f>
        <v>1</v>
      </c>
      <c r="U99" s="2">
        <f>COUNTIFS(Table2[Sub-Sector],Table3[[#This Row],[Sub-Sector]],Table2[Rate of Change - Zone],"Positive")/Table3[[#This Row],[Count]]</f>
        <v>0.83333333333333337</v>
      </c>
      <c r="V99" s="2">
        <f>COUNTIFS(Table2[Sub-Sector],Table3[[#This Row],[Sub-Sector]],Table2[Sharpe Ratio],"&gt;=0.10")/Table3[[#This Row],[Count]]</f>
        <v>0.33333333333333331</v>
      </c>
      <c r="W9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561.5</v>
      </c>
      <c r="X99">
        <f>_xlfn.RANK.AVG(Table3[[#This Row],[Score]],Table3[Score],1)</f>
        <v>104.5</v>
      </c>
      <c r="Y9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312</v>
      </c>
      <c r="Z99">
        <f>_xlfn.RANK.AVG(Table3[[#This Row],[Score 2 ]],Table3[[Score 2 ]],1)</f>
        <v>98</v>
      </c>
    </row>
    <row r="100" spans="1:26" x14ac:dyDescent="0.3">
      <c r="A100" t="s">
        <v>215</v>
      </c>
      <c r="B100">
        <f>COUNTIFS(Table2[Sub-Sector],Table3[[#This Row],[Sub-Sector]])</f>
        <v>3</v>
      </c>
      <c r="C100" s="2">
        <f>COUNTIFS(Table2[Sub-Sector],Table3[[#This Row],[Sub-Sector]],Table2[Uptrend],"Uptrend")/Table3[[#This Row],[Count]]</f>
        <v>0.66666666666666663</v>
      </c>
      <c r="D100" s="2">
        <f>COUNTIFS(Table2[Sub-Sector],Table3[[#This Row],[Sub-Sector]],Table2[1W Return vs Nifty],"&gt;=5")/Table3[[#This Row],[Count]]</f>
        <v>0</v>
      </c>
      <c r="E100" s="2">
        <f>COUNTIFS(Table2[Sub-Sector],Table3[[#This Row],[Sub-Sector]],Table2[1M Return vs Nifty],"&gt;=5")/Table3[[#This Row],[Count]]</f>
        <v>0</v>
      </c>
      <c r="F100" s="2">
        <f>COUNTIFS(Table2[Sub-Sector],Table3[[#This Row],[Sub-Sector]],Table2[6M Return vs Nifty],"&gt;=10")/Table3[[#This Row],[Count]]</f>
        <v>0.33333333333333331</v>
      </c>
      <c r="G100" s="2">
        <f>COUNTIFS(Table2[Sub-Sector],Table3[[#This Row],[Sub-Sector]],Table2[1Y Return vs Nifty],"&gt;=10")/Table3[[#This Row],[Count]]</f>
        <v>0.33333333333333331</v>
      </c>
      <c r="H100" s="2">
        <f>COUNTIFS(Table2[Sub-Sector],Table3[[#This Row],[Sub-Sector]],Table2[RSI Exponential â€“ 14D],"&gt;=50")/Table3[[#This Row],[Count]]</f>
        <v>0.33333333333333331</v>
      </c>
      <c r="I100" s="2">
        <f>COUNTIFS(Table2[Sub-Sector],Table3[[#This Row],[Sub-Sector]],Table2[Relative Volume],"&gt;=1")/Table3[[#This Row],[Count]]</f>
        <v>0.33333333333333331</v>
      </c>
      <c r="J100" s="2">
        <f>COUNTIFS(Table2[Sub-Sector],Table3[[#This Row],[Sub-Sector]],Table2[% Away From Day Low],"&gt;=0.05")/Table3[[#This Row],[Count]]</f>
        <v>0</v>
      </c>
      <c r="K100" s="2">
        <f>COUNTIFS(Table2[Sub-Sector],Table3[[#This Row],[Sub-Sector]],Table2[% Away From Day High],"&lt;=0.05")/Table3[[#This Row],[Count]]</f>
        <v>1</v>
      </c>
      <c r="L100" s="2">
        <f>COUNTIFS(Table2[Sub-Sector],Table3[[#This Row],[Sub-Sector]],Table2[% Away From Current Week Low],"&gt;=0.05")/Table3[[#This Row],[Count]]</f>
        <v>0</v>
      </c>
      <c r="M100" s="2">
        <f>COUNTIFS(Table2[Sub-Sector],Table3[[#This Row],[Sub-Sector]],Table2[% Away From Current Week High],"&lt;=0.05")/Table3[[#This Row],[Count]]</f>
        <v>1</v>
      </c>
      <c r="N100" s="2">
        <f>COUNTIFS(Table2[Sub-Sector],Table3[[#This Row],[Sub-Sector]],Table2[% Away From Current Month Low],"&gt;=0.05")/Table3[[#This Row],[Count]]</f>
        <v>0</v>
      </c>
      <c r="O100" s="2">
        <f>COUNTIFS(Table2[Sub-Sector],Table3[[#This Row],[Sub-Sector]],Table2[% Away From Current Month High],"&lt;=0.05")/Table3[[#This Row],[Count]]</f>
        <v>1</v>
      </c>
      <c r="P100" s="2">
        <f>COUNTIFS(Table2[Sub-Sector],Table3[[#This Row],[Sub-Sector]],Table2[% Away From 52W High],"&lt;=10")/Table3[[#This Row],[Count]]</f>
        <v>0.33333333333333331</v>
      </c>
      <c r="Q100" s="2">
        <f>COUNTIFS(Table2[Sub-Sector],Table3[[#This Row],[Sub-Sector]],Table2[% Away From 52W Low],"&gt;=10")/Table3[[#This Row],[Count]]</f>
        <v>1</v>
      </c>
      <c r="R100" s="2">
        <f>COUNTIFS(Table2[Sub-Sector],Table3[[#This Row],[Sub-Sector]],Table2[% Price above 20 EMA],"&gt;=0")/Table3[[#This Row],[Count]]</f>
        <v>0.33333333333333331</v>
      </c>
      <c r="S100" s="2">
        <f>COUNTIFS(Table2[Sub-Sector],Table3[[#This Row],[Sub-Sector]],Table2[% Price above 50 EMA],"&gt;=0")/Table3[[#This Row],[Count]]</f>
        <v>0.33333333333333331</v>
      </c>
      <c r="T100" s="2">
        <f>COUNTIFS(Table2[Sub-Sector],Table3[[#This Row],[Sub-Sector]],Table2[% Price above 200 EMA],"&gt;=0")/Table3[[#This Row],[Count]]</f>
        <v>0.66666666666666663</v>
      </c>
      <c r="U100" s="2">
        <f>COUNTIFS(Table2[Sub-Sector],Table3[[#This Row],[Sub-Sector]],Table2[Rate of Change - Zone],"Positive")/Table3[[#This Row],[Count]]</f>
        <v>0.33333333333333331</v>
      </c>
      <c r="V100" s="2">
        <f>COUNTIFS(Table2[Sub-Sector],Table3[[#This Row],[Sub-Sector]],Table2[Sharpe Ratio],"&gt;=0.10")/Table3[[#This Row],[Count]]</f>
        <v>0.33333333333333331</v>
      </c>
      <c r="W10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547</v>
      </c>
      <c r="X100">
        <f>_xlfn.RANK.AVG(Table3[[#This Row],[Score]],Table3[Score],1)</f>
        <v>100</v>
      </c>
      <c r="Y10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317.5</v>
      </c>
      <c r="Z100">
        <f>_xlfn.RANK.AVG(Table3[[#This Row],[Score 2 ]],Table3[[Score 2 ]],1)</f>
        <v>99</v>
      </c>
    </row>
    <row r="101" spans="1:26" x14ac:dyDescent="0.3">
      <c r="A101" t="s">
        <v>40</v>
      </c>
      <c r="B101">
        <f>COUNTIFS(Table2[Sub-Sector],Table3[[#This Row],[Sub-Sector]])</f>
        <v>3</v>
      </c>
      <c r="C101" s="2">
        <f>COUNTIFS(Table2[Sub-Sector],Table3[[#This Row],[Sub-Sector]],Table2[Uptrend],"Uptrend")/Table3[[#This Row],[Count]]</f>
        <v>0.66666666666666663</v>
      </c>
      <c r="D101" s="2">
        <f>COUNTIFS(Table2[Sub-Sector],Table3[[#This Row],[Sub-Sector]],Table2[1W Return vs Nifty],"&gt;=5")/Table3[[#This Row],[Count]]</f>
        <v>0</v>
      </c>
      <c r="E101" s="2">
        <f>COUNTIFS(Table2[Sub-Sector],Table3[[#This Row],[Sub-Sector]],Table2[1M Return vs Nifty],"&gt;=5")/Table3[[#This Row],[Count]]</f>
        <v>0</v>
      </c>
      <c r="F101" s="2">
        <f>COUNTIFS(Table2[Sub-Sector],Table3[[#This Row],[Sub-Sector]],Table2[6M Return vs Nifty],"&gt;=10")/Table3[[#This Row],[Count]]</f>
        <v>0</v>
      </c>
      <c r="G101" s="2">
        <f>COUNTIFS(Table2[Sub-Sector],Table3[[#This Row],[Sub-Sector]],Table2[1Y Return vs Nifty],"&gt;=10")/Table3[[#This Row],[Count]]</f>
        <v>0.33333333333333331</v>
      </c>
      <c r="H101" s="2">
        <f>COUNTIFS(Table2[Sub-Sector],Table3[[#This Row],[Sub-Sector]],Table2[RSI Exponential â€“ 14D],"&gt;=50")/Table3[[#This Row],[Count]]</f>
        <v>0.66666666666666663</v>
      </c>
      <c r="I101" s="2">
        <f>COUNTIFS(Table2[Sub-Sector],Table3[[#This Row],[Sub-Sector]],Table2[Relative Volume],"&gt;=1")/Table3[[#This Row],[Count]]</f>
        <v>0</v>
      </c>
      <c r="J101" s="2">
        <f>COUNTIFS(Table2[Sub-Sector],Table3[[#This Row],[Sub-Sector]],Table2[% Away From Day Low],"&gt;=0.05")/Table3[[#This Row],[Count]]</f>
        <v>0</v>
      </c>
      <c r="K101" s="2">
        <f>COUNTIFS(Table2[Sub-Sector],Table3[[#This Row],[Sub-Sector]],Table2[% Away From Day High],"&lt;=0.05")/Table3[[#This Row],[Count]]</f>
        <v>1</v>
      </c>
      <c r="L101" s="2">
        <f>COUNTIFS(Table2[Sub-Sector],Table3[[#This Row],[Sub-Sector]],Table2[% Away From Current Week Low],"&gt;=0.05")/Table3[[#This Row],[Count]]</f>
        <v>0</v>
      </c>
      <c r="M101" s="2">
        <f>COUNTIFS(Table2[Sub-Sector],Table3[[#This Row],[Sub-Sector]],Table2[% Away From Current Week High],"&lt;=0.05")/Table3[[#This Row],[Count]]</f>
        <v>1</v>
      </c>
      <c r="N101" s="2">
        <f>COUNTIFS(Table2[Sub-Sector],Table3[[#This Row],[Sub-Sector]],Table2[% Away From Current Month Low],"&gt;=0.05")/Table3[[#This Row],[Count]]</f>
        <v>0</v>
      </c>
      <c r="O101" s="2">
        <f>COUNTIFS(Table2[Sub-Sector],Table3[[#This Row],[Sub-Sector]],Table2[% Away From Current Month High],"&lt;=0.05")/Table3[[#This Row],[Count]]</f>
        <v>1</v>
      </c>
      <c r="P101" s="2">
        <f>COUNTIFS(Table2[Sub-Sector],Table3[[#This Row],[Sub-Sector]],Table2[% Away From 52W High],"&lt;=10")/Table3[[#This Row],[Count]]</f>
        <v>0.66666666666666663</v>
      </c>
      <c r="Q101" s="2">
        <f>COUNTIFS(Table2[Sub-Sector],Table3[[#This Row],[Sub-Sector]],Table2[% Away From 52W Low],"&gt;=10")/Table3[[#This Row],[Count]]</f>
        <v>1</v>
      </c>
      <c r="R101" s="2">
        <f>COUNTIFS(Table2[Sub-Sector],Table3[[#This Row],[Sub-Sector]],Table2[% Price above 20 EMA],"&gt;=0")/Table3[[#This Row],[Count]]</f>
        <v>0.66666666666666663</v>
      </c>
      <c r="S101" s="2">
        <f>COUNTIFS(Table2[Sub-Sector],Table3[[#This Row],[Sub-Sector]],Table2[% Price above 50 EMA],"&gt;=0")/Table3[[#This Row],[Count]]</f>
        <v>0.66666666666666663</v>
      </c>
      <c r="T101" s="2">
        <f>COUNTIFS(Table2[Sub-Sector],Table3[[#This Row],[Sub-Sector]],Table2[% Price above 200 EMA],"&gt;=0")/Table3[[#This Row],[Count]]</f>
        <v>1</v>
      </c>
      <c r="U101" s="2">
        <f>COUNTIFS(Table2[Sub-Sector],Table3[[#This Row],[Sub-Sector]],Table2[Rate of Change - Zone],"Positive")/Table3[[#This Row],[Count]]</f>
        <v>1</v>
      </c>
      <c r="V101" s="2">
        <f>COUNTIFS(Table2[Sub-Sector],Table3[[#This Row],[Sub-Sector]],Table2[Sharpe Ratio],"&gt;=0.10")/Table3[[#This Row],[Count]]</f>
        <v>0.33333333333333331</v>
      </c>
      <c r="W10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549</v>
      </c>
      <c r="X101">
        <f>_xlfn.RANK.AVG(Table3[[#This Row],[Score]],Table3[Score],1)</f>
        <v>101</v>
      </c>
      <c r="Y10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319.5</v>
      </c>
      <c r="Z101">
        <f>_xlfn.RANK.AVG(Table3[[#This Row],[Score 2 ]],Table3[[Score 2 ]],1)</f>
        <v>100</v>
      </c>
    </row>
    <row r="102" spans="1:26" x14ac:dyDescent="0.3">
      <c r="A102" t="s">
        <v>101</v>
      </c>
      <c r="B102">
        <f>COUNTIFS(Table2[Sub-Sector],Table3[[#This Row],[Sub-Sector]])</f>
        <v>5</v>
      </c>
      <c r="C102" s="2">
        <f>COUNTIFS(Table2[Sub-Sector],Table3[[#This Row],[Sub-Sector]],Table2[Uptrend],"Uptrend")/Table3[[#This Row],[Count]]</f>
        <v>0.2</v>
      </c>
      <c r="D102" s="2">
        <f>COUNTIFS(Table2[Sub-Sector],Table3[[#This Row],[Sub-Sector]],Table2[1W Return vs Nifty],"&gt;=5")/Table3[[#This Row],[Count]]</f>
        <v>0</v>
      </c>
      <c r="E102" s="2">
        <f>COUNTIFS(Table2[Sub-Sector],Table3[[#This Row],[Sub-Sector]],Table2[1M Return vs Nifty],"&gt;=5")/Table3[[#This Row],[Count]]</f>
        <v>0</v>
      </c>
      <c r="F102" s="2">
        <f>COUNTIFS(Table2[Sub-Sector],Table3[[#This Row],[Sub-Sector]],Table2[6M Return vs Nifty],"&gt;=10")/Table3[[#This Row],[Count]]</f>
        <v>0</v>
      </c>
      <c r="G102" s="2">
        <f>COUNTIFS(Table2[Sub-Sector],Table3[[#This Row],[Sub-Sector]],Table2[1Y Return vs Nifty],"&gt;=10")/Table3[[#This Row],[Count]]</f>
        <v>1</v>
      </c>
      <c r="H102" s="2">
        <f>COUNTIFS(Table2[Sub-Sector],Table3[[#This Row],[Sub-Sector]],Table2[RSI Exponential â€“ 14D],"&gt;=50")/Table3[[#This Row],[Count]]</f>
        <v>0.6</v>
      </c>
      <c r="I102" s="2">
        <f>COUNTIFS(Table2[Sub-Sector],Table3[[#This Row],[Sub-Sector]],Table2[Relative Volume],"&gt;=1")/Table3[[#This Row],[Count]]</f>
        <v>0</v>
      </c>
      <c r="J102" s="2">
        <f>COUNTIFS(Table2[Sub-Sector],Table3[[#This Row],[Sub-Sector]],Table2[% Away From Day Low],"&gt;=0.05")/Table3[[#This Row],[Count]]</f>
        <v>0.2</v>
      </c>
      <c r="K102" s="2">
        <f>COUNTIFS(Table2[Sub-Sector],Table3[[#This Row],[Sub-Sector]],Table2[% Away From Day High],"&lt;=0.05")/Table3[[#This Row],[Count]]</f>
        <v>1</v>
      </c>
      <c r="L102" s="2">
        <f>COUNTIFS(Table2[Sub-Sector],Table3[[#This Row],[Sub-Sector]],Table2[% Away From Current Week Low],"&gt;=0.05")/Table3[[#This Row],[Count]]</f>
        <v>0.2</v>
      </c>
      <c r="M102" s="2">
        <f>COUNTIFS(Table2[Sub-Sector],Table3[[#This Row],[Sub-Sector]],Table2[% Away From Current Week High],"&lt;=0.05")/Table3[[#This Row],[Count]]</f>
        <v>1</v>
      </c>
      <c r="N102" s="2">
        <f>COUNTIFS(Table2[Sub-Sector],Table3[[#This Row],[Sub-Sector]],Table2[% Away From Current Month Low],"&gt;=0.05")/Table3[[#This Row],[Count]]</f>
        <v>0.2</v>
      </c>
      <c r="O102" s="2">
        <f>COUNTIFS(Table2[Sub-Sector],Table3[[#This Row],[Sub-Sector]],Table2[% Away From Current Month High],"&lt;=0.05")/Table3[[#This Row],[Count]]</f>
        <v>1</v>
      </c>
      <c r="P102" s="2">
        <f>COUNTIFS(Table2[Sub-Sector],Table3[[#This Row],[Sub-Sector]],Table2[% Away From 52W High],"&lt;=10")/Table3[[#This Row],[Count]]</f>
        <v>0</v>
      </c>
      <c r="Q102" s="2">
        <f>COUNTIFS(Table2[Sub-Sector],Table3[[#This Row],[Sub-Sector]],Table2[% Away From 52W Low],"&gt;=10")/Table3[[#This Row],[Count]]</f>
        <v>1</v>
      </c>
      <c r="R102" s="2">
        <f>COUNTIFS(Table2[Sub-Sector],Table3[[#This Row],[Sub-Sector]],Table2[% Price above 20 EMA],"&gt;=0")/Table3[[#This Row],[Count]]</f>
        <v>0.4</v>
      </c>
      <c r="S102" s="2">
        <f>COUNTIFS(Table2[Sub-Sector],Table3[[#This Row],[Sub-Sector]],Table2[% Price above 50 EMA],"&gt;=0")/Table3[[#This Row],[Count]]</f>
        <v>0.2</v>
      </c>
      <c r="T102" s="2">
        <f>COUNTIFS(Table2[Sub-Sector],Table3[[#This Row],[Sub-Sector]],Table2[% Price above 200 EMA],"&gt;=0")/Table3[[#This Row],[Count]]</f>
        <v>1</v>
      </c>
      <c r="U102" s="2">
        <f>COUNTIFS(Table2[Sub-Sector],Table3[[#This Row],[Sub-Sector]],Table2[Rate of Change - Zone],"Positive")/Table3[[#This Row],[Count]]</f>
        <v>0.6</v>
      </c>
      <c r="V102" s="2">
        <f>COUNTIFS(Table2[Sub-Sector],Table3[[#This Row],[Sub-Sector]],Table2[Sharpe Ratio],"&gt;=0.10")/Table3[[#This Row],[Count]]</f>
        <v>0.8</v>
      </c>
      <c r="W10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599</v>
      </c>
      <c r="X102">
        <f>_xlfn.RANK.AVG(Table3[[#This Row],[Score]],Table3[Score],1)</f>
        <v>113</v>
      </c>
      <c r="Y10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321</v>
      </c>
      <c r="Z102">
        <f>_xlfn.RANK.AVG(Table3[[#This Row],[Score 2 ]],Table3[[Score 2 ]],1)</f>
        <v>101</v>
      </c>
    </row>
    <row r="103" spans="1:26" x14ac:dyDescent="0.3">
      <c r="A103" t="s">
        <v>121</v>
      </c>
      <c r="B103">
        <f>COUNTIFS(Table2[Sub-Sector],Table3[[#This Row],[Sub-Sector]])</f>
        <v>3</v>
      </c>
      <c r="C103" s="2">
        <f>COUNTIFS(Table2[Sub-Sector],Table3[[#This Row],[Sub-Sector]],Table2[Uptrend],"Uptrend")/Table3[[#This Row],[Count]]</f>
        <v>0.33333333333333331</v>
      </c>
      <c r="D103" s="2">
        <f>COUNTIFS(Table2[Sub-Sector],Table3[[#This Row],[Sub-Sector]],Table2[1W Return vs Nifty],"&gt;=5")/Table3[[#This Row],[Count]]</f>
        <v>0</v>
      </c>
      <c r="E103" s="2">
        <f>COUNTIFS(Table2[Sub-Sector],Table3[[#This Row],[Sub-Sector]],Table2[1M Return vs Nifty],"&gt;=5")/Table3[[#This Row],[Count]]</f>
        <v>0</v>
      </c>
      <c r="F103" s="2">
        <f>COUNTIFS(Table2[Sub-Sector],Table3[[#This Row],[Sub-Sector]],Table2[6M Return vs Nifty],"&gt;=10")/Table3[[#This Row],[Count]]</f>
        <v>0.33333333333333331</v>
      </c>
      <c r="G103" s="2">
        <f>COUNTIFS(Table2[Sub-Sector],Table3[[#This Row],[Sub-Sector]],Table2[1Y Return vs Nifty],"&gt;=10")/Table3[[#This Row],[Count]]</f>
        <v>0.66666666666666663</v>
      </c>
      <c r="H103" s="2">
        <f>COUNTIFS(Table2[Sub-Sector],Table3[[#This Row],[Sub-Sector]],Table2[RSI Exponential â€“ 14D],"&gt;=50")/Table3[[#This Row],[Count]]</f>
        <v>0.33333333333333331</v>
      </c>
      <c r="I103" s="2">
        <f>COUNTIFS(Table2[Sub-Sector],Table3[[#This Row],[Sub-Sector]],Table2[Relative Volume],"&gt;=1")/Table3[[#This Row],[Count]]</f>
        <v>0</v>
      </c>
      <c r="J103" s="2">
        <f>COUNTIFS(Table2[Sub-Sector],Table3[[#This Row],[Sub-Sector]],Table2[% Away From Day Low],"&gt;=0.05")/Table3[[#This Row],[Count]]</f>
        <v>0</v>
      </c>
      <c r="K103" s="2">
        <f>COUNTIFS(Table2[Sub-Sector],Table3[[#This Row],[Sub-Sector]],Table2[% Away From Day High],"&lt;=0.05")/Table3[[#This Row],[Count]]</f>
        <v>1</v>
      </c>
      <c r="L103" s="2">
        <f>COUNTIFS(Table2[Sub-Sector],Table3[[#This Row],[Sub-Sector]],Table2[% Away From Current Week Low],"&gt;=0.05")/Table3[[#This Row],[Count]]</f>
        <v>0</v>
      </c>
      <c r="M103" s="2">
        <f>COUNTIFS(Table2[Sub-Sector],Table3[[#This Row],[Sub-Sector]],Table2[% Away From Current Week High],"&lt;=0.05")/Table3[[#This Row],[Count]]</f>
        <v>1</v>
      </c>
      <c r="N103" s="2">
        <f>COUNTIFS(Table2[Sub-Sector],Table3[[#This Row],[Sub-Sector]],Table2[% Away From Current Month Low],"&gt;=0.05")/Table3[[#This Row],[Count]]</f>
        <v>0</v>
      </c>
      <c r="O103" s="2">
        <f>COUNTIFS(Table2[Sub-Sector],Table3[[#This Row],[Sub-Sector]],Table2[% Away From Current Month High],"&lt;=0.05")/Table3[[#This Row],[Count]]</f>
        <v>1</v>
      </c>
      <c r="P103" s="2">
        <f>COUNTIFS(Table2[Sub-Sector],Table3[[#This Row],[Sub-Sector]],Table2[% Away From 52W High],"&lt;=10")/Table3[[#This Row],[Count]]</f>
        <v>0</v>
      </c>
      <c r="Q103" s="2">
        <f>COUNTIFS(Table2[Sub-Sector],Table3[[#This Row],[Sub-Sector]],Table2[% Away From 52W Low],"&gt;=10")/Table3[[#This Row],[Count]]</f>
        <v>1</v>
      </c>
      <c r="R103" s="2">
        <f>COUNTIFS(Table2[Sub-Sector],Table3[[#This Row],[Sub-Sector]],Table2[% Price above 20 EMA],"&gt;=0")/Table3[[#This Row],[Count]]</f>
        <v>0.33333333333333331</v>
      </c>
      <c r="S103" s="2">
        <f>COUNTIFS(Table2[Sub-Sector],Table3[[#This Row],[Sub-Sector]],Table2[% Price above 50 EMA],"&gt;=0")/Table3[[#This Row],[Count]]</f>
        <v>0.33333333333333331</v>
      </c>
      <c r="T103" s="2">
        <f>COUNTIFS(Table2[Sub-Sector],Table3[[#This Row],[Sub-Sector]],Table2[% Price above 200 EMA],"&gt;=0")/Table3[[#This Row],[Count]]</f>
        <v>0.66666666666666663</v>
      </c>
      <c r="U103" s="2">
        <f>COUNTIFS(Table2[Sub-Sector],Table3[[#This Row],[Sub-Sector]],Table2[Rate of Change - Zone],"Positive")/Table3[[#This Row],[Count]]</f>
        <v>0.33333333333333331</v>
      </c>
      <c r="V103" s="2">
        <f>COUNTIFS(Table2[Sub-Sector],Table3[[#This Row],[Sub-Sector]],Table2[Sharpe Ratio],"&gt;=0.10")/Table3[[#This Row],[Count]]</f>
        <v>0.33333333333333331</v>
      </c>
      <c r="W10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594.5</v>
      </c>
      <c r="X103">
        <f>_xlfn.RANK.AVG(Table3[[#This Row],[Score]],Table3[Score],1)</f>
        <v>110</v>
      </c>
      <c r="Y10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325</v>
      </c>
      <c r="Z103">
        <f>_xlfn.RANK.AVG(Table3[[#This Row],[Score 2 ]],Table3[[Score 2 ]],1)</f>
        <v>103</v>
      </c>
    </row>
    <row r="104" spans="1:26" x14ac:dyDescent="0.3">
      <c r="A104" t="s">
        <v>24</v>
      </c>
      <c r="B104">
        <f>COUNTIFS(Table2[Sub-Sector],Table3[[#This Row],[Sub-Sector]])</f>
        <v>21</v>
      </c>
      <c r="C104" s="2">
        <f>COUNTIFS(Table2[Sub-Sector],Table3[[#This Row],[Sub-Sector]],Table2[Uptrend],"Uptrend")/Table3[[#This Row],[Count]]</f>
        <v>0.33333333333333331</v>
      </c>
      <c r="D104" s="2">
        <f>COUNTIFS(Table2[Sub-Sector],Table3[[#This Row],[Sub-Sector]],Table2[1W Return vs Nifty],"&gt;=5")/Table3[[#This Row],[Count]]</f>
        <v>0</v>
      </c>
      <c r="E104" s="2">
        <f>COUNTIFS(Table2[Sub-Sector],Table3[[#This Row],[Sub-Sector]],Table2[1M Return vs Nifty],"&gt;=5")/Table3[[#This Row],[Count]]</f>
        <v>0</v>
      </c>
      <c r="F104" s="2">
        <f>COUNTIFS(Table2[Sub-Sector],Table3[[#This Row],[Sub-Sector]],Table2[6M Return vs Nifty],"&gt;=10")/Table3[[#This Row],[Count]]</f>
        <v>9.5238095238095233E-2</v>
      </c>
      <c r="G104" s="2">
        <f>COUNTIFS(Table2[Sub-Sector],Table3[[#This Row],[Sub-Sector]],Table2[1Y Return vs Nifty],"&gt;=10")/Table3[[#This Row],[Count]]</f>
        <v>4.7619047619047616E-2</v>
      </c>
      <c r="H104" s="2">
        <f>COUNTIFS(Table2[Sub-Sector],Table3[[#This Row],[Sub-Sector]],Table2[RSI Exponential â€“ 14D],"&gt;=50")/Table3[[#This Row],[Count]]</f>
        <v>0.61904761904761907</v>
      </c>
      <c r="I104" s="2">
        <f>COUNTIFS(Table2[Sub-Sector],Table3[[#This Row],[Sub-Sector]],Table2[Relative Volume],"&gt;=1")/Table3[[#This Row],[Count]]</f>
        <v>0.19047619047619047</v>
      </c>
      <c r="J104" s="2">
        <f>COUNTIFS(Table2[Sub-Sector],Table3[[#This Row],[Sub-Sector]],Table2[% Away From Day Low],"&gt;=0.05")/Table3[[#This Row],[Count]]</f>
        <v>0</v>
      </c>
      <c r="K104" s="2">
        <f>COUNTIFS(Table2[Sub-Sector],Table3[[#This Row],[Sub-Sector]],Table2[% Away From Day High],"&lt;=0.05")/Table3[[#This Row],[Count]]</f>
        <v>1</v>
      </c>
      <c r="L104" s="2">
        <f>COUNTIFS(Table2[Sub-Sector],Table3[[#This Row],[Sub-Sector]],Table2[% Away From Current Week Low],"&gt;=0.05")/Table3[[#This Row],[Count]]</f>
        <v>0</v>
      </c>
      <c r="M104" s="2">
        <f>COUNTIFS(Table2[Sub-Sector],Table3[[#This Row],[Sub-Sector]],Table2[% Away From Current Week High],"&lt;=0.05")/Table3[[#This Row],[Count]]</f>
        <v>1</v>
      </c>
      <c r="N104" s="2">
        <f>COUNTIFS(Table2[Sub-Sector],Table3[[#This Row],[Sub-Sector]],Table2[% Away From Current Month Low],"&gt;=0.05")/Table3[[#This Row],[Count]]</f>
        <v>0</v>
      </c>
      <c r="O104" s="2">
        <f>COUNTIFS(Table2[Sub-Sector],Table3[[#This Row],[Sub-Sector]],Table2[% Away From Current Month High],"&lt;=0.05")/Table3[[#This Row],[Count]]</f>
        <v>1</v>
      </c>
      <c r="P104" s="2">
        <f>COUNTIFS(Table2[Sub-Sector],Table3[[#This Row],[Sub-Sector]],Table2[% Away From 52W High],"&lt;=10")/Table3[[#This Row],[Count]]</f>
        <v>0.23809523809523808</v>
      </c>
      <c r="Q104" s="2">
        <f>COUNTIFS(Table2[Sub-Sector],Table3[[#This Row],[Sub-Sector]],Table2[% Away From 52W Low],"&gt;=10")/Table3[[#This Row],[Count]]</f>
        <v>0.7142857142857143</v>
      </c>
      <c r="R104" s="2">
        <f>COUNTIFS(Table2[Sub-Sector],Table3[[#This Row],[Sub-Sector]],Table2[% Price above 20 EMA],"&gt;=0")/Table3[[#This Row],[Count]]</f>
        <v>0.5714285714285714</v>
      </c>
      <c r="S104" s="2">
        <f>COUNTIFS(Table2[Sub-Sector],Table3[[#This Row],[Sub-Sector]],Table2[% Price above 50 EMA],"&gt;=0")/Table3[[#This Row],[Count]]</f>
        <v>0.47619047619047616</v>
      </c>
      <c r="T104" s="2">
        <f>COUNTIFS(Table2[Sub-Sector],Table3[[#This Row],[Sub-Sector]],Table2[% Price above 200 EMA],"&gt;=0")/Table3[[#This Row],[Count]]</f>
        <v>0.47619047619047616</v>
      </c>
      <c r="U104" s="2">
        <f>COUNTIFS(Table2[Sub-Sector],Table3[[#This Row],[Sub-Sector]],Table2[Rate of Change - Zone],"Positive")/Table3[[#This Row],[Count]]</f>
        <v>0.8571428571428571</v>
      </c>
      <c r="V104" s="2">
        <f>COUNTIFS(Table2[Sub-Sector],Table3[[#This Row],[Sub-Sector]],Table2[Sharpe Ratio],"&gt;=0.10")/Table3[[#This Row],[Count]]</f>
        <v>0.23809523809523808</v>
      </c>
      <c r="W10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594.5</v>
      </c>
      <c r="X104">
        <f>_xlfn.RANK.AVG(Table3[[#This Row],[Score]],Table3[Score],1)</f>
        <v>110</v>
      </c>
      <c r="Y10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325</v>
      </c>
      <c r="Z104">
        <f>_xlfn.RANK.AVG(Table3[[#This Row],[Score 2 ]],Table3[[Score 2 ]],1)</f>
        <v>103</v>
      </c>
    </row>
    <row r="105" spans="1:26" x14ac:dyDescent="0.3">
      <c r="A105" t="s">
        <v>72</v>
      </c>
      <c r="B105">
        <f>COUNTIFS(Table2[Sub-Sector],Table3[[#This Row],[Sub-Sector]])</f>
        <v>3</v>
      </c>
      <c r="C105" s="2">
        <f>COUNTIFS(Table2[Sub-Sector],Table3[[#This Row],[Sub-Sector]],Table2[Uptrend],"Uptrend")/Table3[[#This Row],[Count]]</f>
        <v>0.33333333333333331</v>
      </c>
      <c r="D105" s="2">
        <f>COUNTIFS(Table2[Sub-Sector],Table3[[#This Row],[Sub-Sector]],Table2[1W Return vs Nifty],"&gt;=5")/Table3[[#This Row],[Count]]</f>
        <v>0</v>
      </c>
      <c r="E105" s="2">
        <f>COUNTIFS(Table2[Sub-Sector],Table3[[#This Row],[Sub-Sector]],Table2[1M Return vs Nifty],"&gt;=5")/Table3[[#This Row],[Count]]</f>
        <v>0</v>
      </c>
      <c r="F105" s="2">
        <f>COUNTIFS(Table2[Sub-Sector],Table3[[#This Row],[Sub-Sector]],Table2[6M Return vs Nifty],"&gt;=10")/Table3[[#This Row],[Count]]</f>
        <v>0.33333333333333331</v>
      </c>
      <c r="G105" s="2">
        <f>COUNTIFS(Table2[Sub-Sector],Table3[[#This Row],[Sub-Sector]],Table2[1Y Return vs Nifty],"&gt;=10")/Table3[[#This Row],[Count]]</f>
        <v>0.66666666666666663</v>
      </c>
      <c r="H105" s="2">
        <f>COUNTIFS(Table2[Sub-Sector],Table3[[#This Row],[Sub-Sector]],Table2[RSI Exponential â€“ 14D],"&gt;=50")/Table3[[#This Row],[Count]]</f>
        <v>0</v>
      </c>
      <c r="I105" s="2">
        <f>COUNTIFS(Table2[Sub-Sector],Table3[[#This Row],[Sub-Sector]],Table2[Relative Volume],"&gt;=1")/Table3[[#This Row],[Count]]</f>
        <v>0</v>
      </c>
      <c r="J105" s="2">
        <f>COUNTIFS(Table2[Sub-Sector],Table3[[#This Row],[Sub-Sector]],Table2[% Away From Day Low],"&gt;=0.05")/Table3[[#This Row],[Count]]</f>
        <v>0</v>
      </c>
      <c r="K105" s="2">
        <f>COUNTIFS(Table2[Sub-Sector],Table3[[#This Row],[Sub-Sector]],Table2[% Away From Day High],"&lt;=0.05")/Table3[[#This Row],[Count]]</f>
        <v>1</v>
      </c>
      <c r="L105" s="2">
        <f>COUNTIFS(Table2[Sub-Sector],Table3[[#This Row],[Sub-Sector]],Table2[% Away From Current Week Low],"&gt;=0.05")/Table3[[#This Row],[Count]]</f>
        <v>0</v>
      </c>
      <c r="M105" s="2">
        <f>COUNTIFS(Table2[Sub-Sector],Table3[[#This Row],[Sub-Sector]],Table2[% Away From Current Week High],"&lt;=0.05")/Table3[[#This Row],[Count]]</f>
        <v>1</v>
      </c>
      <c r="N105" s="2">
        <f>COUNTIFS(Table2[Sub-Sector],Table3[[#This Row],[Sub-Sector]],Table2[% Away From Current Month Low],"&gt;=0.05")/Table3[[#This Row],[Count]]</f>
        <v>0</v>
      </c>
      <c r="O105" s="2">
        <f>COUNTIFS(Table2[Sub-Sector],Table3[[#This Row],[Sub-Sector]],Table2[% Away From Current Month High],"&lt;=0.05")/Table3[[#This Row],[Count]]</f>
        <v>1</v>
      </c>
      <c r="P105" s="2">
        <f>COUNTIFS(Table2[Sub-Sector],Table3[[#This Row],[Sub-Sector]],Table2[% Away From 52W High],"&lt;=10")/Table3[[#This Row],[Count]]</f>
        <v>0</v>
      </c>
      <c r="Q105" s="2">
        <f>COUNTIFS(Table2[Sub-Sector],Table3[[#This Row],[Sub-Sector]],Table2[% Away From 52W Low],"&gt;=10")/Table3[[#This Row],[Count]]</f>
        <v>1</v>
      </c>
      <c r="R105" s="2">
        <f>COUNTIFS(Table2[Sub-Sector],Table3[[#This Row],[Sub-Sector]],Table2[% Price above 20 EMA],"&gt;=0")/Table3[[#This Row],[Count]]</f>
        <v>0</v>
      </c>
      <c r="S105" s="2">
        <f>COUNTIFS(Table2[Sub-Sector],Table3[[#This Row],[Sub-Sector]],Table2[% Price above 50 EMA],"&gt;=0")/Table3[[#This Row],[Count]]</f>
        <v>0.33333333333333331</v>
      </c>
      <c r="T105" s="2">
        <f>COUNTIFS(Table2[Sub-Sector],Table3[[#This Row],[Sub-Sector]],Table2[% Price above 200 EMA],"&gt;=0")/Table3[[#This Row],[Count]]</f>
        <v>0.66666666666666663</v>
      </c>
      <c r="U105" s="2">
        <f>COUNTIFS(Table2[Sub-Sector],Table3[[#This Row],[Sub-Sector]],Table2[Rate of Change - Zone],"Positive")/Table3[[#This Row],[Count]]</f>
        <v>0.33333333333333331</v>
      </c>
      <c r="V105" s="2">
        <f>COUNTIFS(Table2[Sub-Sector],Table3[[#This Row],[Sub-Sector]],Table2[Sharpe Ratio],"&gt;=0.10")/Table3[[#This Row],[Count]]</f>
        <v>0</v>
      </c>
      <c r="W10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594.5</v>
      </c>
      <c r="X105">
        <f>_xlfn.RANK.AVG(Table3[[#This Row],[Score]],Table3[Score],1)</f>
        <v>110</v>
      </c>
      <c r="Y10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325</v>
      </c>
      <c r="Z105">
        <f>_xlfn.RANK.AVG(Table3[[#This Row],[Score 2 ]],Table3[[Score 2 ]],1)</f>
        <v>103</v>
      </c>
    </row>
    <row r="106" spans="1:26" x14ac:dyDescent="0.3">
      <c r="A106" t="s">
        <v>231</v>
      </c>
      <c r="B106">
        <f>COUNTIFS(Table2[Sub-Sector],Table3[[#This Row],[Sub-Sector]])</f>
        <v>9</v>
      </c>
      <c r="C106" s="2">
        <f>COUNTIFS(Table2[Sub-Sector],Table3[[#This Row],[Sub-Sector]],Table2[Uptrend],"Uptrend")/Table3[[#This Row],[Count]]</f>
        <v>0.55555555555555558</v>
      </c>
      <c r="D106" s="2">
        <f>COUNTIFS(Table2[Sub-Sector],Table3[[#This Row],[Sub-Sector]],Table2[1W Return vs Nifty],"&gt;=5")/Table3[[#This Row],[Count]]</f>
        <v>0</v>
      </c>
      <c r="E106" s="2">
        <f>COUNTIFS(Table2[Sub-Sector],Table3[[#This Row],[Sub-Sector]],Table2[1M Return vs Nifty],"&gt;=5")/Table3[[#This Row],[Count]]</f>
        <v>0.1111111111111111</v>
      </c>
      <c r="F106" s="2">
        <f>COUNTIFS(Table2[Sub-Sector],Table3[[#This Row],[Sub-Sector]],Table2[6M Return vs Nifty],"&gt;=10")/Table3[[#This Row],[Count]]</f>
        <v>0.44444444444444442</v>
      </c>
      <c r="G106" s="2">
        <f>COUNTIFS(Table2[Sub-Sector],Table3[[#This Row],[Sub-Sector]],Table2[1Y Return vs Nifty],"&gt;=10")/Table3[[#This Row],[Count]]</f>
        <v>0.33333333333333331</v>
      </c>
      <c r="H106" s="2">
        <f>COUNTIFS(Table2[Sub-Sector],Table3[[#This Row],[Sub-Sector]],Table2[RSI Exponential â€“ 14D],"&gt;=50")/Table3[[#This Row],[Count]]</f>
        <v>0.22222222222222221</v>
      </c>
      <c r="I106" s="2">
        <f>COUNTIFS(Table2[Sub-Sector],Table3[[#This Row],[Sub-Sector]],Table2[Relative Volume],"&gt;=1")/Table3[[#This Row],[Count]]</f>
        <v>0.1111111111111111</v>
      </c>
      <c r="J106" s="2">
        <f>COUNTIFS(Table2[Sub-Sector],Table3[[#This Row],[Sub-Sector]],Table2[% Away From Day Low],"&gt;=0.05")/Table3[[#This Row],[Count]]</f>
        <v>0</v>
      </c>
      <c r="K106" s="2">
        <f>COUNTIFS(Table2[Sub-Sector],Table3[[#This Row],[Sub-Sector]],Table2[% Away From Day High],"&lt;=0.05")/Table3[[#This Row],[Count]]</f>
        <v>0.88888888888888884</v>
      </c>
      <c r="L106" s="2">
        <f>COUNTIFS(Table2[Sub-Sector],Table3[[#This Row],[Sub-Sector]],Table2[% Away From Current Week Low],"&gt;=0.05")/Table3[[#This Row],[Count]]</f>
        <v>0</v>
      </c>
      <c r="M106" s="2">
        <f>COUNTIFS(Table2[Sub-Sector],Table3[[#This Row],[Sub-Sector]],Table2[% Away From Current Week High],"&lt;=0.05")/Table3[[#This Row],[Count]]</f>
        <v>0.88888888888888884</v>
      </c>
      <c r="N106" s="2">
        <f>COUNTIFS(Table2[Sub-Sector],Table3[[#This Row],[Sub-Sector]],Table2[% Away From Current Month Low],"&gt;=0.05")/Table3[[#This Row],[Count]]</f>
        <v>0</v>
      </c>
      <c r="O106" s="2">
        <f>COUNTIFS(Table2[Sub-Sector],Table3[[#This Row],[Sub-Sector]],Table2[% Away From Current Month High],"&lt;=0.05")/Table3[[#This Row],[Count]]</f>
        <v>0.88888888888888884</v>
      </c>
      <c r="P106" s="2">
        <f>COUNTIFS(Table2[Sub-Sector],Table3[[#This Row],[Sub-Sector]],Table2[% Away From 52W High],"&lt;=10")/Table3[[#This Row],[Count]]</f>
        <v>0.33333333333333331</v>
      </c>
      <c r="Q106" s="2">
        <f>COUNTIFS(Table2[Sub-Sector],Table3[[#This Row],[Sub-Sector]],Table2[% Away From 52W Low],"&gt;=10")/Table3[[#This Row],[Count]]</f>
        <v>1</v>
      </c>
      <c r="R106" s="2">
        <f>COUNTIFS(Table2[Sub-Sector],Table3[[#This Row],[Sub-Sector]],Table2[% Price above 20 EMA],"&gt;=0")/Table3[[#This Row],[Count]]</f>
        <v>0.33333333333333331</v>
      </c>
      <c r="S106" s="2">
        <f>COUNTIFS(Table2[Sub-Sector],Table3[[#This Row],[Sub-Sector]],Table2[% Price above 50 EMA],"&gt;=0")/Table3[[#This Row],[Count]]</f>
        <v>0.44444444444444442</v>
      </c>
      <c r="T106" s="2">
        <f>COUNTIFS(Table2[Sub-Sector],Table3[[#This Row],[Sub-Sector]],Table2[% Price above 200 EMA],"&gt;=0")/Table3[[#This Row],[Count]]</f>
        <v>0.55555555555555558</v>
      </c>
      <c r="U106" s="2">
        <f>COUNTIFS(Table2[Sub-Sector],Table3[[#This Row],[Sub-Sector]],Table2[Rate of Change - Zone],"Positive")/Table3[[#This Row],[Count]]</f>
        <v>0.33333333333333331</v>
      </c>
      <c r="V106" s="2">
        <f>COUNTIFS(Table2[Sub-Sector],Table3[[#This Row],[Sub-Sector]],Table2[Sharpe Ratio],"&gt;=0.10")/Table3[[#This Row],[Count]]</f>
        <v>0.33333333333333331</v>
      </c>
      <c r="W10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534</v>
      </c>
      <c r="X106">
        <f>_xlfn.RANK.AVG(Table3[[#This Row],[Score]],Table3[Score],1)</f>
        <v>93.5</v>
      </c>
      <c r="Y10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325.5</v>
      </c>
      <c r="Z106">
        <f>_xlfn.RANK.AVG(Table3[[#This Row],[Score 2 ]],Table3[[Score 2 ]],1)</f>
        <v>105</v>
      </c>
    </row>
    <row r="107" spans="1:26" x14ac:dyDescent="0.3">
      <c r="A107" t="s">
        <v>77</v>
      </c>
      <c r="B107">
        <f>COUNTIFS(Table2[Sub-Sector],Table3[[#This Row],[Sub-Sector]])</f>
        <v>19</v>
      </c>
      <c r="C107" s="2">
        <f>COUNTIFS(Table2[Sub-Sector],Table3[[#This Row],[Sub-Sector]],Table2[Uptrend],"Uptrend")/Table3[[#This Row],[Count]]</f>
        <v>0.42105263157894735</v>
      </c>
      <c r="D107" s="2">
        <f>COUNTIFS(Table2[Sub-Sector],Table3[[#This Row],[Sub-Sector]],Table2[1W Return vs Nifty],"&gt;=5")/Table3[[#This Row],[Count]]</f>
        <v>0</v>
      </c>
      <c r="E107" s="2">
        <f>COUNTIFS(Table2[Sub-Sector],Table3[[#This Row],[Sub-Sector]],Table2[1M Return vs Nifty],"&gt;=5")/Table3[[#This Row],[Count]]</f>
        <v>5.2631578947368418E-2</v>
      </c>
      <c r="F107" s="2">
        <f>COUNTIFS(Table2[Sub-Sector],Table3[[#This Row],[Sub-Sector]],Table2[6M Return vs Nifty],"&gt;=10")/Table3[[#This Row],[Count]]</f>
        <v>0.10526315789473684</v>
      </c>
      <c r="G107" s="2">
        <f>COUNTIFS(Table2[Sub-Sector],Table3[[#This Row],[Sub-Sector]],Table2[1Y Return vs Nifty],"&gt;=10")/Table3[[#This Row],[Count]]</f>
        <v>0.21052631578947367</v>
      </c>
      <c r="H107" s="2">
        <f>COUNTIFS(Table2[Sub-Sector],Table3[[#This Row],[Sub-Sector]],Table2[RSI Exponential â€“ 14D],"&gt;=50")/Table3[[#This Row],[Count]]</f>
        <v>0.52631578947368418</v>
      </c>
      <c r="I107" s="2">
        <f>COUNTIFS(Table2[Sub-Sector],Table3[[#This Row],[Sub-Sector]],Table2[Relative Volume],"&gt;=1")/Table3[[#This Row],[Count]]</f>
        <v>0.15789473684210525</v>
      </c>
      <c r="J107" s="2">
        <f>COUNTIFS(Table2[Sub-Sector],Table3[[#This Row],[Sub-Sector]],Table2[% Away From Day Low],"&gt;=0.05")/Table3[[#This Row],[Count]]</f>
        <v>0</v>
      </c>
      <c r="K107" s="2">
        <f>COUNTIFS(Table2[Sub-Sector],Table3[[#This Row],[Sub-Sector]],Table2[% Away From Day High],"&lt;=0.05")/Table3[[#This Row],[Count]]</f>
        <v>1</v>
      </c>
      <c r="L107" s="2">
        <f>COUNTIFS(Table2[Sub-Sector],Table3[[#This Row],[Sub-Sector]],Table2[% Away From Current Week Low],"&gt;=0.05")/Table3[[#This Row],[Count]]</f>
        <v>0</v>
      </c>
      <c r="M107" s="2">
        <f>COUNTIFS(Table2[Sub-Sector],Table3[[#This Row],[Sub-Sector]],Table2[% Away From Current Week High],"&lt;=0.05")/Table3[[#This Row],[Count]]</f>
        <v>1</v>
      </c>
      <c r="N107" s="2">
        <f>COUNTIFS(Table2[Sub-Sector],Table3[[#This Row],[Sub-Sector]],Table2[% Away From Current Month Low],"&gt;=0.05")/Table3[[#This Row],[Count]]</f>
        <v>0</v>
      </c>
      <c r="O107" s="2">
        <f>COUNTIFS(Table2[Sub-Sector],Table3[[#This Row],[Sub-Sector]],Table2[% Away From Current Month High],"&lt;=0.05")/Table3[[#This Row],[Count]]</f>
        <v>1</v>
      </c>
      <c r="P107" s="2">
        <f>COUNTIFS(Table2[Sub-Sector],Table3[[#This Row],[Sub-Sector]],Table2[% Away From 52W High],"&lt;=10")/Table3[[#This Row],[Count]]</f>
        <v>0.26315789473684209</v>
      </c>
      <c r="Q107" s="2">
        <f>COUNTIFS(Table2[Sub-Sector],Table3[[#This Row],[Sub-Sector]],Table2[% Away From 52W Low],"&gt;=10")/Table3[[#This Row],[Count]]</f>
        <v>0.89473684210526316</v>
      </c>
      <c r="R107" s="2">
        <f>COUNTIFS(Table2[Sub-Sector],Table3[[#This Row],[Sub-Sector]],Table2[% Price above 20 EMA],"&gt;=0")/Table3[[#This Row],[Count]]</f>
        <v>0.52631578947368418</v>
      </c>
      <c r="S107" s="2">
        <f>COUNTIFS(Table2[Sub-Sector],Table3[[#This Row],[Sub-Sector]],Table2[% Price above 50 EMA],"&gt;=0")/Table3[[#This Row],[Count]]</f>
        <v>0.47368421052631576</v>
      </c>
      <c r="T107" s="2">
        <f>COUNTIFS(Table2[Sub-Sector],Table3[[#This Row],[Sub-Sector]],Table2[% Price above 200 EMA],"&gt;=0")/Table3[[#This Row],[Count]]</f>
        <v>0.47368421052631576</v>
      </c>
      <c r="U107" s="2">
        <f>COUNTIFS(Table2[Sub-Sector],Table3[[#This Row],[Sub-Sector]],Table2[Rate of Change - Zone],"Positive")/Table3[[#This Row],[Count]]</f>
        <v>0.73684210526315785</v>
      </c>
      <c r="V107" s="2">
        <f>COUNTIFS(Table2[Sub-Sector],Table3[[#This Row],[Sub-Sector]],Table2[Sharpe Ratio],"&gt;=0.10")/Table3[[#This Row],[Count]]</f>
        <v>0</v>
      </c>
      <c r="W10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576.5</v>
      </c>
      <c r="X107">
        <f>_xlfn.RANK.AVG(Table3[[#This Row],[Score]],Table3[Score],1)</f>
        <v>107</v>
      </c>
      <c r="Y10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342</v>
      </c>
      <c r="Z107">
        <f>_xlfn.RANK.AVG(Table3[[#This Row],[Score 2 ]],Table3[[Score 2 ]],1)</f>
        <v>106.5</v>
      </c>
    </row>
    <row r="108" spans="1:26" x14ac:dyDescent="0.3">
      <c r="A108" t="s">
        <v>573</v>
      </c>
      <c r="B108">
        <f>COUNTIFS(Table2[Sub-Sector],Table3[[#This Row],[Sub-Sector]])</f>
        <v>17</v>
      </c>
      <c r="C108" s="2">
        <f>COUNTIFS(Table2[Sub-Sector],Table3[[#This Row],[Sub-Sector]],Table2[Uptrend],"Uptrend")/Table3[[#This Row],[Count]]</f>
        <v>0.52941176470588236</v>
      </c>
      <c r="D108" s="2">
        <f>COUNTIFS(Table2[Sub-Sector],Table3[[#This Row],[Sub-Sector]],Table2[1W Return vs Nifty],"&gt;=5")/Table3[[#This Row],[Count]]</f>
        <v>0</v>
      </c>
      <c r="E108" s="2">
        <f>COUNTIFS(Table2[Sub-Sector],Table3[[#This Row],[Sub-Sector]],Table2[1M Return vs Nifty],"&gt;=5")/Table3[[#This Row],[Count]]</f>
        <v>0.11764705882352941</v>
      </c>
      <c r="F108" s="2">
        <f>COUNTIFS(Table2[Sub-Sector],Table3[[#This Row],[Sub-Sector]],Table2[6M Return vs Nifty],"&gt;=10")/Table3[[#This Row],[Count]]</f>
        <v>5.8823529411764705E-2</v>
      </c>
      <c r="G108" s="2">
        <f>COUNTIFS(Table2[Sub-Sector],Table3[[#This Row],[Sub-Sector]],Table2[1Y Return vs Nifty],"&gt;=10")/Table3[[#This Row],[Count]]</f>
        <v>5.8823529411764705E-2</v>
      </c>
      <c r="H108" s="2">
        <f>COUNTIFS(Table2[Sub-Sector],Table3[[#This Row],[Sub-Sector]],Table2[RSI Exponential â€“ 14D],"&gt;=50")/Table3[[#This Row],[Count]]</f>
        <v>0.17647058823529413</v>
      </c>
      <c r="I108" s="2">
        <f>COUNTIFS(Table2[Sub-Sector],Table3[[#This Row],[Sub-Sector]],Table2[Relative Volume],"&gt;=1")/Table3[[#This Row],[Count]]</f>
        <v>0.23529411764705882</v>
      </c>
      <c r="J108" s="2">
        <f>COUNTIFS(Table2[Sub-Sector],Table3[[#This Row],[Sub-Sector]],Table2[% Away From Day Low],"&gt;=0.05")/Table3[[#This Row],[Count]]</f>
        <v>0</v>
      </c>
      <c r="K108" s="2">
        <f>COUNTIFS(Table2[Sub-Sector],Table3[[#This Row],[Sub-Sector]],Table2[% Away From Day High],"&lt;=0.05")/Table3[[#This Row],[Count]]</f>
        <v>1</v>
      </c>
      <c r="L108" s="2">
        <f>COUNTIFS(Table2[Sub-Sector],Table3[[#This Row],[Sub-Sector]],Table2[% Away From Current Week Low],"&gt;=0.05")/Table3[[#This Row],[Count]]</f>
        <v>0</v>
      </c>
      <c r="M108" s="2">
        <f>COUNTIFS(Table2[Sub-Sector],Table3[[#This Row],[Sub-Sector]],Table2[% Away From Current Week High],"&lt;=0.05")/Table3[[#This Row],[Count]]</f>
        <v>1</v>
      </c>
      <c r="N108" s="2">
        <f>COUNTIFS(Table2[Sub-Sector],Table3[[#This Row],[Sub-Sector]],Table2[% Away From Current Month Low],"&gt;=0.05")/Table3[[#This Row],[Count]]</f>
        <v>0</v>
      </c>
      <c r="O108" s="2">
        <f>COUNTIFS(Table2[Sub-Sector],Table3[[#This Row],[Sub-Sector]],Table2[% Away From Current Month High],"&lt;=0.05")/Table3[[#This Row],[Count]]</f>
        <v>1</v>
      </c>
      <c r="P108" s="2">
        <f>COUNTIFS(Table2[Sub-Sector],Table3[[#This Row],[Sub-Sector]],Table2[% Away From 52W High],"&lt;=10")/Table3[[#This Row],[Count]]</f>
        <v>0.17647058823529413</v>
      </c>
      <c r="Q108" s="2">
        <f>COUNTIFS(Table2[Sub-Sector],Table3[[#This Row],[Sub-Sector]],Table2[% Away From 52W Low],"&gt;=10")/Table3[[#This Row],[Count]]</f>
        <v>0.94117647058823528</v>
      </c>
      <c r="R108" s="2">
        <f>COUNTIFS(Table2[Sub-Sector],Table3[[#This Row],[Sub-Sector]],Table2[% Price above 20 EMA],"&gt;=0")/Table3[[#This Row],[Count]]</f>
        <v>0.17647058823529413</v>
      </c>
      <c r="S108" s="2">
        <f>COUNTIFS(Table2[Sub-Sector],Table3[[#This Row],[Sub-Sector]],Table2[% Price above 50 EMA],"&gt;=0")/Table3[[#This Row],[Count]]</f>
        <v>0.47058823529411764</v>
      </c>
      <c r="T108" s="2">
        <f>COUNTIFS(Table2[Sub-Sector],Table3[[#This Row],[Sub-Sector]],Table2[% Price above 200 EMA],"&gt;=0")/Table3[[#This Row],[Count]]</f>
        <v>0.58823529411764708</v>
      </c>
      <c r="U108" s="2">
        <f>COUNTIFS(Table2[Sub-Sector],Table3[[#This Row],[Sub-Sector]],Table2[Rate of Change - Zone],"Positive")/Table3[[#This Row],[Count]]</f>
        <v>0.70588235294117652</v>
      </c>
      <c r="V108" s="2">
        <f>COUNTIFS(Table2[Sub-Sector],Table3[[#This Row],[Sub-Sector]],Table2[Sharpe Ratio],"&gt;=0.10")/Table3[[#This Row],[Count]]</f>
        <v>0.11764705882352941</v>
      </c>
      <c r="W10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551.5</v>
      </c>
      <c r="X108">
        <f>_xlfn.RANK.AVG(Table3[[#This Row],[Score]],Table3[Score],1)</f>
        <v>103</v>
      </c>
      <c r="Y10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342</v>
      </c>
      <c r="Z108">
        <f>_xlfn.RANK.AVG(Table3[[#This Row],[Score 2 ]],Table3[[Score 2 ]],1)</f>
        <v>106.5</v>
      </c>
    </row>
    <row r="109" spans="1:26" x14ac:dyDescent="0.3">
      <c r="A109" t="s">
        <v>331</v>
      </c>
      <c r="B109">
        <f>COUNTIFS(Table2[Sub-Sector],Table3[[#This Row],[Sub-Sector]])</f>
        <v>1</v>
      </c>
      <c r="C109" s="2">
        <f>COUNTIFS(Table2[Sub-Sector],Table3[[#This Row],[Sub-Sector]],Table2[Uptrend],"Uptrend")/Table3[[#This Row],[Count]]</f>
        <v>1</v>
      </c>
      <c r="D109" s="2">
        <f>COUNTIFS(Table2[Sub-Sector],Table3[[#This Row],[Sub-Sector]],Table2[1W Return vs Nifty],"&gt;=5")/Table3[[#This Row],[Count]]</f>
        <v>0</v>
      </c>
      <c r="E109" s="2">
        <f>COUNTIFS(Table2[Sub-Sector],Table3[[#This Row],[Sub-Sector]],Table2[1M Return vs Nifty],"&gt;=5")/Table3[[#This Row],[Count]]</f>
        <v>0</v>
      </c>
      <c r="F109" s="2">
        <f>COUNTIFS(Table2[Sub-Sector],Table3[[#This Row],[Sub-Sector]],Table2[6M Return vs Nifty],"&gt;=10")/Table3[[#This Row],[Count]]</f>
        <v>0</v>
      </c>
      <c r="G109" s="2">
        <f>COUNTIFS(Table2[Sub-Sector],Table3[[#This Row],[Sub-Sector]],Table2[1Y Return vs Nifty],"&gt;=10")/Table3[[#This Row],[Count]]</f>
        <v>0</v>
      </c>
      <c r="H109" s="2">
        <f>COUNTIFS(Table2[Sub-Sector],Table3[[#This Row],[Sub-Sector]],Table2[RSI Exponential â€“ 14D],"&gt;=50")/Table3[[#This Row],[Count]]</f>
        <v>1</v>
      </c>
      <c r="I109" s="2">
        <f>COUNTIFS(Table2[Sub-Sector],Table3[[#This Row],[Sub-Sector]],Table2[Relative Volume],"&gt;=1")/Table3[[#This Row],[Count]]</f>
        <v>0</v>
      </c>
      <c r="J109" s="2">
        <f>COUNTIFS(Table2[Sub-Sector],Table3[[#This Row],[Sub-Sector]],Table2[% Away From Day Low],"&gt;=0.05")/Table3[[#This Row],[Count]]</f>
        <v>0</v>
      </c>
      <c r="K109" s="2">
        <f>COUNTIFS(Table2[Sub-Sector],Table3[[#This Row],[Sub-Sector]],Table2[% Away From Day High],"&lt;=0.05")/Table3[[#This Row],[Count]]</f>
        <v>1</v>
      </c>
      <c r="L109" s="2">
        <f>COUNTIFS(Table2[Sub-Sector],Table3[[#This Row],[Sub-Sector]],Table2[% Away From Current Week Low],"&gt;=0.05")/Table3[[#This Row],[Count]]</f>
        <v>0</v>
      </c>
      <c r="M109" s="2">
        <f>COUNTIFS(Table2[Sub-Sector],Table3[[#This Row],[Sub-Sector]],Table2[% Away From Current Week High],"&lt;=0.05")/Table3[[#This Row],[Count]]</f>
        <v>1</v>
      </c>
      <c r="N109" s="2">
        <f>COUNTIFS(Table2[Sub-Sector],Table3[[#This Row],[Sub-Sector]],Table2[% Away From Current Month Low],"&gt;=0.05")/Table3[[#This Row],[Count]]</f>
        <v>0</v>
      </c>
      <c r="O109" s="2">
        <f>COUNTIFS(Table2[Sub-Sector],Table3[[#This Row],[Sub-Sector]],Table2[% Away From Current Month High],"&lt;=0.05")/Table3[[#This Row],[Count]]</f>
        <v>1</v>
      </c>
      <c r="P109" s="2">
        <f>COUNTIFS(Table2[Sub-Sector],Table3[[#This Row],[Sub-Sector]],Table2[% Away From 52W High],"&lt;=10")/Table3[[#This Row],[Count]]</f>
        <v>0</v>
      </c>
      <c r="Q109" s="2">
        <f>COUNTIFS(Table2[Sub-Sector],Table3[[#This Row],[Sub-Sector]],Table2[% Away From 52W Low],"&gt;=10")/Table3[[#This Row],[Count]]</f>
        <v>1</v>
      </c>
      <c r="R109" s="2">
        <f>COUNTIFS(Table2[Sub-Sector],Table3[[#This Row],[Sub-Sector]],Table2[% Price above 20 EMA],"&gt;=0")/Table3[[#This Row],[Count]]</f>
        <v>1</v>
      </c>
      <c r="S109" s="2">
        <f>COUNTIFS(Table2[Sub-Sector],Table3[[#This Row],[Sub-Sector]],Table2[% Price above 50 EMA],"&gt;=0")/Table3[[#This Row],[Count]]</f>
        <v>1</v>
      </c>
      <c r="T109" s="2">
        <f>COUNTIFS(Table2[Sub-Sector],Table3[[#This Row],[Sub-Sector]],Table2[% Price above 200 EMA],"&gt;=0")/Table3[[#This Row],[Count]]</f>
        <v>1</v>
      </c>
      <c r="U109" s="2">
        <f>COUNTIFS(Table2[Sub-Sector],Table3[[#This Row],[Sub-Sector]],Table2[Rate of Change - Zone],"Positive")/Table3[[#This Row],[Count]]</f>
        <v>1</v>
      </c>
      <c r="V109" s="2">
        <f>COUNTIFS(Table2[Sub-Sector],Table3[[#This Row],[Sub-Sector]],Table2[Sharpe Ratio],"&gt;=0.10")/Table3[[#This Row],[Count]]</f>
        <v>1</v>
      </c>
      <c r="W10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534</v>
      </c>
      <c r="X109">
        <f>_xlfn.RANK.AVG(Table3[[#This Row],[Score]],Table3[Score],1)</f>
        <v>93.5</v>
      </c>
      <c r="Y10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347</v>
      </c>
      <c r="Z109">
        <f>_xlfn.RANK.AVG(Table3[[#This Row],[Score 2 ]],Table3[[Score 2 ]],1)</f>
        <v>111</v>
      </c>
    </row>
    <row r="110" spans="1:26" x14ac:dyDescent="0.3">
      <c r="A110" t="s">
        <v>1518</v>
      </c>
      <c r="B110">
        <f>COUNTIFS(Table2[Sub-Sector],Table3[[#This Row],[Sub-Sector]])</f>
        <v>1</v>
      </c>
      <c r="C110" s="2">
        <f>COUNTIFS(Table2[Sub-Sector],Table3[[#This Row],[Sub-Sector]],Table2[Uptrend],"Uptrend")/Table3[[#This Row],[Count]]</f>
        <v>1</v>
      </c>
      <c r="D110" s="2">
        <f>COUNTIFS(Table2[Sub-Sector],Table3[[#This Row],[Sub-Sector]],Table2[1W Return vs Nifty],"&gt;=5")/Table3[[#This Row],[Count]]</f>
        <v>0</v>
      </c>
      <c r="E110" s="2">
        <f>COUNTIFS(Table2[Sub-Sector],Table3[[#This Row],[Sub-Sector]],Table2[1M Return vs Nifty],"&gt;=5")/Table3[[#This Row],[Count]]</f>
        <v>0</v>
      </c>
      <c r="F110" s="2">
        <f>COUNTIFS(Table2[Sub-Sector],Table3[[#This Row],[Sub-Sector]],Table2[6M Return vs Nifty],"&gt;=10")/Table3[[#This Row],[Count]]</f>
        <v>0</v>
      </c>
      <c r="G110" s="2">
        <f>COUNTIFS(Table2[Sub-Sector],Table3[[#This Row],[Sub-Sector]],Table2[1Y Return vs Nifty],"&gt;=10")/Table3[[#This Row],[Count]]</f>
        <v>0</v>
      </c>
      <c r="H110" s="2">
        <f>COUNTIFS(Table2[Sub-Sector],Table3[[#This Row],[Sub-Sector]],Table2[RSI Exponential â€“ 14D],"&gt;=50")/Table3[[#This Row],[Count]]</f>
        <v>1</v>
      </c>
      <c r="I110" s="2">
        <f>COUNTIFS(Table2[Sub-Sector],Table3[[#This Row],[Sub-Sector]],Table2[Relative Volume],"&gt;=1")/Table3[[#This Row],[Count]]</f>
        <v>0</v>
      </c>
      <c r="J110" s="2">
        <f>COUNTIFS(Table2[Sub-Sector],Table3[[#This Row],[Sub-Sector]],Table2[% Away From Day Low],"&gt;=0.05")/Table3[[#This Row],[Count]]</f>
        <v>0</v>
      </c>
      <c r="K110" s="2">
        <f>COUNTIFS(Table2[Sub-Sector],Table3[[#This Row],[Sub-Sector]],Table2[% Away From Day High],"&lt;=0.05")/Table3[[#This Row],[Count]]</f>
        <v>1</v>
      </c>
      <c r="L110" s="2">
        <f>COUNTIFS(Table2[Sub-Sector],Table3[[#This Row],[Sub-Sector]],Table2[% Away From Current Week Low],"&gt;=0.05")/Table3[[#This Row],[Count]]</f>
        <v>0</v>
      </c>
      <c r="M110" s="2">
        <f>COUNTIFS(Table2[Sub-Sector],Table3[[#This Row],[Sub-Sector]],Table2[% Away From Current Week High],"&lt;=0.05")/Table3[[#This Row],[Count]]</f>
        <v>1</v>
      </c>
      <c r="N110" s="2">
        <f>COUNTIFS(Table2[Sub-Sector],Table3[[#This Row],[Sub-Sector]],Table2[% Away From Current Month Low],"&gt;=0.05")/Table3[[#This Row],[Count]]</f>
        <v>0</v>
      </c>
      <c r="O110" s="2">
        <f>COUNTIFS(Table2[Sub-Sector],Table3[[#This Row],[Sub-Sector]],Table2[% Away From Current Month High],"&lt;=0.05")/Table3[[#This Row],[Count]]</f>
        <v>1</v>
      </c>
      <c r="P110" s="2">
        <f>COUNTIFS(Table2[Sub-Sector],Table3[[#This Row],[Sub-Sector]],Table2[% Away From 52W High],"&lt;=10")/Table3[[#This Row],[Count]]</f>
        <v>0</v>
      </c>
      <c r="Q110" s="2">
        <f>COUNTIFS(Table2[Sub-Sector],Table3[[#This Row],[Sub-Sector]],Table2[% Away From 52W Low],"&gt;=10")/Table3[[#This Row],[Count]]</f>
        <v>1</v>
      </c>
      <c r="R110" s="2">
        <f>COUNTIFS(Table2[Sub-Sector],Table3[[#This Row],[Sub-Sector]],Table2[% Price above 20 EMA],"&gt;=0")/Table3[[#This Row],[Count]]</f>
        <v>1</v>
      </c>
      <c r="S110" s="2">
        <f>COUNTIFS(Table2[Sub-Sector],Table3[[#This Row],[Sub-Sector]],Table2[% Price above 50 EMA],"&gt;=0")/Table3[[#This Row],[Count]]</f>
        <v>1</v>
      </c>
      <c r="T110" s="2">
        <f>COUNTIFS(Table2[Sub-Sector],Table3[[#This Row],[Sub-Sector]],Table2[% Price above 200 EMA],"&gt;=0")/Table3[[#This Row],[Count]]</f>
        <v>1</v>
      </c>
      <c r="U110" s="2">
        <f>COUNTIFS(Table2[Sub-Sector],Table3[[#This Row],[Sub-Sector]],Table2[Rate of Change - Zone],"Positive")/Table3[[#This Row],[Count]]</f>
        <v>1</v>
      </c>
      <c r="V110" s="2">
        <f>COUNTIFS(Table2[Sub-Sector],Table3[[#This Row],[Sub-Sector]],Table2[Sharpe Ratio],"&gt;=0.10")/Table3[[#This Row],[Count]]</f>
        <v>0</v>
      </c>
      <c r="W11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534</v>
      </c>
      <c r="X110">
        <f>_xlfn.RANK.AVG(Table3[[#This Row],[Score]],Table3[Score],1)</f>
        <v>93.5</v>
      </c>
      <c r="Y11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347</v>
      </c>
      <c r="Z110">
        <f>_xlfn.RANK.AVG(Table3[[#This Row],[Score 2 ]],Table3[[Score 2 ]],1)</f>
        <v>111</v>
      </c>
    </row>
    <row r="111" spans="1:26" x14ac:dyDescent="0.3">
      <c r="A111" t="s">
        <v>986</v>
      </c>
      <c r="B111">
        <f>COUNTIFS(Table2[Sub-Sector],Table3[[#This Row],[Sub-Sector]])</f>
        <v>1</v>
      </c>
      <c r="C111" s="2">
        <f>COUNTIFS(Table2[Sub-Sector],Table3[[#This Row],[Sub-Sector]],Table2[Uptrend],"Uptrend")/Table3[[#This Row],[Count]]</f>
        <v>0</v>
      </c>
      <c r="D111" s="2">
        <f>COUNTIFS(Table2[Sub-Sector],Table3[[#This Row],[Sub-Sector]],Table2[1W Return vs Nifty],"&gt;=5")/Table3[[#This Row],[Count]]</f>
        <v>0</v>
      </c>
      <c r="E111" s="2">
        <f>COUNTIFS(Table2[Sub-Sector],Table3[[#This Row],[Sub-Sector]],Table2[1M Return vs Nifty],"&gt;=5")/Table3[[#This Row],[Count]]</f>
        <v>0</v>
      </c>
      <c r="F111" s="2">
        <f>COUNTIFS(Table2[Sub-Sector],Table3[[#This Row],[Sub-Sector]],Table2[6M Return vs Nifty],"&gt;=10")/Table3[[#This Row],[Count]]</f>
        <v>0</v>
      </c>
      <c r="G111" s="2">
        <f>COUNTIFS(Table2[Sub-Sector],Table3[[#This Row],[Sub-Sector]],Table2[1Y Return vs Nifty],"&gt;=10")/Table3[[#This Row],[Count]]</f>
        <v>0</v>
      </c>
      <c r="H111" s="2">
        <f>COUNTIFS(Table2[Sub-Sector],Table3[[#This Row],[Sub-Sector]],Table2[RSI Exponential â€“ 14D],"&gt;=50")/Table3[[#This Row],[Count]]</f>
        <v>1</v>
      </c>
      <c r="I111" s="2">
        <f>COUNTIFS(Table2[Sub-Sector],Table3[[#This Row],[Sub-Sector]],Table2[Relative Volume],"&gt;=1")/Table3[[#This Row],[Count]]</f>
        <v>0</v>
      </c>
      <c r="J111" s="2">
        <f>COUNTIFS(Table2[Sub-Sector],Table3[[#This Row],[Sub-Sector]],Table2[% Away From Day Low],"&gt;=0.05")/Table3[[#This Row],[Count]]</f>
        <v>0</v>
      </c>
      <c r="K111" s="2">
        <f>COUNTIFS(Table2[Sub-Sector],Table3[[#This Row],[Sub-Sector]],Table2[% Away From Day High],"&lt;=0.05")/Table3[[#This Row],[Count]]</f>
        <v>1</v>
      </c>
      <c r="L111" s="2">
        <f>COUNTIFS(Table2[Sub-Sector],Table3[[#This Row],[Sub-Sector]],Table2[% Away From Current Week Low],"&gt;=0.05")/Table3[[#This Row],[Count]]</f>
        <v>0</v>
      </c>
      <c r="M111" s="2">
        <f>COUNTIFS(Table2[Sub-Sector],Table3[[#This Row],[Sub-Sector]],Table2[% Away From Current Week High],"&lt;=0.05")/Table3[[#This Row],[Count]]</f>
        <v>1</v>
      </c>
      <c r="N111" s="2">
        <f>COUNTIFS(Table2[Sub-Sector],Table3[[#This Row],[Sub-Sector]],Table2[% Away From Current Month Low],"&gt;=0.05")/Table3[[#This Row],[Count]]</f>
        <v>0</v>
      </c>
      <c r="O111" s="2">
        <f>COUNTIFS(Table2[Sub-Sector],Table3[[#This Row],[Sub-Sector]],Table2[% Away From Current Month High],"&lt;=0.05")/Table3[[#This Row],[Count]]</f>
        <v>1</v>
      </c>
      <c r="P111" s="2">
        <f>COUNTIFS(Table2[Sub-Sector],Table3[[#This Row],[Sub-Sector]],Table2[% Away From 52W High],"&lt;=10")/Table3[[#This Row],[Count]]</f>
        <v>0</v>
      </c>
      <c r="Q111" s="2">
        <f>COUNTIFS(Table2[Sub-Sector],Table3[[#This Row],[Sub-Sector]],Table2[% Away From 52W Low],"&gt;=10")/Table3[[#This Row],[Count]]</f>
        <v>1</v>
      </c>
      <c r="R111" s="2">
        <f>COUNTIFS(Table2[Sub-Sector],Table3[[#This Row],[Sub-Sector]],Table2[% Price above 20 EMA],"&gt;=0")/Table3[[#This Row],[Count]]</f>
        <v>1</v>
      </c>
      <c r="S111" s="2">
        <f>COUNTIFS(Table2[Sub-Sector],Table3[[#This Row],[Sub-Sector]],Table2[% Price above 50 EMA],"&gt;=0")/Table3[[#This Row],[Count]]</f>
        <v>1</v>
      </c>
      <c r="T111" s="2">
        <f>COUNTIFS(Table2[Sub-Sector],Table3[[#This Row],[Sub-Sector]],Table2[% Price above 200 EMA],"&gt;=0")/Table3[[#This Row],[Count]]</f>
        <v>1</v>
      </c>
      <c r="U111" s="2">
        <f>COUNTIFS(Table2[Sub-Sector],Table3[[#This Row],[Sub-Sector]],Table2[Rate of Change - Zone],"Positive")/Table3[[#This Row],[Count]]</f>
        <v>1</v>
      </c>
      <c r="V111" s="2">
        <f>COUNTIFS(Table2[Sub-Sector],Table3[[#This Row],[Sub-Sector]],Table2[Sharpe Ratio],"&gt;=0.10")/Table3[[#This Row],[Count]]</f>
        <v>0</v>
      </c>
      <c r="W11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632.5</v>
      </c>
      <c r="X111">
        <f>_xlfn.RANK.AVG(Table3[[#This Row],[Score]],Table3[Score],1)</f>
        <v>115.5</v>
      </c>
      <c r="Y11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347</v>
      </c>
      <c r="Z111">
        <f>_xlfn.RANK.AVG(Table3[[#This Row],[Score 2 ]],Table3[[Score 2 ]],1)</f>
        <v>111</v>
      </c>
    </row>
    <row r="112" spans="1:26" x14ac:dyDescent="0.3">
      <c r="A112" t="s">
        <v>104</v>
      </c>
      <c r="B112">
        <f>COUNTIFS(Table2[Sub-Sector],Table3[[#This Row],[Sub-Sector]])</f>
        <v>4</v>
      </c>
      <c r="C112" s="2">
        <f>COUNTIFS(Table2[Sub-Sector],Table3[[#This Row],[Sub-Sector]],Table2[Uptrend],"Uptrend")/Table3[[#This Row],[Count]]</f>
        <v>0.75</v>
      </c>
      <c r="D112" s="2">
        <f>COUNTIFS(Table2[Sub-Sector],Table3[[#This Row],[Sub-Sector]],Table2[1W Return vs Nifty],"&gt;=5")/Table3[[#This Row],[Count]]</f>
        <v>0</v>
      </c>
      <c r="E112" s="2">
        <f>COUNTIFS(Table2[Sub-Sector],Table3[[#This Row],[Sub-Sector]],Table2[1M Return vs Nifty],"&gt;=5")/Table3[[#This Row],[Count]]</f>
        <v>0</v>
      </c>
      <c r="F112" s="2">
        <f>COUNTIFS(Table2[Sub-Sector],Table3[[#This Row],[Sub-Sector]],Table2[6M Return vs Nifty],"&gt;=10")/Table3[[#This Row],[Count]]</f>
        <v>0</v>
      </c>
      <c r="G112" s="2">
        <f>COUNTIFS(Table2[Sub-Sector],Table3[[#This Row],[Sub-Sector]],Table2[1Y Return vs Nifty],"&gt;=10")/Table3[[#This Row],[Count]]</f>
        <v>0</v>
      </c>
      <c r="H112" s="2">
        <f>COUNTIFS(Table2[Sub-Sector],Table3[[#This Row],[Sub-Sector]],Table2[RSI Exponential â€“ 14D],"&gt;=50")/Table3[[#This Row],[Count]]</f>
        <v>0.75</v>
      </c>
      <c r="I112" s="2">
        <f>COUNTIFS(Table2[Sub-Sector],Table3[[#This Row],[Sub-Sector]],Table2[Relative Volume],"&gt;=1")/Table3[[#This Row],[Count]]</f>
        <v>0</v>
      </c>
      <c r="J112" s="2">
        <f>COUNTIFS(Table2[Sub-Sector],Table3[[#This Row],[Sub-Sector]],Table2[% Away From Day Low],"&gt;=0.05")/Table3[[#This Row],[Count]]</f>
        <v>0</v>
      </c>
      <c r="K112" s="2">
        <f>COUNTIFS(Table2[Sub-Sector],Table3[[#This Row],[Sub-Sector]],Table2[% Away From Day High],"&lt;=0.05")/Table3[[#This Row],[Count]]</f>
        <v>1</v>
      </c>
      <c r="L112" s="2">
        <f>COUNTIFS(Table2[Sub-Sector],Table3[[#This Row],[Sub-Sector]],Table2[% Away From Current Week Low],"&gt;=0.05")/Table3[[#This Row],[Count]]</f>
        <v>0</v>
      </c>
      <c r="M112" s="2">
        <f>COUNTIFS(Table2[Sub-Sector],Table3[[#This Row],[Sub-Sector]],Table2[% Away From Current Week High],"&lt;=0.05")/Table3[[#This Row],[Count]]</f>
        <v>1</v>
      </c>
      <c r="N112" s="2">
        <f>COUNTIFS(Table2[Sub-Sector],Table3[[#This Row],[Sub-Sector]],Table2[% Away From Current Month Low],"&gt;=0.05")/Table3[[#This Row],[Count]]</f>
        <v>0</v>
      </c>
      <c r="O112" s="2">
        <f>COUNTIFS(Table2[Sub-Sector],Table3[[#This Row],[Sub-Sector]],Table2[% Away From Current Month High],"&lt;=0.05")/Table3[[#This Row],[Count]]</f>
        <v>1</v>
      </c>
      <c r="P112" s="2">
        <f>COUNTIFS(Table2[Sub-Sector],Table3[[#This Row],[Sub-Sector]],Table2[% Away From 52W High],"&lt;=10")/Table3[[#This Row],[Count]]</f>
        <v>0.25</v>
      </c>
      <c r="Q112" s="2">
        <f>COUNTIFS(Table2[Sub-Sector],Table3[[#This Row],[Sub-Sector]],Table2[% Away From 52W Low],"&gt;=10")/Table3[[#This Row],[Count]]</f>
        <v>1</v>
      </c>
      <c r="R112" s="2">
        <f>COUNTIFS(Table2[Sub-Sector],Table3[[#This Row],[Sub-Sector]],Table2[% Price above 20 EMA],"&gt;=0")/Table3[[#This Row],[Count]]</f>
        <v>0.75</v>
      </c>
      <c r="S112" s="2">
        <f>COUNTIFS(Table2[Sub-Sector],Table3[[#This Row],[Sub-Sector]],Table2[% Price above 50 EMA],"&gt;=0")/Table3[[#This Row],[Count]]</f>
        <v>1</v>
      </c>
      <c r="T112" s="2">
        <f>COUNTIFS(Table2[Sub-Sector],Table3[[#This Row],[Sub-Sector]],Table2[% Price above 200 EMA],"&gt;=0")/Table3[[#This Row],[Count]]</f>
        <v>1</v>
      </c>
      <c r="U112" s="2">
        <f>COUNTIFS(Table2[Sub-Sector],Table3[[#This Row],[Sub-Sector]],Table2[Rate of Change - Zone],"Positive")/Table3[[#This Row],[Count]]</f>
        <v>1</v>
      </c>
      <c r="V112" s="2">
        <f>COUNTIFS(Table2[Sub-Sector],Table3[[#This Row],[Sub-Sector]],Table2[Sharpe Ratio],"&gt;=0.10")/Table3[[#This Row],[Count]]</f>
        <v>0</v>
      </c>
      <c r="W11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565</v>
      </c>
      <c r="X112">
        <f>_xlfn.RANK.AVG(Table3[[#This Row],[Score]],Table3[Score],1)</f>
        <v>106</v>
      </c>
      <c r="Y11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347</v>
      </c>
      <c r="Z112">
        <f>_xlfn.RANK.AVG(Table3[[#This Row],[Score 2 ]],Table3[[Score 2 ]],1)</f>
        <v>111</v>
      </c>
    </row>
    <row r="113" spans="1:26" x14ac:dyDescent="0.3">
      <c r="A113" t="s">
        <v>1537</v>
      </c>
      <c r="B113">
        <f>COUNTIFS(Table2[Sub-Sector],Table3[[#This Row],[Sub-Sector]])</f>
        <v>2</v>
      </c>
      <c r="C113" s="2">
        <f>COUNTIFS(Table2[Sub-Sector],Table3[[#This Row],[Sub-Sector]],Table2[Uptrend],"Uptrend")/Table3[[#This Row],[Count]]</f>
        <v>0.5</v>
      </c>
      <c r="D113" s="2">
        <f>COUNTIFS(Table2[Sub-Sector],Table3[[#This Row],[Sub-Sector]],Table2[1W Return vs Nifty],"&gt;=5")/Table3[[#This Row],[Count]]</f>
        <v>0</v>
      </c>
      <c r="E113" s="2">
        <f>COUNTIFS(Table2[Sub-Sector],Table3[[#This Row],[Sub-Sector]],Table2[1M Return vs Nifty],"&gt;=5")/Table3[[#This Row],[Count]]</f>
        <v>0</v>
      </c>
      <c r="F113" s="2">
        <f>COUNTIFS(Table2[Sub-Sector],Table3[[#This Row],[Sub-Sector]],Table2[6M Return vs Nifty],"&gt;=10")/Table3[[#This Row],[Count]]</f>
        <v>0</v>
      </c>
      <c r="G113" s="2">
        <f>COUNTIFS(Table2[Sub-Sector],Table3[[#This Row],[Sub-Sector]],Table2[1Y Return vs Nifty],"&gt;=10")/Table3[[#This Row],[Count]]</f>
        <v>0</v>
      </c>
      <c r="H113" s="2">
        <f>COUNTIFS(Table2[Sub-Sector],Table3[[#This Row],[Sub-Sector]],Table2[RSI Exponential â€“ 14D],"&gt;=50")/Table3[[#This Row],[Count]]</f>
        <v>0.5</v>
      </c>
      <c r="I113" s="2">
        <f>COUNTIFS(Table2[Sub-Sector],Table3[[#This Row],[Sub-Sector]],Table2[Relative Volume],"&gt;=1")/Table3[[#This Row],[Count]]</f>
        <v>0</v>
      </c>
      <c r="J113" s="2">
        <f>COUNTIFS(Table2[Sub-Sector],Table3[[#This Row],[Sub-Sector]],Table2[% Away From Day Low],"&gt;=0.05")/Table3[[#This Row],[Count]]</f>
        <v>0</v>
      </c>
      <c r="K113" s="2">
        <f>COUNTIFS(Table2[Sub-Sector],Table3[[#This Row],[Sub-Sector]],Table2[% Away From Day High],"&lt;=0.05")/Table3[[#This Row],[Count]]</f>
        <v>1</v>
      </c>
      <c r="L113" s="2">
        <f>COUNTIFS(Table2[Sub-Sector],Table3[[#This Row],[Sub-Sector]],Table2[% Away From Current Week Low],"&gt;=0.05")/Table3[[#This Row],[Count]]</f>
        <v>0</v>
      </c>
      <c r="M113" s="2">
        <f>COUNTIFS(Table2[Sub-Sector],Table3[[#This Row],[Sub-Sector]],Table2[% Away From Current Week High],"&lt;=0.05")/Table3[[#This Row],[Count]]</f>
        <v>1</v>
      </c>
      <c r="N113" s="2">
        <f>COUNTIFS(Table2[Sub-Sector],Table3[[#This Row],[Sub-Sector]],Table2[% Away From Current Month Low],"&gt;=0.05")/Table3[[#This Row],[Count]]</f>
        <v>0</v>
      </c>
      <c r="O113" s="2">
        <f>COUNTIFS(Table2[Sub-Sector],Table3[[#This Row],[Sub-Sector]],Table2[% Away From Current Month High],"&lt;=0.05")/Table3[[#This Row],[Count]]</f>
        <v>1</v>
      </c>
      <c r="P113" s="2">
        <f>COUNTIFS(Table2[Sub-Sector],Table3[[#This Row],[Sub-Sector]],Table2[% Away From 52W High],"&lt;=10")/Table3[[#This Row],[Count]]</f>
        <v>0</v>
      </c>
      <c r="Q113" s="2">
        <f>COUNTIFS(Table2[Sub-Sector],Table3[[#This Row],[Sub-Sector]],Table2[% Away From 52W Low],"&gt;=10")/Table3[[#This Row],[Count]]</f>
        <v>1</v>
      </c>
      <c r="R113" s="2">
        <f>COUNTIFS(Table2[Sub-Sector],Table3[[#This Row],[Sub-Sector]],Table2[% Price above 20 EMA],"&gt;=0")/Table3[[#This Row],[Count]]</f>
        <v>0.5</v>
      </c>
      <c r="S113" s="2">
        <f>COUNTIFS(Table2[Sub-Sector],Table3[[#This Row],[Sub-Sector]],Table2[% Price above 50 EMA],"&gt;=0")/Table3[[#This Row],[Count]]</f>
        <v>0.5</v>
      </c>
      <c r="T113" s="2">
        <f>COUNTIFS(Table2[Sub-Sector],Table3[[#This Row],[Sub-Sector]],Table2[% Price above 200 EMA],"&gt;=0")/Table3[[#This Row],[Count]]</f>
        <v>0.5</v>
      </c>
      <c r="U113" s="2">
        <f>COUNTIFS(Table2[Sub-Sector],Table3[[#This Row],[Sub-Sector]],Table2[Rate of Change - Zone],"Positive")/Table3[[#This Row],[Count]]</f>
        <v>1</v>
      </c>
      <c r="V113" s="2">
        <f>COUNTIFS(Table2[Sub-Sector],Table3[[#This Row],[Sub-Sector]],Table2[Sharpe Ratio],"&gt;=0.10")/Table3[[#This Row],[Count]]</f>
        <v>0</v>
      </c>
      <c r="W11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596.5</v>
      </c>
      <c r="X113">
        <f>_xlfn.RANK.AVG(Table3[[#This Row],[Score]],Table3[Score],1)</f>
        <v>112</v>
      </c>
      <c r="Y11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347</v>
      </c>
      <c r="Z113">
        <f>_xlfn.RANK.AVG(Table3[[#This Row],[Score 2 ]],Table3[[Score 2 ]],1)</f>
        <v>111</v>
      </c>
    </row>
    <row r="114" spans="1:26" x14ac:dyDescent="0.3">
      <c r="A114" t="s">
        <v>1731</v>
      </c>
      <c r="B114">
        <f>COUNTIFS(Table2[Sub-Sector],Table3[[#This Row],[Sub-Sector]])</f>
        <v>1</v>
      </c>
      <c r="C114" s="2">
        <f>COUNTIFS(Table2[Sub-Sector],Table3[[#This Row],[Sub-Sector]],Table2[Uptrend],"Uptrend")/Table3[[#This Row],[Count]]</f>
        <v>1</v>
      </c>
      <c r="D114" s="2">
        <f>COUNTIFS(Table2[Sub-Sector],Table3[[#This Row],[Sub-Sector]],Table2[1W Return vs Nifty],"&gt;=5")/Table3[[#This Row],[Count]]</f>
        <v>0</v>
      </c>
      <c r="E114" s="2">
        <f>COUNTIFS(Table2[Sub-Sector],Table3[[#This Row],[Sub-Sector]],Table2[1M Return vs Nifty],"&gt;=5")/Table3[[#This Row],[Count]]</f>
        <v>0</v>
      </c>
      <c r="F114" s="2">
        <f>COUNTIFS(Table2[Sub-Sector],Table3[[#This Row],[Sub-Sector]],Table2[6M Return vs Nifty],"&gt;=10")/Table3[[#This Row],[Count]]</f>
        <v>0</v>
      </c>
      <c r="G114" s="2">
        <f>COUNTIFS(Table2[Sub-Sector],Table3[[#This Row],[Sub-Sector]],Table2[1Y Return vs Nifty],"&gt;=10")/Table3[[#This Row],[Count]]</f>
        <v>0</v>
      </c>
      <c r="H114" s="2">
        <f>COUNTIFS(Table2[Sub-Sector],Table3[[#This Row],[Sub-Sector]],Table2[RSI Exponential â€“ 14D],"&gt;=50")/Table3[[#This Row],[Count]]</f>
        <v>0</v>
      </c>
      <c r="I114" s="2">
        <f>COUNTIFS(Table2[Sub-Sector],Table3[[#This Row],[Sub-Sector]],Table2[Relative Volume],"&gt;=1")/Table3[[#This Row],[Count]]</f>
        <v>0</v>
      </c>
      <c r="J114" s="2">
        <f>COUNTIFS(Table2[Sub-Sector],Table3[[#This Row],[Sub-Sector]],Table2[% Away From Day Low],"&gt;=0.05")/Table3[[#This Row],[Count]]</f>
        <v>0</v>
      </c>
      <c r="K114" s="2">
        <f>COUNTIFS(Table2[Sub-Sector],Table3[[#This Row],[Sub-Sector]],Table2[% Away From Day High],"&lt;=0.05")/Table3[[#This Row],[Count]]</f>
        <v>1</v>
      </c>
      <c r="L114" s="2">
        <f>COUNTIFS(Table2[Sub-Sector],Table3[[#This Row],[Sub-Sector]],Table2[% Away From Current Week Low],"&gt;=0.05")/Table3[[#This Row],[Count]]</f>
        <v>0</v>
      </c>
      <c r="M114" s="2">
        <f>COUNTIFS(Table2[Sub-Sector],Table3[[#This Row],[Sub-Sector]],Table2[% Away From Current Week High],"&lt;=0.05")/Table3[[#This Row],[Count]]</f>
        <v>1</v>
      </c>
      <c r="N114" s="2">
        <f>COUNTIFS(Table2[Sub-Sector],Table3[[#This Row],[Sub-Sector]],Table2[% Away From Current Month Low],"&gt;=0.05")/Table3[[#This Row],[Count]]</f>
        <v>0</v>
      </c>
      <c r="O114" s="2">
        <f>COUNTIFS(Table2[Sub-Sector],Table3[[#This Row],[Sub-Sector]],Table2[% Away From Current Month High],"&lt;=0.05")/Table3[[#This Row],[Count]]</f>
        <v>1</v>
      </c>
      <c r="P114" s="2">
        <f>COUNTIFS(Table2[Sub-Sector],Table3[[#This Row],[Sub-Sector]],Table2[% Away From 52W High],"&lt;=10")/Table3[[#This Row],[Count]]</f>
        <v>0</v>
      </c>
      <c r="Q114" s="2">
        <f>COUNTIFS(Table2[Sub-Sector],Table3[[#This Row],[Sub-Sector]],Table2[% Away From 52W Low],"&gt;=10")/Table3[[#This Row],[Count]]</f>
        <v>1</v>
      </c>
      <c r="R114" s="2">
        <f>COUNTIFS(Table2[Sub-Sector],Table3[[#This Row],[Sub-Sector]],Table2[% Price above 20 EMA],"&gt;=0")/Table3[[#This Row],[Count]]</f>
        <v>0</v>
      </c>
      <c r="S114" s="2">
        <f>COUNTIFS(Table2[Sub-Sector],Table3[[#This Row],[Sub-Sector]],Table2[% Price above 50 EMA],"&gt;=0")/Table3[[#This Row],[Count]]</f>
        <v>0</v>
      </c>
      <c r="T114" s="2">
        <f>COUNTIFS(Table2[Sub-Sector],Table3[[#This Row],[Sub-Sector]],Table2[% Price above 200 EMA],"&gt;=0")/Table3[[#This Row],[Count]]</f>
        <v>1</v>
      </c>
      <c r="U114" s="2">
        <f>COUNTIFS(Table2[Sub-Sector],Table3[[#This Row],[Sub-Sector]],Table2[Rate of Change - Zone],"Positive")/Table3[[#This Row],[Count]]</f>
        <v>1</v>
      </c>
      <c r="V114" s="2">
        <f>COUNTIFS(Table2[Sub-Sector],Table3[[#This Row],[Sub-Sector]],Table2[Sharpe Ratio],"&gt;=0.10")/Table3[[#This Row],[Count]]</f>
        <v>0</v>
      </c>
      <c r="W11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534</v>
      </c>
      <c r="X114">
        <f>_xlfn.RANK.AVG(Table3[[#This Row],[Score]],Table3[Score],1)</f>
        <v>93.5</v>
      </c>
      <c r="Y11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347</v>
      </c>
      <c r="Z114">
        <f>_xlfn.RANK.AVG(Table3[[#This Row],[Score 2 ]],Table3[[Score 2 ]],1)</f>
        <v>111</v>
      </c>
    </row>
    <row r="115" spans="1:26" x14ac:dyDescent="0.3">
      <c r="A115" t="s">
        <v>1922</v>
      </c>
      <c r="B115">
        <f>COUNTIFS(Table2[Sub-Sector],Table3[[#This Row],[Sub-Sector]])</f>
        <v>3</v>
      </c>
      <c r="C115" s="2">
        <f>COUNTIFS(Table2[Sub-Sector],Table3[[#This Row],[Sub-Sector]],Table2[Uptrend],"Uptrend")/Table3[[#This Row],[Count]]</f>
        <v>0</v>
      </c>
      <c r="D115" s="2">
        <f>COUNTIFS(Table2[Sub-Sector],Table3[[#This Row],[Sub-Sector]],Table2[1W Return vs Nifty],"&gt;=5")/Table3[[#This Row],[Count]]</f>
        <v>0</v>
      </c>
      <c r="E115" s="2">
        <f>COUNTIFS(Table2[Sub-Sector],Table3[[#This Row],[Sub-Sector]],Table2[1M Return vs Nifty],"&gt;=5")/Table3[[#This Row],[Count]]</f>
        <v>0</v>
      </c>
      <c r="F115" s="2">
        <f>COUNTIFS(Table2[Sub-Sector],Table3[[#This Row],[Sub-Sector]],Table2[6M Return vs Nifty],"&gt;=10")/Table3[[#This Row],[Count]]</f>
        <v>0</v>
      </c>
      <c r="G115" s="2">
        <f>COUNTIFS(Table2[Sub-Sector],Table3[[#This Row],[Sub-Sector]],Table2[1Y Return vs Nifty],"&gt;=10")/Table3[[#This Row],[Count]]</f>
        <v>0</v>
      </c>
      <c r="H115" s="2">
        <f>COUNTIFS(Table2[Sub-Sector],Table3[[#This Row],[Sub-Sector]],Table2[RSI Exponential â€“ 14D],"&gt;=50")/Table3[[#This Row],[Count]]</f>
        <v>0</v>
      </c>
      <c r="I115" s="2">
        <f>COUNTIFS(Table2[Sub-Sector],Table3[[#This Row],[Sub-Sector]],Table2[Relative Volume],"&gt;=1")/Table3[[#This Row],[Count]]</f>
        <v>0</v>
      </c>
      <c r="J115" s="2">
        <f>COUNTIFS(Table2[Sub-Sector],Table3[[#This Row],[Sub-Sector]],Table2[% Away From Day Low],"&gt;=0.05")/Table3[[#This Row],[Count]]</f>
        <v>0</v>
      </c>
      <c r="K115" s="2">
        <f>COUNTIFS(Table2[Sub-Sector],Table3[[#This Row],[Sub-Sector]],Table2[% Away From Day High],"&lt;=0.05")/Table3[[#This Row],[Count]]</f>
        <v>1</v>
      </c>
      <c r="L115" s="2">
        <f>COUNTIFS(Table2[Sub-Sector],Table3[[#This Row],[Sub-Sector]],Table2[% Away From Current Week Low],"&gt;=0.05")/Table3[[#This Row],[Count]]</f>
        <v>0</v>
      </c>
      <c r="M115" s="2">
        <f>COUNTIFS(Table2[Sub-Sector],Table3[[#This Row],[Sub-Sector]],Table2[% Away From Current Week High],"&lt;=0.05")/Table3[[#This Row],[Count]]</f>
        <v>1</v>
      </c>
      <c r="N115" s="2">
        <f>COUNTIFS(Table2[Sub-Sector],Table3[[#This Row],[Sub-Sector]],Table2[% Away From Current Month Low],"&gt;=0.05")/Table3[[#This Row],[Count]]</f>
        <v>0</v>
      </c>
      <c r="O115" s="2">
        <f>COUNTIFS(Table2[Sub-Sector],Table3[[#This Row],[Sub-Sector]],Table2[% Away From Current Month High],"&lt;=0.05")/Table3[[#This Row],[Count]]</f>
        <v>1</v>
      </c>
      <c r="P115" s="2">
        <f>COUNTIFS(Table2[Sub-Sector],Table3[[#This Row],[Sub-Sector]],Table2[% Away From 52W High],"&lt;=10")/Table3[[#This Row],[Count]]</f>
        <v>0</v>
      </c>
      <c r="Q115" s="2">
        <f>COUNTIFS(Table2[Sub-Sector],Table3[[#This Row],[Sub-Sector]],Table2[% Away From 52W Low],"&gt;=10")/Table3[[#This Row],[Count]]</f>
        <v>1</v>
      </c>
      <c r="R115" s="2">
        <f>COUNTIFS(Table2[Sub-Sector],Table3[[#This Row],[Sub-Sector]],Table2[% Price above 20 EMA],"&gt;=0")/Table3[[#This Row],[Count]]</f>
        <v>0</v>
      </c>
      <c r="S115" s="2">
        <f>COUNTIFS(Table2[Sub-Sector],Table3[[#This Row],[Sub-Sector]],Table2[% Price above 50 EMA],"&gt;=0")/Table3[[#This Row],[Count]]</f>
        <v>0</v>
      </c>
      <c r="T115" s="2">
        <f>COUNTIFS(Table2[Sub-Sector],Table3[[#This Row],[Sub-Sector]],Table2[% Price above 200 EMA],"&gt;=0")/Table3[[#This Row],[Count]]</f>
        <v>0</v>
      </c>
      <c r="U115" s="2">
        <f>COUNTIFS(Table2[Sub-Sector],Table3[[#This Row],[Sub-Sector]],Table2[Rate of Change - Zone],"Positive")/Table3[[#This Row],[Count]]</f>
        <v>1</v>
      </c>
      <c r="V115" s="2">
        <f>COUNTIFS(Table2[Sub-Sector],Table3[[#This Row],[Sub-Sector]],Table2[Sharpe Ratio],"&gt;=0.10")/Table3[[#This Row],[Count]]</f>
        <v>0</v>
      </c>
      <c r="W11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632.5</v>
      </c>
      <c r="X115">
        <f>_xlfn.RANK.AVG(Table3[[#This Row],[Score]],Table3[Score],1)</f>
        <v>115.5</v>
      </c>
      <c r="Y11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347</v>
      </c>
      <c r="Z115">
        <f>_xlfn.RANK.AVG(Table3[[#This Row],[Score 2 ]],Table3[[Score 2 ]],1)</f>
        <v>111</v>
      </c>
    </row>
    <row r="116" spans="1:26" x14ac:dyDescent="0.3">
      <c r="A116" t="s">
        <v>776</v>
      </c>
      <c r="B116">
        <f>COUNTIFS(Table2[Sub-Sector],Table3[[#This Row],[Sub-Sector]])</f>
        <v>2</v>
      </c>
      <c r="C116" s="2">
        <f>COUNTIFS(Table2[Sub-Sector],Table3[[#This Row],[Sub-Sector]],Table2[Uptrend],"Uptrend")/Table3[[#This Row],[Count]]</f>
        <v>0.5</v>
      </c>
      <c r="D116" s="2">
        <f>COUNTIFS(Table2[Sub-Sector],Table3[[#This Row],[Sub-Sector]],Table2[1W Return vs Nifty],"&gt;=5")/Table3[[#This Row],[Count]]</f>
        <v>0</v>
      </c>
      <c r="E116" s="2">
        <f>COUNTIFS(Table2[Sub-Sector],Table3[[#This Row],[Sub-Sector]],Table2[1M Return vs Nifty],"&gt;=5")/Table3[[#This Row],[Count]]</f>
        <v>0</v>
      </c>
      <c r="F116" s="2">
        <f>COUNTIFS(Table2[Sub-Sector],Table3[[#This Row],[Sub-Sector]],Table2[6M Return vs Nifty],"&gt;=10")/Table3[[#This Row],[Count]]</f>
        <v>0.5</v>
      </c>
      <c r="G116" s="2">
        <f>COUNTIFS(Table2[Sub-Sector],Table3[[#This Row],[Sub-Sector]],Table2[1Y Return vs Nifty],"&gt;=10")/Table3[[#This Row],[Count]]</f>
        <v>0</v>
      </c>
      <c r="H116" s="2">
        <f>COUNTIFS(Table2[Sub-Sector],Table3[[#This Row],[Sub-Sector]],Table2[RSI Exponential â€“ 14D],"&gt;=50")/Table3[[#This Row],[Count]]</f>
        <v>0</v>
      </c>
      <c r="I116" s="2">
        <f>COUNTIFS(Table2[Sub-Sector],Table3[[#This Row],[Sub-Sector]],Table2[Relative Volume],"&gt;=1")/Table3[[#This Row],[Count]]</f>
        <v>0</v>
      </c>
      <c r="J116" s="2">
        <f>COUNTIFS(Table2[Sub-Sector],Table3[[#This Row],[Sub-Sector]],Table2[% Away From Day Low],"&gt;=0.05")/Table3[[#This Row],[Count]]</f>
        <v>0</v>
      </c>
      <c r="K116" s="2">
        <f>COUNTIFS(Table2[Sub-Sector],Table3[[#This Row],[Sub-Sector]],Table2[% Away From Day High],"&lt;=0.05")/Table3[[#This Row],[Count]]</f>
        <v>1</v>
      </c>
      <c r="L116" s="2">
        <f>COUNTIFS(Table2[Sub-Sector],Table3[[#This Row],[Sub-Sector]],Table2[% Away From Current Week Low],"&gt;=0.05")/Table3[[#This Row],[Count]]</f>
        <v>0</v>
      </c>
      <c r="M116" s="2">
        <f>COUNTIFS(Table2[Sub-Sector],Table3[[#This Row],[Sub-Sector]],Table2[% Away From Current Week High],"&lt;=0.05")/Table3[[#This Row],[Count]]</f>
        <v>1</v>
      </c>
      <c r="N116" s="2">
        <f>COUNTIFS(Table2[Sub-Sector],Table3[[#This Row],[Sub-Sector]],Table2[% Away From Current Month Low],"&gt;=0.05")/Table3[[#This Row],[Count]]</f>
        <v>0</v>
      </c>
      <c r="O116" s="2">
        <f>COUNTIFS(Table2[Sub-Sector],Table3[[#This Row],[Sub-Sector]],Table2[% Away From Current Month High],"&lt;=0.05")/Table3[[#This Row],[Count]]</f>
        <v>1</v>
      </c>
      <c r="P116" s="2">
        <f>COUNTIFS(Table2[Sub-Sector],Table3[[#This Row],[Sub-Sector]],Table2[% Away From 52W High],"&lt;=10")/Table3[[#This Row],[Count]]</f>
        <v>0</v>
      </c>
      <c r="Q116" s="2">
        <f>COUNTIFS(Table2[Sub-Sector],Table3[[#This Row],[Sub-Sector]],Table2[% Away From 52W Low],"&gt;=10")/Table3[[#This Row],[Count]]</f>
        <v>1</v>
      </c>
      <c r="R116" s="2">
        <f>COUNTIFS(Table2[Sub-Sector],Table3[[#This Row],[Sub-Sector]],Table2[% Price above 20 EMA],"&gt;=0")/Table3[[#This Row],[Count]]</f>
        <v>0</v>
      </c>
      <c r="S116" s="2">
        <f>COUNTIFS(Table2[Sub-Sector],Table3[[#This Row],[Sub-Sector]],Table2[% Price above 50 EMA],"&gt;=0")/Table3[[#This Row],[Count]]</f>
        <v>0.5</v>
      </c>
      <c r="T116" s="2">
        <f>COUNTIFS(Table2[Sub-Sector],Table3[[#This Row],[Sub-Sector]],Table2[% Price above 200 EMA],"&gt;=0")/Table3[[#This Row],[Count]]</f>
        <v>1</v>
      </c>
      <c r="U116" s="2">
        <f>COUNTIFS(Table2[Sub-Sector],Table3[[#This Row],[Sub-Sector]],Table2[Rate of Change - Zone],"Positive")/Table3[[#This Row],[Count]]</f>
        <v>0</v>
      </c>
      <c r="V116" s="2">
        <f>COUNTIFS(Table2[Sub-Sector],Table3[[#This Row],[Sub-Sector]],Table2[Sharpe Ratio],"&gt;=0.10")/Table3[[#This Row],[Count]]</f>
        <v>0</v>
      </c>
      <c r="W11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624</v>
      </c>
      <c r="X116">
        <f>_xlfn.RANK.AVG(Table3[[#This Row],[Score]],Table3[Score],1)</f>
        <v>114</v>
      </c>
      <c r="Y11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374.5</v>
      </c>
      <c r="Z116">
        <f>_xlfn.RANK.AVG(Table3[[#This Row],[Score 2 ]],Table3[[Score 2 ]],1)</f>
        <v>115</v>
      </c>
    </row>
    <row r="117" spans="1:26" x14ac:dyDescent="0.3">
      <c r="A117" t="s">
        <v>1607</v>
      </c>
      <c r="B117">
        <f>COUNTIFS(Table2[Sub-Sector],Table3[[#This Row],[Sub-Sector]])</f>
        <v>2</v>
      </c>
      <c r="C117" s="2">
        <f>COUNTIFS(Table2[Sub-Sector],Table3[[#This Row],[Sub-Sector]],Table2[Uptrend],"Uptrend")/Table3[[#This Row],[Count]]</f>
        <v>1</v>
      </c>
      <c r="D117" s="2">
        <f>COUNTIFS(Table2[Sub-Sector],Table3[[#This Row],[Sub-Sector]],Table2[1W Return vs Nifty],"&gt;=5")/Table3[[#This Row],[Count]]</f>
        <v>0</v>
      </c>
      <c r="E117" s="2">
        <f>COUNTIFS(Table2[Sub-Sector],Table3[[#This Row],[Sub-Sector]],Table2[1M Return vs Nifty],"&gt;=5")/Table3[[#This Row],[Count]]</f>
        <v>0</v>
      </c>
      <c r="F117" s="2">
        <f>COUNTIFS(Table2[Sub-Sector],Table3[[#This Row],[Sub-Sector]],Table2[6M Return vs Nifty],"&gt;=10")/Table3[[#This Row],[Count]]</f>
        <v>0</v>
      </c>
      <c r="G117" s="2">
        <f>COUNTIFS(Table2[Sub-Sector],Table3[[#This Row],[Sub-Sector]],Table2[1Y Return vs Nifty],"&gt;=10")/Table3[[#This Row],[Count]]</f>
        <v>0.5</v>
      </c>
      <c r="H117" s="2">
        <f>COUNTIFS(Table2[Sub-Sector],Table3[[#This Row],[Sub-Sector]],Table2[RSI Exponential â€“ 14D],"&gt;=50")/Table3[[#This Row],[Count]]</f>
        <v>0</v>
      </c>
      <c r="I117" s="2">
        <f>COUNTIFS(Table2[Sub-Sector],Table3[[#This Row],[Sub-Sector]],Table2[Relative Volume],"&gt;=1")/Table3[[#This Row],[Count]]</f>
        <v>0</v>
      </c>
      <c r="J117" s="2">
        <f>COUNTIFS(Table2[Sub-Sector],Table3[[#This Row],[Sub-Sector]],Table2[% Away From Day Low],"&gt;=0.05")/Table3[[#This Row],[Count]]</f>
        <v>0</v>
      </c>
      <c r="K117" s="2">
        <f>COUNTIFS(Table2[Sub-Sector],Table3[[#This Row],[Sub-Sector]],Table2[% Away From Day High],"&lt;=0.05")/Table3[[#This Row],[Count]]</f>
        <v>1</v>
      </c>
      <c r="L117" s="2">
        <f>COUNTIFS(Table2[Sub-Sector],Table3[[#This Row],[Sub-Sector]],Table2[% Away From Current Week Low],"&gt;=0.05")/Table3[[#This Row],[Count]]</f>
        <v>0</v>
      </c>
      <c r="M117" s="2">
        <f>COUNTIFS(Table2[Sub-Sector],Table3[[#This Row],[Sub-Sector]],Table2[% Away From Current Week High],"&lt;=0.05")/Table3[[#This Row],[Count]]</f>
        <v>1</v>
      </c>
      <c r="N117" s="2">
        <f>COUNTIFS(Table2[Sub-Sector],Table3[[#This Row],[Sub-Sector]],Table2[% Away From Current Month Low],"&gt;=0.05")/Table3[[#This Row],[Count]]</f>
        <v>0</v>
      </c>
      <c r="O117" s="2">
        <f>COUNTIFS(Table2[Sub-Sector],Table3[[#This Row],[Sub-Sector]],Table2[% Away From Current Month High],"&lt;=0.05")/Table3[[#This Row],[Count]]</f>
        <v>1</v>
      </c>
      <c r="P117" s="2">
        <f>COUNTIFS(Table2[Sub-Sector],Table3[[#This Row],[Sub-Sector]],Table2[% Away From 52W High],"&lt;=10")/Table3[[#This Row],[Count]]</f>
        <v>0</v>
      </c>
      <c r="Q117" s="2">
        <f>COUNTIFS(Table2[Sub-Sector],Table3[[#This Row],[Sub-Sector]],Table2[% Away From 52W Low],"&gt;=10")/Table3[[#This Row],[Count]]</f>
        <v>1</v>
      </c>
      <c r="R117" s="2">
        <f>COUNTIFS(Table2[Sub-Sector],Table3[[#This Row],[Sub-Sector]],Table2[% Price above 20 EMA],"&gt;=0")/Table3[[#This Row],[Count]]</f>
        <v>0</v>
      </c>
      <c r="S117" s="2">
        <f>COUNTIFS(Table2[Sub-Sector],Table3[[#This Row],[Sub-Sector]],Table2[% Price above 50 EMA],"&gt;=0")/Table3[[#This Row],[Count]]</f>
        <v>0</v>
      </c>
      <c r="T117" s="2">
        <f>COUNTIFS(Table2[Sub-Sector],Table3[[#This Row],[Sub-Sector]],Table2[% Price above 200 EMA],"&gt;=0")/Table3[[#This Row],[Count]]</f>
        <v>1</v>
      </c>
      <c r="U117" s="2">
        <f>COUNTIFS(Table2[Sub-Sector],Table3[[#This Row],[Sub-Sector]],Table2[Rate of Change - Zone],"Positive")/Table3[[#This Row],[Count]]</f>
        <v>0</v>
      </c>
      <c r="V117" s="2">
        <f>COUNTIFS(Table2[Sub-Sector],Table3[[#This Row],[Sub-Sector]],Table2[Sharpe Ratio],"&gt;=0.10")/Table3[[#This Row],[Count]]</f>
        <v>0.5</v>
      </c>
      <c r="W11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577.5</v>
      </c>
      <c r="X117">
        <f>_xlfn.RANK.AVG(Table3[[#This Row],[Score]],Table3[Score],1)</f>
        <v>108</v>
      </c>
      <c r="Y11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390.5</v>
      </c>
      <c r="Z117">
        <f>_xlfn.RANK.AVG(Table3[[#This Row],[Score 2 ]],Table3[[Score 2 ]],1)</f>
        <v>116</v>
      </c>
    </row>
    <row r="118" spans="1:26" x14ac:dyDescent="0.3">
      <c r="A118" t="s">
        <v>1484</v>
      </c>
      <c r="B118">
        <f>COUNTIFS(Table2[Sub-Sector],Table3[[#This Row],[Sub-Sector]])</f>
        <v>3</v>
      </c>
      <c r="C118" s="2">
        <f>COUNTIFS(Table2[Sub-Sector],Table3[[#This Row],[Sub-Sector]],Table2[Uptrend],"Uptrend")/Table3[[#This Row],[Count]]</f>
        <v>0.33333333333333331</v>
      </c>
      <c r="D118" s="2">
        <f>COUNTIFS(Table2[Sub-Sector],Table3[[#This Row],[Sub-Sector]],Table2[1W Return vs Nifty],"&gt;=5")/Table3[[#This Row],[Count]]</f>
        <v>0</v>
      </c>
      <c r="E118" s="2">
        <f>COUNTIFS(Table2[Sub-Sector],Table3[[#This Row],[Sub-Sector]],Table2[1M Return vs Nifty],"&gt;=5")/Table3[[#This Row],[Count]]</f>
        <v>0</v>
      </c>
      <c r="F118" s="2">
        <f>COUNTIFS(Table2[Sub-Sector],Table3[[#This Row],[Sub-Sector]],Table2[6M Return vs Nifty],"&gt;=10")/Table3[[#This Row],[Count]]</f>
        <v>0</v>
      </c>
      <c r="G118" s="2">
        <f>COUNTIFS(Table2[Sub-Sector],Table3[[#This Row],[Sub-Sector]],Table2[1Y Return vs Nifty],"&gt;=10")/Table3[[#This Row],[Count]]</f>
        <v>0</v>
      </c>
      <c r="H118" s="2">
        <f>COUNTIFS(Table2[Sub-Sector],Table3[[#This Row],[Sub-Sector]],Table2[RSI Exponential â€“ 14D],"&gt;=50")/Table3[[#This Row],[Count]]</f>
        <v>0.66666666666666663</v>
      </c>
      <c r="I118" s="2">
        <f>COUNTIFS(Table2[Sub-Sector],Table3[[#This Row],[Sub-Sector]],Table2[Relative Volume],"&gt;=1")/Table3[[#This Row],[Count]]</f>
        <v>0</v>
      </c>
      <c r="J118" s="2">
        <f>COUNTIFS(Table2[Sub-Sector],Table3[[#This Row],[Sub-Sector]],Table2[% Away From Day Low],"&gt;=0.05")/Table3[[#This Row],[Count]]</f>
        <v>0</v>
      </c>
      <c r="K118" s="2">
        <f>COUNTIFS(Table2[Sub-Sector],Table3[[#This Row],[Sub-Sector]],Table2[% Away From Day High],"&lt;=0.05")/Table3[[#This Row],[Count]]</f>
        <v>1</v>
      </c>
      <c r="L118" s="2">
        <f>COUNTIFS(Table2[Sub-Sector],Table3[[#This Row],[Sub-Sector]],Table2[% Away From Current Week Low],"&gt;=0.05")/Table3[[#This Row],[Count]]</f>
        <v>0</v>
      </c>
      <c r="M118" s="2">
        <f>COUNTIFS(Table2[Sub-Sector],Table3[[#This Row],[Sub-Sector]],Table2[% Away From Current Week High],"&lt;=0.05")/Table3[[#This Row],[Count]]</f>
        <v>1</v>
      </c>
      <c r="N118" s="2">
        <f>COUNTIFS(Table2[Sub-Sector],Table3[[#This Row],[Sub-Sector]],Table2[% Away From Current Month Low],"&gt;=0.05")/Table3[[#This Row],[Count]]</f>
        <v>0</v>
      </c>
      <c r="O118" s="2">
        <f>COUNTIFS(Table2[Sub-Sector],Table3[[#This Row],[Sub-Sector]],Table2[% Away From Current Month High],"&lt;=0.05")/Table3[[#This Row],[Count]]</f>
        <v>1</v>
      </c>
      <c r="P118" s="2">
        <f>COUNTIFS(Table2[Sub-Sector],Table3[[#This Row],[Sub-Sector]],Table2[% Away From 52W High],"&lt;=10")/Table3[[#This Row],[Count]]</f>
        <v>0</v>
      </c>
      <c r="Q118" s="2">
        <f>COUNTIFS(Table2[Sub-Sector],Table3[[#This Row],[Sub-Sector]],Table2[% Away From 52W Low],"&gt;=10")/Table3[[#This Row],[Count]]</f>
        <v>1</v>
      </c>
      <c r="R118" s="2">
        <f>COUNTIFS(Table2[Sub-Sector],Table3[[#This Row],[Sub-Sector]],Table2[% Price above 20 EMA],"&gt;=0")/Table3[[#This Row],[Count]]</f>
        <v>0.66666666666666663</v>
      </c>
      <c r="S118" s="2">
        <f>COUNTIFS(Table2[Sub-Sector],Table3[[#This Row],[Sub-Sector]],Table2[% Price above 50 EMA],"&gt;=0")/Table3[[#This Row],[Count]]</f>
        <v>0.66666666666666663</v>
      </c>
      <c r="T118" s="2">
        <f>COUNTIFS(Table2[Sub-Sector],Table3[[#This Row],[Sub-Sector]],Table2[% Price above 200 EMA],"&gt;=0")/Table3[[#This Row],[Count]]</f>
        <v>0.33333333333333331</v>
      </c>
      <c r="U118" s="2">
        <f>COUNTIFS(Table2[Sub-Sector],Table3[[#This Row],[Sub-Sector]],Table2[Rate of Change - Zone],"Positive")/Table3[[#This Row],[Count]]</f>
        <v>0.66666666666666663</v>
      </c>
      <c r="V118" s="2">
        <f>COUNTIFS(Table2[Sub-Sector],Table3[[#This Row],[Sub-Sector]],Table2[Sharpe Ratio],"&gt;=0.10")/Table3[[#This Row],[Count]]</f>
        <v>0.33333333333333331</v>
      </c>
      <c r="W11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680.5</v>
      </c>
      <c r="X118">
        <f>_xlfn.RANK.AVG(Table3[[#This Row],[Score]],Table3[Score],1)</f>
        <v>118</v>
      </c>
      <c r="Y11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411</v>
      </c>
      <c r="Z118">
        <f>_xlfn.RANK.AVG(Table3[[#This Row],[Score 2 ]],Table3[[Score 2 ]],1)</f>
        <v>117</v>
      </c>
    </row>
    <row r="119" spans="1:26" x14ac:dyDescent="0.3">
      <c r="A119" t="s">
        <v>576</v>
      </c>
      <c r="B119">
        <f>COUNTIFS(Table2[Sub-Sector],Table3[[#This Row],[Sub-Sector]])</f>
        <v>2</v>
      </c>
      <c r="C119" s="2">
        <f>COUNTIFS(Table2[Sub-Sector],Table3[[#This Row],[Sub-Sector]],Table2[Uptrend],"Uptrend")/Table3[[#This Row],[Count]]</f>
        <v>0.5</v>
      </c>
      <c r="D119" s="2">
        <f>COUNTIFS(Table2[Sub-Sector],Table3[[#This Row],[Sub-Sector]],Table2[1W Return vs Nifty],"&gt;=5")/Table3[[#This Row],[Count]]</f>
        <v>0</v>
      </c>
      <c r="E119" s="2">
        <f>COUNTIFS(Table2[Sub-Sector],Table3[[#This Row],[Sub-Sector]],Table2[1M Return vs Nifty],"&gt;=5")/Table3[[#This Row],[Count]]</f>
        <v>0</v>
      </c>
      <c r="F119" s="2">
        <f>COUNTIFS(Table2[Sub-Sector],Table3[[#This Row],[Sub-Sector]],Table2[6M Return vs Nifty],"&gt;=10")/Table3[[#This Row],[Count]]</f>
        <v>0</v>
      </c>
      <c r="G119" s="2">
        <f>COUNTIFS(Table2[Sub-Sector],Table3[[#This Row],[Sub-Sector]],Table2[1Y Return vs Nifty],"&gt;=10")/Table3[[#This Row],[Count]]</f>
        <v>0</v>
      </c>
      <c r="H119" s="2">
        <f>COUNTIFS(Table2[Sub-Sector],Table3[[#This Row],[Sub-Sector]],Table2[RSI Exponential â€“ 14D],"&gt;=50")/Table3[[#This Row],[Count]]</f>
        <v>0.5</v>
      </c>
      <c r="I119" s="2">
        <f>COUNTIFS(Table2[Sub-Sector],Table3[[#This Row],[Sub-Sector]],Table2[Relative Volume],"&gt;=1")/Table3[[#This Row],[Count]]</f>
        <v>0</v>
      </c>
      <c r="J119" s="2">
        <f>COUNTIFS(Table2[Sub-Sector],Table3[[#This Row],[Sub-Sector]],Table2[% Away From Day Low],"&gt;=0.05")/Table3[[#This Row],[Count]]</f>
        <v>0</v>
      </c>
      <c r="K119" s="2">
        <f>COUNTIFS(Table2[Sub-Sector],Table3[[#This Row],[Sub-Sector]],Table2[% Away From Day High],"&lt;=0.05")/Table3[[#This Row],[Count]]</f>
        <v>1</v>
      </c>
      <c r="L119" s="2">
        <f>COUNTIFS(Table2[Sub-Sector],Table3[[#This Row],[Sub-Sector]],Table2[% Away From Current Week Low],"&gt;=0.05")/Table3[[#This Row],[Count]]</f>
        <v>0</v>
      </c>
      <c r="M119" s="2">
        <f>COUNTIFS(Table2[Sub-Sector],Table3[[#This Row],[Sub-Sector]],Table2[% Away From Current Week High],"&lt;=0.05")/Table3[[#This Row],[Count]]</f>
        <v>1</v>
      </c>
      <c r="N119" s="2">
        <f>COUNTIFS(Table2[Sub-Sector],Table3[[#This Row],[Sub-Sector]],Table2[% Away From Current Month Low],"&gt;=0.05")/Table3[[#This Row],[Count]]</f>
        <v>0</v>
      </c>
      <c r="O119" s="2">
        <f>COUNTIFS(Table2[Sub-Sector],Table3[[#This Row],[Sub-Sector]],Table2[% Away From Current Month High],"&lt;=0.05")/Table3[[#This Row],[Count]]</f>
        <v>1</v>
      </c>
      <c r="P119" s="2">
        <f>COUNTIFS(Table2[Sub-Sector],Table3[[#This Row],[Sub-Sector]],Table2[% Away From 52W High],"&lt;=10")/Table3[[#This Row],[Count]]</f>
        <v>0</v>
      </c>
      <c r="Q119" s="2">
        <f>COUNTIFS(Table2[Sub-Sector],Table3[[#This Row],[Sub-Sector]],Table2[% Away From 52W Low],"&gt;=10")/Table3[[#This Row],[Count]]</f>
        <v>1</v>
      </c>
      <c r="R119" s="2">
        <f>COUNTIFS(Table2[Sub-Sector],Table3[[#This Row],[Sub-Sector]],Table2[% Price above 20 EMA],"&gt;=0")/Table3[[#This Row],[Count]]</f>
        <v>0</v>
      </c>
      <c r="S119" s="2">
        <f>COUNTIFS(Table2[Sub-Sector],Table3[[#This Row],[Sub-Sector]],Table2[% Price above 50 EMA],"&gt;=0")/Table3[[#This Row],[Count]]</f>
        <v>0</v>
      </c>
      <c r="T119" s="2">
        <f>COUNTIFS(Table2[Sub-Sector],Table3[[#This Row],[Sub-Sector]],Table2[% Price above 200 EMA],"&gt;=0")/Table3[[#This Row],[Count]]</f>
        <v>0.5</v>
      </c>
      <c r="U119" s="2">
        <f>COUNTIFS(Table2[Sub-Sector],Table3[[#This Row],[Sub-Sector]],Table2[Rate of Change - Zone],"Positive")/Table3[[#This Row],[Count]]</f>
        <v>0.5</v>
      </c>
      <c r="V119" s="2">
        <f>COUNTIFS(Table2[Sub-Sector],Table3[[#This Row],[Sub-Sector]],Table2[Sharpe Ratio],"&gt;=0.10")/Table3[[#This Row],[Count]]</f>
        <v>0.5</v>
      </c>
      <c r="W11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674.5</v>
      </c>
      <c r="X119">
        <f>_xlfn.RANK.AVG(Table3[[#This Row],[Score]],Table3[Score],1)</f>
        <v>117</v>
      </c>
      <c r="Y11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425</v>
      </c>
      <c r="Z119">
        <f>_xlfn.RANK.AVG(Table3[[#This Row],[Score 2 ]],Table3[[Score 2 ]],1)</f>
        <v>118.5</v>
      </c>
    </row>
    <row r="120" spans="1:26" x14ac:dyDescent="0.3">
      <c r="A120" t="s">
        <v>1199</v>
      </c>
      <c r="B120">
        <f>COUNTIFS(Table2[Sub-Sector],Table3[[#This Row],[Sub-Sector]])</f>
        <v>2</v>
      </c>
      <c r="C120" s="2">
        <f>COUNTIFS(Table2[Sub-Sector],Table3[[#This Row],[Sub-Sector]],Table2[Uptrend],"Uptrend")/Table3[[#This Row],[Count]]</f>
        <v>0</v>
      </c>
      <c r="D120" s="2">
        <f>COUNTIFS(Table2[Sub-Sector],Table3[[#This Row],[Sub-Sector]],Table2[1W Return vs Nifty],"&gt;=5")/Table3[[#This Row],[Count]]</f>
        <v>0</v>
      </c>
      <c r="E120" s="2">
        <f>COUNTIFS(Table2[Sub-Sector],Table3[[#This Row],[Sub-Sector]],Table2[1M Return vs Nifty],"&gt;=5")/Table3[[#This Row],[Count]]</f>
        <v>0</v>
      </c>
      <c r="F120" s="2">
        <f>COUNTIFS(Table2[Sub-Sector],Table3[[#This Row],[Sub-Sector]],Table2[6M Return vs Nifty],"&gt;=10")/Table3[[#This Row],[Count]]</f>
        <v>0</v>
      </c>
      <c r="G120" s="2">
        <f>COUNTIFS(Table2[Sub-Sector],Table3[[#This Row],[Sub-Sector]],Table2[1Y Return vs Nifty],"&gt;=10")/Table3[[#This Row],[Count]]</f>
        <v>0</v>
      </c>
      <c r="H120" s="2">
        <f>COUNTIFS(Table2[Sub-Sector],Table3[[#This Row],[Sub-Sector]],Table2[RSI Exponential â€“ 14D],"&gt;=50")/Table3[[#This Row],[Count]]</f>
        <v>0</v>
      </c>
      <c r="I120" s="2">
        <f>COUNTIFS(Table2[Sub-Sector],Table3[[#This Row],[Sub-Sector]],Table2[Relative Volume],"&gt;=1")/Table3[[#This Row],[Count]]</f>
        <v>0</v>
      </c>
      <c r="J120" s="2">
        <f>COUNTIFS(Table2[Sub-Sector],Table3[[#This Row],[Sub-Sector]],Table2[% Away From Day Low],"&gt;=0.05")/Table3[[#This Row],[Count]]</f>
        <v>0</v>
      </c>
      <c r="K120" s="2">
        <f>COUNTIFS(Table2[Sub-Sector],Table3[[#This Row],[Sub-Sector]],Table2[% Away From Day High],"&lt;=0.05")/Table3[[#This Row],[Count]]</f>
        <v>1</v>
      </c>
      <c r="L120" s="2">
        <f>COUNTIFS(Table2[Sub-Sector],Table3[[#This Row],[Sub-Sector]],Table2[% Away From Current Week Low],"&gt;=0.05")/Table3[[#This Row],[Count]]</f>
        <v>0</v>
      </c>
      <c r="M120" s="2">
        <f>COUNTIFS(Table2[Sub-Sector],Table3[[#This Row],[Sub-Sector]],Table2[% Away From Current Week High],"&lt;=0.05")/Table3[[#This Row],[Count]]</f>
        <v>1</v>
      </c>
      <c r="N120" s="2">
        <f>COUNTIFS(Table2[Sub-Sector],Table3[[#This Row],[Sub-Sector]],Table2[% Away From Current Month Low],"&gt;=0.05")/Table3[[#This Row],[Count]]</f>
        <v>0</v>
      </c>
      <c r="O120" s="2">
        <f>COUNTIFS(Table2[Sub-Sector],Table3[[#This Row],[Sub-Sector]],Table2[% Away From Current Month High],"&lt;=0.05")/Table3[[#This Row],[Count]]</f>
        <v>1</v>
      </c>
      <c r="P120" s="2">
        <f>COUNTIFS(Table2[Sub-Sector],Table3[[#This Row],[Sub-Sector]],Table2[% Away From 52W High],"&lt;=10")/Table3[[#This Row],[Count]]</f>
        <v>0</v>
      </c>
      <c r="Q120" s="2">
        <f>COUNTIFS(Table2[Sub-Sector],Table3[[#This Row],[Sub-Sector]],Table2[% Away From 52W Low],"&gt;=10")/Table3[[#This Row],[Count]]</f>
        <v>0.5</v>
      </c>
      <c r="R120" s="2">
        <f>COUNTIFS(Table2[Sub-Sector],Table3[[#This Row],[Sub-Sector]],Table2[% Price above 20 EMA],"&gt;=0")/Table3[[#This Row],[Count]]</f>
        <v>0</v>
      </c>
      <c r="S120" s="2">
        <f>COUNTIFS(Table2[Sub-Sector],Table3[[#This Row],[Sub-Sector]],Table2[% Price above 50 EMA],"&gt;=0")/Table3[[#This Row],[Count]]</f>
        <v>0</v>
      </c>
      <c r="T120" s="2">
        <f>COUNTIFS(Table2[Sub-Sector],Table3[[#This Row],[Sub-Sector]],Table2[% Price above 200 EMA],"&gt;=0")/Table3[[#This Row],[Count]]</f>
        <v>0</v>
      </c>
      <c r="U120" s="2">
        <f>COUNTIFS(Table2[Sub-Sector],Table3[[#This Row],[Sub-Sector]],Table2[Rate of Change - Zone],"Positive")/Table3[[#This Row],[Count]]</f>
        <v>0.5</v>
      </c>
      <c r="V120" s="2">
        <f>COUNTIFS(Table2[Sub-Sector],Table3[[#This Row],[Sub-Sector]],Table2[Sharpe Ratio],"&gt;=0.10")/Table3[[#This Row],[Count]]</f>
        <v>0</v>
      </c>
      <c r="W12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710.5</v>
      </c>
      <c r="X120">
        <f>_xlfn.RANK.AVG(Table3[[#This Row],[Score]],Table3[Score],1)</f>
        <v>119</v>
      </c>
      <c r="Y12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425</v>
      </c>
      <c r="Z120">
        <f>_xlfn.RANK.AVG(Table3[[#This Row],[Score 2 ]],Table3[[Score 2 ]],1)</f>
        <v>118.5</v>
      </c>
    </row>
    <row r="121" spans="1:26" x14ac:dyDescent="0.3">
      <c r="A121" t="s">
        <v>522</v>
      </c>
      <c r="B121">
        <f>COUNTIFS(Table2[Sub-Sector],Table3[[#This Row],[Sub-Sector]])</f>
        <v>1</v>
      </c>
      <c r="C121" s="2">
        <f>COUNTIFS(Table2[Sub-Sector],Table3[[#This Row],[Sub-Sector]],Table2[Uptrend],"Uptrend")/Table3[[#This Row],[Count]]</f>
        <v>0</v>
      </c>
      <c r="D121" s="2">
        <f>COUNTIFS(Table2[Sub-Sector],Table3[[#This Row],[Sub-Sector]],Table2[1W Return vs Nifty],"&gt;=5")/Table3[[#This Row],[Count]]</f>
        <v>0</v>
      </c>
      <c r="E121" s="2">
        <f>COUNTIFS(Table2[Sub-Sector],Table3[[#This Row],[Sub-Sector]],Table2[1M Return vs Nifty],"&gt;=5")/Table3[[#This Row],[Count]]</f>
        <v>0</v>
      </c>
      <c r="F121" s="2">
        <f>COUNTIFS(Table2[Sub-Sector],Table3[[#This Row],[Sub-Sector]],Table2[6M Return vs Nifty],"&gt;=10")/Table3[[#This Row],[Count]]</f>
        <v>0</v>
      </c>
      <c r="G121" s="2">
        <f>COUNTIFS(Table2[Sub-Sector],Table3[[#This Row],[Sub-Sector]],Table2[1Y Return vs Nifty],"&gt;=10")/Table3[[#This Row],[Count]]</f>
        <v>0</v>
      </c>
      <c r="H121" s="2">
        <f>COUNTIFS(Table2[Sub-Sector],Table3[[#This Row],[Sub-Sector]],Table2[RSI Exponential â€“ 14D],"&gt;=50")/Table3[[#This Row],[Count]]</f>
        <v>0</v>
      </c>
      <c r="I121" s="2">
        <f>COUNTIFS(Table2[Sub-Sector],Table3[[#This Row],[Sub-Sector]],Table2[Relative Volume],"&gt;=1")/Table3[[#This Row],[Count]]</f>
        <v>0</v>
      </c>
      <c r="J121" s="2">
        <f>COUNTIFS(Table2[Sub-Sector],Table3[[#This Row],[Sub-Sector]],Table2[% Away From Day Low],"&gt;=0.05")/Table3[[#This Row],[Count]]</f>
        <v>0</v>
      </c>
      <c r="K121" s="2">
        <f>COUNTIFS(Table2[Sub-Sector],Table3[[#This Row],[Sub-Sector]],Table2[% Away From Day High],"&lt;=0.05")/Table3[[#This Row],[Count]]</f>
        <v>1</v>
      </c>
      <c r="L121" s="2">
        <f>COUNTIFS(Table2[Sub-Sector],Table3[[#This Row],[Sub-Sector]],Table2[% Away From Current Week Low],"&gt;=0.05")/Table3[[#This Row],[Count]]</f>
        <v>0</v>
      </c>
      <c r="M121" s="2">
        <f>COUNTIFS(Table2[Sub-Sector],Table3[[#This Row],[Sub-Sector]],Table2[% Away From Current Week High],"&lt;=0.05")/Table3[[#This Row],[Count]]</f>
        <v>1</v>
      </c>
      <c r="N121" s="2">
        <f>COUNTIFS(Table2[Sub-Sector],Table3[[#This Row],[Sub-Sector]],Table2[% Away From Current Month Low],"&gt;=0.05")/Table3[[#This Row],[Count]]</f>
        <v>0</v>
      </c>
      <c r="O121" s="2">
        <f>COUNTIFS(Table2[Sub-Sector],Table3[[#This Row],[Sub-Sector]],Table2[% Away From Current Month High],"&lt;=0.05")/Table3[[#This Row],[Count]]</f>
        <v>1</v>
      </c>
      <c r="P121" s="2">
        <f>COUNTIFS(Table2[Sub-Sector],Table3[[#This Row],[Sub-Sector]],Table2[% Away From 52W High],"&lt;=10")/Table3[[#This Row],[Count]]</f>
        <v>0</v>
      </c>
      <c r="Q121" s="2">
        <f>COUNTIFS(Table2[Sub-Sector],Table3[[#This Row],[Sub-Sector]],Table2[% Away From 52W Low],"&gt;=10")/Table3[[#This Row],[Count]]</f>
        <v>1</v>
      </c>
      <c r="R121" s="2">
        <f>COUNTIFS(Table2[Sub-Sector],Table3[[#This Row],[Sub-Sector]],Table2[% Price above 20 EMA],"&gt;=0")/Table3[[#This Row],[Count]]</f>
        <v>0</v>
      </c>
      <c r="S121" s="2">
        <f>COUNTIFS(Table2[Sub-Sector],Table3[[#This Row],[Sub-Sector]],Table2[% Price above 50 EMA],"&gt;=0")/Table3[[#This Row],[Count]]</f>
        <v>0</v>
      </c>
      <c r="T121" s="2">
        <f>COUNTIFS(Table2[Sub-Sector],Table3[[#This Row],[Sub-Sector]],Table2[% Price above 200 EMA],"&gt;=0")/Table3[[#This Row],[Count]]</f>
        <v>1</v>
      </c>
      <c r="U121" s="2">
        <f>COUNTIFS(Table2[Sub-Sector],Table3[[#This Row],[Sub-Sector]],Table2[Rate of Change - Zone],"Positive")/Table3[[#This Row],[Count]]</f>
        <v>0</v>
      </c>
      <c r="V121" s="2">
        <f>COUNTIFS(Table2[Sub-Sector],Table3[[#This Row],[Sub-Sector]],Table2[Sharpe Ratio],"&gt;=0.10")/Table3[[#This Row],[Count]]</f>
        <v>0</v>
      </c>
      <c r="W12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721.5</v>
      </c>
      <c r="X121">
        <f>_xlfn.RANK.AVG(Table3[[#This Row],[Score]],Table3[Score],1)</f>
        <v>120.5</v>
      </c>
      <c r="Y12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436</v>
      </c>
      <c r="Z121">
        <f>_xlfn.RANK.AVG(Table3[[#This Row],[Score 2 ]],Table3[[Score 2 ]],1)</f>
        <v>120.5</v>
      </c>
    </row>
    <row r="122" spans="1:26" x14ac:dyDescent="0.3">
      <c r="A122" t="s">
        <v>1489</v>
      </c>
      <c r="B122">
        <f>COUNTIFS(Table2[Sub-Sector],Table3[[#This Row],[Sub-Sector]])</f>
        <v>1</v>
      </c>
      <c r="C122" s="2">
        <f>COUNTIFS(Table2[Sub-Sector],Table3[[#This Row],[Sub-Sector]],Table2[Uptrend],"Uptrend")/Table3[[#This Row],[Count]]</f>
        <v>0</v>
      </c>
      <c r="D122" s="2">
        <f>COUNTIFS(Table2[Sub-Sector],Table3[[#This Row],[Sub-Sector]],Table2[1W Return vs Nifty],"&gt;=5")/Table3[[#This Row],[Count]]</f>
        <v>0</v>
      </c>
      <c r="E122" s="2">
        <f>COUNTIFS(Table2[Sub-Sector],Table3[[#This Row],[Sub-Sector]],Table2[1M Return vs Nifty],"&gt;=5")/Table3[[#This Row],[Count]]</f>
        <v>0</v>
      </c>
      <c r="F122" s="2">
        <f>COUNTIFS(Table2[Sub-Sector],Table3[[#This Row],[Sub-Sector]],Table2[6M Return vs Nifty],"&gt;=10")/Table3[[#This Row],[Count]]</f>
        <v>0</v>
      </c>
      <c r="G122" s="2">
        <f>COUNTIFS(Table2[Sub-Sector],Table3[[#This Row],[Sub-Sector]],Table2[1Y Return vs Nifty],"&gt;=10")/Table3[[#This Row],[Count]]</f>
        <v>0</v>
      </c>
      <c r="H122" s="2">
        <f>COUNTIFS(Table2[Sub-Sector],Table3[[#This Row],[Sub-Sector]],Table2[RSI Exponential â€“ 14D],"&gt;=50")/Table3[[#This Row],[Count]]</f>
        <v>0</v>
      </c>
      <c r="I122" s="2">
        <f>COUNTIFS(Table2[Sub-Sector],Table3[[#This Row],[Sub-Sector]],Table2[Relative Volume],"&gt;=1")/Table3[[#This Row],[Count]]</f>
        <v>0</v>
      </c>
      <c r="J122" s="2">
        <f>COUNTIFS(Table2[Sub-Sector],Table3[[#This Row],[Sub-Sector]],Table2[% Away From Day Low],"&gt;=0.05")/Table3[[#This Row],[Count]]</f>
        <v>0</v>
      </c>
      <c r="K122" s="2">
        <f>COUNTIFS(Table2[Sub-Sector],Table3[[#This Row],[Sub-Sector]],Table2[% Away From Day High],"&lt;=0.05")/Table3[[#This Row],[Count]]</f>
        <v>1</v>
      </c>
      <c r="L122" s="2">
        <f>COUNTIFS(Table2[Sub-Sector],Table3[[#This Row],[Sub-Sector]],Table2[% Away From Current Week Low],"&gt;=0.05")/Table3[[#This Row],[Count]]</f>
        <v>0</v>
      </c>
      <c r="M122" s="2">
        <f>COUNTIFS(Table2[Sub-Sector],Table3[[#This Row],[Sub-Sector]],Table2[% Away From Current Week High],"&lt;=0.05")/Table3[[#This Row],[Count]]</f>
        <v>1</v>
      </c>
      <c r="N122" s="2">
        <f>COUNTIFS(Table2[Sub-Sector],Table3[[#This Row],[Sub-Sector]],Table2[% Away From Current Month Low],"&gt;=0.05")/Table3[[#This Row],[Count]]</f>
        <v>0</v>
      </c>
      <c r="O122" s="2">
        <f>COUNTIFS(Table2[Sub-Sector],Table3[[#This Row],[Sub-Sector]],Table2[% Away From Current Month High],"&lt;=0.05")/Table3[[#This Row],[Count]]</f>
        <v>1</v>
      </c>
      <c r="P122" s="2">
        <f>COUNTIFS(Table2[Sub-Sector],Table3[[#This Row],[Sub-Sector]],Table2[% Away From 52W High],"&lt;=10")/Table3[[#This Row],[Count]]</f>
        <v>0</v>
      </c>
      <c r="Q122" s="2">
        <f>COUNTIFS(Table2[Sub-Sector],Table3[[#This Row],[Sub-Sector]],Table2[% Away From 52W Low],"&gt;=10")/Table3[[#This Row],[Count]]</f>
        <v>0</v>
      </c>
      <c r="R122" s="2">
        <f>COUNTIFS(Table2[Sub-Sector],Table3[[#This Row],[Sub-Sector]],Table2[% Price above 20 EMA],"&gt;=0")/Table3[[#This Row],[Count]]</f>
        <v>0</v>
      </c>
      <c r="S122" s="2">
        <f>COUNTIFS(Table2[Sub-Sector],Table3[[#This Row],[Sub-Sector]],Table2[% Price above 50 EMA],"&gt;=0")/Table3[[#This Row],[Count]]</f>
        <v>0</v>
      </c>
      <c r="T122" s="2">
        <f>COUNTIFS(Table2[Sub-Sector],Table3[[#This Row],[Sub-Sector]],Table2[% Price above 200 EMA],"&gt;=0")/Table3[[#This Row],[Count]]</f>
        <v>0</v>
      </c>
      <c r="U122" s="2">
        <f>COUNTIFS(Table2[Sub-Sector],Table3[[#This Row],[Sub-Sector]],Table2[Rate of Change - Zone],"Positive")/Table3[[#This Row],[Count]]</f>
        <v>0</v>
      </c>
      <c r="V122" s="2">
        <f>COUNTIFS(Table2[Sub-Sector],Table3[[#This Row],[Sub-Sector]],Table2[Sharpe Ratio],"&gt;=0.10")/Table3[[#This Row],[Count]]</f>
        <v>0</v>
      </c>
      <c r="W12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721.5</v>
      </c>
      <c r="X122">
        <f>_xlfn.RANK.AVG(Table3[[#This Row],[Score]],Table3[Score],1)</f>
        <v>120.5</v>
      </c>
      <c r="Y12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436</v>
      </c>
      <c r="Z122">
        <f>_xlfn.RANK.AVG(Table3[[#This Row],[Score 2 ]],Table3[[Score 2 ]],1)</f>
        <v>120.5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F3FB6-DEE3-448D-AFDA-35860DC6FE9D}">
  <dimension ref="A1:AV738"/>
  <sheetViews>
    <sheetView tabSelected="1" topLeftCell="AJ1" workbookViewId="0">
      <selection activeCell="AK2" sqref="AK2"/>
    </sheetView>
  </sheetViews>
  <sheetFormatPr defaultRowHeight="14.4" x14ac:dyDescent="0.3"/>
  <cols>
    <col min="1" max="1" width="46" bestFit="1" customWidth="1"/>
    <col min="2" max="2" width="13.5546875" bestFit="1" customWidth="1"/>
    <col min="3" max="3" width="30" bestFit="1" customWidth="1"/>
    <col min="4" max="4" width="34.44140625" bestFit="1" customWidth="1"/>
    <col min="5" max="5" width="13" bestFit="1" customWidth="1"/>
    <col min="6" max="6" width="12.21875" bestFit="1" customWidth="1"/>
    <col min="7" max="7" width="18.21875" bestFit="1" customWidth="1"/>
    <col min="8" max="8" width="25.21875" bestFit="1" customWidth="1"/>
    <col min="9" max="9" width="19" bestFit="1" customWidth="1"/>
    <col min="10" max="10" width="26" bestFit="1" customWidth="1"/>
    <col min="11" max="11" width="19" bestFit="1" customWidth="1"/>
    <col min="12" max="12" width="26" bestFit="1" customWidth="1"/>
    <col min="13" max="13" width="19" bestFit="1" customWidth="1"/>
    <col min="14" max="14" width="26" bestFit="1" customWidth="1"/>
    <col min="15" max="15" width="10.88671875" bestFit="1" customWidth="1"/>
    <col min="16" max="17" width="12" bestFit="1" customWidth="1"/>
    <col min="18" max="18" width="23.5546875" bestFit="1" customWidth="1"/>
    <col min="19" max="20" width="22" bestFit="1" customWidth="1"/>
    <col min="21" max="21" width="23" bestFit="1" customWidth="1"/>
    <col min="22" max="22" width="17" bestFit="1" customWidth="1"/>
    <col min="23" max="23" width="10.33203125" bestFit="1" customWidth="1"/>
    <col min="24" max="24" width="10.6640625" bestFit="1" customWidth="1"/>
    <col min="25" max="25" width="18.77734375" bestFit="1" customWidth="1"/>
    <col min="26" max="26" width="19.109375" bestFit="1" customWidth="1"/>
    <col min="27" max="27" width="19.88671875" bestFit="1" customWidth="1"/>
    <col min="28" max="28" width="20.21875" bestFit="1" customWidth="1"/>
    <col min="29" max="29" width="22.33203125" bestFit="1" customWidth="1"/>
    <col min="30" max="30" width="22.6640625" bestFit="1" customWidth="1"/>
    <col min="31" max="31" width="30.88671875" bestFit="1" customWidth="1"/>
    <col min="32" max="32" width="31.21875" bestFit="1" customWidth="1"/>
    <col min="33" max="33" width="32" bestFit="1" customWidth="1"/>
    <col min="34" max="34" width="32.33203125" bestFit="1" customWidth="1"/>
    <col min="35" max="35" width="23.21875" bestFit="1" customWidth="1"/>
    <col min="36" max="36" width="22.88671875" bestFit="1" customWidth="1"/>
    <col min="37" max="37" width="18.21875" bestFit="1" customWidth="1"/>
    <col min="38" max="38" width="28.88671875" bestFit="1" customWidth="1"/>
    <col min="39" max="39" width="34.77734375" bestFit="1" customWidth="1"/>
    <col min="40" max="40" width="16.109375" bestFit="1" customWidth="1"/>
    <col min="41" max="41" width="22" bestFit="1" customWidth="1"/>
    <col min="42" max="42" width="13.88671875" bestFit="1" customWidth="1"/>
    <col min="43" max="43" width="20.88671875" bestFit="1" customWidth="1"/>
    <col min="44" max="44" width="12.6640625" bestFit="1" customWidth="1"/>
    <col min="45" max="45" width="9.88671875" bestFit="1" customWidth="1"/>
    <col min="46" max="46" width="10.6640625" bestFit="1" customWidth="1"/>
    <col min="47" max="47" width="13.77734375" bestFit="1" customWidth="1"/>
    <col min="48" max="48" width="12" bestFit="1" customWidth="1"/>
  </cols>
  <sheetData>
    <row r="1" spans="1:48" x14ac:dyDescent="0.3">
      <c r="A1" t="s">
        <v>0</v>
      </c>
      <c r="B1" t="s">
        <v>1</v>
      </c>
      <c r="C1" t="s">
        <v>10307</v>
      </c>
      <c r="D1" t="s">
        <v>2</v>
      </c>
      <c r="E1" t="s">
        <v>3</v>
      </c>
      <c r="F1" t="s">
        <v>4</v>
      </c>
      <c r="G1" t="s">
        <v>5</v>
      </c>
      <c r="H1" t="s">
        <v>10328</v>
      </c>
      <c r="I1" t="s">
        <v>6</v>
      </c>
      <c r="J1" t="s">
        <v>10329</v>
      </c>
      <c r="K1" t="s">
        <v>7</v>
      </c>
      <c r="L1" t="s">
        <v>10330</v>
      </c>
      <c r="M1" t="s">
        <v>8</v>
      </c>
      <c r="N1" t="s">
        <v>10331</v>
      </c>
      <c r="O1" t="s">
        <v>10332</v>
      </c>
      <c r="P1" t="s">
        <v>9</v>
      </c>
      <c r="Q1" t="s">
        <v>10</v>
      </c>
      <c r="R1" t="s">
        <v>11</v>
      </c>
      <c r="S1" s="2" t="s">
        <v>10333</v>
      </c>
      <c r="T1" s="2" t="s">
        <v>10334</v>
      </c>
      <c r="U1" s="2" t="s">
        <v>10335</v>
      </c>
      <c r="V1" t="s">
        <v>12</v>
      </c>
      <c r="W1" t="s">
        <v>10336</v>
      </c>
      <c r="X1" t="s">
        <v>10337</v>
      </c>
      <c r="Y1" t="s">
        <v>10338</v>
      </c>
      <c r="Z1" t="s">
        <v>10339</v>
      </c>
      <c r="AA1" t="s">
        <v>10340</v>
      </c>
      <c r="AB1" t="s">
        <v>10341</v>
      </c>
      <c r="AC1" s="2" t="s">
        <v>10342</v>
      </c>
      <c r="AD1" s="2" t="s">
        <v>10343</v>
      </c>
      <c r="AE1" s="2" t="s">
        <v>10344</v>
      </c>
      <c r="AF1" s="2" t="s">
        <v>10345</v>
      </c>
      <c r="AG1" s="2" t="s">
        <v>10346</v>
      </c>
      <c r="AH1" s="2" t="s">
        <v>10347</v>
      </c>
      <c r="AI1" t="s">
        <v>13</v>
      </c>
      <c r="AJ1" t="s">
        <v>14</v>
      </c>
      <c r="AK1" t="s">
        <v>10348</v>
      </c>
      <c r="AL1" t="s">
        <v>10349</v>
      </c>
      <c r="AM1" t="s">
        <v>10350</v>
      </c>
      <c r="AN1" t="s">
        <v>10351</v>
      </c>
      <c r="AO1" t="s">
        <v>10352</v>
      </c>
      <c r="AP1" t="s">
        <v>15</v>
      </c>
      <c r="AQ1" s="3" t="s">
        <v>10356</v>
      </c>
      <c r="AR1" s="3" t="s">
        <v>10357</v>
      </c>
      <c r="AS1" s="3" t="s">
        <v>10358</v>
      </c>
      <c r="AT1" s="3" t="s">
        <v>10359</v>
      </c>
      <c r="AU1" s="3" t="s">
        <v>10360</v>
      </c>
      <c r="AV1" s="3" t="s">
        <v>10361</v>
      </c>
    </row>
    <row r="2" spans="1:48" x14ac:dyDescent="0.3">
      <c r="A2" t="s">
        <v>207</v>
      </c>
      <c r="B2" t="s">
        <v>208</v>
      </c>
      <c r="C2" t="s">
        <v>10313</v>
      </c>
      <c r="D2" t="s">
        <v>124</v>
      </c>
      <c r="E2">
        <v>125351.408412</v>
      </c>
      <c r="F2">
        <v>601.20000000000005</v>
      </c>
      <c r="G2">
        <v>259.31232734496803</v>
      </c>
      <c r="H2">
        <f>(Table2[[#This Row],[1Y Return vs Nifty]]-AVERAGE(Table2[1Y Return vs Nifty]))/_xlfn.STDEV.P(Table2[1Y Return vs Nifty])</f>
        <v>3.9983303487436097</v>
      </c>
      <c r="I2">
        <v>2.4545092843561802</v>
      </c>
      <c r="J2">
        <f>(Table2[[#This Row],[1M Return vs Nifty]]-AVERAGE(Table2[1M Return vs Nifty]))/_xlfn.STDEV.P(Table2[1M Return vs Nifty])</f>
        <v>0.24004111588971375</v>
      </c>
      <c r="K2">
        <v>126.60937012975199</v>
      </c>
      <c r="L2">
        <f>(Table2[[#This Row],[6M Return vs Nifty]]-AVERAGE(Table2[6M Return vs Nifty]))/_xlfn.STDEV.P(Table2[6M Return vs Nifty])</f>
        <v>4.1795725738680778</v>
      </c>
      <c r="M2">
        <v>3.9509645074834898</v>
      </c>
      <c r="N2">
        <f>(Table2[[#This Row],[1W Return vs Nifty]]-AVERAGE(Table2[1W Return vs Nifty]))/_xlfn.STDEV.P(Table2[1W Return vs Nifty])</f>
        <v>1.1761342011378089</v>
      </c>
      <c r="O2">
        <v>575.15</v>
      </c>
      <c r="P2">
        <v>534.01766090788306</v>
      </c>
      <c r="Q2">
        <v>365.983749991764</v>
      </c>
      <c r="R2">
        <v>66.377367277238093</v>
      </c>
      <c r="S2" s="2">
        <f>(Table2[[#This Row],[Close Price]]-Table2[[#This Row],[20D EMA]])/Table2[[#This Row],[20D EMA]]</f>
        <v>4.5292532382856764E-2</v>
      </c>
      <c r="T2" s="2">
        <f>(Table2[[#This Row],[Close Price]]-Table2[[#This Row],[50D EMA]])/Table2[[#This Row],[50D EMA]]</f>
        <v>0.12580546302139212</v>
      </c>
      <c r="U2" s="2">
        <f>(Table2[[#This Row],[Close Price]]-Table2[[#This Row],[200D EMA]])/Table2[[#This Row],[200D EMA]]</f>
        <v>0.6426958847586246</v>
      </c>
      <c r="V2">
        <v>0.64015496407861205</v>
      </c>
      <c r="W2">
        <v>593.6</v>
      </c>
      <c r="X2">
        <v>619.5</v>
      </c>
      <c r="Y2">
        <v>593.6</v>
      </c>
      <c r="Z2">
        <v>619.5</v>
      </c>
      <c r="AA2">
        <v>593.6</v>
      </c>
      <c r="AB2">
        <v>619.5</v>
      </c>
      <c r="AC2" s="2">
        <f>(Table2[[#This Row],[Close Price]]/Table2[[#This Row],[Day Low]])-1</f>
        <v>1.2803234501347793E-2</v>
      </c>
      <c r="AD2" s="2">
        <f>(Table2[[#This Row],[Day High]]/Table2[[#This Row],[Close Price]])-1</f>
        <v>3.0439121756486998E-2</v>
      </c>
      <c r="AE2" s="2">
        <f>(Table2[[#This Row],[Close Price]]/Table2[[#This Row],[Current Week Low]])-1</f>
        <v>1.2803234501347793E-2</v>
      </c>
      <c r="AF2" s="2">
        <f>(Table2[[#This Row],[Current Week High]]/Table2[[#This Row],[Close Price]])-1</f>
        <v>3.0439121756486998E-2</v>
      </c>
      <c r="AG2" s="2">
        <f>(Table2[[#This Row],[Close Price]]/Table2[[#This Row],[Current Month Low]])-1</f>
        <v>1.2803234501347793E-2</v>
      </c>
      <c r="AH2" s="2">
        <f>(Table2[[#This Row],[Current Month High]]/Table2[[#This Row],[Close Price]])-1</f>
        <v>3.0439121756486998E-2</v>
      </c>
      <c r="AI2">
        <v>7.6180971390552097</v>
      </c>
      <c r="AJ2">
        <v>322.93352092859601</v>
      </c>
      <c r="AK2" t="str">
        <f>IF(AND(Table2[[#This Row],[20D EMA]]&gt;Table2[[#This Row],[50D EMA]],Table2[[#This Row],[50D EMA]]&gt;Table2[[#This Row],[200D EMA]]),"Uptrend","Downtrend/NoTrend")</f>
        <v>Uptrend</v>
      </c>
      <c r="AL2">
        <v>0.46</v>
      </c>
      <c r="AM2" t="s">
        <v>10354</v>
      </c>
      <c r="AN2">
        <v>8.5</v>
      </c>
      <c r="AO2" t="s">
        <v>10354</v>
      </c>
      <c r="AP2">
        <v>0.22775197276665701</v>
      </c>
      <c r="AQ2">
        <f>(Table2[[#This Row],[Sharpe Ratio]]-AVERAGE(Table2[Sharpe Ratio]))/_xlfn.STDEV.P(Table2[Sharpe Ratio])</f>
        <v>1.878465559429209</v>
      </c>
      <c r="AR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11.472543799068418</v>
      </c>
      <c r="AS2">
        <f>_xlfn.RANK.AVG(Table2[[#This Row],[1Y Return vs Nifty Z-Score]],Table2[1Y Return vs Nifty Z-Score])</f>
        <v>7</v>
      </c>
      <c r="AT2">
        <f>_xlfn.RANK.AVG(Table2[[#This Row],[6M Return vs Nifty Z-Score]],Table2[6M Return vs Nifty Z-Score])</f>
        <v>2</v>
      </c>
      <c r="AU2">
        <f>_xlfn.RANK.AVG(Table2[[#This Row],[Sharpe Ratio Z-Score]],Table2[Sharpe Ratio Z-Score])</f>
        <v>22</v>
      </c>
      <c r="AV2">
        <f>(Table2[[#This Row],[Rank 1Y]]+Table2[[#This Row],[Rank 6M]]+Table2[[#This Row],[Rank Sharpe]])/3</f>
        <v>10.333333333333334</v>
      </c>
    </row>
    <row r="3" spans="1:48" x14ac:dyDescent="0.3">
      <c r="A3" t="s">
        <v>111</v>
      </c>
      <c r="B3" t="s">
        <v>112</v>
      </c>
      <c r="C3" t="s">
        <v>10318</v>
      </c>
      <c r="D3" t="s">
        <v>113</v>
      </c>
      <c r="E3">
        <v>254109.54687202</v>
      </c>
      <c r="F3">
        <v>7148.2</v>
      </c>
      <c r="G3">
        <v>222.33883449871601</v>
      </c>
      <c r="H3">
        <f>(Table2[[#This Row],[1Y Return vs Nifty]]-AVERAGE(Table2[1Y Return vs Nifty]))/_xlfn.STDEV.P(Table2[1Y Return vs Nifty])</f>
        <v>3.3738735598578971</v>
      </c>
      <c r="I3">
        <v>22.623513243445402</v>
      </c>
      <c r="J3">
        <f>(Table2[[#This Row],[1M Return vs Nifty]]-AVERAGE(Table2[1M Return vs Nifty]))/_xlfn.STDEV.P(Table2[1M Return vs Nifty])</f>
        <v>2.311175674379057</v>
      </c>
      <c r="K3">
        <v>69.8768536310602</v>
      </c>
      <c r="L3">
        <f>(Table2[[#This Row],[6M Return vs Nifty]]-AVERAGE(Table2[6M Return vs Nifty]))/_xlfn.STDEV.P(Table2[6M Return vs Nifty])</f>
        <v>2.1970521832369583</v>
      </c>
      <c r="M3">
        <v>1.1959116477470599</v>
      </c>
      <c r="N3">
        <f>(Table2[[#This Row],[1W Return vs Nifty]]-AVERAGE(Table2[1W Return vs Nifty]))/_xlfn.STDEV.P(Table2[1W Return vs Nifty])</f>
        <v>0.51412303770427692</v>
      </c>
      <c r="O3">
        <v>6628.25</v>
      </c>
      <c r="P3">
        <v>6007.0355473233703</v>
      </c>
      <c r="Q3">
        <v>4493.4648136281003</v>
      </c>
      <c r="R3">
        <v>75.509723074998504</v>
      </c>
      <c r="S3" s="2">
        <f>(Table2[[#This Row],[Close Price]]-Table2[[#This Row],[20D EMA]])/Table2[[#This Row],[20D EMA]]</f>
        <v>7.8444536642401808E-2</v>
      </c>
      <c r="T3" s="2">
        <f>(Table2[[#This Row],[Close Price]]-Table2[[#This Row],[50D EMA]])/Table2[[#This Row],[50D EMA]]</f>
        <v>0.18997131674792775</v>
      </c>
      <c r="U3" s="2">
        <f>(Table2[[#This Row],[Close Price]]-Table2[[#This Row],[200D EMA]])/Table2[[#This Row],[200D EMA]]</f>
        <v>0.59079914864814997</v>
      </c>
      <c r="V3">
        <v>1.11667788571738</v>
      </c>
      <c r="W3">
        <v>7111.35</v>
      </c>
      <c r="X3">
        <v>7267.75</v>
      </c>
      <c r="Y3">
        <v>7111.35</v>
      </c>
      <c r="Z3">
        <v>7267.75</v>
      </c>
      <c r="AA3">
        <v>7111.35</v>
      </c>
      <c r="AB3">
        <v>7267.75</v>
      </c>
      <c r="AC3" s="2">
        <f>(Table2[[#This Row],[Close Price]]/Table2[[#This Row],[Day Low]])-1</f>
        <v>5.1818571719854933E-3</v>
      </c>
      <c r="AD3" s="2">
        <f>(Table2[[#This Row],[Day High]]/Table2[[#This Row],[Close Price]])-1</f>
        <v>1.6724490081419185E-2</v>
      </c>
      <c r="AE3" s="2">
        <f>(Table2[[#This Row],[Close Price]]/Table2[[#This Row],[Current Week Low]])-1</f>
        <v>5.1818571719854933E-3</v>
      </c>
      <c r="AF3" s="2">
        <f>(Table2[[#This Row],[Current Week High]]/Table2[[#This Row],[Close Price]])-1</f>
        <v>1.6724490081419185E-2</v>
      </c>
      <c r="AG3" s="2">
        <f>(Table2[[#This Row],[Close Price]]/Table2[[#This Row],[Current Month Low]])-1</f>
        <v>5.1818571719854933E-3</v>
      </c>
      <c r="AH3" s="2">
        <f>(Table2[[#This Row],[Current Month High]]/Table2[[#This Row],[Close Price]])-1</f>
        <v>1.6724490081419185E-2</v>
      </c>
      <c r="AI3">
        <v>2.4733499342491898</v>
      </c>
      <c r="AJ3">
        <v>267.51670951156802</v>
      </c>
      <c r="AK3" t="str">
        <f>IF(AND(Table2[[#This Row],[20D EMA]]&gt;Table2[[#This Row],[50D EMA]],Table2[[#This Row],[50D EMA]]&gt;Table2[[#This Row],[200D EMA]]),"Uptrend","Downtrend/NoTrend")</f>
        <v>Uptrend</v>
      </c>
      <c r="AL3">
        <v>0.3</v>
      </c>
      <c r="AM3" t="s">
        <v>10354</v>
      </c>
      <c r="AN3">
        <v>11.03</v>
      </c>
      <c r="AO3" t="s">
        <v>10354</v>
      </c>
      <c r="AP3">
        <v>0.27371635514189901</v>
      </c>
      <c r="AQ3">
        <f>(Table2[[#This Row],[Sharpe Ratio]]-AVERAGE(Table2[Sharpe Ratio]))/_xlfn.STDEV.P(Table2[Sharpe Ratio])</f>
        <v>2.4043583698322868</v>
      </c>
      <c r="AR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10.800582825010476</v>
      </c>
      <c r="AS3">
        <f>_xlfn.RANK.AVG(Table2[[#This Row],[1Y Return vs Nifty Z-Score]],Table2[1Y Return vs Nifty Z-Score])</f>
        <v>10</v>
      </c>
      <c r="AT3">
        <f>_xlfn.RANK.AVG(Table2[[#This Row],[6M Return vs Nifty Z-Score]],Table2[6M Return vs Nifty Z-Score])</f>
        <v>19</v>
      </c>
      <c r="AU3">
        <f>_xlfn.RANK.AVG(Table2[[#This Row],[Sharpe Ratio Z-Score]],Table2[Sharpe Ratio Z-Score])</f>
        <v>4</v>
      </c>
      <c r="AV3">
        <f>(Table2[[#This Row],[Rank 1Y]]+Table2[[#This Row],[Rank 6M]]+Table2[[#This Row],[Rank Sharpe]])/3</f>
        <v>11</v>
      </c>
    </row>
    <row r="4" spans="1:48" x14ac:dyDescent="0.3">
      <c r="A4" t="s">
        <v>1028</v>
      </c>
      <c r="B4" t="s">
        <v>1029</v>
      </c>
      <c r="C4" t="s">
        <v>10320</v>
      </c>
      <c r="D4" t="s">
        <v>132</v>
      </c>
      <c r="E4">
        <v>13443.87964555</v>
      </c>
      <c r="F4">
        <v>513.85</v>
      </c>
      <c r="G4">
        <v>140.22497322792199</v>
      </c>
      <c r="H4">
        <f>(Table2[[#This Row],[1Y Return vs Nifty]]-AVERAGE(Table2[1Y Return vs Nifty]))/_xlfn.STDEV.P(Table2[1Y Return vs Nifty])</f>
        <v>1.9870270872946545</v>
      </c>
      <c r="I4">
        <v>19.673945021033301</v>
      </c>
      <c r="J4">
        <f>(Table2[[#This Row],[1M Return vs Nifty]]-AVERAGE(Table2[1M Return vs Nifty]))/_xlfn.STDEV.P(Table2[1M Return vs Nifty])</f>
        <v>2.0082875054614906</v>
      </c>
      <c r="K4">
        <v>166.040684927467</v>
      </c>
      <c r="L4">
        <f>(Table2[[#This Row],[6M Return vs Nifty]]-AVERAGE(Table2[6M Return vs Nifty]))/_xlfn.STDEV.P(Table2[6M Return vs Nifty])</f>
        <v>5.5575016776769521</v>
      </c>
      <c r="M4">
        <v>-8.3138425188670304</v>
      </c>
      <c r="N4">
        <f>(Table2[[#This Row],[1W Return vs Nifty]]-AVERAGE(Table2[1W Return vs Nifty]))/_xlfn.STDEV.P(Table2[1W Return vs Nifty])</f>
        <v>-1.7709741057346893</v>
      </c>
      <c r="O4">
        <v>488.6</v>
      </c>
      <c r="P4">
        <v>428.17377264688503</v>
      </c>
      <c r="Q4">
        <v>294.73285242787699</v>
      </c>
      <c r="R4">
        <v>55.3478323765111</v>
      </c>
      <c r="S4" s="2">
        <f>(Table2[[#This Row],[Close Price]]-Table2[[#This Row],[20D EMA]])/Table2[[#This Row],[20D EMA]]</f>
        <v>5.1678264428980762E-2</v>
      </c>
      <c r="T4" s="2">
        <f>(Table2[[#This Row],[Close Price]]-Table2[[#This Row],[50D EMA]])/Table2[[#This Row],[50D EMA]]</f>
        <v>0.20009685979475486</v>
      </c>
      <c r="U4" s="2">
        <f>(Table2[[#This Row],[Close Price]]-Table2[[#This Row],[200D EMA]])/Table2[[#This Row],[200D EMA]]</f>
        <v>0.74344324281169982</v>
      </c>
      <c r="V4">
        <v>0.93645146455943495</v>
      </c>
      <c r="W4">
        <v>511</v>
      </c>
      <c r="X4">
        <v>540</v>
      </c>
      <c r="Y4">
        <v>511</v>
      </c>
      <c r="Z4">
        <v>540</v>
      </c>
      <c r="AA4">
        <v>511</v>
      </c>
      <c r="AB4">
        <v>540</v>
      </c>
      <c r="AC4" s="2">
        <f>(Table2[[#This Row],[Close Price]]/Table2[[#This Row],[Day Low]])-1</f>
        <v>5.5772994129159592E-3</v>
      </c>
      <c r="AD4" s="2">
        <f>(Table2[[#This Row],[Day High]]/Table2[[#This Row],[Close Price]])-1</f>
        <v>5.0890337647173212E-2</v>
      </c>
      <c r="AE4" s="2">
        <f>(Table2[[#This Row],[Close Price]]/Table2[[#This Row],[Current Week Low]])-1</f>
        <v>5.5772994129159592E-3</v>
      </c>
      <c r="AF4" s="2">
        <f>(Table2[[#This Row],[Current Week High]]/Table2[[#This Row],[Close Price]])-1</f>
        <v>5.0890337647173212E-2</v>
      </c>
      <c r="AG4" s="2">
        <f>(Table2[[#This Row],[Close Price]]/Table2[[#This Row],[Current Month Low]])-1</f>
        <v>5.5772994129159592E-3</v>
      </c>
      <c r="AH4" s="2">
        <f>(Table2[[#This Row],[Current Month High]]/Table2[[#This Row],[Close Price]])-1</f>
        <v>5.0890337647173212E-2</v>
      </c>
      <c r="AI4">
        <v>15.208718497615999</v>
      </c>
      <c r="AJ4">
        <v>250.260727309907</v>
      </c>
      <c r="AK4" t="str">
        <f>IF(AND(Table2[[#This Row],[20D EMA]]&gt;Table2[[#This Row],[50D EMA]],Table2[[#This Row],[50D EMA]]&gt;Table2[[#This Row],[200D EMA]]),"Uptrend","Downtrend/NoTrend")</f>
        <v>Uptrend</v>
      </c>
      <c r="AL4">
        <v>0.61</v>
      </c>
      <c r="AM4" t="s">
        <v>10354</v>
      </c>
      <c r="AN4">
        <v>17.809999999999999</v>
      </c>
      <c r="AO4" t="s">
        <v>10354</v>
      </c>
      <c r="AP4">
        <v>0.27331014256223402</v>
      </c>
      <c r="AQ4">
        <f>(Table2[[#This Row],[Sharpe Ratio]]-AVERAGE(Table2[Sharpe Ratio]))/_xlfn.STDEV.P(Table2[Sharpe Ratio])</f>
        <v>2.3997107652284191</v>
      </c>
      <c r="AR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10.181552929926827</v>
      </c>
      <c r="AS4">
        <f>_xlfn.RANK.AVG(Table2[[#This Row],[1Y Return vs Nifty Z-Score]],Table2[1Y Return vs Nifty Z-Score])</f>
        <v>33</v>
      </c>
      <c r="AT4">
        <f>_xlfn.RANK.AVG(Table2[[#This Row],[6M Return vs Nifty Z-Score]],Table2[6M Return vs Nifty Z-Score])</f>
        <v>1</v>
      </c>
      <c r="AU4">
        <f>_xlfn.RANK.AVG(Table2[[#This Row],[Sharpe Ratio Z-Score]],Table2[Sharpe Ratio Z-Score])</f>
        <v>5</v>
      </c>
      <c r="AV4">
        <f>(Table2[[#This Row],[Rank 1Y]]+Table2[[#This Row],[Rank 6M]]+Table2[[#This Row],[Rank Sharpe]])/3</f>
        <v>13</v>
      </c>
    </row>
    <row r="5" spans="1:48" x14ac:dyDescent="0.3">
      <c r="A5" t="s">
        <v>975</v>
      </c>
      <c r="B5" t="s">
        <v>976</v>
      </c>
      <c r="C5" t="s">
        <v>10317</v>
      </c>
      <c r="D5" t="s">
        <v>977</v>
      </c>
      <c r="E5">
        <v>15109.51975155</v>
      </c>
      <c r="F5">
        <v>2220.75</v>
      </c>
      <c r="G5">
        <v>151.29098752067301</v>
      </c>
      <c r="H5">
        <f>(Table2[[#This Row],[1Y Return vs Nifty]]-AVERAGE(Table2[1Y Return vs Nifty]))/_xlfn.STDEV.P(Table2[1Y Return vs Nifty])</f>
        <v>2.1739244350716089</v>
      </c>
      <c r="I5">
        <v>36.580981109419199</v>
      </c>
      <c r="J5">
        <f>(Table2[[#This Row],[1M Return vs Nifty]]-AVERAGE(Table2[1M Return vs Nifty]))/_xlfn.STDEV.P(Table2[1M Return vs Nifty])</f>
        <v>3.7444538920272552</v>
      </c>
      <c r="K5">
        <v>122.775629866557</v>
      </c>
      <c r="L5">
        <f>(Table2[[#This Row],[6M Return vs Nifty]]-AVERAGE(Table2[6M Return vs Nifty]))/_xlfn.STDEV.P(Table2[6M Return vs Nifty])</f>
        <v>4.0456023445668112</v>
      </c>
      <c r="M5">
        <v>4.3833998634468996</v>
      </c>
      <c r="N5">
        <f>(Table2[[#This Row],[1W Return vs Nifty]]-AVERAGE(Table2[1W Return vs Nifty]))/_xlfn.STDEV.P(Table2[1W Return vs Nifty])</f>
        <v>1.2800440161888775</v>
      </c>
      <c r="O5">
        <v>2030.97</v>
      </c>
      <c r="P5">
        <v>1761.22727699098</v>
      </c>
      <c r="Q5">
        <v>1262.4521927824101</v>
      </c>
      <c r="R5">
        <v>62.318078300187203</v>
      </c>
      <c r="S5" s="2">
        <f>(Table2[[#This Row],[Close Price]]-Table2[[#This Row],[20D EMA]])/Table2[[#This Row],[20D EMA]]</f>
        <v>9.3443034609078407E-2</v>
      </c>
      <c r="T5" s="2">
        <f>(Table2[[#This Row],[Close Price]]-Table2[[#This Row],[50D EMA]])/Table2[[#This Row],[50D EMA]]</f>
        <v>0.26091051905243312</v>
      </c>
      <c r="U5" s="2">
        <f>(Table2[[#This Row],[Close Price]]-Table2[[#This Row],[200D EMA]])/Table2[[#This Row],[200D EMA]]</f>
        <v>0.75907651212164151</v>
      </c>
      <c r="V5">
        <v>1.2657784448985101</v>
      </c>
      <c r="W5">
        <v>2201.1</v>
      </c>
      <c r="X5">
        <v>2433.25</v>
      </c>
      <c r="Y5">
        <v>2201.1</v>
      </c>
      <c r="Z5">
        <v>2433.25</v>
      </c>
      <c r="AA5">
        <v>2201.1</v>
      </c>
      <c r="AB5">
        <v>2433.25</v>
      </c>
      <c r="AC5" s="2">
        <f>(Table2[[#This Row],[Close Price]]/Table2[[#This Row],[Day Low]])-1</f>
        <v>8.927354504565832E-3</v>
      </c>
      <c r="AD5" s="2">
        <f>(Table2[[#This Row],[Day High]]/Table2[[#This Row],[Close Price]])-1</f>
        <v>9.5688393560733997E-2</v>
      </c>
      <c r="AE5" s="2">
        <f>(Table2[[#This Row],[Close Price]]/Table2[[#This Row],[Current Week Low]])-1</f>
        <v>8.927354504565832E-3</v>
      </c>
      <c r="AF5" s="2">
        <f>(Table2[[#This Row],[Current Week High]]/Table2[[#This Row],[Close Price]])-1</f>
        <v>9.5688393560733997E-2</v>
      </c>
      <c r="AG5" s="2">
        <f>(Table2[[#This Row],[Close Price]]/Table2[[#This Row],[Current Month Low]])-1</f>
        <v>8.927354504565832E-3</v>
      </c>
      <c r="AH5" s="2">
        <f>(Table2[[#This Row],[Current Month High]]/Table2[[#This Row],[Close Price]])-1</f>
        <v>9.5688393560733997E-2</v>
      </c>
      <c r="AI5">
        <v>14.5558932792975</v>
      </c>
      <c r="AJ5">
        <v>214.286725162751</v>
      </c>
      <c r="AK5" t="str">
        <f>IF(AND(Table2[[#This Row],[20D EMA]]&gt;Table2[[#This Row],[50D EMA]],Table2[[#This Row],[50D EMA]]&gt;Table2[[#This Row],[200D EMA]]),"Uptrend","Downtrend/NoTrend")</f>
        <v>Uptrend</v>
      </c>
      <c r="AL5">
        <v>0.76</v>
      </c>
      <c r="AM5" t="s">
        <v>10354</v>
      </c>
      <c r="AN5">
        <v>14.18</v>
      </c>
      <c r="AO5" t="s">
        <v>10354</v>
      </c>
      <c r="AP5">
        <v>0.24613669791134801</v>
      </c>
      <c r="AQ5">
        <f>(Table2[[#This Row],[Sharpe Ratio]]-AVERAGE(Table2[Sharpe Ratio]))/_xlfn.STDEV.P(Table2[Sharpe Ratio])</f>
        <v>2.0888109241487709</v>
      </c>
      <c r="AR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13.332835612003324</v>
      </c>
      <c r="AS5">
        <f>_xlfn.RANK.AVG(Table2[[#This Row],[1Y Return vs Nifty Z-Score]],Table2[1Y Return vs Nifty Z-Score])</f>
        <v>28</v>
      </c>
      <c r="AT5">
        <f>_xlfn.RANK.AVG(Table2[[#This Row],[6M Return vs Nifty Z-Score]],Table2[6M Return vs Nifty Z-Score])</f>
        <v>3</v>
      </c>
      <c r="AU5">
        <f>_xlfn.RANK.AVG(Table2[[#This Row],[Sharpe Ratio Z-Score]],Table2[Sharpe Ratio Z-Score])</f>
        <v>10</v>
      </c>
      <c r="AV5">
        <f>(Table2[[#This Row],[Rank 1Y]]+Table2[[#This Row],[Rank 6M]]+Table2[[#This Row],[Rank Sharpe]])/3</f>
        <v>13.666666666666666</v>
      </c>
    </row>
    <row r="6" spans="1:48" x14ac:dyDescent="0.3">
      <c r="A6" t="s">
        <v>456</v>
      </c>
      <c r="B6" t="s">
        <v>457</v>
      </c>
      <c r="C6" t="s">
        <v>10321</v>
      </c>
      <c r="D6" t="s">
        <v>320</v>
      </c>
      <c r="E6">
        <v>48705.460205299998</v>
      </c>
      <c r="F6">
        <v>1851.35</v>
      </c>
      <c r="G6">
        <v>275.42059176815297</v>
      </c>
      <c r="H6">
        <f>(Table2[[#This Row],[1Y Return vs Nifty]]-AVERAGE(Table2[1Y Return vs Nifty]))/_xlfn.STDEV.P(Table2[1Y Return vs Nifty])</f>
        <v>4.2703878229468808</v>
      </c>
      <c r="I6">
        <v>-27.549337155757598</v>
      </c>
      <c r="J6">
        <f>(Table2[[#This Row],[1M Return vs Nifty]]-AVERAGE(Table2[1M Return vs Nifty]))/_xlfn.STDEV.P(Table2[1M Return vs Nifty])</f>
        <v>-2.8410234411789381</v>
      </c>
      <c r="K6">
        <v>99.265332268147205</v>
      </c>
      <c r="L6">
        <f>(Table2[[#This Row],[6M Return vs Nifty]]-AVERAGE(Table2[6M Return vs Nifty]))/_xlfn.STDEV.P(Table2[6M Return vs Nifty])</f>
        <v>3.2240339168781151</v>
      </c>
      <c r="M6">
        <v>-11.4448671103119</v>
      </c>
      <c r="N6">
        <f>(Table2[[#This Row],[1W Return vs Nifty]]-AVERAGE(Table2[1W Return vs Nifty]))/_xlfn.STDEV.P(Table2[1W Return vs Nifty])</f>
        <v>-2.5233274499531793</v>
      </c>
      <c r="O6">
        <v>2132.91</v>
      </c>
      <c r="P6">
        <v>2191.89178795214</v>
      </c>
      <c r="Q6">
        <v>1548.06868712714</v>
      </c>
      <c r="R6">
        <v>14.1747711357712</v>
      </c>
      <c r="S6" s="2">
        <f>(Table2[[#This Row],[Close Price]]-Table2[[#This Row],[20D EMA]])/Table2[[#This Row],[20D EMA]]</f>
        <v>-0.13200744522741228</v>
      </c>
      <c r="T6" s="2">
        <f>(Table2[[#This Row],[Close Price]]-Table2[[#This Row],[50D EMA]])/Table2[[#This Row],[50D EMA]]</f>
        <v>-0.15536432492878879</v>
      </c>
      <c r="U6" s="2">
        <f>(Table2[[#This Row],[Close Price]]-Table2[[#This Row],[200D EMA]])/Table2[[#This Row],[200D EMA]]</f>
        <v>0.19590946796791062</v>
      </c>
      <c r="V6">
        <v>0.58595844090749305</v>
      </c>
      <c r="W6">
        <v>1819.45</v>
      </c>
      <c r="X6">
        <v>1908</v>
      </c>
      <c r="Y6">
        <v>1819.45</v>
      </c>
      <c r="Z6">
        <v>1908</v>
      </c>
      <c r="AA6">
        <v>1819.45</v>
      </c>
      <c r="AB6">
        <v>1908</v>
      </c>
      <c r="AC6" s="2">
        <f>(Table2[[#This Row],[Close Price]]/Table2[[#This Row],[Day Low]])-1</f>
        <v>1.753277089230254E-2</v>
      </c>
      <c r="AD6" s="2">
        <f>(Table2[[#This Row],[Day High]]/Table2[[#This Row],[Close Price]])-1</f>
        <v>3.0599292408242773E-2</v>
      </c>
      <c r="AE6" s="2">
        <f>(Table2[[#This Row],[Close Price]]/Table2[[#This Row],[Current Week Low]])-1</f>
        <v>1.753277089230254E-2</v>
      </c>
      <c r="AF6" s="2">
        <f>(Table2[[#This Row],[Current Week High]]/Table2[[#This Row],[Close Price]])-1</f>
        <v>3.0599292408242773E-2</v>
      </c>
      <c r="AG6" s="2">
        <f>(Table2[[#This Row],[Close Price]]/Table2[[#This Row],[Current Month Low]])-1</f>
        <v>1.753277089230254E-2</v>
      </c>
      <c r="AH6" s="2">
        <f>(Table2[[#This Row],[Current Month High]]/Table2[[#This Row],[Close Price]])-1</f>
        <v>3.0599292408242773E-2</v>
      </c>
      <c r="AI6">
        <v>60.933913090447497</v>
      </c>
      <c r="AJ6">
        <v>325.01147842056901</v>
      </c>
      <c r="AK6" t="str">
        <f>IF(AND(Table2[[#This Row],[20D EMA]]&gt;Table2[[#This Row],[50D EMA]],Table2[[#This Row],[50D EMA]]&gt;Table2[[#This Row],[200D EMA]]),"Uptrend","Downtrend/NoTrend")</f>
        <v>Downtrend/NoTrend</v>
      </c>
      <c r="AL6">
        <v>-0.08</v>
      </c>
      <c r="AM6" t="s">
        <v>10353</v>
      </c>
      <c r="AN6">
        <v>-16.440000000000001</v>
      </c>
      <c r="AO6" t="s">
        <v>10353</v>
      </c>
      <c r="AP6">
        <v>0.210977369446397</v>
      </c>
      <c r="AQ6">
        <f>(Table2[[#This Row],[Sharpe Ratio]]-AVERAGE(Table2[Sharpe Ratio]))/_xlfn.STDEV.P(Table2[Sharpe Ratio])</f>
        <v>1.6865420998367231</v>
      </c>
      <c r="AR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">
        <f>_xlfn.RANK.AVG(Table2[[#This Row],[1Y Return vs Nifty Z-Score]],Table2[1Y Return vs Nifty Z-Score])</f>
        <v>5</v>
      </c>
      <c r="AT6">
        <f>_xlfn.RANK.AVG(Table2[[#This Row],[6M Return vs Nifty Z-Score]],Table2[6M Return vs Nifty Z-Score])</f>
        <v>8</v>
      </c>
      <c r="AU6">
        <f>_xlfn.RANK.AVG(Table2[[#This Row],[Sharpe Ratio Z-Score]],Table2[Sharpe Ratio Z-Score])</f>
        <v>29</v>
      </c>
      <c r="AV6">
        <f>(Table2[[#This Row],[Rank 1Y]]+Table2[[#This Row],[Rank 6M]]+Table2[[#This Row],[Rank Sharpe]])/3</f>
        <v>14</v>
      </c>
    </row>
    <row r="7" spans="1:48" x14ac:dyDescent="0.3">
      <c r="A7" t="s">
        <v>583</v>
      </c>
      <c r="B7" t="s">
        <v>584</v>
      </c>
      <c r="C7" t="s">
        <v>10312</v>
      </c>
      <c r="D7" t="s">
        <v>43</v>
      </c>
      <c r="E7">
        <v>34573.568361400001</v>
      </c>
      <c r="F7">
        <v>6676.7</v>
      </c>
      <c r="G7">
        <v>182.85061897441</v>
      </c>
      <c r="H7">
        <f>(Table2[[#This Row],[1Y Return vs Nifty]]-AVERAGE(Table2[1Y Return vs Nifty]))/_xlfn.STDEV.P(Table2[1Y Return vs Nifty])</f>
        <v>2.706944839661674</v>
      </c>
      <c r="I7">
        <v>51.5987118382088</v>
      </c>
      <c r="J7">
        <f>(Table2[[#This Row],[1M Return vs Nifty]]-AVERAGE(Table2[1M Return vs Nifty]))/_xlfn.STDEV.P(Table2[1M Return vs Nifty])</f>
        <v>5.286609427599279</v>
      </c>
      <c r="K7">
        <v>108.827537029628</v>
      </c>
      <c r="L7">
        <f>(Table2[[#This Row],[6M Return vs Nifty]]-AVERAGE(Table2[6M Return vs Nifty]))/_xlfn.STDEV.P(Table2[6M Return vs Nifty])</f>
        <v>3.5581856007623087</v>
      </c>
      <c r="M7">
        <v>17.326104367998301</v>
      </c>
      <c r="N7">
        <f>(Table2[[#This Row],[1W Return vs Nifty]]-AVERAGE(Table2[1W Return vs Nifty]))/_xlfn.STDEV.P(Table2[1W Return vs Nifty])</f>
        <v>4.3900441879656862</v>
      </c>
      <c r="O7">
        <v>5402.48</v>
      </c>
      <c r="P7">
        <v>4761.3459571887597</v>
      </c>
      <c r="Q7">
        <v>3568.72294665548</v>
      </c>
      <c r="R7">
        <v>86.385862756592005</v>
      </c>
      <c r="S7" s="2">
        <f>(Table2[[#This Row],[Close Price]]-Table2[[#This Row],[20D EMA]])/Table2[[#This Row],[20D EMA]]</f>
        <v>0.23585834653714596</v>
      </c>
      <c r="T7" s="2">
        <f>(Table2[[#This Row],[Close Price]]-Table2[[#This Row],[50D EMA]])/Table2[[#This Row],[50D EMA]]</f>
        <v>0.40227155515120816</v>
      </c>
      <c r="U7" s="2">
        <f>(Table2[[#This Row],[Close Price]]-Table2[[#This Row],[200D EMA]])/Table2[[#This Row],[200D EMA]]</f>
        <v>0.87089334190462731</v>
      </c>
      <c r="V7">
        <v>2.1753423268820802</v>
      </c>
      <c r="W7">
        <v>6425.05</v>
      </c>
      <c r="X7">
        <v>6780</v>
      </c>
      <c r="Y7">
        <v>6425.05</v>
      </c>
      <c r="Z7">
        <v>6780</v>
      </c>
      <c r="AA7">
        <v>6425.05</v>
      </c>
      <c r="AB7">
        <v>6780</v>
      </c>
      <c r="AC7" s="2">
        <f>(Table2[[#This Row],[Close Price]]/Table2[[#This Row],[Day Low]])-1</f>
        <v>3.9167010373460043E-2</v>
      </c>
      <c r="AD7" s="2">
        <f>(Table2[[#This Row],[Day High]]/Table2[[#This Row],[Close Price]])-1</f>
        <v>1.5471715068821501E-2</v>
      </c>
      <c r="AE7" s="2">
        <f>(Table2[[#This Row],[Close Price]]/Table2[[#This Row],[Current Week Low]])-1</f>
        <v>3.9167010373460043E-2</v>
      </c>
      <c r="AF7" s="2">
        <f>(Table2[[#This Row],[Current Week High]]/Table2[[#This Row],[Close Price]])-1</f>
        <v>1.5471715068821501E-2</v>
      </c>
      <c r="AG7" s="2">
        <f>(Table2[[#This Row],[Close Price]]/Table2[[#This Row],[Current Month Low]])-1</f>
        <v>3.9167010373460043E-2</v>
      </c>
      <c r="AH7" s="2">
        <f>(Table2[[#This Row],[Current Month High]]/Table2[[#This Row],[Close Price]])-1</f>
        <v>1.5471715068821501E-2</v>
      </c>
      <c r="AI7">
        <v>1.5471715068821501</v>
      </c>
      <c r="AJ7">
        <v>235.15887756638699</v>
      </c>
      <c r="AK7" t="str">
        <f>IF(AND(Table2[[#This Row],[20D EMA]]&gt;Table2[[#This Row],[50D EMA]],Table2[[#This Row],[50D EMA]]&gt;Table2[[#This Row],[200D EMA]]),"Uptrend","Downtrend/NoTrend")</f>
        <v>Uptrend</v>
      </c>
      <c r="AL7">
        <v>0.56000000000000005</v>
      </c>
      <c r="AM7" t="s">
        <v>10354</v>
      </c>
      <c r="AN7">
        <v>53.72</v>
      </c>
      <c r="AO7" t="s">
        <v>10354</v>
      </c>
      <c r="AP7">
        <v>0.19096192859290401</v>
      </c>
      <c r="AQ7">
        <f>(Table2[[#This Row],[Sharpe Ratio]]-AVERAGE(Table2[Sharpe Ratio]))/_xlfn.STDEV.P(Table2[Sharpe Ratio])</f>
        <v>1.4575392089468053</v>
      </c>
      <c r="AR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17.399323264935752</v>
      </c>
      <c r="AS7">
        <f>_xlfn.RANK.AVG(Table2[[#This Row],[1Y Return vs Nifty Z-Score]],Table2[1Y Return vs Nifty Z-Score])</f>
        <v>17</v>
      </c>
      <c r="AT7">
        <f>_xlfn.RANK.AVG(Table2[[#This Row],[6M Return vs Nifty Z-Score]],Table2[6M Return vs Nifty Z-Score])</f>
        <v>5</v>
      </c>
      <c r="AU7">
        <f>_xlfn.RANK.AVG(Table2[[#This Row],[Sharpe Ratio Z-Score]],Table2[Sharpe Ratio Z-Score])</f>
        <v>53</v>
      </c>
      <c r="AV7">
        <f>(Table2[[#This Row],[Rank 1Y]]+Table2[[#This Row],[Rank 6M]]+Table2[[#This Row],[Rank Sharpe]])/3</f>
        <v>25</v>
      </c>
    </row>
    <row r="8" spans="1:48" x14ac:dyDescent="0.3">
      <c r="A8" t="s">
        <v>836</v>
      </c>
      <c r="B8" t="s">
        <v>837</v>
      </c>
      <c r="C8" t="s">
        <v>10313</v>
      </c>
      <c r="D8" t="s">
        <v>46</v>
      </c>
      <c r="E8">
        <v>19223.7380843299</v>
      </c>
      <c r="F8">
        <v>1652.95</v>
      </c>
      <c r="G8">
        <v>172.894132991269</v>
      </c>
      <c r="H8">
        <f>(Table2[[#This Row],[1Y Return vs Nifty]]-AVERAGE(Table2[1Y Return vs Nifty]))/_xlfn.STDEV.P(Table2[1Y Return vs Nifty])</f>
        <v>2.5387866596522328</v>
      </c>
      <c r="I8">
        <v>-4.1801319158282997</v>
      </c>
      <c r="J8">
        <f>(Table2[[#This Row],[1M Return vs Nifty]]-AVERAGE(Table2[1M Return vs Nifty]))/_xlfn.STDEV.P(Table2[1M Return vs Nifty])</f>
        <v>-0.44126345922723265</v>
      </c>
      <c r="K8">
        <v>108.37744229643999</v>
      </c>
      <c r="L8">
        <f>(Table2[[#This Row],[6M Return vs Nifty]]-AVERAGE(Table2[6M Return vs Nifty]))/_xlfn.STDEV.P(Table2[6M Return vs Nifty])</f>
        <v>3.542457019671049</v>
      </c>
      <c r="M8">
        <v>-4.8807690245218396</v>
      </c>
      <c r="N8">
        <f>(Table2[[#This Row],[1W Return vs Nifty]]-AVERAGE(Table2[1W Return vs Nifty]))/_xlfn.STDEV.P(Table2[1W Return vs Nifty])</f>
        <v>-0.94604148416542189</v>
      </c>
      <c r="O8">
        <v>1654.4</v>
      </c>
      <c r="P8">
        <v>1565.1986949586401</v>
      </c>
      <c r="Q8">
        <v>1138.11233113202</v>
      </c>
      <c r="R8">
        <v>47.4588799340912</v>
      </c>
      <c r="S8" s="2">
        <f>(Table2[[#This Row],[Close Price]]-Table2[[#This Row],[20D EMA]])/Table2[[#This Row],[20D EMA]]</f>
        <v>-8.7645067698261935E-4</v>
      </c>
      <c r="T8" s="2">
        <f>(Table2[[#This Row],[Close Price]]-Table2[[#This Row],[50D EMA]])/Table2[[#This Row],[50D EMA]]</f>
        <v>5.6064003454640472E-2</v>
      </c>
      <c r="U8" s="2">
        <f>(Table2[[#This Row],[Close Price]]-Table2[[#This Row],[200D EMA]])/Table2[[#This Row],[200D EMA]]</f>
        <v>0.4523610321978484</v>
      </c>
      <c r="V8">
        <v>0.50205063856062104</v>
      </c>
      <c r="W8">
        <v>1600</v>
      </c>
      <c r="X8">
        <v>1698</v>
      </c>
      <c r="Y8">
        <v>1600</v>
      </c>
      <c r="Z8">
        <v>1698</v>
      </c>
      <c r="AA8">
        <v>1600</v>
      </c>
      <c r="AB8">
        <v>1698</v>
      </c>
      <c r="AC8" s="2">
        <f>(Table2[[#This Row],[Close Price]]/Table2[[#This Row],[Day Low]])-1</f>
        <v>3.3093749999999922E-2</v>
      </c>
      <c r="AD8" s="2">
        <f>(Table2[[#This Row],[Day High]]/Table2[[#This Row],[Close Price]])-1</f>
        <v>2.7254302912973705E-2</v>
      </c>
      <c r="AE8" s="2">
        <f>(Table2[[#This Row],[Close Price]]/Table2[[#This Row],[Current Week Low]])-1</f>
        <v>3.3093749999999922E-2</v>
      </c>
      <c r="AF8" s="2">
        <f>(Table2[[#This Row],[Current Week High]]/Table2[[#This Row],[Close Price]])-1</f>
        <v>2.7254302912973705E-2</v>
      </c>
      <c r="AG8" s="2">
        <f>(Table2[[#This Row],[Close Price]]/Table2[[#This Row],[Current Month Low]])-1</f>
        <v>3.3093749999999922E-2</v>
      </c>
      <c r="AH8" s="2">
        <f>(Table2[[#This Row],[Current Month High]]/Table2[[#This Row],[Close Price]])-1</f>
        <v>2.7254302912973705E-2</v>
      </c>
      <c r="AI8">
        <v>8.6965727940954096</v>
      </c>
      <c r="AJ8">
        <v>244.364583333333</v>
      </c>
      <c r="AK8" t="str">
        <f>IF(AND(Table2[[#This Row],[20D EMA]]&gt;Table2[[#This Row],[50D EMA]],Table2[[#This Row],[50D EMA]]&gt;Table2[[#This Row],[200D EMA]]),"Uptrend","Downtrend/NoTrend")</f>
        <v>Uptrend</v>
      </c>
      <c r="AL8">
        <v>0.13</v>
      </c>
      <c r="AM8" t="s">
        <v>10354</v>
      </c>
      <c r="AN8">
        <v>5.36</v>
      </c>
      <c r="AO8" t="s">
        <v>10354</v>
      </c>
      <c r="AP8">
        <v>0.19243236323585999</v>
      </c>
      <c r="AQ8">
        <f>(Table2[[#This Row],[Sharpe Ratio]]-AVERAGE(Table2[Sharpe Ratio]))/_xlfn.STDEV.P(Table2[Sharpe Ratio])</f>
        <v>1.4743629095370843</v>
      </c>
      <c r="AR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6.1683016454677126</v>
      </c>
      <c r="AS8">
        <f>_xlfn.RANK.AVG(Table2[[#This Row],[1Y Return vs Nifty Z-Score]],Table2[1Y Return vs Nifty Z-Score])</f>
        <v>21</v>
      </c>
      <c r="AT8">
        <f>_xlfn.RANK.AVG(Table2[[#This Row],[6M Return vs Nifty Z-Score]],Table2[6M Return vs Nifty Z-Score])</f>
        <v>6</v>
      </c>
      <c r="AU8">
        <f>_xlfn.RANK.AVG(Table2[[#This Row],[Sharpe Ratio Z-Score]],Table2[Sharpe Ratio Z-Score])</f>
        <v>50</v>
      </c>
      <c r="AV8">
        <f>(Table2[[#This Row],[Rank 1Y]]+Table2[[#This Row],[Rank 6M]]+Table2[[#This Row],[Rank Sharpe]])/3</f>
        <v>25.666666666666668</v>
      </c>
    </row>
    <row r="9" spans="1:48" x14ac:dyDescent="0.3">
      <c r="A9" t="s">
        <v>271</v>
      </c>
      <c r="B9" t="s">
        <v>272</v>
      </c>
      <c r="C9" t="s">
        <v>10321</v>
      </c>
      <c r="D9" t="s">
        <v>273</v>
      </c>
      <c r="E9">
        <v>100680.54578605101</v>
      </c>
      <c r="F9">
        <v>73.81</v>
      </c>
      <c r="G9">
        <v>176.19964916897399</v>
      </c>
      <c r="H9">
        <f>(Table2[[#This Row],[1Y Return vs Nifty]]-AVERAGE(Table2[1Y Return vs Nifty]))/_xlfn.STDEV.P(Table2[1Y Return vs Nifty])</f>
        <v>2.5946145476617009</v>
      </c>
      <c r="I9">
        <v>10.8399910401226</v>
      </c>
      <c r="J9">
        <f>(Table2[[#This Row],[1M Return vs Nifty]]-AVERAGE(Table2[1M Return vs Nifty]))/_xlfn.STDEV.P(Table2[1M Return vs Nifty])</f>
        <v>1.1011377317254716</v>
      </c>
      <c r="K9">
        <v>54.980576609974101</v>
      </c>
      <c r="L9">
        <f>(Table2[[#This Row],[6M Return vs Nifty]]-AVERAGE(Table2[6M Return vs Nifty]))/_xlfn.STDEV.P(Table2[6M Return vs Nifty])</f>
        <v>1.6765010996361811</v>
      </c>
      <c r="M9">
        <v>-5.6397069145136198</v>
      </c>
      <c r="N9">
        <f>(Table2[[#This Row],[1W Return vs Nifty]]-AVERAGE(Table2[1W Return vs Nifty]))/_xlfn.STDEV.P(Table2[1W Return vs Nifty])</f>
        <v>-1.1284065352575139</v>
      </c>
      <c r="O9">
        <v>74.75</v>
      </c>
      <c r="P9">
        <v>66.911844545124097</v>
      </c>
      <c r="Q9">
        <v>49.055701441102698</v>
      </c>
      <c r="R9">
        <v>39.881741317784801</v>
      </c>
      <c r="S9" s="2">
        <f>(Table2[[#This Row],[Close Price]]-Table2[[#This Row],[20D EMA]])/Table2[[#This Row],[20D EMA]]</f>
        <v>-1.257525083612037E-2</v>
      </c>
      <c r="T9" s="2">
        <f>(Table2[[#This Row],[Close Price]]-Table2[[#This Row],[50D EMA]])/Table2[[#This Row],[50D EMA]]</f>
        <v>0.10309318928166623</v>
      </c>
      <c r="U9" s="2">
        <f>(Table2[[#This Row],[Close Price]]-Table2[[#This Row],[200D EMA]])/Table2[[#This Row],[200D EMA]]</f>
        <v>0.50461613699720165</v>
      </c>
      <c r="V9">
        <v>0.664816711505824</v>
      </c>
      <c r="W9">
        <v>72.5</v>
      </c>
      <c r="X9">
        <v>76.099999999999994</v>
      </c>
      <c r="Y9">
        <v>72.5</v>
      </c>
      <c r="Z9">
        <v>76.099999999999994</v>
      </c>
      <c r="AA9">
        <v>72.5</v>
      </c>
      <c r="AB9">
        <v>76.099999999999994</v>
      </c>
      <c r="AC9" s="2">
        <f>(Table2[[#This Row],[Close Price]]/Table2[[#This Row],[Day Low]])-1</f>
        <v>1.8068965517241464E-2</v>
      </c>
      <c r="AD9" s="2">
        <f>(Table2[[#This Row],[Day High]]/Table2[[#This Row],[Close Price]])-1</f>
        <v>3.1025606286410934E-2</v>
      </c>
      <c r="AE9" s="2">
        <f>(Table2[[#This Row],[Close Price]]/Table2[[#This Row],[Current Week Low]])-1</f>
        <v>1.8068965517241464E-2</v>
      </c>
      <c r="AF9" s="2">
        <f>(Table2[[#This Row],[Current Week High]]/Table2[[#This Row],[Close Price]])-1</f>
        <v>3.1025606286410934E-2</v>
      </c>
      <c r="AG9" s="2">
        <f>(Table2[[#This Row],[Close Price]]/Table2[[#This Row],[Current Month Low]])-1</f>
        <v>1.8068965517241464E-2</v>
      </c>
      <c r="AH9" s="2">
        <f>(Table2[[#This Row],[Current Month High]]/Table2[[#This Row],[Close Price]])-1</f>
        <v>3.1025606286410934E-2</v>
      </c>
      <c r="AI9">
        <v>14.1986180734317</v>
      </c>
      <c r="AJ9">
        <v>240.13824884792601</v>
      </c>
      <c r="AK9" t="str">
        <f>IF(AND(Table2[[#This Row],[20D EMA]]&gt;Table2[[#This Row],[50D EMA]],Table2[[#This Row],[50D EMA]]&gt;Table2[[#This Row],[200D EMA]]),"Uptrend","Downtrend/NoTrend")</f>
        <v>Uptrend</v>
      </c>
      <c r="AL9">
        <v>0.4</v>
      </c>
      <c r="AM9" t="s">
        <v>10354</v>
      </c>
      <c r="AN9">
        <v>-3.86</v>
      </c>
      <c r="AO9" t="s">
        <v>10353</v>
      </c>
      <c r="AP9">
        <v>0.22190648520348799</v>
      </c>
      <c r="AQ9">
        <f>(Table2[[#This Row],[Sharpe Ratio]]-AVERAGE(Table2[Sharpe Ratio]))/_xlfn.STDEV.P(Table2[Sharpe Ratio])</f>
        <v>1.8115855161453682</v>
      </c>
      <c r="AR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6.0554323599112081</v>
      </c>
      <c r="AS9">
        <f>_xlfn.RANK.AVG(Table2[[#This Row],[1Y Return vs Nifty Z-Score]],Table2[1Y Return vs Nifty Z-Score])</f>
        <v>20</v>
      </c>
      <c r="AT9">
        <f>_xlfn.RANK.AVG(Table2[[#This Row],[6M Return vs Nifty Z-Score]],Table2[6M Return vs Nifty Z-Score])</f>
        <v>49</v>
      </c>
      <c r="AU9">
        <f>_xlfn.RANK.AVG(Table2[[#This Row],[Sharpe Ratio Z-Score]],Table2[Sharpe Ratio Z-Score])</f>
        <v>25</v>
      </c>
      <c r="AV9">
        <f>(Table2[[#This Row],[Rank 1Y]]+Table2[[#This Row],[Rank 6M]]+Table2[[#This Row],[Rank Sharpe]])/3</f>
        <v>31.333333333333332</v>
      </c>
    </row>
    <row r="10" spans="1:48" x14ac:dyDescent="0.3">
      <c r="A10" t="s">
        <v>232</v>
      </c>
      <c r="B10" t="s">
        <v>233</v>
      </c>
      <c r="C10" t="s">
        <v>10308</v>
      </c>
      <c r="D10" t="s">
        <v>57</v>
      </c>
      <c r="E10">
        <v>118132.390821375</v>
      </c>
      <c r="F10">
        <v>726.25</v>
      </c>
      <c r="G10">
        <v>261.86609116166102</v>
      </c>
      <c r="H10">
        <f>(Table2[[#This Row],[1Y Return vs Nifty]]-AVERAGE(Table2[1Y Return vs Nifty]))/_xlfn.STDEV.P(Table2[1Y Return vs Nifty])</f>
        <v>4.0414616579541294</v>
      </c>
      <c r="I10">
        <v>22.762008913433</v>
      </c>
      <c r="J10">
        <f>(Table2[[#This Row],[1M Return vs Nifty]]-AVERAGE(Table2[1M Return vs Nifty]))/_xlfn.STDEV.P(Table2[1M Return vs Nifty])</f>
        <v>2.3253976542494703</v>
      </c>
      <c r="K10">
        <v>70.822948578042997</v>
      </c>
      <c r="L10">
        <f>(Table2[[#This Row],[6M Return vs Nifty]]-AVERAGE(Table2[6M Return vs Nifty]))/_xlfn.STDEV.P(Table2[6M Return vs Nifty])</f>
        <v>2.23011351454437</v>
      </c>
      <c r="M10">
        <v>5.7003887988380404</v>
      </c>
      <c r="N10">
        <f>(Table2[[#This Row],[1W Return vs Nifty]]-AVERAGE(Table2[1W Return vs Nifty]))/_xlfn.STDEV.P(Table2[1W Return vs Nifty])</f>
        <v>1.5965030540858081</v>
      </c>
      <c r="O10">
        <v>677.42</v>
      </c>
      <c r="P10">
        <v>605.67902837198403</v>
      </c>
      <c r="Q10">
        <v>437.047486182282</v>
      </c>
      <c r="R10">
        <v>68.651692901592796</v>
      </c>
      <c r="S10" s="2">
        <f>(Table2[[#This Row],[Close Price]]-Table2[[#This Row],[20D EMA]])/Table2[[#This Row],[20D EMA]]</f>
        <v>7.2082312302559778E-2</v>
      </c>
      <c r="T10" s="2">
        <f>(Table2[[#This Row],[Close Price]]-Table2[[#This Row],[50D EMA]])/Table2[[#This Row],[50D EMA]]</f>
        <v>0.19906743667863314</v>
      </c>
      <c r="U10" s="2">
        <f>(Table2[[#This Row],[Close Price]]-Table2[[#This Row],[200D EMA]])/Table2[[#This Row],[200D EMA]]</f>
        <v>0.66171874444119005</v>
      </c>
      <c r="V10">
        <v>1.26922505723549</v>
      </c>
      <c r="W10">
        <v>717.25</v>
      </c>
      <c r="X10">
        <v>734.7</v>
      </c>
      <c r="Y10">
        <v>717.25</v>
      </c>
      <c r="Z10">
        <v>734.7</v>
      </c>
      <c r="AA10">
        <v>717.25</v>
      </c>
      <c r="AB10">
        <v>734.7</v>
      </c>
      <c r="AC10" s="2">
        <f>(Table2[[#This Row],[Close Price]]/Table2[[#This Row],[Day Low]])-1</f>
        <v>1.2547926106657448E-2</v>
      </c>
      <c r="AD10" s="2">
        <f>(Table2[[#This Row],[Day High]]/Table2[[#This Row],[Close Price]])-1</f>
        <v>1.1635111876075799E-2</v>
      </c>
      <c r="AE10" s="2">
        <f>(Table2[[#This Row],[Close Price]]/Table2[[#This Row],[Current Week Low]])-1</f>
        <v>1.2547926106657448E-2</v>
      </c>
      <c r="AF10" s="2">
        <f>(Table2[[#This Row],[Current Week High]]/Table2[[#This Row],[Close Price]])-1</f>
        <v>1.1635111876075799E-2</v>
      </c>
      <c r="AG10" s="2">
        <f>(Table2[[#This Row],[Close Price]]/Table2[[#This Row],[Current Month Low]])-1</f>
        <v>1.2547926106657448E-2</v>
      </c>
      <c r="AH10" s="2">
        <f>(Table2[[#This Row],[Current Month High]]/Table2[[#This Row],[Close Price]])-1</f>
        <v>1.1635111876075799E-2</v>
      </c>
      <c r="AI10">
        <v>5.7349397590361297</v>
      </c>
      <c r="AJ10">
        <v>302.72643253234702</v>
      </c>
      <c r="AK10" t="str">
        <f>IF(AND(Table2[[#This Row],[20D EMA]]&gt;Table2[[#This Row],[50D EMA]],Table2[[#This Row],[50D EMA]]&gt;Table2[[#This Row],[200D EMA]]),"Uptrend","Downtrend/NoTrend")</f>
        <v>Uptrend</v>
      </c>
      <c r="AL10">
        <v>0.54</v>
      </c>
      <c r="AM10" t="s">
        <v>10354</v>
      </c>
      <c r="AN10">
        <v>10.220000000000001</v>
      </c>
      <c r="AO10" t="s">
        <v>10354</v>
      </c>
      <c r="AP10">
        <v>0.17178165996344499</v>
      </c>
      <c r="AQ10">
        <f>(Table2[[#This Row],[Sharpe Ratio]]-AVERAGE(Table2[Sharpe Ratio]))/_xlfn.STDEV.P(Table2[Sharpe Ratio])</f>
        <v>1.2380917835145153</v>
      </c>
      <c r="AR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11.431567664348293</v>
      </c>
      <c r="AS10">
        <f>_xlfn.RANK.AVG(Table2[[#This Row],[1Y Return vs Nifty Z-Score]],Table2[1Y Return vs Nifty Z-Score])</f>
        <v>6</v>
      </c>
      <c r="AT10">
        <f>_xlfn.RANK.AVG(Table2[[#This Row],[6M Return vs Nifty Z-Score]],Table2[6M Return vs Nifty Z-Score])</f>
        <v>16</v>
      </c>
      <c r="AU10">
        <f>_xlfn.RANK.AVG(Table2[[#This Row],[Sharpe Ratio Z-Score]],Table2[Sharpe Ratio Z-Score])</f>
        <v>82</v>
      </c>
      <c r="AV10">
        <f>(Table2[[#This Row],[Rank 1Y]]+Table2[[#This Row],[Rank 6M]]+Table2[[#This Row],[Rank Sharpe]])/3</f>
        <v>34.666666666666664</v>
      </c>
    </row>
    <row r="11" spans="1:48" x14ac:dyDescent="0.3">
      <c r="A11" t="s">
        <v>797</v>
      </c>
      <c r="B11" t="s">
        <v>798</v>
      </c>
      <c r="C11" t="s">
        <v>10322</v>
      </c>
      <c r="D11" t="s">
        <v>138</v>
      </c>
      <c r="E11">
        <v>20286.087829255001</v>
      </c>
      <c r="F11">
        <v>593.35</v>
      </c>
      <c r="G11">
        <v>136.548332993114</v>
      </c>
      <c r="H11">
        <f>(Table2[[#This Row],[1Y Return vs Nifty]]-AVERAGE(Table2[1Y Return vs Nifty]))/_xlfn.STDEV.P(Table2[1Y Return vs Nifty])</f>
        <v>1.924931169971849</v>
      </c>
      <c r="I11">
        <v>11.2459442650275</v>
      </c>
      <c r="J11">
        <f>(Table2[[#This Row],[1M Return vs Nifty]]-AVERAGE(Table2[1M Return vs Nifty]))/_xlfn.STDEV.P(Table2[1M Return vs Nifty])</f>
        <v>1.1428246566195408</v>
      </c>
      <c r="K11">
        <v>56.398946960572701</v>
      </c>
      <c r="L11">
        <f>(Table2[[#This Row],[6M Return vs Nifty]]-AVERAGE(Table2[6M Return vs Nifty]))/_xlfn.STDEV.P(Table2[6M Return vs Nifty])</f>
        <v>1.7260661165800915</v>
      </c>
      <c r="M11">
        <v>-0.166010349906454</v>
      </c>
      <c r="N11">
        <f>(Table2[[#This Row],[1W Return vs Nifty]]-AVERAGE(Table2[1W Return vs Nifty]))/_xlfn.STDEV.P(Table2[1W Return vs Nifty])</f>
        <v>0.18686704223906556</v>
      </c>
      <c r="O11">
        <v>572.41999999999996</v>
      </c>
      <c r="P11">
        <v>524.93980240495102</v>
      </c>
      <c r="Q11">
        <v>396.16642083161099</v>
      </c>
      <c r="R11">
        <v>58.247785747914001</v>
      </c>
      <c r="S11" s="2">
        <f>(Table2[[#This Row],[Close Price]]-Table2[[#This Row],[20D EMA]])/Table2[[#This Row],[20D EMA]]</f>
        <v>3.6564061353551704E-2</v>
      </c>
      <c r="T11" s="2">
        <f>(Table2[[#This Row],[Close Price]]-Table2[[#This Row],[50D EMA]])/Table2[[#This Row],[50D EMA]]</f>
        <v>0.13032008104859946</v>
      </c>
      <c r="U11" s="2">
        <f>(Table2[[#This Row],[Close Price]]-Table2[[#This Row],[200D EMA]])/Table2[[#This Row],[200D EMA]]</f>
        <v>0.49772915825241321</v>
      </c>
      <c r="V11">
        <v>0.89454432564494402</v>
      </c>
      <c r="W11">
        <v>591.20000000000005</v>
      </c>
      <c r="X11">
        <v>606.70000000000005</v>
      </c>
      <c r="Y11">
        <v>591.20000000000005</v>
      </c>
      <c r="Z11">
        <v>606.70000000000005</v>
      </c>
      <c r="AA11">
        <v>591.20000000000005</v>
      </c>
      <c r="AB11">
        <v>606.70000000000005</v>
      </c>
      <c r="AC11" s="2">
        <f>(Table2[[#This Row],[Close Price]]/Table2[[#This Row],[Day Low]])-1</f>
        <v>3.636671177266626E-3</v>
      </c>
      <c r="AD11" s="2">
        <f>(Table2[[#This Row],[Day High]]/Table2[[#This Row],[Close Price]])-1</f>
        <v>2.2499367995280961E-2</v>
      </c>
      <c r="AE11" s="2">
        <f>(Table2[[#This Row],[Close Price]]/Table2[[#This Row],[Current Week Low]])-1</f>
        <v>3.636671177266626E-3</v>
      </c>
      <c r="AF11" s="2">
        <f>(Table2[[#This Row],[Current Week High]]/Table2[[#This Row],[Close Price]])-1</f>
        <v>2.2499367995280961E-2</v>
      </c>
      <c r="AG11" s="2">
        <f>(Table2[[#This Row],[Close Price]]/Table2[[#This Row],[Current Month Low]])-1</f>
        <v>3.636671177266626E-3</v>
      </c>
      <c r="AH11" s="2">
        <f>(Table2[[#This Row],[Current Month High]]/Table2[[#This Row],[Close Price]])-1</f>
        <v>2.2499367995280961E-2</v>
      </c>
      <c r="AI11">
        <v>7.3312547400353898</v>
      </c>
      <c r="AJ11">
        <v>182.480361818614</v>
      </c>
      <c r="AK11" t="str">
        <f>IF(AND(Table2[[#This Row],[20D EMA]]&gt;Table2[[#This Row],[50D EMA]],Table2[[#This Row],[50D EMA]]&gt;Table2[[#This Row],[200D EMA]]),"Uptrend","Downtrend/NoTrend")</f>
        <v>Uptrend</v>
      </c>
      <c r="AL11">
        <v>0.47</v>
      </c>
      <c r="AM11" t="s">
        <v>10354</v>
      </c>
      <c r="AN11">
        <v>14.27</v>
      </c>
      <c r="AO11" t="s">
        <v>10354</v>
      </c>
      <c r="AP11">
        <v>0.225012705171036</v>
      </c>
      <c r="AQ11">
        <f>(Table2[[#This Row],[Sharpe Ratio]]-AVERAGE(Table2[Sharpe Ratio]))/_xlfn.STDEV.P(Table2[Sharpe Ratio])</f>
        <v>1.8471247459587521</v>
      </c>
      <c r="AR1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6.8278137313692993</v>
      </c>
      <c r="AS11">
        <f>_xlfn.RANK.AVG(Table2[[#This Row],[1Y Return vs Nifty Z-Score]],Table2[1Y Return vs Nifty Z-Score])</f>
        <v>34</v>
      </c>
      <c r="AT11">
        <f>_xlfn.RANK.AVG(Table2[[#This Row],[6M Return vs Nifty Z-Score]],Table2[6M Return vs Nifty Z-Score])</f>
        <v>48</v>
      </c>
      <c r="AU11">
        <f>_xlfn.RANK.AVG(Table2[[#This Row],[Sharpe Ratio Z-Score]],Table2[Sharpe Ratio Z-Score])</f>
        <v>24</v>
      </c>
      <c r="AV11">
        <f>(Table2[[#This Row],[Rank 1Y]]+Table2[[#This Row],[Rank 6M]]+Table2[[#This Row],[Rank Sharpe]])/3</f>
        <v>35.333333333333336</v>
      </c>
    </row>
    <row r="12" spans="1:48" x14ac:dyDescent="0.3">
      <c r="A12" t="s">
        <v>318</v>
      </c>
      <c r="B12" t="s">
        <v>319</v>
      </c>
      <c r="C12" t="s">
        <v>10321</v>
      </c>
      <c r="D12" t="s">
        <v>320</v>
      </c>
      <c r="E12">
        <v>84705.766199999998</v>
      </c>
      <c r="F12">
        <v>4199.8</v>
      </c>
      <c r="G12">
        <v>89.784374298502996</v>
      </c>
      <c r="H12">
        <f>(Table2[[#This Row],[1Y Return vs Nifty]]-AVERAGE(Table2[1Y Return vs Nifty]))/_xlfn.STDEV.P(Table2[1Y Return vs Nifty])</f>
        <v>1.1351201666281094</v>
      </c>
      <c r="I12">
        <v>-18.225599875402001</v>
      </c>
      <c r="J12">
        <f>(Table2[[#This Row],[1M Return vs Nifty]]-AVERAGE(Table2[1M Return vs Nifty]))/_xlfn.STDEV.P(Table2[1M Return vs Nifty])</f>
        <v>-1.8835783172258787</v>
      </c>
      <c r="K12">
        <v>86.612059397325396</v>
      </c>
      <c r="L12">
        <f>(Table2[[#This Row],[6M Return vs Nifty]]-AVERAGE(Table2[6M Return vs Nifty]))/_xlfn.STDEV.P(Table2[6M Return vs Nifty])</f>
        <v>2.7818647161658174</v>
      </c>
      <c r="M12">
        <v>-4.7618148169688599</v>
      </c>
      <c r="N12">
        <f>(Table2[[#This Row],[1W Return vs Nifty]]-AVERAGE(Table2[1W Return vs Nifty]))/_xlfn.STDEV.P(Table2[1W Return vs Nifty])</f>
        <v>-0.91745799871280675</v>
      </c>
      <c r="O12">
        <v>4539.6499999999996</v>
      </c>
      <c r="P12">
        <v>4484.7926738392098</v>
      </c>
      <c r="Q12">
        <v>3253.56682678586</v>
      </c>
      <c r="R12">
        <v>27.816465283566501</v>
      </c>
      <c r="S12" s="2">
        <f>(Table2[[#This Row],[Close Price]]-Table2[[#This Row],[20D EMA]])/Table2[[#This Row],[20D EMA]]</f>
        <v>-7.4862599539611968E-2</v>
      </c>
      <c r="T12" s="2">
        <f>(Table2[[#This Row],[Close Price]]-Table2[[#This Row],[50D EMA]])/Table2[[#This Row],[50D EMA]]</f>
        <v>-6.3546454555555063E-2</v>
      </c>
      <c r="U12" s="2">
        <f>(Table2[[#This Row],[Close Price]]-Table2[[#This Row],[200D EMA]])/Table2[[#This Row],[200D EMA]]</f>
        <v>0.29082948763308691</v>
      </c>
      <c r="V12">
        <v>0.75856763678108996</v>
      </c>
      <c r="W12">
        <v>4182.6499999999996</v>
      </c>
      <c r="X12">
        <v>4315.7</v>
      </c>
      <c r="Y12">
        <v>4182.6499999999996</v>
      </c>
      <c r="Z12">
        <v>4315.7</v>
      </c>
      <c r="AA12">
        <v>4182.6499999999996</v>
      </c>
      <c r="AB12">
        <v>4315.7</v>
      </c>
      <c r="AC12" s="2">
        <f>(Table2[[#This Row],[Close Price]]/Table2[[#This Row],[Day Low]])-1</f>
        <v>4.100271359066765E-3</v>
      </c>
      <c r="AD12" s="2">
        <f>(Table2[[#This Row],[Day High]]/Table2[[#This Row],[Close Price]])-1</f>
        <v>2.7596552216772041E-2</v>
      </c>
      <c r="AE12" s="2">
        <f>(Table2[[#This Row],[Close Price]]/Table2[[#This Row],[Current Week Low]])-1</f>
        <v>4.100271359066765E-3</v>
      </c>
      <c r="AF12" s="2">
        <f>(Table2[[#This Row],[Current Week High]]/Table2[[#This Row],[Close Price]])-1</f>
        <v>2.7596552216772041E-2</v>
      </c>
      <c r="AG12" s="2">
        <f>(Table2[[#This Row],[Close Price]]/Table2[[#This Row],[Current Month Low]])-1</f>
        <v>4.100271359066765E-3</v>
      </c>
      <c r="AH12" s="2">
        <f>(Table2[[#This Row],[Current Month High]]/Table2[[#This Row],[Close Price]])-1</f>
        <v>2.7596552216772041E-2</v>
      </c>
      <c r="AI12">
        <v>39.5304538311348</v>
      </c>
      <c r="AJ12">
        <v>141.09070034443101</v>
      </c>
      <c r="AK12" t="str">
        <f>IF(AND(Table2[[#This Row],[20D EMA]]&gt;Table2[[#This Row],[50D EMA]],Table2[[#This Row],[50D EMA]]&gt;Table2[[#This Row],[200D EMA]]),"Uptrend","Downtrend/NoTrend")</f>
        <v>Uptrend</v>
      </c>
      <c r="AL12">
        <v>0.25</v>
      </c>
      <c r="AM12" t="s">
        <v>10354</v>
      </c>
      <c r="AN12">
        <v>-15.98</v>
      </c>
      <c r="AO12" t="s">
        <v>10353</v>
      </c>
      <c r="AP12">
        <v>0.25819719592947499</v>
      </c>
      <c r="AQ12">
        <f>(Table2[[#This Row],[Sharpe Ratio]]-AVERAGE(Table2[Sharpe Ratio]))/_xlfn.STDEV.P(Table2[Sharpe Ratio])</f>
        <v>2.2267988371774869</v>
      </c>
      <c r="AR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3.3427474040327279</v>
      </c>
      <c r="AS12">
        <f>_xlfn.RANK.AVG(Table2[[#This Row],[1Y Return vs Nifty Z-Score]],Table2[1Y Return vs Nifty Z-Score])</f>
        <v>90</v>
      </c>
      <c r="AT12">
        <f>_xlfn.RANK.AVG(Table2[[#This Row],[6M Return vs Nifty Z-Score]],Table2[6M Return vs Nifty Z-Score])</f>
        <v>11</v>
      </c>
      <c r="AU12">
        <f>_xlfn.RANK.AVG(Table2[[#This Row],[Sharpe Ratio Z-Score]],Table2[Sharpe Ratio Z-Score])</f>
        <v>8</v>
      </c>
      <c r="AV12">
        <f>(Table2[[#This Row],[Rank 1Y]]+Table2[[#This Row],[Rank 6M]]+Table2[[#This Row],[Rank Sharpe]])/3</f>
        <v>36.333333333333336</v>
      </c>
    </row>
    <row r="13" spans="1:48" x14ac:dyDescent="0.3">
      <c r="A13" t="s">
        <v>1032</v>
      </c>
      <c r="B13" t="s">
        <v>1033</v>
      </c>
      <c r="C13" t="s">
        <v>10312</v>
      </c>
      <c r="D13" t="s">
        <v>357</v>
      </c>
      <c r="E13">
        <v>13364.029549839999</v>
      </c>
      <c r="F13">
        <v>384.85</v>
      </c>
      <c r="G13">
        <v>102.40162147053201</v>
      </c>
      <c r="H13">
        <f>(Table2[[#This Row],[1Y Return vs Nifty]]-AVERAGE(Table2[1Y Return vs Nifty]))/_xlfn.STDEV.P(Table2[1Y Return vs Nifty])</f>
        <v>1.3482167676548436</v>
      </c>
      <c r="I13">
        <v>23.131131558246501</v>
      </c>
      <c r="J13">
        <f>(Table2[[#This Row],[1M Return vs Nifty]]-AVERAGE(Table2[1M Return vs Nifty]))/_xlfn.STDEV.P(Table2[1M Return vs Nifty])</f>
        <v>2.363302484232396</v>
      </c>
      <c r="K13">
        <v>102.34043404491599</v>
      </c>
      <c r="L13">
        <f>(Table2[[#This Row],[6M Return vs Nifty]]-AVERAGE(Table2[6M Return vs Nifty]))/_xlfn.STDEV.P(Table2[6M Return vs Nifty])</f>
        <v>3.3314934894823143</v>
      </c>
      <c r="M13">
        <v>3.24479907459021</v>
      </c>
      <c r="N13">
        <f>(Table2[[#This Row],[1W Return vs Nifty]]-AVERAGE(Table2[1W Return vs Nifty]))/_xlfn.STDEV.P(Table2[1W Return vs Nifty])</f>
        <v>1.006449834409924</v>
      </c>
      <c r="O13">
        <v>345.01</v>
      </c>
      <c r="P13">
        <v>308.756944092862</v>
      </c>
      <c r="Q13">
        <v>238.46337442845399</v>
      </c>
      <c r="R13">
        <v>83.405601832741397</v>
      </c>
      <c r="S13" s="2">
        <f>(Table2[[#This Row],[Close Price]]-Table2[[#This Row],[20D EMA]])/Table2[[#This Row],[20D EMA]]</f>
        <v>0.11547491377061544</v>
      </c>
      <c r="T13" s="2">
        <f>(Table2[[#This Row],[Close Price]]-Table2[[#This Row],[50D EMA]])/Table2[[#This Row],[50D EMA]]</f>
        <v>0.24644969890702187</v>
      </c>
      <c r="U13" s="2">
        <f>(Table2[[#This Row],[Close Price]]-Table2[[#This Row],[200D EMA]])/Table2[[#This Row],[200D EMA]]</f>
        <v>0.61387467120434591</v>
      </c>
      <c r="V13">
        <v>0.78893943972753</v>
      </c>
      <c r="W13">
        <v>379.55</v>
      </c>
      <c r="X13">
        <v>389.95</v>
      </c>
      <c r="Y13">
        <v>379.55</v>
      </c>
      <c r="Z13">
        <v>389.95</v>
      </c>
      <c r="AA13">
        <v>379.55</v>
      </c>
      <c r="AB13">
        <v>389.95</v>
      </c>
      <c r="AC13" s="2">
        <f>(Table2[[#This Row],[Close Price]]/Table2[[#This Row],[Day Low]])-1</f>
        <v>1.396390462389685E-2</v>
      </c>
      <c r="AD13" s="2">
        <f>(Table2[[#This Row],[Day High]]/Table2[[#This Row],[Close Price]])-1</f>
        <v>1.3251916331038061E-2</v>
      </c>
      <c r="AE13" s="2">
        <f>(Table2[[#This Row],[Close Price]]/Table2[[#This Row],[Current Week Low]])-1</f>
        <v>1.396390462389685E-2</v>
      </c>
      <c r="AF13" s="2">
        <f>(Table2[[#This Row],[Current Week High]]/Table2[[#This Row],[Close Price]])-1</f>
        <v>1.3251916331038061E-2</v>
      </c>
      <c r="AG13" s="2">
        <f>(Table2[[#This Row],[Close Price]]/Table2[[#This Row],[Current Month Low]])-1</f>
        <v>1.396390462389685E-2</v>
      </c>
      <c r="AH13" s="2">
        <f>(Table2[[#This Row],[Current Month High]]/Table2[[#This Row],[Close Price]])-1</f>
        <v>1.3251916331038061E-2</v>
      </c>
      <c r="AI13">
        <v>1.3251916331038001</v>
      </c>
      <c r="AJ13">
        <v>162.517053206002</v>
      </c>
      <c r="AK13" t="str">
        <f>IF(AND(Table2[[#This Row],[20D EMA]]&gt;Table2[[#This Row],[50D EMA]],Table2[[#This Row],[50D EMA]]&gt;Table2[[#This Row],[200D EMA]]),"Uptrend","Downtrend/NoTrend")</f>
        <v>Uptrend</v>
      </c>
      <c r="AL13">
        <v>0.41</v>
      </c>
      <c r="AM13" t="s">
        <v>10354</v>
      </c>
      <c r="AN13">
        <v>22.92</v>
      </c>
      <c r="AO13" t="s">
        <v>10354</v>
      </c>
      <c r="AP13">
        <v>0.19383206181684601</v>
      </c>
      <c r="AQ13">
        <f>(Table2[[#This Row],[Sharpe Ratio]]-AVERAGE(Table2[Sharpe Ratio]))/_xlfn.STDEV.P(Table2[Sharpe Ratio])</f>
        <v>1.4903772968177109</v>
      </c>
      <c r="AR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9.539839872597188</v>
      </c>
      <c r="AS13">
        <f>_xlfn.RANK.AVG(Table2[[#This Row],[1Y Return vs Nifty Z-Score]],Table2[1Y Return vs Nifty Z-Score])</f>
        <v>65</v>
      </c>
      <c r="AT13">
        <f>_xlfn.RANK.AVG(Table2[[#This Row],[6M Return vs Nifty Z-Score]],Table2[6M Return vs Nifty Z-Score])</f>
        <v>7</v>
      </c>
      <c r="AU13">
        <f>_xlfn.RANK.AVG(Table2[[#This Row],[Sharpe Ratio Z-Score]],Table2[Sharpe Ratio Z-Score])</f>
        <v>46</v>
      </c>
      <c r="AV13">
        <f>(Table2[[#This Row],[Rank 1Y]]+Table2[[#This Row],[Rank 6M]]+Table2[[#This Row],[Rank Sharpe]])/3</f>
        <v>39.333333333333336</v>
      </c>
    </row>
    <row r="14" spans="1:48" x14ac:dyDescent="0.3">
      <c r="A14" t="s">
        <v>791</v>
      </c>
      <c r="B14" t="s">
        <v>792</v>
      </c>
      <c r="C14" t="s">
        <v>10321</v>
      </c>
      <c r="D14" t="s">
        <v>320</v>
      </c>
      <c r="E14">
        <v>20977.907759999998</v>
      </c>
      <c r="F14">
        <v>1831.3</v>
      </c>
      <c r="G14">
        <v>93.987432124061598</v>
      </c>
      <c r="H14">
        <f>(Table2[[#This Row],[1Y Return vs Nifty]]-AVERAGE(Table2[1Y Return vs Nifty]))/_xlfn.STDEV.P(Table2[1Y Return vs Nifty])</f>
        <v>1.206106913921998</v>
      </c>
      <c r="I14">
        <v>-24.1587811159472</v>
      </c>
      <c r="J14">
        <f>(Table2[[#This Row],[1M Return vs Nifty]]-AVERAGE(Table2[1M Return vs Nifty]))/_xlfn.STDEV.P(Table2[1M Return vs Nifty])</f>
        <v>-2.4928506806008697</v>
      </c>
      <c r="K14">
        <v>111.271398757931</v>
      </c>
      <c r="L14">
        <f>(Table2[[#This Row],[6M Return vs Nifty]]-AVERAGE(Table2[6M Return vs Nifty]))/_xlfn.STDEV.P(Table2[6M Return vs Nifty])</f>
        <v>3.6435864609260808</v>
      </c>
      <c r="M14">
        <v>-3.9867391902271801E-2</v>
      </c>
      <c r="N14">
        <f>(Table2[[#This Row],[1W Return vs Nifty]]-AVERAGE(Table2[1W Return vs Nifty]))/_xlfn.STDEV.P(Table2[1W Return vs Nifty])</f>
        <v>0.21717791126365657</v>
      </c>
      <c r="O14">
        <v>1916.89</v>
      </c>
      <c r="P14">
        <v>1954.1000736155399</v>
      </c>
      <c r="Q14">
        <v>1411.7303208388901</v>
      </c>
      <c r="R14">
        <v>43.294945360775102</v>
      </c>
      <c r="S14" s="2">
        <f>(Table2[[#This Row],[Close Price]]-Table2[[#This Row],[20D EMA]])/Table2[[#This Row],[20D EMA]]</f>
        <v>-4.4650449425893059E-2</v>
      </c>
      <c r="T14" s="2">
        <f>(Table2[[#This Row],[Close Price]]-Table2[[#This Row],[50D EMA]])/Table2[[#This Row],[50D EMA]]</f>
        <v>-6.2842264464138348E-2</v>
      </c>
      <c r="U14" s="2">
        <f>(Table2[[#This Row],[Close Price]]-Table2[[#This Row],[200D EMA]])/Table2[[#This Row],[200D EMA]]</f>
        <v>0.29720242808965791</v>
      </c>
      <c r="V14">
        <v>0.40551502482424501</v>
      </c>
      <c r="W14">
        <v>1790</v>
      </c>
      <c r="X14">
        <v>1862.6</v>
      </c>
      <c r="Y14">
        <v>1790</v>
      </c>
      <c r="Z14">
        <v>1862.6</v>
      </c>
      <c r="AA14">
        <v>1790</v>
      </c>
      <c r="AB14">
        <v>1862.6</v>
      </c>
      <c r="AC14" s="2">
        <f>(Table2[[#This Row],[Close Price]]/Table2[[#This Row],[Day Low]])-1</f>
        <v>2.3072625698324023E-2</v>
      </c>
      <c r="AD14" s="2">
        <f>(Table2[[#This Row],[Day High]]/Table2[[#This Row],[Close Price]])-1</f>
        <v>1.7091683503521971E-2</v>
      </c>
      <c r="AE14" s="2">
        <f>(Table2[[#This Row],[Close Price]]/Table2[[#This Row],[Current Week Low]])-1</f>
        <v>2.3072625698324023E-2</v>
      </c>
      <c r="AF14" s="2">
        <f>(Table2[[#This Row],[Current Week High]]/Table2[[#This Row],[Close Price]])-1</f>
        <v>1.7091683503521971E-2</v>
      </c>
      <c r="AG14" s="2">
        <f>(Table2[[#This Row],[Close Price]]/Table2[[#This Row],[Current Month Low]])-1</f>
        <v>2.3072625698324023E-2</v>
      </c>
      <c r="AH14" s="2">
        <f>(Table2[[#This Row],[Current Month High]]/Table2[[#This Row],[Close Price]])-1</f>
        <v>1.7091683503521971E-2</v>
      </c>
      <c r="AI14">
        <v>54.7425326270955</v>
      </c>
      <c r="AJ14">
        <v>182.477248187567</v>
      </c>
      <c r="AK14" t="str">
        <f>IF(AND(Table2[[#This Row],[20D EMA]]&gt;Table2[[#This Row],[50D EMA]],Table2[[#This Row],[50D EMA]]&gt;Table2[[#This Row],[200D EMA]]),"Uptrend","Downtrend/NoTrend")</f>
        <v>Downtrend/NoTrend</v>
      </c>
      <c r="AL14">
        <v>0.28000000000000003</v>
      </c>
      <c r="AM14" t="s">
        <v>10354</v>
      </c>
      <c r="AN14">
        <v>-6.88</v>
      </c>
      <c r="AO14" t="s">
        <v>10353</v>
      </c>
      <c r="AP14">
        <v>0.19340491132752599</v>
      </c>
      <c r="AQ14">
        <f>(Table2[[#This Row],[Sharpe Ratio]]-AVERAGE(Table2[Sharpe Ratio]))/_xlfn.STDEV.P(Table2[Sharpe Ratio])</f>
        <v>1.4854901350701717</v>
      </c>
      <c r="AR1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4">
        <f>_xlfn.RANK.AVG(Table2[[#This Row],[1Y Return vs Nifty Z-Score]],Table2[1Y Return vs Nifty Z-Score])</f>
        <v>80</v>
      </c>
      <c r="AT14">
        <f>_xlfn.RANK.AVG(Table2[[#This Row],[6M Return vs Nifty Z-Score]],Table2[6M Return vs Nifty Z-Score])</f>
        <v>4</v>
      </c>
      <c r="AU14">
        <f>_xlfn.RANK.AVG(Table2[[#This Row],[Sharpe Ratio Z-Score]],Table2[Sharpe Ratio Z-Score])</f>
        <v>48</v>
      </c>
      <c r="AV14">
        <f>(Table2[[#This Row],[Rank 1Y]]+Table2[[#This Row],[Rank 6M]]+Table2[[#This Row],[Rank Sharpe]])/3</f>
        <v>44</v>
      </c>
    </row>
    <row r="15" spans="1:48" x14ac:dyDescent="0.3">
      <c r="A15" t="s">
        <v>372</v>
      </c>
      <c r="B15" t="s">
        <v>373</v>
      </c>
      <c r="C15" t="s">
        <v>10320</v>
      </c>
      <c r="D15" t="s">
        <v>89</v>
      </c>
      <c r="E15">
        <v>65983.398011665005</v>
      </c>
      <c r="F15">
        <v>639.85</v>
      </c>
      <c r="G15">
        <v>125.00684164402</v>
      </c>
      <c r="H15">
        <f>(Table2[[#This Row],[1Y Return vs Nifty]]-AVERAGE(Table2[1Y Return vs Nifty]))/_xlfn.STDEV.P(Table2[1Y Return vs Nifty])</f>
        <v>1.7300033427098365</v>
      </c>
      <c r="I15">
        <v>5.8498792619333102</v>
      </c>
      <c r="J15">
        <f>(Table2[[#This Row],[1M Return vs Nifty]]-AVERAGE(Table2[1M Return vs Nifty]))/_xlfn.STDEV.P(Table2[1M Return vs Nifty])</f>
        <v>0.58870821485411595</v>
      </c>
      <c r="K15">
        <v>42.192499050716101</v>
      </c>
      <c r="L15">
        <f>(Table2[[#This Row],[6M Return vs Nifty]]-AVERAGE(Table2[6M Return vs Nifty]))/_xlfn.STDEV.P(Table2[6M Return vs Nifty])</f>
        <v>1.229621142904739</v>
      </c>
      <c r="M15">
        <v>3.2169170239609501</v>
      </c>
      <c r="N15">
        <f>(Table2[[#This Row],[1W Return vs Nifty]]-AVERAGE(Table2[1W Return vs Nifty]))/_xlfn.STDEV.P(Table2[1W Return vs Nifty])</f>
        <v>0.99975006140529477</v>
      </c>
      <c r="O15">
        <v>584.01</v>
      </c>
      <c r="P15">
        <v>540.86792938703695</v>
      </c>
      <c r="Q15">
        <v>422.95218184652902</v>
      </c>
      <c r="R15">
        <v>79.431758389093801</v>
      </c>
      <c r="S15" s="2">
        <f>(Table2[[#This Row],[Close Price]]-Table2[[#This Row],[20D EMA]])/Table2[[#This Row],[20D EMA]]</f>
        <v>9.561480111641929E-2</v>
      </c>
      <c r="T15" s="2">
        <f>(Table2[[#This Row],[Close Price]]-Table2[[#This Row],[50D EMA]])/Table2[[#This Row],[50D EMA]]</f>
        <v>0.18300598951233618</v>
      </c>
      <c r="U15" s="2">
        <f>(Table2[[#This Row],[Close Price]]-Table2[[#This Row],[200D EMA]])/Table2[[#This Row],[200D EMA]]</f>
        <v>0.51281877115880159</v>
      </c>
      <c r="V15">
        <v>2.5785510167079102</v>
      </c>
      <c r="W15">
        <v>616</v>
      </c>
      <c r="X15">
        <v>645</v>
      </c>
      <c r="Y15">
        <v>616</v>
      </c>
      <c r="Z15">
        <v>645</v>
      </c>
      <c r="AA15">
        <v>616</v>
      </c>
      <c r="AB15">
        <v>645</v>
      </c>
      <c r="AC15" s="2">
        <f>(Table2[[#This Row],[Close Price]]/Table2[[#This Row],[Day Low]])-1</f>
        <v>3.8717532467532401E-2</v>
      </c>
      <c r="AD15" s="2">
        <f>(Table2[[#This Row],[Day High]]/Table2[[#This Row],[Close Price]])-1</f>
        <v>8.048761428459672E-3</v>
      </c>
      <c r="AE15" s="2">
        <f>(Table2[[#This Row],[Close Price]]/Table2[[#This Row],[Current Week Low]])-1</f>
        <v>3.8717532467532401E-2</v>
      </c>
      <c r="AF15" s="2">
        <f>(Table2[[#This Row],[Current Week High]]/Table2[[#This Row],[Close Price]])-1</f>
        <v>8.048761428459672E-3</v>
      </c>
      <c r="AG15" s="2">
        <f>(Table2[[#This Row],[Close Price]]/Table2[[#This Row],[Current Month Low]])-1</f>
        <v>3.8717532467532401E-2</v>
      </c>
      <c r="AH15" s="2">
        <f>(Table2[[#This Row],[Current Month High]]/Table2[[#This Row],[Close Price]])-1</f>
        <v>8.048761428459672E-3</v>
      </c>
      <c r="AI15">
        <v>0.80487614284596698</v>
      </c>
      <c r="AJ15">
        <v>215.50788954635101</v>
      </c>
      <c r="AK15" t="str">
        <f>IF(AND(Table2[[#This Row],[20D EMA]]&gt;Table2[[#This Row],[50D EMA]],Table2[[#This Row],[50D EMA]]&gt;Table2[[#This Row],[200D EMA]]),"Uptrend","Downtrend/NoTrend")</f>
        <v>Uptrend</v>
      </c>
      <c r="AL15">
        <v>0.45</v>
      </c>
      <c r="AM15" t="s">
        <v>10354</v>
      </c>
      <c r="AN15">
        <v>12.53</v>
      </c>
      <c r="AO15" t="s">
        <v>10354</v>
      </c>
      <c r="AP15">
        <v>0.23932068520743199</v>
      </c>
      <c r="AQ15">
        <f>(Table2[[#This Row],[Sharpe Ratio]]-AVERAGE(Table2[Sharpe Ratio]))/_xlfn.STDEV.P(Table2[Sharpe Ratio])</f>
        <v>2.0108268005431809</v>
      </c>
      <c r="AR1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6.5589095624171678</v>
      </c>
      <c r="AS15">
        <f>_xlfn.RANK.AVG(Table2[[#This Row],[1Y Return vs Nifty Z-Score]],Table2[1Y Return vs Nifty Z-Score])</f>
        <v>44</v>
      </c>
      <c r="AT15">
        <f>_xlfn.RANK.AVG(Table2[[#This Row],[6M Return vs Nifty Z-Score]],Table2[6M Return vs Nifty Z-Score])</f>
        <v>78</v>
      </c>
      <c r="AU15">
        <f>_xlfn.RANK.AVG(Table2[[#This Row],[Sharpe Ratio Z-Score]],Table2[Sharpe Ratio Z-Score])</f>
        <v>13</v>
      </c>
      <c r="AV15">
        <f>(Table2[[#This Row],[Rank 1Y]]+Table2[[#This Row],[Rank 6M]]+Table2[[#This Row],[Rank Sharpe]])/3</f>
        <v>45</v>
      </c>
    </row>
    <row r="16" spans="1:48" x14ac:dyDescent="0.3">
      <c r="A16" t="s">
        <v>647</v>
      </c>
      <c r="B16" t="s">
        <v>648</v>
      </c>
      <c r="C16" t="s">
        <v>10321</v>
      </c>
      <c r="D16" t="s">
        <v>163</v>
      </c>
      <c r="E16">
        <v>28765.606668991899</v>
      </c>
      <c r="F16">
        <v>220.63</v>
      </c>
      <c r="G16">
        <v>298.86240006010701</v>
      </c>
      <c r="H16">
        <f>(Table2[[#This Row],[1Y Return vs Nifty]]-AVERAGE(Table2[1Y Return vs Nifty]))/_xlfn.STDEV.P(Table2[1Y Return vs Nifty])</f>
        <v>4.6663037942222854</v>
      </c>
      <c r="I16">
        <v>24.1511832458317</v>
      </c>
      <c r="J16">
        <f>(Table2[[#This Row],[1M Return vs Nifty]]-AVERAGE(Table2[1M Return vs Nifty]))/_xlfn.STDEV.P(Table2[1M Return vs Nifty])</f>
        <v>2.4680505573592795</v>
      </c>
      <c r="K16">
        <v>38.753676638664899</v>
      </c>
      <c r="L16">
        <f>(Table2[[#This Row],[6M Return vs Nifty]]-AVERAGE(Table2[6M Return vs Nifty]))/_xlfn.STDEV.P(Table2[6M Return vs Nifty])</f>
        <v>1.10945133602145</v>
      </c>
      <c r="M16">
        <v>-0.74980393431153003</v>
      </c>
      <c r="N16">
        <f>(Table2[[#This Row],[1W Return vs Nifty]]-AVERAGE(Table2[1W Return vs Nifty]))/_xlfn.STDEV.P(Table2[1W Return vs Nifty])</f>
        <v>4.6587385298468918E-2</v>
      </c>
      <c r="O16">
        <v>208.57</v>
      </c>
      <c r="P16">
        <v>186.297333764152</v>
      </c>
      <c r="Q16">
        <v>140.087661691177</v>
      </c>
      <c r="R16">
        <v>60.700057354785201</v>
      </c>
      <c r="S16" s="2">
        <f>(Table2[[#This Row],[Close Price]]-Table2[[#This Row],[20D EMA]])/Table2[[#This Row],[20D EMA]]</f>
        <v>5.7822313851464746E-2</v>
      </c>
      <c r="T16" s="2">
        <f>(Table2[[#This Row],[Close Price]]-Table2[[#This Row],[50D EMA]])/Table2[[#This Row],[50D EMA]]</f>
        <v>0.18428962745818109</v>
      </c>
      <c r="U16" s="2">
        <f>(Table2[[#This Row],[Close Price]]-Table2[[#This Row],[200D EMA]])/Table2[[#This Row],[200D EMA]]</f>
        <v>0.57494241346092589</v>
      </c>
      <c r="V16">
        <v>0.68447028589106096</v>
      </c>
      <c r="W16">
        <v>215.01</v>
      </c>
      <c r="X16">
        <v>223.71</v>
      </c>
      <c r="Y16">
        <v>215.01</v>
      </c>
      <c r="Z16">
        <v>223.71</v>
      </c>
      <c r="AA16">
        <v>215.01</v>
      </c>
      <c r="AB16">
        <v>223.71</v>
      </c>
      <c r="AC16" s="2">
        <f>(Table2[[#This Row],[Close Price]]/Table2[[#This Row],[Day Low]])-1</f>
        <v>2.6138319147946731E-2</v>
      </c>
      <c r="AD16" s="2">
        <f>(Table2[[#This Row],[Day High]]/Table2[[#This Row],[Close Price]])-1</f>
        <v>1.3960023568871049E-2</v>
      </c>
      <c r="AE16" s="2">
        <f>(Table2[[#This Row],[Close Price]]/Table2[[#This Row],[Current Week Low]])-1</f>
        <v>2.6138319147946731E-2</v>
      </c>
      <c r="AF16" s="2">
        <f>(Table2[[#This Row],[Current Week High]]/Table2[[#This Row],[Close Price]])-1</f>
        <v>1.3960023568871049E-2</v>
      </c>
      <c r="AG16" s="2">
        <f>(Table2[[#This Row],[Close Price]]/Table2[[#This Row],[Current Month Low]])-1</f>
        <v>2.6138319147946731E-2</v>
      </c>
      <c r="AH16" s="2">
        <f>(Table2[[#This Row],[Current Month High]]/Table2[[#This Row],[Close Price]])-1</f>
        <v>1.3960023568871049E-2</v>
      </c>
      <c r="AI16">
        <v>7.41966187735121</v>
      </c>
      <c r="AJ16">
        <v>368.926673751328</v>
      </c>
      <c r="AK16" t="str">
        <f>IF(AND(Table2[[#This Row],[20D EMA]]&gt;Table2[[#This Row],[50D EMA]],Table2[[#This Row],[50D EMA]]&gt;Table2[[#This Row],[200D EMA]]),"Uptrend","Downtrend/NoTrend")</f>
        <v>Uptrend</v>
      </c>
      <c r="AL16">
        <v>0.4</v>
      </c>
      <c r="AM16" t="s">
        <v>10354</v>
      </c>
      <c r="AN16">
        <v>4.99</v>
      </c>
      <c r="AO16" t="s">
        <v>10354</v>
      </c>
      <c r="AP16">
        <v>0.19657687587002401</v>
      </c>
      <c r="AQ16">
        <f>(Table2[[#This Row],[Sharpe Ratio]]-AVERAGE(Table2[Sharpe Ratio]))/_xlfn.STDEV.P(Table2[Sharpe Ratio])</f>
        <v>1.5217815690360439</v>
      </c>
      <c r="AR1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9.8121746419375278</v>
      </c>
      <c r="AS16">
        <f>_xlfn.RANK.AVG(Table2[[#This Row],[1Y Return vs Nifty Z-Score]],Table2[1Y Return vs Nifty Z-Score])</f>
        <v>2</v>
      </c>
      <c r="AT16">
        <f>_xlfn.RANK.AVG(Table2[[#This Row],[6M Return vs Nifty Z-Score]],Table2[6M Return vs Nifty Z-Score])</f>
        <v>91</v>
      </c>
      <c r="AU16">
        <f>_xlfn.RANK.AVG(Table2[[#This Row],[Sharpe Ratio Z-Score]],Table2[Sharpe Ratio Z-Score])</f>
        <v>42</v>
      </c>
      <c r="AV16">
        <f>(Table2[[#This Row],[Rank 1Y]]+Table2[[#This Row],[Rank 6M]]+Table2[[#This Row],[Rank Sharpe]])/3</f>
        <v>45</v>
      </c>
    </row>
    <row r="17" spans="1:48" x14ac:dyDescent="0.3">
      <c r="A17" t="s">
        <v>1300</v>
      </c>
      <c r="B17" t="s">
        <v>1301</v>
      </c>
      <c r="C17" t="s">
        <v>10310</v>
      </c>
      <c r="D17" t="s">
        <v>535</v>
      </c>
      <c r="E17">
        <v>8850.4338100000004</v>
      </c>
      <c r="F17">
        <v>443.9</v>
      </c>
      <c r="G17">
        <v>100.17267821461699</v>
      </c>
      <c r="H17">
        <f>(Table2[[#This Row],[1Y Return vs Nifty]]-AVERAGE(Table2[1Y Return vs Nifty]))/_xlfn.STDEV.P(Table2[1Y Return vs Nifty])</f>
        <v>1.3105714536461011</v>
      </c>
      <c r="I17">
        <v>12.039623571319099</v>
      </c>
      <c r="J17">
        <f>(Table2[[#This Row],[1M Return vs Nifty]]-AVERAGE(Table2[1M Return vs Nifty]))/_xlfn.STDEV.P(Table2[1M Return vs Nifty])</f>
        <v>1.2243267795281729</v>
      </c>
      <c r="K17">
        <v>46.343520855827101</v>
      </c>
      <c r="L17">
        <f>(Table2[[#This Row],[6M Return vs Nifty]]-AVERAGE(Table2[6M Return vs Nifty]))/_xlfn.STDEV.P(Table2[6M Return vs Nifty])</f>
        <v>1.3746787902378468</v>
      </c>
      <c r="M17">
        <v>3.3146285789639802</v>
      </c>
      <c r="N17">
        <f>(Table2[[#This Row],[1W Return vs Nifty]]-AVERAGE(Table2[1W Return vs Nifty]))/_xlfn.STDEV.P(Table2[1W Return vs Nifty])</f>
        <v>1.0232291536411671</v>
      </c>
      <c r="O17">
        <v>419.8</v>
      </c>
      <c r="P17">
        <v>397.834628949018</v>
      </c>
      <c r="Q17">
        <v>322.44151281964599</v>
      </c>
      <c r="R17">
        <v>73.428912216783004</v>
      </c>
      <c r="S17" s="2">
        <f>(Table2[[#This Row],[Close Price]]-Table2[[#This Row],[20D EMA]])/Table2[[#This Row],[20D EMA]]</f>
        <v>5.7408289661743606E-2</v>
      </c>
      <c r="T17" s="2">
        <f>(Table2[[#This Row],[Close Price]]-Table2[[#This Row],[50D EMA]])/Table2[[#This Row],[50D EMA]]</f>
        <v>0.11579024976452013</v>
      </c>
      <c r="U17" s="2">
        <f>(Table2[[#This Row],[Close Price]]-Table2[[#This Row],[200D EMA]])/Table2[[#This Row],[200D EMA]]</f>
        <v>0.37668377783691398</v>
      </c>
      <c r="V17">
        <v>1.210776228039</v>
      </c>
      <c r="W17">
        <v>441.1</v>
      </c>
      <c r="X17">
        <v>456.45</v>
      </c>
      <c r="Y17">
        <v>441.1</v>
      </c>
      <c r="Z17">
        <v>456.45</v>
      </c>
      <c r="AA17">
        <v>441.1</v>
      </c>
      <c r="AB17">
        <v>456.45</v>
      </c>
      <c r="AC17" s="2">
        <f>(Table2[[#This Row],[Close Price]]/Table2[[#This Row],[Day Low]])-1</f>
        <v>6.3477669462705943E-3</v>
      </c>
      <c r="AD17" s="2">
        <f>(Table2[[#This Row],[Day High]]/Table2[[#This Row],[Close Price]])-1</f>
        <v>2.82721333633702E-2</v>
      </c>
      <c r="AE17" s="2">
        <f>(Table2[[#This Row],[Close Price]]/Table2[[#This Row],[Current Week Low]])-1</f>
        <v>6.3477669462705943E-3</v>
      </c>
      <c r="AF17" s="2">
        <f>(Table2[[#This Row],[Current Week High]]/Table2[[#This Row],[Close Price]])-1</f>
        <v>2.82721333633702E-2</v>
      </c>
      <c r="AG17" s="2">
        <f>(Table2[[#This Row],[Close Price]]/Table2[[#This Row],[Current Month Low]])-1</f>
        <v>6.3477669462705943E-3</v>
      </c>
      <c r="AH17" s="2">
        <f>(Table2[[#This Row],[Current Month High]]/Table2[[#This Row],[Close Price]])-1</f>
        <v>2.82721333633702E-2</v>
      </c>
      <c r="AI17">
        <v>2.82721333633702</v>
      </c>
      <c r="AJ17">
        <v>135.33465871438</v>
      </c>
      <c r="AK17" t="str">
        <f>IF(AND(Table2[[#This Row],[20D EMA]]&gt;Table2[[#This Row],[50D EMA]],Table2[[#This Row],[50D EMA]]&gt;Table2[[#This Row],[200D EMA]]),"Uptrend","Downtrend/NoTrend")</f>
        <v>Uptrend</v>
      </c>
      <c r="AL17">
        <v>0.14000000000000001</v>
      </c>
      <c r="AM17" t="s">
        <v>10354</v>
      </c>
      <c r="AN17">
        <v>13.79</v>
      </c>
      <c r="AO17" t="s">
        <v>10354</v>
      </c>
      <c r="AP17">
        <v>0.34088039635965101</v>
      </c>
      <c r="AQ17">
        <f>(Table2[[#This Row],[Sharpe Ratio]]-AVERAGE(Table2[Sharpe Ratio]))/_xlfn.STDEV.P(Table2[Sharpe Ratio])</f>
        <v>3.17280307786032</v>
      </c>
      <c r="AR1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8.1056092549136078</v>
      </c>
      <c r="AS17">
        <f>_xlfn.RANK.AVG(Table2[[#This Row],[1Y Return vs Nifty Z-Score]],Table2[1Y Return vs Nifty Z-Score])</f>
        <v>72</v>
      </c>
      <c r="AT17">
        <f>_xlfn.RANK.AVG(Table2[[#This Row],[6M Return vs Nifty Z-Score]],Table2[6M Return vs Nifty Z-Score])</f>
        <v>62</v>
      </c>
      <c r="AU17">
        <f>_xlfn.RANK.AVG(Table2[[#This Row],[Sharpe Ratio Z-Score]],Table2[Sharpe Ratio Z-Score])</f>
        <v>1</v>
      </c>
      <c r="AV17">
        <f>(Table2[[#This Row],[Rank 1Y]]+Table2[[#This Row],[Rank 6M]]+Table2[[#This Row],[Rank Sharpe]])/3</f>
        <v>45</v>
      </c>
    </row>
    <row r="18" spans="1:48" x14ac:dyDescent="0.3">
      <c r="A18" t="s">
        <v>927</v>
      </c>
      <c r="B18" t="s">
        <v>928</v>
      </c>
      <c r="C18" t="s">
        <v>10314</v>
      </c>
      <c r="D18" t="s">
        <v>54</v>
      </c>
      <c r="E18">
        <v>16063.53422356</v>
      </c>
      <c r="F18">
        <v>12520.4</v>
      </c>
      <c r="G18">
        <v>214.748949718219</v>
      </c>
      <c r="H18">
        <f>(Table2[[#This Row],[1Y Return vs Nifty]]-AVERAGE(Table2[1Y Return vs Nifty]))/_xlfn.STDEV.P(Table2[1Y Return vs Nifty])</f>
        <v>3.24568564161738</v>
      </c>
      <c r="I18">
        <v>31.017506610627201</v>
      </c>
      <c r="J18">
        <f>(Table2[[#This Row],[1M Return vs Nifty]]-AVERAGE(Table2[1M Return vs Nifty]))/_xlfn.STDEV.P(Table2[1M Return vs Nifty])</f>
        <v>3.173146338957459</v>
      </c>
      <c r="K18">
        <v>60.732743546509397</v>
      </c>
      <c r="L18">
        <f>(Table2[[#This Row],[6M Return vs Nifty]]-AVERAGE(Table2[6M Return vs Nifty]))/_xlfn.STDEV.P(Table2[6M Return vs Nifty])</f>
        <v>1.8775108370106606</v>
      </c>
      <c r="M18">
        <v>0.58022134772267397</v>
      </c>
      <c r="N18">
        <f>(Table2[[#This Row],[1W Return vs Nifty]]-AVERAGE(Table2[1W Return vs Nifty]))/_xlfn.STDEV.P(Table2[1W Return vs Nifty])</f>
        <v>0.36617892462004459</v>
      </c>
      <c r="O18">
        <v>11544.65</v>
      </c>
      <c r="P18">
        <v>10023.8558551486</v>
      </c>
      <c r="Q18">
        <v>7274.9095959612296</v>
      </c>
      <c r="R18">
        <v>74.562991261473499</v>
      </c>
      <c r="S18" s="2">
        <f>(Table2[[#This Row],[Close Price]]-Table2[[#This Row],[20D EMA]])/Table2[[#This Row],[20D EMA]]</f>
        <v>8.4519669284040658E-2</v>
      </c>
      <c r="T18" s="2">
        <f>(Table2[[#This Row],[Close Price]]-Table2[[#This Row],[50D EMA]])/Table2[[#This Row],[50D EMA]]</f>
        <v>0.24906025993670766</v>
      </c>
      <c r="U18" s="2">
        <f>(Table2[[#This Row],[Close Price]]-Table2[[#This Row],[200D EMA]])/Table2[[#This Row],[200D EMA]]</f>
        <v>0.72103856891237239</v>
      </c>
      <c r="V18">
        <v>0.47974223493470802</v>
      </c>
      <c r="W18">
        <v>12340</v>
      </c>
      <c r="X18">
        <v>12650</v>
      </c>
      <c r="Y18">
        <v>12340</v>
      </c>
      <c r="Z18">
        <v>12650</v>
      </c>
      <c r="AA18">
        <v>12340</v>
      </c>
      <c r="AB18">
        <v>12650</v>
      </c>
      <c r="AC18" s="2">
        <f>(Table2[[#This Row],[Close Price]]/Table2[[#This Row],[Day Low]])-1</f>
        <v>1.4619124797406791E-2</v>
      </c>
      <c r="AD18" s="2">
        <f>(Table2[[#This Row],[Day High]]/Table2[[#This Row],[Close Price]])-1</f>
        <v>1.0351106993386816E-2</v>
      </c>
      <c r="AE18" s="2">
        <f>(Table2[[#This Row],[Close Price]]/Table2[[#This Row],[Current Week Low]])-1</f>
        <v>1.4619124797406791E-2</v>
      </c>
      <c r="AF18" s="2">
        <f>(Table2[[#This Row],[Current Week High]]/Table2[[#This Row],[Close Price]])-1</f>
        <v>1.0351106993386816E-2</v>
      </c>
      <c r="AG18" s="2">
        <f>(Table2[[#This Row],[Close Price]]/Table2[[#This Row],[Current Month Low]])-1</f>
        <v>1.4619124797406791E-2</v>
      </c>
      <c r="AH18" s="2">
        <f>(Table2[[#This Row],[Current Month High]]/Table2[[#This Row],[Close Price]])-1</f>
        <v>1.0351106993386816E-2</v>
      </c>
      <c r="AI18">
        <v>1.5183220983355099</v>
      </c>
      <c r="AJ18">
        <v>268.24705882352902</v>
      </c>
      <c r="AK18" t="str">
        <f>IF(AND(Table2[[#This Row],[20D EMA]]&gt;Table2[[#This Row],[50D EMA]],Table2[[#This Row],[50D EMA]]&gt;Table2[[#This Row],[200D EMA]]),"Uptrend","Downtrend/NoTrend")</f>
        <v>Uptrend</v>
      </c>
      <c r="AL18">
        <v>0.69</v>
      </c>
      <c r="AM18" t="s">
        <v>10354</v>
      </c>
      <c r="AN18">
        <v>8.25</v>
      </c>
      <c r="AO18" t="s">
        <v>10354</v>
      </c>
      <c r="AP18">
        <v>0.169762292605104</v>
      </c>
      <c r="AQ18">
        <f>(Table2[[#This Row],[Sharpe Ratio]]-AVERAGE(Table2[Sharpe Ratio]))/_xlfn.STDEV.P(Table2[Sharpe Ratio])</f>
        <v>1.2149875728097024</v>
      </c>
      <c r="AR1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9.8775093150152458</v>
      </c>
      <c r="AS18">
        <f>_xlfn.RANK.AVG(Table2[[#This Row],[1Y Return vs Nifty Z-Score]],Table2[1Y Return vs Nifty Z-Score])</f>
        <v>11</v>
      </c>
      <c r="AT18">
        <f>_xlfn.RANK.AVG(Table2[[#This Row],[6M Return vs Nifty Z-Score]],Table2[6M Return vs Nifty Z-Score])</f>
        <v>38</v>
      </c>
      <c r="AU18">
        <f>_xlfn.RANK.AVG(Table2[[#This Row],[Sharpe Ratio Z-Score]],Table2[Sharpe Ratio Z-Score])</f>
        <v>87</v>
      </c>
      <c r="AV18">
        <f>(Table2[[#This Row],[Rank 1Y]]+Table2[[#This Row],[Rank 6M]]+Table2[[#This Row],[Rank Sharpe]])/3</f>
        <v>45.333333333333336</v>
      </c>
    </row>
    <row r="19" spans="1:48" x14ac:dyDescent="0.3">
      <c r="A19" t="s">
        <v>996</v>
      </c>
      <c r="B19" t="s">
        <v>997</v>
      </c>
      <c r="C19" t="s">
        <v>10321</v>
      </c>
      <c r="D19" t="s">
        <v>163</v>
      </c>
      <c r="E19">
        <v>14151.827456000001</v>
      </c>
      <c r="F19">
        <v>13988</v>
      </c>
      <c r="G19">
        <v>119.97207375547301</v>
      </c>
      <c r="H19">
        <f>(Table2[[#This Row],[1Y Return vs Nifty]]-AVERAGE(Table2[1Y Return vs Nifty]))/_xlfn.STDEV.P(Table2[1Y Return vs Nifty])</f>
        <v>1.6449695861875429</v>
      </c>
      <c r="I19">
        <v>2.2844517530222301</v>
      </c>
      <c r="J19">
        <f>(Table2[[#This Row],[1M Return vs Nifty]]-AVERAGE(Table2[1M Return vs Nifty]))/_xlfn.STDEV.P(Table2[1M Return vs Nifty])</f>
        <v>0.22257808049185498</v>
      </c>
      <c r="K19">
        <v>44.474498023695801</v>
      </c>
      <c r="L19">
        <f>(Table2[[#This Row],[6M Return vs Nifty]]-AVERAGE(Table2[6M Return vs Nifty]))/_xlfn.STDEV.P(Table2[6M Return vs Nifty])</f>
        <v>1.3093657016611948</v>
      </c>
      <c r="M19">
        <v>-4.36710046543927</v>
      </c>
      <c r="N19">
        <f>(Table2[[#This Row],[1W Return vs Nifty]]-AVERAGE(Table2[1W Return vs Nifty]))/_xlfn.STDEV.P(Table2[1W Return vs Nifty])</f>
        <v>-0.82261215713246982</v>
      </c>
      <c r="O19">
        <v>13829.98</v>
      </c>
      <c r="P19">
        <v>12969.349294441399</v>
      </c>
      <c r="Q19">
        <v>9937.4307640945299</v>
      </c>
      <c r="R19">
        <v>49.053264236131199</v>
      </c>
      <c r="S19" s="2">
        <f>(Table2[[#This Row],[Close Price]]-Table2[[#This Row],[20D EMA]])/Table2[[#This Row],[20D EMA]]</f>
        <v>1.1425902278962112E-2</v>
      </c>
      <c r="T19" s="2">
        <f>(Table2[[#This Row],[Close Price]]-Table2[[#This Row],[50D EMA]])/Table2[[#This Row],[50D EMA]]</f>
        <v>7.8542930908275368E-2</v>
      </c>
      <c r="U19" s="2">
        <f>(Table2[[#This Row],[Close Price]]-Table2[[#This Row],[200D EMA]])/Table2[[#This Row],[200D EMA]]</f>
        <v>0.40760729126695416</v>
      </c>
      <c r="V19">
        <v>0.82919531239838296</v>
      </c>
      <c r="W19">
        <v>13697.25</v>
      </c>
      <c r="X19">
        <v>14400</v>
      </c>
      <c r="Y19">
        <v>13697.25</v>
      </c>
      <c r="Z19">
        <v>14400</v>
      </c>
      <c r="AA19">
        <v>13697.25</v>
      </c>
      <c r="AB19">
        <v>14400</v>
      </c>
      <c r="AC19" s="2">
        <f>(Table2[[#This Row],[Close Price]]/Table2[[#This Row],[Day Low]])-1</f>
        <v>2.1226888609027439E-2</v>
      </c>
      <c r="AD19" s="2">
        <f>(Table2[[#This Row],[Day High]]/Table2[[#This Row],[Close Price]])-1</f>
        <v>2.9453817557906881E-2</v>
      </c>
      <c r="AE19" s="2">
        <f>(Table2[[#This Row],[Close Price]]/Table2[[#This Row],[Current Week Low]])-1</f>
        <v>2.1226888609027439E-2</v>
      </c>
      <c r="AF19" s="2">
        <f>(Table2[[#This Row],[Current Week High]]/Table2[[#This Row],[Close Price]])-1</f>
        <v>2.9453817557906881E-2</v>
      </c>
      <c r="AG19" s="2">
        <f>(Table2[[#This Row],[Close Price]]/Table2[[#This Row],[Current Month Low]])-1</f>
        <v>2.1226888609027439E-2</v>
      </c>
      <c r="AH19" s="2">
        <f>(Table2[[#This Row],[Current Month High]]/Table2[[#This Row],[Close Price]])-1</f>
        <v>2.9453817557906881E-2</v>
      </c>
      <c r="AI19">
        <v>5.8049756934515298</v>
      </c>
      <c r="AJ19">
        <v>232.09482318585901</v>
      </c>
      <c r="AK19" t="str">
        <f>IF(AND(Table2[[#This Row],[20D EMA]]&gt;Table2[[#This Row],[50D EMA]],Table2[[#This Row],[50D EMA]]&gt;Table2[[#This Row],[200D EMA]]),"Uptrend","Downtrend/NoTrend")</f>
        <v>Uptrend</v>
      </c>
      <c r="AL19">
        <v>0.24</v>
      </c>
      <c r="AM19" t="s">
        <v>10354</v>
      </c>
      <c r="AN19">
        <v>7.18</v>
      </c>
      <c r="AO19" t="s">
        <v>10354</v>
      </c>
      <c r="AP19">
        <v>0.23836790555151799</v>
      </c>
      <c r="AQ19">
        <f>(Table2[[#This Row],[Sharpe Ratio]]-AVERAGE(Table2[Sharpe Ratio]))/_xlfn.STDEV.P(Table2[Sharpe Ratio])</f>
        <v>1.9999257518387086</v>
      </c>
      <c r="AR1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4.3542269630468313</v>
      </c>
      <c r="AS19">
        <f>_xlfn.RANK.AVG(Table2[[#This Row],[1Y Return vs Nifty Z-Score]],Table2[1Y Return vs Nifty Z-Score])</f>
        <v>50</v>
      </c>
      <c r="AT19">
        <f>_xlfn.RANK.AVG(Table2[[#This Row],[6M Return vs Nifty Z-Score]],Table2[6M Return vs Nifty Z-Score])</f>
        <v>71</v>
      </c>
      <c r="AU19">
        <f>_xlfn.RANK.AVG(Table2[[#This Row],[Sharpe Ratio Z-Score]],Table2[Sharpe Ratio Z-Score])</f>
        <v>15</v>
      </c>
      <c r="AV19">
        <f>(Table2[[#This Row],[Rank 1Y]]+Table2[[#This Row],[Rank 6M]]+Table2[[#This Row],[Rank Sharpe]])/3</f>
        <v>45.333333333333336</v>
      </c>
    </row>
    <row r="20" spans="1:48" x14ac:dyDescent="0.3">
      <c r="A20" t="s">
        <v>1276</v>
      </c>
      <c r="B20" t="s">
        <v>1277</v>
      </c>
      <c r="C20" t="s">
        <v>10321</v>
      </c>
      <c r="D20" t="s">
        <v>365</v>
      </c>
      <c r="E20">
        <v>9026.1036001499997</v>
      </c>
      <c r="F20">
        <v>397.75</v>
      </c>
      <c r="G20">
        <v>143.03330482297901</v>
      </c>
      <c r="H20">
        <f>(Table2[[#This Row],[1Y Return vs Nifty]]-AVERAGE(Table2[1Y Return vs Nifty]))/_xlfn.STDEV.P(Table2[1Y Return vs Nifty])</f>
        <v>2.0344578706741956</v>
      </c>
      <c r="I20">
        <v>18.727350205285401</v>
      </c>
      <c r="J20">
        <f>(Table2[[#This Row],[1M Return vs Nifty]]-AVERAGE(Table2[1M Return vs Nifty]))/_xlfn.STDEV.P(Table2[1M Return vs Nifty])</f>
        <v>1.9110826439939113</v>
      </c>
      <c r="K20">
        <v>65.924376075452102</v>
      </c>
      <c r="L20">
        <f>(Table2[[#This Row],[6M Return vs Nifty]]-AVERAGE(Table2[6M Return vs Nifty]))/_xlfn.STDEV.P(Table2[6M Return vs Nifty])</f>
        <v>2.0589326738073774</v>
      </c>
      <c r="M20">
        <v>-1.0844283312104399</v>
      </c>
      <c r="N20">
        <f>(Table2[[#This Row],[1W Return vs Nifty]]-AVERAGE(Table2[1W Return vs Nifty]))/_xlfn.STDEV.P(Table2[1W Return vs Nifty])</f>
        <v>-3.3819451732412624E-2</v>
      </c>
      <c r="O20">
        <v>375.3</v>
      </c>
      <c r="P20">
        <v>347.91296747263499</v>
      </c>
      <c r="Q20">
        <v>267.77663560390999</v>
      </c>
      <c r="R20">
        <v>66.491100816851201</v>
      </c>
      <c r="S20" s="2">
        <f>(Table2[[#This Row],[Close Price]]-Table2[[#This Row],[20D EMA]])/Table2[[#This Row],[20D EMA]]</f>
        <v>5.9818811617372736E-2</v>
      </c>
      <c r="T20" s="2">
        <f>(Table2[[#This Row],[Close Price]]-Table2[[#This Row],[50D EMA]])/Table2[[#This Row],[50D EMA]]</f>
        <v>0.14324568839557533</v>
      </c>
      <c r="U20" s="2">
        <f>(Table2[[#This Row],[Close Price]]-Table2[[#This Row],[200D EMA]])/Table2[[#This Row],[200D EMA]]</f>
        <v>0.48537977969199703</v>
      </c>
      <c r="V20">
        <v>0.63070851368288094</v>
      </c>
      <c r="W20">
        <v>393.2</v>
      </c>
      <c r="X20">
        <v>419.65</v>
      </c>
      <c r="Y20">
        <v>393.2</v>
      </c>
      <c r="Z20">
        <v>419.65</v>
      </c>
      <c r="AA20">
        <v>393.2</v>
      </c>
      <c r="AB20">
        <v>419.65</v>
      </c>
      <c r="AC20" s="2">
        <f>(Table2[[#This Row],[Close Price]]/Table2[[#This Row],[Day Low]])-1</f>
        <v>1.1571719226856514E-2</v>
      </c>
      <c r="AD20" s="2">
        <f>(Table2[[#This Row],[Day High]]/Table2[[#This Row],[Close Price]])-1</f>
        <v>5.5059710873664347E-2</v>
      </c>
      <c r="AE20" s="2">
        <f>(Table2[[#This Row],[Close Price]]/Table2[[#This Row],[Current Week Low]])-1</f>
        <v>1.1571719226856514E-2</v>
      </c>
      <c r="AF20" s="2">
        <f>(Table2[[#This Row],[Current Week High]]/Table2[[#This Row],[Close Price]])-1</f>
        <v>5.5059710873664347E-2</v>
      </c>
      <c r="AG20" s="2">
        <f>(Table2[[#This Row],[Close Price]]/Table2[[#This Row],[Current Month Low]])-1</f>
        <v>1.1571719226856514E-2</v>
      </c>
      <c r="AH20" s="2">
        <f>(Table2[[#This Row],[Current Month High]]/Table2[[#This Row],[Close Price]])-1</f>
        <v>5.5059710873664347E-2</v>
      </c>
      <c r="AI20">
        <v>5.5059710873664303</v>
      </c>
      <c r="AJ20">
        <v>186.976911976911</v>
      </c>
      <c r="AK20" t="str">
        <f>IF(AND(Table2[[#This Row],[20D EMA]]&gt;Table2[[#This Row],[50D EMA]],Table2[[#This Row],[50D EMA]]&gt;Table2[[#This Row],[200D EMA]]),"Uptrend","Downtrend/NoTrend")</f>
        <v>Uptrend</v>
      </c>
      <c r="AL20">
        <v>0.23</v>
      </c>
      <c r="AM20" t="s">
        <v>10354</v>
      </c>
      <c r="AN20">
        <v>4.03</v>
      </c>
      <c r="AO20" t="s">
        <v>10354</v>
      </c>
      <c r="AP20">
        <v>0.175771402314258</v>
      </c>
      <c r="AQ20">
        <f>(Table2[[#This Row],[Sharpe Ratio]]-AVERAGE(Table2[Sharpe Ratio]))/_xlfn.STDEV.P(Table2[Sharpe Ratio])</f>
        <v>1.2837396680117816</v>
      </c>
      <c r="AR2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7.2543934047548531</v>
      </c>
      <c r="AS20">
        <f>_xlfn.RANK.AVG(Table2[[#This Row],[1Y Return vs Nifty Z-Score]],Table2[1Y Return vs Nifty Z-Score])</f>
        <v>30</v>
      </c>
      <c r="AT20">
        <f>_xlfn.RANK.AVG(Table2[[#This Row],[6M Return vs Nifty Z-Score]],Table2[6M Return vs Nifty Z-Score])</f>
        <v>27</v>
      </c>
      <c r="AU20">
        <f>_xlfn.RANK.AVG(Table2[[#This Row],[Sharpe Ratio Z-Score]],Table2[Sharpe Ratio Z-Score])</f>
        <v>79</v>
      </c>
      <c r="AV20">
        <f>(Table2[[#This Row],[Rank 1Y]]+Table2[[#This Row],[Rank 6M]]+Table2[[#This Row],[Rank Sharpe]])/3</f>
        <v>45.333333333333336</v>
      </c>
    </row>
    <row r="21" spans="1:48" x14ac:dyDescent="0.3">
      <c r="A21" t="s">
        <v>450</v>
      </c>
      <c r="B21" t="s">
        <v>451</v>
      </c>
      <c r="C21" t="s">
        <v>10321</v>
      </c>
      <c r="D21" t="s">
        <v>163</v>
      </c>
      <c r="E21">
        <v>50348.158449750001</v>
      </c>
      <c r="F21">
        <v>11879.7</v>
      </c>
      <c r="G21">
        <v>140.332868991163</v>
      </c>
      <c r="H21">
        <f>(Table2[[#This Row],[1Y Return vs Nifty]]-AVERAGE(Table2[1Y Return vs Nifty]))/_xlfn.STDEV.P(Table2[1Y Return vs Nifty])</f>
        <v>1.9888493723064609</v>
      </c>
      <c r="I21">
        <v>-2.99479567722805</v>
      </c>
      <c r="J21">
        <f>(Table2[[#This Row],[1M Return vs Nifty]]-AVERAGE(Table2[1M Return vs Nifty]))/_xlfn.STDEV.P(Table2[1M Return vs Nifty])</f>
        <v>-0.31954248321005063</v>
      </c>
      <c r="K21">
        <v>80.892742152592007</v>
      </c>
      <c r="L21">
        <f>(Table2[[#This Row],[6M Return vs Nifty]]-AVERAGE(Table2[6M Return vs Nifty]))/_xlfn.STDEV.P(Table2[6M Return vs Nifty])</f>
        <v>2.5820029127777446</v>
      </c>
      <c r="M21">
        <v>-2.64217661490175</v>
      </c>
      <c r="N21">
        <f>(Table2[[#This Row],[1W Return vs Nifty]]-AVERAGE(Table2[1W Return vs Nifty]))/_xlfn.STDEV.P(Table2[1W Return vs Nifty])</f>
        <v>-0.40813051076658619</v>
      </c>
      <c r="O21">
        <v>11924.18</v>
      </c>
      <c r="P21">
        <v>11668.4722250541</v>
      </c>
      <c r="Q21">
        <v>9017.7502220322895</v>
      </c>
      <c r="R21">
        <v>47.600372085098101</v>
      </c>
      <c r="S21" s="2">
        <f>(Table2[[#This Row],[Close Price]]-Table2[[#This Row],[20D EMA]])/Table2[[#This Row],[20D EMA]]</f>
        <v>-3.73023553820888E-3</v>
      </c>
      <c r="T21" s="2">
        <f>(Table2[[#This Row],[Close Price]]-Table2[[#This Row],[50D EMA]])/Table2[[#This Row],[50D EMA]]</f>
        <v>1.8102436280592122E-2</v>
      </c>
      <c r="U21" s="2">
        <f>(Table2[[#This Row],[Close Price]]-Table2[[#This Row],[200D EMA]])/Table2[[#This Row],[200D EMA]]</f>
        <v>0.31736849075452955</v>
      </c>
      <c r="V21">
        <v>0.48389819620208002</v>
      </c>
      <c r="W21">
        <v>11675</v>
      </c>
      <c r="X21">
        <v>12158.7</v>
      </c>
      <c r="Y21">
        <v>11675</v>
      </c>
      <c r="Z21">
        <v>12158.7</v>
      </c>
      <c r="AA21">
        <v>11675</v>
      </c>
      <c r="AB21">
        <v>12158.7</v>
      </c>
      <c r="AC21" s="2">
        <f>(Table2[[#This Row],[Close Price]]/Table2[[#This Row],[Day Low]])-1</f>
        <v>1.7533190578158608E-2</v>
      </c>
      <c r="AD21" s="2">
        <f>(Table2[[#This Row],[Day High]]/Table2[[#This Row],[Close Price]])-1</f>
        <v>2.3485441551554409E-2</v>
      </c>
      <c r="AE21" s="2">
        <f>(Table2[[#This Row],[Close Price]]/Table2[[#This Row],[Current Week Low]])-1</f>
        <v>1.7533190578158608E-2</v>
      </c>
      <c r="AF21" s="2">
        <f>(Table2[[#This Row],[Current Week High]]/Table2[[#This Row],[Close Price]])-1</f>
        <v>2.3485441551554409E-2</v>
      </c>
      <c r="AG21" s="2">
        <f>(Table2[[#This Row],[Close Price]]/Table2[[#This Row],[Current Month Low]])-1</f>
        <v>1.7533190578158608E-2</v>
      </c>
      <c r="AH21" s="2">
        <f>(Table2[[#This Row],[Current Month High]]/Table2[[#This Row],[Close Price]])-1</f>
        <v>2.3485441551554409E-2</v>
      </c>
      <c r="AI21">
        <v>21.0636632238187</v>
      </c>
      <c r="AJ21">
        <v>204.92825791216401</v>
      </c>
      <c r="AK21" t="str">
        <f>IF(AND(Table2[[#This Row],[20D EMA]]&gt;Table2[[#This Row],[50D EMA]],Table2[[#This Row],[50D EMA]]&gt;Table2[[#This Row],[200D EMA]]),"Uptrend","Downtrend/NoTrend")</f>
        <v>Uptrend</v>
      </c>
      <c r="AL21">
        <v>0.08</v>
      </c>
      <c r="AM21" t="s">
        <v>10354</v>
      </c>
      <c r="AN21">
        <v>6.83</v>
      </c>
      <c r="AO21" t="s">
        <v>10354</v>
      </c>
      <c r="AP21">
        <v>0.16407633772220601</v>
      </c>
      <c r="AQ21">
        <f>(Table2[[#This Row],[Sharpe Ratio]]-AVERAGE(Table2[Sharpe Ratio]))/_xlfn.STDEV.P(Table2[Sharpe Ratio])</f>
        <v>1.1499327925935547</v>
      </c>
      <c r="AR2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4.9931120837011225</v>
      </c>
      <c r="AS21">
        <f>_xlfn.RANK.AVG(Table2[[#This Row],[1Y Return vs Nifty Z-Score]],Table2[1Y Return vs Nifty Z-Score])</f>
        <v>32</v>
      </c>
      <c r="AT21">
        <f>_xlfn.RANK.AVG(Table2[[#This Row],[6M Return vs Nifty Z-Score]],Table2[6M Return vs Nifty Z-Score])</f>
        <v>13</v>
      </c>
      <c r="AU21">
        <f>_xlfn.RANK.AVG(Table2[[#This Row],[Sharpe Ratio Z-Score]],Table2[Sharpe Ratio Z-Score])</f>
        <v>94</v>
      </c>
      <c r="AV21">
        <f>(Table2[[#This Row],[Rank 1Y]]+Table2[[#This Row],[Rank 6M]]+Table2[[#This Row],[Rank Sharpe]])/3</f>
        <v>46.333333333333336</v>
      </c>
    </row>
    <row r="22" spans="1:48" x14ac:dyDescent="0.3">
      <c r="A22" t="s">
        <v>1016</v>
      </c>
      <c r="B22" t="s">
        <v>1017</v>
      </c>
      <c r="C22" t="s">
        <v>10316</v>
      </c>
      <c r="D22" t="s">
        <v>127</v>
      </c>
      <c r="E22">
        <v>13638.00896562</v>
      </c>
      <c r="F22">
        <v>939.9</v>
      </c>
      <c r="G22">
        <v>95.005928083459395</v>
      </c>
      <c r="H22">
        <f>(Table2[[#This Row],[1Y Return vs Nifty]]-AVERAGE(Table2[1Y Return vs Nifty]))/_xlfn.STDEV.P(Table2[1Y Return vs Nifty])</f>
        <v>1.2233086080909354</v>
      </c>
      <c r="I22">
        <v>4.3280210455433101</v>
      </c>
      <c r="J22">
        <f>(Table2[[#This Row],[1M Return vs Nifty]]-AVERAGE(Table2[1M Return vs Nifty]))/_xlfn.STDEV.P(Table2[1M Return vs Nifty])</f>
        <v>0.4324301382827721</v>
      </c>
      <c r="K22">
        <v>65.727947671974206</v>
      </c>
      <c r="L22">
        <f>(Table2[[#This Row],[6M Return vs Nifty]]-AVERAGE(Table2[6M Return vs Nifty]))/_xlfn.STDEV.P(Table2[6M Return vs Nifty])</f>
        <v>2.0520684742402207</v>
      </c>
      <c r="M22">
        <v>-0.107298227393961</v>
      </c>
      <c r="N22">
        <f>(Table2[[#This Row],[1W Return vs Nifty]]-AVERAGE(Table2[1W Return vs Nifty]))/_xlfn.STDEV.P(Table2[1W Return vs Nifty])</f>
        <v>0.20097496775301232</v>
      </c>
      <c r="O22">
        <v>927.01</v>
      </c>
      <c r="P22">
        <v>846.05099954638297</v>
      </c>
      <c r="Q22">
        <v>622.67218542698095</v>
      </c>
      <c r="R22">
        <v>50.001696283824899</v>
      </c>
      <c r="S22" s="2">
        <f>(Table2[[#This Row],[Close Price]]-Table2[[#This Row],[20D EMA]])/Table2[[#This Row],[20D EMA]]</f>
        <v>1.3904920119524046E-2</v>
      </c>
      <c r="T22" s="2">
        <f>(Table2[[#This Row],[Close Price]]-Table2[[#This Row],[50D EMA]])/Table2[[#This Row],[50D EMA]]</f>
        <v>0.11092593768453073</v>
      </c>
      <c r="U22" s="2">
        <f>(Table2[[#This Row],[Close Price]]-Table2[[#This Row],[200D EMA]])/Table2[[#This Row],[200D EMA]]</f>
        <v>0.50946199621151933</v>
      </c>
      <c r="V22">
        <v>0.69721687079472405</v>
      </c>
      <c r="W22">
        <v>930</v>
      </c>
      <c r="X22">
        <v>961</v>
      </c>
      <c r="Y22">
        <v>930</v>
      </c>
      <c r="Z22">
        <v>961</v>
      </c>
      <c r="AA22">
        <v>930</v>
      </c>
      <c r="AB22">
        <v>961</v>
      </c>
      <c r="AC22" s="2">
        <f>(Table2[[#This Row],[Close Price]]/Table2[[#This Row],[Day Low]])-1</f>
        <v>1.0645161290322447E-2</v>
      </c>
      <c r="AD22" s="2">
        <f>(Table2[[#This Row],[Day High]]/Table2[[#This Row],[Close Price]])-1</f>
        <v>2.2449196723055564E-2</v>
      </c>
      <c r="AE22" s="2">
        <f>(Table2[[#This Row],[Close Price]]/Table2[[#This Row],[Current Week Low]])-1</f>
        <v>1.0645161290322447E-2</v>
      </c>
      <c r="AF22" s="2">
        <f>(Table2[[#This Row],[Current Week High]]/Table2[[#This Row],[Close Price]])-1</f>
        <v>2.2449196723055564E-2</v>
      </c>
      <c r="AG22" s="2">
        <f>(Table2[[#This Row],[Close Price]]/Table2[[#This Row],[Current Month Low]])-1</f>
        <v>1.0645161290322447E-2</v>
      </c>
      <c r="AH22" s="2">
        <f>(Table2[[#This Row],[Current Month High]]/Table2[[#This Row],[Close Price]])-1</f>
        <v>2.2449196723055564E-2</v>
      </c>
      <c r="AI22">
        <v>8.4157889137142092</v>
      </c>
      <c r="AJ22">
        <v>151.24298315958299</v>
      </c>
      <c r="AK22" t="str">
        <f>IF(AND(Table2[[#This Row],[20D EMA]]&gt;Table2[[#This Row],[50D EMA]],Table2[[#This Row],[50D EMA]]&gt;Table2[[#This Row],[200D EMA]]),"Uptrend","Downtrend/NoTrend")</f>
        <v>Uptrend</v>
      </c>
      <c r="AL22">
        <v>0.36</v>
      </c>
      <c r="AM22" t="s">
        <v>10354</v>
      </c>
      <c r="AN22">
        <v>2.42</v>
      </c>
      <c r="AO22" t="s">
        <v>10354</v>
      </c>
      <c r="AP22">
        <v>0.19644474346402099</v>
      </c>
      <c r="AQ22">
        <f>(Table2[[#This Row],[Sharpe Ratio]]-AVERAGE(Table2[Sharpe Ratio]))/_xlfn.STDEV.P(Table2[Sharpe Ratio])</f>
        <v>1.520269801037706</v>
      </c>
      <c r="AR2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5.4290519894046465</v>
      </c>
      <c r="AS22">
        <f>_xlfn.RANK.AVG(Table2[[#This Row],[1Y Return vs Nifty Z-Score]],Table2[1Y Return vs Nifty Z-Score])</f>
        <v>78</v>
      </c>
      <c r="AT22">
        <f>_xlfn.RANK.AVG(Table2[[#This Row],[6M Return vs Nifty Z-Score]],Table2[6M Return vs Nifty Z-Score])</f>
        <v>28</v>
      </c>
      <c r="AU22">
        <f>_xlfn.RANK.AVG(Table2[[#This Row],[Sharpe Ratio Z-Score]],Table2[Sharpe Ratio Z-Score])</f>
        <v>43</v>
      </c>
      <c r="AV22">
        <f>(Table2[[#This Row],[Rank 1Y]]+Table2[[#This Row],[Rank 6M]]+Table2[[#This Row],[Rank Sharpe]])/3</f>
        <v>49.666666666666664</v>
      </c>
    </row>
    <row r="23" spans="1:48" x14ac:dyDescent="0.3">
      <c r="A23" t="s">
        <v>1436</v>
      </c>
      <c r="B23" t="s">
        <v>1437</v>
      </c>
      <c r="C23" t="s">
        <v>10315</v>
      </c>
      <c r="D23" t="s">
        <v>204</v>
      </c>
      <c r="E23">
        <v>7521.5576401199996</v>
      </c>
      <c r="F23">
        <v>2620.4</v>
      </c>
      <c r="G23">
        <v>129.82994816491299</v>
      </c>
      <c r="H23">
        <f>(Table2[[#This Row],[1Y Return vs Nifty]]-AVERAGE(Table2[1Y Return vs Nifty]))/_xlfn.STDEV.P(Table2[1Y Return vs Nifty])</f>
        <v>1.8114622847420303</v>
      </c>
      <c r="I23">
        <v>10.582905435952499</v>
      </c>
      <c r="J23">
        <f>(Table2[[#This Row],[1M Return vs Nifty]]-AVERAGE(Table2[1M Return vs Nifty]))/_xlfn.STDEV.P(Table2[1M Return vs Nifty])</f>
        <v>1.0747378718034424</v>
      </c>
      <c r="K23">
        <v>71.412645913962507</v>
      </c>
      <c r="L23">
        <f>(Table2[[#This Row],[6M Return vs Nifty]]-AVERAGE(Table2[6M Return vs Nifty]))/_xlfn.STDEV.P(Table2[6M Return vs Nifty])</f>
        <v>2.2507205149898417</v>
      </c>
      <c r="M23">
        <v>-2.5026724934921001</v>
      </c>
      <c r="N23">
        <f>(Table2[[#This Row],[1W Return vs Nifty]]-AVERAGE(Table2[1W Return vs Nifty]))/_xlfn.STDEV.P(Table2[1W Return vs Nifty])</f>
        <v>-0.37460909015507377</v>
      </c>
      <c r="O23">
        <v>2619.39</v>
      </c>
      <c r="P23">
        <v>2424.3845652955001</v>
      </c>
      <c r="Q23">
        <v>1790.0902762066</v>
      </c>
      <c r="R23">
        <v>45.014748022927797</v>
      </c>
      <c r="S23" s="2">
        <f>(Table2[[#This Row],[Close Price]]-Table2[[#This Row],[20D EMA]])/Table2[[#This Row],[20D EMA]]</f>
        <v>3.8558595703588178E-4</v>
      </c>
      <c r="T23" s="2">
        <f>(Table2[[#This Row],[Close Price]]-Table2[[#This Row],[50D EMA]])/Table2[[#This Row],[50D EMA]]</f>
        <v>8.0851626227297108E-2</v>
      </c>
      <c r="U23" s="2">
        <f>(Table2[[#This Row],[Close Price]]-Table2[[#This Row],[200D EMA]])/Table2[[#This Row],[200D EMA]]</f>
        <v>0.46383678791491928</v>
      </c>
      <c r="V23">
        <v>0.62166510693534205</v>
      </c>
      <c r="W23">
        <v>2600</v>
      </c>
      <c r="X23">
        <v>2712</v>
      </c>
      <c r="Y23">
        <v>2600</v>
      </c>
      <c r="Z23">
        <v>2712</v>
      </c>
      <c r="AA23">
        <v>2600</v>
      </c>
      <c r="AB23">
        <v>2712</v>
      </c>
      <c r="AC23" s="2">
        <f>(Table2[[#This Row],[Close Price]]/Table2[[#This Row],[Day Low]])-1</f>
        <v>7.846153846153836E-3</v>
      </c>
      <c r="AD23" s="2">
        <f>(Table2[[#This Row],[Day High]]/Table2[[#This Row],[Close Price]])-1</f>
        <v>3.4956495191573733E-2</v>
      </c>
      <c r="AE23" s="2">
        <f>(Table2[[#This Row],[Close Price]]/Table2[[#This Row],[Current Week Low]])-1</f>
        <v>7.846153846153836E-3</v>
      </c>
      <c r="AF23" s="2">
        <f>(Table2[[#This Row],[Current Week High]]/Table2[[#This Row],[Close Price]])-1</f>
        <v>3.4956495191573733E-2</v>
      </c>
      <c r="AG23" s="2">
        <f>(Table2[[#This Row],[Close Price]]/Table2[[#This Row],[Current Month Low]])-1</f>
        <v>7.846153846153836E-3</v>
      </c>
      <c r="AH23" s="2">
        <f>(Table2[[#This Row],[Current Month High]]/Table2[[#This Row],[Close Price]])-1</f>
        <v>3.4956495191573733E-2</v>
      </c>
      <c r="AI23">
        <v>12.658372767516401</v>
      </c>
      <c r="AJ23">
        <v>203.076567198704</v>
      </c>
      <c r="AK23" t="str">
        <f>IF(AND(Table2[[#This Row],[20D EMA]]&gt;Table2[[#This Row],[50D EMA]],Table2[[#This Row],[50D EMA]]&gt;Table2[[#This Row],[200D EMA]]),"Uptrend","Downtrend/NoTrend")</f>
        <v>Uptrend</v>
      </c>
      <c r="AL23">
        <v>0.53</v>
      </c>
      <c r="AM23" t="s">
        <v>10354</v>
      </c>
      <c r="AN23">
        <v>3.28</v>
      </c>
      <c r="AO23" t="s">
        <v>10354</v>
      </c>
      <c r="AP23">
        <v>0.15930159263625099</v>
      </c>
      <c r="AQ23">
        <f>(Table2[[#This Row],[Sharpe Ratio]]-AVERAGE(Table2[Sharpe Ratio]))/_xlfn.STDEV.P(Table2[Sharpe Ratio])</f>
        <v>1.09530344738204</v>
      </c>
      <c r="AR2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5.8576150287622806</v>
      </c>
      <c r="AS23">
        <f>_xlfn.RANK.AVG(Table2[[#This Row],[1Y Return vs Nifty Z-Score]],Table2[1Y Return vs Nifty Z-Score])</f>
        <v>40</v>
      </c>
      <c r="AT23">
        <f>_xlfn.RANK.AVG(Table2[[#This Row],[6M Return vs Nifty Z-Score]],Table2[6M Return vs Nifty Z-Score])</f>
        <v>15</v>
      </c>
      <c r="AU23">
        <f>_xlfn.RANK.AVG(Table2[[#This Row],[Sharpe Ratio Z-Score]],Table2[Sharpe Ratio Z-Score])</f>
        <v>105</v>
      </c>
      <c r="AV23">
        <f>(Table2[[#This Row],[Rank 1Y]]+Table2[[#This Row],[Rank 6M]]+Table2[[#This Row],[Rank Sharpe]])/3</f>
        <v>53.333333333333336</v>
      </c>
    </row>
    <row r="24" spans="1:48" x14ac:dyDescent="0.3">
      <c r="A24" t="s">
        <v>1246</v>
      </c>
      <c r="B24" t="s">
        <v>1247</v>
      </c>
      <c r="C24" t="s">
        <v>10313</v>
      </c>
      <c r="D24" t="s">
        <v>46</v>
      </c>
      <c r="E24">
        <v>9398.4987206400001</v>
      </c>
      <c r="F24">
        <v>547.1</v>
      </c>
      <c r="G24">
        <v>92.377675097734397</v>
      </c>
      <c r="H24">
        <f>(Table2[[#This Row],[1Y Return vs Nifty]]-AVERAGE(Table2[1Y Return vs Nifty]))/_xlfn.STDEV.P(Table2[1Y Return vs Nifty])</f>
        <v>1.1789192282000527</v>
      </c>
      <c r="I24">
        <v>7.6203723443037701</v>
      </c>
      <c r="J24">
        <f>(Table2[[#This Row],[1M Return vs Nifty]]-AVERAGE(Table2[1M Return vs Nifty]))/_xlfn.STDEV.P(Table2[1M Return vs Nifty])</f>
        <v>0.77051835361465038</v>
      </c>
      <c r="K24">
        <v>49.818669585038798</v>
      </c>
      <c r="L24">
        <f>(Table2[[#This Row],[6M Return vs Nifty]]-AVERAGE(Table2[6M Return vs Nifty]))/_xlfn.STDEV.P(Table2[6M Return vs Nifty])</f>
        <v>1.496118021940126</v>
      </c>
      <c r="M24">
        <v>-0.99974984489799101</v>
      </c>
      <c r="N24">
        <f>(Table2[[#This Row],[1W Return vs Nifty]]-AVERAGE(Table2[1W Return vs Nifty]))/_xlfn.STDEV.P(Table2[1W Return vs Nifty])</f>
        <v>-1.3472073262564442E-2</v>
      </c>
      <c r="O24">
        <v>542.34</v>
      </c>
      <c r="P24">
        <v>513.48022851577696</v>
      </c>
      <c r="Q24">
        <v>397.248515537412</v>
      </c>
      <c r="R24">
        <v>49.613471424851703</v>
      </c>
      <c r="S24" s="2">
        <f>(Table2[[#This Row],[Close Price]]-Table2[[#This Row],[20D EMA]])/Table2[[#This Row],[20D EMA]]</f>
        <v>8.7767820924143352E-3</v>
      </c>
      <c r="T24" s="2">
        <f>(Table2[[#This Row],[Close Price]]-Table2[[#This Row],[50D EMA]])/Table2[[#This Row],[50D EMA]]</f>
        <v>6.5474325236244371E-2</v>
      </c>
      <c r="U24" s="2">
        <f>(Table2[[#This Row],[Close Price]]-Table2[[#This Row],[200D EMA]])/Table2[[#This Row],[200D EMA]]</f>
        <v>0.37722352281131516</v>
      </c>
      <c r="V24">
        <v>0.40403388138742202</v>
      </c>
      <c r="W24">
        <v>545.1</v>
      </c>
      <c r="X24">
        <v>563</v>
      </c>
      <c r="Y24">
        <v>545.1</v>
      </c>
      <c r="Z24">
        <v>563</v>
      </c>
      <c r="AA24">
        <v>545.1</v>
      </c>
      <c r="AB24">
        <v>563</v>
      </c>
      <c r="AC24" s="2">
        <f>(Table2[[#This Row],[Close Price]]/Table2[[#This Row],[Day Low]])-1</f>
        <v>3.6690515501742738E-3</v>
      </c>
      <c r="AD24" s="2">
        <f>(Table2[[#This Row],[Day High]]/Table2[[#This Row],[Close Price]])-1</f>
        <v>2.9062328641930035E-2</v>
      </c>
      <c r="AE24" s="2">
        <f>(Table2[[#This Row],[Close Price]]/Table2[[#This Row],[Current Week Low]])-1</f>
        <v>3.6690515501742738E-3</v>
      </c>
      <c r="AF24" s="2">
        <f>(Table2[[#This Row],[Current Week High]]/Table2[[#This Row],[Close Price]])-1</f>
        <v>2.9062328641930035E-2</v>
      </c>
      <c r="AG24" s="2">
        <f>(Table2[[#This Row],[Close Price]]/Table2[[#This Row],[Current Month Low]])-1</f>
        <v>3.6690515501742738E-3</v>
      </c>
      <c r="AH24" s="2">
        <f>(Table2[[#This Row],[Current Month High]]/Table2[[#This Row],[Close Price]])-1</f>
        <v>2.9062328641930035E-2</v>
      </c>
      <c r="AI24">
        <v>7.8322061780296197</v>
      </c>
      <c r="AJ24">
        <v>191.01063829787199</v>
      </c>
      <c r="AK24" t="str">
        <f>IF(AND(Table2[[#This Row],[20D EMA]]&gt;Table2[[#This Row],[50D EMA]],Table2[[#This Row],[50D EMA]]&gt;Table2[[#This Row],[200D EMA]]),"Uptrend","Downtrend/NoTrend")</f>
        <v>Uptrend</v>
      </c>
      <c r="AL24">
        <v>0.16</v>
      </c>
      <c r="AM24" t="s">
        <v>10354</v>
      </c>
      <c r="AN24">
        <v>-1.43</v>
      </c>
      <c r="AO24" t="s">
        <v>10353</v>
      </c>
      <c r="AP24">
        <v>0.22704141492802599</v>
      </c>
      <c r="AQ24">
        <f>(Table2[[#This Row],[Sharpe Ratio]]-AVERAGE(Table2[Sharpe Ratio]))/_xlfn.STDEV.P(Table2[Sharpe Ratio])</f>
        <v>1.8703358459553936</v>
      </c>
      <c r="AR2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5.3024193764476584</v>
      </c>
      <c r="AS24">
        <f>_xlfn.RANK.AVG(Table2[[#This Row],[1Y Return vs Nifty Z-Score]],Table2[1Y Return vs Nifty Z-Score])</f>
        <v>84</v>
      </c>
      <c r="AT24">
        <f>_xlfn.RANK.AVG(Table2[[#This Row],[6M Return vs Nifty Z-Score]],Table2[6M Return vs Nifty Z-Score])</f>
        <v>54</v>
      </c>
      <c r="AU24">
        <f>_xlfn.RANK.AVG(Table2[[#This Row],[Sharpe Ratio Z-Score]],Table2[Sharpe Ratio Z-Score])</f>
        <v>23</v>
      </c>
      <c r="AV24">
        <f>(Table2[[#This Row],[Rank 1Y]]+Table2[[#This Row],[Rank 6M]]+Table2[[#This Row],[Rank Sharpe]])/3</f>
        <v>53.666666666666664</v>
      </c>
    </row>
    <row r="25" spans="1:48" x14ac:dyDescent="0.3">
      <c r="A25" t="s">
        <v>842</v>
      </c>
      <c r="B25" t="s">
        <v>843</v>
      </c>
      <c r="C25" t="s">
        <v>10310</v>
      </c>
      <c r="D25" t="s">
        <v>124</v>
      </c>
      <c r="E25">
        <v>19079.214672300001</v>
      </c>
      <c r="F25">
        <v>73</v>
      </c>
      <c r="G25">
        <v>289.47431888805698</v>
      </c>
      <c r="H25">
        <f>(Table2[[#This Row],[1Y Return vs Nifty]]-AVERAGE(Table2[1Y Return vs Nifty]))/_xlfn.STDEV.P(Table2[1Y Return vs Nifty])</f>
        <v>4.507745579371587</v>
      </c>
      <c r="I25">
        <v>-9.1773190430008</v>
      </c>
      <c r="J25">
        <f>(Table2[[#This Row],[1M Return vs Nifty]]-AVERAGE(Table2[1M Return vs Nifty]))/_xlfn.STDEV.P(Table2[1M Return vs Nifty])</f>
        <v>-0.95441953650891997</v>
      </c>
      <c r="K25">
        <v>46.602576274272202</v>
      </c>
      <c r="L25">
        <f>(Table2[[#This Row],[6M Return vs Nifty]]-AVERAGE(Table2[6M Return vs Nifty]))/_xlfn.STDEV.P(Table2[6M Return vs Nifty])</f>
        <v>1.3837314937149212</v>
      </c>
      <c r="M25">
        <v>2.8531585270813302</v>
      </c>
      <c r="N25">
        <f>(Table2[[#This Row],[1W Return vs Nifty]]-AVERAGE(Table2[1W Return vs Nifty]))/_xlfn.STDEV.P(Table2[1W Return vs Nifty])</f>
        <v>0.91234259665300399</v>
      </c>
      <c r="O25">
        <v>73.739999999999995</v>
      </c>
      <c r="P25">
        <v>70.734710715621006</v>
      </c>
      <c r="Q25">
        <v>52.937775434988303</v>
      </c>
      <c r="R25">
        <v>46.667389121678902</v>
      </c>
      <c r="S25" s="2">
        <f>(Table2[[#This Row],[Close Price]]-Table2[[#This Row],[20D EMA]])/Table2[[#This Row],[20D EMA]]</f>
        <v>-1.0035259018171887E-2</v>
      </c>
      <c r="T25" s="2">
        <f>(Table2[[#This Row],[Close Price]]-Table2[[#This Row],[50D EMA]])/Table2[[#This Row],[50D EMA]]</f>
        <v>3.2025143829120507E-2</v>
      </c>
      <c r="U25" s="2">
        <f>(Table2[[#This Row],[Close Price]]-Table2[[#This Row],[200D EMA]])/Table2[[#This Row],[200D EMA]]</f>
        <v>0.37897747686148364</v>
      </c>
      <c r="V25">
        <v>0.64861899718651495</v>
      </c>
      <c r="W25">
        <v>72.52</v>
      </c>
      <c r="X25">
        <v>75.28</v>
      </c>
      <c r="Y25">
        <v>72.52</v>
      </c>
      <c r="Z25">
        <v>75.28</v>
      </c>
      <c r="AA25">
        <v>72.52</v>
      </c>
      <c r="AB25">
        <v>75.28</v>
      </c>
      <c r="AC25" s="2">
        <f>(Table2[[#This Row],[Close Price]]/Table2[[#This Row],[Day Low]])-1</f>
        <v>6.61886376172105E-3</v>
      </c>
      <c r="AD25" s="2">
        <f>(Table2[[#This Row],[Day High]]/Table2[[#This Row],[Close Price]])-1</f>
        <v>3.1232876712328883E-2</v>
      </c>
      <c r="AE25" s="2">
        <f>(Table2[[#This Row],[Close Price]]/Table2[[#This Row],[Current Week Low]])-1</f>
        <v>6.61886376172105E-3</v>
      </c>
      <c r="AF25" s="2">
        <f>(Table2[[#This Row],[Current Week High]]/Table2[[#This Row],[Close Price]])-1</f>
        <v>3.1232876712328883E-2</v>
      </c>
      <c r="AG25" s="2">
        <f>(Table2[[#This Row],[Close Price]]/Table2[[#This Row],[Current Month Low]])-1</f>
        <v>6.61886376172105E-3</v>
      </c>
      <c r="AH25" s="2">
        <f>(Table2[[#This Row],[Current Month High]]/Table2[[#This Row],[Close Price]])-1</f>
        <v>3.1232876712328883E-2</v>
      </c>
      <c r="AI25">
        <v>25.205479452054799</v>
      </c>
      <c r="AJ25">
        <v>367.94871794871699</v>
      </c>
      <c r="AK25" t="str">
        <f>IF(AND(Table2[[#This Row],[20D EMA]]&gt;Table2[[#This Row],[50D EMA]],Table2[[#This Row],[50D EMA]]&gt;Table2[[#This Row],[200D EMA]]),"Uptrend","Downtrend/NoTrend")</f>
        <v>Uptrend</v>
      </c>
      <c r="AL25">
        <v>0.06</v>
      </c>
      <c r="AM25" t="s">
        <v>10354</v>
      </c>
      <c r="AN25">
        <v>3.74</v>
      </c>
      <c r="AO25" t="s">
        <v>10354</v>
      </c>
      <c r="AP25">
        <v>0.161066707285759</v>
      </c>
      <c r="AQ25">
        <f>(Table2[[#This Row],[Sharpe Ratio]]-AVERAGE(Table2[Sharpe Ratio]))/_xlfn.STDEV.P(Table2[Sharpe Ratio])</f>
        <v>1.1154986736799877</v>
      </c>
      <c r="AR2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6.9648988069105808</v>
      </c>
      <c r="AS25">
        <f>_xlfn.RANK.AVG(Table2[[#This Row],[1Y Return vs Nifty Z-Score]],Table2[1Y Return vs Nifty Z-Score])</f>
        <v>3</v>
      </c>
      <c r="AT25">
        <f>_xlfn.RANK.AVG(Table2[[#This Row],[6M Return vs Nifty Z-Score]],Table2[6M Return vs Nifty Z-Score])</f>
        <v>60</v>
      </c>
      <c r="AU25">
        <f>_xlfn.RANK.AVG(Table2[[#This Row],[Sharpe Ratio Z-Score]],Table2[Sharpe Ratio Z-Score])</f>
        <v>102</v>
      </c>
      <c r="AV25">
        <f>(Table2[[#This Row],[Rank 1Y]]+Table2[[#This Row],[Rank 6M]]+Table2[[#This Row],[Rank Sharpe]])/3</f>
        <v>55</v>
      </c>
    </row>
    <row r="26" spans="1:48" x14ac:dyDescent="0.3">
      <c r="A26" t="s">
        <v>274</v>
      </c>
      <c r="B26" t="s">
        <v>275</v>
      </c>
      <c r="C26" t="s">
        <v>10323</v>
      </c>
      <c r="D26" t="s">
        <v>276</v>
      </c>
      <c r="E26">
        <v>100154.845324275</v>
      </c>
      <c r="F26">
        <v>11068.05</v>
      </c>
      <c r="G26">
        <v>105.981989363425</v>
      </c>
      <c r="H26">
        <f>(Table2[[#This Row],[1Y Return vs Nifty]]-AVERAGE(Table2[1Y Return vs Nifty]))/_xlfn.STDEV.P(Table2[1Y Return vs Nifty])</f>
        <v>1.4086867115338975</v>
      </c>
      <c r="I26">
        <v>-1.32690698477854</v>
      </c>
      <c r="J26">
        <f>(Table2[[#This Row],[1M Return vs Nifty]]-AVERAGE(Table2[1M Return vs Nifty]))/_xlfn.STDEV.P(Table2[1M Return vs Nifty])</f>
        <v>-0.14826868517556521</v>
      </c>
      <c r="K26">
        <v>48.679639232815397</v>
      </c>
      <c r="L26">
        <f>(Table2[[#This Row],[6M Return vs Nifty]]-AVERAGE(Table2[6M Return vs Nifty]))/_xlfn.STDEV.P(Table2[6M Return vs Nifty])</f>
        <v>1.4563145540491378</v>
      </c>
      <c r="M26">
        <v>-0.79998033655719503</v>
      </c>
      <c r="N26">
        <f>(Table2[[#This Row],[1W Return vs Nifty]]-AVERAGE(Table2[1W Return vs Nifty]))/_xlfn.STDEV.P(Table2[1W Return vs Nifty])</f>
        <v>3.4530506494793479E-2</v>
      </c>
      <c r="O26">
        <v>10549.89</v>
      </c>
      <c r="P26">
        <v>10442.0701456886</v>
      </c>
      <c r="Q26">
        <v>8681.8715196330104</v>
      </c>
      <c r="R26">
        <v>73.404221692712099</v>
      </c>
      <c r="S26" s="2">
        <f>(Table2[[#This Row],[Close Price]]-Table2[[#This Row],[20D EMA]])/Table2[[#This Row],[20D EMA]]</f>
        <v>4.9115204044781501E-2</v>
      </c>
      <c r="T26" s="2">
        <f>(Table2[[#This Row],[Close Price]]-Table2[[#This Row],[50D EMA]])/Table2[[#This Row],[50D EMA]]</f>
        <v>5.9947869108105789E-2</v>
      </c>
      <c r="U26" s="2">
        <f>(Table2[[#This Row],[Close Price]]-Table2[[#This Row],[200D EMA]])/Table2[[#This Row],[200D EMA]]</f>
        <v>0.27484609452822845</v>
      </c>
      <c r="V26">
        <v>0.32639000322880402</v>
      </c>
      <c r="W26">
        <v>10627.5</v>
      </c>
      <c r="X26">
        <v>11130.9</v>
      </c>
      <c r="Y26">
        <v>10627.5</v>
      </c>
      <c r="Z26">
        <v>11130.9</v>
      </c>
      <c r="AA26">
        <v>10627.5</v>
      </c>
      <c r="AB26">
        <v>11130.9</v>
      </c>
      <c r="AC26" s="2">
        <f>(Table2[[#This Row],[Close Price]]/Table2[[#This Row],[Day Low]])-1</f>
        <v>4.1453775582215968E-2</v>
      </c>
      <c r="AD26" s="2">
        <f>(Table2[[#This Row],[Day High]]/Table2[[#This Row],[Close Price]])-1</f>
        <v>5.6785070540881222E-3</v>
      </c>
      <c r="AE26" s="2">
        <f>(Table2[[#This Row],[Close Price]]/Table2[[#This Row],[Current Week Low]])-1</f>
        <v>4.1453775582215968E-2</v>
      </c>
      <c r="AF26" s="2">
        <f>(Table2[[#This Row],[Current Week High]]/Table2[[#This Row],[Close Price]])-1</f>
        <v>5.6785070540881222E-3</v>
      </c>
      <c r="AG26" s="2">
        <f>(Table2[[#This Row],[Close Price]]/Table2[[#This Row],[Current Month Low]])-1</f>
        <v>4.1453775582215968E-2</v>
      </c>
      <c r="AH26" s="2">
        <f>(Table2[[#This Row],[Current Month High]]/Table2[[#This Row],[Close Price]])-1</f>
        <v>5.6785070540881222E-3</v>
      </c>
      <c r="AI26">
        <v>20.1476321483911</v>
      </c>
      <c r="AJ26">
        <v>152.80775687806201</v>
      </c>
      <c r="AK26" t="str">
        <f>IF(AND(Table2[[#This Row],[20D EMA]]&gt;Table2[[#This Row],[50D EMA]],Table2[[#This Row],[50D EMA]]&gt;Table2[[#This Row],[200D EMA]]),"Uptrend","Downtrend/NoTrend")</f>
        <v>Uptrend</v>
      </c>
      <c r="AL26">
        <v>0.13</v>
      </c>
      <c r="AM26" t="s">
        <v>10354</v>
      </c>
      <c r="AN26">
        <v>8.91</v>
      </c>
      <c r="AO26" t="s">
        <v>10354</v>
      </c>
      <c r="AP26">
        <v>0.191303886574061</v>
      </c>
      <c r="AQ26">
        <f>(Table2[[#This Row],[Sharpe Ratio]]-AVERAGE(Table2[Sharpe Ratio]))/_xlfn.STDEV.P(Table2[Sharpe Ratio])</f>
        <v>1.4614516566825824</v>
      </c>
      <c r="AR2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4.2127147435848462</v>
      </c>
      <c r="AS26">
        <f>_xlfn.RANK.AVG(Table2[[#This Row],[1Y Return vs Nifty Z-Score]],Table2[1Y Return vs Nifty Z-Score])</f>
        <v>62</v>
      </c>
      <c r="AT26">
        <f>_xlfn.RANK.AVG(Table2[[#This Row],[6M Return vs Nifty Z-Score]],Table2[6M Return vs Nifty Z-Score])</f>
        <v>56</v>
      </c>
      <c r="AU26">
        <f>_xlfn.RANK.AVG(Table2[[#This Row],[Sharpe Ratio Z-Score]],Table2[Sharpe Ratio Z-Score])</f>
        <v>51</v>
      </c>
      <c r="AV26">
        <f>(Table2[[#This Row],[Rank 1Y]]+Table2[[#This Row],[Rank 6M]]+Table2[[#This Row],[Rank Sharpe]])/3</f>
        <v>56.333333333333336</v>
      </c>
    </row>
    <row r="27" spans="1:48" x14ac:dyDescent="0.3">
      <c r="A27" t="s">
        <v>90</v>
      </c>
      <c r="B27" t="s">
        <v>91</v>
      </c>
      <c r="C27" t="s">
        <v>10321</v>
      </c>
      <c r="D27" t="s">
        <v>92</v>
      </c>
      <c r="E27">
        <v>313521.71999999997</v>
      </c>
      <c r="F27">
        <v>4688</v>
      </c>
      <c r="G27">
        <v>106.328668265527</v>
      </c>
      <c r="H27">
        <f>(Table2[[#This Row],[1Y Return vs Nifty]]-AVERAGE(Table2[1Y Return vs Nifty]))/_xlfn.STDEV.P(Table2[1Y Return vs Nifty])</f>
        <v>1.4145418790421787</v>
      </c>
      <c r="I27">
        <v>-3.1191959182114299</v>
      </c>
      <c r="J27">
        <f>(Table2[[#This Row],[1M Return vs Nifty]]-AVERAGE(Table2[1M Return vs Nifty]))/_xlfn.STDEV.P(Table2[1M Return vs Nifty])</f>
        <v>-0.33231701777346773</v>
      </c>
      <c r="K27">
        <v>35.528086580525702</v>
      </c>
      <c r="L27">
        <f>(Table2[[#This Row],[6M Return vs Nifty]]-AVERAGE(Table2[6M Return vs Nifty]))/_xlfn.STDEV.P(Table2[6M Return vs Nifty])</f>
        <v>0.99673294352381714</v>
      </c>
      <c r="M27">
        <v>-4.29278218886693</v>
      </c>
      <c r="N27">
        <f>(Table2[[#This Row],[1W Return vs Nifty]]-AVERAGE(Table2[1W Return vs Nifty]))/_xlfn.STDEV.P(Table2[1W Return vs Nifty])</f>
        <v>-0.8047542316251034</v>
      </c>
      <c r="O27">
        <v>4752.8100000000004</v>
      </c>
      <c r="P27">
        <v>4809.2250203205604</v>
      </c>
      <c r="Q27">
        <v>3943.5896464555799</v>
      </c>
      <c r="R27">
        <v>44.847370779766102</v>
      </c>
      <c r="S27" s="2">
        <f>(Table2[[#This Row],[Close Price]]-Table2[[#This Row],[20D EMA]])/Table2[[#This Row],[20D EMA]]</f>
        <v>-1.3636143670796939E-2</v>
      </c>
      <c r="T27" s="2">
        <f>(Table2[[#This Row],[Close Price]]-Table2[[#This Row],[50D EMA]])/Table2[[#This Row],[50D EMA]]</f>
        <v>-2.5206768202432762E-2</v>
      </c>
      <c r="U27" s="2">
        <f>(Table2[[#This Row],[Close Price]]-Table2[[#This Row],[200D EMA]])/Table2[[#This Row],[200D EMA]]</f>
        <v>0.18876465866915978</v>
      </c>
      <c r="V27">
        <v>0.41221810897543598</v>
      </c>
      <c r="W27">
        <v>4662.8</v>
      </c>
      <c r="X27">
        <v>4715</v>
      </c>
      <c r="Y27">
        <v>4662.8</v>
      </c>
      <c r="Z27">
        <v>4715</v>
      </c>
      <c r="AA27">
        <v>4662.8</v>
      </c>
      <c r="AB27">
        <v>4715</v>
      </c>
      <c r="AC27" s="2">
        <f>(Table2[[#This Row],[Close Price]]/Table2[[#This Row],[Day Low]])-1</f>
        <v>5.4044779960538136E-3</v>
      </c>
      <c r="AD27" s="2">
        <f>(Table2[[#This Row],[Day High]]/Table2[[#This Row],[Close Price]])-1</f>
        <v>5.7593856655289155E-3</v>
      </c>
      <c r="AE27" s="2">
        <f>(Table2[[#This Row],[Close Price]]/Table2[[#This Row],[Current Week Low]])-1</f>
        <v>5.4044779960538136E-3</v>
      </c>
      <c r="AF27" s="2">
        <f>(Table2[[#This Row],[Current Week High]]/Table2[[#This Row],[Close Price]])-1</f>
        <v>5.7593856655289155E-3</v>
      </c>
      <c r="AG27" s="2">
        <f>(Table2[[#This Row],[Close Price]]/Table2[[#This Row],[Current Month Low]])-1</f>
        <v>5.4044779960538136E-3</v>
      </c>
      <c r="AH27" s="2">
        <f>(Table2[[#This Row],[Current Month High]]/Table2[[#This Row],[Close Price]])-1</f>
        <v>5.7593856655289155E-3</v>
      </c>
      <c r="AI27">
        <v>21.0484215017064</v>
      </c>
      <c r="AJ27">
        <v>165.188369725082</v>
      </c>
      <c r="AK27" t="str">
        <f>IF(AND(Table2[[#This Row],[20D EMA]]&gt;Table2[[#This Row],[50D EMA]],Table2[[#This Row],[50D EMA]]&gt;Table2[[#This Row],[200D EMA]]),"Uptrend","Downtrend/NoTrend")</f>
        <v>Downtrend/NoTrend</v>
      </c>
      <c r="AL27">
        <v>0</v>
      </c>
      <c r="AM27">
        <v>0</v>
      </c>
      <c r="AN27">
        <v>0.56000000000000005</v>
      </c>
      <c r="AO27" t="s">
        <v>10354</v>
      </c>
      <c r="AP27">
        <v>0.24963162894279001</v>
      </c>
      <c r="AQ27">
        <f>(Table2[[#This Row],[Sharpe Ratio]]-AVERAGE(Table2[Sharpe Ratio]))/_xlfn.STDEV.P(Table2[Sharpe Ratio])</f>
        <v>2.1287975182747467</v>
      </c>
      <c r="AR2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7">
        <f>_xlfn.RANK.AVG(Table2[[#This Row],[1Y Return vs Nifty Z-Score]],Table2[1Y Return vs Nifty Z-Score])</f>
        <v>61</v>
      </c>
      <c r="AT27">
        <f>_xlfn.RANK.AVG(Table2[[#This Row],[6M Return vs Nifty Z-Score]],Table2[6M Return vs Nifty Z-Score])</f>
        <v>106</v>
      </c>
      <c r="AU27">
        <f>_xlfn.RANK.AVG(Table2[[#This Row],[Sharpe Ratio Z-Score]],Table2[Sharpe Ratio Z-Score])</f>
        <v>9</v>
      </c>
      <c r="AV27">
        <f>(Table2[[#This Row],[Rank 1Y]]+Table2[[#This Row],[Rank 6M]]+Table2[[#This Row],[Rank Sharpe]])/3</f>
        <v>58.666666666666664</v>
      </c>
    </row>
    <row r="28" spans="1:48" x14ac:dyDescent="0.3">
      <c r="A28" t="s">
        <v>1148</v>
      </c>
      <c r="B28" t="s">
        <v>1149</v>
      </c>
      <c r="C28" t="s">
        <v>10322</v>
      </c>
      <c r="D28" t="s">
        <v>138</v>
      </c>
      <c r="E28">
        <v>10681.221857439999</v>
      </c>
      <c r="F28">
        <v>450.4</v>
      </c>
      <c r="G28">
        <v>276.98334340878301</v>
      </c>
      <c r="H28">
        <f>(Table2[[#This Row],[1Y Return vs Nifty]]-AVERAGE(Table2[1Y Return vs Nifty]))/_xlfn.STDEV.P(Table2[1Y Return vs Nifty])</f>
        <v>4.296781620129952</v>
      </c>
      <c r="I28">
        <v>-5.8517535567182699E-2</v>
      </c>
      <c r="J28">
        <f>(Table2[[#This Row],[1M Return vs Nifty]]-AVERAGE(Table2[1M Return vs Nifty]))/_xlfn.STDEV.P(Table2[1M Return vs Nifty])</f>
        <v>-1.801905920427185E-2</v>
      </c>
      <c r="K28">
        <v>69.277242330703501</v>
      </c>
      <c r="L28">
        <f>(Table2[[#This Row],[6M Return vs Nifty]]-AVERAGE(Table2[6M Return vs Nifty]))/_xlfn.STDEV.P(Table2[6M Return vs Nifty])</f>
        <v>2.1760987388496038</v>
      </c>
      <c r="M28">
        <v>-1.08281506032747</v>
      </c>
      <c r="N28">
        <f>(Table2[[#This Row],[1W Return vs Nifty]]-AVERAGE(Table2[1W Return vs Nifty]))/_xlfn.STDEV.P(Table2[1W Return vs Nifty])</f>
        <v>-3.3431799157837144E-2</v>
      </c>
      <c r="O28">
        <v>462.24</v>
      </c>
      <c r="P28">
        <v>453.62914594020401</v>
      </c>
      <c r="Q28">
        <v>342.76049951561203</v>
      </c>
      <c r="R28">
        <v>42.329783943949202</v>
      </c>
      <c r="S28" s="2">
        <f>(Table2[[#This Row],[Close Price]]-Table2[[#This Row],[20D EMA]])/Table2[[#This Row],[20D EMA]]</f>
        <v>-2.5614399446175214E-2</v>
      </c>
      <c r="T28" s="2">
        <f>(Table2[[#This Row],[Close Price]]-Table2[[#This Row],[50D EMA]])/Table2[[#This Row],[50D EMA]]</f>
        <v>-7.1184710442518404E-3</v>
      </c>
      <c r="U28" s="2">
        <f>(Table2[[#This Row],[Close Price]]-Table2[[#This Row],[200D EMA]])/Table2[[#This Row],[200D EMA]]</f>
        <v>0.31403706272019011</v>
      </c>
      <c r="V28">
        <v>0.51795849687888895</v>
      </c>
      <c r="W28">
        <v>444.5</v>
      </c>
      <c r="X28">
        <v>470</v>
      </c>
      <c r="Y28">
        <v>444.5</v>
      </c>
      <c r="Z28">
        <v>470</v>
      </c>
      <c r="AA28">
        <v>444.5</v>
      </c>
      <c r="AB28">
        <v>470</v>
      </c>
      <c r="AC28" s="2">
        <f>(Table2[[#This Row],[Close Price]]/Table2[[#This Row],[Day Low]])-1</f>
        <v>1.3273340832395952E-2</v>
      </c>
      <c r="AD28" s="2">
        <f>(Table2[[#This Row],[Day High]]/Table2[[#This Row],[Close Price]])-1</f>
        <v>4.3516873889875685E-2</v>
      </c>
      <c r="AE28" s="2">
        <f>(Table2[[#This Row],[Close Price]]/Table2[[#This Row],[Current Week Low]])-1</f>
        <v>1.3273340832395952E-2</v>
      </c>
      <c r="AF28" s="2">
        <f>(Table2[[#This Row],[Current Week High]]/Table2[[#This Row],[Close Price]])-1</f>
        <v>4.3516873889875685E-2</v>
      </c>
      <c r="AG28" s="2">
        <f>(Table2[[#This Row],[Close Price]]/Table2[[#This Row],[Current Month Low]])-1</f>
        <v>1.3273340832395952E-2</v>
      </c>
      <c r="AH28" s="2">
        <f>(Table2[[#This Row],[Current Month High]]/Table2[[#This Row],[Close Price]])-1</f>
        <v>4.3516873889875685E-2</v>
      </c>
      <c r="AI28">
        <v>26.465364120781501</v>
      </c>
      <c r="AJ28">
        <v>327.93349168646</v>
      </c>
      <c r="AK28" t="str">
        <f>IF(AND(Table2[[#This Row],[20D EMA]]&gt;Table2[[#This Row],[50D EMA]],Table2[[#This Row],[50D EMA]]&gt;Table2[[#This Row],[200D EMA]]),"Uptrend","Downtrend/NoTrend")</f>
        <v>Uptrend</v>
      </c>
      <c r="AL28">
        <v>7.0000000000000007E-2</v>
      </c>
      <c r="AM28" t="s">
        <v>10354</v>
      </c>
      <c r="AN28">
        <v>-2.83</v>
      </c>
      <c r="AO28" t="s">
        <v>10353</v>
      </c>
      <c r="AP28">
        <v>0.13600620870236199</v>
      </c>
      <c r="AQ28">
        <f>(Table2[[#This Row],[Sharpe Ratio]]-AVERAGE(Table2[Sharpe Ratio]))/_xlfn.STDEV.P(Table2[Sharpe Ratio])</f>
        <v>0.82877370645354376</v>
      </c>
      <c r="AR2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7.2502032070709905</v>
      </c>
      <c r="AS28">
        <f>_xlfn.RANK.AVG(Table2[[#This Row],[1Y Return vs Nifty Z-Score]],Table2[1Y Return vs Nifty Z-Score])</f>
        <v>4</v>
      </c>
      <c r="AT28">
        <f>_xlfn.RANK.AVG(Table2[[#This Row],[6M Return vs Nifty Z-Score]],Table2[6M Return vs Nifty Z-Score])</f>
        <v>21</v>
      </c>
      <c r="AU28">
        <f>_xlfn.RANK.AVG(Table2[[#This Row],[Sharpe Ratio Z-Score]],Table2[Sharpe Ratio Z-Score])</f>
        <v>151</v>
      </c>
      <c r="AV28">
        <f>(Table2[[#This Row],[Rank 1Y]]+Table2[[#This Row],[Rank 6M]]+Table2[[#This Row],[Rank Sharpe]])/3</f>
        <v>58.666666666666664</v>
      </c>
    </row>
    <row r="29" spans="1:48" x14ac:dyDescent="0.3">
      <c r="A29" t="s">
        <v>1413</v>
      </c>
      <c r="B29" t="s">
        <v>1414</v>
      </c>
      <c r="C29" t="s">
        <v>10313</v>
      </c>
      <c r="D29" t="s">
        <v>46</v>
      </c>
      <c r="E29">
        <v>7803.81194865</v>
      </c>
      <c r="F29">
        <v>571.65</v>
      </c>
      <c r="G29">
        <v>79.340823369648504</v>
      </c>
      <c r="H29">
        <f>(Table2[[#This Row],[1Y Return vs Nifty]]-AVERAGE(Table2[1Y Return vs Nifty]))/_xlfn.STDEV.P(Table2[1Y Return vs Nifty])</f>
        <v>0.95873579567577294</v>
      </c>
      <c r="I29">
        <v>3.1001606854597701</v>
      </c>
      <c r="J29">
        <f>(Table2[[#This Row],[1M Return vs Nifty]]-AVERAGE(Table2[1M Return vs Nifty]))/_xlfn.STDEV.P(Table2[1M Return vs Nifty])</f>
        <v>0.30634240336405538</v>
      </c>
      <c r="K29">
        <v>58.192429354996001</v>
      </c>
      <c r="L29">
        <f>(Table2[[#This Row],[6M Return vs Nifty]]-AVERAGE(Table2[6M Return vs Nifty]))/_xlfn.STDEV.P(Table2[6M Return vs Nifty])</f>
        <v>1.7887394410969777</v>
      </c>
      <c r="M29">
        <v>-5.1678984977210298</v>
      </c>
      <c r="N29">
        <f>(Table2[[#This Row],[1W Return vs Nifty]]-AVERAGE(Table2[1W Return vs Nifty]))/_xlfn.STDEV.P(Table2[1W Return vs Nifty])</f>
        <v>-1.0150357743972391</v>
      </c>
      <c r="O29">
        <v>568.9</v>
      </c>
      <c r="P29">
        <v>528.60678604874101</v>
      </c>
      <c r="Q29">
        <v>408.935321578779</v>
      </c>
      <c r="R29">
        <v>46.474071489122203</v>
      </c>
      <c r="S29" s="2">
        <f>(Table2[[#This Row],[Close Price]]-Table2[[#This Row],[20D EMA]])/Table2[[#This Row],[20D EMA]]</f>
        <v>4.8338899630866582E-3</v>
      </c>
      <c r="T29" s="2">
        <f>(Table2[[#This Row],[Close Price]]-Table2[[#This Row],[50D EMA]])/Table2[[#This Row],[50D EMA]]</f>
        <v>8.1427660573563085E-2</v>
      </c>
      <c r="U29" s="2">
        <f>(Table2[[#This Row],[Close Price]]-Table2[[#This Row],[200D EMA]])/Table2[[#This Row],[200D EMA]]</f>
        <v>0.39789832238757822</v>
      </c>
      <c r="V29">
        <v>1.2921227364275401</v>
      </c>
      <c r="W29">
        <v>565</v>
      </c>
      <c r="X29">
        <v>595.20000000000005</v>
      </c>
      <c r="Y29">
        <v>565</v>
      </c>
      <c r="Z29">
        <v>595.20000000000005</v>
      </c>
      <c r="AA29">
        <v>565</v>
      </c>
      <c r="AB29">
        <v>595.20000000000005</v>
      </c>
      <c r="AC29" s="2">
        <f>(Table2[[#This Row],[Close Price]]/Table2[[#This Row],[Day Low]])-1</f>
        <v>1.1769911504424746E-2</v>
      </c>
      <c r="AD29" s="2">
        <f>(Table2[[#This Row],[Day High]]/Table2[[#This Row],[Close Price]])-1</f>
        <v>4.1196536342167578E-2</v>
      </c>
      <c r="AE29" s="2">
        <f>(Table2[[#This Row],[Close Price]]/Table2[[#This Row],[Current Week Low]])-1</f>
        <v>1.1769911504424746E-2</v>
      </c>
      <c r="AF29" s="2">
        <f>(Table2[[#This Row],[Current Week High]]/Table2[[#This Row],[Close Price]])-1</f>
        <v>4.1196536342167578E-2</v>
      </c>
      <c r="AG29" s="2">
        <f>(Table2[[#This Row],[Close Price]]/Table2[[#This Row],[Current Month Low]])-1</f>
        <v>1.1769911504424746E-2</v>
      </c>
      <c r="AH29" s="2">
        <f>(Table2[[#This Row],[Current Month High]]/Table2[[#This Row],[Close Price]])-1</f>
        <v>4.1196536342167578E-2</v>
      </c>
      <c r="AI29">
        <v>8.2830403218752799</v>
      </c>
      <c r="AJ29">
        <v>136.95336787564699</v>
      </c>
      <c r="AK29" t="str">
        <f>IF(AND(Table2[[#This Row],[20D EMA]]&gt;Table2[[#This Row],[50D EMA]],Table2[[#This Row],[50D EMA]]&gt;Table2[[#This Row],[200D EMA]]),"Uptrend","Downtrend/NoTrend")</f>
        <v>Uptrend</v>
      </c>
      <c r="AL29">
        <v>0.27</v>
      </c>
      <c r="AM29" t="s">
        <v>10354</v>
      </c>
      <c r="AN29">
        <v>0.94</v>
      </c>
      <c r="AO29" t="s">
        <v>10354</v>
      </c>
      <c r="AP29">
        <v>0.21006319097369899</v>
      </c>
      <c r="AQ29">
        <f>(Table2[[#This Row],[Sharpe Ratio]]-AVERAGE(Table2[Sharpe Ratio]))/_xlfn.STDEV.P(Table2[Sharpe Ratio])</f>
        <v>1.6760826992884388</v>
      </c>
      <c r="AR2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3.7148645650280061</v>
      </c>
      <c r="AS29">
        <f>_xlfn.RANK.AVG(Table2[[#This Row],[1Y Return vs Nifty Z-Score]],Table2[1Y Return vs Nifty Z-Score])</f>
        <v>105</v>
      </c>
      <c r="AT29">
        <f>_xlfn.RANK.AVG(Table2[[#This Row],[6M Return vs Nifty Z-Score]],Table2[6M Return vs Nifty Z-Score])</f>
        <v>42</v>
      </c>
      <c r="AU29">
        <f>_xlfn.RANK.AVG(Table2[[#This Row],[Sharpe Ratio Z-Score]],Table2[Sharpe Ratio Z-Score])</f>
        <v>30</v>
      </c>
      <c r="AV29">
        <f>(Table2[[#This Row],[Rank 1Y]]+Table2[[#This Row],[Rank 6M]]+Table2[[#This Row],[Rank Sharpe]])/3</f>
        <v>59</v>
      </c>
    </row>
    <row r="30" spans="1:48" x14ac:dyDescent="0.3">
      <c r="A30" t="s">
        <v>477</v>
      </c>
      <c r="B30" t="s">
        <v>478</v>
      </c>
      <c r="C30" t="s">
        <v>10310</v>
      </c>
      <c r="D30" t="s">
        <v>405</v>
      </c>
      <c r="E30">
        <v>44996.622279570001</v>
      </c>
      <c r="F30">
        <v>751.95</v>
      </c>
      <c r="G30">
        <v>201.88420488424899</v>
      </c>
      <c r="H30">
        <f>(Table2[[#This Row],[1Y Return vs Nifty]]-AVERAGE(Table2[1Y Return vs Nifty]))/_xlfn.STDEV.P(Table2[1Y Return vs Nifty])</f>
        <v>3.0284089758108568</v>
      </c>
      <c r="I30">
        <v>9.9479184937299898</v>
      </c>
      <c r="J30">
        <f>(Table2[[#This Row],[1M Return vs Nifty]]-AVERAGE(Table2[1M Return vs Nifty]))/_xlfn.STDEV.P(Table2[1M Return vs Nifty])</f>
        <v>1.0095317067942953</v>
      </c>
      <c r="K30">
        <v>66.872923587600496</v>
      </c>
      <c r="L30">
        <f>(Table2[[#This Row],[6M Return vs Nifty]]-AVERAGE(Table2[6M Return vs Nifty]))/_xlfn.STDEV.P(Table2[6M Return vs Nifty])</f>
        <v>2.0920797101169688</v>
      </c>
      <c r="M30">
        <v>1.0336908040746</v>
      </c>
      <c r="N30">
        <f>(Table2[[#This Row],[1W Return vs Nifty]]-AVERAGE(Table2[1W Return vs Nifty]))/_xlfn.STDEV.P(Table2[1W Return vs Nifty])</f>
        <v>0.47514301992594349</v>
      </c>
      <c r="O30">
        <v>682.31</v>
      </c>
      <c r="P30">
        <v>634.99527616871001</v>
      </c>
      <c r="Q30">
        <v>502.57878686576998</v>
      </c>
      <c r="R30">
        <v>70.813290109799993</v>
      </c>
      <c r="S30" s="2">
        <f>(Table2[[#This Row],[Close Price]]-Table2[[#This Row],[20D EMA]])/Table2[[#This Row],[20D EMA]]</f>
        <v>0.10206504374844294</v>
      </c>
      <c r="T30" s="2">
        <f>(Table2[[#This Row],[Close Price]]-Table2[[#This Row],[50D EMA]])/Table2[[#This Row],[50D EMA]]</f>
        <v>0.18418203760025562</v>
      </c>
      <c r="U30" s="2">
        <f>(Table2[[#This Row],[Close Price]]-Table2[[#This Row],[200D EMA]])/Table2[[#This Row],[200D EMA]]</f>
        <v>0.49618332418959171</v>
      </c>
      <c r="V30">
        <v>1.6196873548973201</v>
      </c>
      <c r="W30">
        <v>715</v>
      </c>
      <c r="X30">
        <v>756.7</v>
      </c>
      <c r="Y30">
        <v>715</v>
      </c>
      <c r="Z30">
        <v>756.7</v>
      </c>
      <c r="AA30">
        <v>715</v>
      </c>
      <c r="AB30">
        <v>756.7</v>
      </c>
      <c r="AC30" s="2">
        <f>(Table2[[#This Row],[Close Price]]/Table2[[#This Row],[Day Low]])-1</f>
        <v>5.1678321678321648E-2</v>
      </c>
      <c r="AD30" s="2">
        <f>(Table2[[#This Row],[Day High]]/Table2[[#This Row],[Close Price]])-1</f>
        <v>6.3169093689741107E-3</v>
      </c>
      <c r="AE30" s="2">
        <f>(Table2[[#This Row],[Close Price]]/Table2[[#This Row],[Current Week Low]])-1</f>
        <v>5.1678321678321648E-2</v>
      </c>
      <c r="AF30" s="2">
        <f>(Table2[[#This Row],[Current Week High]]/Table2[[#This Row],[Close Price]])-1</f>
        <v>6.3169093689741107E-3</v>
      </c>
      <c r="AG30" s="2">
        <f>(Table2[[#This Row],[Close Price]]/Table2[[#This Row],[Current Month Low]])-1</f>
        <v>5.1678321678321648E-2</v>
      </c>
      <c r="AH30" s="2">
        <f>(Table2[[#This Row],[Current Month High]]/Table2[[#This Row],[Close Price]])-1</f>
        <v>6.3169093689741107E-3</v>
      </c>
      <c r="AI30">
        <v>3.4643260855109901</v>
      </c>
      <c r="AJ30">
        <v>257.51812670866502</v>
      </c>
      <c r="AK30" t="str">
        <f>IF(AND(Table2[[#This Row],[20D EMA]]&gt;Table2[[#This Row],[50D EMA]],Table2[[#This Row],[50D EMA]]&gt;Table2[[#This Row],[200D EMA]]),"Uptrend","Downtrend/NoTrend")</f>
        <v>Uptrend</v>
      </c>
      <c r="AL30">
        <v>0.05</v>
      </c>
      <c r="AM30" t="s">
        <v>10354</v>
      </c>
      <c r="AN30">
        <v>24.79</v>
      </c>
      <c r="AO30" t="s">
        <v>10354</v>
      </c>
      <c r="AP30">
        <v>0.140713154404839</v>
      </c>
      <c r="AQ30">
        <f>(Table2[[#This Row],[Sharpe Ratio]]-AVERAGE(Table2[Sharpe Ratio]))/_xlfn.STDEV.P(Table2[Sharpe Ratio])</f>
        <v>0.88262733780840852</v>
      </c>
      <c r="AR3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7.4877907504564734</v>
      </c>
      <c r="AS30">
        <f>_xlfn.RANK.AVG(Table2[[#This Row],[1Y Return vs Nifty Z-Score]],Table2[1Y Return vs Nifty Z-Score])</f>
        <v>13</v>
      </c>
      <c r="AT30">
        <f>_xlfn.RANK.AVG(Table2[[#This Row],[6M Return vs Nifty Z-Score]],Table2[6M Return vs Nifty Z-Score])</f>
        <v>24</v>
      </c>
      <c r="AU30">
        <f>_xlfn.RANK.AVG(Table2[[#This Row],[Sharpe Ratio Z-Score]],Table2[Sharpe Ratio Z-Score])</f>
        <v>142</v>
      </c>
      <c r="AV30">
        <f>(Table2[[#This Row],[Rank 1Y]]+Table2[[#This Row],[Rank 6M]]+Table2[[#This Row],[Rank Sharpe]])/3</f>
        <v>59.666666666666664</v>
      </c>
    </row>
    <row r="31" spans="1:48" x14ac:dyDescent="0.3">
      <c r="A31" t="s">
        <v>970</v>
      </c>
      <c r="B31" t="s">
        <v>971</v>
      </c>
      <c r="C31" t="s">
        <v>10321</v>
      </c>
      <c r="D31" t="s">
        <v>132</v>
      </c>
      <c r="E31">
        <v>15139.2470636</v>
      </c>
      <c r="F31">
        <v>1684.75</v>
      </c>
      <c r="G31">
        <v>77.196488221177006</v>
      </c>
      <c r="H31">
        <f>(Table2[[#This Row],[1Y Return vs Nifty]]-AVERAGE(Table2[1Y Return vs Nifty]))/_xlfn.STDEV.P(Table2[1Y Return vs Nifty])</f>
        <v>0.92251945423685433</v>
      </c>
      <c r="I31">
        <v>-1.0496071695275899</v>
      </c>
      <c r="J31">
        <f>(Table2[[#This Row],[1M Return vs Nifty]]-AVERAGE(Table2[1M Return vs Nifty]))/_xlfn.STDEV.P(Table2[1M Return vs Nifty])</f>
        <v>-0.11979304842156818</v>
      </c>
      <c r="K31">
        <v>63.536513330986203</v>
      </c>
      <c r="L31">
        <f>(Table2[[#This Row],[6M Return vs Nifty]]-AVERAGE(Table2[6M Return vs Nifty]))/_xlfn.STDEV.P(Table2[6M Return vs Nifty])</f>
        <v>1.9754887007017392</v>
      </c>
      <c r="M31">
        <v>-8.4726822941276794</v>
      </c>
      <c r="N31">
        <f>(Table2[[#This Row],[1W Return vs Nifty]]-AVERAGE(Table2[1W Return vs Nifty]))/_xlfn.STDEV.P(Table2[1W Return vs Nifty])</f>
        <v>-1.8091416871835195</v>
      </c>
      <c r="O31">
        <v>1705.95</v>
      </c>
      <c r="P31">
        <v>1538.26589636837</v>
      </c>
      <c r="Q31">
        <v>1112.2969479138801</v>
      </c>
      <c r="R31">
        <v>40.921188821497601</v>
      </c>
      <c r="S31" s="2">
        <f>(Table2[[#This Row],[Close Price]]-Table2[[#This Row],[20D EMA]])/Table2[[#This Row],[20D EMA]]</f>
        <v>-1.2427093408364866E-2</v>
      </c>
      <c r="T31" s="2">
        <f>(Table2[[#This Row],[Close Price]]-Table2[[#This Row],[50D EMA]])/Table2[[#This Row],[50D EMA]]</f>
        <v>9.5226777098457685E-2</v>
      </c>
      <c r="U31" s="2">
        <f>(Table2[[#This Row],[Close Price]]-Table2[[#This Row],[200D EMA]])/Table2[[#This Row],[200D EMA]]</f>
        <v>0.51465847601196713</v>
      </c>
      <c r="V31">
        <v>1.0564979364314799</v>
      </c>
      <c r="W31">
        <v>1670</v>
      </c>
      <c r="X31">
        <v>1729</v>
      </c>
      <c r="Y31">
        <v>1670</v>
      </c>
      <c r="Z31">
        <v>1729</v>
      </c>
      <c r="AA31">
        <v>1670</v>
      </c>
      <c r="AB31">
        <v>1729</v>
      </c>
      <c r="AC31" s="2">
        <f>(Table2[[#This Row],[Close Price]]/Table2[[#This Row],[Day Low]])-1</f>
        <v>8.8323353293413565E-3</v>
      </c>
      <c r="AD31" s="2">
        <f>(Table2[[#This Row],[Day High]]/Table2[[#This Row],[Close Price]])-1</f>
        <v>2.6265024484344757E-2</v>
      </c>
      <c r="AE31" s="2">
        <f>(Table2[[#This Row],[Close Price]]/Table2[[#This Row],[Current Week Low]])-1</f>
        <v>8.8323353293413565E-3</v>
      </c>
      <c r="AF31" s="2">
        <f>(Table2[[#This Row],[Current Week High]]/Table2[[#This Row],[Close Price]])-1</f>
        <v>2.6265024484344757E-2</v>
      </c>
      <c r="AG31" s="2">
        <f>(Table2[[#This Row],[Close Price]]/Table2[[#This Row],[Current Month Low]])-1</f>
        <v>8.8323353293413565E-3</v>
      </c>
      <c r="AH31" s="2">
        <f>(Table2[[#This Row],[Current Month High]]/Table2[[#This Row],[Close Price]])-1</f>
        <v>2.6265024484344757E-2</v>
      </c>
      <c r="AI31">
        <v>16.931295444427899</v>
      </c>
      <c r="AJ31">
        <v>159.192307692307</v>
      </c>
      <c r="AK31" t="str">
        <f>IF(AND(Table2[[#This Row],[20D EMA]]&gt;Table2[[#This Row],[50D EMA]],Table2[[#This Row],[50D EMA]]&gt;Table2[[#This Row],[200D EMA]]),"Uptrend","Downtrend/NoTrend")</f>
        <v>Uptrend</v>
      </c>
      <c r="AL31">
        <v>0.31</v>
      </c>
      <c r="AM31" t="s">
        <v>10354</v>
      </c>
      <c r="AN31">
        <v>1.66</v>
      </c>
      <c r="AO31" t="s">
        <v>10354</v>
      </c>
      <c r="AP31">
        <v>0.20092979169759601</v>
      </c>
      <c r="AQ31">
        <f>(Table2[[#This Row],[Sharpe Ratio]]-AVERAGE(Table2[Sharpe Ratio]))/_xlfn.STDEV.P(Table2[Sharpe Ratio])</f>
        <v>1.5715846343600086</v>
      </c>
      <c r="AR3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2.5406580536935142</v>
      </c>
      <c r="AS31">
        <f>_xlfn.RANK.AVG(Table2[[#This Row],[1Y Return vs Nifty Z-Score]],Table2[1Y Return vs Nifty Z-Score])</f>
        <v>108</v>
      </c>
      <c r="AT31">
        <f>_xlfn.RANK.AVG(Table2[[#This Row],[6M Return vs Nifty Z-Score]],Table2[6M Return vs Nifty Z-Score])</f>
        <v>34</v>
      </c>
      <c r="AU31">
        <f>_xlfn.RANK.AVG(Table2[[#This Row],[Sharpe Ratio Z-Score]],Table2[Sharpe Ratio Z-Score])</f>
        <v>37</v>
      </c>
      <c r="AV31">
        <f>(Table2[[#This Row],[Rank 1Y]]+Table2[[#This Row],[Rank 6M]]+Table2[[#This Row],[Rank Sharpe]])/3</f>
        <v>59.666666666666664</v>
      </c>
    </row>
    <row r="32" spans="1:48" x14ac:dyDescent="0.3">
      <c r="A32" t="s">
        <v>826</v>
      </c>
      <c r="B32" t="s">
        <v>827</v>
      </c>
      <c r="C32" t="s">
        <v>10321</v>
      </c>
      <c r="D32" t="s">
        <v>257</v>
      </c>
      <c r="E32">
        <v>19550.549570165</v>
      </c>
      <c r="F32">
        <v>1347.55</v>
      </c>
      <c r="G32">
        <v>131.56888174156799</v>
      </c>
      <c r="H32">
        <f>(Table2[[#This Row],[1Y Return vs Nifty]]-AVERAGE(Table2[1Y Return vs Nifty]))/_xlfn.STDEV.P(Table2[1Y Return vs Nifty])</f>
        <v>1.8408316732896315</v>
      </c>
      <c r="I32">
        <v>8.8336186472434299</v>
      </c>
      <c r="J32">
        <f>(Table2[[#This Row],[1M Return vs Nifty]]-AVERAGE(Table2[1M Return vs Nifty]))/_xlfn.STDEV.P(Table2[1M Return vs Nifty])</f>
        <v>0.89510538582877031</v>
      </c>
      <c r="K32">
        <v>35.236149568807903</v>
      </c>
      <c r="L32">
        <f>(Table2[[#This Row],[6M Return vs Nifty]]-AVERAGE(Table2[6M Return vs Nifty]))/_xlfn.STDEV.P(Table2[6M Return vs Nifty])</f>
        <v>0.98653119126197619</v>
      </c>
      <c r="M32">
        <v>1.5175717011123E-2</v>
      </c>
      <c r="N32">
        <f>(Table2[[#This Row],[1W Return vs Nifty]]-AVERAGE(Table2[1W Return vs Nifty]))/_xlfn.STDEV.P(Table2[1W Return vs Nifty])</f>
        <v>0.23040421015007473</v>
      </c>
      <c r="O32">
        <v>1291.1600000000001</v>
      </c>
      <c r="P32">
        <v>1265.71407623547</v>
      </c>
      <c r="Q32">
        <v>1018.37031536883</v>
      </c>
      <c r="R32">
        <v>63.784160694768197</v>
      </c>
      <c r="S32" s="2">
        <f>(Table2[[#This Row],[Close Price]]-Table2[[#This Row],[20D EMA]])/Table2[[#This Row],[20D EMA]]</f>
        <v>4.3673905635242628E-2</v>
      </c>
      <c r="T32" s="2">
        <f>(Table2[[#This Row],[Close Price]]-Table2[[#This Row],[50D EMA]])/Table2[[#This Row],[50D EMA]]</f>
        <v>6.4655932410840514E-2</v>
      </c>
      <c r="U32" s="2">
        <f>(Table2[[#This Row],[Close Price]]-Table2[[#This Row],[200D EMA]])/Table2[[#This Row],[200D EMA]]</f>
        <v>0.32324163387652233</v>
      </c>
      <c r="V32">
        <v>1.1524525844848399</v>
      </c>
      <c r="W32">
        <v>1309.05</v>
      </c>
      <c r="X32">
        <v>1355.55</v>
      </c>
      <c r="Y32">
        <v>1309.05</v>
      </c>
      <c r="Z32">
        <v>1355.55</v>
      </c>
      <c r="AA32">
        <v>1309.05</v>
      </c>
      <c r="AB32">
        <v>1355.55</v>
      </c>
      <c r="AC32" s="2">
        <f>(Table2[[#This Row],[Close Price]]/Table2[[#This Row],[Day Low]])-1</f>
        <v>2.9410641304763008E-2</v>
      </c>
      <c r="AD32" s="2">
        <f>(Table2[[#This Row],[Day High]]/Table2[[#This Row],[Close Price]])-1</f>
        <v>5.9366999369225848E-3</v>
      </c>
      <c r="AE32" s="2">
        <f>(Table2[[#This Row],[Close Price]]/Table2[[#This Row],[Current Week Low]])-1</f>
        <v>2.9410641304763008E-2</v>
      </c>
      <c r="AF32" s="2">
        <f>(Table2[[#This Row],[Current Week High]]/Table2[[#This Row],[Close Price]])-1</f>
        <v>5.9366999369225848E-3</v>
      </c>
      <c r="AG32" s="2">
        <f>(Table2[[#This Row],[Close Price]]/Table2[[#This Row],[Current Month Low]])-1</f>
        <v>2.9410641304763008E-2</v>
      </c>
      <c r="AH32" s="2">
        <f>(Table2[[#This Row],[Current Month High]]/Table2[[#This Row],[Close Price]])-1</f>
        <v>5.9366999369225848E-3</v>
      </c>
      <c r="AI32">
        <v>7.60268635672145</v>
      </c>
      <c r="AJ32">
        <v>187.56935552710101</v>
      </c>
      <c r="AK32" t="str">
        <f>IF(AND(Table2[[#This Row],[20D EMA]]&gt;Table2[[#This Row],[50D EMA]],Table2[[#This Row],[50D EMA]]&gt;Table2[[#This Row],[200D EMA]]),"Uptrend","Downtrend/NoTrend")</f>
        <v>Uptrend</v>
      </c>
      <c r="AL32">
        <v>-0.01</v>
      </c>
      <c r="AM32" t="s">
        <v>10353</v>
      </c>
      <c r="AN32">
        <v>7.62</v>
      </c>
      <c r="AO32" t="s">
        <v>10354</v>
      </c>
      <c r="AP32">
        <v>0.19026672665288499</v>
      </c>
      <c r="AQ32">
        <f>(Table2[[#This Row],[Sharpe Ratio]]-AVERAGE(Table2[Sharpe Ratio]))/_xlfn.STDEV.P(Table2[Sharpe Ratio])</f>
        <v>1.4495851870902818</v>
      </c>
      <c r="AR3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5.4024576476207358</v>
      </c>
      <c r="AS32">
        <f>_xlfn.RANK.AVG(Table2[[#This Row],[1Y Return vs Nifty Z-Score]],Table2[1Y Return vs Nifty Z-Score])</f>
        <v>38</v>
      </c>
      <c r="AT32">
        <f>_xlfn.RANK.AVG(Table2[[#This Row],[6M Return vs Nifty Z-Score]],Table2[6M Return vs Nifty Z-Score])</f>
        <v>107</v>
      </c>
      <c r="AU32">
        <f>_xlfn.RANK.AVG(Table2[[#This Row],[Sharpe Ratio Z-Score]],Table2[Sharpe Ratio Z-Score])</f>
        <v>54</v>
      </c>
      <c r="AV32">
        <f>(Table2[[#This Row],[Rank 1Y]]+Table2[[#This Row],[Rank 6M]]+Table2[[#This Row],[Rank Sharpe]])/3</f>
        <v>66.333333333333329</v>
      </c>
    </row>
    <row r="33" spans="1:48" x14ac:dyDescent="0.3">
      <c r="A33" t="s">
        <v>619</v>
      </c>
      <c r="B33" t="s">
        <v>620</v>
      </c>
      <c r="C33" t="s">
        <v>10310</v>
      </c>
      <c r="D33" t="s">
        <v>204</v>
      </c>
      <c r="E33">
        <v>30240.417632820001</v>
      </c>
      <c r="F33">
        <v>13676.55</v>
      </c>
      <c r="G33">
        <v>122.39006419405</v>
      </c>
      <c r="H33">
        <f>(Table2[[#This Row],[1Y Return vs Nifty]]-AVERAGE(Table2[1Y Return vs Nifty]))/_xlfn.STDEV.P(Table2[1Y Return vs Nifty])</f>
        <v>1.6858077767017292</v>
      </c>
      <c r="I33">
        <v>0.86263780114006094</v>
      </c>
      <c r="J33">
        <f>(Table2[[#This Row],[1M Return vs Nifty]]-AVERAGE(Table2[1M Return vs Nifty]))/_xlfn.STDEV.P(Table2[1M Return vs Nifty])</f>
        <v>7.65734479647045E-2</v>
      </c>
      <c r="K33">
        <v>32.066695567516803</v>
      </c>
      <c r="L33">
        <f>(Table2[[#This Row],[6M Return vs Nifty]]-AVERAGE(Table2[6M Return vs Nifty]))/_xlfn.STDEV.P(Table2[6M Return vs Nifty])</f>
        <v>0.87577447584513257</v>
      </c>
      <c r="M33">
        <v>1.6910674819525899</v>
      </c>
      <c r="N33">
        <f>(Table2[[#This Row],[1W Return vs Nifty]]-AVERAGE(Table2[1W Return vs Nifty]))/_xlfn.STDEV.P(Table2[1W Return vs Nifty])</f>
        <v>0.6331039453572298</v>
      </c>
      <c r="O33">
        <v>13715.28</v>
      </c>
      <c r="P33">
        <v>13164.0723429442</v>
      </c>
      <c r="Q33">
        <v>10255.433014795501</v>
      </c>
      <c r="R33">
        <v>46.057483669361297</v>
      </c>
      <c r="S33" s="2">
        <f>(Table2[[#This Row],[Close Price]]-Table2[[#This Row],[20D EMA]])/Table2[[#This Row],[20D EMA]]</f>
        <v>-2.8238577703117531E-3</v>
      </c>
      <c r="T33" s="2">
        <f>(Table2[[#This Row],[Close Price]]-Table2[[#This Row],[50D EMA]])/Table2[[#This Row],[50D EMA]]</f>
        <v>3.8930024365179158E-2</v>
      </c>
      <c r="U33" s="2">
        <f>(Table2[[#This Row],[Close Price]]-Table2[[#This Row],[200D EMA]])/Table2[[#This Row],[200D EMA]]</f>
        <v>0.33359069093122223</v>
      </c>
      <c r="V33">
        <v>1.47585377576647</v>
      </c>
      <c r="W33">
        <v>13636.4</v>
      </c>
      <c r="X33">
        <v>14075.4</v>
      </c>
      <c r="Y33">
        <v>13636.4</v>
      </c>
      <c r="Z33">
        <v>14075.4</v>
      </c>
      <c r="AA33">
        <v>13636.4</v>
      </c>
      <c r="AB33">
        <v>14075.4</v>
      </c>
      <c r="AC33" s="2">
        <f>(Table2[[#This Row],[Close Price]]/Table2[[#This Row],[Day Low]])-1</f>
        <v>2.9443254817986819E-3</v>
      </c>
      <c r="AD33" s="2">
        <f>(Table2[[#This Row],[Day High]]/Table2[[#This Row],[Close Price]])-1</f>
        <v>2.9163056472575333E-2</v>
      </c>
      <c r="AE33" s="2">
        <f>(Table2[[#This Row],[Close Price]]/Table2[[#This Row],[Current Week Low]])-1</f>
        <v>2.9443254817986819E-3</v>
      </c>
      <c r="AF33" s="2">
        <f>(Table2[[#This Row],[Current Week High]]/Table2[[#This Row],[Close Price]])-1</f>
        <v>2.9163056472575333E-2</v>
      </c>
      <c r="AG33" s="2">
        <f>(Table2[[#This Row],[Close Price]]/Table2[[#This Row],[Current Month Low]])-1</f>
        <v>2.9443254817986819E-3</v>
      </c>
      <c r="AH33" s="2">
        <f>(Table2[[#This Row],[Current Month High]]/Table2[[#This Row],[Close Price]])-1</f>
        <v>2.9163056472575333E-2</v>
      </c>
      <c r="AI33">
        <v>9.6036646668933301</v>
      </c>
      <c r="AJ33">
        <v>164.91336813458199</v>
      </c>
      <c r="AK33" t="str">
        <f>IF(AND(Table2[[#This Row],[20D EMA]]&gt;Table2[[#This Row],[50D EMA]],Table2[[#This Row],[50D EMA]]&gt;Table2[[#This Row],[200D EMA]]),"Uptrend","Downtrend/NoTrend")</f>
        <v>Uptrend</v>
      </c>
      <c r="AL33">
        <v>0.1</v>
      </c>
      <c r="AM33" t="s">
        <v>10354</v>
      </c>
      <c r="AN33">
        <v>1.71</v>
      </c>
      <c r="AO33" t="s">
        <v>10354</v>
      </c>
      <c r="AP33">
        <v>0.20645293880472701</v>
      </c>
      <c r="AQ33">
        <f>(Table2[[#This Row],[Sharpe Ratio]]-AVERAGE(Table2[Sharpe Ratio]))/_xlfn.STDEV.P(Table2[Sharpe Ratio])</f>
        <v>1.634776680121147</v>
      </c>
      <c r="AR3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4.9060363259899438</v>
      </c>
      <c r="AS33">
        <f>_xlfn.RANK.AVG(Table2[[#This Row],[1Y Return vs Nifty Z-Score]],Table2[1Y Return vs Nifty Z-Score])</f>
        <v>48</v>
      </c>
      <c r="AT33">
        <f>_xlfn.RANK.AVG(Table2[[#This Row],[6M Return vs Nifty Z-Score]],Table2[6M Return vs Nifty Z-Score])</f>
        <v>125</v>
      </c>
      <c r="AU33">
        <f>_xlfn.RANK.AVG(Table2[[#This Row],[Sharpe Ratio Z-Score]],Table2[Sharpe Ratio Z-Score])</f>
        <v>31</v>
      </c>
      <c r="AV33">
        <f>(Table2[[#This Row],[Rank 1Y]]+Table2[[#This Row],[Rank 6M]]+Table2[[#This Row],[Rank Sharpe]])/3</f>
        <v>68</v>
      </c>
    </row>
    <row r="34" spans="1:48" x14ac:dyDescent="0.3">
      <c r="A34" t="s">
        <v>1404</v>
      </c>
      <c r="B34" t="s">
        <v>1405</v>
      </c>
      <c r="C34" t="s">
        <v>10327</v>
      </c>
      <c r="D34" t="s">
        <v>1406</v>
      </c>
      <c r="E34">
        <v>7842.2129708000002</v>
      </c>
      <c r="F34">
        <v>1261</v>
      </c>
      <c r="G34">
        <v>124.74986793772101</v>
      </c>
      <c r="H34">
        <f>(Table2[[#This Row],[1Y Return vs Nifty]]-AVERAGE(Table2[1Y Return vs Nifty]))/_xlfn.STDEV.P(Table2[1Y Return vs Nifty])</f>
        <v>1.7256632340776654</v>
      </c>
      <c r="I34">
        <v>-5.7729461822233104</v>
      </c>
      <c r="J34">
        <f>(Table2[[#This Row],[1M Return vs Nifty]]-AVERAGE(Table2[1M Return vs Nifty]))/_xlfn.STDEV.P(Table2[1M Return vs Nifty])</f>
        <v>-0.60482794060058698</v>
      </c>
      <c r="K34">
        <v>52.113697304762198</v>
      </c>
      <c r="L34">
        <f>(Table2[[#This Row],[6M Return vs Nifty]]-AVERAGE(Table2[6M Return vs Nifty]))/_xlfn.STDEV.P(Table2[6M Return vs Nifty])</f>
        <v>1.5763178708489998</v>
      </c>
      <c r="M34">
        <v>-7.1290841338226096</v>
      </c>
      <c r="N34">
        <f>(Table2[[#This Row],[1W Return vs Nifty]]-AVERAGE(Table2[1W Return vs Nifty]))/_xlfn.STDEV.P(Table2[1W Return vs Nifty])</f>
        <v>-1.4862887233475348</v>
      </c>
      <c r="O34">
        <v>1310.44</v>
      </c>
      <c r="P34">
        <v>1259.85033098857</v>
      </c>
      <c r="Q34">
        <v>959.56442152220995</v>
      </c>
      <c r="R34">
        <v>31.353297564558801</v>
      </c>
      <c r="S34" s="2">
        <f>(Table2[[#This Row],[Close Price]]-Table2[[#This Row],[20D EMA]])/Table2[[#This Row],[20D EMA]]</f>
        <v>-3.7727786087115821E-2</v>
      </c>
      <c r="T34" s="2">
        <f>(Table2[[#This Row],[Close Price]]-Table2[[#This Row],[50D EMA]])/Table2[[#This Row],[50D EMA]]</f>
        <v>9.1254411984625537E-4</v>
      </c>
      <c r="U34" s="2">
        <f>(Table2[[#This Row],[Close Price]]-Table2[[#This Row],[200D EMA]])/Table2[[#This Row],[200D EMA]]</f>
        <v>0.31413792728955725</v>
      </c>
      <c r="V34">
        <v>0.53862786958231101</v>
      </c>
      <c r="W34">
        <v>1245.0999999999999</v>
      </c>
      <c r="X34">
        <v>1283.95</v>
      </c>
      <c r="Y34">
        <v>1245.0999999999999</v>
      </c>
      <c r="Z34">
        <v>1283.95</v>
      </c>
      <c r="AA34">
        <v>1245.0999999999999</v>
      </c>
      <c r="AB34">
        <v>1283.95</v>
      </c>
      <c r="AC34" s="2">
        <f>(Table2[[#This Row],[Close Price]]/Table2[[#This Row],[Day Low]])-1</f>
        <v>1.277005862982894E-2</v>
      </c>
      <c r="AD34" s="2">
        <f>(Table2[[#This Row],[Day High]]/Table2[[#This Row],[Close Price]])-1</f>
        <v>1.819984139571762E-2</v>
      </c>
      <c r="AE34" s="2">
        <f>(Table2[[#This Row],[Close Price]]/Table2[[#This Row],[Current Week Low]])-1</f>
        <v>1.277005862982894E-2</v>
      </c>
      <c r="AF34" s="2">
        <f>(Table2[[#This Row],[Current Week High]]/Table2[[#This Row],[Close Price]])-1</f>
        <v>1.819984139571762E-2</v>
      </c>
      <c r="AG34" s="2">
        <f>(Table2[[#This Row],[Close Price]]/Table2[[#This Row],[Current Month Low]])-1</f>
        <v>1.277005862982894E-2</v>
      </c>
      <c r="AH34" s="2">
        <f>(Table2[[#This Row],[Current Month High]]/Table2[[#This Row],[Close Price]])-1</f>
        <v>1.819984139571762E-2</v>
      </c>
      <c r="AI34">
        <v>12.6090404440919</v>
      </c>
      <c r="AJ34">
        <v>189.585486278562</v>
      </c>
      <c r="AK34" t="str">
        <f>IF(AND(Table2[[#This Row],[20D EMA]]&gt;Table2[[#This Row],[50D EMA]],Table2[[#This Row],[50D EMA]]&gt;Table2[[#This Row],[200D EMA]]),"Uptrend","Downtrend/NoTrend")</f>
        <v>Uptrend</v>
      </c>
      <c r="AL34">
        <v>0</v>
      </c>
      <c r="AM34">
        <v>0</v>
      </c>
      <c r="AN34">
        <v>-2.97</v>
      </c>
      <c r="AO34" t="s">
        <v>10353</v>
      </c>
      <c r="AP34">
        <v>0.15575123362653601</v>
      </c>
      <c r="AQ34">
        <f>(Table2[[#This Row],[Sharpe Ratio]]-AVERAGE(Table2[Sharpe Ratio]))/_xlfn.STDEV.P(Table2[Sharpe Ratio])</f>
        <v>1.054682684498373</v>
      </c>
      <c r="AR3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2.2655471254769166</v>
      </c>
      <c r="AS34">
        <f>_xlfn.RANK.AVG(Table2[[#This Row],[1Y Return vs Nifty Z-Score]],Table2[1Y Return vs Nifty Z-Score])</f>
        <v>45</v>
      </c>
      <c r="AT34">
        <f>_xlfn.RANK.AVG(Table2[[#This Row],[6M Return vs Nifty Z-Score]],Table2[6M Return vs Nifty Z-Score])</f>
        <v>52</v>
      </c>
      <c r="AU34">
        <f>_xlfn.RANK.AVG(Table2[[#This Row],[Sharpe Ratio Z-Score]],Table2[Sharpe Ratio Z-Score])</f>
        <v>112</v>
      </c>
      <c r="AV34">
        <f>(Table2[[#This Row],[Rank 1Y]]+Table2[[#This Row],[Rank 6M]]+Table2[[#This Row],[Rank Sharpe]])/3</f>
        <v>69.666666666666671</v>
      </c>
    </row>
    <row r="35" spans="1:48" x14ac:dyDescent="0.3">
      <c r="A35" t="s">
        <v>858</v>
      </c>
      <c r="B35" t="s">
        <v>859</v>
      </c>
      <c r="C35" t="s">
        <v>10323</v>
      </c>
      <c r="D35" t="s">
        <v>276</v>
      </c>
      <c r="E35">
        <v>18416.400449159999</v>
      </c>
      <c r="F35">
        <v>487.9</v>
      </c>
      <c r="G35">
        <v>151.46899956272199</v>
      </c>
      <c r="H35">
        <f>(Table2[[#This Row],[1Y Return vs Nifty]]-AVERAGE(Table2[1Y Return vs Nifty]))/_xlfn.STDEV.P(Table2[1Y Return vs Nifty])</f>
        <v>2.1769309356644291</v>
      </c>
      <c r="I35">
        <v>40.412408417381201</v>
      </c>
      <c r="J35">
        <f>(Table2[[#This Row],[1M Return vs Nifty]]-AVERAGE(Table2[1M Return vs Nifty]))/_xlfn.STDEV.P(Table2[1M Return vs Nifty])</f>
        <v>4.1378992759419022</v>
      </c>
      <c r="K35">
        <v>50.435582031558504</v>
      </c>
      <c r="L35">
        <f>(Table2[[#This Row],[6M Return vs Nifty]]-AVERAGE(Table2[6M Return vs Nifty]))/_xlfn.STDEV.P(Table2[6M Return vs Nifty])</f>
        <v>1.5176760556735256</v>
      </c>
      <c r="M35">
        <v>-2.6720260023054201</v>
      </c>
      <c r="N35">
        <f>(Table2[[#This Row],[1W Return vs Nifty]]-AVERAGE(Table2[1W Return vs Nifty]))/_xlfn.STDEV.P(Table2[1W Return vs Nifty])</f>
        <v>-0.41530301477609993</v>
      </c>
      <c r="O35">
        <v>434.32</v>
      </c>
      <c r="P35">
        <v>369.18246134928302</v>
      </c>
      <c r="Q35">
        <v>285.97613470224098</v>
      </c>
      <c r="R35">
        <v>73.4675845412428</v>
      </c>
      <c r="S35" s="2">
        <f>(Table2[[#This Row],[Close Price]]-Table2[[#This Row],[20D EMA]])/Table2[[#This Row],[20D EMA]]</f>
        <v>0.12336526063731808</v>
      </c>
      <c r="T35" s="2">
        <f>(Table2[[#This Row],[Close Price]]-Table2[[#This Row],[50D EMA]])/Table2[[#This Row],[50D EMA]]</f>
        <v>0.32156873925383594</v>
      </c>
      <c r="U35" s="2">
        <f>(Table2[[#This Row],[Close Price]]-Table2[[#This Row],[200D EMA]])/Table2[[#This Row],[200D EMA]]</f>
        <v>0.70608642049100567</v>
      </c>
      <c r="V35">
        <v>1.0293317233855901</v>
      </c>
      <c r="W35">
        <v>484</v>
      </c>
      <c r="X35">
        <v>509.45</v>
      </c>
      <c r="Y35">
        <v>484</v>
      </c>
      <c r="Z35">
        <v>509.45</v>
      </c>
      <c r="AA35">
        <v>484</v>
      </c>
      <c r="AB35">
        <v>509.45</v>
      </c>
      <c r="AC35" s="2">
        <f>(Table2[[#This Row],[Close Price]]/Table2[[#This Row],[Day Low]])-1</f>
        <v>8.0578512396694002E-3</v>
      </c>
      <c r="AD35" s="2">
        <f>(Table2[[#This Row],[Day High]]/Table2[[#This Row],[Close Price]])-1</f>
        <v>4.4168887067022045E-2</v>
      </c>
      <c r="AE35" s="2">
        <f>(Table2[[#This Row],[Close Price]]/Table2[[#This Row],[Current Week Low]])-1</f>
        <v>8.0578512396694002E-3</v>
      </c>
      <c r="AF35" s="2">
        <f>(Table2[[#This Row],[Current Week High]]/Table2[[#This Row],[Close Price]])-1</f>
        <v>4.4168887067022045E-2</v>
      </c>
      <c r="AG35" s="2">
        <f>(Table2[[#This Row],[Close Price]]/Table2[[#This Row],[Current Month Low]])-1</f>
        <v>8.0578512396694002E-3</v>
      </c>
      <c r="AH35" s="2">
        <f>(Table2[[#This Row],[Current Month High]]/Table2[[#This Row],[Close Price]])-1</f>
        <v>4.4168887067022045E-2</v>
      </c>
      <c r="AI35">
        <v>4.4168887067022</v>
      </c>
      <c r="AJ35">
        <v>208.21225521162299</v>
      </c>
      <c r="AK35" t="str">
        <f>IF(AND(Table2[[#This Row],[20D EMA]]&gt;Table2[[#This Row],[50D EMA]],Table2[[#This Row],[50D EMA]]&gt;Table2[[#This Row],[200D EMA]]),"Uptrend","Downtrend/NoTrend")</f>
        <v>Uptrend</v>
      </c>
      <c r="AL35">
        <v>0.93</v>
      </c>
      <c r="AM35" t="s">
        <v>10354</v>
      </c>
      <c r="AN35">
        <v>26.14</v>
      </c>
      <c r="AO35" t="s">
        <v>10354</v>
      </c>
      <c r="AP35">
        <v>0.14341732230669499</v>
      </c>
      <c r="AQ35">
        <f>(Table2[[#This Row],[Sharpe Ratio]]-AVERAGE(Table2[Sharpe Ratio]))/_xlfn.STDEV.P(Table2[Sharpe Ratio])</f>
        <v>0.91356656475372322</v>
      </c>
      <c r="AR3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8.3307698172574796</v>
      </c>
      <c r="AS35">
        <f>_xlfn.RANK.AVG(Table2[[#This Row],[1Y Return vs Nifty Z-Score]],Table2[1Y Return vs Nifty Z-Score])</f>
        <v>27</v>
      </c>
      <c r="AT35">
        <f>_xlfn.RANK.AVG(Table2[[#This Row],[6M Return vs Nifty Z-Score]],Table2[6M Return vs Nifty Z-Score])</f>
        <v>53</v>
      </c>
      <c r="AU35">
        <f>_xlfn.RANK.AVG(Table2[[#This Row],[Sharpe Ratio Z-Score]],Table2[Sharpe Ratio Z-Score])</f>
        <v>133</v>
      </c>
      <c r="AV35">
        <f>(Table2[[#This Row],[Rank 1Y]]+Table2[[#This Row],[Rank 6M]]+Table2[[#This Row],[Rank Sharpe]])/3</f>
        <v>71</v>
      </c>
    </row>
    <row r="36" spans="1:48" x14ac:dyDescent="0.3">
      <c r="A36" t="s">
        <v>466</v>
      </c>
      <c r="B36" t="s">
        <v>467</v>
      </c>
      <c r="C36" t="s">
        <v>10314</v>
      </c>
      <c r="D36" t="s">
        <v>54</v>
      </c>
      <c r="E36">
        <v>47630.538851240002</v>
      </c>
      <c r="F36">
        <v>1687.9</v>
      </c>
      <c r="G36">
        <v>91.588718024667401</v>
      </c>
      <c r="H36">
        <f>(Table2[[#This Row],[1Y Return vs Nifty]]-AVERAGE(Table2[1Y Return vs Nifty]))/_xlfn.STDEV.P(Table2[1Y Return vs Nifty])</f>
        <v>1.1655942874792835</v>
      </c>
      <c r="I36">
        <v>20.1112059528058</v>
      </c>
      <c r="J36">
        <f>(Table2[[#This Row],[1M Return vs Nifty]]-AVERAGE(Table2[1M Return vs Nifty]))/_xlfn.STDEV.P(Table2[1M Return vs Nifty])</f>
        <v>2.0531893870173792</v>
      </c>
      <c r="K36">
        <v>68.876524402176102</v>
      </c>
      <c r="L36">
        <f>(Table2[[#This Row],[6M Return vs Nifty]]-AVERAGE(Table2[6M Return vs Nifty]))/_xlfn.STDEV.P(Table2[6M Return vs Nifty])</f>
        <v>2.1620956324614826</v>
      </c>
      <c r="M36">
        <v>1.4500330147913401</v>
      </c>
      <c r="N36">
        <f>(Table2[[#This Row],[1W Return vs Nifty]]-AVERAGE(Table2[1W Return vs Nifty]))/_xlfn.STDEV.P(Table2[1W Return vs Nifty])</f>
        <v>0.57518581595761242</v>
      </c>
      <c r="O36">
        <v>1610.75</v>
      </c>
      <c r="P36">
        <v>1471.4921848091201</v>
      </c>
      <c r="Q36">
        <v>1137.8350036455599</v>
      </c>
      <c r="R36">
        <v>63.186766226545501</v>
      </c>
      <c r="S36" s="2">
        <f>(Table2[[#This Row],[Close Price]]-Table2[[#This Row],[20D EMA]])/Table2[[#This Row],[20D EMA]]</f>
        <v>4.7896942418128259E-2</v>
      </c>
      <c r="T36" s="2">
        <f>(Table2[[#This Row],[Close Price]]-Table2[[#This Row],[50D EMA]])/Table2[[#This Row],[50D EMA]]</f>
        <v>0.1470669144049529</v>
      </c>
      <c r="U36" s="2">
        <f>(Table2[[#This Row],[Close Price]]-Table2[[#This Row],[200D EMA]])/Table2[[#This Row],[200D EMA]]</f>
        <v>0.48343124846050839</v>
      </c>
      <c r="V36">
        <v>1.1268730226133701</v>
      </c>
      <c r="W36">
        <v>1683.4</v>
      </c>
      <c r="X36">
        <v>1750.5</v>
      </c>
      <c r="Y36">
        <v>1683.4</v>
      </c>
      <c r="Z36">
        <v>1750.5</v>
      </c>
      <c r="AA36">
        <v>1683.4</v>
      </c>
      <c r="AB36">
        <v>1750.5</v>
      </c>
      <c r="AC36" s="2">
        <f>(Table2[[#This Row],[Close Price]]/Table2[[#This Row],[Day Low]])-1</f>
        <v>2.6731614589521335E-3</v>
      </c>
      <c r="AD36" s="2">
        <f>(Table2[[#This Row],[Day High]]/Table2[[#This Row],[Close Price]])-1</f>
        <v>3.7087505183956315E-2</v>
      </c>
      <c r="AE36" s="2">
        <f>(Table2[[#This Row],[Close Price]]/Table2[[#This Row],[Current Week Low]])-1</f>
        <v>2.6731614589521335E-3</v>
      </c>
      <c r="AF36" s="2">
        <f>(Table2[[#This Row],[Current Week High]]/Table2[[#This Row],[Close Price]])-1</f>
        <v>3.7087505183956315E-2</v>
      </c>
      <c r="AG36" s="2">
        <f>(Table2[[#This Row],[Close Price]]/Table2[[#This Row],[Current Month Low]])-1</f>
        <v>2.6731614589521335E-3</v>
      </c>
      <c r="AH36" s="2">
        <f>(Table2[[#This Row],[Current Month High]]/Table2[[#This Row],[Close Price]])-1</f>
        <v>3.7087505183956315E-2</v>
      </c>
      <c r="AI36">
        <v>3.7087505183956302</v>
      </c>
      <c r="AJ36">
        <v>133.748788256474</v>
      </c>
      <c r="AK36" t="str">
        <f>IF(AND(Table2[[#This Row],[20D EMA]]&gt;Table2[[#This Row],[50D EMA]],Table2[[#This Row],[50D EMA]]&gt;Table2[[#This Row],[200D EMA]]),"Uptrend","Downtrend/NoTrend")</f>
        <v>Uptrend</v>
      </c>
      <c r="AL36">
        <v>0.2</v>
      </c>
      <c r="AM36" t="s">
        <v>10354</v>
      </c>
      <c r="AN36">
        <v>13.19</v>
      </c>
      <c r="AO36" t="s">
        <v>10354</v>
      </c>
      <c r="AP36">
        <v>0.15911644889611101</v>
      </c>
      <c r="AQ36">
        <f>(Table2[[#This Row],[Sharpe Ratio]]-AVERAGE(Table2[Sharpe Ratio]))/_xlfn.STDEV.P(Table2[Sharpe Ratio])</f>
        <v>1.0931851602040272</v>
      </c>
      <c r="AR3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7.0492502831197843</v>
      </c>
      <c r="AS36">
        <f>_xlfn.RANK.AVG(Table2[[#This Row],[1Y Return vs Nifty Z-Score]],Table2[1Y Return vs Nifty Z-Score])</f>
        <v>85</v>
      </c>
      <c r="AT36">
        <f>_xlfn.RANK.AVG(Table2[[#This Row],[6M Return vs Nifty Z-Score]],Table2[6M Return vs Nifty Z-Score])</f>
        <v>22</v>
      </c>
      <c r="AU36">
        <f>_xlfn.RANK.AVG(Table2[[#This Row],[Sharpe Ratio Z-Score]],Table2[Sharpe Ratio Z-Score])</f>
        <v>107</v>
      </c>
      <c r="AV36">
        <f>(Table2[[#This Row],[Rank 1Y]]+Table2[[#This Row],[Rank 6M]]+Table2[[#This Row],[Rank Sharpe]])/3</f>
        <v>71.333333333333329</v>
      </c>
    </row>
    <row r="37" spans="1:48" x14ac:dyDescent="0.3">
      <c r="A37" t="s">
        <v>424</v>
      </c>
      <c r="B37" t="s">
        <v>425</v>
      </c>
      <c r="C37" t="s">
        <v>10310</v>
      </c>
      <c r="D37" t="s">
        <v>124</v>
      </c>
      <c r="E37">
        <v>54952.154999999999</v>
      </c>
      <c r="F37">
        <v>274.5</v>
      </c>
      <c r="G37">
        <v>227.355964002999</v>
      </c>
      <c r="H37">
        <f>(Table2[[#This Row],[1Y Return vs Nifty]]-AVERAGE(Table2[1Y Return vs Nifty]))/_xlfn.STDEV.P(Table2[1Y Return vs Nifty])</f>
        <v>3.458609416237393</v>
      </c>
      <c r="I37">
        <v>-8.2180200675898192</v>
      </c>
      <c r="J37">
        <f>(Table2[[#This Row],[1M Return vs Nifty]]-AVERAGE(Table2[1M Return vs Nifty]))/_xlfn.STDEV.P(Table2[1M Return vs Nifty])</f>
        <v>-0.85591009777177662</v>
      </c>
      <c r="K37">
        <v>27.1622462296693</v>
      </c>
      <c r="L37">
        <f>(Table2[[#This Row],[6M Return vs Nifty]]-AVERAGE(Table2[6M Return vs Nifty]))/_xlfn.STDEV.P(Table2[6M Return vs Nifty])</f>
        <v>0.70438826883060368</v>
      </c>
      <c r="M37">
        <v>-3.01114884940778</v>
      </c>
      <c r="N37">
        <f>(Table2[[#This Row],[1W Return vs Nifty]]-AVERAGE(Table2[1W Return vs Nifty]))/_xlfn.STDEV.P(Table2[1W Return vs Nifty])</f>
        <v>-0.49679078360918244</v>
      </c>
      <c r="O37">
        <v>288.94</v>
      </c>
      <c r="P37">
        <v>288.91454080307898</v>
      </c>
      <c r="Q37">
        <v>221.81558017699899</v>
      </c>
      <c r="R37">
        <v>34.389123586621501</v>
      </c>
      <c r="S37" s="2">
        <f>(Table2[[#This Row],[Close Price]]-Table2[[#This Row],[20D EMA]])/Table2[[#This Row],[20D EMA]]</f>
        <v>-4.9975773516993137E-2</v>
      </c>
      <c r="T37" s="2">
        <f>(Table2[[#This Row],[Close Price]]-Table2[[#This Row],[50D EMA]])/Table2[[#This Row],[50D EMA]]</f>
        <v>-4.9892057225682435E-2</v>
      </c>
      <c r="U37" s="2">
        <f>(Table2[[#This Row],[Close Price]]-Table2[[#This Row],[200D EMA]])/Table2[[#This Row],[200D EMA]]</f>
        <v>0.23751451444917068</v>
      </c>
      <c r="V37">
        <v>0.50743029241169202</v>
      </c>
      <c r="W37">
        <v>273.2</v>
      </c>
      <c r="X37">
        <v>281.8</v>
      </c>
      <c r="Y37">
        <v>273.2</v>
      </c>
      <c r="Z37">
        <v>281.8</v>
      </c>
      <c r="AA37">
        <v>273.2</v>
      </c>
      <c r="AB37">
        <v>281.8</v>
      </c>
      <c r="AC37" s="2">
        <f>(Table2[[#This Row],[Close Price]]/Table2[[#This Row],[Day Low]])-1</f>
        <v>4.7584187408491463E-3</v>
      </c>
      <c r="AD37" s="2">
        <f>(Table2[[#This Row],[Day High]]/Table2[[#This Row],[Close Price]])-1</f>
        <v>2.6593806921675789E-2</v>
      </c>
      <c r="AE37" s="2">
        <f>(Table2[[#This Row],[Close Price]]/Table2[[#This Row],[Current Week Low]])-1</f>
        <v>4.7584187408491463E-3</v>
      </c>
      <c r="AF37" s="2">
        <f>(Table2[[#This Row],[Current Week High]]/Table2[[#This Row],[Close Price]])-1</f>
        <v>2.6593806921675789E-2</v>
      </c>
      <c r="AG37" s="2">
        <f>(Table2[[#This Row],[Close Price]]/Table2[[#This Row],[Current Month Low]])-1</f>
        <v>4.7584187408491463E-3</v>
      </c>
      <c r="AH37" s="2">
        <f>(Table2[[#This Row],[Current Month High]]/Table2[[#This Row],[Close Price]])-1</f>
        <v>2.6593806921675789E-2</v>
      </c>
      <c r="AI37">
        <v>28.8524590163934</v>
      </c>
      <c r="AJ37">
        <v>305.76496674057603</v>
      </c>
      <c r="AK37" t="str">
        <f>IF(AND(Table2[[#This Row],[20D EMA]]&gt;Table2[[#This Row],[50D EMA]],Table2[[#This Row],[50D EMA]]&gt;Table2[[#This Row],[200D EMA]]),"Uptrend","Downtrend/NoTrend")</f>
        <v>Uptrend</v>
      </c>
      <c r="AL37">
        <v>-0.08</v>
      </c>
      <c r="AM37" t="s">
        <v>10353</v>
      </c>
      <c r="AN37">
        <v>-4.6900000000000004</v>
      </c>
      <c r="AO37" t="s">
        <v>10353</v>
      </c>
      <c r="AP37">
        <v>0.18283123907250901</v>
      </c>
      <c r="AQ37">
        <f>(Table2[[#This Row],[Sharpe Ratio]]-AVERAGE(Table2[Sharpe Ratio]))/_xlfn.STDEV.P(Table2[Sharpe Ratio])</f>
        <v>1.364513458541019</v>
      </c>
      <c r="AR3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4.1748102622280561</v>
      </c>
      <c r="AS37">
        <f>_xlfn.RANK.AVG(Table2[[#This Row],[1Y Return vs Nifty Z-Score]],Table2[1Y Return vs Nifty Z-Score])</f>
        <v>9</v>
      </c>
      <c r="AT37">
        <f>_xlfn.RANK.AVG(Table2[[#This Row],[6M Return vs Nifty Z-Score]],Table2[6M Return vs Nifty Z-Score])</f>
        <v>150</v>
      </c>
      <c r="AU37">
        <f>_xlfn.RANK.AVG(Table2[[#This Row],[Sharpe Ratio Z-Score]],Table2[Sharpe Ratio Z-Score])</f>
        <v>68</v>
      </c>
      <c r="AV37">
        <f>(Table2[[#This Row],[Rank 1Y]]+Table2[[#This Row],[Rank 6M]]+Table2[[#This Row],[Rank Sharpe]])/3</f>
        <v>75.666666666666671</v>
      </c>
    </row>
    <row r="38" spans="1:48" x14ac:dyDescent="0.3">
      <c r="A38" t="s">
        <v>1432</v>
      </c>
      <c r="B38" t="s">
        <v>1433</v>
      </c>
      <c r="C38" t="s">
        <v>10321</v>
      </c>
      <c r="D38" t="s">
        <v>276</v>
      </c>
      <c r="E38">
        <v>7542.5128740699902</v>
      </c>
      <c r="F38">
        <v>3246.55</v>
      </c>
      <c r="G38">
        <v>132.63182740167201</v>
      </c>
      <c r="H38">
        <f>(Table2[[#This Row],[1Y Return vs Nifty]]-AVERAGE(Table2[1Y Return vs Nifty]))/_xlfn.STDEV.P(Table2[1Y Return vs Nifty])</f>
        <v>1.8587840922409247</v>
      </c>
      <c r="I38">
        <v>30.800045882670499</v>
      </c>
      <c r="J38">
        <f>(Table2[[#This Row],[1M Return vs Nifty]]-AVERAGE(Table2[1M Return vs Nifty]))/_xlfn.STDEV.P(Table2[1M Return vs Nifty])</f>
        <v>3.1508155173809973</v>
      </c>
      <c r="K38">
        <v>57.216644716698298</v>
      </c>
      <c r="L38">
        <f>(Table2[[#This Row],[6M Return vs Nifty]]-AVERAGE(Table2[6M Return vs Nifty]))/_xlfn.STDEV.P(Table2[6M Return vs Nifty])</f>
        <v>1.7546406021650856</v>
      </c>
      <c r="M38">
        <v>-5.49513390090718</v>
      </c>
      <c r="N38">
        <f>(Table2[[#This Row],[1W Return vs Nifty]]-AVERAGE(Table2[1W Return vs Nifty]))/_xlfn.STDEV.P(Table2[1W Return vs Nifty])</f>
        <v>-1.093667111438311</v>
      </c>
      <c r="O38">
        <v>3064.89</v>
      </c>
      <c r="P38">
        <v>2715.5579283985098</v>
      </c>
      <c r="Q38">
        <v>2018.7950639651001</v>
      </c>
      <c r="R38">
        <v>58.381797203957703</v>
      </c>
      <c r="S38" s="2">
        <f>(Table2[[#This Row],[Close Price]]-Table2[[#This Row],[20D EMA]])/Table2[[#This Row],[20D EMA]]</f>
        <v>5.927129521777301E-2</v>
      </c>
      <c r="T38" s="2">
        <f>(Table2[[#This Row],[Close Price]]-Table2[[#This Row],[50D EMA]])/Table2[[#This Row],[50D EMA]]</f>
        <v>0.19553700771709959</v>
      </c>
      <c r="U38" s="2">
        <f>(Table2[[#This Row],[Close Price]]-Table2[[#This Row],[200D EMA]])/Table2[[#This Row],[200D EMA]]</f>
        <v>0.60816224388000828</v>
      </c>
      <c r="V38">
        <v>0.86664803590971196</v>
      </c>
      <c r="W38">
        <v>3172</v>
      </c>
      <c r="X38">
        <v>3375.85</v>
      </c>
      <c r="Y38">
        <v>3172</v>
      </c>
      <c r="Z38">
        <v>3375.85</v>
      </c>
      <c r="AA38">
        <v>3172</v>
      </c>
      <c r="AB38">
        <v>3375.85</v>
      </c>
      <c r="AC38" s="2">
        <f>(Table2[[#This Row],[Close Price]]/Table2[[#This Row],[Day Low]])-1</f>
        <v>2.3502522068095999E-2</v>
      </c>
      <c r="AD38" s="2">
        <f>(Table2[[#This Row],[Day High]]/Table2[[#This Row],[Close Price]])-1</f>
        <v>3.9826893163511956E-2</v>
      </c>
      <c r="AE38" s="2">
        <f>(Table2[[#This Row],[Close Price]]/Table2[[#This Row],[Current Week Low]])-1</f>
        <v>2.3502522068095999E-2</v>
      </c>
      <c r="AF38" s="2">
        <f>(Table2[[#This Row],[Current Week High]]/Table2[[#This Row],[Close Price]])-1</f>
        <v>3.9826893163511956E-2</v>
      </c>
      <c r="AG38" s="2">
        <f>(Table2[[#This Row],[Close Price]]/Table2[[#This Row],[Current Month Low]])-1</f>
        <v>2.3502522068095999E-2</v>
      </c>
      <c r="AH38" s="2">
        <f>(Table2[[#This Row],[Current Month High]]/Table2[[#This Row],[Close Price]])-1</f>
        <v>3.9826893163511956E-2</v>
      </c>
      <c r="AI38">
        <v>9.2852412561026103</v>
      </c>
      <c r="AJ38">
        <v>174.29452517742399</v>
      </c>
      <c r="AK38" t="str">
        <f>IF(AND(Table2[[#This Row],[20D EMA]]&gt;Table2[[#This Row],[50D EMA]],Table2[[#This Row],[50D EMA]]&gt;Table2[[#This Row],[200D EMA]]),"Uptrend","Downtrend/NoTrend")</f>
        <v>Uptrend</v>
      </c>
      <c r="AL38">
        <v>0.38</v>
      </c>
      <c r="AM38" t="s">
        <v>10354</v>
      </c>
      <c r="AN38">
        <v>7.61</v>
      </c>
      <c r="AO38" t="s">
        <v>10354</v>
      </c>
      <c r="AP38">
        <v>0.136312828862869</v>
      </c>
      <c r="AQ38">
        <f>(Table2[[#This Row],[Sharpe Ratio]]-AVERAGE(Table2[Sharpe Ratio]))/_xlfn.STDEV.P(Table2[Sharpe Ratio])</f>
        <v>0.83228184318034393</v>
      </c>
      <c r="AR3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6.5028549435290408</v>
      </c>
      <c r="AS38">
        <f>_xlfn.RANK.AVG(Table2[[#This Row],[1Y Return vs Nifty Z-Score]],Table2[1Y Return vs Nifty Z-Score])</f>
        <v>37</v>
      </c>
      <c r="AT38">
        <f>_xlfn.RANK.AVG(Table2[[#This Row],[6M Return vs Nifty Z-Score]],Table2[6M Return vs Nifty Z-Score])</f>
        <v>45</v>
      </c>
      <c r="AU38">
        <f>_xlfn.RANK.AVG(Table2[[#This Row],[Sharpe Ratio Z-Score]],Table2[Sharpe Ratio Z-Score])</f>
        <v>149</v>
      </c>
      <c r="AV38">
        <f>(Table2[[#This Row],[Rank 1Y]]+Table2[[#This Row],[Rank 6M]]+Table2[[#This Row],[Rank Sharpe]])/3</f>
        <v>77</v>
      </c>
    </row>
    <row r="39" spans="1:48" x14ac:dyDescent="0.3">
      <c r="A39" t="s">
        <v>353</v>
      </c>
      <c r="B39" t="s">
        <v>354</v>
      </c>
      <c r="C39" t="s">
        <v>10322</v>
      </c>
      <c r="D39" t="s">
        <v>138</v>
      </c>
      <c r="E39">
        <v>71577.856938240002</v>
      </c>
      <c r="F39">
        <v>1785.6</v>
      </c>
      <c r="G39">
        <v>141.46693571832799</v>
      </c>
      <c r="H39">
        <f>(Table2[[#This Row],[1Y Return vs Nifty]]-AVERAGE(Table2[1Y Return vs Nifty]))/_xlfn.STDEV.P(Table2[1Y Return vs Nifty])</f>
        <v>2.008002977019232</v>
      </c>
      <c r="I39">
        <v>2.5427882560328401</v>
      </c>
      <c r="J39">
        <f>(Table2[[#This Row],[1M Return vs Nifty]]-AVERAGE(Table2[1M Return vs Nifty]))/_xlfn.STDEV.P(Table2[1M Return vs Nifty])</f>
        <v>0.24910639394698914</v>
      </c>
      <c r="K39">
        <v>34.202548441831603</v>
      </c>
      <c r="L39">
        <f>(Table2[[#This Row],[6M Return vs Nifty]]-AVERAGE(Table2[6M Return vs Nifty]))/_xlfn.STDEV.P(Table2[6M Return vs Nifty])</f>
        <v>0.95041195248191834</v>
      </c>
      <c r="M39">
        <v>6.4058256963540599</v>
      </c>
      <c r="N39">
        <f>(Table2[[#This Row],[1W Return vs Nifty]]-AVERAGE(Table2[1W Return vs Nifty]))/_xlfn.STDEV.P(Table2[1W Return vs Nifty])</f>
        <v>1.7660123611769971</v>
      </c>
      <c r="O39">
        <v>1755.59</v>
      </c>
      <c r="P39">
        <v>1743.8516465894099</v>
      </c>
      <c r="Q39">
        <v>1426.59169786915</v>
      </c>
      <c r="R39">
        <v>55.945997232147398</v>
      </c>
      <c r="S39" s="2">
        <f>(Table2[[#This Row],[Close Price]]-Table2[[#This Row],[20D EMA]])/Table2[[#This Row],[20D EMA]]</f>
        <v>1.7093968409480569E-2</v>
      </c>
      <c r="T39" s="2">
        <f>(Table2[[#This Row],[Close Price]]-Table2[[#This Row],[50D EMA]])/Table2[[#This Row],[50D EMA]]</f>
        <v>2.3940312521561431E-2</v>
      </c>
      <c r="U39" s="2">
        <f>(Table2[[#This Row],[Close Price]]-Table2[[#This Row],[200D EMA]])/Table2[[#This Row],[200D EMA]]</f>
        <v>0.25165455726897051</v>
      </c>
      <c r="V39">
        <v>1.95970059078201</v>
      </c>
      <c r="W39">
        <v>1776</v>
      </c>
      <c r="X39">
        <v>1845</v>
      </c>
      <c r="Y39">
        <v>1776</v>
      </c>
      <c r="Z39">
        <v>1845</v>
      </c>
      <c r="AA39">
        <v>1776</v>
      </c>
      <c r="AB39">
        <v>1845</v>
      </c>
      <c r="AC39" s="2">
        <f>(Table2[[#This Row],[Close Price]]/Table2[[#This Row],[Day Low]])-1</f>
        <v>5.4054054054053502E-3</v>
      </c>
      <c r="AD39" s="2">
        <f>(Table2[[#This Row],[Day High]]/Table2[[#This Row],[Close Price]])-1</f>
        <v>3.3266129032258007E-2</v>
      </c>
      <c r="AE39" s="2">
        <f>(Table2[[#This Row],[Close Price]]/Table2[[#This Row],[Current Week Low]])-1</f>
        <v>5.4054054054053502E-3</v>
      </c>
      <c r="AF39" s="2">
        <f>(Table2[[#This Row],[Current Week High]]/Table2[[#This Row],[Close Price]])-1</f>
        <v>3.3266129032258007E-2</v>
      </c>
      <c r="AG39" s="2">
        <f>(Table2[[#This Row],[Close Price]]/Table2[[#This Row],[Current Month Low]])-1</f>
        <v>5.4054054054053502E-3</v>
      </c>
      <c r="AH39" s="2">
        <f>(Table2[[#This Row],[Current Month High]]/Table2[[#This Row],[Close Price]])-1</f>
        <v>3.3266129032258007E-2</v>
      </c>
      <c r="AI39">
        <v>16.196236559139798</v>
      </c>
      <c r="AJ39">
        <v>202.004228329809</v>
      </c>
      <c r="AK39" t="str">
        <f>IF(AND(Table2[[#This Row],[20D EMA]]&gt;Table2[[#This Row],[50D EMA]],Table2[[#This Row],[50D EMA]]&gt;Table2[[#This Row],[200D EMA]]),"Uptrend","Downtrend/NoTrend")</f>
        <v>Uptrend</v>
      </c>
      <c r="AL39">
        <v>0.01</v>
      </c>
      <c r="AM39" t="s">
        <v>10354</v>
      </c>
      <c r="AN39">
        <v>-0.11</v>
      </c>
      <c r="AO39" t="s">
        <v>10353</v>
      </c>
      <c r="AP39">
        <v>0.16397687077033499</v>
      </c>
      <c r="AQ39">
        <f>(Table2[[#This Row],[Sharpe Ratio]]-AVERAGE(Table2[Sharpe Ratio]))/_xlfn.STDEV.P(Table2[Sharpe Ratio])</f>
        <v>1.1487947602267836</v>
      </c>
      <c r="AR3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6.1223284448519202</v>
      </c>
      <c r="AS39">
        <f>_xlfn.RANK.AVG(Table2[[#This Row],[1Y Return vs Nifty Z-Score]],Table2[1Y Return vs Nifty Z-Score])</f>
        <v>31</v>
      </c>
      <c r="AT39">
        <f>_xlfn.RANK.AVG(Table2[[#This Row],[6M Return vs Nifty Z-Score]],Table2[6M Return vs Nifty Z-Score])</f>
        <v>112</v>
      </c>
      <c r="AU39">
        <f>_xlfn.RANK.AVG(Table2[[#This Row],[Sharpe Ratio Z-Score]],Table2[Sharpe Ratio Z-Score])</f>
        <v>95</v>
      </c>
      <c r="AV39">
        <f>(Table2[[#This Row],[Rank 1Y]]+Table2[[#This Row],[Rank 6M]]+Table2[[#This Row],[Rank Sharpe]])/3</f>
        <v>79.333333333333329</v>
      </c>
    </row>
    <row r="40" spans="1:48" x14ac:dyDescent="0.3">
      <c r="A40" t="s">
        <v>1318</v>
      </c>
      <c r="B40" t="s">
        <v>1319</v>
      </c>
      <c r="C40" t="s">
        <v>10310</v>
      </c>
      <c r="D40" t="s">
        <v>405</v>
      </c>
      <c r="E40">
        <v>8672.9012705299992</v>
      </c>
      <c r="F40">
        <v>280.85000000000002</v>
      </c>
      <c r="G40">
        <v>231.38840045731101</v>
      </c>
      <c r="H40">
        <f>(Table2[[#This Row],[1Y Return vs Nifty]]-AVERAGE(Table2[1Y Return vs Nifty]))/_xlfn.STDEV.P(Table2[1Y Return vs Nifty])</f>
        <v>3.5267144862700346</v>
      </c>
      <c r="I40">
        <v>25.603787900117599</v>
      </c>
      <c r="J40">
        <f>(Table2[[#This Row],[1M Return vs Nifty]]-AVERAGE(Table2[1M Return vs Nifty]))/_xlfn.STDEV.P(Table2[1M Return vs Nifty])</f>
        <v>2.6172170558842689</v>
      </c>
      <c r="K40">
        <v>66.783734744217597</v>
      </c>
      <c r="L40">
        <f>(Table2[[#This Row],[6M Return vs Nifty]]-AVERAGE(Table2[6M Return vs Nifty]))/_xlfn.STDEV.P(Table2[6M Return vs Nifty])</f>
        <v>2.0889630018950185</v>
      </c>
      <c r="M40">
        <v>-1.7244564003337699</v>
      </c>
      <c r="N40">
        <f>(Table2[[#This Row],[1W Return vs Nifty]]-AVERAGE(Table2[1W Return vs Nifty]))/_xlfn.STDEV.P(Table2[1W Return vs Nifty])</f>
        <v>-0.18761168304044917</v>
      </c>
      <c r="O40">
        <v>246.94</v>
      </c>
      <c r="P40">
        <v>222.059040991914</v>
      </c>
      <c r="Q40">
        <v>170.68553679236501</v>
      </c>
      <c r="R40">
        <v>73.333861497278207</v>
      </c>
      <c r="S40" s="2">
        <f>(Table2[[#This Row],[Close Price]]-Table2[[#This Row],[20D EMA]])/Table2[[#This Row],[20D EMA]]</f>
        <v>0.13732080667368601</v>
      </c>
      <c r="T40" s="2">
        <f>(Table2[[#This Row],[Close Price]]-Table2[[#This Row],[50D EMA]])/Table2[[#This Row],[50D EMA]]</f>
        <v>0.26475372831240329</v>
      </c>
      <c r="U40" s="2">
        <f>(Table2[[#This Row],[Close Price]]-Table2[[#This Row],[200D EMA]])/Table2[[#This Row],[200D EMA]]</f>
        <v>0.64542353897065996</v>
      </c>
      <c r="V40">
        <v>1.4269605174624</v>
      </c>
      <c r="W40">
        <v>268.25</v>
      </c>
      <c r="X40">
        <v>281.85000000000002</v>
      </c>
      <c r="Y40">
        <v>268.25</v>
      </c>
      <c r="Z40">
        <v>281.85000000000002</v>
      </c>
      <c r="AA40">
        <v>268.25</v>
      </c>
      <c r="AB40">
        <v>281.85000000000002</v>
      </c>
      <c r="AC40" s="2">
        <f>(Table2[[#This Row],[Close Price]]/Table2[[#This Row],[Day Low]])-1</f>
        <v>4.6971109040074621E-2</v>
      </c>
      <c r="AD40" s="2">
        <f>(Table2[[#This Row],[Day High]]/Table2[[#This Row],[Close Price]])-1</f>
        <v>3.5606195478012914E-3</v>
      </c>
      <c r="AE40" s="2">
        <f>(Table2[[#This Row],[Close Price]]/Table2[[#This Row],[Current Week Low]])-1</f>
        <v>4.6971109040074621E-2</v>
      </c>
      <c r="AF40" s="2">
        <f>(Table2[[#This Row],[Current Week High]]/Table2[[#This Row],[Close Price]])-1</f>
        <v>3.5606195478012914E-3</v>
      </c>
      <c r="AG40" s="2">
        <f>(Table2[[#This Row],[Close Price]]/Table2[[#This Row],[Current Month Low]])-1</f>
        <v>4.6971109040074621E-2</v>
      </c>
      <c r="AH40" s="2">
        <f>(Table2[[#This Row],[Current Month High]]/Table2[[#This Row],[Close Price]])-1</f>
        <v>3.5606195478012914E-3</v>
      </c>
      <c r="AI40">
        <v>1.19280754851343</v>
      </c>
      <c r="AJ40">
        <v>301.21428571428498</v>
      </c>
      <c r="AK40" t="str">
        <f>IF(AND(Table2[[#This Row],[20D EMA]]&gt;Table2[[#This Row],[50D EMA]],Table2[[#This Row],[50D EMA]]&gt;Table2[[#This Row],[200D EMA]]),"Uptrend","Downtrend/NoTrend")</f>
        <v>Uptrend</v>
      </c>
      <c r="AL40">
        <v>0.18</v>
      </c>
      <c r="AM40" t="s">
        <v>10354</v>
      </c>
      <c r="AN40">
        <v>35.770000000000003</v>
      </c>
      <c r="AO40" t="s">
        <v>10354</v>
      </c>
      <c r="AP40">
        <v>0.11164143150995599</v>
      </c>
      <c r="AQ40">
        <f>(Table2[[#This Row],[Sharpe Ratio]]-AVERAGE(Table2[Sharpe Ratio]))/_xlfn.STDEV.P(Table2[Sharpe Ratio])</f>
        <v>0.55000870428393211</v>
      </c>
      <c r="AR4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8.5952915652928041</v>
      </c>
      <c r="AS40">
        <f>_xlfn.RANK.AVG(Table2[[#This Row],[1Y Return vs Nifty Z-Score]],Table2[1Y Return vs Nifty Z-Score])</f>
        <v>8</v>
      </c>
      <c r="AT40">
        <f>_xlfn.RANK.AVG(Table2[[#This Row],[6M Return vs Nifty Z-Score]],Table2[6M Return vs Nifty Z-Score])</f>
        <v>25</v>
      </c>
      <c r="AU40">
        <f>_xlfn.RANK.AVG(Table2[[#This Row],[Sharpe Ratio Z-Score]],Table2[Sharpe Ratio Z-Score])</f>
        <v>205</v>
      </c>
      <c r="AV40">
        <f>(Table2[[#This Row],[Rank 1Y]]+Table2[[#This Row],[Rank 6M]]+Table2[[#This Row],[Rank Sharpe]])/3</f>
        <v>79.333333333333329</v>
      </c>
    </row>
    <row r="41" spans="1:48" x14ac:dyDescent="0.3">
      <c r="A41" t="s">
        <v>1240</v>
      </c>
      <c r="B41" t="s">
        <v>1241</v>
      </c>
      <c r="C41" t="s">
        <v>10325</v>
      </c>
      <c r="D41" t="s">
        <v>1210</v>
      </c>
      <c r="E41">
        <v>9428.8580784000005</v>
      </c>
      <c r="F41">
        <v>737.6</v>
      </c>
      <c r="G41">
        <v>94.919145787219605</v>
      </c>
      <c r="H41">
        <f>(Table2[[#This Row],[1Y Return vs Nifty]]-AVERAGE(Table2[1Y Return vs Nifty]))/_xlfn.STDEV.P(Table2[1Y Return vs Nifty])</f>
        <v>1.221842914972155</v>
      </c>
      <c r="I41">
        <v>16.188278513038401</v>
      </c>
      <c r="J41">
        <f>(Table2[[#This Row],[1M Return vs Nifty]]-AVERAGE(Table2[1M Return vs Nifty]))/_xlfn.STDEV.P(Table2[1M Return vs Nifty])</f>
        <v>1.6503479473791633</v>
      </c>
      <c r="K41">
        <v>33.8842499741599</v>
      </c>
      <c r="L41">
        <f>(Table2[[#This Row],[6M Return vs Nifty]]-AVERAGE(Table2[6M Return vs Nifty]))/_xlfn.STDEV.P(Table2[6M Return vs Nifty])</f>
        <v>0.93928899793291043</v>
      </c>
      <c r="M41">
        <v>-4.9534572417903799</v>
      </c>
      <c r="N41">
        <f>(Table2[[#This Row],[1W Return vs Nifty]]-AVERAGE(Table2[1W Return vs Nifty]))/_xlfn.STDEV.P(Table2[1W Return vs Nifty])</f>
        <v>-0.96350772301154675</v>
      </c>
      <c r="O41">
        <v>710.81</v>
      </c>
      <c r="P41">
        <v>631.16401444304495</v>
      </c>
      <c r="Q41">
        <v>483.37784274450098</v>
      </c>
      <c r="R41">
        <v>53.565789512678201</v>
      </c>
      <c r="S41" s="2">
        <f>(Table2[[#This Row],[Close Price]]-Table2[[#This Row],[20D EMA]])/Table2[[#This Row],[20D EMA]]</f>
        <v>3.7689396603874561E-2</v>
      </c>
      <c r="T41" s="2">
        <f>(Table2[[#This Row],[Close Price]]-Table2[[#This Row],[50D EMA]])/Table2[[#This Row],[50D EMA]]</f>
        <v>0.1686344327644802</v>
      </c>
      <c r="U41" s="2">
        <f>(Table2[[#This Row],[Close Price]]-Table2[[#This Row],[200D EMA]])/Table2[[#This Row],[200D EMA]]</f>
        <v>0.52592844515190829</v>
      </c>
      <c r="V41">
        <v>0.721483711726572</v>
      </c>
      <c r="W41">
        <v>730</v>
      </c>
      <c r="X41">
        <v>756.25</v>
      </c>
      <c r="Y41">
        <v>730</v>
      </c>
      <c r="Z41">
        <v>756.25</v>
      </c>
      <c r="AA41">
        <v>730</v>
      </c>
      <c r="AB41">
        <v>756.25</v>
      </c>
      <c r="AC41" s="2">
        <f>(Table2[[#This Row],[Close Price]]/Table2[[#This Row],[Day Low]])-1</f>
        <v>1.0410958904109702E-2</v>
      </c>
      <c r="AD41" s="2">
        <f>(Table2[[#This Row],[Day High]]/Table2[[#This Row],[Close Price]])-1</f>
        <v>2.5284707158351294E-2</v>
      </c>
      <c r="AE41" s="2">
        <f>(Table2[[#This Row],[Close Price]]/Table2[[#This Row],[Current Week Low]])-1</f>
        <v>1.0410958904109702E-2</v>
      </c>
      <c r="AF41" s="2">
        <f>(Table2[[#This Row],[Current Week High]]/Table2[[#This Row],[Close Price]])-1</f>
        <v>2.5284707158351294E-2</v>
      </c>
      <c r="AG41" s="2">
        <f>(Table2[[#This Row],[Close Price]]/Table2[[#This Row],[Current Month Low]])-1</f>
        <v>1.0410958904109702E-2</v>
      </c>
      <c r="AH41" s="2">
        <f>(Table2[[#This Row],[Current Month High]]/Table2[[#This Row],[Close Price]])-1</f>
        <v>2.5284707158351294E-2</v>
      </c>
      <c r="AI41">
        <v>6.4194685466377504</v>
      </c>
      <c r="AJ41">
        <v>158.44428871758899</v>
      </c>
      <c r="AK41" t="str">
        <f>IF(AND(Table2[[#This Row],[20D EMA]]&gt;Table2[[#This Row],[50D EMA]],Table2[[#This Row],[50D EMA]]&gt;Table2[[#This Row],[200D EMA]]),"Uptrend","Downtrend/NoTrend")</f>
        <v>Uptrend</v>
      </c>
      <c r="AL41">
        <v>0.56999999999999995</v>
      </c>
      <c r="AM41" t="s">
        <v>10354</v>
      </c>
      <c r="AN41">
        <v>3.36</v>
      </c>
      <c r="AO41" t="s">
        <v>10354</v>
      </c>
      <c r="AP41">
        <v>0.19370585565342999</v>
      </c>
      <c r="AQ41">
        <f>(Table2[[#This Row],[Sharpe Ratio]]-AVERAGE(Table2[Sharpe Ratio]))/_xlfn.STDEV.P(Table2[Sharpe Ratio])</f>
        <v>1.4889333328060288</v>
      </c>
      <c r="AR4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4.3369054700787109</v>
      </c>
      <c r="AS41">
        <f>_xlfn.RANK.AVG(Table2[[#This Row],[1Y Return vs Nifty Z-Score]],Table2[1Y Return vs Nifty Z-Score])</f>
        <v>79</v>
      </c>
      <c r="AT41">
        <f>_xlfn.RANK.AVG(Table2[[#This Row],[6M Return vs Nifty Z-Score]],Table2[6M Return vs Nifty Z-Score])</f>
        <v>116</v>
      </c>
      <c r="AU41">
        <f>_xlfn.RANK.AVG(Table2[[#This Row],[Sharpe Ratio Z-Score]],Table2[Sharpe Ratio Z-Score])</f>
        <v>47</v>
      </c>
      <c r="AV41">
        <f>(Table2[[#This Row],[Rank 1Y]]+Table2[[#This Row],[Rank 6M]]+Table2[[#This Row],[Rank Sharpe]])/3</f>
        <v>80.666666666666671</v>
      </c>
    </row>
    <row r="42" spans="1:48" x14ac:dyDescent="0.3">
      <c r="A42" t="s">
        <v>336</v>
      </c>
      <c r="B42" t="s">
        <v>337</v>
      </c>
      <c r="C42" t="s">
        <v>10320</v>
      </c>
      <c r="D42" t="s">
        <v>338</v>
      </c>
      <c r="E42">
        <v>75480.573579774995</v>
      </c>
      <c r="F42">
        <v>12614.45</v>
      </c>
      <c r="G42">
        <v>116.165789178678</v>
      </c>
      <c r="H42">
        <f>(Table2[[#This Row],[1Y Return vs Nifty]]-AVERAGE(Table2[1Y Return vs Nifty]))/_xlfn.STDEV.P(Table2[1Y Return vs Nifty])</f>
        <v>1.5806840653606524</v>
      </c>
      <c r="I42">
        <v>12.259873398965</v>
      </c>
      <c r="J42">
        <f>(Table2[[#This Row],[1M Return vs Nifty]]-AVERAGE(Table2[1M Return vs Nifty]))/_xlfn.STDEV.P(Table2[1M Return vs Nifty])</f>
        <v>1.2469440109226453</v>
      </c>
      <c r="K42">
        <v>66.140853553849595</v>
      </c>
      <c r="L42">
        <f>(Table2[[#This Row],[6M Return vs Nifty]]-AVERAGE(Table2[6M Return vs Nifty]))/_xlfn.STDEV.P(Table2[6M Return vs Nifty])</f>
        <v>2.0664974892169909</v>
      </c>
      <c r="M42">
        <v>-2.7739381811314199</v>
      </c>
      <c r="N42">
        <f>(Table2[[#This Row],[1W Return vs Nifty]]-AVERAGE(Table2[1W Return vs Nifty]))/_xlfn.STDEV.P(Table2[1W Return vs Nifty])</f>
        <v>-0.43979147416598646</v>
      </c>
      <c r="O42">
        <v>12601.77</v>
      </c>
      <c r="P42">
        <v>11881.5788086924</v>
      </c>
      <c r="Q42">
        <v>9073.0980330530092</v>
      </c>
      <c r="R42">
        <v>43.985918690888496</v>
      </c>
      <c r="S42" s="2">
        <f>(Table2[[#This Row],[Close Price]]-Table2[[#This Row],[20D EMA]])/Table2[[#This Row],[20D EMA]]</f>
        <v>1.006207858102496E-3</v>
      </c>
      <c r="T42" s="2">
        <f>(Table2[[#This Row],[Close Price]]-Table2[[#This Row],[50D EMA]])/Table2[[#This Row],[50D EMA]]</f>
        <v>6.1681296998294693E-2</v>
      </c>
      <c r="U42" s="2">
        <f>(Table2[[#This Row],[Close Price]]-Table2[[#This Row],[200D EMA]])/Table2[[#This Row],[200D EMA]]</f>
        <v>0.39031342481321796</v>
      </c>
      <c r="V42">
        <v>1.5770235827494501</v>
      </c>
      <c r="W42">
        <v>12490.1</v>
      </c>
      <c r="X42">
        <v>13160</v>
      </c>
      <c r="Y42">
        <v>12490.1</v>
      </c>
      <c r="Z42">
        <v>13160</v>
      </c>
      <c r="AA42">
        <v>12490.1</v>
      </c>
      <c r="AB42">
        <v>13160</v>
      </c>
      <c r="AC42" s="2">
        <f>(Table2[[#This Row],[Close Price]]/Table2[[#This Row],[Day Low]])-1</f>
        <v>9.9558850609682281E-3</v>
      </c>
      <c r="AD42" s="2">
        <f>(Table2[[#This Row],[Day High]]/Table2[[#This Row],[Close Price]])-1</f>
        <v>4.3248021118637681E-2</v>
      </c>
      <c r="AE42" s="2">
        <f>(Table2[[#This Row],[Close Price]]/Table2[[#This Row],[Current Week Low]])-1</f>
        <v>9.9558850609682281E-3</v>
      </c>
      <c r="AF42" s="2">
        <f>(Table2[[#This Row],[Current Week High]]/Table2[[#This Row],[Close Price]])-1</f>
        <v>4.3248021118637681E-2</v>
      </c>
      <c r="AG42" s="2">
        <f>(Table2[[#This Row],[Close Price]]/Table2[[#This Row],[Current Month Low]])-1</f>
        <v>9.9558850609682281E-3</v>
      </c>
      <c r="AH42" s="2">
        <f>(Table2[[#This Row],[Current Month High]]/Table2[[#This Row],[Close Price]])-1</f>
        <v>4.3248021118637681E-2</v>
      </c>
      <c r="AI42">
        <v>8.1283765839969195</v>
      </c>
      <c r="AJ42">
        <v>166.49589622790899</v>
      </c>
      <c r="AK42" t="str">
        <f>IF(AND(Table2[[#This Row],[20D EMA]]&gt;Table2[[#This Row],[50D EMA]],Table2[[#This Row],[50D EMA]]&gt;Table2[[#This Row],[200D EMA]]),"Uptrend","Downtrend/NoTrend")</f>
        <v>Uptrend</v>
      </c>
      <c r="AL42">
        <v>0.12</v>
      </c>
      <c r="AM42" t="s">
        <v>10354</v>
      </c>
      <c r="AN42">
        <v>5.88</v>
      </c>
      <c r="AO42" t="s">
        <v>10354</v>
      </c>
      <c r="AP42">
        <v>0.128697646787229</v>
      </c>
      <c r="AQ42">
        <f>(Table2[[#This Row],[Sharpe Ratio]]-AVERAGE(Table2[Sharpe Ratio]))/_xlfn.STDEV.P(Table2[Sharpe Ratio])</f>
        <v>0.7451541739603923</v>
      </c>
      <c r="AR4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5.1994882652946952</v>
      </c>
      <c r="AS42">
        <f>_xlfn.RANK.AVG(Table2[[#This Row],[1Y Return vs Nifty Z-Score]],Table2[1Y Return vs Nifty Z-Score])</f>
        <v>53</v>
      </c>
      <c r="AT42">
        <f>_xlfn.RANK.AVG(Table2[[#This Row],[6M Return vs Nifty Z-Score]],Table2[6M Return vs Nifty Z-Score])</f>
        <v>26</v>
      </c>
      <c r="AU42">
        <f>_xlfn.RANK.AVG(Table2[[#This Row],[Sharpe Ratio Z-Score]],Table2[Sharpe Ratio Z-Score])</f>
        <v>164</v>
      </c>
      <c r="AV42">
        <f>(Table2[[#This Row],[Rank 1Y]]+Table2[[#This Row],[Rank 6M]]+Table2[[#This Row],[Rank Sharpe]])/3</f>
        <v>81</v>
      </c>
    </row>
    <row r="43" spans="1:48" x14ac:dyDescent="0.3">
      <c r="A43" t="s">
        <v>316</v>
      </c>
      <c r="B43" t="s">
        <v>317</v>
      </c>
      <c r="C43" t="s">
        <v>10316</v>
      </c>
      <c r="D43" t="s">
        <v>95</v>
      </c>
      <c r="E43">
        <v>84884.133306160002</v>
      </c>
      <c r="F43">
        <v>1766.15</v>
      </c>
      <c r="G43">
        <v>117.063784254594</v>
      </c>
      <c r="H43">
        <f>(Table2[[#This Row],[1Y Return vs Nifty]]-AVERAGE(Table2[1Y Return vs Nifty]))/_xlfn.STDEV.P(Table2[1Y Return vs Nifty])</f>
        <v>1.5958505827322598</v>
      </c>
      <c r="I43">
        <v>-5.41120804725049</v>
      </c>
      <c r="J43">
        <f>(Table2[[#This Row],[1M Return vs Nifty]]-AVERAGE(Table2[1M Return vs Nifty]))/_xlfn.STDEV.P(Table2[1M Return vs Nifty])</f>
        <v>-0.56768141844285502</v>
      </c>
      <c r="K43">
        <v>40.731593944496097</v>
      </c>
      <c r="L43">
        <f>(Table2[[#This Row],[6M Return vs Nifty]]-AVERAGE(Table2[6M Return vs Nifty]))/_xlfn.STDEV.P(Table2[6M Return vs Nifty])</f>
        <v>1.1785697469751213</v>
      </c>
      <c r="M43">
        <v>2.7696268693925901</v>
      </c>
      <c r="N43">
        <f>(Table2[[#This Row],[1W Return vs Nifty]]-AVERAGE(Table2[1W Return vs Nifty]))/_xlfn.STDEV.P(Table2[1W Return vs Nifty])</f>
        <v>0.89227078942991322</v>
      </c>
      <c r="O43">
        <v>1697.64</v>
      </c>
      <c r="P43">
        <v>1635.5793373562401</v>
      </c>
      <c r="Q43">
        <v>1334.2170297335799</v>
      </c>
      <c r="R43">
        <v>61.349966424909397</v>
      </c>
      <c r="S43" s="2">
        <f>(Table2[[#This Row],[Close Price]]-Table2[[#This Row],[20D EMA]])/Table2[[#This Row],[20D EMA]]</f>
        <v>4.0356023656370012E-2</v>
      </c>
      <c r="T43" s="2">
        <f>(Table2[[#This Row],[Close Price]]-Table2[[#This Row],[50D EMA]])/Table2[[#This Row],[50D EMA]]</f>
        <v>7.9831445446611693E-2</v>
      </c>
      <c r="U43" s="2">
        <f>(Table2[[#This Row],[Close Price]]-Table2[[#This Row],[200D EMA]])/Table2[[#This Row],[200D EMA]]</f>
        <v>0.32373516499985744</v>
      </c>
      <c r="V43">
        <v>0.63783714204704101</v>
      </c>
      <c r="W43">
        <v>1709</v>
      </c>
      <c r="X43">
        <v>1775</v>
      </c>
      <c r="Y43">
        <v>1709</v>
      </c>
      <c r="Z43">
        <v>1775</v>
      </c>
      <c r="AA43">
        <v>1709</v>
      </c>
      <c r="AB43">
        <v>1775</v>
      </c>
      <c r="AC43" s="2">
        <f>(Table2[[#This Row],[Close Price]]/Table2[[#This Row],[Day Low]])-1</f>
        <v>3.3440608543007677E-2</v>
      </c>
      <c r="AD43" s="2">
        <f>(Table2[[#This Row],[Day High]]/Table2[[#This Row],[Close Price]])-1</f>
        <v>5.0108994139794749E-3</v>
      </c>
      <c r="AE43" s="2">
        <f>(Table2[[#This Row],[Close Price]]/Table2[[#This Row],[Current Week Low]])-1</f>
        <v>3.3440608543007677E-2</v>
      </c>
      <c r="AF43" s="2">
        <f>(Table2[[#This Row],[Current Week High]]/Table2[[#This Row],[Close Price]])-1</f>
        <v>5.0108994139794749E-3</v>
      </c>
      <c r="AG43" s="2">
        <f>(Table2[[#This Row],[Close Price]]/Table2[[#This Row],[Current Month Low]])-1</f>
        <v>3.3440608543007677E-2</v>
      </c>
      <c r="AH43" s="2">
        <f>(Table2[[#This Row],[Current Month High]]/Table2[[#This Row],[Close Price]])-1</f>
        <v>5.0108994139794749E-3</v>
      </c>
      <c r="AI43">
        <v>8.0315941454576194</v>
      </c>
      <c r="AJ43">
        <v>166.588679245283</v>
      </c>
      <c r="AK43" t="str">
        <f>IF(AND(Table2[[#This Row],[20D EMA]]&gt;Table2[[#This Row],[50D EMA]],Table2[[#This Row],[50D EMA]]&gt;Table2[[#This Row],[200D EMA]]),"Uptrend","Downtrend/NoTrend")</f>
        <v>Uptrend</v>
      </c>
      <c r="AL43">
        <v>0.03</v>
      </c>
      <c r="AM43" t="s">
        <v>10354</v>
      </c>
      <c r="AN43">
        <v>5.22</v>
      </c>
      <c r="AO43" t="s">
        <v>10354</v>
      </c>
      <c r="AP43">
        <v>0.15584628479454599</v>
      </c>
      <c r="AQ43">
        <f>(Table2[[#This Row],[Sharpe Ratio]]-AVERAGE(Table2[Sharpe Ratio]))/_xlfn.STDEV.P(Table2[Sharpe Ratio])</f>
        <v>1.0557701945070748</v>
      </c>
      <c r="AR4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4.1547798952015143</v>
      </c>
      <c r="AS43">
        <f>_xlfn.RANK.AVG(Table2[[#This Row],[1Y Return vs Nifty Z-Score]],Table2[1Y Return vs Nifty Z-Score])</f>
        <v>51</v>
      </c>
      <c r="AT43">
        <f>_xlfn.RANK.AVG(Table2[[#This Row],[6M Return vs Nifty Z-Score]],Table2[6M Return vs Nifty Z-Score])</f>
        <v>87</v>
      </c>
      <c r="AU43">
        <f>_xlfn.RANK.AVG(Table2[[#This Row],[Sharpe Ratio Z-Score]],Table2[Sharpe Ratio Z-Score])</f>
        <v>111</v>
      </c>
      <c r="AV43">
        <f>(Table2[[#This Row],[Rank 1Y]]+Table2[[#This Row],[Rank 6M]]+Table2[[#This Row],[Rank Sharpe]])/3</f>
        <v>83</v>
      </c>
    </row>
    <row r="44" spans="1:48" x14ac:dyDescent="0.3">
      <c r="A44" t="s">
        <v>1492</v>
      </c>
      <c r="B44" t="s">
        <v>1493</v>
      </c>
      <c r="C44" t="s">
        <v>10322</v>
      </c>
      <c r="D44" t="s">
        <v>138</v>
      </c>
      <c r="E44">
        <v>6962.7980243250004</v>
      </c>
      <c r="F44">
        <v>235.95</v>
      </c>
      <c r="G44">
        <v>120.5448165654</v>
      </c>
      <c r="H44">
        <f>(Table2[[#This Row],[1Y Return vs Nifty]]-AVERAGE(Table2[1Y Return vs Nifty]))/_xlfn.STDEV.P(Table2[1Y Return vs Nifty])</f>
        <v>1.6546428171541607</v>
      </c>
      <c r="I44">
        <v>5.8624468250198198</v>
      </c>
      <c r="J44">
        <f>(Table2[[#This Row],[1M Return vs Nifty]]-AVERAGE(Table2[1M Return vs Nifty]))/_xlfn.STDEV.P(Table2[1M Return vs Nifty])</f>
        <v>0.58999876515978611</v>
      </c>
      <c r="K44">
        <v>33.7291969761107</v>
      </c>
      <c r="L44">
        <f>(Table2[[#This Row],[6M Return vs Nifty]]-AVERAGE(Table2[6M Return vs Nifty]))/_xlfn.STDEV.P(Table2[6M Return vs Nifty])</f>
        <v>0.93387066380581218</v>
      </c>
      <c r="M44">
        <v>3.6277576334580899</v>
      </c>
      <c r="N44">
        <f>(Table2[[#This Row],[1W Return vs Nifty]]-AVERAGE(Table2[1W Return vs Nifty]))/_xlfn.STDEV.P(Table2[1W Return vs Nifty])</f>
        <v>1.0984708786548638</v>
      </c>
      <c r="O44">
        <v>219.41</v>
      </c>
      <c r="P44">
        <v>208.74793450489699</v>
      </c>
      <c r="Q44">
        <v>166.645206900521</v>
      </c>
      <c r="R44">
        <v>75.681185573767195</v>
      </c>
      <c r="S44" s="2">
        <f>(Table2[[#This Row],[Close Price]]-Table2[[#This Row],[20D EMA]])/Table2[[#This Row],[20D EMA]]</f>
        <v>7.5383984321589687E-2</v>
      </c>
      <c r="T44" s="2">
        <f>(Table2[[#This Row],[Close Price]]-Table2[[#This Row],[50D EMA]])/Table2[[#This Row],[50D EMA]]</f>
        <v>0.13031058515438806</v>
      </c>
      <c r="U44" s="2">
        <f>(Table2[[#This Row],[Close Price]]-Table2[[#This Row],[200D EMA]])/Table2[[#This Row],[200D EMA]]</f>
        <v>0.41588230701919043</v>
      </c>
      <c r="V44">
        <v>0.38949841038514099</v>
      </c>
      <c r="W44">
        <v>230</v>
      </c>
      <c r="X44">
        <v>240</v>
      </c>
      <c r="Y44">
        <v>230</v>
      </c>
      <c r="Z44">
        <v>240</v>
      </c>
      <c r="AA44">
        <v>230</v>
      </c>
      <c r="AB44">
        <v>240</v>
      </c>
      <c r="AC44" s="2">
        <f>(Table2[[#This Row],[Close Price]]/Table2[[#This Row],[Day Low]])-1</f>
        <v>2.5869565217391255E-2</v>
      </c>
      <c r="AD44" s="2">
        <f>(Table2[[#This Row],[Day High]]/Table2[[#This Row],[Close Price]])-1</f>
        <v>1.7164653528289886E-2</v>
      </c>
      <c r="AE44" s="2">
        <f>(Table2[[#This Row],[Close Price]]/Table2[[#This Row],[Current Week Low]])-1</f>
        <v>2.5869565217391255E-2</v>
      </c>
      <c r="AF44" s="2">
        <f>(Table2[[#This Row],[Current Week High]]/Table2[[#This Row],[Close Price]])-1</f>
        <v>1.7164653528289886E-2</v>
      </c>
      <c r="AG44" s="2">
        <f>(Table2[[#This Row],[Close Price]]/Table2[[#This Row],[Current Month Low]])-1</f>
        <v>2.5869565217391255E-2</v>
      </c>
      <c r="AH44" s="2">
        <f>(Table2[[#This Row],[Current Month High]]/Table2[[#This Row],[Close Price]])-1</f>
        <v>1.7164653528289886E-2</v>
      </c>
      <c r="AI44">
        <v>1.7164653528289799</v>
      </c>
      <c r="AJ44">
        <v>183.59374999999901</v>
      </c>
      <c r="AK44" t="str">
        <f>IF(AND(Table2[[#This Row],[20D EMA]]&gt;Table2[[#This Row],[50D EMA]],Table2[[#This Row],[50D EMA]]&gt;Table2[[#This Row],[200D EMA]]),"Uptrend","Downtrend/NoTrend")</f>
        <v>Uptrend</v>
      </c>
      <c r="AL44">
        <v>0.39</v>
      </c>
      <c r="AM44" t="s">
        <v>10354</v>
      </c>
      <c r="AN44">
        <v>11.16</v>
      </c>
      <c r="AO44" t="s">
        <v>10354</v>
      </c>
      <c r="AP44">
        <v>0.17106427833016</v>
      </c>
      <c r="AQ44">
        <f>(Table2[[#This Row],[Sharpe Ratio]]-AVERAGE(Table2[Sharpe Ratio]))/_xlfn.STDEV.P(Table2[Sharpe Ratio])</f>
        <v>1.2298839968813806</v>
      </c>
      <c r="AR4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5.5068671216560041</v>
      </c>
      <c r="AS44">
        <f>_xlfn.RANK.AVG(Table2[[#This Row],[1Y Return vs Nifty Z-Score]],Table2[1Y Return vs Nifty Z-Score])</f>
        <v>49</v>
      </c>
      <c r="AT44">
        <f>_xlfn.RANK.AVG(Table2[[#This Row],[6M Return vs Nifty Z-Score]],Table2[6M Return vs Nifty Z-Score])</f>
        <v>118</v>
      </c>
      <c r="AU44">
        <f>_xlfn.RANK.AVG(Table2[[#This Row],[Sharpe Ratio Z-Score]],Table2[Sharpe Ratio Z-Score])</f>
        <v>85</v>
      </c>
      <c r="AV44">
        <f>(Table2[[#This Row],[Rank 1Y]]+Table2[[#This Row],[Rank 6M]]+Table2[[#This Row],[Rank Sharpe]])/3</f>
        <v>84</v>
      </c>
    </row>
    <row r="45" spans="1:48" x14ac:dyDescent="0.3">
      <c r="A45" t="s">
        <v>700</v>
      </c>
      <c r="B45" t="s">
        <v>701</v>
      </c>
      <c r="C45" t="s">
        <v>10323</v>
      </c>
      <c r="D45" t="s">
        <v>276</v>
      </c>
      <c r="E45">
        <v>25772.01631504</v>
      </c>
      <c r="F45">
        <v>522.1</v>
      </c>
      <c r="G45">
        <v>76.338516755519905</v>
      </c>
      <c r="H45">
        <f>(Table2[[#This Row],[1Y Return vs Nifty]]-AVERAGE(Table2[1Y Return vs Nifty]))/_xlfn.STDEV.P(Table2[1Y Return vs Nifty])</f>
        <v>0.90802890803318093</v>
      </c>
      <c r="I45">
        <v>16.677859418791101</v>
      </c>
      <c r="J45">
        <f>(Table2[[#This Row],[1M Return vs Nifty]]-AVERAGE(Table2[1M Return vs Nifty]))/_xlfn.STDEV.P(Table2[1M Return vs Nifty])</f>
        <v>1.700622513993246</v>
      </c>
      <c r="K45">
        <v>31.6257220053641</v>
      </c>
      <c r="L45">
        <f>(Table2[[#This Row],[6M Return vs Nifty]]-AVERAGE(Table2[6M Return vs Nifty]))/_xlfn.STDEV.P(Table2[6M Return vs Nifty])</f>
        <v>0.86036463449397149</v>
      </c>
      <c r="M45">
        <v>-2.6889427687774701</v>
      </c>
      <c r="N45">
        <f>(Table2[[#This Row],[1W Return vs Nifty]]-AVERAGE(Table2[1W Return vs Nifty]))/_xlfn.STDEV.P(Table2[1W Return vs Nifty])</f>
        <v>-0.41936794159378959</v>
      </c>
      <c r="O45">
        <v>493.45</v>
      </c>
      <c r="P45">
        <v>452.25401172819198</v>
      </c>
      <c r="Q45">
        <v>361.713239967665</v>
      </c>
      <c r="R45">
        <v>69.266328156158295</v>
      </c>
      <c r="S45" s="2">
        <f>(Table2[[#This Row],[Close Price]]-Table2[[#This Row],[20D EMA]])/Table2[[#This Row],[20D EMA]]</f>
        <v>5.8060593778498398E-2</v>
      </c>
      <c r="T45" s="2">
        <f>(Table2[[#This Row],[Close Price]]-Table2[[#This Row],[50D EMA]])/Table2[[#This Row],[50D EMA]]</f>
        <v>0.15443973178901504</v>
      </c>
      <c r="U45" s="2">
        <f>(Table2[[#This Row],[Close Price]]-Table2[[#This Row],[200D EMA]])/Table2[[#This Row],[200D EMA]]</f>
        <v>0.44340859639716984</v>
      </c>
      <c r="V45">
        <v>1.4285147395180799</v>
      </c>
      <c r="W45">
        <v>520</v>
      </c>
      <c r="X45">
        <v>556</v>
      </c>
      <c r="Y45">
        <v>520</v>
      </c>
      <c r="Z45">
        <v>556</v>
      </c>
      <c r="AA45">
        <v>520</v>
      </c>
      <c r="AB45">
        <v>556</v>
      </c>
      <c r="AC45" s="2">
        <f>(Table2[[#This Row],[Close Price]]/Table2[[#This Row],[Day Low]])-1</f>
        <v>4.0384615384616573E-3</v>
      </c>
      <c r="AD45" s="2">
        <f>(Table2[[#This Row],[Day High]]/Table2[[#This Row],[Close Price]])-1</f>
        <v>6.4930090021068754E-2</v>
      </c>
      <c r="AE45" s="2">
        <f>(Table2[[#This Row],[Close Price]]/Table2[[#This Row],[Current Week Low]])-1</f>
        <v>4.0384615384616573E-3</v>
      </c>
      <c r="AF45" s="2">
        <f>(Table2[[#This Row],[Current Week High]]/Table2[[#This Row],[Close Price]])-1</f>
        <v>6.4930090021068754E-2</v>
      </c>
      <c r="AG45" s="2">
        <f>(Table2[[#This Row],[Close Price]]/Table2[[#This Row],[Current Month Low]])-1</f>
        <v>4.0384615384616573E-3</v>
      </c>
      <c r="AH45" s="2">
        <f>(Table2[[#This Row],[Current Month High]]/Table2[[#This Row],[Close Price]])-1</f>
        <v>6.4930090021068754E-2</v>
      </c>
      <c r="AI45">
        <v>6.49300900210687</v>
      </c>
      <c r="AJ45">
        <v>133.080357142857</v>
      </c>
      <c r="AK45" t="str">
        <f>IF(AND(Table2[[#This Row],[20D EMA]]&gt;Table2[[#This Row],[50D EMA]],Table2[[#This Row],[50D EMA]]&gt;Table2[[#This Row],[200D EMA]]),"Uptrend","Downtrend/NoTrend")</f>
        <v>Uptrend</v>
      </c>
      <c r="AL45">
        <v>0.39</v>
      </c>
      <c r="AM45" t="s">
        <v>10354</v>
      </c>
      <c r="AN45">
        <v>12.22</v>
      </c>
      <c r="AO45" t="s">
        <v>10354</v>
      </c>
      <c r="AP45">
        <v>0.23406393253591101</v>
      </c>
      <c r="AQ45">
        <f>(Table2[[#This Row],[Sharpe Ratio]]-AVERAGE(Table2[Sharpe Ratio]))/_xlfn.STDEV.P(Table2[Sharpe Ratio])</f>
        <v>1.9506826564654589</v>
      </c>
      <c r="AR4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5.0003307713920675</v>
      </c>
      <c r="AS45">
        <f>_xlfn.RANK.AVG(Table2[[#This Row],[1Y Return vs Nifty Z-Score]],Table2[1Y Return vs Nifty Z-Score])</f>
        <v>111</v>
      </c>
      <c r="AT45">
        <f>_xlfn.RANK.AVG(Table2[[#This Row],[6M Return vs Nifty Z-Score]],Table2[6M Return vs Nifty Z-Score])</f>
        <v>126</v>
      </c>
      <c r="AU45">
        <f>_xlfn.RANK.AVG(Table2[[#This Row],[Sharpe Ratio Z-Score]],Table2[Sharpe Ratio Z-Score])</f>
        <v>17</v>
      </c>
      <c r="AV45">
        <f>(Table2[[#This Row],[Rank 1Y]]+Table2[[#This Row],[Rank 6M]]+Table2[[#This Row],[Rank Sharpe]])/3</f>
        <v>84.666666666666671</v>
      </c>
    </row>
    <row r="46" spans="1:48" x14ac:dyDescent="0.3">
      <c r="A46" t="s">
        <v>1020</v>
      </c>
      <c r="B46" t="s">
        <v>1021</v>
      </c>
      <c r="C46" t="s">
        <v>10321</v>
      </c>
      <c r="D46" t="s">
        <v>257</v>
      </c>
      <c r="E46">
        <v>13595.9992650899</v>
      </c>
      <c r="F46">
        <v>1712.15</v>
      </c>
      <c r="G46">
        <v>76.155106768732907</v>
      </c>
      <c r="H46">
        <f>(Table2[[#This Row],[1Y Return vs Nifty]]-AVERAGE(Table2[1Y Return vs Nifty]))/_xlfn.STDEV.P(Table2[1Y Return vs Nifty])</f>
        <v>0.90493123987737967</v>
      </c>
      <c r="I46">
        <v>-25.658898222595301</v>
      </c>
      <c r="J46">
        <f>(Table2[[#This Row],[1M Return vs Nifty]]-AVERAGE(Table2[1M Return vs Nifty]))/_xlfn.STDEV.P(Table2[1M Return vs Nifty])</f>
        <v>-2.6468961846655246</v>
      </c>
      <c r="K46">
        <v>70.274965908601203</v>
      </c>
      <c r="L46">
        <f>(Table2[[#This Row],[6M Return vs Nifty]]-AVERAGE(Table2[6M Return vs Nifty]))/_xlfn.STDEV.P(Table2[6M Return vs Nifty])</f>
        <v>2.2109642350318723</v>
      </c>
      <c r="M46">
        <v>-5.5905991531307597</v>
      </c>
      <c r="N46">
        <f>(Table2[[#This Row],[1W Return vs Nifty]]-AVERAGE(Table2[1W Return vs Nifty]))/_xlfn.STDEV.P(Table2[1W Return vs Nifty])</f>
        <v>-1.1166064399773843</v>
      </c>
      <c r="O46">
        <v>1911.59</v>
      </c>
      <c r="P46">
        <v>1974.70280494236</v>
      </c>
      <c r="Q46">
        <v>1528.10844283131</v>
      </c>
      <c r="R46">
        <v>26.2542295643531</v>
      </c>
      <c r="S46" s="2">
        <f>(Table2[[#This Row],[Close Price]]-Table2[[#This Row],[20D EMA]])/Table2[[#This Row],[20D EMA]]</f>
        <v>-0.10433199587777706</v>
      </c>
      <c r="T46" s="2">
        <f>(Table2[[#This Row],[Close Price]]-Table2[[#This Row],[50D EMA]])/Table2[[#This Row],[50D EMA]]</f>
        <v>-0.13295813642702736</v>
      </c>
      <c r="U46" s="2">
        <f>(Table2[[#This Row],[Close Price]]-Table2[[#This Row],[200D EMA]])/Table2[[#This Row],[200D EMA]]</f>
        <v>0.12043749776533808</v>
      </c>
      <c r="V46">
        <v>0.81858991276666004</v>
      </c>
      <c r="W46">
        <v>1705.65</v>
      </c>
      <c r="X46">
        <v>1816.7</v>
      </c>
      <c r="Y46">
        <v>1705.65</v>
      </c>
      <c r="Z46">
        <v>1816.7</v>
      </c>
      <c r="AA46">
        <v>1705.65</v>
      </c>
      <c r="AB46">
        <v>1816.7</v>
      </c>
      <c r="AC46" s="2">
        <f>(Table2[[#This Row],[Close Price]]/Table2[[#This Row],[Day Low]])-1</f>
        <v>3.8108638935303585E-3</v>
      </c>
      <c r="AD46" s="2">
        <f>(Table2[[#This Row],[Day High]]/Table2[[#This Row],[Close Price]])-1</f>
        <v>6.1063575037233919E-2</v>
      </c>
      <c r="AE46" s="2">
        <f>(Table2[[#This Row],[Close Price]]/Table2[[#This Row],[Current Week Low]])-1</f>
        <v>3.8108638935303585E-3</v>
      </c>
      <c r="AF46" s="2">
        <f>(Table2[[#This Row],[Current Week High]]/Table2[[#This Row],[Close Price]])-1</f>
        <v>6.1063575037233919E-2</v>
      </c>
      <c r="AG46" s="2">
        <f>(Table2[[#This Row],[Close Price]]/Table2[[#This Row],[Current Month Low]])-1</f>
        <v>3.8108638935303585E-3</v>
      </c>
      <c r="AH46" s="2">
        <f>(Table2[[#This Row],[Current Month High]]/Table2[[#This Row],[Close Price]])-1</f>
        <v>6.1063575037233919E-2</v>
      </c>
      <c r="AI46">
        <v>56.761965949245003</v>
      </c>
      <c r="AJ46">
        <v>124.662117832305</v>
      </c>
      <c r="AK46" t="str">
        <f>IF(AND(Table2[[#This Row],[20D EMA]]&gt;Table2[[#This Row],[50D EMA]],Table2[[#This Row],[50D EMA]]&gt;Table2[[#This Row],[200D EMA]]),"Uptrend","Downtrend/NoTrend")</f>
        <v>Downtrend/NoTrend</v>
      </c>
      <c r="AL46">
        <v>-0.18</v>
      </c>
      <c r="AM46" t="s">
        <v>10353</v>
      </c>
      <c r="AN46">
        <v>-9.16</v>
      </c>
      <c r="AO46" t="s">
        <v>10353</v>
      </c>
      <c r="AP46">
        <v>0.14828175040769001</v>
      </c>
      <c r="AQ46">
        <f>(Table2[[#This Row],[Sharpe Ratio]]-AVERAGE(Table2[Sharpe Ratio]))/_xlfn.STDEV.P(Table2[Sharpe Ratio])</f>
        <v>0.96922200126436142</v>
      </c>
      <c r="AR4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">
        <f>_xlfn.RANK.AVG(Table2[[#This Row],[1Y Return vs Nifty Z-Score]],Table2[1Y Return vs Nifty Z-Score])</f>
        <v>112</v>
      </c>
      <c r="AT46">
        <f>_xlfn.RANK.AVG(Table2[[#This Row],[6M Return vs Nifty Z-Score]],Table2[6M Return vs Nifty Z-Score])</f>
        <v>18</v>
      </c>
      <c r="AU46">
        <f>_xlfn.RANK.AVG(Table2[[#This Row],[Sharpe Ratio Z-Score]],Table2[Sharpe Ratio Z-Score])</f>
        <v>124</v>
      </c>
      <c r="AV46">
        <f>(Table2[[#This Row],[Rank 1Y]]+Table2[[#This Row],[Rank 6M]]+Table2[[#This Row],[Rank Sharpe]])/3</f>
        <v>84.666666666666671</v>
      </c>
    </row>
    <row r="47" spans="1:48" x14ac:dyDescent="0.3">
      <c r="A47" t="s">
        <v>130</v>
      </c>
      <c r="B47" t="s">
        <v>131</v>
      </c>
      <c r="C47" t="s">
        <v>10321</v>
      </c>
      <c r="D47" t="s">
        <v>132</v>
      </c>
      <c r="E47">
        <v>217027.33343301</v>
      </c>
      <c r="F47">
        <v>296.89999999999998</v>
      </c>
      <c r="G47">
        <v>81.175640052448202</v>
      </c>
      <c r="H47">
        <f>(Table2[[#This Row],[1Y Return vs Nifty]]-AVERAGE(Table2[1Y Return vs Nifty]))/_xlfn.STDEV.P(Table2[1Y Return vs Nifty])</f>
        <v>0.9897245837434705</v>
      </c>
      <c r="I47">
        <v>-3.53962699732977</v>
      </c>
      <c r="J47">
        <f>(Table2[[#This Row],[1M Return vs Nifty]]-AVERAGE(Table2[1M Return vs Nifty]))/_xlfn.STDEV.P(Table2[1M Return vs Nifty])</f>
        <v>-0.37549065883136173</v>
      </c>
      <c r="K47">
        <v>30.643120475777401</v>
      </c>
      <c r="L47">
        <f>(Table2[[#This Row],[6M Return vs Nifty]]-AVERAGE(Table2[6M Return vs Nifty]))/_xlfn.STDEV.P(Table2[6M Return vs Nifty])</f>
        <v>0.82602757898338297</v>
      </c>
      <c r="M47">
        <v>-3.9281610095534401</v>
      </c>
      <c r="N47">
        <f>(Table2[[#This Row],[1W Return vs Nifty]]-AVERAGE(Table2[1W Return vs Nifty]))/_xlfn.STDEV.P(Table2[1W Return vs Nifty])</f>
        <v>-0.717139473063657</v>
      </c>
      <c r="O47">
        <v>301.95999999999998</v>
      </c>
      <c r="P47">
        <v>299.802807722956</v>
      </c>
      <c r="Q47">
        <v>243.913185964284</v>
      </c>
      <c r="R47">
        <v>39.723710541429199</v>
      </c>
      <c r="S47" s="2">
        <f>(Table2[[#This Row],[Close Price]]-Table2[[#This Row],[20D EMA]])/Table2[[#This Row],[20D EMA]]</f>
        <v>-1.6757186382302301E-2</v>
      </c>
      <c r="T47" s="2">
        <f>(Table2[[#This Row],[Close Price]]-Table2[[#This Row],[50D EMA]])/Table2[[#This Row],[50D EMA]]</f>
        <v>-9.6823900516584717E-3</v>
      </c>
      <c r="U47" s="2">
        <f>(Table2[[#This Row],[Close Price]]-Table2[[#This Row],[200D EMA]])/Table2[[#This Row],[200D EMA]]</f>
        <v>0.2172363655791647</v>
      </c>
      <c r="V47">
        <v>0.3925266328375</v>
      </c>
      <c r="W47">
        <v>295.05</v>
      </c>
      <c r="X47">
        <v>301.95</v>
      </c>
      <c r="Y47">
        <v>295.05</v>
      </c>
      <c r="Z47">
        <v>301.95</v>
      </c>
      <c r="AA47">
        <v>295.05</v>
      </c>
      <c r="AB47">
        <v>301.95</v>
      </c>
      <c r="AC47" s="2">
        <f>(Table2[[#This Row],[Close Price]]/Table2[[#This Row],[Day Low]])-1</f>
        <v>6.2701237078459648E-3</v>
      </c>
      <c r="AD47" s="2">
        <f>(Table2[[#This Row],[Day High]]/Table2[[#This Row],[Close Price]])-1</f>
        <v>1.7009093971034117E-2</v>
      </c>
      <c r="AE47" s="2">
        <f>(Table2[[#This Row],[Close Price]]/Table2[[#This Row],[Current Week Low]])-1</f>
        <v>6.2701237078459648E-3</v>
      </c>
      <c r="AF47" s="2">
        <f>(Table2[[#This Row],[Current Week High]]/Table2[[#This Row],[Close Price]])-1</f>
        <v>1.7009093971034117E-2</v>
      </c>
      <c r="AG47" s="2">
        <f>(Table2[[#This Row],[Close Price]]/Table2[[#This Row],[Current Month Low]])-1</f>
        <v>6.2701237078459648E-3</v>
      </c>
      <c r="AH47" s="2">
        <f>(Table2[[#This Row],[Current Month High]]/Table2[[#This Row],[Close Price]])-1</f>
        <v>1.7009093971034117E-2</v>
      </c>
      <c r="AI47">
        <v>14.685079151229299</v>
      </c>
      <c r="AJ47">
        <v>133.779527559055</v>
      </c>
      <c r="AK47" t="str">
        <f>IF(AND(Table2[[#This Row],[20D EMA]]&gt;Table2[[#This Row],[50D EMA]],Table2[[#This Row],[50D EMA]]&gt;Table2[[#This Row],[200D EMA]]),"Uptrend","Downtrend/NoTrend")</f>
        <v>Uptrend</v>
      </c>
      <c r="AL47">
        <v>-0.03</v>
      </c>
      <c r="AM47" t="s">
        <v>10353</v>
      </c>
      <c r="AN47">
        <v>1.0900000000000001</v>
      </c>
      <c r="AO47" t="s">
        <v>10354</v>
      </c>
      <c r="AP47">
        <v>0.21400085289777299</v>
      </c>
      <c r="AQ47">
        <f>(Table2[[#This Row],[Sharpe Ratio]]-AVERAGE(Table2[Sharpe Ratio]))/_xlfn.STDEV.P(Table2[Sharpe Ratio])</f>
        <v>1.721134715407421</v>
      </c>
      <c r="AR4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2.4442567462392559</v>
      </c>
      <c r="AS47">
        <f>_xlfn.RANK.AVG(Table2[[#This Row],[1Y Return vs Nifty Z-Score]],Table2[1Y Return vs Nifty Z-Score])</f>
        <v>100</v>
      </c>
      <c r="AT47">
        <f>_xlfn.RANK.AVG(Table2[[#This Row],[6M Return vs Nifty Z-Score]],Table2[6M Return vs Nifty Z-Score])</f>
        <v>131</v>
      </c>
      <c r="AU47">
        <f>_xlfn.RANK.AVG(Table2[[#This Row],[Sharpe Ratio Z-Score]],Table2[Sharpe Ratio Z-Score])</f>
        <v>28</v>
      </c>
      <c r="AV47">
        <f>(Table2[[#This Row],[Rank 1Y]]+Table2[[#This Row],[Rank 6M]]+Table2[[#This Row],[Rank Sharpe]])/3</f>
        <v>86.333333333333329</v>
      </c>
    </row>
    <row r="48" spans="1:48" x14ac:dyDescent="0.3">
      <c r="A48" t="s">
        <v>164</v>
      </c>
      <c r="B48" t="s">
        <v>165</v>
      </c>
      <c r="C48" t="s">
        <v>10310</v>
      </c>
      <c r="D48" t="s">
        <v>124</v>
      </c>
      <c r="E48">
        <v>162509.41915999999</v>
      </c>
      <c r="F48">
        <v>617.15</v>
      </c>
      <c r="G48">
        <v>123.279737607268</v>
      </c>
      <c r="H48">
        <f>(Table2[[#This Row],[1Y Return vs Nifty]]-AVERAGE(Table2[1Y Return vs Nifty]))/_xlfn.STDEV.P(Table2[1Y Return vs Nifty])</f>
        <v>1.7008337469308694</v>
      </c>
      <c r="I48">
        <v>-2.08372499326736</v>
      </c>
      <c r="J48">
        <f>(Table2[[#This Row],[1M Return vs Nifty]]-AVERAGE(Table2[1M Return vs Nifty]))/_xlfn.STDEV.P(Table2[1M Return vs Nifty])</f>
        <v>-0.22598555880243021</v>
      </c>
      <c r="K48">
        <v>20.549740152546399</v>
      </c>
      <c r="L48">
        <f>(Table2[[#This Row],[6M Return vs Nifty]]-AVERAGE(Table2[6M Return vs Nifty]))/_xlfn.STDEV.P(Table2[6M Return vs Nifty])</f>
        <v>0.47331394073569832</v>
      </c>
      <c r="M48">
        <v>2.9653215856352499</v>
      </c>
      <c r="N48">
        <f>(Table2[[#This Row],[1W Return vs Nifty]]-AVERAGE(Table2[1W Return vs Nifty]))/_xlfn.STDEV.P(Table2[1W Return vs Nifty])</f>
        <v>0.93929423811611812</v>
      </c>
      <c r="O48">
        <v>602.28</v>
      </c>
      <c r="P48">
        <v>586.12484291725195</v>
      </c>
      <c r="Q48">
        <v>485.16175444112901</v>
      </c>
      <c r="R48">
        <v>61.134286410729203</v>
      </c>
      <c r="S48" s="2">
        <f>(Table2[[#This Row],[Close Price]]-Table2[[#This Row],[20D EMA]])/Table2[[#This Row],[20D EMA]]</f>
        <v>2.468951318323704E-2</v>
      </c>
      <c r="T48" s="2">
        <f>(Table2[[#This Row],[Close Price]]-Table2[[#This Row],[50D EMA]])/Table2[[#This Row],[50D EMA]]</f>
        <v>5.2932677155143382E-2</v>
      </c>
      <c r="U48" s="2">
        <f>(Table2[[#This Row],[Close Price]]-Table2[[#This Row],[200D EMA]])/Table2[[#This Row],[200D EMA]]</f>
        <v>0.27204997993073837</v>
      </c>
      <c r="V48">
        <v>0.48721484415150601</v>
      </c>
      <c r="W48">
        <v>611.29999999999995</v>
      </c>
      <c r="X48">
        <v>622.5</v>
      </c>
      <c r="Y48">
        <v>611.29999999999995</v>
      </c>
      <c r="Z48">
        <v>622.5</v>
      </c>
      <c r="AA48">
        <v>611.29999999999995</v>
      </c>
      <c r="AB48">
        <v>622.5</v>
      </c>
      <c r="AC48" s="2">
        <f>(Table2[[#This Row],[Close Price]]/Table2[[#This Row],[Day Low]])-1</f>
        <v>9.5697693440208731E-3</v>
      </c>
      <c r="AD48" s="2">
        <f>(Table2[[#This Row],[Day High]]/Table2[[#This Row],[Close Price]])-1</f>
        <v>8.6688811472088734E-3</v>
      </c>
      <c r="AE48" s="2">
        <f>(Table2[[#This Row],[Close Price]]/Table2[[#This Row],[Current Week Low]])-1</f>
        <v>9.5697693440208731E-3</v>
      </c>
      <c r="AF48" s="2">
        <f>(Table2[[#This Row],[Current Week High]]/Table2[[#This Row],[Close Price]])-1</f>
        <v>8.6688811472088734E-3</v>
      </c>
      <c r="AG48" s="2">
        <f>(Table2[[#This Row],[Close Price]]/Table2[[#This Row],[Current Month Low]])-1</f>
        <v>9.5697693440208731E-3</v>
      </c>
      <c r="AH48" s="2">
        <f>(Table2[[#This Row],[Current Month High]]/Table2[[#This Row],[Close Price]])-1</f>
        <v>8.6688811472088734E-3</v>
      </c>
      <c r="AI48">
        <v>5.9709957060682202</v>
      </c>
      <c r="AJ48">
        <v>164.13438904344099</v>
      </c>
      <c r="AK48" t="str">
        <f>IF(AND(Table2[[#This Row],[20D EMA]]&gt;Table2[[#This Row],[50D EMA]],Table2[[#This Row],[50D EMA]]&gt;Table2[[#This Row],[200D EMA]]),"Uptrend","Downtrend/NoTrend")</f>
        <v>Uptrend</v>
      </c>
      <c r="AL48">
        <v>0.12</v>
      </c>
      <c r="AM48" t="s">
        <v>10354</v>
      </c>
      <c r="AN48">
        <v>9.48</v>
      </c>
      <c r="AO48" t="s">
        <v>10354</v>
      </c>
      <c r="AP48">
        <v>0.20068079494231</v>
      </c>
      <c r="AQ48">
        <f>(Table2[[#This Row],[Sharpe Ratio]]-AVERAGE(Table2[Sharpe Ratio]))/_xlfn.STDEV.P(Table2[Sharpe Ratio])</f>
        <v>1.5687357849541883</v>
      </c>
      <c r="AR4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4.4561921519344434</v>
      </c>
      <c r="AS48">
        <f>_xlfn.RANK.AVG(Table2[[#This Row],[1Y Return vs Nifty Z-Score]],Table2[1Y Return vs Nifty Z-Score])</f>
        <v>47</v>
      </c>
      <c r="AT48">
        <f>_xlfn.RANK.AVG(Table2[[#This Row],[6M Return vs Nifty Z-Score]],Table2[6M Return vs Nifty Z-Score])</f>
        <v>193</v>
      </c>
      <c r="AU48">
        <f>_xlfn.RANK.AVG(Table2[[#This Row],[Sharpe Ratio Z-Score]],Table2[Sharpe Ratio Z-Score])</f>
        <v>38</v>
      </c>
      <c r="AV48">
        <f>(Table2[[#This Row],[Rank 1Y]]+Table2[[#This Row],[Rank 6M]]+Table2[[#This Row],[Rank Sharpe]])/3</f>
        <v>92.666666666666671</v>
      </c>
    </row>
    <row r="49" spans="1:48" x14ac:dyDescent="0.3">
      <c r="A49" t="s">
        <v>1034</v>
      </c>
      <c r="B49" t="s">
        <v>1035</v>
      </c>
      <c r="C49" t="s">
        <v>10322</v>
      </c>
      <c r="D49" t="s">
        <v>474</v>
      </c>
      <c r="E49">
        <v>13360.19977325</v>
      </c>
      <c r="F49">
        <v>2007.5</v>
      </c>
      <c r="G49">
        <v>38.016782653148397</v>
      </c>
      <c r="H49">
        <f>(Table2[[#This Row],[1Y Return vs Nifty]]-AVERAGE(Table2[1Y Return vs Nifty]))/_xlfn.STDEV.P(Table2[1Y Return vs Nifty])</f>
        <v>0.26080125438387725</v>
      </c>
      <c r="I49">
        <v>-1.0202660765610001</v>
      </c>
      <c r="J49">
        <f>(Table2[[#This Row],[1M Return vs Nifty]]-AVERAGE(Table2[1M Return vs Nifty]))/_xlfn.STDEV.P(Table2[1M Return vs Nifty])</f>
        <v>-0.11678004134644353</v>
      </c>
      <c r="K49">
        <v>67.966716310591707</v>
      </c>
      <c r="L49">
        <f>(Table2[[#This Row],[6M Return vs Nifty]]-AVERAGE(Table2[6M Return vs Nifty]))/_xlfn.STDEV.P(Table2[6M Return vs Nifty])</f>
        <v>2.1303023469799749</v>
      </c>
      <c r="M49">
        <v>-5.5968541313862801</v>
      </c>
      <c r="N49">
        <f>(Table2[[#This Row],[1W Return vs Nifty]]-AVERAGE(Table2[1W Return vs Nifty]))/_xlfn.STDEV.P(Table2[1W Return vs Nifty])</f>
        <v>-1.1181094475939368</v>
      </c>
      <c r="O49">
        <v>1990.78</v>
      </c>
      <c r="P49">
        <v>1869.4853093900899</v>
      </c>
      <c r="Q49">
        <v>1465.1258466080501</v>
      </c>
      <c r="R49">
        <v>59.279633481182401</v>
      </c>
      <c r="S49" s="2">
        <f>(Table2[[#This Row],[Close Price]]-Table2[[#This Row],[20D EMA]])/Table2[[#This Row],[20D EMA]]</f>
        <v>8.3987180903967434E-3</v>
      </c>
      <c r="T49" s="2">
        <f>(Table2[[#This Row],[Close Price]]-Table2[[#This Row],[50D EMA]])/Table2[[#This Row],[50D EMA]]</f>
        <v>7.3824966645464937E-2</v>
      </c>
      <c r="U49" s="2">
        <f>(Table2[[#This Row],[Close Price]]-Table2[[#This Row],[200D EMA]])/Table2[[#This Row],[200D EMA]]</f>
        <v>0.37018946505354061</v>
      </c>
      <c r="V49">
        <v>0.60789566073526502</v>
      </c>
      <c r="W49">
        <v>1985.5</v>
      </c>
      <c r="X49">
        <v>2024</v>
      </c>
      <c r="Y49">
        <v>1985.5</v>
      </c>
      <c r="Z49">
        <v>2024</v>
      </c>
      <c r="AA49">
        <v>1985.5</v>
      </c>
      <c r="AB49">
        <v>2024</v>
      </c>
      <c r="AC49" s="2">
        <f>(Table2[[#This Row],[Close Price]]/Table2[[#This Row],[Day Low]])-1</f>
        <v>1.1080332409972193E-2</v>
      </c>
      <c r="AD49" s="2">
        <f>(Table2[[#This Row],[Day High]]/Table2[[#This Row],[Close Price]])-1</f>
        <v>8.2191780821918581E-3</v>
      </c>
      <c r="AE49" s="2">
        <f>(Table2[[#This Row],[Close Price]]/Table2[[#This Row],[Current Week Low]])-1</f>
        <v>1.1080332409972193E-2</v>
      </c>
      <c r="AF49" s="2">
        <f>(Table2[[#This Row],[Current Week High]]/Table2[[#This Row],[Close Price]])-1</f>
        <v>8.2191780821918581E-3</v>
      </c>
      <c r="AG49" s="2">
        <f>(Table2[[#This Row],[Close Price]]/Table2[[#This Row],[Current Month Low]])-1</f>
        <v>1.1080332409972193E-2</v>
      </c>
      <c r="AH49" s="2">
        <f>(Table2[[#This Row],[Current Month High]]/Table2[[#This Row],[Close Price]])-1</f>
        <v>8.2191780821918581E-3</v>
      </c>
      <c r="AI49">
        <v>18.555417185554099</v>
      </c>
      <c r="AJ49">
        <v>123.45868730297001</v>
      </c>
      <c r="AK49" t="str">
        <f>IF(AND(Table2[[#This Row],[20D EMA]]&gt;Table2[[#This Row],[50D EMA]],Table2[[#This Row],[50D EMA]]&gt;Table2[[#This Row],[200D EMA]]),"Uptrend","Downtrend/NoTrend")</f>
        <v>Uptrend</v>
      </c>
      <c r="AL49">
        <v>-0.28000000000000003</v>
      </c>
      <c r="AM49" t="s">
        <v>10353</v>
      </c>
      <c r="AN49">
        <v>9.42</v>
      </c>
      <c r="AO49" t="s">
        <v>10354</v>
      </c>
      <c r="AP49">
        <v>0.21584113107198799</v>
      </c>
      <c r="AQ49">
        <f>(Table2[[#This Row],[Sharpe Ratio]]-AVERAGE(Table2[Sharpe Ratio]))/_xlfn.STDEV.P(Table2[Sharpe Ratio])</f>
        <v>1.7421899109947474</v>
      </c>
      <c r="AR4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2.8984040234182196</v>
      </c>
      <c r="AS49">
        <f>_xlfn.RANK.AVG(Table2[[#This Row],[1Y Return vs Nifty Z-Score]],Table2[1Y Return vs Nifty Z-Score])</f>
        <v>230</v>
      </c>
      <c r="AT49">
        <f>_xlfn.RANK.AVG(Table2[[#This Row],[6M Return vs Nifty Z-Score]],Table2[6M Return vs Nifty Z-Score])</f>
        <v>23</v>
      </c>
      <c r="AU49">
        <f>_xlfn.RANK.AVG(Table2[[#This Row],[Sharpe Ratio Z-Score]],Table2[Sharpe Ratio Z-Score])</f>
        <v>27</v>
      </c>
      <c r="AV49">
        <f>(Table2[[#This Row],[Rank 1Y]]+Table2[[#This Row],[Rank 6M]]+Table2[[#This Row],[Rank Sharpe]])/3</f>
        <v>93.333333333333329</v>
      </c>
    </row>
    <row r="50" spans="1:48" x14ac:dyDescent="0.3">
      <c r="A50" t="s">
        <v>923</v>
      </c>
      <c r="B50" t="s">
        <v>924</v>
      </c>
      <c r="C50" t="s">
        <v>10314</v>
      </c>
      <c r="D50" t="s">
        <v>54</v>
      </c>
      <c r="E50">
        <v>16079.62156399</v>
      </c>
      <c r="F50">
        <v>1048.1500000000001</v>
      </c>
      <c r="G50">
        <v>305.77727506398202</v>
      </c>
      <c r="H50">
        <f>(Table2[[#This Row],[1Y Return vs Nifty]]-AVERAGE(Table2[1Y Return vs Nifty]))/_xlfn.STDEV.P(Table2[1Y Return vs Nifty])</f>
        <v>4.7830912629751481</v>
      </c>
      <c r="I50">
        <v>17.7989427818931</v>
      </c>
      <c r="J50">
        <f>(Table2[[#This Row],[1M Return vs Nifty]]-AVERAGE(Table2[1M Return vs Nifty]))/_xlfn.STDEV.P(Table2[1M Return vs Nifty])</f>
        <v>1.8157454273992713</v>
      </c>
      <c r="K50">
        <v>58.670650087266601</v>
      </c>
      <c r="L50">
        <f>(Table2[[#This Row],[6M Return vs Nifty]]-AVERAGE(Table2[6M Return vs Nifty]))/_xlfn.STDEV.P(Table2[6M Return vs Nifty])</f>
        <v>1.8054508865159531</v>
      </c>
      <c r="M50">
        <v>-0.246609602595695</v>
      </c>
      <c r="N50">
        <f>(Table2[[#This Row],[1W Return vs Nifty]]-AVERAGE(Table2[1W Return vs Nifty]))/_xlfn.STDEV.P(Table2[1W Return vs Nifty])</f>
        <v>0.16749986209364279</v>
      </c>
      <c r="O50">
        <v>981.64</v>
      </c>
      <c r="P50">
        <v>880.64509197115501</v>
      </c>
      <c r="Q50">
        <v>625.960189966136</v>
      </c>
      <c r="R50">
        <v>63.045464740623999</v>
      </c>
      <c r="S50" s="2">
        <f>(Table2[[#This Row],[Close Price]]-Table2[[#This Row],[20D EMA]])/Table2[[#This Row],[20D EMA]]</f>
        <v>6.7753962756204017E-2</v>
      </c>
      <c r="T50" s="2">
        <f>(Table2[[#This Row],[Close Price]]-Table2[[#This Row],[50D EMA]])/Table2[[#This Row],[50D EMA]]</f>
        <v>0.19020705339300478</v>
      </c>
      <c r="U50" s="2">
        <f>(Table2[[#This Row],[Close Price]]-Table2[[#This Row],[200D EMA]])/Table2[[#This Row],[200D EMA]]</f>
        <v>0.67446750895884333</v>
      </c>
      <c r="V50">
        <v>0.43640801481108599</v>
      </c>
      <c r="W50">
        <v>1040</v>
      </c>
      <c r="X50">
        <v>1097.7</v>
      </c>
      <c r="Y50">
        <v>1040</v>
      </c>
      <c r="Z50">
        <v>1097.7</v>
      </c>
      <c r="AA50">
        <v>1040</v>
      </c>
      <c r="AB50">
        <v>1097.7</v>
      </c>
      <c r="AC50" s="2">
        <f>(Table2[[#This Row],[Close Price]]/Table2[[#This Row],[Day Low]])-1</f>
        <v>7.8365384615386446E-3</v>
      </c>
      <c r="AD50" s="2">
        <f>(Table2[[#This Row],[Day High]]/Table2[[#This Row],[Close Price]])-1</f>
        <v>4.7273768067547461E-2</v>
      </c>
      <c r="AE50" s="2">
        <f>(Table2[[#This Row],[Close Price]]/Table2[[#This Row],[Current Week Low]])-1</f>
        <v>7.8365384615386446E-3</v>
      </c>
      <c r="AF50" s="2">
        <f>(Table2[[#This Row],[Current Week High]]/Table2[[#This Row],[Close Price]])-1</f>
        <v>4.7273768067547461E-2</v>
      </c>
      <c r="AG50" s="2">
        <f>(Table2[[#This Row],[Close Price]]/Table2[[#This Row],[Current Month Low]])-1</f>
        <v>7.8365384615386446E-3</v>
      </c>
      <c r="AH50" s="2">
        <f>(Table2[[#This Row],[Current Month High]]/Table2[[#This Row],[Close Price]])-1</f>
        <v>4.7273768067547461E-2</v>
      </c>
      <c r="AI50">
        <v>4.7273768067547399</v>
      </c>
      <c r="AJ50">
        <v>391.51230949589598</v>
      </c>
      <c r="AK50" t="str">
        <f>IF(AND(Table2[[#This Row],[20D EMA]]&gt;Table2[[#This Row],[50D EMA]],Table2[[#This Row],[50D EMA]]&gt;Table2[[#This Row],[200D EMA]]),"Uptrend","Downtrend/NoTrend")</f>
        <v>Uptrend</v>
      </c>
      <c r="AL50">
        <v>0.52</v>
      </c>
      <c r="AM50" t="s">
        <v>10354</v>
      </c>
      <c r="AN50">
        <v>14.06</v>
      </c>
      <c r="AO50" t="s">
        <v>10354</v>
      </c>
      <c r="AP50">
        <v>9.6731727321025002E-2</v>
      </c>
      <c r="AQ50">
        <f>(Table2[[#This Row],[Sharpe Ratio]]-AVERAGE(Table2[Sharpe Ratio]))/_xlfn.STDEV.P(Table2[Sharpe Ratio])</f>
        <v>0.37942213631519034</v>
      </c>
      <c r="AR5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8.9512095752992042</v>
      </c>
      <c r="AS50">
        <f>_xlfn.RANK.AVG(Table2[[#This Row],[1Y Return vs Nifty Z-Score]],Table2[1Y Return vs Nifty Z-Score])</f>
        <v>1</v>
      </c>
      <c r="AT50">
        <f>_xlfn.RANK.AVG(Table2[[#This Row],[6M Return vs Nifty Z-Score]],Table2[6M Return vs Nifty Z-Score])</f>
        <v>41</v>
      </c>
      <c r="AU50">
        <f>_xlfn.RANK.AVG(Table2[[#This Row],[Sharpe Ratio Z-Score]],Table2[Sharpe Ratio Z-Score])</f>
        <v>240</v>
      </c>
      <c r="AV50">
        <f>(Table2[[#This Row],[Rank 1Y]]+Table2[[#This Row],[Rank 6M]]+Table2[[#This Row],[Rank Sharpe]])/3</f>
        <v>94</v>
      </c>
    </row>
    <row r="51" spans="1:48" x14ac:dyDescent="0.3">
      <c r="A51" t="s">
        <v>159</v>
      </c>
      <c r="B51" t="s">
        <v>160</v>
      </c>
      <c r="C51" t="s">
        <v>10310</v>
      </c>
      <c r="D51" t="s">
        <v>124</v>
      </c>
      <c r="E51">
        <v>180565.06779840001</v>
      </c>
      <c r="F51">
        <v>547.15</v>
      </c>
      <c r="G51">
        <v>128.817457822493</v>
      </c>
      <c r="H51">
        <f>(Table2[[#This Row],[1Y Return vs Nifty]]-AVERAGE(Table2[1Y Return vs Nifty]))/_xlfn.STDEV.P(Table2[1Y Return vs Nifty])</f>
        <v>1.7943620213010154</v>
      </c>
      <c r="I51">
        <v>-0.32175739169266798</v>
      </c>
      <c r="J51">
        <f>(Table2[[#This Row],[1M Return vs Nifty]]-AVERAGE(Table2[1M Return vs Nifty]))/_xlfn.STDEV.P(Table2[1M Return vs Nifty])</f>
        <v>-4.5050893017143753E-2</v>
      </c>
      <c r="K51">
        <v>18.7244519524005</v>
      </c>
      <c r="L51">
        <f>(Table2[[#This Row],[6M Return vs Nifty]]-AVERAGE(Table2[6M Return vs Nifty]))/_xlfn.STDEV.P(Table2[6M Return vs Nifty])</f>
        <v>0.40952916087931629</v>
      </c>
      <c r="M51">
        <v>4.7735860919469104</v>
      </c>
      <c r="N51">
        <f>(Table2[[#This Row],[1W Return vs Nifty]]-AVERAGE(Table2[1W Return vs Nifty]))/_xlfn.STDEV.P(Table2[1W Return vs Nifty])</f>
        <v>1.3738017958888815</v>
      </c>
      <c r="O51">
        <v>525.58000000000004</v>
      </c>
      <c r="P51">
        <v>514.86512862221196</v>
      </c>
      <c r="Q51">
        <v>433.410586759144</v>
      </c>
      <c r="R51">
        <v>67.963854582777699</v>
      </c>
      <c r="S51" s="2">
        <f>(Table2[[#This Row],[Close Price]]-Table2[[#This Row],[20D EMA]])/Table2[[#This Row],[20D EMA]]</f>
        <v>4.1040374443471847E-2</v>
      </c>
      <c r="T51" s="2">
        <f>(Table2[[#This Row],[Close Price]]-Table2[[#This Row],[50D EMA]])/Table2[[#This Row],[50D EMA]]</f>
        <v>6.2705492337736868E-2</v>
      </c>
      <c r="U51" s="2">
        <f>(Table2[[#This Row],[Close Price]]-Table2[[#This Row],[200D EMA]])/Table2[[#This Row],[200D EMA]]</f>
        <v>0.26242878396522312</v>
      </c>
      <c r="V51">
        <v>0.55334496009041501</v>
      </c>
      <c r="W51">
        <v>540.1</v>
      </c>
      <c r="X51">
        <v>554.04999999999995</v>
      </c>
      <c r="Y51">
        <v>540.1</v>
      </c>
      <c r="Z51">
        <v>554.04999999999995</v>
      </c>
      <c r="AA51">
        <v>540.1</v>
      </c>
      <c r="AB51">
        <v>554.04999999999995</v>
      </c>
      <c r="AC51" s="2">
        <f>(Table2[[#This Row],[Close Price]]/Table2[[#This Row],[Day Low]])-1</f>
        <v>1.3053138307720813E-2</v>
      </c>
      <c r="AD51" s="2">
        <f>(Table2[[#This Row],[Day High]]/Table2[[#This Row],[Close Price]])-1</f>
        <v>1.2610801425568807E-2</v>
      </c>
      <c r="AE51" s="2">
        <f>(Table2[[#This Row],[Close Price]]/Table2[[#This Row],[Current Week Low]])-1</f>
        <v>1.3053138307720813E-2</v>
      </c>
      <c r="AF51" s="2">
        <f>(Table2[[#This Row],[Current Week High]]/Table2[[#This Row],[Close Price]])-1</f>
        <v>1.2610801425568807E-2</v>
      </c>
      <c r="AG51" s="2">
        <f>(Table2[[#This Row],[Close Price]]/Table2[[#This Row],[Current Month Low]])-1</f>
        <v>1.3053138307720813E-2</v>
      </c>
      <c r="AH51" s="2">
        <f>(Table2[[#This Row],[Current Month High]]/Table2[[#This Row],[Close Price]])-1</f>
        <v>1.2610801425568807E-2</v>
      </c>
      <c r="AI51">
        <v>6.0038380699990901</v>
      </c>
      <c r="AJ51">
        <v>168.40814324258</v>
      </c>
      <c r="AK51" t="str">
        <f>IF(AND(Table2[[#This Row],[20D EMA]]&gt;Table2[[#This Row],[50D EMA]],Table2[[#This Row],[50D EMA]]&gt;Table2[[#This Row],[200D EMA]]),"Uptrend","Downtrend/NoTrend")</f>
        <v>Uptrend</v>
      </c>
      <c r="AL51">
        <v>0.04</v>
      </c>
      <c r="AM51" t="s">
        <v>10354</v>
      </c>
      <c r="AN51">
        <v>12.9</v>
      </c>
      <c r="AO51" t="s">
        <v>10354</v>
      </c>
      <c r="AP51">
        <v>0.20243593174107299</v>
      </c>
      <c r="AQ51">
        <f>(Table2[[#This Row],[Sharpe Ratio]]-AVERAGE(Table2[Sharpe Ratio]))/_xlfn.STDEV.P(Table2[Sharpe Ratio])</f>
        <v>1.5888168515550201</v>
      </c>
      <c r="AR5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5.1214589366070893</v>
      </c>
      <c r="AS51">
        <f>_xlfn.RANK.AVG(Table2[[#This Row],[1Y Return vs Nifty Z-Score]],Table2[1Y Return vs Nifty Z-Score])</f>
        <v>41</v>
      </c>
      <c r="AT51">
        <f>_xlfn.RANK.AVG(Table2[[#This Row],[6M Return vs Nifty Z-Score]],Table2[6M Return vs Nifty Z-Score])</f>
        <v>209</v>
      </c>
      <c r="AU51">
        <f>_xlfn.RANK.AVG(Table2[[#This Row],[Sharpe Ratio Z-Score]],Table2[Sharpe Ratio Z-Score])</f>
        <v>35</v>
      </c>
      <c r="AV51">
        <f>(Table2[[#This Row],[Rank 1Y]]+Table2[[#This Row],[Rank 6M]]+Table2[[#This Row],[Rank Sharpe]])/3</f>
        <v>95</v>
      </c>
    </row>
    <row r="52" spans="1:48" x14ac:dyDescent="0.3">
      <c r="A52" t="s">
        <v>462</v>
      </c>
      <c r="B52" t="s">
        <v>463</v>
      </c>
      <c r="C52" t="s">
        <v>10321</v>
      </c>
      <c r="D52" t="s">
        <v>92</v>
      </c>
      <c r="E52">
        <v>47794.251562500001</v>
      </c>
      <c r="F52">
        <v>1303.8499999999999</v>
      </c>
      <c r="G52">
        <v>91.385407418353594</v>
      </c>
      <c r="H52">
        <f>(Table2[[#This Row],[1Y Return vs Nifty]]-AVERAGE(Table2[1Y Return vs Nifty]))/_xlfn.STDEV.P(Table2[1Y Return vs Nifty])</f>
        <v>1.1621605115876452</v>
      </c>
      <c r="I52">
        <v>-10.545175128426999</v>
      </c>
      <c r="J52">
        <f>(Table2[[#This Row],[1M Return vs Nifty]]-AVERAGE(Table2[1M Return vs Nifty]))/_xlfn.STDEV.P(Table2[1M Return vs Nifty])</f>
        <v>-1.0948832904609065</v>
      </c>
      <c r="K52">
        <v>28.3019232599272</v>
      </c>
      <c r="L52">
        <f>(Table2[[#This Row],[6M Return vs Nifty]]-AVERAGE(Table2[6M Return vs Nifty]))/_xlfn.STDEV.P(Table2[6M Return vs Nifty])</f>
        <v>0.7442143349151622</v>
      </c>
      <c r="M52">
        <v>-2.9398373381469001</v>
      </c>
      <c r="N52">
        <f>(Table2[[#This Row],[1W Return vs Nifty]]-AVERAGE(Table2[1W Return vs Nifty]))/_xlfn.STDEV.P(Table2[1W Return vs Nifty])</f>
        <v>-0.47965535320566743</v>
      </c>
      <c r="O52">
        <v>1344.96</v>
      </c>
      <c r="P52">
        <v>1383.9471154309999</v>
      </c>
      <c r="Q52">
        <v>1123.84580175421</v>
      </c>
      <c r="R52">
        <v>36.918450927116901</v>
      </c>
      <c r="S52" s="2">
        <f>(Table2[[#This Row],[Close Price]]-Table2[[#This Row],[20D EMA]])/Table2[[#This Row],[20D EMA]]</f>
        <v>-3.0565964787056959E-2</v>
      </c>
      <c r="T52" s="2">
        <f>(Table2[[#This Row],[Close Price]]-Table2[[#This Row],[50D EMA]])/Table2[[#This Row],[50D EMA]]</f>
        <v>-5.7875849834085266E-2</v>
      </c>
      <c r="U52" s="2">
        <f>(Table2[[#This Row],[Close Price]]-Table2[[#This Row],[200D EMA]])/Table2[[#This Row],[200D EMA]]</f>
        <v>0.1601680568320151</v>
      </c>
      <c r="V52">
        <v>0.30390712585266499</v>
      </c>
      <c r="W52">
        <v>1286</v>
      </c>
      <c r="X52">
        <v>1311.45</v>
      </c>
      <c r="Y52">
        <v>1286</v>
      </c>
      <c r="Z52">
        <v>1311.45</v>
      </c>
      <c r="AA52">
        <v>1286</v>
      </c>
      <c r="AB52">
        <v>1311.45</v>
      </c>
      <c r="AC52" s="2">
        <f>(Table2[[#This Row],[Close Price]]/Table2[[#This Row],[Day Low]])-1</f>
        <v>1.3880248833592512E-2</v>
      </c>
      <c r="AD52" s="2">
        <f>(Table2[[#This Row],[Day High]]/Table2[[#This Row],[Close Price]])-1</f>
        <v>5.8288913602024817E-3</v>
      </c>
      <c r="AE52" s="2">
        <f>(Table2[[#This Row],[Close Price]]/Table2[[#This Row],[Current Week Low]])-1</f>
        <v>1.3880248833592512E-2</v>
      </c>
      <c r="AF52" s="2">
        <f>(Table2[[#This Row],[Current Week High]]/Table2[[#This Row],[Close Price]])-1</f>
        <v>5.8288913602024817E-3</v>
      </c>
      <c r="AG52" s="2">
        <f>(Table2[[#This Row],[Close Price]]/Table2[[#This Row],[Current Month Low]])-1</f>
        <v>1.3880248833592512E-2</v>
      </c>
      <c r="AH52" s="2">
        <f>(Table2[[#This Row],[Current Month High]]/Table2[[#This Row],[Close Price]])-1</f>
        <v>5.8288913602024817E-3</v>
      </c>
      <c r="AI52">
        <v>37.646201633623498</v>
      </c>
      <c r="AJ52">
        <v>189.74444444444401</v>
      </c>
      <c r="AK52" t="str">
        <f>IF(AND(Table2[[#This Row],[20D EMA]]&gt;Table2[[#This Row],[50D EMA]],Table2[[#This Row],[50D EMA]]&gt;Table2[[#This Row],[200D EMA]]),"Uptrend","Downtrend/NoTrend")</f>
        <v>Downtrend/NoTrend</v>
      </c>
      <c r="AL52">
        <v>0</v>
      </c>
      <c r="AM52">
        <v>0</v>
      </c>
      <c r="AN52">
        <v>-1.06</v>
      </c>
      <c r="AO52" t="s">
        <v>10353</v>
      </c>
      <c r="AP52">
        <v>0.18724907075358799</v>
      </c>
      <c r="AQ52">
        <f>(Table2[[#This Row],[Sharpe Ratio]]-AVERAGE(Table2[Sharpe Ratio]))/_xlfn.STDEV.P(Table2[Sharpe Ratio])</f>
        <v>1.4150592463574088</v>
      </c>
      <c r="AR5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">
        <f>_xlfn.RANK.AVG(Table2[[#This Row],[1Y Return vs Nifty Z-Score]],Table2[1Y Return vs Nifty Z-Score])</f>
        <v>86</v>
      </c>
      <c r="AT52">
        <f>_xlfn.RANK.AVG(Table2[[#This Row],[6M Return vs Nifty Z-Score]],Table2[6M Return vs Nifty Z-Score])</f>
        <v>144</v>
      </c>
      <c r="AU52">
        <f>_xlfn.RANK.AVG(Table2[[#This Row],[Sharpe Ratio Z-Score]],Table2[Sharpe Ratio Z-Score])</f>
        <v>59</v>
      </c>
      <c r="AV52">
        <f>(Table2[[#This Row],[Rank 1Y]]+Table2[[#This Row],[Rank 6M]]+Table2[[#This Row],[Rank Sharpe]])/3</f>
        <v>96.333333333333329</v>
      </c>
    </row>
    <row r="53" spans="1:48" x14ac:dyDescent="0.3">
      <c r="A53" t="s">
        <v>1342</v>
      </c>
      <c r="B53" t="s">
        <v>1343</v>
      </c>
      <c r="C53" t="s">
        <v>10321</v>
      </c>
      <c r="D53" t="s">
        <v>933</v>
      </c>
      <c r="E53">
        <v>8412.6024338400002</v>
      </c>
      <c r="F53">
        <v>886.05</v>
      </c>
      <c r="G53">
        <v>101.09766844469</v>
      </c>
      <c r="H53">
        <f>(Table2[[#This Row],[1Y Return vs Nifty]]-AVERAGE(Table2[1Y Return vs Nifty]))/_xlfn.STDEV.P(Table2[1Y Return vs Nifty])</f>
        <v>1.3261939005494532</v>
      </c>
      <c r="I53">
        <v>-0.50912468132591204</v>
      </c>
      <c r="J53">
        <f>(Table2[[#This Row],[1M Return vs Nifty]]-AVERAGE(Table2[1M Return vs Nifty]))/_xlfn.STDEV.P(Table2[1M Return vs Nifty])</f>
        <v>-6.4291449936912326E-2</v>
      </c>
      <c r="K53">
        <v>29.571706110742198</v>
      </c>
      <c r="L53">
        <f>(Table2[[#This Row],[6M Return vs Nifty]]-AVERAGE(Table2[6M Return vs Nifty]))/_xlfn.STDEV.P(Table2[6M Return vs Nifty])</f>
        <v>0.78858695486535424</v>
      </c>
      <c r="M53">
        <v>0.90077460408955701</v>
      </c>
      <c r="N53">
        <f>(Table2[[#This Row],[1W Return vs Nifty]]-AVERAGE(Table2[1W Return vs Nifty]))/_xlfn.STDEV.P(Table2[1W Return vs Nifty])</f>
        <v>0.44320460978608128</v>
      </c>
      <c r="O53">
        <v>877.67</v>
      </c>
      <c r="P53">
        <v>871.67808261442894</v>
      </c>
      <c r="Q53">
        <v>727.02082784244999</v>
      </c>
      <c r="R53">
        <v>53.545996665308103</v>
      </c>
      <c r="S53" s="2">
        <f>(Table2[[#This Row],[Close Price]]-Table2[[#This Row],[20D EMA]])/Table2[[#This Row],[20D EMA]]</f>
        <v>9.5480077933619654E-3</v>
      </c>
      <c r="T53" s="2">
        <f>(Table2[[#This Row],[Close Price]]-Table2[[#This Row],[50D EMA]])/Table2[[#This Row],[50D EMA]]</f>
        <v>1.6487643399803329E-2</v>
      </c>
      <c r="U53" s="2">
        <f>(Table2[[#This Row],[Close Price]]-Table2[[#This Row],[200D EMA]])/Table2[[#This Row],[200D EMA]]</f>
        <v>0.21874087518165655</v>
      </c>
      <c r="V53">
        <v>0.477013693642443</v>
      </c>
      <c r="W53">
        <v>873</v>
      </c>
      <c r="X53">
        <v>910.9</v>
      </c>
      <c r="Y53">
        <v>873</v>
      </c>
      <c r="Z53">
        <v>910.9</v>
      </c>
      <c r="AA53">
        <v>873</v>
      </c>
      <c r="AB53">
        <v>910.9</v>
      </c>
      <c r="AC53" s="2">
        <f>(Table2[[#This Row],[Close Price]]/Table2[[#This Row],[Day Low]])-1</f>
        <v>1.494845360824737E-2</v>
      </c>
      <c r="AD53" s="2">
        <f>(Table2[[#This Row],[Day High]]/Table2[[#This Row],[Close Price]])-1</f>
        <v>2.8045821341910804E-2</v>
      </c>
      <c r="AE53" s="2">
        <f>(Table2[[#This Row],[Close Price]]/Table2[[#This Row],[Current Week Low]])-1</f>
        <v>1.494845360824737E-2</v>
      </c>
      <c r="AF53" s="2">
        <f>(Table2[[#This Row],[Current Week High]]/Table2[[#This Row],[Close Price]])-1</f>
        <v>2.8045821341910804E-2</v>
      </c>
      <c r="AG53" s="2">
        <f>(Table2[[#This Row],[Close Price]]/Table2[[#This Row],[Current Month Low]])-1</f>
        <v>1.494845360824737E-2</v>
      </c>
      <c r="AH53" s="2">
        <f>(Table2[[#This Row],[Current Month High]]/Table2[[#This Row],[Close Price]])-1</f>
        <v>2.8045821341910804E-2</v>
      </c>
      <c r="AI53">
        <v>19.519214491281499</v>
      </c>
      <c r="AJ53">
        <v>132.49803201259499</v>
      </c>
      <c r="AK53" t="str">
        <f>IF(AND(Table2[[#This Row],[20D EMA]]&gt;Table2[[#This Row],[50D EMA]],Table2[[#This Row],[50D EMA]]&gt;Table2[[#This Row],[200D EMA]]),"Uptrend","Downtrend/NoTrend")</f>
        <v>Uptrend</v>
      </c>
      <c r="AL53">
        <v>0</v>
      </c>
      <c r="AM53">
        <v>0</v>
      </c>
      <c r="AN53">
        <v>6.72</v>
      </c>
      <c r="AO53" t="s">
        <v>10354</v>
      </c>
      <c r="AP53">
        <v>0.171194218142426</v>
      </c>
      <c r="AQ53">
        <f>(Table2[[#This Row],[Sharpe Ratio]]-AVERAGE(Table2[Sharpe Ratio]))/_xlfn.STDEV.P(Table2[Sharpe Ratio])</f>
        <v>1.2313706787320786</v>
      </c>
      <c r="AR5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3.725064693996055</v>
      </c>
      <c r="AS53">
        <f>_xlfn.RANK.AVG(Table2[[#This Row],[1Y Return vs Nifty Z-Score]],Table2[1Y Return vs Nifty Z-Score])</f>
        <v>67</v>
      </c>
      <c r="AT53">
        <f>_xlfn.RANK.AVG(Table2[[#This Row],[6M Return vs Nifty Z-Score]],Table2[6M Return vs Nifty Z-Score])</f>
        <v>138</v>
      </c>
      <c r="AU53">
        <f>_xlfn.RANK.AVG(Table2[[#This Row],[Sharpe Ratio Z-Score]],Table2[Sharpe Ratio Z-Score])</f>
        <v>84</v>
      </c>
      <c r="AV53">
        <f>(Table2[[#This Row],[Rank 1Y]]+Table2[[#This Row],[Rank 6M]]+Table2[[#This Row],[Rank Sharpe]])/3</f>
        <v>96.333333333333329</v>
      </c>
    </row>
    <row r="54" spans="1:48" x14ac:dyDescent="0.3">
      <c r="A54" t="s">
        <v>587</v>
      </c>
      <c r="B54" t="s">
        <v>588</v>
      </c>
      <c r="C54" t="s">
        <v>10313</v>
      </c>
      <c r="D54" t="s">
        <v>46</v>
      </c>
      <c r="E54">
        <v>33766.199999999997</v>
      </c>
      <c r="F54">
        <v>187.59</v>
      </c>
      <c r="G54">
        <v>204.91623186014201</v>
      </c>
      <c r="H54">
        <f>(Table2[[#This Row],[1Y Return vs Nifty]]-AVERAGE(Table2[1Y Return vs Nifty]))/_xlfn.STDEV.P(Table2[1Y Return vs Nifty])</f>
        <v>3.0796178198617628</v>
      </c>
      <c r="I54">
        <v>3.4422261462882302</v>
      </c>
      <c r="J54">
        <f>(Table2[[#This Row],[1M Return vs Nifty]]-AVERAGE(Table2[1M Return vs Nifty]))/_xlfn.STDEV.P(Table2[1M Return vs Nifty])</f>
        <v>0.34146875856852921</v>
      </c>
      <c r="K54">
        <v>26.5118537033254</v>
      </c>
      <c r="L54">
        <f>(Table2[[#This Row],[6M Return vs Nifty]]-AVERAGE(Table2[6M Return vs Nifty]))/_xlfn.STDEV.P(Table2[6M Return vs Nifty])</f>
        <v>0.68166027217245084</v>
      </c>
      <c r="M54">
        <v>2.0601445939829302</v>
      </c>
      <c r="N54">
        <f>(Table2[[#This Row],[1W Return vs Nifty]]-AVERAGE(Table2[1W Return vs Nifty]))/_xlfn.STDEV.P(Table2[1W Return vs Nifty])</f>
        <v>0.72178941920155681</v>
      </c>
      <c r="O54">
        <v>182.49</v>
      </c>
      <c r="P54">
        <v>175.08302599075</v>
      </c>
      <c r="Q54">
        <v>136.57812627657</v>
      </c>
      <c r="R54">
        <v>55.962512762711498</v>
      </c>
      <c r="S54" s="2">
        <f>(Table2[[#This Row],[Close Price]]-Table2[[#This Row],[20D EMA]])/Table2[[#This Row],[20D EMA]]</f>
        <v>2.7946736807496268E-2</v>
      </c>
      <c r="T54" s="2">
        <f>(Table2[[#This Row],[Close Price]]-Table2[[#This Row],[50D EMA]])/Table2[[#This Row],[50D EMA]]</f>
        <v>7.1434531922647773E-2</v>
      </c>
      <c r="U54" s="2">
        <f>(Table2[[#This Row],[Close Price]]-Table2[[#This Row],[200D EMA]])/Table2[[#This Row],[200D EMA]]</f>
        <v>0.37349958675030598</v>
      </c>
      <c r="V54">
        <v>1.5218776177717299</v>
      </c>
      <c r="W54">
        <v>186</v>
      </c>
      <c r="X54">
        <v>192</v>
      </c>
      <c r="Y54">
        <v>186</v>
      </c>
      <c r="Z54">
        <v>192</v>
      </c>
      <c r="AA54">
        <v>186</v>
      </c>
      <c r="AB54">
        <v>192</v>
      </c>
      <c r="AC54" s="2">
        <f>(Table2[[#This Row],[Close Price]]/Table2[[#This Row],[Day Low]])-1</f>
        <v>8.5483870967741904E-3</v>
      </c>
      <c r="AD54" s="2">
        <f>(Table2[[#This Row],[Day High]]/Table2[[#This Row],[Close Price]])-1</f>
        <v>2.350871581640801E-2</v>
      </c>
      <c r="AE54" s="2">
        <f>(Table2[[#This Row],[Close Price]]/Table2[[#This Row],[Current Week Low]])-1</f>
        <v>8.5483870967741904E-3</v>
      </c>
      <c r="AF54" s="2">
        <f>(Table2[[#This Row],[Current Week High]]/Table2[[#This Row],[Close Price]])-1</f>
        <v>2.350871581640801E-2</v>
      </c>
      <c r="AG54" s="2">
        <f>(Table2[[#This Row],[Close Price]]/Table2[[#This Row],[Current Month Low]])-1</f>
        <v>8.5483870967741904E-3</v>
      </c>
      <c r="AH54" s="2">
        <f>(Table2[[#This Row],[Current Month High]]/Table2[[#This Row],[Close Price]])-1</f>
        <v>2.350871581640801E-2</v>
      </c>
      <c r="AI54">
        <v>11.812996428381</v>
      </c>
      <c r="AJ54">
        <v>254.947965941343</v>
      </c>
      <c r="AK54" t="str">
        <f>IF(AND(Table2[[#This Row],[20D EMA]]&gt;Table2[[#This Row],[50D EMA]],Table2[[#This Row],[50D EMA]]&gt;Table2[[#This Row],[200D EMA]]),"Uptrend","Downtrend/NoTrend")</f>
        <v>Uptrend</v>
      </c>
      <c r="AL54">
        <v>0.24</v>
      </c>
      <c r="AM54" t="s">
        <v>10354</v>
      </c>
      <c r="AN54">
        <v>8.0500000000000007</v>
      </c>
      <c r="AO54" t="s">
        <v>10354</v>
      </c>
      <c r="AP54">
        <v>0.14462016688236401</v>
      </c>
      <c r="AQ54">
        <f>(Table2[[#This Row],[Sharpe Ratio]]-AVERAGE(Table2[Sharpe Ratio]))/_xlfn.STDEV.P(Table2[Sharpe Ratio])</f>
        <v>0.92732868406629343</v>
      </c>
      <c r="AR5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5.7518649538705926</v>
      </c>
      <c r="AS54">
        <f>_xlfn.RANK.AVG(Table2[[#This Row],[1Y Return vs Nifty Z-Score]],Table2[1Y Return vs Nifty Z-Score])</f>
        <v>12</v>
      </c>
      <c r="AT54">
        <f>_xlfn.RANK.AVG(Table2[[#This Row],[6M Return vs Nifty Z-Score]],Table2[6M Return vs Nifty Z-Score])</f>
        <v>157</v>
      </c>
      <c r="AU54">
        <f>_xlfn.RANK.AVG(Table2[[#This Row],[Sharpe Ratio Z-Score]],Table2[Sharpe Ratio Z-Score])</f>
        <v>131</v>
      </c>
      <c r="AV54">
        <f>(Table2[[#This Row],[Rank 1Y]]+Table2[[#This Row],[Rank 6M]]+Table2[[#This Row],[Rank Sharpe]])/3</f>
        <v>100</v>
      </c>
    </row>
    <row r="55" spans="1:48" x14ac:dyDescent="0.3">
      <c r="A55" t="s">
        <v>1036</v>
      </c>
      <c r="B55" t="s">
        <v>1037</v>
      </c>
      <c r="C55" t="s">
        <v>10321</v>
      </c>
      <c r="D55" t="s">
        <v>443</v>
      </c>
      <c r="E55">
        <v>13297.150552409999</v>
      </c>
      <c r="F55">
        <v>215.1</v>
      </c>
      <c r="G55">
        <v>178.100278114747</v>
      </c>
      <c r="H55">
        <f>(Table2[[#This Row],[1Y Return vs Nifty]]-AVERAGE(Table2[1Y Return vs Nifty]))/_xlfn.STDEV.P(Table2[1Y Return vs Nifty])</f>
        <v>2.6267148594519885</v>
      </c>
      <c r="I55">
        <v>1.00905987791186</v>
      </c>
      <c r="J55">
        <f>(Table2[[#This Row],[1M Return vs Nifty]]-AVERAGE(Table2[1M Return vs Nifty]))/_xlfn.STDEV.P(Table2[1M Return vs Nifty])</f>
        <v>9.1609382507777865E-2</v>
      </c>
      <c r="K55">
        <v>17.9587852615639</v>
      </c>
      <c r="L55">
        <f>(Table2[[#This Row],[6M Return vs Nifty]]-AVERAGE(Table2[6M Return vs Nifty]))/_xlfn.STDEV.P(Table2[6M Return vs Nifty])</f>
        <v>0.38277290325683594</v>
      </c>
      <c r="M55">
        <v>-3.15194549511008</v>
      </c>
      <c r="N55">
        <f>(Table2[[#This Row],[1W Return vs Nifty]]-AVERAGE(Table2[1W Return vs Nifty]))/_xlfn.STDEV.P(Table2[1W Return vs Nifty])</f>
        <v>-0.53062278465392299</v>
      </c>
      <c r="O55">
        <v>210.87</v>
      </c>
      <c r="P55">
        <v>201.22973655343301</v>
      </c>
      <c r="Q55">
        <v>164.38088096457901</v>
      </c>
      <c r="R55">
        <v>54.491381936117499</v>
      </c>
      <c r="S55" s="2">
        <f>(Table2[[#This Row],[Close Price]]-Table2[[#This Row],[20D EMA]])/Table2[[#This Row],[20D EMA]]</f>
        <v>2.0059752454118604E-2</v>
      </c>
      <c r="T55" s="2">
        <f>(Table2[[#This Row],[Close Price]]-Table2[[#This Row],[50D EMA]])/Table2[[#This Row],[50D EMA]]</f>
        <v>6.8927503877559249E-2</v>
      </c>
      <c r="U55" s="2">
        <f>(Table2[[#This Row],[Close Price]]-Table2[[#This Row],[200D EMA]])/Table2[[#This Row],[200D EMA]]</f>
        <v>0.30854633907425039</v>
      </c>
      <c r="V55">
        <v>0.84238472981649004</v>
      </c>
      <c r="W55">
        <v>207.5</v>
      </c>
      <c r="X55">
        <v>217</v>
      </c>
      <c r="Y55">
        <v>207.5</v>
      </c>
      <c r="Z55">
        <v>217</v>
      </c>
      <c r="AA55">
        <v>207.5</v>
      </c>
      <c r="AB55">
        <v>217</v>
      </c>
      <c r="AC55" s="2">
        <f>(Table2[[#This Row],[Close Price]]/Table2[[#This Row],[Day Low]])-1</f>
        <v>3.662650602409645E-2</v>
      </c>
      <c r="AD55" s="2">
        <f>(Table2[[#This Row],[Day High]]/Table2[[#This Row],[Close Price]])-1</f>
        <v>8.8331008833100189E-3</v>
      </c>
      <c r="AE55" s="2">
        <f>(Table2[[#This Row],[Close Price]]/Table2[[#This Row],[Current Week Low]])-1</f>
        <v>3.662650602409645E-2</v>
      </c>
      <c r="AF55" s="2">
        <f>(Table2[[#This Row],[Current Week High]]/Table2[[#This Row],[Close Price]])-1</f>
        <v>8.8331008833100189E-3</v>
      </c>
      <c r="AG55" s="2">
        <f>(Table2[[#This Row],[Close Price]]/Table2[[#This Row],[Current Month Low]])-1</f>
        <v>3.662650602409645E-2</v>
      </c>
      <c r="AH55" s="2">
        <f>(Table2[[#This Row],[Current Month High]]/Table2[[#This Row],[Close Price]])-1</f>
        <v>8.8331008833100189E-3</v>
      </c>
      <c r="AI55">
        <v>5.4393305439330604</v>
      </c>
      <c r="AJ55">
        <v>257.90349417637202</v>
      </c>
      <c r="AK55" t="str">
        <f>IF(AND(Table2[[#This Row],[20D EMA]]&gt;Table2[[#This Row],[50D EMA]],Table2[[#This Row],[50D EMA]]&gt;Table2[[#This Row],[200D EMA]]),"Uptrend","Downtrend/NoTrend")</f>
        <v>Uptrend</v>
      </c>
      <c r="AL55">
        <v>0.25</v>
      </c>
      <c r="AM55" t="s">
        <v>10354</v>
      </c>
      <c r="AN55">
        <v>7.47</v>
      </c>
      <c r="AO55" t="s">
        <v>10354</v>
      </c>
      <c r="AP55">
        <v>0.18506784005506999</v>
      </c>
      <c r="AQ55">
        <f>(Table2[[#This Row],[Sharpe Ratio]]-AVERAGE(Table2[Sharpe Ratio]))/_xlfn.STDEV.P(Table2[Sharpe Ratio])</f>
        <v>1.3901031067792347</v>
      </c>
      <c r="AR5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3.960577467341913</v>
      </c>
      <c r="AS55">
        <f>_xlfn.RANK.AVG(Table2[[#This Row],[1Y Return vs Nifty Z-Score]],Table2[1Y Return vs Nifty Z-Score])</f>
        <v>18</v>
      </c>
      <c r="AT55">
        <f>_xlfn.RANK.AVG(Table2[[#This Row],[6M Return vs Nifty Z-Score]],Table2[6M Return vs Nifty Z-Score])</f>
        <v>220</v>
      </c>
      <c r="AU55">
        <f>_xlfn.RANK.AVG(Table2[[#This Row],[Sharpe Ratio Z-Score]],Table2[Sharpe Ratio Z-Score])</f>
        <v>63</v>
      </c>
      <c r="AV55">
        <f>(Table2[[#This Row],[Rank 1Y]]+Table2[[#This Row],[Rank 6M]]+Table2[[#This Row],[Rank Sharpe]])/3</f>
        <v>100.33333333333333</v>
      </c>
    </row>
    <row r="56" spans="1:48" x14ac:dyDescent="0.3">
      <c r="A56" t="s">
        <v>255</v>
      </c>
      <c r="B56" t="s">
        <v>256</v>
      </c>
      <c r="C56" t="s">
        <v>10321</v>
      </c>
      <c r="D56" t="s">
        <v>257</v>
      </c>
      <c r="E56">
        <v>105457.96799999999</v>
      </c>
      <c r="F56">
        <v>3804.4</v>
      </c>
      <c r="G56">
        <v>90.357623867856702</v>
      </c>
      <c r="H56">
        <f>(Table2[[#This Row],[1Y Return vs Nifty]]-AVERAGE(Table2[1Y Return vs Nifty]))/_xlfn.STDEV.P(Table2[1Y Return vs Nifty])</f>
        <v>1.1448019564118685</v>
      </c>
      <c r="I56">
        <v>4.9715185961872299</v>
      </c>
      <c r="J56">
        <f>(Table2[[#This Row],[1M Return vs Nifty]]-AVERAGE(Table2[1M Return vs Nifty]))/_xlfn.STDEV.P(Table2[1M Return vs Nifty])</f>
        <v>0.49851024903813007</v>
      </c>
      <c r="K56">
        <v>26.056415722786301</v>
      </c>
      <c r="L56">
        <f>(Table2[[#This Row],[6M Return vs Nifty]]-AVERAGE(Table2[6M Return vs Nifty]))/_xlfn.STDEV.P(Table2[6M Return vs Nifty])</f>
        <v>0.66574497105748209</v>
      </c>
      <c r="M56">
        <v>-3.5486369894587502</v>
      </c>
      <c r="N56">
        <f>(Table2[[#This Row],[1W Return vs Nifty]]-AVERAGE(Table2[1W Return vs Nifty]))/_xlfn.STDEV.P(Table2[1W Return vs Nifty])</f>
        <v>-0.62594371353188039</v>
      </c>
      <c r="O56">
        <v>3765.8</v>
      </c>
      <c r="P56">
        <v>3736.3630515595701</v>
      </c>
      <c r="Q56">
        <v>3123.3142878419999</v>
      </c>
      <c r="R56">
        <v>57.121323061860302</v>
      </c>
      <c r="S56" s="2">
        <f>(Table2[[#This Row],[Close Price]]-Table2[[#This Row],[20D EMA]])/Table2[[#This Row],[20D EMA]]</f>
        <v>1.0250146051303815E-2</v>
      </c>
      <c r="T56" s="2">
        <f>(Table2[[#This Row],[Close Price]]-Table2[[#This Row],[50D EMA]])/Table2[[#This Row],[50D EMA]]</f>
        <v>1.8209405109075569E-2</v>
      </c>
      <c r="U56" s="2">
        <f>(Table2[[#This Row],[Close Price]]-Table2[[#This Row],[200D EMA]])/Table2[[#This Row],[200D EMA]]</f>
        <v>0.21806505826494477</v>
      </c>
      <c r="V56">
        <v>0.55752192869638095</v>
      </c>
      <c r="W56">
        <v>3744.7</v>
      </c>
      <c r="X56">
        <v>3815</v>
      </c>
      <c r="Y56">
        <v>3744.7</v>
      </c>
      <c r="Z56">
        <v>3815</v>
      </c>
      <c r="AA56">
        <v>3744.7</v>
      </c>
      <c r="AB56">
        <v>3815</v>
      </c>
      <c r="AC56" s="2">
        <f>(Table2[[#This Row],[Close Price]]/Table2[[#This Row],[Day Low]])-1</f>
        <v>1.5942532112051877E-2</v>
      </c>
      <c r="AD56" s="2">
        <f>(Table2[[#This Row],[Day High]]/Table2[[#This Row],[Close Price]])-1</f>
        <v>2.7862475028914702E-3</v>
      </c>
      <c r="AE56" s="2">
        <f>(Table2[[#This Row],[Close Price]]/Table2[[#This Row],[Current Week Low]])-1</f>
        <v>1.5942532112051877E-2</v>
      </c>
      <c r="AF56" s="2">
        <f>(Table2[[#This Row],[Current Week High]]/Table2[[#This Row],[Close Price]])-1</f>
        <v>2.7862475028914702E-3</v>
      </c>
      <c r="AG56" s="2">
        <f>(Table2[[#This Row],[Close Price]]/Table2[[#This Row],[Current Month Low]])-1</f>
        <v>1.5942532112051877E-2</v>
      </c>
      <c r="AH56" s="2">
        <f>(Table2[[#This Row],[Current Month High]]/Table2[[#This Row],[Close Price]])-1</f>
        <v>2.7862475028914702E-3</v>
      </c>
      <c r="AI56">
        <v>9.6598675218168193</v>
      </c>
      <c r="AJ56">
        <v>130.10947801366899</v>
      </c>
      <c r="AK56" t="str">
        <f>IF(AND(Table2[[#This Row],[20D EMA]]&gt;Table2[[#This Row],[50D EMA]],Table2[[#This Row],[50D EMA]]&gt;Table2[[#This Row],[200D EMA]]),"Uptrend","Downtrend/NoTrend")</f>
        <v>Uptrend</v>
      </c>
      <c r="AL56">
        <v>0</v>
      </c>
      <c r="AM56" t="s">
        <v>10355</v>
      </c>
      <c r="AN56">
        <v>2.15</v>
      </c>
      <c r="AO56" t="s">
        <v>10354</v>
      </c>
      <c r="AP56">
        <v>0.1870274031559</v>
      </c>
      <c r="AQ56">
        <f>(Table2[[#This Row],[Sharpe Ratio]]-AVERAGE(Table2[Sharpe Ratio]))/_xlfn.STDEV.P(Table2[Sharpe Ratio])</f>
        <v>1.4125230783529796</v>
      </c>
      <c r="AR5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3.09563654132858</v>
      </c>
      <c r="AS56">
        <f>_xlfn.RANK.AVG(Table2[[#This Row],[1Y Return vs Nifty Z-Score]],Table2[1Y Return vs Nifty Z-Score])</f>
        <v>88</v>
      </c>
      <c r="AT56">
        <f>_xlfn.RANK.AVG(Table2[[#This Row],[6M Return vs Nifty Z-Score]],Table2[6M Return vs Nifty Z-Score])</f>
        <v>161</v>
      </c>
      <c r="AU56">
        <f>_xlfn.RANK.AVG(Table2[[#This Row],[Sharpe Ratio Z-Score]],Table2[Sharpe Ratio Z-Score])</f>
        <v>60</v>
      </c>
      <c r="AV56">
        <f>(Table2[[#This Row],[Rank 1Y]]+Table2[[#This Row],[Rank 6M]]+Table2[[#This Row],[Rank Sharpe]])/3</f>
        <v>103</v>
      </c>
    </row>
    <row r="57" spans="1:48" x14ac:dyDescent="0.3">
      <c r="A57" t="s">
        <v>96</v>
      </c>
      <c r="B57" t="s">
        <v>97</v>
      </c>
      <c r="C57" t="s">
        <v>10315</v>
      </c>
      <c r="D57" t="s">
        <v>98</v>
      </c>
      <c r="E57">
        <v>310704.80723688001</v>
      </c>
      <c r="F57">
        <v>11126.1</v>
      </c>
      <c r="G57">
        <v>109.868100195219</v>
      </c>
      <c r="H57">
        <f>(Table2[[#This Row],[1Y Return vs Nifty]]-AVERAGE(Table2[1Y Return vs Nifty]))/_xlfn.STDEV.P(Table2[1Y Return vs Nifty])</f>
        <v>1.4743204427414716</v>
      </c>
      <c r="I57">
        <v>9.8999096595864398</v>
      </c>
      <c r="J57">
        <f>(Table2[[#This Row],[1M Return vs Nifty]]-AVERAGE(Table2[1M Return vs Nifty]))/_xlfn.STDEV.P(Table2[1M Return vs Nifty])</f>
        <v>1.0046017283129989</v>
      </c>
      <c r="K57">
        <v>25.401691144302202</v>
      </c>
      <c r="L57">
        <f>(Table2[[#This Row],[6M Return vs Nifty]]-AVERAGE(Table2[6M Return vs Nifty]))/_xlfn.STDEV.P(Table2[6M Return vs Nifty])</f>
        <v>0.64286559063863491</v>
      </c>
      <c r="M57">
        <v>4.0715322411032497</v>
      </c>
      <c r="N57">
        <f>(Table2[[#This Row],[1W Return vs Nifty]]-AVERAGE(Table2[1W Return vs Nifty]))/_xlfn.STDEV.P(Table2[1W Return vs Nifty])</f>
        <v>1.2051054004830719</v>
      </c>
      <c r="O57">
        <v>10222.4</v>
      </c>
      <c r="P57">
        <v>9830.3386713028194</v>
      </c>
      <c r="Q57">
        <v>8453.4242034385406</v>
      </c>
      <c r="R57">
        <v>92.310957767863897</v>
      </c>
      <c r="S57" s="2">
        <f>(Table2[[#This Row],[Close Price]]-Table2[[#This Row],[20D EMA]])/Table2[[#This Row],[20D EMA]]</f>
        <v>8.8403897323524883E-2</v>
      </c>
      <c r="T57" s="2">
        <f>(Table2[[#This Row],[Close Price]]-Table2[[#This Row],[50D EMA]])/Table2[[#This Row],[50D EMA]]</f>
        <v>0.13181248093515105</v>
      </c>
      <c r="U57" s="2">
        <f>(Table2[[#This Row],[Close Price]]-Table2[[#This Row],[200D EMA]])/Table2[[#This Row],[200D EMA]]</f>
        <v>0.3161648738122374</v>
      </c>
      <c r="V57">
        <v>1.20357850476121</v>
      </c>
      <c r="W57">
        <v>10912.15</v>
      </c>
      <c r="X57">
        <v>11154.1</v>
      </c>
      <c r="Y57">
        <v>10912.15</v>
      </c>
      <c r="Z57">
        <v>11154.1</v>
      </c>
      <c r="AA57">
        <v>10912.15</v>
      </c>
      <c r="AB57">
        <v>11154.1</v>
      </c>
      <c r="AC57" s="2">
        <f>(Table2[[#This Row],[Close Price]]/Table2[[#This Row],[Day Low]])-1</f>
        <v>1.9606585320033343E-2</v>
      </c>
      <c r="AD57" s="2">
        <f>(Table2[[#This Row],[Day High]]/Table2[[#This Row],[Close Price]])-1</f>
        <v>2.5166050997205147E-3</v>
      </c>
      <c r="AE57" s="2">
        <f>(Table2[[#This Row],[Close Price]]/Table2[[#This Row],[Current Week Low]])-1</f>
        <v>1.9606585320033343E-2</v>
      </c>
      <c r="AF57" s="2">
        <f>(Table2[[#This Row],[Current Week High]]/Table2[[#This Row],[Close Price]])-1</f>
        <v>2.5166050997205147E-3</v>
      </c>
      <c r="AG57" s="2">
        <f>(Table2[[#This Row],[Close Price]]/Table2[[#This Row],[Current Month Low]])-1</f>
        <v>1.9606585320033343E-2</v>
      </c>
      <c r="AH57" s="2">
        <f>(Table2[[#This Row],[Current Month High]]/Table2[[#This Row],[Close Price]])-1</f>
        <v>2.5166050997205147E-3</v>
      </c>
      <c r="AI57">
        <v>0.25166050997205103</v>
      </c>
      <c r="AJ57">
        <v>140.69963655244001</v>
      </c>
      <c r="AK57" t="str">
        <f>IF(AND(Table2[[#This Row],[20D EMA]]&gt;Table2[[#This Row],[50D EMA]],Table2[[#This Row],[50D EMA]]&gt;Table2[[#This Row],[200D EMA]]),"Uptrend","Downtrend/NoTrend")</f>
        <v>Uptrend</v>
      </c>
      <c r="AL57">
        <v>0.09</v>
      </c>
      <c r="AM57" t="s">
        <v>10354</v>
      </c>
      <c r="AN57">
        <v>14.12</v>
      </c>
      <c r="AO57" t="s">
        <v>10354</v>
      </c>
      <c r="AP57">
        <v>0.16794617748225901</v>
      </c>
      <c r="AQ57">
        <f>(Table2[[#This Row],[Sharpe Ratio]]-AVERAGE(Table2[Sharpe Ratio]))/_xlfn.STDEV.P(Table2[Sharpe Ratio])</f>
        <v>1.1942088342166015</v>
      </c>
      <c r="AR5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5.5211019963927788</v>
      </c>
      <c r="AS57">
        <f>_xlfn.RANK.AVG(Table2[[#This Row],[1Y Return vs Nifty Z-Score]],Table2[1Y Return vs Nifty Z-Score])</f>
        <v>58</v>
      </c>
      <c r="AT57">
        <f>_xlfn.RANK.AVG(Table2[[#This Row],[6M Return vs Nifty Z-Score]],Table2[6M Return vs Nifty Z-Score])</f>
        <v>168</v>
      </c>
      <c r="AU57">
        <f>_xlfn.RANK.AVG(Table2[[#This Row],[Sharpe Ratio Z-Score]],Table2[Sharpe Ratio Z-Score])</f>
        <v>88</v>
      </c>
      <c r="AV57">
        <f>(Table2[[#This Row],[Rank 1Y]]+Table2[[#This Row],[Rank 6M]]+Table2[[#This Row],[Rank Sharpe]])/3</f>
        <v>104.66666666666667</v>
      </c>
    </row>
    <row r="58" spans="1:48" x14ac:dyDescent="0.3">
      <c r="A58" t="s">
        <v>1135</v>
      </c>
      <c r="B58" t="s">
        <v>1136</v>
      </c>
      <c r="C58" t="s">
        <v>10314</v>
      </c>
      <c r="D58" t="s">
        <v>54</v>
      </c>
      <c r="E58">
        <v>10876.383067745999</v>
      </c>
      <c r="F58">
        <v>240.01</v>
      </c>
      <c r="G58">
        <v>88.025865468242699</v>
      </c>
      <c r="H58">
        <f>(Table2[[#This Row],[1Y Return vs Nifty]]-AVERAGE(Table2[1Y Return vs Nifty]))/_xlfn.STDEV.P(Table2[1Y Return vs Nifty])</f>
        <v>1.1054201655506395</v>
      </c>
      <c r="I58">
        <v>17.013239879218101</v>
      </c>
      <c r="J58">
        <f>(Table2[[#This Row],[1M Return vs Nifty]]-AVERAGE(Table2[1M Return vs Nifty]))/_xlfn.STDEV.P(Table2[1M Return vs Nifty])</f>
        <v>1.7350623932873048</v>
      </c>
      <c r="K58">
        <v>40.646134744217598</v>
      </c>
      <c r="L58">
        <f>(Table2[[#This Row],[6M Return vs Nifty]]-AVERAGE(Table2[6M Return vs Nifty]))/_xlfn.STDEV.P(Table2[6M Return vs Nifty])</f>
        <v>1.1755833713024846</v>
      </c>
      <c r="M58">
        <v>1.3001534919395401</v>
      </c>
      <c r="N58">
        <f>(Table2[[#This Row],[1W Return vs Nifty]]-AVERAGE(Table2[1W Return vs Nifty]))/_xlfn.STDEV.P(Table2[1W Return vs Nifty])</f>
        <v>0.53917129197222691</v>
      </c>
      <c r="O58">
        <v>221.11</v>
      </c>
      <c r="P58">
        <v>202.114441200226</v>
      </c>
      <c r="Q58">
        <v>165.932229452841</v>
      </c>
      <c r="R58">
        <v>70.943214950784693</v>
      </c>
      <c r="S58" s="2">
        <f>(Table2[[#This Row],[Close Price]]-Table2[[#This Row],[20D EMA]])/Table2[[#This Row],[20D EMA]]</f>
        <v>8.5477816471439441E-2</v>
      </c>
      <c r="T58" s="2">
        <f>(Table2[[#This Row],[Close Price]]-Table2[[#This Row],[50D EMA]])/Table2[[#This Row],[50D EMA]]</f>
        <v>0.18749555239465798</v>
      </c>
      <c r="U58" s="2">
        <f>(Table2[[#This Row],[Close Price]]-Table2[[#This Row],[200D EMA]])/Table2[[#This Row],[200D EMA]]</f>
        <v>0.44643388925363875</v>
      </c>
      <c r="V58">
        <v>1.35739665265097</v>
      </c>
      <c r="W58">
        <v>237.32</v>
      </c>
      <c r="X58">
        <v>243</v>
      </c>
      <c r="Y58">
        <v>237.32</v>
      </c>
      <c r="Z58">
        <v>243</v>
      </c>
      <c r="AA58">
        <v>237.32</v>
      </c>
      <c r="AB58">
        <v>243</v>
      </c>
      <c r="AC58" s="2">
        <f>(Table2[[#This Row],[Close Price]]/Table2[[#This Row],[Day Low]])-1</f>
        <v>1.1334906455418903E-2</v>
      </c>
      <c r="AD58" s="2">
        <f>(Table2[[#This Row],[Day High]]/Table2[[#This Row],[Close Price]])-1</f>
        <v>1.2457814257739397E-2</v>
      </c>
      <c r="AE58" s="2">
        <f>(Table2[[#This Row],[Close Price]]/Table2[[#This Row],[Current Week Low]])-1</f>
        <v>1.1334906455418903E-2</v>
      </c>
      <c r="AF58" s="2">
        <f>(Table2[[#This Row],[Current Week High]]/Table2[[#This Row],[Close Price]])-1</f>
        <v>1.2457814257739397E-2</v>
      </c>
      <c r="AG58" s="2">
        <f>(Table2[[#This Row],[Close Price]]/Table2[[#This Row],[Current Month Low]])-1</f>
        <v>1.1334906455418903E-2</v>
      </c>
      <c r="AH58" s="2">
        <f>(Table2[[#This Row],[Current Month High]]/Table2[[#This Row],[Close Price]])-1</f>
        <v>1.2457814257739397E-2</v>
      </c>
      <c r="AI58">
        <v>1.2457814257739299</v>
      </c>
      <c r="AJ58">
        <v>146.290405336069</v>
      </c>
      <c r="AK58" t="str">
        <f>IF(AND(Table2[[#This Row],[20D EMA]]&gt;Table2[[#This Row],[50D EMA]],Table2[[#This Row],[50D EMA]]&gt;Table2[[#This Row],[200D EMA]]),"Uptrend","Downtrend/NoTrend")</f>
        <v>Uptrend</v>
      </c>
      <c r="AL58">
        <v>0.32</v>
      </c>
      <c r="AM58" t="s">
        <v>10354</v>
      </c>
      <c r="AN58">
        <v>11.98</v>
      </c>
      <c r="AO58" t="s">
        <v>10354</v>
      </c>
      <c r="AP58">
        <v>0.14164334345146801</v>
      </c>
      <c r="AQ58">
        <f>(Table2[[#This Row],[Sharpe Ratio]]-AVERAGE(Table2[Sharpe Ratio]))/_xlfn.STDEV.P(Table2[Sharpe Ratio])</f>
        <v>0.89326992031815144</v>
      </c>
      <c r="AR5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5.4485071424308078</v>
      </c>
      <c r="AS58">
        <f>_xlfn.RANK.AVG(Table2[[#This Row],[1Y Return vs Nifty Z-Score]],Table2[1Y Return vs Nifty Z-Score])</f>
        <v>92</v>
      </c>
      <c r="AT58">
        <f>_xlfn.RANK.AVG(Table2[[#This Row],[6M Return vs Nifty Z-Score]],Table2[6M Return vs Nifty Z-Score])</f>
        <v>88</v>
      </c>
      <c r="AU58">
        <f>_xlfn.RANK.AVG(Table2[[#This Row],[Sharpe Ratio Z-Score]],Table2[Sharpe Ratio Z-Score])</f>
        <v>135</v>
      </c>
      <c r="AV58">
        <f>(Table2[[#This Row],[Rank 1Y]]+Table2[[#This Row],[Rank 6M]]+Table2[[#This Row],[Rank Sharpe]])/3</f>
        <v>105</v>
      </c>
    </row>
    <row r="59" spans="1:48" x14ac:dyDescent="0.3">
      <c r="A59" t="s">
        <v>368</v>
      </c>
      <c r="B59" t="s">
        <v>369</v>
      </c>
      <c r="C59" t="s">
        <v>10315</v>
      </c>
      <c r="D59" t="s">
        <v>204</v>
      </c>
      <c r="E59">
        <v>67079.562011350004</v>
      </c>
      <c r="F59">
        <v>1168.3</v>
      </c>
      <c r="G59">
        <v>61.466149698056</v>
      </c>
      <c r="H59">
        <f>(Table2[[#This Row],[1Y Return vs Nifty]]-AVERAGE(Table2[1Y Return vs Nifty]))/_xlfn.STDEV.P(Table2[1Y Return vs Nifty])</f>
        <v>0.65684488778244088</v>
      </c>
      <c r="I59">
        <v>12.3075027768735</v>
      </c>
      <c r="J59">
        <f>(Table2[[#This Row],[1M Return vs Nifty]]-AVERAGE(Table2[1M Return vs Nifty]))/_xlfn.STDEV.P(Table2[1M Return vs Nifty])</f>
        <v>1.2518350234280589</v>
      </c>
      <c r="K59">
        <v>63.320383555986702</v>
      </c>
      <c r="L59">
        <f>(Table2[[#This Row],[6M Return vs Nifty]]-AVERAGE(Table2[6M Return vs Nifty]))/_xlfn.STDEV.P(Table2[6M Return vs Nifty])</f>
        <v>1.9679360358033133</v>
      </c>
      <c r="M59">
        <v>3.0803036398380299</v>
      </c>
      <c r="N59">
        <f>(Table2[[#This Row],[1W Return vs Nifty]]-AVERAGE(Table2[1W Return vs Nifty]))/_xlfn.STDEV.P(Table2[1W Return vs Nifty])</f>
        <v>0.96692325554413283</v>
      </c>
      <c r="O59">
        <v>1109.04</v>
      </c>
      <c r="P59">
        <v>1050.57647873427</v>
      </c>
      <c r="Q59">
        <v>847.74736248840804</v>
      </c>
      <c r="R59">
        <v>67.640211533759597</v>
      </c>
      <c r="S59" s="2">
        <f>(Table2[[#This Row],[Close Price]]-Table2[[#This Row],[20D EMA]])/Table2[[#This Row],[20D EMA]]</f>
        <v>5.3433600230830262E-2</v>
      </c>
      <c r="T59" s="2">
        <f>(Table2[[#This Row],[Close Price]]-Table2[[#This Row],[50D EMA]])/Table2[[#This Row],[50D EMA]]</f>
        <v>0.11205611742570393</v>
      </c>
      <c r="U59" s="2">
        <f>(Table2[[#This Row],[Close Price]]-Table2[[#This Row],[200D EMA]])/Table2[[#This Row],[200D EMA]]</f>
        <v>0.37812283670298663</v>
      </c>
      <c r="V59">
        <v>0.78848543720172304</v>
      </c>
      <c r="W59">
        <v>1136.5</v>
      </c>
      <c r="X59">
        <v>1255</v>
      </c>
      <c r="Y59">
        <v>1136.5</v>
      </c>
      <c r="Z59">
        <v>1255</v>
      </c>
      <c r="AA59">
        <v>1136.5</v>
      </c>
      <c r="AB59">
        <v>1255</v>
      </c>
      <c r="AC59" s="2">
        <f>(Table2[[#This Row],[Close Price]]/Table2[[#This Row],[Day Low]])-1</f>
        <v>2.798064232292119E-2</v>
      </c>
      <c r="AD59" s="2">
        <f>(Table2[[#This Row],[Day High]]/Table2[[#This Row],[Close Price]])-1</f>
        <v>7.4210391166652512E-2</v>
      </c>
      <c r="AE59" s="2">
        <f>(Table2[[#This Row],[Close Price]]/Table2[[#This Row],[Current Week Low]])-1</f>
        <v>2.798064232292119E-2</v>
      </c>
      <c r="AF59" s="2">
        <f>(Table2[[#This Row],[Current Week High]]/Table2[[#This Row],[Close Price]])-1</f>
        <v>7.4210391166652512E-2</v>
      </c>
      <c r="AG59" s="2">
        <f>(Table2[[#This Row],[Close Price]]/Table2[[#This Row],[Current Month Low]])-1</f>
        <v>2.798064232292119E-2</v>
      </c>
      <c r="AH59" s="2">
        <f>(Table2[[#This Row],[Current Month High]]/Table2[[#This Row],[Close Price]])-1</f>
        <v>7.4210391166652512E-2</v>
      </c>
      <c r="AI59">
        <v>7.4210391166652503</v>
      </c>
      <c r="AJ59">
        <v>112.96026248632801</v>
      </c>
      <c r="AK59" t="str">
        <f>IF(AND(Table2[[#This Row],[20D EMA]]&gt;Table2[[#This Row],[50D EMA]],Table2[[#This Row],[50D EMA]]&gt;Table2[[#This Row],[200D EMA]]),"Uptrend","Downtrend/NoTrend")</f>
        <v>Uptrend</v>
      </c>
      <c r="AL59">
        <v>0.13</v>
      </c>
      <c r="AM59" t="s">
        <v>10354</v>
      </c>
      <c r="AN59">
        <v>5.54</v>
      </c>
      <c r="AO59" t="s">
        <v>10354</v>
      </c>
      <c r="AP59">
        <v>0.140932094323755</v>
      </c>
      <c r="AQ59">
        <f>(Table2[[#This Row],[Sharpe Ratio]]-AVERAGE(Table2[Sharpe Ratio]))/_xlfn.STDEV.P(Table2[Sharpe Ratio])</f>
        <v>0.88513229759070666</v>
      </c>
      <c r="AR5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5.7286715001486526</v>
      </c>
      <c r="AS59">
        <f>_xlfn.RANK.AVG(Table2[[#This Row],[1Y Return vs Nifty Z-Score]],Table2[1Y Return vs Nifty Z-Score])</f>
        <v>147</v>
      </c>
      <c r="AT59">
        <f>_xlfn.RANK.AVG(Table2[[#This Row],[6M Return vs Nifty Z-Score]],Table2[6M Return vs Nifty Z-Score])</f>
        <v>35</v>
      </c>
      <c r="AU59">
        <f>_xlfn.RANK.AVG(Table2[[#This Row],[Sharpe Ratio Z-Score]],Table2[Sharpe Ratio Z-Score])</f>
        <v>140</v>
      </c>
      <c r="AV59">
        <f>(Table2[[#This Row],[Rank 1Y]]+Table2[[#This Row],[Rank 6M]]+Table2[[#This Row],[Rank Sharpe]])/3</f>
        <v>107.33333333333333</v>
      </c>
    </row>
    <row r="60" spans="1:48" x14ac:dyDescent="0.3">
      <c r="A60" t="s">
        <v>1063</v>
      </c>
      <c r="B60" t="s">
        <v>1064</v>
      </c>
      <c r="C60" t="s">
        <v>10314</v>
      </c>
      <c r="D60" t="s">
        <v>54</v>
      </c>
      <c r="E60">
        <v>12558.273494909999</v>
      </c>
      <c r="F60">
        <v>1365.65</v>
      </c>
      <c r="G60">
        <v>177.40904115880201</v>
      </c>
      <c r="H60">
        <f>(Table2[[#This Row],[1Y Return vs Nifty]]-AVERAGE(Table2[1Y Return vs Nifty]))/_xlfn.STDEV.P(Table2[1Y Return vs Nifty])</f>
        <v>2.615040344099504</v>
      </c>
      <c r="I60">
        <v>21.8090750570254</v>
      </c>
      <c r="J60">
        <f>(Table2[[#This Row],[1M Return vs Nifty]]-AVERAGE(Table2[1M Return vs Nifty]))/_xlfn.STDEV.P(Table2[1M Return vs Nifty])</f>
        <v>2.2275418431264393</v>
      </c>
      <c r="K60">
        <v>57.735316270372202</v>
      </c>
      <c r="L60">
        <f>(Table2[[#This Row],[6M Return vs Nifty]]-AVERAGE(Table2[6M Return vs Nifty]))/_xlfn.STDEV.P(Table2[6M Return vs Nifty])</f>
        <v>1.7727656033929537</v>
      </c>
      <c r="M60">
        <v>1.6138782596791801</v>
      </c>
      <c r="N60">
        <f>(Table2[[#This Row],[1W Return vs Nifty]]-AVERAGE(Table2[1W Return vs Nifty]))/_xlfn.STDEV.P(Table2[1W Return vs Nifty])</f>
        <v>0.61455616081612374</v>
      </c>
      <c r="O60">
        <v>1247.1099999999999</v>
      </c>
      <c r="P60">
        <v>1120.7018716017401</v>
      </c>
      <c r="Q60">
        <v>863.84290859670398</v>
      </c>
      <c r="R60">
        <v>79.750027032353302</v>
      </c>
      <c r="S60" s="2">
        <f>(Table2[[#This Row],[Close Price]]-Table2[[#This Row],[20D EMA]])/Table2[[#This Row],[20D EMA]]</f>
        <v>9.50517596683534E-2</v>
      </c>
      <c r="T60" s="2">
        <f>(Table2[[#This Row],[Close Price]]-Table2[[#This Row],[50D EMA]])/Table2[[#This Row],[50D EMA]]</f>
        <v>0.21856671663104563</v>
      </c>
      <c r="U60" s="2">
        <f>(Table2[[#This Row],[Close Price]]-Table2[[#This Row],[200D EMA]])/Table2[[#This Row],[200D EMA]]</f>
        <v>0.58090086335080526</v>
      </c>
      <c r="V60">
        <v>0.90076161955371903</v>
      </c>
      <c r="W60">
        <v>1335.7</v>
      </c>
      <c r="X60">
        <v>1385</v>
      </c>
      <c r="Y60">
        <v>1335.7</v>
      </c>
      <c r="Z60">
        <v>1385</v>
      </c>
      <c r="AA60">
        <v>1335.7</v>
      </c>
      <c r="AB60">
        <v>1385</v>
      </c>
      <c r="AC60" s="2">
        <f>(Table2[[#This Row],[Close Price]]/Table2[[#This Row],[Day Low]])-1</f>
        <v>2.2422699708018357E-2</v>
      </c>
      <c r="AD60" s="2">
        <f>(Table2[[#This Row],[Day High]]/Table2[[#This Row],[Close Price]])-1</f>
        <v>1.4169076996302099E-2</v>
      </c>
      <c r="AE60" s="2">
        <f>(Table2[[#This Row],[Close Price]]/Table2[[#This Row],[Current Week Low]])-1</f>
        <v>2.2422699708018357E-2</v>
      </c>
      <c r="AF60" s="2">
        <f>(Table2[[#This Row],[Current Week High]]/Table2[[#This Row],[Close Price]])-1</f>
        <v>1.4169076996302099E-2</v>
      </c>
      <c r="AG60" s="2">
        <f>(Table2[[#This Row],[Close Price]]/Table2[[#This Row],[Current Month Low]])-1</f>
        <v>2.2422699708018357E-2</v>
      </c>
      <c r="AH60" s="2">
        <f>(Table2[[#This Row],[Current Month High]]/Table2[[#This Row],[Close Price]])-1</f>
        <v>1.4169076996302099E-2</v>
      </c>
      <c r="AI60">
        <v>1.4169076996302099</v>
      </c>
      <c r="AJ60">
        <v>210.022701475595</v>
      </c>
      <c r="AK60" t="str">
        <f>IF(AND(Table2[[#This Row],[20D EMA]]&gt;Table2[[#This Row],[50D EMA]],Table2[[#This Row],[50D EMA]]&gt;Table2[[#This Row],[200D EMA]]),"Uptrend","Downtrend/NoTrend")</f>
        <v>Uptrend</v>
      </c>
      <c r="AL60">
        <v>0.27</v>
      </c>
      <c r="AM60" t="s">
        <v>10354</v>
      </c>
      <c r="AN60">
        <v>11.36</v>
      </c>
      <c r="AO60" t="s">
        <v>10354</v>
      </c>
      <c r="AP60">
        <v>8.8313903497196006E-2</v>
      </c>
      <c r="AQ60">
        <f>(Table2[[#This Row],[Sharpe Ratio]]-AVERAGE(Table2[Sharpe Ratio]))/_xlfn.STDEV.P(Table2[Sharpe Ratio])</f>
        <v>0.28311119294056819</v>
      </c>
      <c r="AR6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7.513015144375589</v>
      </c>
      <c r="AS60">
        <f>_xlfn.RANK.AVG(Table2[[#This Row],[1Y Return vs Nifty Z-Score]],Table2[1Y Return vs Nifty Z-Score])</f>
        <v>19</v>
      </c>
      <c r="AT60">
        <f>_xlfn.RANK.AVG(Table2[[#This Row],[6M Return vs Nifty Z-Score]],Table2[6M Return vs Nifty Z-Score])</f>
        <v>43</v>
      </c>
      <c r="AU60">
        <f>_xlfn.RANK.AVG(Table2[[#This Row],[Sharpe Ratio Z-Score]],Table2[Sharpe Ratio Z-Score])</f>
        <v>260</v>
      </c>
      <c r="AV60">
        <f>(Table2[[#This Row],[Rank 1Y]]+Table2[[#This Row],[Rank 6M]]+Table2[[#This Row],[Rank Sharpe]])/3</f>
        <v>107.33333333333333</v>
      </c>
    </row>
    <row r="61" spans="1:48" x14ac:dyDescent="0.3">
      <c r="A61" t="s">
        <v>1181</v>
      </c>
      <c r="B61" t="s">
        <v>1182</v>
      </c>
      <c r="C61" t="s">
        <v>627</v>
      </c>
      <c r="D61" t="s">
        <v>474</v>
      </c>
      <c r="E61">
        <v>10237.587490510001</v>
      </c>
      <c r="F61">
        <v>391.15</v>
      </c>
      <c r="G61">
        <v>96.359559335850605</v>
      </c>
      <c r="H61">
        <f>(Table2[[#This Row],[1Y Return vs Nifty]]-AVERAGE(Table2[1Y Return vs Nifty]))/_xlfn.STDEV.P(Table2[1Y Return vs Nifty])</f>
        <v>1.246170506173395</v>
      </c>
      <c r="I61">
        <v>5.1803045976474698</v>
      </c>
      <c r="J61">
        <f>(Table2[[#This Row],[1M Return vs Nifty]]-AVERAGE(Table2[1M Return vs Nifty]))/_xlfn.STDEV.P(Table2[1M Return vs Nifty])</f>
        <v>0.51995027174972441</v>
      </c>
      <c r="K61">
        <v>26.462297567243802</v>
      </c>
      <c r="L61">
        <f>(Table2[[#This Row],[6M Return vs Nifty]]-AVERAGE(Table2[6M Return vs Nifty]))/_xlfn.STDEV.P(Table2[6M Return vs Nifty])</f>
        <v>0.67992853072458248</v>
      </c>
      <c r="M61">
        <v>-3.1286571903759999</v>
      </c>
      <c r="N61">
        <f>(Table2[[#This Row],[1W Return vs Nifty]]-AVERAGE(Table2[1W Return vs Nifty]))/_xlfn.STDEV.P(Table2[1W Return vs Nifty])</f>
        <v>-0.52502684203637262</v>
      </c>
      <c r="O61">
        <v>396.11</v>
      </c>
      <c r="P61">
        <v>385.263052843406</v>
      </c>
      <c r="Q61">
        <v>318.99186882987698</v>
      </c>
      <c r="R61">
        <v>41.333637501213303</v>
      </c>
      <c r="S61" s="2">
        <f>(Table2[[#This Row],[Close Price]]-Table2[[#This Row],[20D EMA]])/Table2[[#This Row],[20D EMA]]</f>
        <v>-1.2521774254626332E-2</v>
      </c>
      <c r="T61" s="2">
        <f>(Table2[[#This Row],[Close Price]]-Table2[[#This Row],[50D EMA]])/Table2[[#This Row],[50D EMA]]</f>
        <v>1.528033148558054E-2</v>
      </c>
      <c r="U61" s="2">
        <f>(Table2[[#This Row],[Close Price]]-Table2[[#This Row],[200D EMA]])/Table2[[#This Row],[200D EMA]]</f>
        <v>0.2262068040631029</v>
      </c>
      <c r="V61">
        <v>0.46092991015551399</v>
      </c>
      <c r="W61">
        <v>388.5</v>
      </c>
      <c r="X61">
        <v>404.9</v>
      </c>
      <c r="Y61">
        <v>388.5</v>
      </c>
      <c r="Z61">
        <v>404.9</v>
      </c>
      <c r="AA61">
        <v>388.5</v>
      </c>
      <c r="AB61">
        <v>404.9</v>
      </c>
      <c r="AC61" s="2">
        <f>(Table2[[#This Row],[Close Price]]/Table2[[#This Row],[Day Low]])-1</f>
        <v>6.8211068211068149E-3</v>
      </c>
      <c r="AD61" s="2">
        <f>(Table2[[#This Row],[Day High]]/Table2[[#This Row],[Close Price]])-1</f>
        <v>3.5152754697686417E-2</v>
      </c>
      <c r="AE61" s="2">
        <f>(Table2[[#This Row],[Close Price]]/Table2[[#This Row],[Current Week Low]])-1</f>
        <v>6.8211068211068149E-3</v>
      </c>
      <c r="AF61" s="2">
        <f>(Table2[[#This Row],[Current Week High]]/Table2[[#This Row],[Close Price]])-1</f>
        <v>3.5152754697686417E-2</v>
      </c>
      <c r="AG61" s="2">
        <f>(Table2[[#This Row],[Close Price]]/Table2[[#This Row],[Current Month Low]])-1</f>
        <v>6.8211068211068149E-3</v>
      </c>
      <c r="AH61" s="2">
        <f>(Table2[[#This Row],[Current Month High]]/Table2[[#This Row],[Close Price]])-1</f>
        <v>3.5152754697686417E-2</v>
      </c>
      <c r="AI61">
        <v>7.7080403937108599</v>
      </c>
      <c r="AJ61">
        <v>151.54340836012801</v>
      </c>
      <c r="AK61" t="str">
        <f>IF(AND(Table2[[#This Row],[20D EMA]]&gt;Table2[[#This Row],[50D EMA]],Table2[[#This Row],[50D EMA]]&gt;Table2[[#This Row],[200D EMA]]),"Uptrend","Downtrend/NoTrend")</f>
        <v>Uptrend</v>
      </c>
      <c r="AL61">
        <v>-0.04</v>
      </c>
      <c r="AM61" t="s">
        <v>10353</v>
      </c>
      <c r="AN61">
        <v>-3.63</v>
      </c>
      <c r="AO61" t="s">
        <v>10353</v>
      </c>
      <c r="AP61">
        <v>0.16739815261722801</v>
      </c>
      <c r="AQ61">
        <f>(Table2[[#This Row],[Sharpe Ratio]]-AVERAGE(Table2[Sharpe Ratio]))/_xlfn.STDEV.P(Table2[Sharpe Ratio])</f>
        <v>1.1879387111006396</v>
      </c>
      <c r="AR6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3.108961177711969</v>
      </c>
      <c r="AS61">
        <f>_xlfn.RANK.AVG(Table2[[#This Row],[1Y Return vs Nifty Z-Score]],Table2[1Y Return vs Nifty Z-Score])</f>
        <v>75</v>
      </c>
      <c r="AT61">
        <f>_xlfn.RANK.AVG(Table2[[#This Row],[6M Return vs Nifty Z-Score]],Table2[6M Return vs Nifty Z-Score])</f>
        <v>158</v>
      </c>
      <c r="AU61">
        <f>_xlfn.RANK.AVG(Table2[[#This Row],[Sharpe Ratio Z-Score]],Table2[Sharpe Ratio Z-Score])</f>
        <v>89</v>
      </c>
      <c r="AV61">
        <f>(Table2[[#This Row],[Rank 1Y]]+Table2[[#This Row],[Rank 6M]]+Table2[[#This Row],[Rank Sharpe]])/3</f>
        <v>107.33333333333333</v>
      </c>
    </row>
    <row r="62" spans="1:48" x14ac:dyDescent="0.3">
      <c r="A62" t="s">
        <v>661</v>
      </c>
      <c r="B62" t="s">
        <v>662</v>
      </c>
      <c r="C62" t="s">
        <v>10308</v>
      </c>
      <c r="D62" t="s">
        <v>428</v>
      </c>
      <c r="E62">
        <v>28206.36</v>
      </c>
      <c r="F62">
        <v>803.6</v>
      </c>
      <c r="G62">
        <v>93.187318618223998</v>
      </c>
      <c r="H62">
        <f>(Table2[[#This Row],[1Y Return vs Nifty]]-AVERAGE(Table2[1Y Return vs Nifty]))/_xlfn.STDEV.P(Table2[1Y Return vs Nifty])</f>
        <v>1.1925935487477342</v>
      </c>
      <c r="I62">
        <v>-4.5230217241508504</v>
      </c>
      <c r="J62">
        <f>(Table2[[#This Row],[1M Return vs Nifty]]-AVERAGE(Table2[1M Return vs Nifty]))/_xlfn.STDEV.P(Table2[1M Return vs Nifty])</f>
        <v>-0.47647446583971242</v>
      </c>
      <c r="K62">
        <v>69.510216124780698</v>
      </c>
      <c r="L62">
        <f>(Table2[[#This Row],[6M Return vs Nifty]]-AVERAGE(Table2[6M Return vs Nifty]))/_xlfn.STDEV.P(Table2[6M Return vs Nifty])</f>
        <v>2.1842400187671163</v>
      </c>
      <c r="M62">
        <v>-7.1143924364334197</v>
      </c>
      <c r="N62">
        <f>(Table2[[#This Row],[1W Return vs Nifty]]-AVERAGE(Table2[1W Return vs Nifty]))/_xlfn.STDEV.P(Table2[1W Return vs Nifty])</f>
        <v>-1.4827584579854534</v>
      </c>
      <c r="O62">
        <v>780.43</v>
      </c>
      <c r="P62">
        <v>781.30417182345104</v>
      </c>
      <c r="Q62">
        <v>615.47197622739498</v>
      </c>
      <c r="R62">
        <v>62.4183867058739</v>
      </c>
      <c r="S62" s="2">
        <f>(Table2[[#This Row],[Close Price]]-Table2[[#This Row],[20D EMA]])/Table2[[#This Row],[20D EMA]]</f>
        <v>2.9688761323885645E-2</v>
      </c>
      <c r="T62" s="2">
        <f>(Table2[[#This Row],[Close Price]]-Table2[[#This Row],[50D EMA]])/Table2[[#This Row],[50D EMA]]</f>
        <v>2.8536681334381895E-2</v>
      </c>
      <c r="U62" s="2">
        <f>(Table2[[#This Row],[Close Price]]-Table2[[#This Row],[200D EMA]])/Table2[[#This Row],[200D EMA]]</f>
        <v>0.30566464605871585</v>
      </c>
      <c r="V62">
        <v>0.82002453611026604</v>
      </c>
      <c r="W62">
        <v>760</v>
      </c>
      <c r="X62">
        <v>813.45</v>
      </c>
      <c r="Y62">
        <v>760</v>
      </c>
      <c r="Z62">
        <v>813.45</v>
      </c>
      <c r="AA62">
        <v>760</v>
      </c>
      <c r="AB62">
        <v>813.45</v>
      </c>
      <c r="AC62" s="2">
        <f>(Table2[[#This Row],[Close Price]]/Table2[[#This Row],[Day Low]])-1</f>
        <v>5.7368421052631513E-2</v>
      </c>
      <c r="AD62" s="2">
        <f>(Table2[[#This Row],[Day High]]/Table2[[#This Row],[Close Price]])-1</f>
        <v>1.2257341961174673E-2</v>
      </c>
      <c r="AE62" s="2">
        <f>(Table2[[#This Row],[Close Price]]/Table2[[#This Row],[Current Week Low]])-1</f>
        <v>5.7368421052631513E-2</v>
      </c>
      <c r="AF62" s="2">
        <f>(Table2[[#This Row],[Current Week High]]/Table2[[#This Row],[Close Price]])-1</f>
        <v>1.2257341961174673E-2</v>
      </c>
      <c r="AG62" s="2">
        <f>(Table2[[#This Row],[Close Price]]/Table2[[#This Row],[Current Month Low]])-1</f>
        <v>5.7368421052631513E-2</v>
      </c>
      <c r="AH62" s="2">
        <f>(Table2[[#This Row],[Current Month High]]/Table2[[#This Row],[Close Price]])-1</f>
        <v>1.2257341961174673E-2</v>
      </c>
      <c r="AI62">
        <v>20.706819313091</v>
      </c>
      <c r="AJ62">
        <v>187</v>
      </c>
      <c r="AK62" t="str">
        <f>IF(AND(Table2[[#This Row],[20D EMA]]&gt;Table2[[#This Row],[50D EMA]],Table2[[#This Row],[50D EMA]]&gt;Table2[[#This Row],[200D EMA]]),"Uptrend","Downtrend/NoTrend")</f>
        <v>Downtrend/NoTrend</v>
      </c>
      <c r="AL62">
        <v>0</v>
      </c>
      <c r="AM62" t="s">
        <v>10355</v>
      </c>
      <c r="AN62">
        <v>7.1</v>
      </c>
      <c r="AO62" t="s">
        <v>10354</v>
      </c>
      <c r="AP62">
        <v>0.104422542391923</v>
      </c>
      <c r="AQ62">
        <f>(Table2[[#This Row],[Sharpe Ratio]]-AVERAGE(Table2[Sharpe Ratio]))/_xlfn.STDEV.P(Table2[Sharpe Ratio])</f>
        <v>0.46741514618327079</v>
      </c>
      <c r="AR6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">
        <f>_xlfn.RANK.AVG(Table2[[#This Row],[1Y Return vs Nifty Z-Score]],Table2[1Y Return vs Nifty Z-Score])</f>
        <v>83</v>
      </c>
      <c r="AT62">
        <f>_xlfn.RANK.AVG(Table2[[#This Row],[6M Return vs Nifty Z-Score]],Table2[6M Return vs Nifty Z-Score])</f>
        <v>20</v>
      </c>
      <c r="AU62">
        <f>_xlfn.RANK.AVG(Table2[[#This Row],[Sharpe Ratio Z-Score]],Table2[Sharpe Ratio Z-Score])</f>
        <v>220</v>
      </c>
      <c r="AV62">
        <f>(Table2[[#This Row],[Rank 1Y]]+Table2[[#This Row],[Rank 6M]]+Table2[[#This Row],[Rank Sharpe]])/3</f>
        <v>107.66666666666667</v>
      </c>
    </row>
    <row r="63" spans="1:48" x14ac:dyDescent="0.3">
      <c r="A63" t="s">
        <v>1332</v>
      </c>
      <c r="B63" t="s">
        <v>1333</v>
      </c>
      <c r="C63" t="s">
        <v>10316</v>
      </c>
      <c r="D63" t="s">
        <v>63</v>
      </c>
      <c r="E63">
        <v>8506.2476822399894</v>
      </c>
      <c r="F63">
        <v>15.84</v>
      </c>
      <c r="G63">
        <v>108.12957772480399</v>
      </c>
      <c r="H63">
        <f>(Table2[[#This Row],[1Y Return vs Nifty]]-AVERAGE(Table2[1Y Return vs Nifty]))/_xlfn.STDEV.P(Table2[1Y Return vs Nifty])</f>
        <v>1.444957997494672</v>
      </c>
      <c r="I63">
        <v>-7.8089872472613697</v>
      </c>
      <c r="J63">
        <f>(Table2[[#This Row],[1M Return vs Nifty]]-AVERAGE(Table2[1M Return vs Nifty]))/_xlfn.STDEV.P(Table2[1M Return vs Nifty])</f>
        <v>-0.81390693234739597</v>
      </c>
      <c r="K63">
        <v>46.235714643715099</v>
      </c>
      <c r="L63">
        <f>(Table2[[#This Row],[6M Return vs Nifty]]-AVERAGE(Table2[6M Return vs Nifty]))/_xlfn.STDEV.P(Table2[6M Return vs Nifty])</f>
        <v>1.3709114972119207</v>
      </c>
      <c r="M63">
        <v>-1.5633459865105801</v>
      </c>
      <c r="N63">
        <f>(Table2[[#This Row],[1W Return vs Nifty]]-AVERAGE(Table2[1W Return vs Nifty]))/_xlfn.STDEV.P(Table2[1W Return vs Nifty])</f>
        <v>-0.14889849025381377</v>
      </c>
      <c r="O63">
        <v>16.010000000000002</v>
      </c>
      <c r="P63">
        <v>15.960313317530501</v>
      </c>
      <c r="Q63">
        <v>12.713767390005099</v>
      </c>
      <c r="R63">
        <v>46.978379159907398</v>
      </c>
      <c r="S63" s="2">
        <f>(Table2[[#This Row],[Close Price]]-Table2[[#This Row],[20D EMA]])/Table2[[#This Row],[20D EMA]]</f>
        <v>-1.0618363522798357E-2</v>
      </c>
      <c r="T63" s="2">
        <f>(Table2[[#This Row],[Close Price]]-Table2[[#This Row],[50D EMA]])/Table2[[#This Row],[50D EMA]]</f>
        <v>-7.5382804295170735E-3</v>
      </c>
      <c r="U63" s="2">
        <f>(Table2[[#This Row],[Close Price]]-Table2[[#This Row],[200D EMA]])/Table2[[#This Row],[200D EMA]]</f>
        <v>0.24589348806653344</v>
      </c>
      <c r="V63">
        <v>0.67644841072249096</v>
      </c>
      <c r="W63">
        <v>15.7</v>
      </c>
      <c r="X63">
        <v>16.29</v>
      </c>
      <c r="Y63">
        <v>15.7</v>
      </c>
      <c r="Z63">
        <v>16.29</v>
      </c>
      <c r="AA63">
        <v>15.7</v>
      </c>
      <c r="AB63">
        <v>16.29</v>
      </c>
      <c r="AC63" s="2">
        <f>(Table2[[#This Row],[Close Price]]/Table2[[#This Row],[Day Low]])-1</f>
        <v>8.9171974522292974E-3</v>
      </c>
      <c r="AD63" s="2">
        <f>(Table2[[#This Row],[Day High]]/Table2[[#This Row],[Close Price]])-1</f>
        <v>2.8409090909090828E-2</v>
      </c>
      <c r="AE63" s="2">
        <f>(Table2[[#This Row],[Close Price]]/Table2[[#This Row],[Current Week Low]])-1</f>
        <v>8.9171974522292974E-3</v>
      </c>
      <c r="AF63" s="2">
        <f>(Table2[[#This Row],[Current Week High]]/Table2[[#This Row],[Close Price]])-1</f>
        <v>2.8409090909090828E-2</v>
      </c>
      <c r="AG63" s="2">
        <f>(Table2[[#This Row],[Close Price]]/Table2[[#This Row],[Current Month Low]])-1</f>
        <v>8.9171974522292974E-3</v>
      </c>
      <c r="AH63" s="2">
        <f>(Table2[[#This Row],[Current Month High]]/Table2[[#This Row],[Close Price]])-1</f>
        <v>2.8409090909090828E-2</v>
      </c>
      <c r="AI63">
        <v>33.207070707070699</v>
      </c>
      <c r="AJ63">
        <v>153.439999999999</v>
      </c>
      <c r="AK63" t="str">
        <f>IF(AND(Table2[[#This Row],[20D EMA]]&gt;Table2[[#This Row],[50D EMA]],Table2[[#This Row],[50D EMA]]&gt;Table2[[#This Row],[200D EMA]]),"Uptrend","Downtrend/NoTrend")</f>
        <v>Uptrend</v>
      </c>
      <c r="AL63">
        <v>-0.13</v>
      </c>
      <c r="AM63" t="s">
        <v>10353</v>
      </c>
      <c r="AN63">
        <v>4.3499999999999996</v>
      </c>
      <c r="AO63" t="s">
        <v>10354</v>
      </c>
      <c r="AP63">
        <v>0.11087788087283</v>
      </c>
      <c r="AQ63">
        <f>(Table2[[#This Row],[Sharpe Ratio]]-AVERAGE(Table2[Sharpe Ratio]))/_xlfn.STDEV.P(Table2[Sharpe Ratio])</f>
        <v>0.54127268370249304</v>
      </c>
      <c r="AR6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2.3943367558078759</v>
      </c>
      <c r="AS63">
        <f>_xlfn.RANK.AVG(Table2[[#This Row],[1Y Return vs Nifty Z-Score]],Table2[1Y Return vs Nifty Z-Score])</f>
        <v>59</v>
      </c>
      <c r="AT63">
        <f>_xlfn.RANK.AVG(Table2[[#This Row],[6M Return vs Nifty Z-Score]],Table2[6M Return vs Nifty Z-Score])</f>
        <v>63</v>
      </c>
      <c r="AU63">
        <f>_xlfn.RANK.AVG(Table2[[#This Row],[Sharpe Ratio Z-Score]],Table2[Sharpe Ratio Z-Score])</f>
        <v>207</v>
      </c>
      <c r="AV63">
        <f>(Table2[[#This Row],[Rank 1Y]]+Table2[[#This Row],[Rank 6M]]+Table2[[#This Row],[Rank Sharpe]])/3</f>
        <v>109.66666666666667</v>
      </c>
    </row>
    <row r="64" spans="1:48" x14ac:dyDescent="0.3">
      <c r="A64" t="s">
        <v>565</v>
      </c>
      <c r="B64" t="s">
        <v>566</v>
      </c>
      <c r="C64" t="s">
        <v>10321</v>
      </c>
      <c r="D64" t="s">
        <v>231</v>
      </c>
      <c r="E64">
        <v>35482.078530525003</v>
      </c>
      <c r="F64">
        <v>8833.35</v>
      </c>
      <c r="G64">
        <v>48.112038010583902</v>
      </c>
      <c r="H64">
        <f>(Table2[[#This Row],[1Y Return vs Nifty]]-AVERAGE(Table2[1Y Return vs Nifty]))/_xlfn.STDEV.P(Table2[1Y Return vs Nifty])</f>
        <v>0.4313031533983897</v>
      </c>
      <c r="I64">
        <v>2.21666276557136</v>
      </c>
      <c r="J64">
        <f>(Table2[[#This Row],[1M Return vs Nifty]]-AVERAGE(Table2[1M Return vs Nifty]))/_xlfn.STDEV.P(Table2[1M Return vs Nifty])</f>
        <v>0.21561689813107579</v>
      </c>
      <c r="K64">
        <v>28.156579271024398</v>
      </c>
      <c r="L64">
        <f>(Table2[[#This Row],[6M Return vs Nifty]]-AVERAGE(Table2[6M Return vs Nifty]))/_xlfn.STDEV.P(Table2[6M Return vs Nifty])</f>
        <v>0.73913528255791117</v>
      </c>
      <c r="M64">
        <v>1.4395211118929301</v>
      </c>
      <c r="N64">
        <f>(Table2[[#This Row],[1W Return vs Nifty]]-AVERAGE(Table2[1W Return vs Nifty]))/_xlfn.STDEV.P(Table2[1W Return vs Nifty])</f>
        <v>0.57265991267300453</v>
      </c>
      <c r="O64">
        <v>8702.09</v>
      </c>
      <c r="P64">
        <v>8490.5450506828292</v>
      </c>
      <c r="Q64">
        <v>7157.3856417377201</v>
      </c>
      <c r="R64">
        <v>53.161847747013397</v>
      </c>
      <c r="S64" s="2">
        <f>(Table2[[#This Row],[Close Price]]-Table2[[#This Row],[20D EMA]])/Table2[[#This Row],[20D EMA]]</f>
        <v>1.5083732758452305E-2</v>
      </c>
      <c r="T64" s="2">
        <f>(Table2[[#This Row],[Close Price]]-Table2[[#This Row],[50D EMA]])/Table2[[#This Row],[50D EMA]]</f>
        <v>4.0374904940832033E-2</v>
      </c>
      <c r="U64" s="2">
        <f>(Table2[[#This Row],[Close Price]]-Table2[[#This Row],[200D EMA]])/Table2[[#This Row],[200D EMA]]</f>
        <v>0.23415873367071749</v>
      </c>
      <c r="V64">
        <v>0.96673478220936404</v>
      </c>
      <c r="W64">
        <v>8768.9500000000007</v>
      </c>
      <c r="X64">
        <v>9244.85</v>
      </c>
      <c r="Y64">
        <v>8768.9500000000007</v>
      </c>
      <c r="Z64">
        <v>9244.85</v>
      </c>
      <c r="AA64">
        <v>8768.9500000000007</v>
      </c>
      <c r="AB64">
        <v>9244.85</v>
      </c>
      <c r="AC64" s="2">
        <f>(Table2[[#This Row],[Close Price]]/Table2[[#This Row],[Day Low]])-1</f>
        <v>7.3440947889997776E-3</v>
      </c>
      <c r="AD64" s="2">
        <f>(Table2[[#This Row],[Day High]]/Table2[[#This Row],[Close Price]])-1</f>
        <v>4.6584817764494746E-2</v>
      </c>
      <c r="AE64" s="2">
        <f>(Table2[[#This Row],[Close Price]]/Table2[[#This Row],[Current Week Low]])-1</f>
        <v>7.3440947889997776E-3</v>
      </c>
      <c r="AF64" s="2">
        <f>(Table2[[#This Row],[Current Week High]]/Table2[[#This Row],[Close Price]])-1</f>
        <v>4.6584817764494746E-2</v>
      </c>
      <c r="AG64" s="2">
        <f>(Table2[[#This Row],[Close Price]]/Table2[[#This Row],[Current Month Low]])-1</f>
        <v>7.3440947889997776E-3</v>
      </c>
      <c r="AH64" s="2">
        <f>(Table2[[#This Row],[Current Month High]]/Table2[[#This Row],[Close Price]])-1</f>
        <v>4.6584817764494746E-2</v>
      </c>
      <c r="AI64">
        <v>9.3571521563166709</v>
      </c>
      <c r="AJ64">
        <v>94.325344010207502</v>
      </c>
      <c r="AK64" t="str">
        <f>IF(AND(Table2[[#This Row],[20D EMA]]&gt;Table2[[#This Row],[50D EMA]],Table2[[#This Row],[50D EMA]]&gt;Table2[[#This Row],[200D EMA]]),"Uptrend","Downtrend/NoTrend")</f>
        <v>Uptrend</v>
      </c>
      <c r="AL64">
        <v>0.03</v>
      </c>
      <c r="AM64" t="s">
        <v>10354</v>
      </c>
      <c r="AN64">
        <v>6.36</v>
      </c>
      <c r="AO64" t="s">
        <v>10354</v>
      </c>
      <c r="AP64">
        <v>0.28020223290589202</v>
      </c>
      <c r="AQ64">
        <f>(Table2[[#This Row],[Sharpe Ratio]]-AVERAGE(Table2[Sharpe Ratio]))/_xlfn.STDEV.P(Table2[Sharpe Ratio])</f>
        <v>2.4785653167981252</v>
      </c>
      <c r="AR6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4.4372805635585069</v>
      </c>
      <c r="AS64">
        <f>_xlfn.RANK.AVG(Table2[[#This Row],[1Y Return vs Nifty Z-Score]],Table2[1Y Return vs Nifty Z-Score])</f>
        <v>190</v>
      </c>
      <c r="AT64">
        <f>_xlfn.RANK.AVG(Table2[[#This Row],[6M Return vs Nifty Z-Score]],Table2[6M Return vs Nifty Z-Score])</f>
        <v>145</v>
      </c>
      <c r="AU64">
        <f>_xlfn.RANK.AVG(Table2[[#This Row],[Sharpe Ratio Z-Score]],Table2[Sharpe Ratio Z-Score])</f>
        <v>3</v>
      </c>
      <c r="AV64">
        <f>(Table2[[#This Row],[Rank 1Y]]+Table2[[#This Row],[Rank 6M]]+Table2[[#This Row],[Rank Sharpe]])/3</f>
        <v>112.66666666666667</v>
      </c>
    </row>
    <row r="65" spans="1:48" x14ac:dyDescent="0.3">
      <c r="A65" t="s">
        <v>704</v>
      </c>
      <c r="B65" t="s">
        <v>705</v>
      </c>
      <c r="C65" t="s">
        <v>10326</v>
      </c>
      <c r="D65" t="s">
        <v>706</v>
      </c>
      <c r="E65">
        <v>25640.493311999999</v>
      </c>
      <c r="F65">
        <v>2321.6</v>
      </c>
      <c r="G65">
        <v>90.817967029734803</v>
      </c>
      <c r="H65">
        <f>(Table2[[#This Row],[1Y Return vs Nifty]]-AVERAGE(Table2[1Y Return vs Nifty]))/_xlfn.STDEV.P(Table2[1Y Return vs Nifty])</f>
        <v>1.1525768348591732</v>
      </c>
      <c r="I65">
        <v>2.43019606848384</v>
      </c>
      <c r="J65">
        <f>(Table2[[#This Row],[1M Return vs Nifty]]-AVERAGE(Table2[1M Return vs Nifty]))/_xlfn.STDEV.P(Table2[1M Return vs Nifty])</f>
        <v>0.23754441641346011</v>
      </c>
      <c r="K65">
        <v>46.1242586761051</v>
      </c>
      <c r="L65">
        <f>(Table2[[#This Row],[6M Return vs Nifty]]-AVERAGE(Table2[6M Return vs Nifty]))/_xlfn.STDEV.P(Table2[6M Return vs Nifty])</f>
        <v>1.3670166633127505</v>
      </c>
      <c r="M65">
        <v>-0.25545534784648799</v>
      </c>
      <c r="N65">
        <f>(Table2[[#This Row],[1W Return vs Nifty]]-AVERAGE(Table2[1W Return vs Nifty]))/_xlfn.STDEV.P(Table2[1W Return vs Nifty])</f>
        <v>0.16537431953491516</v>
      </c>
      <c r="O65">
        <v>2311.81</v>
      </c>
      <c r="P65">
        <v>2241.8994123642701</v>
      </c>
      <c r="Q65">
        <v>1834.45124006689</v>
      </c>
      <c r="R65">
        <v>47.984072052989397</v>
      </c>
      <c r="S65" s="2">
        <f>(Table2[[#This Row],[Close Price]]-Table2[[#This Row],[20D EMA]])/Table2[[#This Row],[20D EMA]]</f>
        <v>4.2347770794312527E-3</v>
      </c>
      <c r="T65" s="2">
        <f>(Table2[[#This Row],[Close Price]]-Table2[[#This Row],[50D EMA]])/Table2[[#This Row],[50D EMA]]</f>
        <v>3.5550474386216495E-2</v>
      </c>
      <c r="U65" s="2">
        <f>(Table2[[#This Row],[Close Price]]-Table2[[#This Row],[200D EMA]])/Table2[[#This Row],[200D EMA]]</f>
        <v>0.26555557830762888</v>
      </c>
      <c r="V65">
        <v>1.71966474534059</v>
      </c>
      <c r="W65">
        <v>2295</v>
      </c>
      <c r="X65">
        <v>2435</v>
      </c>
      <c r="Y65">
        <v>2295</v>
      </c>
      <c r="Z65">
        <v>2435</v>
      </c>
      <c r="AA65">
        <v>2295</v>
      </c>
      <c r="AB65">
        <v>2435</v>
      </c>
      <c r="AC65" s="2">
        <f>(Table2[[#This Row],[Close Price]]/Table2[[#This Row],[Day Low]])-1</f>
        <v>1.1590413943355138E-2</v>
      </c>
      <c r="AD65" s="2">
        <f>(Table2[[#This Row],[Day High]]/Table2[[#This Row],[Close Price]])-1</f>
        <v>4.8845623707787666E-2</v>
      </c>
      <c r="AE65" s="2">
        <f>(Table2[[#This Row],[Close Price]]/Table2[[#This Row],[Current Week Low]])-1</f>
        <v>1.1590413943355138E-2</v>
      </c>
      <c r="AF65" s="2">
        <f>(Table2[[#This Row],[Current Week High]]/Table2[[#This Row],[Close Price]])-1</f>
        <v>4.8845623707787666E-2</v>
      </c>
      <c r="AG65" s="2">
        <f>(Table2[[#This Row],[Close Price]]/Table2[[#This Row],[Current Month Low]])-1</f>
        <v>1.1590413943355138E-2</v>
      </c>
      <c r="AH65" s="2">
        <f>(Table2[[#This Row],[Current Month High]]/Table2[[#This Row],[Close Price]])-1</f>
        <v>4.8845623707787666E-2</v>
      </c>
      <c r="AI65">
        <v>8.7611991729841403</v>
      </c>
      <c r="AJ65">
        <v>133.18601848131701</v>
      </c>
      <c r="AK65" t="str">
        <f>IF(AND(Table2[[#This Row],[20D EMA]]&gt;Table2[[#This Row],[50D EMA]],Table2[[#This Row],[50D EMA]]&gt;Table2[[#This Row],[200D EMA]]),"Uptrend","Downtrend/NoTrend")</f>
        <v>Uptrend</v>
      </c>
      <c r="AL65">
        <v>0.02</v>
      </c>
      <c r="AM65" t="s">
        <v>10354</v>
      </c>
      <c r="AN65">
        <v>10.23</v>
      </c>
      <c r="AO65" t="s">
        <v>10354</v>
      </c>
      <c r="AP65">
        <v>0.120796850939818</v>
      </c>
      <c r="AQ65">
        <f>(Table2[[#This Row],[Sharpe Ratio]]-AVERAGE(Table2[Sharpe Ratio]))/_xlfn.STDEV.P(Table2[Sharpe Ratio])</f>
        <v>0.65475870864779961</v>
      </c>
      <c r="AR6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3.5772709427680986</v>
      </c>
      <c r="AS65">
        <f>_xlfn.RANK.AVG(Table2[[#This Row],[1Y Return vs Nifty Z-Score]],Table2[1Y Return vs Nifty Z-Score])</f>
        <v>87</v>
      </c>
      <c r="AT65">
        <f>_xlfn.RANK.AVG(Table2[[#This Row],[6M Return vs Nifty Z-Score]],Table2[6M Return vs Nifty Z-Score])</f>
        <v>65</v>
      </c>
      <c r="AU65">
        <f>_xlfn.RANK.AVG(Table2[[#This Row],[Sharpe Ratio Z-Score]],Table2[Sharpe Ratio Z-Score])</f>
        <v>186</v>
      </c>
      <c r="AV65">
        <f>(Table2[[#This Row],[Rank 1Y]]+Table2[[#This Row],[Rank 6M]]+Table2[[#This Row],[Rank Sharpe]])/3</f>
        <v>112.66666666666667</v>
      </c>
    </row>
    <row r="66" spans="1:48" x14ac:dyDescent="0.3">
      <c r="A66" t="s">
        <v>846</v>
      </c>
      <c r="B66" t="s">
        <v>847</v>
      </c>
      <c r="C66" t="s">
        <v>10321</v>
      </c>
      <c r="D66" t="s">
        <v>730</v>
      </c>
      <c r="E66">
        <v>18801.13138164</v>
      </c>
      <c r="F66">
        <v>1396.05</v>
      </c>
      <c r="G66">
        <v>40.694463193452997</v>
      </c>
      <c r="H66">
        <f>(Table2[[#This Row],[1Y Return vs Nifty]]-AVERAGE(Table2[1Y Return vs Nifty]))/_xlfn.STDEV.P(Table2[1Y Return vs Nifty])</f>
        <v>0.3060254315751828</v>
      </c>
      <c r="I66">
        <v>-10.316644921542601</v>
      </c>
      <c r="J66">
        <f>(Table2[[#This Row],[1M Return vs Nifty]]-AVERAGE(Table2[1M Return vs Nifty]))/_xlfn.STDEV.P(Table2[1M Return vs Nifty])</f>
        <v>-1.071415755321488</v>
      </c>
      <c r="K66">
        <v>34.754262307438403</v>
      </c>
      <c r="L66">
        <f>(Table2[[#This Row],[6M Return vs Nifty]]-AVERAGE(Table2[6M Return vs Nifty]))/_xlfn.STDEV.P(Table2[6M Return vs Nifty])</f>
        <v>0.96969161881550359</v>
      </c>
      <c r="M66">
        <v>-0.75842169900622802</v>
      </c>
      <c r="N66">
        <f>(Table2[[#This Row],[1W Return vs Nifty]]-AVERAGE(Table2[1W Return vs Nifty]))/_xlfn.STDEV.P(Table2[1W Return vs Nifty])</f>
        <v>4.4516624147164098E-2</v>
      </c>
      <c r="O66">
        <v>1454.22</v>
      </c>
      <c r="P66">
        <v>1474.56540864365</v>
      </c>
      <c r="Q66">
        <v>1202.76642748175</v>
      </c>
      <c r="R66">
        <v>38.959186919868898</v>
      </c>
      <c r="S66" s="2">
        <f>(Table2[[#This Row],[Close Price]]-Table2[[#This Row],[20D EMA]])/Table2[[#This Row],[20D EMA]]</f>
        <v>-4.000082518463511E-2</v>
      </c>
      <c r="T66" s="2">
        <f>(Table2[[#This Row],[Close Price]]-Table2[[#This Row],[50D EMA]])/Table2[[#This Row],[50D EMA]]</f>
        <v>-5.324647396677433E-2</v>
      </c>
      <c r="U66" s="2">
        <f>(Table2[[#This Row],[Close Price]]-Table2[[#This Row],[200D EMA]])/Table2[[#This Row],[200D EMA]]</f>
        <v>0.16069917492037969</v>
      </c>
      <c r="V66">
        <v>0.35793181161092402</v>
      </c>
      <c r="W66">
        <v>1388</v>
      </c>
      <c r="X66">
        <v>1433.6</v>
      </c>
      <c r="Y66">
        <v>1388</v>
      </c>
      <c r="Z66">
        <v>1433.6</v>
      </c>
      <c r="AA66">
        <v>1388</v>
      </c>
      <c r="AB66">
        <v>1433.6</v>
      </c>
      <c r="AC66" s="2">
        <f>(Table2[[#This Row],[Close Price]]/Table2[[#This Row],[Day Low]])-1</f>
        <v>5.7997118155619365E-3</v>
      </c>
      <c r="AD66" s="2">
        <f>(Table2[[#This Row],[Day High]]/Table2[[#This Row],[Close Price]])-1</f>
        <v>2.6897317431324064E-2</v>
      </c>
      <c r="AE66" s="2">
        <f>(Table2[[#This Row],[Close Price]]/Table2[[#This Row],[Current Week Low]])-1</f>
        <v>5.7997118155619365E-3</v>
      </c>
      <c r="AF66" s="2">
        <f>(Table2[[#This Row],[Current Week High]]/Table2[[#This Row],[Close Price]])-1</f>
        <v>2.6897317431324064E-2</v>
      </c>
      <c r="AG66" s="2">
        <f>(Table2[[#This Row],[Close Price]]/Table2[[#This Row],[Current Month Low]])-1</f>
        <v>5.7997118155619365E-3</v>
      </c>
      <c r="AH66" s="2">
        <f>(Table2[[#This Row],[Current Month High]]/Table2[[#This Row],[Close Price]])-1</f>
        <v>2.6897317431324064E-2</v>
      </c>
      <c r="AI66">
        <v>35.879803731957999</v>
      </c>
      <c r="AJ66">
        <v>104.99999999999901</v>
      </c>
      <c r="AK66" t="str">
        <f>IF(AND(Table2[[#This Row],[20D EMA]]&gt;Table2[[#This Row],[50D EMA]],Table2[[#This Row],[50D EMA]]&gt;Table2[[#This Row],[200D EMA]]),"Uptrend","Downtrend/NoTrend")</f>
        <v>Downtrend/NoTrend</v>
      </c>
      <c r="AL66">
        <v>-0.05</v>
      </c>
      <c r="AM66" t="s">
        <v>10353</v>
      </c>
      <c r="AN66">
        <v>-1.23</v>
      </c>
      <c r="AO66" t="s">
        <v>10353</v>
      </c>
      <c r="AP66">
        <v>0.24456132969823899</v>
      </c>
      <c r="AQ66">
        <f>(Table2[[#This Row],[Sharpe Ratio]]-AVERAGE(Table2[Sharpe Ratio]))/_xlfn.STDEV.P(Table2[Sharpe Ratio])</f>
        <v>2.0707866459098483</v>
      </c>
      <c r="AR6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">
        <f>_xlfn.RANK.AVG(Table2[[#This Row],[1Y Return vs Nifty Z-Score]],Table2[1Y Return vs Nifty Z-Score])</f>
        <v>217</v>
      </c>
      <c r="AT66">
        <f>_xlfn.RANK.AVG(Table2[[#This Row],[6M Return vs Nifty Z-Score]],Table2[6M Return vs Nifty Z-Score])</f>
        <v>109</v>
      </c>
      <c r="AU66">
        <f>_xlfn.RANK.AVG(Table2[[#This Row],[Sharpe Ratio Z-Score]],Table2[Sharpe Ratio Z-Score])</f>
        <v>12</v>
      </c>
      <c r="AV66">
        <f>(Table2[[#This Row],[Rank 1Y]]+Table2[[#This Row],[Rank 6M]]+Table2[[#This Row],[Rank Sharpe]])/3</f>
        <v>112.66666666666667</v>
      </c>
    </row>
    <row r="67" spans="1:48" x14ac:dyDescent="0.3">
      <c r="A67" t="s">
        <v>370</v>
      </c>
      <c r="B67" t="s">
        <v>371</v>
      </c>
      <c r="C67" t="s">
        <v>10322</v>
      </c>
      <c r="D67" t="s">
        <v>138</v>
      </c>
      <c r="E67">
        <v>66434.628253924995</v>
      </c>
      <c r="F67">
        <v>3716.75</v>
      </c>
      <c r="G67">
        <v>70.920975578638405</v>
      </c>
      <c r="H67">
        <f>(Table2[[#This Row],[1Y Return vs Nifty]]-AVERAGE(Table2[1Y Return vs Nifty]))/_xlfn.STDEV.P(Table2[1Y Return vs Nifty])</f>
        <v>0.81653037471799594</v>
      </c>
      <c r="I67">
        <v>3.10034311973771</v>
      </c>
      <c r="J67">
        <f>(Table2[[#This Row],[1M Return vs Nifty]]-AVERAGE(Table2[1M Return vs Nifty]))/_xlfn.STDEV.P(Table2[1M Return vs Nifty])</f>
        <v>0.30636113735500808</v>
      </c>
      <c r="K67">
        <v>21.0950268038739</v>
      </c>
      <c r="L67">
        <f>(Table2[[#This Row],[6M Return vs Nifty]]-AVERAGE(Table2[6M Return vs Nifty]))/_xlfn.STDEV.P(Table2[6M Return vs Nifty])</f>
        <v>0.49236900777156056</v>
      </c>
      <c r="M67">
        <v>5.6570132363969599</v>
      </c>
      <c r="N67">
        <f>(Table2[[#This Row],[1W Return vs Nifty]]-AVERAGE(Table2[1W Return vs Nifty]))/_xlfn.STDEV.P(Table2[1W Return vs Nifty])</f>
        <v>1.5860803478735757</v>
      </c>
      <c r="O67">
        <v>3592.82</v>
      </c>
      <c r="P67">
        <v>3542.8577099140898</v>
      </c>
      <c r="Q67">
        <v>3004.8888500211301</v>
      </c>
      <c r="R67">
        <v>61.093782451503699</v>
      </c>
      <c r="S67" s="2">
        <f>(Table2[[#This Row],[Close Price]]-Table2[[#This Row],[20D EMA]])/Table2[[#This Row],[20D EMA]]</f>
        <v>3.4493795959719617E-2</v>
      </c>
      <c r="T67" s="2">
        <f>(Table2[[#This Row],[Close Price]]-Table2[[#This Row],[50D EMA]])/Table2[[#This Row],[50D EMA]]</f>
        <v>4.9082493377959252E-2</v>
      </c>
      <c r="U67" s="2">
        <f>(Table2[[#This Row],[Close Price]]-Table2[[#This Row],[200D EMA]])/Table2[[#This Row],[200D EMA]]</f>
        <v>0.23690099218607175</v>
      </c>
      <c r="V67">
        <v>0.53750205897941195</v>
      </c>
      <c r="W67">
        <v>3670</v>
      </c>
      <c r="X67">
        <v>3814.15</v>
      </c>
      <c r="Y67">
        <v>3670</v>
      </c>
      <c r="Z67">
        <v>3814.15</v>
      </c>
      <c r="AA67">
        <v>3670</v>
      </c>
      <c r="AB67">
        <v>3814.15</v>
      </c>
      <c r="AC67" s="2">
        <f>(Table2[[#This Row],[Close Price]]/Table2[[#This Row],[Day Low]])-1</f>
        <v>1.2738419618528507E-2</v>
      </c>
      <c r="AD67" s="2">
        <f>(Table2[[#This Row],[Day High]]/Table2[[#This Row],[Close Price]])-1</f>
        <v>2.6205690455370911E-2</v>
      </c>
      <c r="AE67" s="2">
        <f>(Table2[[#This Row],[Close Price]]/Table2[[#This Row],[Current Week Low]])-1</f>
        <v>1.2738419618528507E-2</v>
      </c>
      <c r="AF67" s="2">
        <f>(Table2[[#This Row],[Current Week High]]/Table2[[#This Row],[Close Price]])-1</f>
        <v>2.6205690455370911E-2</v>
      </c>
      <c r="AG67" s="2">
        <f>(Table2[[#This Row],[Close Price]]/Table2[[#This Row],[Current Month Low]])-1</f>
        <v>1.2738419618528507E-2</v>
      </c>
      <c r="AH67" s="2">
        <f>(Table2[[#This Row],[Current Month High]]/Table2[[#This Row],[Close Price]])-1</f>
        <v>2.6205690455370911E-2</v>
      </c>
      <c r="AI67">
        <v>11.306921369475999</v>
      </c>
      <c r="AJ67">
        <v>115.083475593877</v>
      </c>
      <c r="AK67" t="str">
        <f>IF(AND(Table2[[#This Row],[20D EMA]]&gt;Table2[[#This Row],[50D EMA]],Table2[[#This Row],[50D EMA]]&gt;Table2[[#This Row],[200D EMA]]),"Uptrend","Downtrend/NoTrend")</f>
        <v>Uptrend</v>
      </c>
      <c r="AL67">
        <v>0.14000000000000001</v>
      </c>
      <c r="AM67" t="s">
        <v>10354</v>
      </c>
      <c r="AN67">
        <v>10.45</v>
      </c>
      <c r="AO67" t="s">
        <v>10354</v>
      </c>
      <c r="AP67">
        <v>0.19696177512090299</v>
      </c>
      <c r="AQ67">
        <f>(Table2[[#This Row],[Sharpe Ratio]]-AVERAGE(Table2[Sharpe Ratio]))/_xlfn.STDEV.P(Table2[Sharpe Ratio])</f>
        <v>1.5261853212090701</v>
      </c>
      <c r="AR6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4.7275261889272109</v>
      </c>
      <c r="AS67">
        <f>_xlfn.RANK.AVG(Table2[[#This Row],[1Y Return vs Nifty Z-Score]],Table2[1Y Return vs Nifty Z-Score])</f>
        <v>121</v>
      </c>
      <c r="AT67">
        <f>_xlfn.RANK.AVG(Table2[[#This Row],[6M Return vs Nifty Z-Score]],Table2[6M Return vs Nifty Z-Score])</f>
        <v>190</v>
      </c>
      <c r="AU67">
        <f>_xlfn.RANK.AVG(Table2[[#This Row],[Sharpe Ratio Z-Score]],Table2[Sharpe Ratio Z-Score])</f>
        <v>41</v>
      </c>
      <c r="AV67">
        <f>(Table2[[#This Row],[Rank 1Y]]+Table2[[#This Row],[Rank 6M]]+Table2[[#This Row],[Rank Sharpe]])/3</f>
        <v>117.33333333333333</v>
      </c>
    </row>
    <row r="68" spans="1:48" x14ac:dyDescent="0.3">
      <c r="A68" t="s">
        <v>828</v>
      </c>
      <c r="B68" t="s">
        <v>829</v>
      </c>
      <c r="C68" t="s">
        <v>10321</v>
      </c>
      <c r="D68" t="s">
        <v>163</v>
      </c>
      <c r="E68">
        <v>19541.972780550001</v>
      </c>
      <c r="F68">
        <v>817.3</v>
      </c>
      <c r="G68">
        <v>99.997424682098796</v>
      </c>
      <c r="H68">
        <f>(Table2[[#This Row],[1Y Return vs Nifty]]-AVERAGE(Table2[1Y Return vs Nifty]))/_xlfn.STDEV.P(Table2[1Y Return vs Nifty])</f>
        <v>1.3076115423763632</v>
      </c>
      <c r="I68">
        <v>2.0888619193594402</v>
      </c>
      <c r="J68">
        <f>(Table2[[#This Row],[1M Return vs Nifty]]-AVERAGE(Table2[1M Return vs Nifty]))/_xlfn.STDEV.P(Table2[1M Return vs Nifty])</f>
        <v>0.20249315886608327</v>
      </c>
      <c r="K68">
        <v>16.976141739448099</v>
      </c>
      <c r="L68">
        <f>(Table2[[#This Row],[6M Return vs Nifty]]-AVERAGE(Table2[6M Return vs Nifty]))/_xlfn.STDEV.P(Table2[6M Return vs Nifty])</f>
        <v>0.34843438031539237</v>
      </c>
      <c r="M68">
        <v>1.7411160328656199</v>
      </c>
      <c r="N68">
        <f>(Table2[[#This Row],[1W Return vs Nifty]]-AVERAGE(Table2[1W Return vs Nifty]))/_xlfn.STDEV.P(Table2[1W Return vs Nifty])</f>
        <v>0.64513010278684335</v>
      </c>
      <c r="O68">
        <v>809.33</v>
      </c>
      <c r="P68">
        <v>809.66979577268103</v>
      </c>
      <c r="Q68">
        <v>675.08704022403401</v>
      </c>
      <c r="R68">
        <v>53.828713153512297</v>
      </c>
      <c r="S68" s="2">
        <f>(Table2[[#This Row],[Close Price]]-Table2[[#This Row],[20D EMA]])/Table2[[#This Row],[20D EMA]]</f>
        <v>9.8476517613333408E-3</v>
      </c>
      <c r="T68" s="2">
        <f>(Table2[[#This Row],[Close Price]]-Table2[[#This Row],[50D EMA]])/Table2[[#This Row],[50D EMA]]</f>
        <v>9.4238469400199122E-3</v>
      </c>
      <c r="U68" s="2">
        <f>(Table2[[#This Row],[Close Price]]-Table2[[#This Row],[200D EMA]])/Table2[[#This Row],[200D EMA]]</f>
        <v>0.21065870221530431</v>
      </c>
      <c r="V68">
        <v>0.66895511541283303</v>
      </c>
      <c r="W68">
        <v>810.05</v>
      </c>
      <c r="X68">
        <v>854</v>
      </c>
      <c r="Y68">
        <v>810.05</v>
      </c>
      <c r="Z68">
        <v>854</v>
      </c>
      <c r="AA68">
        <v>810.05</v>
      </c>
      <c r="AB68">
        <v>854</v>
      </c>
      <c r="AC68" s="2">
        <f>(Table2[[#This Row],[Close Price]]/Table2[[#This Row],[Day Low]])-1</f>
        <v>8.9500648108140624E-3</v>
      </c>
      <c r="AD68" s="2">
        <f>(Table2[[#This Row],[Day High]]/Table2[[#This Row],[Close Price]])-1</f>
        <v>4.490395203719566E-2</v>
      </c>
      <c r="AE68" s="2">
        <f>(Table2[[#This Row],[Close Price]]/Table2[[#This Row],[Current Week Low]])-1</f>
        <v>8.9500648108140624E-3</v>
      </c>
      <c r="AF68" s="2">
        <f>(Table2[[#This Row],[Current Week High]]/Table2[[#This Row],[Close Price]])-1</f>
        <v>4.490395203719566E-2</v>
      </c>
      <c r="AG68" s="2">
        <f>(Table2[[#This Row],[Close Price]]/Table2[[#This Row],[Current Month Low]])-1</f>
        <v>8.9500648108140624E-3</v>
      </c>
      <c r="AH68" s="2">
        <f>(Table2[[#This Row],[Current Month High]]/Table2[[#This Row],[Close Price]])-1</f>
        <v>4.490395203719566E-2</v>
      </c>
      <c r="AI68">
        <v>19.907010889514201</v>
      </c>
      <c r="AJ68">
        <v>172.433333333333</v>
      </c>
      <c r="AK68" t="str">
        <f>IF(AND(Table2[[#This Row],[20D EMA]]&gt;Table2[[#This Row],[50D EMA]],Table2[[#This Row],[50D EMA]]&gt;Table2[[#This Row],[200D EMA]]),"Uptrend","Downtrend/NoTrend")</f>
        <v>Downtrend/NoTrend</v>
      </c>
      <c r="AL68">
        <v>-0.04</v>
      </c>
      <c r="AM68" t="s">
        <v>10353</v>
      </c>
      <c r="AN68">
        <v>2.98</v>
      </c>
      <c r="AO68" t="s">
        <v>10354</v>
      </c>
      <c r="AP68">
        <v>0.18919343299335201</v>
      </c>
      <c r="AQ68">
        <f>(Table2[[#This Row],[Sharpe Ratio]]-AVERAGE(Table2[Sharpe Ratio]))/_xlfn.STDEV.P(Table2[Sharpe Ratio])</f>
        <v>1.4373053001466987</v>
      </c>
      <c r="AR6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">
        <f>_xlfn.RANK.AVG(Table2[[#This Row],[1Y Return vs Nifty Z-Score]],Table2[1Y Return vs Nifty Z-Score])</f>
        <v>73</v>
      </c>
      <c r="AT68">
        <f>_xlfn.RANK.AVG(Table2[[#This Row],[6M Return vs Nifty Z-Score]],Table2[6M Return vs Nifty Z-Score])</f>
        <v>229</v>
      </c>
      <c r="AU68">
        <f>_xlfn.RANK.AVG(Table2[[#This Row],[Sharpe Ratio Z-Score]],Table2[Sharpe Ratio Z-Score])</f>
        <v>56</v>
      </c>
      <c r="AV68">
        <f>(Table2[[#This Row],[Rank 1Y]]+Table2[[#This Row],[Rank 6M]]+Table2[[#This Row],[Rank Sharpe]])/3</f>
        <v>119.33333333333333</v>
      </c>
    </row>
    <row r="69" spans="1:48" x14ac:dyDescent="0.3">
      <c r="A69" t="s">
        <v>751</v>
      </c>
      <c r="B69" t="s">
        <v>752</v>
      </c>
      <c r="C69" t="s">
        <v>10313</v>
      </c>
      <c r="D69" t="s">
        <v>215</v>
      </c>
      <c r="E69">
        <v>22500.416513519998</v>
      </c>
      <c r="F69">
        <v>1385.1</v>
      </c>
      <c r="G69">
        <v>73.385910389603595</v>
      </c>
      <c r="H69">
        <f>(Table2[[#This Row],[1Y Return vs Nifty]]-AVERAGE(Table2[1Y Return vs Nifty]))/_xlfn.STDEV.P(Table2[1Y Return vs Nifty])</f>
        <v>0.85816142329835654</v>
      </c>
      <c r="I69">
        <v>-1.40510768859446</v>
      </c>
      <c r="J69">
        <f>(Table2[[#This Row],[1M Return vs Nifty]]-AVERAGE(Table2[1M Return vs Nifty]))/_xlfn.STDEV.P(Table2[1M Return vs Nifty])</f>
        <v>-0.15629903612893253</v>
      </c>
      <c r="K69">
        <v>28.110163017375399</v>
      </c>
      <c r="L69">
        <f>(Table2[[#This Row],[6M Return vs Nifty]]-AVERAGE(Table2[6M Return vs Nifty]))/_xlfn.STDEV.P(Table2[6M Return vs Nifty])</f>
        <v>0.73751326444563559</v>
      </c>
      <c r="M69">
        <v>2.3470875056573699</v>
      </c>
      <c r="N69">
        <f>(Table2[[#This Row],[1W Return vs Nifty]]-AVERAGE(Table2[1W Return vs Nifty]))/_xlfn.STDEV.P(Table2[1W Return vs Nifty])</f>
        <v>0.79073888059765285</v>
      </c>
      <c r="O69">
        <v>1299</v>
      </c>
      <c r="P69">
        <v>1272.3806221320599</v>
      </c>
      <c r="Q69">
        <v>1071.4756391839801</v>
      </c>
      <c r="R69">
        <v>79.362961873239797</v>
      </c>
      <c r="S69" s="2">
        <f>(Table2[[#This Row],[Close Price]]-Table2[[#This Row],[20D EMA]])/Table2[[#This Row],[20D EMA]]</f>
        <v>6.6281755196304776E-2</v>
      </c>
      <c r="T69" s="2">
        <f>(Table2[[#This Row],[Close Price]]-Table2[[#This Row],[50D EMA]])/Table2[[#This Row],[50D EMA]]</f>
        <v>8.8589354401721554E-2</v>
      </c>
      <c r="U69" s="2">
        <f>(Table2[[#This Row],[Close Price]]-Table2[[#This Row],[200D EMA]])/Table2[[#This Row],[200D EMA]]</f>
        <v>0.29270321167065588</v>
      </c>
      <c r="V69">
        <v>0.57637733750792297</v>
      </c>
      <c r="W69">
        <v>1357.55</v>
      </c>
      <c r="X69">
        <v>1416.75</v>
      </c>
      <c r="Y69">
        <v>1357.55</v>
      </c>
      <c r="Z69">
        <v>1416.75</v>
      </c>
      <c r="AA69">
        <v>1357.55</v>
      </c>
      <c r="AB69">
        <v>1416.75</v>
      </c>
      <c r="AC69" s="2">
        <f>(Table2[[#This Row],[Close Price]]/Table2[[#This Row],[Day Low]])-1</f>
        <v>2.0293911826452016E-2</v>
      </c>
      <c r="AD69" s="2">
        <f>(Table2[[#This Row],[Day High]]/Table2[[#This Row],[Close Price]])-1</f>
        <v>2.2850335715832948E-2</v>
      </c>
      <c r="AE69" s="2">
        <f>(Table2[[#This Row],[Close Price]]/Table2[[#This Row],[Current Week Low]])-1</f>
        <v>2.0293911826452016E-2</v>
      </c>
      <c r="AF69" s="2">
        <f>(Table2[[#This Row],[Current Week High]]/Table2[[#This Row],[Close Price]])-1</f>
        <v>2.2850335715832948E-2</v>
      </c>
      <c r="AG69" s="2">
        <f>(Table2[[#This Row],[Close Price]]/Table2[[#This Row],[Current Month Low]])-1</f>
        <v>2.0293911826452016E-2</v>
      </c>
      <c r="AH69" s="2">
        <f>(Table2[[#This Row],[Current Month High]]/Table2[[#This Row],[Close Price]])-1</f>
        <v>2.2850335715832948E-2</v>
      </c>
      <c r="AI69">
        <v>3.0864197530864099</v>
      </c>
      <c r="AJ69">
        <v>130.37006237006199</v>
      </c>
      <c r="AK69" t="str">
        <f>IF(AND(Table2[[#This Row],[20D EMA]]&gt;Table2[[#This Row],[50D EMA]],Table2[[#This Row],[50D EMA]]&gt;Table2[[#This Row],[200D EMA]]),"Uptrend","Downtrend/NoTrend")</f>
        <v>Uptrend</v>
      </c>
      <c r="AL69">
        <v>0.05</v>
      </c>
      <c r="AM69" t="s">
        <v>10354</v>
      </c>
      <c r="AN69">
        <v>12.57</v>
      </c>
      <c r="AO69" t="s">
        <v>10354</v>
      </c>
      <c r="AP69">
        <v>0.15946088463428701</v>
      </c>
      <c r="AQ69">
        <f>(Table2[[#This Row],[Sharpe Ratio]]-AVERAGE(Table2[Sharpe Ratio]))/_xlfn.STDEV.P(Table2[Sharpe Ratio])</f>
        <v>1.0971259567293428</v>
      </c>
      <c r="AR6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3.327240488942055</v>
      </c>
      <c r="AS69">
        <f>_xlfn.RANK.AVG(Table2[[#This Row],[1Y Return vs Nifty Z-Score]],Table2[1Y Return vs Nifty Z-Score])</f>
        <v>115</v>
      </c>
      <c r="AT69">
        <f>_xlfn.RANK.AVG(Table2[[#This Row],[6M Return vs Nifty Z-Score]],Table2[6M Return vs Nifty Z-Score])</f>
        <v>146</v>
      </c>
      <c r="AU69">
        <f>_xlfn.RANK.AVG(Table2[[#This Row],[Sharpe Ratio Z-Score]],Table2[Sharpe Ratio Z-Score])</f>
        <v>104</v>
      </c>
      <c r="AV69">
        <f>(Table2[[#This Row],[Rank 1Y]]+Table2[[#This Row],[Rank 6M]]+Table2[[#This Row],[Rank Sharpe]])/3</f>
        <v>121.66666666666667</v>
      </c>
    </row>
    <row r="70" spans="1:48" x14ac:dyDescent="0.3">
      <c r="A70" t="s">
        <v>673</v>
      </c>
      <c r="B70" t="s">
        <v>674</v>
      </c>
      <c r="C70" t="s">
        <v>10315</v>
      </c>
      <c r="D70" t="s">
        <v>509</v>
      </c>
      <c r="E70">
        <v>27524.26936514</v>
      </c>
      <c r="F70">
        <v>1503.85</v>
      </c>
      <c r="G70">
        <v>110.607850705808</v>
      </c>
      <c r="H70">
        <f>(Table2[[#This Row],[1Y Return vs Nifty]]-AVERAGE(Table2[1Y Return vs Nifty]))/_xlfn.STDEV.P(Table2[1Y Return vs Nifty])</f>
        <v>1.4868143185659679</v>
      </c>
      <c r="I70">
        <v>-6.7347274000930497</v>
      </c>
      <c r="J70">
        <f>(Table2[[#This Row],[1M Return vs Nifty]]-AVERAGE(Table2[1M Return vs Nifty]))/_xlfn.STDEV.P(Table2[1M Return vs Nifty])</f>
        <v>-0.70359227829800186</v>
      </c>
      <c r="K70">
        <v>64.223829000476798</v>
      </c>
      <c r="L70">
        <f>(Table2[[#This Row],[6M Return vs Nifty]]-AVERAGE(Table2[6M Return vs Nifty]))/_xlfn.STDEV.P(Table2[6M Return vs Nifty])</f>
        <v>1.9995069782903387</v>
      </c>
      <c r="M70">
        <v>-2.0837882853235099</v>
      </c>
      <c r="N70">
        <f>(Table2[[#This Row],[1W Return vs Nifty]]-AVERAGE(Table2[1W Return vs Nifty]))/_xlfn.STDEV.P(Table2[1W Return vs Nifty])</f>
        <v>-0.27395547800617603</v>
      </c>
      <c r="O70">
        <v>1542.19</v>
      </c>
      <c r="P70">
        <v>1509.72502917269</v>
      </c>
      <c r="Q70">
        <v>1170.52812390286</v>
      </c>
      <c r="R70">
        <v>38.6866977186111</v>
      </c>
      <c r="S70" s="2">
        <f>(Table2[[#This Row],[Close Price]]-Table2[[#This Row],[20D EMA]])/Table2[[#This Row],[20D EMA]]</f>
        <v>-2.4860749972441882E-2</v>
      </c>
      <c r="T70" s="2">
        <f>(Table2[[#This Row],[Close Price]]-Table2[[#This Row],[50D EMA]])/Table2[[#This Row],[50D EMA]]</f>
        <v>-3.8914564302544286E-3</v>
      </c>
      <c r="U70" s="2">
        <f>(Table2[[#This Row],[Close Price]]-Table2[[#This Row],[200D EMA]])/Table2[[#This Row],[200D EMA]]</f>
        <v>0.28476195427560841</v>
      </c>
      <c r="V70">
        <v>0.19625074445364299</v>
      </c>
      <c r="W70">
        <v>1500</v>
      </c>
      <c r="X70">
        <v>1530</v>
      </c>
      <c r="Y70">
        <v>1500</v>
      </c>
      <c r="Z70">
        <v>1530</v>
      </c>
      <c r="AA70">
        <v>1500</v>
      </c>
      <c r="AB70">
        <v>1530</v>
      </c>
      <c r="AC70" s="2">
        <f>(Table2[[#This Row],[Close Price]]/Table2[[#This Row],[Day Low]])-1</f>
        <v>2.566666666666606E-3</v>
      </c>
      <c r="AD70" s="2">
        <f>(Table2[[#This Row],[Day High]]/Table2[[#This Row],[Close Price]])-1</f>
        <v>1.738870233068468E-2</v>
      </c>
      <c r="AE70" s="2">
        <f>(Table2[[#This Row],[Close Price]]/Table2[[#This Row],[Current Week Low]])-1</f>
        <v>2.566666666666606E-3</v>
      </c>
      <c r="AF70" s="2">
        <f>(Table2[[#This Row],[Current Week High]]/Table2[[#This Row],[Close Price]])-1</f>
        <v>1.738870233068468E-2</v>
      </c>
      <c r="AG70" s="2">
        <f>(Table2[[#This Row],[Close Price]]/Table2[[#This Row],[Current Month Low]])-1</f>
        <v>2.566666666666606E-3</v>
      </c>
      <c r="AH70" s="2">
        <f>(Table2[[#This Row],[Current Month High]]/Table2[[#This Row],[Close Price]])-1</f>
        <v>1.738870233068468E-2</v>
      </c>
      <c r="AI70">
        <v>18.0935598630182</v>
      </c>
      <c r="AJ70">
        <v>151.06010016694401</v>
      </c>
      <c r="AK70" t="str">
        <f>IF(AND(Table2[[#This Row],[20D EMA]]&gt;Table2[[#This Row],[50D EMA]],Table2[[#This Row],[50D EMA]]&gt;Table2[[#This Row],[200D EMA]]),"Uptrend","Downtrend/NoTrend")</f>
        <v>Uptrend</v>
      </c>
      <c r="AL70">
        <v>0.08</v>
      </c>
      <c r="AM70" t="s">
        <v>10354</v>
      </c>
      <c r="AN70">
        <v>-2.93</v>
      </c>
      <c r="AO70" t="s">
        <v>10353</v>
      </c>
      <c r="AP70">
        <v>8.4429214011986997E-2</v>
      </c>
      <c r="AQ70">
        <f>(Table2[[#This Row],[Sharpe Ratio]]-AVERAGE(Table2[Sharpe Ratio]))/_xlfn.STDEV.P(Table2[Sharpe Ratio])</f>
        <v>0.23866525098834385</v>
      </c>
      <c r="AR7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2.7474387915404725</v>
      </c>
      <c r="AS70">
        <f>_xlfn.RANK.AVG(Table2[[#This Row],[1Y Return vs Nifty Z-Score]],Table2[1Y Return vs Nifty Z-Score])</f>
        <v>57</v>
      </c>
      <c r="AT70">
        <f>_xlfn.RANK.AVG(Table2[[#This Row],[6M Return vs Nifty Z-Score]],Table2[6M Return vs Nifty Z-Score])</f>
        <v>32</v>
      </c>
      <c r="AU70">
        <f>_xlfn.RANK.AVG(Table2[[#This Row],[Sharpe Ratio Z-Score]],Table2[Sharpe Ratio Z-Score])</f>
        <v>277</v>
      </c>
      <c r="AV70">
        <f>(Table2[[#This Row],[Rank 1Y]]+Table2[[#This Row],[Rank 6M]]+Table2[[#This Row],[Rank Sharpe]])/3</f>
        <v>122</v>
      </c>
    </row>
    <row r="71" spans="1:48" x14ac:dyDescent="0.3">
      <c r="A71" t="s">
        <v>73</v>
      </c>
      <c r="B71" t="s">
        <v>74</v>
      </c>
      <c r="C71" t="s">
        <v>10315</v>
      </c>
      <c r="D71" t="s">
        <v>60</v>
      </c>
      <c r="E71">
        <v>332748.01779359998</v>
      </c>
      <c r="F71">
        <v>2777</v>
      </c>
      <c r="G71">
        <v>46.094961877904503</v>
      </c>
      <c r="H71">
        <f>(Table2[[#This Row],[1Y Return vs Nifty]]-AVERAGE(Table2[1Y Return vs Nifty]))/_xlfn.STDEV.P(Table2[1Y Return vs Nifty])</f>
        <v>0.3972361289495846</v>
      </c>
      <c r="I71">
        <v>-2.3800078526601198</v>
      </c>
      <c r="J71">
        <f>(Table2[[#This Row],[1M Return vs Nifty]]-AVERAGE(Table2[1M Return vs Nifty]))/_xlfn.STDEV.P(Table2[1M Return vs Nifty])</f>
        <v>-0.25641054510423739</v>
      </c>
      <c r="K71">
        <v>28.716179823550299</v>
      </c>
      <c r="L71">
        <f>(Table2[[#This Row],[6M Return vs Nifty]]-AVERAGE(Table2[6M Return vs Nifty]))/_xlfn.STDEV.P(Table2[6M Return vs Nifty])</f>
        <v>0.75869054952754433</v>
      </c>
      <c r="M71">
        <v>0.32133567300528998</v>
      </c>
      <c r="N71">
        <f>(Table2[[#This Row],[1W Return vs Nifty]]-AVERAGE(Table2[1W Return vs Nifty]))/_xlfn.STDEV.P(Table2[1W Return vs Nifty])</f>
        <v>0.30397133172023855</v>
      </c>
      <c r="O71">
        <v>2773.89</v>
      </c>
      <c r="P71">
        <v>2740.82028860112</v>
      </c>
      <c r="Q71">
        <v>2286.3305116747702</v>
      </c>
      <c r="R71">
        <v>50.645061594959699</v>
      </c>
      <c r="S71" s="2">
        <f>(Table2[[#This Row],[Close Price]]-Table2[[#This Row],[20D EMA]])/Table2[[#This Row],[20D EMA]]</f>
        <v>1.1211691883961251E-3</v>
      </c>
      <c r="T71" s="2">
        <f>(Table2[[#This Row],[Close Price]]-Table2[[#This Row],[50D EMA]])/Table2[[#This Row],[50D EMA]]</f>
        <v>1.3200322381350188E-2</v>
      </c>
      <c r="U71" s="2">
        <f>(Table2[[#This Row],[Close Price]]-Table2[[#This Row],[200D EMA]])/Table2[[#This Row],[200D EMA]]</f>
        <v>0.21461004251997115</v>
      </c>
      <c r="V71">
        <v>0.71895545377592596</v>
      </c>
      <c r="W71">
        <v>2756.5</v>
      </c>
      <c r="X71">
        <v>2848.8</v>
      </c>
      <c r="Y71">
        <v>2756.5</v>
      </c>
      <c r="Z71">
        <v>2848.8</v>
      </c>
      <c r="AA71">
        <v>2756.5</v>
      </c>
      <c r="AB71">
        <v>2848.8</v>
      </c>
      <c r="AC71" s="2">
        <f>(Table2[[#This Row],[Close Price]]/Table2[[#This Row],[Day Low]])-1</f>
        <v>7.4369671685108329E-3</v>
      </c>
      <c r="AD71" s="2">
        <f>(Table2[[#This Row],[Day High]]/Table2[[#This Row],[Close Price]])-1</f>
        <v>2.5855239467050817E-2</v>
      </c>
      <c r="AE71" s="2">
        <f>(Table2[[#This Row],[Close Price]]/Table2[[#This Row],[Current Week Low]])-1</f>
        <v>7.4369671685108329E-3</v>
      </c>
      <c r="AF71" s="2">
        <f>(Table2[[#This Row],[Current Week High]]/Table2[[#This Row],[Close Price]])-1</f>
        <v>2.5855239467050817E-2</v>
      </c>
      <c r="AG71" s="2">
        <f>(Table2[[#This Row],[Close Price]]/Table2[[#This Row],[Current Month Low]])-1</f>
        <v>7.4369671685108329E-3</v>
      </c>
      <c r="AH71" s="2">
        <f>(Table2[[#This Row],[Current Month High]]/Table2[[#This Row],[Close Price]])-1</f>
        <v>2.5855239467050817E-2</v>
      </c>
      <c r="AI71">
        <v>8.5163845876845503</v>
      </c>
      <c r="AJ71">
        <v>91.517241379310306</v>
      </c>
      <c r="AK71" t="str">
        <f>IF(AND(Table2[[#This Row],[20D EMA]]&gt;Table2[[#This Row],[50D EMA]],Table2[[#This Row],[50D EMA]]&gt;Table2[[#This Row],[200D EMA]]),"Uptrend","Downtrend/NoTrend")</f>
        <v>Uptrend</v>
      </c>
      <c r="AL71">
        <v>-0.04</v>
      </c>
      <c r="AM71" t="s">
        <v>10353</v>
      </c>
      <c r="AN71">
        <v>1.1599999999999999</v>
      </c>
      <c r="AO71" t="s">
        <v>10354</v>
      </c>
      <c r="AP71">
        <v>0.204224528297274</v>
      </c>
      <c r="AQ71">
        <f>(Table2[[#This Row],[Sharpe Ratio]]-AVERAGE(Table2[Sharpe Ratio]))/_xlfn.STDEV.P(Table2[Sharpe Ratio])</f>
        <v>1.6092807416588597</v>
      </c>
      <c r="AR7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2.8127682067519899</v>
      </c>
      <c r="AS71">
        <f>_xlfn.RANK.AVG(Table2[[#This Row],[1Y Return vs Nifty Z-Score]],Table2[1Y Return vs Nifty Z-Score])</f>
        <v>195</v>
      </c>
      <c r="AT71">
        <f>_xlfn.RANK.AVG(Table2[[#This Row],[6M Return vs Nifty Z-Score]],Table2[6M Return vs Nifty Z-Score])</f>
        <v>141</v>
      </c>
      <c r="AU71">
        <f>_xlfn.RANK.AVG(Table2[[#This Row],[Sharpe Ratio Z-Score]],Table2[Sharpe Ratio Z-Score])</f>
        <v>32</v>
      </c>
      <c r="AV71">
        <f>(Table2[[#This Row],[Rank 1Y]]+Table2[[#This Row],[Rank 6M]]+Table2[[#This Row],[Rank Sharpe]])/3</f>
        <v>122.66666666666667</v>
      </c>
    </row>
    <row r="72" spans="1:48" x14ac:dyDescent="0.3">
      <c r="A72" t="s">
        <v>515</v>
      </c>
      <c r="B72" t="s">
        <v>516</v>
      </c>
      <c r="C72" t="s">
        <v>10321</v>
      </c>
      <c r="D72" t="s">
        <v>517</v>
      </c>
      <c r="E72">
        <v>40718.741654359997</v>
      </c>
      <c r="F72">
        <v>4512.2</v>
      </c>
      <c r="G72">
        <v>43.220313512389403</v>
      </c>
      <c r="H72">
        <f>(Table2[[#This Row],[1Y Return vs Nifty]]-AVERAGE(Table2[1Y Return vs Nifty]))/_xlfn.STDEV.P(Table2[1Y Return vs Nifty])</f>
        <v>0.34868530106405826</v>
      </c>
      <c r="I72">
        <v>4.9350225161124097</v>
      </c>
      <c r="J72">
        <f>(Table2[[#This Row],[1M Return vs Nifty]]-AVERAGE(Table2[1M Return vs Nifty]))/_xlfn.STDEV.P(Table2[1M Return vs Nifty])</f>
        <v>0.49476250359439483</v>
      </c>
      <c r="K72">
        <v>27.425217686830699</v>
      </c>
      <c r="L72">
        <f>(Table2[[#This Row],[6M Return vs Nifty]]-AVERAGE(Table2[6M Return vs Nifty]))/_xlfn.STDEV.P(Table2[6M Return vs Nifty])</f>
        <v>0.71357781846019708</v>
      </c>
      <c r="M72">
        <v>-1.55981355486311</v>
      </c>
      <c r="N72">
        <f>(Table2[[#This Row],[1W Return vs Nifty]]-AVERAGE(Table2[1W Return vs Nifty]))/_xlfn.STDEV.P(Table2[1W Return vs Nifty])</f>
        <v>-0.14804968287923773</v>
      </c>
      <c r="O72">
        <v>4473.99</v>
      </c>
      <c r="P72">
        <v>4381.2652276835297</v>
      </c>
      <c r="Q72">
        <v>3766.4458710133999</v>
      </c>
      <c r="R72">
        <v>50.628689148682099</v>
      </c>
      <c r="S72" s="2">
        <f>(Table2[[#This Row],[Close Price]]-Table2[[#This Row],[20D EMA]])/Table2[[#This Row],[20D EMA]]</f>
        <v>8.5404750569402343E-3</v>
      </c>
      <c r="T72" s="2">
        <f>(Table2[[#This Row],[Close Price]]-Table2[[#This Row],[50D EMA]])/Table2[[#This Row],[50D EMA]]</f>
        <v>2.988515086672764E-2</v>
      </c>
      <c r="U72" s="2">
        <f>(Table2[[#This Row],[Close Price]]-Table2[[#This Row],[200D EMA]])/Table2[[#This Row],[200D EMA]]</f>
        <v>0.19799942824770964</v>
      </c>
      <c r="V72">
        <v>0.99371846045462398</v>
      </c>
      <c r="W72">
        <v>4505.55</v>
      </c>
      <c r="X72">
        <v>4647.5</v>
      </c>
      <c r="Y72">
        <v>4505.55</v>
      </c>
      <c r="Z72">
        <v>4647.5</v>
      </c>
      <c r="AA72">
        <v>4505.55</v>
      </c>
      <c r="AB72">
        <v>4647.5</v>
      </c>
      <c r="AC72" s="2">
        <f>(Table2[[#This Row],[Close Price]]/Table2[[#This Row],[Day Low]])-1</f>
        <v>1.4759574302802836E-3</v>
      </c>
      <c r="AD72" s="2">
        <f>(Table2[[#This Row],[Day High]]/Table2[[#This Row],[Close Price]])-1</f>
        <v>2.9985372988786008E-2</v>
      </c>
      <c r="AE72" s="2">
        <f>(Table2[[#This Row],[Close Price]]/Table2[[#This Row],[Current Week Low]])-1</f>
        <v>1.4759574302802836E-3</v>
      </c>
      <c r="AF72" s="2">
        <f>(Table2[[#This Row],[Current Week High]]/Table2[[#This Row],[Close Price]])-1</f>
        <v>2.9985372988786008E-2</v>
      </c>
      <c r="AG72" s="2">
        <f>(Table2[[#This Row],[Close Price]]/Table2[[#This Row],[Current Month Low]])-1</f>
        <v>1.4759574302802836E-3</v>
      </c>
      <c r="AH72" s="2">
        <f>(Table2[[#This Row],[Current Month High]]/Table2[[#This Row],[Close Price]])-1</f>
        <v>2.9985372988786008E-2</v>
      </c>
      <c r="AI72">
        <v>11.690527902132001</v>
      </c>
      <c r="AJ72">
        <v>94.399207272413904</v>
      </c>
      <c r="AK72" t="str">
        <f>IF(AND(Table2[[#This Row],[20D EMA]]&gt;Table2[[#This Row],[50D EMA]],Table2[[#This Row],[50D EMA]]&gt;Table2[[#This Row],[200D EMA]]),"Uptrend","Downtrend/NoTrend")</f>
        <v>Uptrend</v>
      </c>
      <c r="AL72">
        <v>-0.11</v>
      </c>
      <c r="AM72" t="s">
        <v>10353</v>
      </c>
      <c r="AN72">
        <v>5.19</v>
      </c>
      <c r="AO72" t="s">
        <v>10354</v>
      </c>
      <c r="AP72">
        <v>0.23280783695680601</v>
      </c>
      <c r="AQ72">
        <f>(Table2[[#This Row],[Sharpe Ratio]]-AVERAGE(Table2[Sharpe Ratio]))/_xlfn.STDEV.P(Table2[Sharpe Ratio])</f>
        <v>1.9363112758421392</v>
      </c>
      <c r="AR7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3.3452872160815517</v>
      </c>
      <c r="AS72">
        <f>_xlfn.RANK.AVG(Table2[[#This Row],[1Y Return vs Nifty Z-Score]],Table2[1Y Return vs Nifty Z-Score])</f>
        <v>208</v>
      </c>
      <c r="AT72">
        <f>_xlfn.RANK.AVG(Table2[[#This Row],[6M Return vs Nifty Z-Score]],Table2[6M Return vs Nifty Z-Score])</f>
        <v>148</v>
      </c>
      <c r="AU72">
        <f>_xlfn.RANK.AVG(Table2[[#This Row],[Sharpe Ratio Z-Score]],Table2[Sharpe Ratio Z-Score])</f>
        <v>18</v>
      </c>
      <c r="AV72">
        <f>(Table2[[#This Row],[Rank 1Y]]+Table2[[#This Row],[Rank 6M]]+Table2[[#This Row],[Rank Sharpe]])/3</f>
        <v>124.66666666666667</v>
      </c>
    </row>
    <row r="73" spans="1:48" x14ac:dyDescent="0.3">
      <c r="A73" t="s">
        <v>684</v>
      </c>
      <c r="B73" t="s">
        <v>685</v>
      </c>
      <c r="C73" t="s">
        <v>10310</v>
      </c>
      <c r="D73" t="s">
        <v>549</v>
      </c>
      <c r="E73">
        <v>26295.12320835</v>
      </c>
      <c r="F73">
        <v>5165.75</v>
      </c>
      <c r="G73">
        <v>154.47786602797899</v>
      </c>
      <c r="H73">
        <f>(Table2[[#This Row],[1Y Return vs Nifty]]-AVERAGE(Table2[1Y Return vs Nifty]))/_xlfn.STDEV.P(Table2[1Y Return vs Nifty])</f>
        <v>2.2277486146674224</v>
      </c>
      <c r="I73">
        <v>18.568319150619399</v>
      </c>
      <c r="J73">
        <f>(Table2[[#This Row],[1M Return vs Nifty]]-AVERAGE(Table2[1M Return vs Nifty]))/_xlfn.STDEV.P(Table2[1M Return vs Nifty])</f>
        <v>1.894751906300574</v>
      </c>
      <c r="K73">
        <v>22.044373629839701</v>
      </c>
      <c r="L73">
        <f>(Table2[[#This Row],[6M Return vs Nifty]]-AVERAGE(Table2[6M Return vs Nifty]))/_xlfn.STDEV.P(Table2[6M Return vs Nifty])</f>
        <v>0.52554397613915504</v>
      </c>
      <c r="M73">
        <v>4.8962812116310204</v>
      </c>
      <c r="N73">
        <f>(Table2[[#This Row],[1W Return vs Nifty]]-AVERAGE(Table2[1W Return vs Nifty]))/_xlfn.STDEV.P(Table2[1W Return vs Nifty])</f>
        <v>1.4032841844545456</v>
      </c>
      <c r="O73">
        <v>4721.45</v>
      </c>
      <c r="P73">
        <v>4370.1982221530798</v>
      </c>
      <c r="Q73">
        <v>3623.4517345520298</v>
      </c>
      <c r="R73">
        <v>85.201581539636507</v>
      </c>
      <c r="S73" s="2">
        <f>(Table2[[#This Row],[Close Price]]-Table2[[#This Row],[20D EMA]])/Table2[[#This Row],[20D EMA]]</f>
        <v>9.4102447341388812E-2</v>
      </c>
      <c r="T73" s="2">
        <f>(Table2[[#This Row],[Close Price]]-Table2[[#This Row],[50D EMA]])/Table2[[#This Row],[50D EMA]]</f>
        <v>0.18204020444980484</v>
      </c>
      <c r="U73" s="2">
        <f>(Table2[[#This Row],[Close Price]]-Table2[[#This Row],[200D EMA]])/Table2[[#This Row],[200D EMA]]</f>
        <v>0.42564338604020224</v>
      </c>
      <c r="V73">
        <v>0.79583048836968995</v>
      </c>
      <c r="W73">
        <v>5142.05</v>
      </c>
      <c r="X73">
        <v>5268</v>
      </c>
      <c r="Y73">
        <v>5142.05</v>
      </c>
      <c r="Z73">
        <v>5268</v>
      </c>
      <c r="AA73">
        <v>5142.05</v>
      </c>
      <c r="AB73">
        <v>5268</v>
      </c>
      <c r="AC73" s="2">
        <f>(Table2[[#This Row],[Close Price]]/Table2[[#This Row],[Day Low]])-1</f>
        <v>4.6090566991763282E-3</v>
      </c>
      <c r="AD73" s="2">
        <f>(Table2[[#This Row],[Day High]]/Table2[[#This Row],[Close Price]])-1</f>
        <v>1.9793834389972398E-2</v>
      </c>
      <c r="AE73" s="2">
        <f>(Table2[[#This Row],[Close Price]]/Table2[[#This Row],[Current Week Low]])-1</f>
        <v>4.6090566991763282E-3</v>
      </c>
      <c r="AF73" s="2">
        <f>(Table2[[#This Row],[Current Week High]]/Table2[[#This Row],[Close Price]])-1</f>
        <v>1.9793834389972398E-2</v>
      </c>
      <c r="AG73" s="2">
        <f>(Table2[[#This Row],[Close Price]]/Table2[[#This Row],[Current Month Low]])-1</f>
        <v>4.6090566991763282E-3</v>
      </c>
      <c r="AH73" s="2">
        <f>(Table2[[#This Row],[Current Month High]]/Table2[[#This Row],[Close Price]])-1</f>
        <v>1.9793834389972398E-2</v>
      </c>
      <c r="AI73">
        <v>1.97938343899723</v>
      </c>
      <c r="AJ73">
        <v>203.51057579318399</v>
      </c>
      <c r="AK73" t="str">
        <f>IF(AND(Table2[[#This Row],[20D EMA]]&gt;Table2[[#This Row],[50D EMA]],Table2[[#This Row],[50D EMA]]&gt;Table2[[#This Row],[200D EMA]]),"Uptrend","Downtrend/NoTrend")</f>
        <v>Uptrend</v>
      </c>
      <c r="AL73">
        <v>0.28000000000000003</v>
      </c>
      <c r="AM73" t="s">
        <v>10354</v>
      </c>
      <c r="AN73">
        <v>17.95</v>
      </c>
      <c r="AO73" t="s">
        <v>10354</v>
      </c>
      <c r="AP73">
        <v>0.12872361287914399</v>
      </c>
      <c r="AQ73">
        <f>(Table2[[#This Row],[Sharpe Ratio]]-AVERAGE(Table2[Sharpe Ratio]))/_xlfn.STDEV.P(Table2[Sharpe Ratio])</f>
        <v>0.74545126010289453</v>
      </c>
      <c r="AR7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6.7967799416645924</v>
      </c>
      <c r="AS73">
        <f>_xlfn.RANK.AVG(Table2[[#This Row],[1Y Return vs Nifty Z-Score]],Table2[1Y Return vs Nifty Z-Score])</f>
        <v>26</v>
      </c>
      <c r="AT73">
        <f>_xlfn.RANK.AVG(Table2[[#This Row],[6M Return vs Nifty Z-Score]],Table2[6M Return vs Nifty Z-Score])</f>
        <v>185</v>
      </c>
      <c r="AU73">
        <f>_xlfn.RANK.AVG(Table2[[#This Row],[Sharpe Ratio Z-Score]],Table2[Sharpe Ratio Z-Score])</f>
        <v>163</v>
      </c>
      <c r="AV73">
        <f>(Table2[[#This Row],[Rank 1Y]]+Table2[[#This Row],[Rank 6M]]+Table2[[#This Row],[Rank Sharpe]])/3</f>
        <v>124.66666666666667</v>
      </c>
    </row>
    <row r="74" spans="1:48" x14ac:dyDescent="0.3">
      <c r="A74" t="s">
        <v>533</v>
      </c>
      <c r="B74" t="s">
        <v>534</v>
      </c>
      <c r="C74" t="s">
        <v>10310</v>
      </c>
      <c r="D74" t="s">
        <v>535</v>
      </c>
      <c r="E74">
        <v>39556.922264050001</v>
      </c>
      <c r="F74">
        <v>1086.5</v>
      </c>
      <c r="G74">
        <v>87.038694857730405</v>
      </c>
      <c r="H74">
        <f>(Table2[[#This Row],[1Y Return vs Nifty]]-AVERAGE(Table2[1Y Return vs Nifty]))/_xlfn.STDEV.P(Table2[1Y Return vs Nifty])</f>
        <v>1.0887475349153288</v>
      </c>
      <c r="I74">
        <v>-3.0693328023663602</v>
      </c>
      <c r="J74">
        <f>(Table2[[#This Row],[1M Return vs Nifty]]-AVERAGE(Table2[1M Return vs Nifty]))/_xlfn.STDEV.P(Table2[1M Return vs Nifty])</f>
        <v>-0.32719662498509994</v>
      </c>
      <c r="K74">
        <v>36.520370363671397</v>
      </c>
      <c r="L74">
        <f>(Table2[[#This Row],[6M Return vs Nifty]]-AVERAGE(Table2[6M Return vs Nifty]))/_xlfn.STDEV.P(Table2[6M Return vs Nifty])</f>
        <v>1.031408345829024</v>
      </c>
      <c r="M74">
        <v>-3.25527199130407</v>
      </c>
      <c r="N74">
        <f>(Table2[[#This Row],[1W Return vs Nifty]]-AVERAGE(Table2[1W Return vs Nifty]))/_xlfn.STDEV.P(Table2[1W Return vs Nifty])</f>
        <v>-0.55545109011352778</v>
      </c>
      <c r="O74">
        <v>1067.96</v>
      </c>
      <c r="P74">
        <v>1006.89135556699</v>
      </c>
      <c r="Q74">
        <v>808.97292274748997</v>
      </c>
      <c r="R74">
        <v>55.130113582145597</v>
      </c>
      <c r="S74" s="2">
        <f>(Table2[[#This Row],[Close Price]]-Table2[[#This Row],[20D EMA]])/Table2[[#This Row],[20D EMA]]</f>
        <v>1.7360200756582608E-2</v>
      </c>
      <c r="T74" s="2">
        <f>(Table2[[#This Row],[Close Price]]-Table2[[#This Row],[50D EMA]])/Table2[[#This Row],[50D EMA]]</f>
        <v>7.906378775908908E-2</v>
      </c>
      <c r="U74" s="2">
        <f>(Table2[[#This Row],[Close Price]]-Table2[[#This Row],[200D EMA]])/Table2[[#This Row],[200D EMA]]</f>
        <v>0.3430610215110208</v>
      </c>
      <c r="V74">
        <v>0.662631133069984</v>
      </c>
      <c r="W74">
        <v>1062.3</v>
      </c>
      <c r="X74">
        <v>1094.3499999999999</v>
      </c>
      <c r="Y74">
        <v>1062.3</v>
      </c>
      <c r="Z74">
        <v>1094.3499999999999</v>
      </c>
      <c r="AA74">
        <v>1062.3</v>
      </c>
      <c r="AB74">
        <v>1094.3499999999999</v>
      </c>
      <c r="AC74" s="2">
        <f>(Table2[[#This Row],[Close Price]]/Table2[[#This Row],[Day Low]])-1</f>
        <v>2.2780758731055339E-2</v>
      </c>
      <c r="AD74" s="2">
        <f>(Table2[[#This Row],[Day High]]/Table2[[#This Row],[Close Price]])-1</f>
        <v>7.2250345144959649E-3</v>
      </c>
      <c r="AE74" s="2">
        <f>(Table2[[#This Row],[Close Price]]/Table2[[#This Row],[Current Week Low]])-1</f>
        <v>2.2780758731055339E-2</v>
      </c>
      <c r="AF74" s="2">
        <f>(Table2[[#This Row],[Current Week High]]/Table2[[#This Row],[Close Price]])-1</f>
        <v>7.2250345144959649E-3</v>
      </c>
      <c r="AG74" s="2">
        <f>(Table2[[#This Row],[Close Price]]/Table2[[#This Row],[Current Month Low]])-1</f>
        <v>2.2780758731055339E-2</v>
      </c>
      <c r="AH74" s="2">
        <f>(Table2[[#This Row],[Current Month High]]/Table2[[#This Row],[Close Price]])-1</f>
        <v>7.2250345144959649E-3</v>
      </c>
      <c r="AI74">
        <v>11.826967326277</v>
      </c>
      <c r="AJ74">
        <v>124.94824016563101</v>
      </c>
      <c r="AK74" t="str">
        <f>IF(AND(Table2[[#This Row],[20D EMA]]&gt;Table2[[#This Row],[50D EMA]],Table2[[#This Row],[50D EMA]]&gt;Table2[[#This Row],[200D EMA]]),"Uptrend","Downtrend/NoTrend")</f>
        <v>Uptrend</v>
      </c>
      <c r="AL74">
        <v>0.28999999999999998</v>
      </c>
      <c r="AM74" t="s">
        <v>10354</v>
      </c>
      <c r="AN74">
        <v>5.81</v>
      </c>
      <c r="AO74" t="s">
        <v>10354</v>
      </c>
      <c r="AP74">
        <v>0.122461131552163</v>
      </c>
      <c r="AQ74">
        <f>(Table2[[#This Row],[Sharpe Ratio]]-AVERAGE(Table2[Sharpe Ratio]))/_xlfn.STDEV.P(Table2[Sharpe Ratio])</f>
        <v>0.67380026133048931</v>
      </c>
      <c r="AR7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1.9113084269762144</v>
      </c>
      <c r="AS74">
        <f>_xlfn.RANK.AVG(Table2[[#This Row],[1Y Return vs Nifty Z-Score]],Table2[1Y Return vs Nifty Z-Score])</f>
        <v>93</v>
      </c>
      <c r="AT74">
        <f>_xlfn.RANK.AVG(Table2[[#This Row],[6M Return vs Nifty Z-Score]],Table2[6M Return vs Nifty Z-Score])</f>
        <v>103</v>
      </c>
      <c r="AU74">
        <f>_xlfn.RANK.AVG(Table2[[#This Row],[Sharpe Ratio Z-Score]],Table2[Sharpe Ratio Z-Score])</f>
        <v>179</v>
      </c>
      <c r="AV74">
        <f>(Table2[[#This Row],[Rank 1Y]]+Table2[[#This Row],[Rank 6M]]+Table2[[#This Row],[Rank Sharpe]])/3</f>
        <v>125</v>
      </c>
    </row>
    <row r="75" spans="1:48" x14ac:dyDescent="0.3">
      <c r="A75" t="s">
        <v>1381</v>
      </c>
      <c r="B75" t="s">
        <v>1382</v>
      </c>
      <c r="C75" t="s">
        <v>10323</v>
      </c>
      <c r="D75" t="s">
        <v>384</v>
      </c>
      <c r="E75">
        <v>8073.5164217399997</v>
      </c>
      <c r="F75">
        <v>1771.35</v>
      </c>
      <c r="G75">
        <v>96.550861215626796</v>
      </c>
      <c r="H75">
        <f>(Table2[[#This Row],[1Y Return vs Nifty]]-AVERAGE(Table2[1Y Return vs Nifty]))/_xlfn.STDEV.P(Table2[1Y Return vs Nifty])</f>
        <v>1.2494014629577483</v>
      </c>
      <c r="I75">
        <v>3.6410442071500202</v>
      </c>
      <c r="J75">
        <f>(Table2[[#This Row],[1M Return vs Nifty]]-AVERAGE(Table2[1M Return vs Nifty]))/_xlfn.STDEV.P(Table2[1M Return vs Nifty])</f>
        <v>0.36188518357087157</v>
      </c>
      <c r="K75">
        <v>56.538801774503199</v>
      </c>
      <c r="L75">
        <f>(Table2[[#This Row],[6M Return vs Nifty]]-AVERAGE(Table2[6M Return vs Nifty]))/_xlfn.STDEV.P(Table2[6M Return vs Nifty])</f>
        <v>1.7309533494662181</v>
      </c>
      <c r="M75">
        <v>-0.21856650093735999</v>
      </c>
      <c r="N75">
        <f>(Table2[[#This Row],[1W Return vs Nifty]]-AVERAGE(Table2[1W Return vs Nifty]))/_xlfn.STDEV.P(Table2[1W Return vs Nifty])</f>
        <v>0.17423833402150818</v>
      </c>
      <c r="O75">
        <v>1779.73</v>
      </c>
      <c r="P75">
        <v>1706.2763689511901</v>
      </c>
      <c r="Q75">
        <v>1361.5749704771399</v>
      </c>
      <c r="R75">
        <v>46.671754565606001</v>
      </c>
      <c r="S75" s="2">
        <f>(Table2[[#This Row],[Close Price]]-Table2[[#This Row],[20D EMA]])/Table2[[#This Row],[20D EMA]]</f>
        <v>-4.708579391256038E-3</v>
      </c>
      <c r="T75" s="2">
        <f>(Table2[[#This Row],[Close Price]]-Table2[[#This Row],[50D EMA]])/Table2[[#This Row],[50D EMA]]</f>
        <v>3.8137802429280047E-2</v>
      </c>
      <c r="U75" s="2">
        <f>(Table2[[#This Row],[Close Price]]-Table2[[#This Row],[200D EMA]])/Table2[[#This Row],[200D EMA]]</f>
        <v>0.30095664095474783</v>
      </c>
      <c r="V75">
        <v>0.496007709195594</v>
      </c>
      <c r="W75">
        <v>1752.95</v>
      </c>
      <c r="X75">
        <v>1849.95</v>
      </c>
      <c r="Y75">
        <v>1752.95</v>
      </c>
      <c r="Z75">
        <v>1849.95</v>
      </c>
      <c r="AA75">
        <v>1752.95</v>
      </c>
      <c r="AB75">
        <v>1849.95</v>
      </c>
      <c r="AC75" s="2">
        <f>(Table2[[#This Row],[Close Price]]/Table2[[#This Row],[Day Low]])-1</f>
        <v>1.0496591460110061E-2</v>
      </c>
      <c r="AD75" s="2">
        <f>(Table2[[#This Row],[Day High]]/Table2[[#This Row],[Close Price]])-1</f>
        <v>4.4372935896350274E-2</v>
      </c>
      <c r="AE75" s="2">
        <f>(Table2[[#This Row],[Close Price]]/Table2[[#This Row],[Current Week Low]])-1</f>
        <v>1.0496591460110061E-2</v>
      </c>
      <c r="AF75" s="2">
        <f>(Table2[[#This Row],[Current Week High]]/Table2[[#This Row],[Close Price]])-1</f>
        <v>4.4372935896350274E-2</v>
      </c>
      <c r="AG75" s="2">
        <f>(Table2[[#This Row],[Close Price]]/Table2[[#This Row],[Current Month Low]])-1</f>
        <v>1.0496591460110061E-2</v>
      </c>
      <c r="AH75" s="2">
        <f>(Table2[[#This Row],[Current Month High]]/Table2[[#This Row],[Close Price]])-1</f>
        <v>4.4372935896350274E-2</v>
      </c>
      <c r="AI75">
        <v>8.7193383577497396</v>
      </c>
      <c r="AJ75">
        <v>131.67015432906001</v>
      </c>
      <c r="AK75" t="str">
        <f>IF(AND(Table2[[#This Row],[20D EMA]]&gt;Table2[[#This Row],[50D EMA]],Table2[[#This Row],[50D EMA]]&gt;Table2[[#This Row],[200D EMA]]),"Uptrend","Downtrend/NoTrend")</f>
        <v>Uptrend</v>
      </c>
      <c r="AL75">
        <v>0.08</v>
      </c>
      <c r="AM75" t="s">
        <v>10354</v>
      </c>
      <c r="AN75">
        <v>-2.71</v>
      </c>
      <c r="AO75" t="s">
        <v>10353</v>
      </c>
      <c r="AP75">
        <v>8.9406100958178997E-2</v>
      </c>
      <c r="AQ75">
        <f>(Table2[[#This Row],[Sharpe Ratio]]-AVERAGE(Table2[Sharpe Ratio]))/_xlfn.STDEV.P(Table2[Sharpe Ratio])</f>
        <v>0.29560736416250177</v>
      </c>
      <c r="AR7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3.8120856941788483</v>
      </c>
      <c r="AS75">
        <f>_xlfn.RANK.AVG(Table2[[#This Row],[1Y Return vs Nifty Z-Score]],Table2[1Y Return vs Nifty Z-Score])</f>
        <v>74</v>
      </c>
      <c r="AT75">
        <f>_xlfn.RANK.AVG(Table2[[#This Row],[6M Return vs Nifty Z-Score]],Table2[6M Return vs Nifty Z-Score])</f>
        <v>47</v>
      </c>
      <c r="AU75">
        <f>_xlfn.RANK.AVG(Table2[[#This Row],[Sharpe Ratio Z-Score]],Table2[Sharpe Ratio Z-Score])</f>
        <v>254</v>
      </c>
      <c r="AV75">
        <f>(Table2[[#This Row],[Rank 1Y]]+Table2[[#This Row],[Rank 6M]]+Table2[[#This Row],[Rank Sharpe]])/3</f>
        <v>125</v>
      </c>
    </row>
    <row r="76" spans="1:48" x14ac:dyDescent="0.3">
      <c r="A76" t="s">
        <v>1298</v>
      </c>
      <c r="B76" t="s">
        <v>1299</v>
      </c>
      <c r="C76" t="s">
        <v>10321</v>
      </c>
      <c r="D76" t="s">
        <v>257</v>
      </c>
      <c r="E76">
        <v>8870.5577235839992</v>
      </c>
      <c r="F76">
        <v>77.52</v>
      </c>
      <c r="G76">
        <v>60.6786085595731</v>
      </c>
      <c r="H76">
        <f>(Table2[[#This Row],[1Y Return vs Nifty]]-AVERAGE(Table2[1Y Return vs Nifty]))/_xlfn.STDEV.P(Table2[1Y Return vs Nifty])</f>
        <v>0.64354386122004836</v>
      </c>
      <c r="I76">
        <v>-6.3956690747401197</v>
      </c>
      <c r="J76">
        <f>(Table2[[#This Row],[1M Return vs Nifty]]-AVERAGE(Table2[1M Return vs Nifty]))/_xlfn.STDEV.P(Table2[1M Return vs Nifty])</f>
        <v>-0.66877472278527594</v>
      </c>
      <c r="K76">
        <v>18.8764694380951</v>
      </c>
      <c r="L76">
        <f>(Table2[[#This Row],[6M Return vs Nifty]]-AVERAGE(Table2[6M Return vs Nifty]))/_xlfn.STDEV.P(Table2[6M Return vs Nifty])</f>
        <v>0.41484141888798348</v>
      </c>
      <c r="M76">
        <v>0.34943815268865402</v>
      </c>
      <c r="N76">
        <f>(Table2[[#This Row],[1W Return vs Nifty]]-AVERAGE(Table2[1W Return vs Nifty]))/_xlfn.STDEV.P(Table2[1W Return vs Nifty])</f>
        <v>0.31072407158321552</v>
      </c>
      <c r="O76">
        <v>79.91</v>
      </c>
      <c r="P76">
        <v>77.853771286592703</v>
      </c>
      <c r="Q76">
        <v>62.322856832505202</v>
      </c>
      <c r="R76">
        <v>37.697004213160902</v>
      </c>
      <c r="S76" s="2">
        <f>(Table2[[#This Row],[Close Price]]-Table2[[#This Row],[20D EMA]])/Table2[[#This Row],[20D EMA]]</f>
        <v>-2.9908647228131656E-2</v>
      </c>
      <c r="T76" s="2">
        <f>(Table2[[#This Row],[Close Price]]-Table2[[#This Row],[50D EMA]])/Table2[[#This Row],[50D EMA]]</f>
        <v>-4.2871563069698916E-3</v>
      </c>
      <c r="U76" s="2">
        <f>(Table2[[#This Row],[Close Price]]-Table2[[#This Row],[200D EMA]])/Table2[[#This Row],[200D EMA]]</f>
        <v>0.24384541947968838</v>
      </c>
      <c r="V76">
        <v>0.386160134481004</v>
      </c>
      <c r="W76">
        <v>77.06</v>
      </c>
      <c r="X76">
        <v>81.09</v>
      </c>
      <c r="Y76">
        <v>77.06</v>
      </c>
      <c r="Z76">
        <v>81.09</v>
      </c>
      <c r="AA76">
        <v>77.06</v>
      </c>
      <c r="AB76">
        <v>81.09</v>
      </c>
      <c r="AC76" s="2">
        <f>(Table2[[#This Row],[Close Price]]/Table2[[#This Row],[Day Low]])-1</f>
        <v>5.9693745133662102E-3</v>
      </c>
      <c r="AD76" s="2">
        <f>(Table2[[#This Row],[Day High]]/Table2[[#This Row],[Close Price]])-1</f>
        <v>4.6052631578947567E-2</v>
      </c>
      <c r="AE76" s="2">
        <f>(Table2[[#This Row],[Close Price]]/Table2[[#This Row],[Current Week Low]])-1</f>
        <v>5.9693745133662102E-3</v>
      </c>
      <c r="AF76" s="2">
        <f>(Table2[[#This Row],[Current Week High]]/Table2[[#This Row],[Close Price]])-1</f>
        <v>4.6052631578947567E-2</v>
      </c>
      <c r="AG76" s="2">
        <f>(Table2[[#This Row],[Close Price]]/Table2[[#This Row],[Current Month Low]])-1</f>
        <v>5.9693745133662102E-3</v>
      </c>
      <c r="AH76" s="2">
        <f>(Table2[[#This Row],[Current Month High]]/Table2[[#This Row],[Close Price]])-1</f>
        <v>4.6052631578947567E-2</v>
      </c>
      <c r="AI76">
        <v>20.485036119711001</v>
      </c>
      <c r="AJ76">
        <v>104.024201297853</v>
      </c>
      <c r="AK76" t="str">
        <f>IF(AND(Table2[[#This Row],[20D EMA]]&gt;Table2[[#This Row],[50D EMA]],Table2[[#This Row],[50D EMA]]&gt;Table2[[#This Row],[200D EMA]]),"Uptrend","Downtrend/NoTrend")</f>
        <v>Uptrend</v>
      </c>
      <c r="AL76">
        <v>0.09</v>
      </c>
      <c r="AM76" t="s">
        <v>10354</v>
      </c>
      <c r="AN76">
        <v>2.4</v>
      </c>
      <c r="AO76" t="s">
        <v>10354</v>
      </c>
      <c r="AP76">
        <v>0.234500396765809</v>
      </c>
      <c r="AQ76">
        <f>(Table2[[#This Row],[Sharpe Ratio]]-AVERAGE(Table2[Sharpe Ratio]))/_xlfn.STDEV.P(Table2[Sharpe Ratio])</f>
        <v>1.9556763796189132</v>
      </c>
      <c r="AR7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2.6560110085248843</v>
      </c>
      <c r="AS76">
        <f>_xlfn.RANK.AVG(Table2[[#This Row],[1Y Return vs Nifty Z-Score]],Table2[1Y Return vs Nifty Z-Score])</f>
        <v>152</v>
      </c>
      <c r="AT76">
        <f>_xlfn.RANK.AVG(Table2[[#This Row],[6M Return vs Nifty Z-Score]],Table2[6M Return vs Nifty Z-Score])</f>
        <v>208</v>
      </c>
      <c r="AU76">
        <f>_xlfn.RANK.AVG(Table2[[#This Row],[Sharpe Ratio Z-Score]],Table2[Sharpe Ratio Z-Score])</f>
        <v>16</v>
      </c>
      <c r="AV76">
        <f>(Table2[[#This Row],[Rank 1Y]]+Table2[[#This Row],[Rank 6M]]+Table2[[#This Row],[Rank Sharpe]])/3</f>
        <v>125.33333333333333</v>
      </c>
    </row>
    <row r="77" spans="1:48" x14ac:dyDescent="0.3">
      <c r="A77" t="s">
        <v>887</v>
      </c>
      <c r="B77" t="s">
        <v>888</v>
      </c>
      <c r="C77" t="s">
        <v>10315</v>
      </c>
      <c r="D77" t="s">
        <v>509</v>
      </c>
      <c r="E77">
        <v>17637.914413979899</v>
      </c>
      <c r="F77">
        <v>636.29999999999995</v>
      </c>
      <c r="G77">
        <v>95.692471121147605</v>
      </c>
      <c r="H77">
        <f>(Table2[[#This Row],[1Y Return vs Nifty]]-AVERAGE(Table2[1Y Return vs Nifty]))/_xlfn.STDEV.P(Table2[1Y Return vs Nifty])</f>
        <v>1.234903846402051</v>
      </c>
      <c r="I77">
        <v>2.73877471466623</v>
      </c>
      <c r="J77">
        <f>(Table2[[#This Row],[1M Return vs Nifty]]-AVERAGE(Table2[1M Return vs Nifty]))/_xlfn.STDEV.P(Table2[1M Return vs Nifty])</f>
        <v>0.26923204458868233</v>
      </c>
      <c r="K77">
        <v>9.9725013593644594</v>
      </c>
      <c r="L77">
        <f>(Table2[[#This Row],[6M Return vs Nifty]]-AVERAGE(Table2[6M Return vs Nifty]))/_xlfn.STDEV.P(Table2[6M Return vs Nifty])</f>
        <v>0.10369184606726903</v>
      </c>
      <c r="M77">
        <v>-6.7980865739482601</v>
      </c>
      <c r="N77">
        <f>(Table2[[#This Row],[1W Return vs Nifty]]-AVERAGE(Table2[1W Return vs Nifty]))/_xlfn.STDEV.P(Table2[1W Return vs Nifty])</f>
        <v>-1.4067533783425603</v>
      </c>
      <c r="O77">
        <v>634.16</v>
      </c>
      <c r="P77">
        <v>601.69904147833597</v>
      </c>
      <c r="Q77">
        <v>491.267587161986</v>
      </c>
      <c r="R77">
        <v>47.910751267449903</v>
      </c>
      <c r="S77" s="2">
        <f>(Table2[[#This Row],[Close Price]]-Table2[[#This Row],[20D EMA]])/Table2[[#This Row],[20D EMA]]</f>
        <v>3.374542702157163E-3</v>
      </c>
      <c r="T77" s="2">
        <f>(Table2[[#This Row],[Close Price]]-Table2[[#This Row],[50D EMA]])/Table2[[#This Row],[50D EMA]]</f>
        <v>5.7505424034998705E-2</v>
      </c>
      <c r="U77" s="2">
        <f>(Table2[[#This Row],[Close Price]]-Table2[[#This Row],[200D EMA]])/Table2[[#This Row],[200D EMA]]</f>
        <v>0.29522080558144437</v>
      </c>
      <c r="V77">
        <v>1.20487478526819</v>
      </c>
      <c r="W77">
        <v>616.1</v>
      </c>
      <c r="X77">
        <v>639.70000000000005</v>
      </c>
      <c r="Y77">
        <v>616.1</v>
      </c>
      <c r="Z77">
        <v>639.70000000000005</v>
      </c>
      <c r="AA77">
        <v>616.1</v>
      </c>
      <c r="AB77">
        <v>639.70000000000005</v>
      </c>
      <c r="AC77" s="2">
        <f>(Table2[[#This Row],[Close Price]]/Table2[[#This Row],[Day Low]])-1</f>
        <v>3.2786885245901454E-2</v>
      </c>
      <c r="AD77" s="2">
        <f>(Table2[[#This Row],[Day High]]/Table2[[#This Row],[Close Price]])-1</f>
        <v>5.3433914820055772E-3</v>
      </c>
      <c r="AE77" s="2">
        <f>(Table2[[#This Row],[Close Price]]/Table2[[#This Row],[Current Week Low]])-1</f>
        <v>3.2786885245901454E-2</v>
      </c>
      <c r="AF77" s="2">
        <f>(Table2[[#This Row],[Current Week High]]/Table2[[#This Row],[Close Price]])-1</f>
        <v>5.3433914820055772E-3</v>
      </c>
      <c r="AG77" s="2">
        <f>(Table2[[#This Row],[Close Price]]/Table2[[#This Row],[Current Month Low]])-1</f>
        <v>3.2786885245901454E-2</v>
      </c>
      <c r="AH77" s="2">
        <f>(Table2[[#This Row],[Current Month High]]/Table2[[#This Row],[Close Price]])-1</f>
        <v>5.3433914820055772E-3</v>
      </c>
      <c r="AI77">
        <v>13.782806852113699</v>
      </c>
      <c r="AJ77">
        <v>172.03933304831099</v>
      </c>
      <c r="AK77" t="str">
        <f>IF(AND(Table2[[#This Row],[20D EMA]]&gt;Table2[[#This Row],[50D EMA]],Table2[[#This Row],[50D EMA]]&gt;Table2[[#This Row],[200D EMA]]),"Uptrend","Downtrend/NoTrend")</f>
        <v>Uptrend</v>
      </c>
      <c r="AL77">
        <v>0.28000000000000003</v>
      </c>
      <c r="AM77" t="s">
        <v>10354</v>
      </c>
      <c r="AN77">
        <v>0.3</v>
      </c>
      <c r="AO77" t="s">
        <v>10354</v>
      </c>
      <c r="AP77">
        <v>0.23900375494377499</v>
      </c>
      <c r="AQ77">
        <f>(Table2[[#This Row],[Sharpe Ratio]]-AVERAGE(Table2[Sharpe Ratio]))/_xlfn.STDEV.P(Table2[Sharpe Ratio])</f>
        <v>2.0072007027160481</v>
      </c>
      <c r="AR7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2.2082750614314897</v>
      </c>
      <c r="AS77">
        <f>_xlfn.RANK.AVG(Table2[[#This Row],[1Y Return vs Nifty Z-Score]],Table2[1Y Return vs Nifty Z-Score])</f>
        <v>77</v>
      </c>
      <c r="AT77">
        <f>_xlfn.RANK.AVG(Table2[[#This Row],[6M Return vs Nifty Z-Score]],Table2[6M Return vs Nifty Z-Score])</f>
        <v>290</v>
      </c>
      <c r="AU77">
        <f>_xlfn.RANK.AVG(Table2[[#This Row],[Sharpe Ratio Z-Score]],Table2[Sharpe Ratio Z-Score])</f>
        <v>14</v>
      </c>
      <c r="AV77">
        <f>(Table2[[#This Row],[Rank 1Y]]+Table2[[#This Row],[Rank 6M]]+Table2[[#This Row],[Rank Sharpe]])/3</f>
        <v>127</v>
      </c>
    </row>
    <row r="78" spans="1:48" x14ac:dyDescent="0.3">
      <c r="A78" t="s">
        <v>1459</v>
      </c>
      <c r="B78" t="s">
        <v>1460</v>
      </c>
      <c r="C78" t="s">
        <v>10308</v>
      </c>
      <c r="D78" t="s">
        <v>276</v>
      </c>
      <c r="E78">
        <v>7279.0214078250001</v>
      </c>
      <c r="F78">
        <v>1478.25</v>
      </c>
      <c r="G78">
        <v>130.51050359845101</v>
      </c>
      <c r="H78">
        <f>(Table2[[#This Row],[1Y Return vs Nifty]]-AVERAGE(Table2[1Y Return vs Nifty]))/_xlfn.STDEV.P(Table2[1Y Return vs Nifty])</f>
        <v>1.822956396549456</v>
      </c>
      <c r="I78">
        <v>15.8678103319172</v>
      </c>
      <c r="J78">
        <f>(Table2[[#This Row],[1M Return vs Nifty]]-AVERAGE(Table2[1M Return vs Nifty]))/_xlfn.STDEV.P(Table2[1M Return vs Nifty])</f>
        <v>1.6174393949210124</v>
      </c>
      <c r="K78">
        <v>34.835175656035197</v>
      </c>
      <c r="L78">
        <f>(Table2[[#This Row],[6M Return vs Nifty]]-AVERAGE(Table2[6M Return vs Nifty]))/_xlfn.STDEV.P(Table2[6M Return vs Nifty])</f>
        <v>0.972519139492664</v>
      </c>
      <c r="M78">
        <v>-0.30320750664115498</v>
      </c>
      <c r="N78">
        <f>(Table2[[#This Row],[1W Return vs Nifty]]-AVERAGE(Table2[1W Return vs Nifty]))/_xlfn.STDEV.P(Table2[1W Return vs Nifty])</f>
        <v>0.15389996176047138</v>
      </c>
      <c r="O78">
        <v>1345.04</v>
      </c>
      <c r="P78">
        <v>1248.75943055876</v>
      </c>
      <c r="Q78">
        <v>996.65988084941898</v>
      </c>
      <c r="R78">
        <v>81.063053900090793</v>
      </c>
      <c r="S78" s="2">
        <f>(Table2[[#This Row],[Close Price]]-Table2[[#This Row],[20D EMA]])/Table2[[#This Row],[20D EMA]]</f>
        <v>9.9037946826860193E-2</v>
      </c>
      <c r="T78" s="2">
        <f>(Table2[[#This Row],[Close Price]]-Table2[[#This Row],[50D EMA]])/Table2[[#This Row],[50D EMA]]</f>
        <v>0.18377484391733803</v>
      </c>
      <c r="U78" s="2">
        <f>(Table2[[#This Row],[Close Price]]-Table2[[#This Row],[200D EMA]])/Table2[[#This Row],[200D EMA]]</f>
        <v>0.48320407834630436</v>
      </c>
      <c r="V78">
        <v>0.94941709557461795</v>
      </c>
      <c r="W78">
        <v>1425</v>
      </c>
      <c r="X78">
        <v>1512.1</v>
      </c>
      <c r="Y78">
        <v>1425</v>
      </c>
      <c r="Z78">
        <v>1512.1</v>
      </c>
      <c r="AA78">
        <v>1425</v>
      </c>
      <c r="AB78">
        <v>1512.1</v>
      </c>
      <c r="AC78" s="2">
        <f>(Table2[[#This Row],[Close Price]]/Table2[[#This Row],[Day Low]])-1</f>
        <v>3.7368421052631495E-2</v>
      </c>
      <c r="AD78" s="2">
        <f>(Table2[[#This Row],[Day High]]/Table2[[#This Row],[Close Price]])-1</f>
        <v>2.2898697784542454E-2</v>
      </c>
      <c r="AE78" s="2">
        <f>(Table2[[#This Row],[Close Price]]/Table2[[#This Row],[Current Week Low]])-1</f>
        <v>3.7368421052631495E-2</v>
      </c>
      <c r="AF78" s="2">
        <f>(Table2[[#This Row],[Current Week High]]/Table2[[#This Row],[Close Price]])-1</f>
        <v>2.2898697784542454E-2</v>
      </c>
      <c r="AG78" s="2">
        <f>(Table2[[#This Row],[Close Price]]/Table2[[#This Row],[Current Month Low]])-1</f>
        <v>3.7368421052631495E-2</v>
      </c>
      <c r="AH78" s="2">
        <f>(Table2[[#This Row],[Current Month High]]/Table2[[#This Row],[Close Price]])-1</f>
        <v>2.2898697784542454E-2</v>
      </c>
      <c r="AI78">
        <v>2.2898697784542401</v>
      </c>
      <c r="AJ78">
        <v>183.16253232449</v>
      </c>
      <c r="AK78" t="str">
        <f>IF(AND(Table2[[#This Row],[20D EMA]]&gt;Table2[[#This Row],[50D EMA]],Table2[[#This Row],[50D EMA]]&gt;Table2[[#This Row],[200D EMA]]),"Uptrend","Downtrend/NoTrend")</f>
        <v>Uptrend</v>
      </c>
      <c r="AL78">
        <v>0.5</v>
      </c>
      <c r="AM78" t="s">
        <v>10354</v>
      </c>
      <c r="AN78">
        <v>11.2</v>
      </c>
      <c r="AO78" t="s">
        <v>10354</v>
      </c>
      <c r="AP78">
        <v>8.9556083947312001E-2</v>
      </c>
      <c r="AQ78">
        <f>(Table2[[#This Row],[Sharpe Ratio]]-AVERAGE(Table2[Sharpe Ratio]))/_xlfn.STDEV.P(Table2[Sharpe Ratio])</f>
        <v>0.2973233662404563</v>
      </c>
      <c r="AR7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4.8641382589640596</v>
      </c>
      <c r="AS78">
        <f>_xlfn.RANK.AVG(Table2[[#This Row],[1Y Return vs Nifty Z-Score]],Table2[1Y Return vs Nifty Z-Score])</f>
        <v>39</v>
      </c>
      <c r="AT78">
        <f>_xlfn.RANK.AVG(Table2[[#This Row],[6M Return vs Nifty Z-Score]],Table2[6M Return vs Nifty Z-Score])</f>
        <v>108</v>
      </c>
      <c r="AU78">
        <f>_xlfn.RANK.AVG(Table2[[#This Row],[Sharpe Ratio Z-Score]],Table2[Sharpe Ratio Z-Score])</f>
        <v>253</v>
      </c>
      <c r="AV78">
        <f>(Table2[[#This Row],[Rank 1Y]]+Table2[[#This Row],[Rank 6M]]+Table2[[#This Row],[Rank Sharpe]])/3</f>
        <v>133.33333333333334</v>
      </c>
    </row>
    <row r="79" spans="1:48" x14ac:dyDescent="0.3">
      <c r="A79" t="s">
        <v>767</v>
      </c>
      <c r="B79" t="s">
        <v>768</v>
      </c>
      <c r="C79" t="s">
        <v>10321</v>
      </c>
      <c r="D79" t="s">
        <v>443</v>
      </c>
      <c r="E79">
        <v>21817.766262450001</v>
      </c>
      <c r="F79">
        <v>685.5</v>
      </c>
      <c r="G79">
        <v>58.361796534610399</v>
      </c>
      <c r="H79">
        <f>(Table2[[#This Row],[1Y Return vs Nifty]]-AVERAGE(Table2[1Y Return vs Nifty]))/_xlfn.STDEV.P(Table2[1Y Return vs Nifty])</f>
        <v>0.60441450431627752</v>
      </c>
      <c r="I79">
        <v>3.9989115562881299</v>
      </c>
      <c r="J79">
        <f>(Table2[[#This Row],[1M Return vs Nifty]]-AVERAGE(Table2[1M Return vs Nifty]))/_xlfn.STDEV.P(Table2[1M Return vs Nifty])</f>
        <v>0.39863421865749965</v>
      </c>
      <c r="K79">
        <v>25.987743257443501</v>
      </c>
      <c r="L79">
        <f>(Table2[[#This Row],[6M Return vs Nifty]]-AVERAGE(Table2[6M Return vs Nifty]))/_xlfn.STDEV.P(Table2[6M Return vs Nifty])</f>
        <v>0.66334520860696311</v>
      </c>
      <c r="M79">
        <v>-3.6622853877755501</v>
      </c>
      <c r="N79">
        <f>(Table2[[#This Row],[1W Return vs Nifty]]-AVERAGE(Table2[1W Return vs Nifty]))/_xlfn.STDEV.P(Table2[1W Return vs Nifty])</f>
        <v>-0.65325226702339489</v>
      </c>
      <c r="O79">
        <v>657.66</v>
      </c>
      <c r="P79">
        <v>617.61952047271097</v>
      </c>
      <c r="Q79">
        <v>516.69885367936195</v>
      </c>
      <c r="R79">
        <v>62.336808321291201</v>
      </c>
      <c r="S79" s="2">
        <f>(Table2[[#This Row],[Close Price]]-Table2[[#This Row],[20D EMA]])/Table2[[#This Row],[20D EMA]]</f>
        <v>4.2331904023355585E-2</v>
      </c>
      <c r="T79" s="2">
        <f>(Table2[[#This Row],[Close Price]]-Table2[[#This Row],[50D EMA]])/Table2[[#This Row],[50D EMA]]</f>
        <v>0.10990662904458551</v>
      </c>
      <c r="U79" s="2">
        <f>(Table2[[#This Row],[Close Price]]-Table2[[#This Row],[200D EMA]])/Table2[[#This Row],[200D EMA]]</f>
        <v>0.32669154405631368</v>
      </c>
      <c r="V79">
        <v>1.0651391049785699</v>
      </c>
      <c r="W79">
        <v>678.1</v>
      </c>
      <c r="X79">
        <v>694.25</v>
      </c>
      <c r="Y79">
        <v>678.1</v>
      </c>
      <c r="Z79">
        <v>694.25</v>
      </c>
      <c r="AA79">
        <v>678.1</v>
      </c>
      <c r="AB79">
        <v>694.25</v>
      </c>
      <c r="AC79" s="2">
        <f>(Table2[[#This Row],[Close Price]]/Table2[[#This Row],[Day Low]])-1</f>
        <v>1.0912844713169223E-2</v>
      </c>
      <c r="AD79" s="2">
        <f>(Table2[[#This Row],[Day High]]/Table2[[#This Row],[Close Price]])-1</f>
        <v>1.2764405543399082E-2</v>
      </c>
      <c r="AE79" s="2">
        <f>(Table2[[#This Row],[Close Price]]/Table2[[#This Row],[Current Week Low]])-1</f>
        <v>1.0912844713169223E-2</v>
      </c>
      <c r="AF79" s="2">
        <f>(Table2[[#This Row],[Current Week High]]/Table2[[#This Row],[Close Price]])-1</f>
        <v>1.2764405543399082E-2</v>
      </c>
      <c r="AG79" s="2">
        <f>(Table2[[#This Row],[Close Price]]/Table2[[#This Row],[Current Month Low]])-1</f>
        <v>1.0912844713169223E-2</v>
      </c>
      <c r="AH79" s="2">
        <f>(Table2[[#This Row],[Current Month High]]/Table2[[#This Row],[Close Price]])-1</f>
        <v>1.2764405543399082E-2</v>
      </c>
      <c r="AI79">
        <v>3.5740335521517101</v>
      </c>
      <c r="AJ79">
        <v>121.48626817447401</v>
      </c>
      <c r="AK79" t="str">
        <f>IF(AND(Table2[[#This Row],[20D EMA]]&gt;Table2[[#This Row],[50D EMA]],Table2[[#This Row],[50D EMA]]&gt;Table2[[#This Row],[200D EMA]]),"Uptrend","Downtrend/NoTrend")</f>
        <v>Uptrend</v>
      </c>
      <c r="AL79">
        <v>0.31</v>
      </c>
      <c r="AM79" t="s">
        <v>10354</v>
      </c>
      <c r="AN79">
        <v>10.57</v>
      </c>
      <c r="AO79" t="s">
        <v>10354</v>
      </c>
      <c r="AP79">
        <v>0.17120643461504301</v>
      </c>
      <c r="AQ79">
        <f>(Table2[[#This Row],[Sharpe Ratio]]-AVERAGE(Table2[Sharpe Ratio]))/_xlfn.STDEV.P(Table2[Sharpe Ratio])</f>
        <v>1.231510451199058</v>
      </c>
      <c r="AR7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2.2446521157564039</v>
      </c>
      <c r="AS79">
        <f>_xlfn.RANK.AVG(Table2[[#This Row],[1Y Return vs Nifty Z-Score]],Table2[1Y Return vs Nifty Z-Score])</f>
        <v>161</v>
      </c>
      <c r="AT79">
        <f>_xlfn.RANK.AVG(Table2[[#This Row],[6M Return vs Nifty Z-Score]],Table2[6M Return vs Nifty Z-Score])</f>
        <v>162</v>
      </c>
      <c r="AU79">
        <f>_xlfn.RANK.AVG(Table2[[#This Row],[Sharpe Ratio Z-Score]],Table2[Sharpe Ratio Z-Score])</f>
        <v>83</v>
      </c>
      <c r="AV79">
        <f>(Table2[[#This Row],[Rank 1Y]]+Table2[[#This Row],[Rank 6M]]+Table2[[#This Row],[Rank Sharpe]])/3</f>
        <v>135.33333333333334</v>
      </c>
    </row>
    <row r="80" spans="1:48" x14ac:dyDescent="0.3">
      <c r="A80" t="s">
        <v>733</v>
      </c>
      <c r="B80" t="s">
        <v>734</v>
      </c>
      <c r="C80" t="s">
        <v>10321</v>
      </c>
      <c r="D80" t="s">
        <v>163</v>
      </c>
      <c r="E80">
        <v>23294.0201846399</v>
      </c>
      <c r="F80">
        <v>732.8</v>
      </c>
      <c r="G80">
        <v>55.253183187250798</v>
      </c>
      <c r="H80">
        <f>(Table2[[#This Row],[1Y Return vs Nifty]]-AVERAGE(Table2[1Y Return vs Nifty]))/_xlfn.STDEV.P(Table2[1Y Return vs Nifty])</f>
        <v>0.55191216928259346</v>
      </c>
      <c r="I80">
        <v>18.845406671182399</v>
      </c>
      <c r="J80">
        <f>(Table2[[#This Row],[1M Return vs Nifty]]-AVERAGE(Table2[1M Return vs Nifty]))/_xlfn.STDEV.P(Table2[1M Return vs Nifty])</f>
        <v>1.9232057427284028</v>
      </c>
      <c r="K80">
        <v>29.566234792841499</v>
      </c>
      <c r="L80">
        <f>(Table2[[#This Row],[6M Return vs Nifty]]-AVERAGE(Table2[6M Return vs Nifty]))/_xlfn.STDEV.P(Table2[6M Return vs Nifty])</f>
        <v>0.78839575941041595</v>
      </c>
      <c r="M80">
        <v>-3.5831137636900201</v>
      </c>
      <c r="N80">
        <f>(Table2[[#This Row],[1W Return vs Nifty]]-AVERAGE(Table2[1W Return vs Nifty]))/_xlfn.STDEV.P(Table2[1W Return vs Nifty])</f>
        <v>-0.63422813150216273</v>
      </c>
      <c r="O80">
        <v>718.79</v>
      </c>
      <c r="P80">
        <v>671.11500611296105</v>
      </c>
      <c r="Q80">
        <v>550.45790692902995</v>
      </c>
      <c r="R80">
        <v>51.788999452108797</v>
      </c>
      <c r="S80" s="2">
        <f>(Table2[[#This Row],[Close Price]]-Table2[[#This Row],[20D EMA]])/Table2[[#This Row],[20D EMA]]</f>
        <v>1.9491089191558023E-2</v>
      </c>
      <c r="T80" s="2">
        <f>(Table2[[#This Row],[Close Price]]-Table2[[#This Row],[50D EMA]])/Table2[[#This Row],[50D EMA]]</f>
        <v>9.1914192538046419E-2</v>
      </c>
      <c r="U80" s="2">
        <f>(Table2[[#This Row],[Close Price]]-Table2[[#This Row],[200D EMA]])/Table2[[#This Row],[200D EMA]]</f>
        <v>0.3312552890524274</v>
      </c>
      <c r="V80">
        <v>0.59822892446740406</v>
      </c>
      <c r="W80">
        <v>722.1</v>
      </c>
      <c r="X80">
        <v>746.9</v>
      </c>
      <c r="Y80">
        <v>722.1</v>
      </c>
      <c r="Z80">
        <v>746.9</v>
      </c>
      <c r="AA80">
        <v>722.1</v>
      </c>
      <c r="AB80">
        <v>746.9</v>
      </c>
      <c r="AC80" s="2">
        <f>(Table2[[#This Row],[Close Price]]/Table2[[#This Row],[Day Low]])-1</f>
        <v>1.4817892258689902E-2</v>
      </c>
      <c r="AD80" s="2">
        <f>(Table2[[#This Row],[Day High]]/Table2[[#This Row],[Close Price]])-1</f>
        <v>1.9241266375545907E-2</v>
      </c>
      <c r="AE80" s="2">
        <f>(Table2[[#This Row],[Close Price]]/Table2[[#This Row],[Current Week Low]])-1</f>
        <v>1.4817892258689902E-2</v>
      </c>
      <c r="AF80" s="2">
        <f>(Table2[[#This Row],[Current Week High]]/Table2[[#This Row],[Close Price]])-1</f>
        <v>1.9241266375545907E-2</v>
      </c>
      <c r="AG80" s="2">
        <f>(Table2[[#This Row],[Close Price]]/Table2[[#This Row],[Current Month Low]])-1</f>
        <v>1.4817892258689902E-2</v>
      </c>
      <c r="AH80" s="2">
        <f>(Table2[[#This Row],[Current Month High]]/Table2[[#This Row],[Close Price]])-1</f>
        <v>1.9241266375545907E-2</v>
      </c>
      <c r="AI80">
        <v>15.1678493449781</v>
      </c>
      <c r="AJ80">
        <v>134.87179487179401</v>
      </c>
      <c r="AK80" t="str">
        <f>IF(AND(Table2[[#This Row],[20D EMA]]&gt;Table2[[#This Row],[50D EMA]],Table2[[#This Row],[50D EMA]]&gt;Table2[[#This Row],[200D EMA]]),"Uptrend","Downtrend/NoTrend")</f>
        <v>Uptrend</v>
      </c>
      <c r="AL80">
        <v>0.23</v>
      </c>
      <c r="AM80" t="s">
        <v>10354</v>
      </c>
      <c r="AN80">
        <v>-8.17</v>
      </c>
      <c r="AO80" t="s">
        <v>10353</v>
      </c>
      <c r="AP80">
        <v>0.16234626588263401</v>
      </c>
      <c r="AQ80">
        <f>(Table2[[#This Row],[Sharpe Ratio]]-AVERAGE(Table2[Sharpe Ratio]))/_xlfn.STDEV.P(Table2[Sharpe Ratio])</f>
        <v>1.13013850199515</v>
      </c>
      <c r="AR8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3.7594240419143996</v>
      </c>
      <c r="AS80">
        <f>_xlfn.RANK.AVG(Table2[[#This Row],[1Y Return vs Nifty Z-Score]],Table2[1Y Return vs Nifty Z-Score])</f>
        <v>172</v>
      </c>
      <c r="AT80">
        <f>_xlfn.RANK.AVG(Table2[[#This Row],[6M Return vs Nifty Z-Score]],Table2[6M Return vs Nifty Z-Score])</f>
        <v>139</v>
      </c>
      <c r="AU80">
        <f>_xlfn.RANK.AVG(Table2[[#This Row],[Sharpe Ratio Z-Score]],Table2[Sharpe Ratio Z-Score])</f>
        <v>99</v>
      </c>
      <c r="AV80">
        <f>(Table2[[#This Row],[Rank 1Y]]+Table2[[#This Row],[Rank 6M]]+Table2[[#This Row],[Rank Sharpe]])/3</f>
        <v>136.66666666666666</v>
      </c>
    </row>
    <row r="81" spans="1:48" x14ac:dyDescent="0.3">
      <c r="A81" t="s">
        <v>1422</v>
      </c>
      <c r="B81" t="s">
        <v>1423</v>
      </c>
      <c r="C81" t="s">
        <v>10315</v>
      </c>
      <c r="D81" t="s">
        <v>204</v>
      </c>
      <c r="E81">
        <v>7754.6181009000002</v>
      </c>
      <c r="F81">
        <v>539.85</v>
      </c>
      <c r="G81">
        <v>38.4792029586662</v>
      </c>
      <c r="H81">
        <f>(Table2[[#This Row],[1Y Return vs Nifty]]-AVERAGE(Table2[1Y Return vs Nifty]))/_xlfn.STDEV.P(Table2[1Y Return vs Nifty])</f>
        <v>0.26861121435438812</v>
      </c>
      <c r="I81">
        <v>10.5595894603175</v>
      </c>
      <c r="J81">
        <f>(Table2[[#This Row],[1M Return vs Nifty]]-AVERAGE(Table2[1M Return vs Nifty]))/_xlfn.STDEV.P(Table2[1M Return vs Nifty])</f>
        <v>1.0723435779156285</v>
      </c>
      <c r="K81">
        <v>42.436971359070803</v>
      </c>
      <c r="L81">
        <f>(Table2[[#This Row],[6M Return vs Nifty]]-AVERAGE(Table2[6M Return vs Nifty]))/_xlfn.STDEV.P(Table2[6M Return vs Nifty])</f>
        <v>1.2381642389309664</v>
      </c>
      <c r="M81">
        <v>-3.0854653024219501E-2</v>
      </c>
      <c r="N81">
        <f>(Table2[[#This Row],[1W Return vs Nifty]]-AVERAGE(Table2[1W Return vs Nifty]))/_xlfn.STDEV.P(Table2[1W Return vs Nifty])</f>
        <v>0.21934358069148482</v>
      </c>
      <c r="O81">
        <v>518.57000000000005</v>
      </c>
      <c r="P81">
        <v>489.91947120808902</v>
      </c>
      <c r="Q81">
        <v>405.22430717007097</v>
      </c>
      <c r="R81">
        <v>59.781144847445098</v>
      </c>
      <c r="S81" s="2">
        <f>(Table2[[#This Row],[Close Price]]-Table2[[#This Row],[20D EMA]])/Table2[[#This Row],[20D EMA]]</f>
        <v>4.1035925718803573E-2</v>
      </c>
      <c r="T81" s="2">
        <f>(Table2[[#This Row],[Close Price]]-Table2[[#This Row],[50D EMA]])/Table2[[#This Row],[50D EMA]]</f>
        <v>0.10191578764727938</v>
      </c>
      <c r="U81" s="2">
        <f>(Table2[[#This Row],[Close Price]]-Table2[[#This Row],[200D EMA]])/Table2[[#This Row],[200D EMA]]</f>
        <v>0.33222511692376638</v>
      </c>
      <c r="V81">
        <v>1.0295677471747999</v>
      </c>
      <c r="W81">
        <v>531.5</v>
      </c>
      <c r="X81">
        <v>549.9</v>
      </c>
      <c r="Y81">
        <v>531.5</v>
      </c>
      <c r="Z81">
        <v>549.9</v>
      </c>
      <c r="AA81">
        <v>531.5</v>
      </c>
      <c r="AB81">
        <v>549.9</v>
      </c>
      <c r="AC81" s="2">
        <f>(Table2[[#This Row],[Close Price]]/Table2[[#This Row],[Day Low]])-1</f>
        <v>1.5710253998118651E-2</v>
      </c>
      <c r="AD81" s="2">
        <f>(Table2[[#This Row],[Day High]]/Table2[[#This Row],[Close Price]])-1</f>
        <v>1.8616282300639053E-2</v>
      </c>
      <c r="AE81" s="2">
        <f>(Table2[[#This Row],[Close Price]]/Table2[[#This Row],[Current Week Low]])-1</f>
        <v>1.5710253998118651E-2</v>
      </c>
      <c r="AF81" s="2">
        <f>(Table2[[#This Row],[Current Week High]]/Table2[[#This Row],[Close Price]])-1</f>
        <v>1.8616282300639053E-2</v>
      </c>
      <c r="AG81" s="2">
        <f>(Table2[[#This Row],[Close Price]]/Table2[[#This Row],[Current Month Low]])-1</f>
        <v>1.5710253998118651E-2</v>
      </c>
      <c r="AH81" s="2">
        <f>(Table2[[#This Row],[Current Month High]]/Table2[[#This Row],[Close Price]])-1</f>
        <v>1.8616282300639053E-2</v>
      </c>
      <c r="AI81">
        <v>1.88015189404464</v>
      </c>
      <c r="AJ81">
        <v>98.803167004234894</v>
      </c>
      <c r="AK81" t="str">
        <f>IF(AND(Table2[[#This Row],[20D EMA]]&gt;Table2[[#This Row],[50D EMA]],Table2[[#This Row],[50D EMA]]&gt;Table2[[#This Row],[200D EMA]]),"Uptrend","Downtrend/NoTrend")</f>
        <v>Uptrend</v>
      </c>
      <c r="AL81">
        <v>0.26</v>
      </c>
      <c r="AM81" t="s">
        <v>10354</v>
      </c>
      <c r="AN81">
        <v>5.51</v>
      </c>
      <c r="AO81" t="s">
        <v>10354</v>
      </c>
      <c r="AP81">
        <v>0.15777173117985199</v>
      </c>
      <c r="AQ81">
        <f>(Table2[[#This Row],[Sharpe Ratio]]-AVERAGE(Table2[Sharpe Ratio]))/_xlfn.STDEV.P(Table2[Sharpe Ratio])</f>
        <v>1.0777998261157968</v>
      </c>
      <c r="AR8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3.8762624380082649</v>
      </c>
      <c r="AS81">
        <f>_xlfn.RANK.AVG(Table2[[#This Row],[1Y Return vs Nifty Z-Score]],Table2[1Y Return vs Nifty Z-Score])</f>
        <v>229</v>
      </c>
      <c r="AT81">
        <f>_xlfn.RANK.AVG(Table2[[#This Row],[6M Return vs Nifty Z-Score]],Table2[6M Return vs Nifty Z-Score])</f>
        <v>77</v>
      </c>
      <c r="AU81">
        <f>_xlfn.RANK.AVG(Table2[[#This Row],[Sharpe Ratio Z-Score]],Table2[Sharpe Ratio Z-Score])</f>
        <v>108</v>
      </c>
      <c r="AV81">
        <f>(Table2[[#This Row],[Rank 1Y]]+Table2[[#This Row],[Rank 6M]]+Table2[[#This Row],[Rank Sharpe]])/3</f>
        <v>138</v>
      </c>
    </row>
    <row r="82" spans="1:48" x14ac:dyDescent="0.3">
      <c r="A82" t="s">
        <v>161</v>
      </c>
      <c r="B82" t="s">
        <v>162</v>
      </c>
      <c r="C82" t="s">
        <v>10321</v>
      </c>
      <c r="D82" t="s">
        <v>163</v>
      </c>
      <c r="E82">
        <v>163153.55562187501</v>
      </c>
      <c r="F82">
        <v>7699.25</v>
      </c>
      <c r="G82">
        <v>48.599997619248199</v>
      </c>
      <c r="H82">
        <f>(Table2[[#This Row],[1Y Return vs Nifty]]-AVERAGE(Table2[1Y Return vs Nifty]))/_xlfn.STDEV.P(Table2[1Y Return vs Nifty])</f>
        <v>0.43954445458136204</v>
      </c>
      <c r="I82">
        <v>1.5917769285082</v>
      </c>
      <c r="J82">
        <f>(Table2[[#This Row],[1M Return vs Nifty]]-AVERAGE(Table2[1M Return vs Nifty]))/_xlfn.STDEV.P(Table2[1M Return vs Nifty])</f>
        <v>0.15144800536486627</v>
      </c>
      <c r="K82">
        <v>27.037552747508801</v>
      </c>
      <c r="L82">
        <f>(Table2[[#This Row],[6M Return vs Nifty]]-AVERAGE(Table2[6M Return vs Nifty]))/_xlfn.STDEV.P(Table2[6M Return vs Nifty])</f>
        <v>0.7000308493784333</v>
      </c>
      <c r="M82">
        <v>1.00600163975389</v>
      </c>
      <c r="N82">
        <f>(Table2[[#This Row],[1W Return vs Nifty]]-AVERAGE(Table2[1W Return vs Nifty]))/_xlfn.STDEV.P(Table2[1W Return vs Nifty])</f>
        <v>0.46848959553821357</v>
      </c>
      <c r="O82">
        <v>7842.98</v>
      </c>
      <c r="P82">
        <v>7870.3485221903102</v>
      </c>
      <c r="Q82">
        <v>6699.6876054722497</v>
      </c>
      <c r="R82">
        <v>39.944946747282103</v>
      </c>
      <c r="S82" s="2">
        <f>(Table2[[#This Row],[Close Price]]-Table2[[#This Row],[20D EMA]])/Table2[[#This Row],[20D EMA]]</f>
        <v>-1.8325942435145771E-2</v>
      </c>
      <c r="T82" s="2">
        <f>(Table2[[#This Row],[Close Price]]-Table2[[#This Row],[50D EMA]])/Table2[[#This Row],[50D EMA]]</f>
        <v>-2.1739637286443018E-2</v>
      </c>
      <c r="U82" s="2">
        <f>(Table2[[#This Row],[Close Price]]-Table2[[#This Row],[200D EMA]])/Table2[[#This Row],[200D EMA]]</f>
        <v>0.14919537348447648</v>
      </c>
      <c r="V82">
        <v>0.55268224316423398</v>
      </c>
      <c r="W82">
        <v>7636.65</v>
      </c>
      <c r="X82">
        <v>7947.35</v>
      </c>
      <c r="Y82">
        <v>7636.65</v>
      </c>
      <c r="Z82">
        <v>7947.35</v>
      </c>
      <c r="AA82">
        <v>7636.65</v>
      </c>
      <c r="AB82">
        <v>7947.35</v>
      </c>
      <c r="AC82" s="2">
        <f>(Table2[[#This Row],[Close Price]]/Table2[[#This Row],[Day Low]])-1</f>
        <v>8.1973116484321817E-3</v>
      </c>
      <c r="AD82" s="2">
        <f>(Table2[[#This Row],[Day High]]/Table2[[#This Row],[Close Price]])-1</f>
        <v>3.2223917914082634E-2</v>
      </c>
      <c r="AE82" s="2">
        <f>(Table2[[#This Row],[Close Price]]/Table2[[#This Row],[Current Week Low]])-1</f>
        <v>8.1973116484321817E-3</v>
      </c>
      <c r="AF82" s="2">
        <f>(Table2[[#This Row],[Current Week High]]/Table2[[#This Row],[Close Price]])-1</f>
        <v>3.2223917914082634E-2</v>
      </c>
      <c r="AG82" s="2">
        <f>(Table2[[#This Row],[Close Price]]/Table2[[#This Row],[Current Month Low]])-1</f>
        <v>8.1973116484321817E-3</v>
      </c>
      <c r="AH82" s="2">
        <f>(Table2[[#This Row],[Current Month High]]/Table2[[#This Row],[Close Price]])-1</f>
        <v>3.2223917914082634E-2</v>
      </c>
      <c r="AI82">
        <v>18.842095009254098</v>
      </c>
      <c r="AJ82">
        <v>99.980519480519405</v>
      </c>
      <c r="AK82" t="str">
        <f>IF(AND(Table2[[#This Row],[20D EMA]]&gt;Table2[[#This Row],[50D EMA]],Table2[[#This Row],[50D EMA]]&gt;Table2[[#This Row],[200D EMA]]),"Uptrend","Downtrend/NoTrend")</f>
        <v>Downtrend/NoTrend</v>
      </c>
      <c r="AL82">
        <v>-0.12</v>
      </c>
      <c r="AM82" t="s">
        <v>10353</v>
      </c>
      <c r="AN82">
        <v>-0.74</v>
      </c>
      <c r="AO82" t="s">
        <v>10353</v>
      </c>
      <c r="AP82">
        <v>0.17696728497050801</v>
      </c>
      <c r="AQ82">
        <f>(Table2[[#This Row],[Sharpe Ratio]]-AVERAGE(Table2[Sharpe Ratio]))/_xlfn.STDEV.P(Table2[Sharpe Ratio])</f>
        <v>1.2974221338365888</v>
      </c>
      <c r="AR8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82">
        <f>_xlfn.RANK.AVG(Table2[[#This Row],[1Y Return vs Nifty Z-Score]],Table2[1Y Return vs Nifty Z-Score])</f>
        <v>188</v>
      </c>
      <c r="AT82">
        <f>_xlfn.RANK.AVG(Table2[[#This Row],[6M Return vs Nifty Z-Score]],Table2[6M Return vs Nifty Z-Score])</f>
        <v>152</v>
      </c>
      <c r="AU82">
        <f>_xlfn.RANK.AVG(Table2[[#This Row],[Sharpe Ratio Z-Score]],Table2[Sharpe Ratio Z-Score])</f>
        <v>76</v>
      </c>
      <c r="AV82">
        <f>(Table2[[#This Row],[Rank 1Y]]+Table2[[#This Row],[Rank 6M]]+Table2[[#This Row],[Rank Sharpe]])/3</f>
        <v>138.66666666666666</v>
      </c>
    </row>
    <row r="83" spans="1:48" x14ac:dyDescent="0.3">
      <c r="A83" t="s">
        <v>585</v>
      </c>
      <c r="B83" t="s">
        <v>586</v>
      </c>
      <c r="C83" t="s">
        <v>10320</v>
      </c>
      <c r="D83" t="s">
        <v>338</v>
      </c>
      <c r="E83">
        <v>34144.391695279999</v>
      </c>
      <c r="F83">
        <v>1660.6</v>
      </c>
      <c r="G83">
        <v>93.885538766991502</v>
      </c>
      <c r="H83">
        <f>(Table2[[#This Row],[1Y Return vs Nifty]]-AVERAGE(Table2[1Y Return vs Nifty]))/_xlfn.STDEV.P(Table2[1Y Return vs Nifty])</f>
        <v>1.2043860054098008</v>
      </c>
      <c r="I83">
        <v>-4.5689405732837898</v>
      </c>
      <c r="J83">
        <f>(Table2[[#This Row],[1M Return vs Nifty]]-AVERAGE(Table2[1M Return vs Nifty]))/_xlfn.STDEV.P(Table2[1M Return vs Nifty])</f>
        <v>-0.48118982588020814</v>
      </c>
      <c r="K83">
        <v>13.205970878543701</v>
      </c>
      <c r="L83">
        <f>(Table2[[#This Row],[6M Return vs Nifty]]-AVERAGE(Table2[6M Return vs Nifty]))/_xlfn.STDEV.P(Table2[6M Return vs Nifty])</f>
        <v>0.21668558669227489</v>
      </c>
      <c r="M83">
        <v>-1.71627914915247</v>
      </c>
      <c r="N83">
        <f>(Table2[[#This Row],[1W Return vs Nifty]]-AVERAGE(Table2[1W Return vs Nifty]))/_xlfn.STDEV.P(Table2[1W Return vs Nifty])</f>
        <v>-0.18564677280321387</v>
      </c>
      <c r="O83">
        <v>1697.51</v>
      </c>
      <c r="P83">
        <v>1667.9021696322</v>
      </c>
      <c r="Q83">
        <v>1400.1175462505</v>
      </c>
      <c r="R83">
        <v>39.634224441886097</v>
      </c>
      <c r="S83" s="2">
        <f>(Table2[[#This Row],[Close Price]]-Table2[[#This Row],[20D EMA]])/Table2[[#This Row],[20D EMA]]</f>
        <v>-2.1743612703312546E-2</v>
      </c>
      <c r="T83" s="2">
        <f>(Table2[[#This Row],[Close Price]]-Table2[[#This Row],[50D EMA]])/Table2[[#This Row],[50D EMA]]</f>
        <v>-4.3780563183812501E-3</v>
      </c>
      <c r="U83" s="2">
        <f>(Table2[[#This Row],[Close Price]]-Table2[[#This Row],[200D EMA]])/Table2[[#This Row],[200D EMA]]</f>
        <v>0.1860432750429199</v>
      </c>
      <c r="V83">
        <v>0.86095610289129598</v>
      </c>
      <c r="W83">
        <v>1651.65</v>
      </c>
      <c r="X83">
        <v>1703.9</v>
      </c>
      <c r="Y83">
        <v>1651.65</v>
      </c>
      <c r="Z83">
        <v>1703.9</v>
      </c>
      <c r="AA83">
        <v>1651.65</v>
      </c>
      <c r="AB83">
        <v>1703.9</v>
      </c>
      <c r="AC83" s="2">
        <f>(Table2[[#This Row],[Close Price]]/Table2[[#This Row],[Day Low]])-1</f>
        <v>5.4188236006416091E-3</v>
      </c>
      <c r="AD83" s="2">
        <f>(Table2[[#This Row],[Day High]]/Table2[[#This Row],[Close Price]])-1</f>
        <v>2.6074912682163109E-2</v>
      </c>
      <c r="AE83" s="2">
        <f>(Table2[[#This Row],[Close Price]]/Table2[[#This Row],[Current Week Low]])-1</f>
        <v>5.4188236006416091E-3</v>
      </c>
      <c r="AF83" s="2">
        <f>(Table2[[#This Row],[Current Week High]]/Table2[[#This Row],[Close Price]])-1</f>
        <v>2.6074912682163109E-2</v>
      </c>
      <c r="AG83" s="2">
        <f>(Table2[[#This Row],[Close Price]]/Table2[[#This Row],[Current Month Low]])-1</f>
        <v>5.4188236006416091E-3</v>
      </c>
      <c r="AH83" s="2">
        <f>(Table2[[#This Row],[Current Month High]]/Table2[[#This Row],[Close Price]])-1</f>
        <v>2.6074912682163109E-2</v>
      </c>
      <c r="AI83">
        <v>14.283993737203399</v>
      </c>
      <c r="AJ83">
        <v>125.747688961392</v>
      </c>
      <c r="AK83" t="str">
        <f>IF(AND(Table2[[#This Row],[20D EMA]]&gt;Table2[[#This Row],[50D EMA]],Table2[[#This Row],[50D EMA]]&gt;Table2[[#This Row],[200D EMA]]),"Uptrend","Downtrend/NoTrend")</f>
        <v>Uptrend</v>
      </c>
      <c r="AL83">
        <v>-0.09</v>
      </c>
      <c r="AM83" t="s">
        <v>10353</v>
      </c>
      <c r="AN83">
        <v>-3.66</v>
      </c>
      <c r="AO83" t="s">
        <v>10353</v>
      </c>
      <c r="AP83">
        <v>0.17683569110476999</v>
      </c>
      <c r="AQ83">
        <f>(Table2[[#This Row],[Sharpe Ratio]]-AVERAGE(Table2[Sharpe Ratio]))/_xlfn.STDEV.P(Table2[Sharpe Ratio])</f>
        <v>1.2959165274451048</v>
      </c>
      <c r="AR8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2.050151520863758</v>
      </c>
      <c r="AS83">
        <f>_xlfn.RANK.AVG(Table2[[#This Row],[1Y Return vs Nifty Z-Score]],Table2[1Y Return vs Nifty Z-Score])</f>
        <v>81</v>
      </c>
      <c r="AT83">
        <f>_xlfn.RANK.AVG(Table2[[#This Row],[6M Return vs Nifty Z-Score]],Table2[6M Return vs Nifty Z-Score])</f>
        <v>258</v>
      </c>
      <c r="AU83">
        <f>_xlfn.RANK.AVG(Table2[[#This Row],[Sharpe Ratio Z-Score]],Table2[Sharpe Ratio Z-Score])</f>
        <v>77</v>
      </c>
      <c r="AV83">
        <f>(Table2[[#This Row],[Rank 1Y]]+Table2[[#This Row],[Rank 6M]]+Table2[[#This Row],[Rank Sharpe]])/3</f>
        <v>138.66666666666666</v>
      </c>
    </row>
    <row r="84" spans="1:48" x14ac:dyDescent="0.3">
      <c r="A84" t="s">
        <v>382</v>
      </c>
      <c r="B84" t="s">
        <v>383</v>
      </c>
      <c r="C84" t="s">
        <v>10323</v>
      </c>
      <c r="D84" t="s">
        <v>384</v>
      </c>
      <c r="E84">
        <v>63652.470082380001</v>
      </c>
      <c r="F84">
        <v>983.7</v>
      </c>
      <c r="G84">
        <v>79.722956565379704</v>
      </c>
      <c r="H84">
        <f>(Table2[[#This Row],[1Y Return vs Nifty]]-AVERAGE(Table2[1Y Return vs Nifty]))/_xlfn.STDEV.P(Table2[1Y Return vs Nifty])</f>
        <v>0.96518976174614735</v>
      </c>
      <c r="I84">
        <v>-2.4882912452035799</v>
      </c>
      <c r="J84">
        <f>(Table2[[#This Row],[1M Return vs Nifty]]-AVERAGE(Table2[1M Return vs Nifty]))/_xlfn.STDEV.P(Table2[1M Return vs Nifty])</f>
        <v>-0.2675300568491969</v>
      </c>
      <c r="K84">
        <v>20.386623723477499</v>
      </c>
      <c r="L84">
        <f>(Table2[[#This Row],[6M Return vs Nifty]]-AVERAGE(Table2[6M Return vs Nifty]))/_xlfn.STDEV.P(Table2[6M Return vs Nifty])</f>
        <v>0.46761382964185172</v>
      </c>
      <c r="M84">
        <v>-2.8047179310075099</v>
      </c>
      <c r="N84">
        <f>(Table2[[#This Row],[1W Return vs Nifty]]-AVERAGE(Table2[1W Return vs Nifty]))/_xlfn.STDEV.P(Table2[1W Return vs Nifty])</f>
        <v>-0.44718753480912521</v>
      </c>
      <c r="O84">
        <v>976.73</v>
      </c>
      <c r="P84">
        <v>956.95244667204304</v>
      </c>
      <c r="Q84">
        <v>801.087196887966</v>
      </c>
      <c r="R84">
        <v>54.080651982651403</v>
      </c>
      <c r="S84" s="2">
        <f>(Table2[[#This Row],[Close Price]]-Table2[[#This Row],[20D EMA]])/Table2[[#This Row],[20D EMA]]</f>
        <v>7.1360560236708474E-3</v>
      </c>
      <c r="T84" s="2">
        <f>(Table2[[#This Row],[Close Price]]-Table2[[#This Row],[50D EMA]])/Table2[[#This Row],[50D EMA]]</f>
        <v>2.7950765391714032E-2</v>
      </c>
      <c r="U84" s="2">
        <f>(Table2[[#This Row],[Close Price]]-Table2[[#This Row],[200D EMA]])/Table2[[#This Row],[200D EMA]]</f>
        <v>0.22795621228430754</v>
      </c>
      <c r="V84">
        <v>0.58060504758617604</v>
      </c>
      <c r="W84">
        <v>972.4</v>
      </c>
      <c r="X84">
        <v>1004.95</v>
      </c>
      <c r="Y84">
        <v>972.4</v>
      </c>
      <c r="Z84">
        <v>1004.95</v>
      </c>
      <c r="AA84">
        <v>972.4</v>
      </c>
      <c r="AB84">
        <v>1004.95</v>
      </c>
      <c r="AC84" s="2">
        <f>(Table2[[#This Row],[Close Price]]/Table2[[#This Row],[Day Low]])-1</f>
        <v>1.1620732208967643E-2</v>
      </c>
      <c r="AD84" s="2">
        <f>(Table2[[#This Row],[Day High]]/Table2[[#This Row],[Close Price]])-1</f>
        <v>2.1602114465792521E-2</v>
      </c>
      <c r="AE84" s="2">
        <f>(Table2[[#This Row],[Close Price]]/Table2[[#This Row],[Current Week Low]])-1</f>
        <v>1.1620732208967643E-2</v>
      </c>
      <c r="AF84" s="2">
        <f>(Table2[[#This Row],[Current Week High]]/Table2[[#This Row],[Close Price]])-1</f>
        <v>2.1602114465792521E-2</v>
      </c>
      <c r="AG84" s="2">
        <f>(Table2[[#This Row],[Close Price]]/Table2[[#This Row],[Current Month Low]])-1</f>
        <v>1.1620732208967643E-2</v>
      </c>
      <c r="AH84" s="2">
        <f>(Table2[[#This Row],[Current Month High]]/Table2[[#This Row],[Close Price]])-1</f>
        <v>2.1602114465792521E-2</v>
      </c>
      <c r="AI84">
        <v>20.6668699806851</v>
      </c>
      <c r="AJ84">
        <v>123.619004319163</v>
      </c>
      <c r="AK84" t="str">
        <f>IF(AND(Table2[[#This Row],[20D EMA]]&gt;Table2[[#This Row],[50D EMA]],Table2[[#This Row],[50D EMA]]&gt;Table2[[#This Row],[200D EMA]]),"Uptrend","Downtrend/NoTrend")</f>
        <v>Uptrend</v>
      </c>
      <c r="AL84">
        <v>0.23</v>
      </c>
      <c r="AM84" t="s">
        <v>10354</v>
      </c>
      <c r="AN84">
        <v>6.31</v>
      </c>
      <c r="AO84" t="s">
        <v>10354</v>
      </c>
      <c r="AP84">
        <v>0.149377454074586</v>
      </c>
      <c r="AQ84">
        <f>(Table2[[#This Row],[Sharpe Ratio]]-AVERAGE(Table2[Sharpe Ratio]))/_xlfn.STDEV.P(Table2[Sharpe Ratio])</f>
        <v>0.98175828807985144</v>
      </c>
      <c r="AR8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1.6998442878095281</v>
      </c>
      <c r="AS84">
        <f>_xlfn.RANK.AVG(Table2[[#This Row],[1Y Return vs Nifty Z-Score]],Table2[1Y Return vs Nifty Z-Score])</f>
        <v>104</v>
      </c>
      <c r="AT84">
        <f>_xlfn.RANK.AVG(Table2[[#This Row],[6M Return vs Nifty Z-Score]],Table2[6M Return vs Nifty Z-Score])</f>
        <v>194</v>
      </c>
      <c r="AU84">
        <f>_xlfn.RANK.AVG(Table2[[#This Row],[Sharpe Ratio Z-Score]],Table2[Sharpe Ratio Z-Score])</f>
        <v>119</v>
      </c>
      <c r="AV84">
        <f>(Table2[[#This Row],[Rank 1Y]]+Table2[[#This Row],[Rank 6M]]+Table2[[#This Row],[Rank Sharpe]])/3</f>
        <v>139</v>
      </c>
    </row>
    <row r="85" spans="1:48" x14ac:dyDescent="0.3">
      <c r="A85" t="s">
        <v>657</v>
      </c>
      <c r="B85" t="s">
        <v>658</v>
      </c>
      <c r="C85" t="s">
        <v>10323</v>
      </c>
      <c r="D85" t="s">
        <v>170</v>
      </c>
      <c r="E85">
        <v>28260.761499600001</v>
      </c>
      <c r="F85">
        <v>6528.9</v>
      </c>
      <c r="G85">
        <v>115.05892474544299</v>
      </c>
      <c r="H85">
        <f>(Table2[[#This Row],[1Y Return vs Nifty]]-AVERAGE(Table2[1Y Return vs Nifty]))/_xlfn.STDEV.P(Table2[1Y Return vs Nifty])</f>
        <v>1.5619898886275012</v>
      </c>
      <c r="I85">
        <v>6.1791293727327998</v>
      </c>
      <c r="J85">
        <f>(Table2[[#This Row],[1M Return vs Nifty]]-AVERAGE(Table2[1M Return vs Nifty]))/_xlfn.STDEV.P(Table2[1M Return vs Nifty])</f>
        <v>0.62251857476313655</v>
      </c>
      <c r="K85">
        <v>84.102908207137503</v>
      </c>
      <c r="L85">
        <f>(Table2[[#This Row],[6M Return vs Nifty]]-AVERAGE(Table2[6M Return vs Nifty]))/_xlfn.STDEV.P(Table2[6M Return vs Nifty])</f>
        <v>2.6941823127624964</v>
      </c>
      <c r="M85">
        <v>-2.2916038708967101</v>
      </c>
      <c r="N85">
        <f>(Table2[[#This Row],[1W Return vs Nifty]]-AVERAGE(Table2[1W Return vs Nifty]))/_xlfn.STDEV.P(Table2[1W Return vs Nifty])</f>
        <v>-0.32389144823583493</v>
      </c>
      <c r="O85">
        <v>6588.6</v>
      </c>
      <c r="P85">
        <v>6059.7380483418101</v>
      </c>
      <c r="Q85">
        <v>4511.2457839450199</v>
      </c>
      <c r="R85">
        <v>44.309682186301103</v>
      </c>
      <c r="S85" s="2">
        <f>(Table2[[#This Row],[Close Price]]-Table2[[#This Row],[20D EMA]])/Table2[[#This Row],[20D EMA]]</f>
        <v>-9.0611055459431031E-3</v>
      </c>
      <c r="T85" s="2">
        <f>(Table2[[#This Row],[Close Price]]-Table2[[#This Row],[50D EMA]])/Table2[[#This Row],[50D EMA]]</f>
        <v>7.7422810675219084E-2</v>
      </c>
      <c r="U85" s="2">
        <f>(Table2[[#This Row],[Close Price]]-Table2[[#This Row],[200D EMA]])/Table2[[#This Row],[200D EMA]]</f>
        <v>0.44724989785206737</v>
      </c>
      <c r="V85">
        <v>0.61766603861848801</v>
      </c>
      <c r="W85">
        <v>6501.5</v>
      </c>
      <c r="X85">
        <v>6695.35</v>
      </c>
      <c r="Y85">
        <v>6501.5</v>
      </c>
      <c r="Z85">
        <v>6695.35</v>
      </c>
      <c r="AA85">
        <v>6501.5</v>
      </c>
      <c r="AB85">
        <v>6695.35</v>
      </c>
      <c r="AC85" s="2">
        <f>(Table2[[#This Row],[Close Price]]/Table2[[#This Row],[Day Low]])-1</f>
        <v>4.2144120587557232E-3</v>
      </c>
      <c r="AD85" s="2">
        <f>(Table2[[#This Row],[Day High]]/Table2[[#This Row],[Close Price]])-1</f>
        <v>2.5494340547412397E-2</v>
      </c>
      <c r="AE85" s="2">
        <f>(Table2[[#This Row],[Close Price]]/Table2[[#This Row],[Current Week Low]])-1</f>
        <v>4.2144120587557232E-3</v>
      </c>
      <c r="AF85" s="2">
        <f>(Table2[[#This Row],[Current Week High]]/Table2[[#This Row],[Close Price]])-1</f>
        <v>2.5494340547412397E-2</v>
      </c>
      <c r="AG85" s="2">
        <f>(Table2[[#This Row],[Close Price]]/Table2[[#This Row],[Current Month Low]])-1</f>
        <v>4.2144120587557232E-3</v>
      </c>
      <c r="AH85" s="2">
        <f>(Table2[[#This Row],[Current Month High]]/Table2[[#This Row],[Close Price]])-1</f>
        <v>2.5494340547412397E-2</v>
      </c>
      <c r="AI85">
        <v>21.764768950359102</v>
      </c>
      <c r="AJ85">
        <v>168.67901234567799</v>
      </c>
      <c r="AK85" t="str">
        <f>IF(AND(Table2[[#This Row],[20D EMA]]&gt;Table2[[#This Row],[50D EMA]],Table2[[#This Row],[50D EMA]]&gt;Table2[[#This Row],[200D EMA]]),"Uptrend","Downtrend/NoTrend")</f>
        <v>Uptrend</v>
      </c>
      <c r="AL85">
        <v>0.3</v>
      </c>
      <c r="AM85" t="s">
        <v>10354</v>
      </c>
      <c r="AN85">
        <v>-1.96</v>
      </c>
      <c r="AO85" t="s">
        <v>10353</v>
      </c>
      <c r="AP85">
        <v>6.3539302743755993E-2</v>
      </c>
      <c r="AQ85">
        <f>(Table2[[#This Row],[Sharpe Ratio]]-AVERAGE(Table2[Sharpe Ratio]))/_xlfn.STDEV.P(Table2[Sharpe Ratio])</f>
        <v>-3.4272819508317719E-4</v>
      </c>
      <c r="AR8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4.5544565997222159</v>
      </c>
      <c r="AS85">
        <f>_xlfn.RANK.AVG(Table2[[#This Row],[1Y Return vs Nifty Z-Score]],Table2[1Y Return vs Nifty Z-Score])</f>
        <v>55</v>
      </c>
      <c r="AT85">
        <f>_xlfn.RANK.AVG(Table2[[#This Row],[6M Return vs Nifty Z-Score]],Table2[6M Return vs Nifty Z-Score])</f>
        <v>12</v>
      </c>
      <c r="AU85">
        <f>_xlfn.RANK.AVG(Table2[[#This Row],[Sharpe Ratio Z-Score]],Table2[Sharpe Ratio Z-Score])</f>
        <v>350</v>
      </c>
      <c r="AV85">
        <f>(Table2[[#This Row],[Rank 1Y]]+Table2[[#This Row],[Rank 6M]]+Table2[[#This Row],[Rank Sharpe]])/3</f>
        <v>139</v>
      </c>
    </row>
    <row r="86" spans="1:48" x14ac:dyDescent="0.3">
      <c r="A86" t="s">
        <v>260</v>
      </c>
      <c r="B86" t="s">
        <v>261</v>
      </c>
      <c r="C86" t="s">
        <v>10321</v>
      </c>
      <c r="D86" t="s">
        <v>163</v>
      </c>
      <c r="E86">
        <v>104487.44610584</v>
      </c>
      <c r="F86">
        <v>683.6</v>
      </c>
      <c r="G86">
        <v>27.101579519150899</v>
      </c>
      <c r="H86">
        <f>(Table2[[#This Row],[1Y Return vs Nifty]]-AVERAGE(Table2[1Y Return vs Nifty]))/_xlfn.STDEV.P(Table2[1Y Return vs Nifty])</f>
        <v>7.6451003044767332E-2</v>
      </c>
      <c r="I86">
        <v>-4.1859313097753699</v>
      </c>
      <c r="J86">
        <f>(Table2[[#This Row],[1M Return vs Nifty]]-AVERAGE(Table2[1M Return vs Nifty]))/_xlfn.STDEV.P(Table2[1M Return vs Nifty])</f>
        <v>-0.44185899310914545</v>
      </c>
      <c r="K86">
        <v>31.609894414303199</v>
      </c>
      <c r="L86">
        <f>(Table2[[#This Row],[6M Return vs Nifty]]-AVERAGE(Table2[6M Return vs Nifty]))/_xlfn.STDEV.P(Table2[6M Return vs Nifty])</f>
        <v>0.85981153859854198</v>
      </c>
      <c r="M86">
        <v>-9.0317498055688805</v>
      </c>
      <c r="N86">
        <f>(Table2[[#This Row],[1W Return vs Nifty]]-AVERAGE(Table2[1W Return vs Nifty]))/_xlfn.STDEV.P(Table2[1W Return vs Nifty])</f>
        <v>-1.9434799204334205</v>
      </c>
      <c r="O86">
        <v>713.16</v>
      </c>
      <c r="P86">
        <v>700.68354540841494</v>
      </c>
      <c r="Q86">
        <v>584.03484225638499</v>
      </c>
      <c r="R86">
        <v>30.3405762088661</v>
      </c>
      <c r="S86" s="2">
        <f>(Table2[[#This Row],[Close Price]]-Table2[[#This Row],[20D EMA]])/Table2[[#This Row],[20D EMA]]</f>
        <v>-4.1449324134836429E-2</v>
      </c>
      <c r="T86" s="2">
        <f>(Table2[[#This Row],[Close Price]]-Table2[[#This Row],[50D EMA]])/Table2[[#This Row],[50D EMA]]</f>
        <v>-2.4381256731892072E-2</v>
      </c>
      <c r="U86" s="2">
        <f>(Table2[[#This Row],[Close Price]]-Table2[[#This Row],[200D EMA]])/Table2[[#This Row],[200D EMA]]</f>
        <v>0.17047811284503298</v>
      </c>
      <c r="V86">
        <v>0.63301349112883998</v>
      </c>
      <c r="W86">
        <v>680</v>
      </c>
      <c r="X86">
        <v>705</v>
      </c>
      <c r="Y86">
        <v>680</v>
      </c>
      <c r="Z86">
        <v>705</v>
      </c>
      <c r="AA86">
        <v>680</v>
      </c>
      <c r="AB86">
        <v>705</v>
      </c>
      <c r="AC86" s="2">
        <f>(Table2[[#This Row],[Close Price]]/Table2[[#This Row],[Day Low]])-1</f>
        <v>5.2941176470588935E-3</v>
      </c>
      <c r="AD86" s="2">
        <f>(Table2[[#This Row],[Day High]]/Table2[[#This Row],[Close Price]])-1</f>
        <v>3.1304856641310774E-2</v>
      </c>
      <c r="AE86" s="2">
        <f>(Table2[[#This Row],[Close Price]]/Table2[[#This Row],[Current Week Low]])-1</f>
        <v>5.2941176470588935E-3</v>
      </c>
      <c r="AF86" s="2">
        <f>(Table2[[#This Row],[Current Week High]]/Table2[[#This Row],[Close Price]])-1</f>
        <v>3.1304856641310774E-2</v>
      </c>
      <c r="AG86" s="2">
        <f>(Table2[[#This Row],[Close Price]]/Table2[[#This Row],[Current Month Low]])-1</f>
        <v>5.2941176470588935E-3</v>
      </c>
      <c r="AH86" s="2">
        <f>(Table2[[#This Row],[Current Month High]]/Table2[[#This Row],[Close Price]])-1</f>
        <v>3.1304856641310774E-2</v>
      </c>
      <c r="AI86">
        <v>14.6503803393797</v>
      </c>
      <c r="AJ86">
        <v>90.311804008908695</v>
      </c>
      <c r="AK86" t="str">
        <f>IF(AND(Table2[[#This Row],[20D EMA]]&gt;Table2[[#This Row],[50D EMA]],Table2[[#This Row],[50D EMA]]&gt;Table2[[#This Row],[200D EMA]]),"Uptrend","Downtrend/NoTrend")</f>
        <v>Uptrend</v>
      </c>
      <c r="AL86">
        <v>-0.02</v>
      </c>
      <c r="AM86" t="s">
        <v>10353</v>
      </c>
      <c r="AN86">
        <v>-3.23</v>
      </c>
      <c r="AO86" t="s">
        <v>10353</v>
      </c>
      <c r="AP86">
        <v>0.231036785272282</v>
      </c>
      <c r="AQ86">
        <f>(Table2[[#This Row],[Sharpe Ratio]]-AVERAGE(Table2[Sharpe Ratio]))/_xlfn.STDEV.P(Table2[Sharpe Ratio])</f>
        <v>1.9160481220779952</v>
      </c>
      <c r="AR8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0.46697175017873871</v>
      </c>
      <c r="AS86">
        <f>_xlfn.RANK.AVG(Table2[[#This Row],[1Y Return vs Nifty Z-Score]],Table2[1Y Return vs Nifty Z-Score])</f>
        <v>271</v>
      </c>
      <c r="AT86">
        <f>_xlfn.RANK.AVG(Table2[[#This Row],[6M Return vs Nifty Z-Score]],Table2[6M Return vs Nifty Z-Score])</f>
        <v>127</v>
      </c>
      <c r="AU86">
        <f>_xlfn.RANK.AVG(Table2[[#This Row],[Sharpe Ratio Z-Score]],Table2[Sharpe Ratio Z-Score])</f>
        <v>20</v>
      </c>
      <c r="AV86">
        <f>(Table2[[#This Row],[Rank 1Y]]+Table2[[#This Row],[Rank 6M]]+Table2[[#This Row],[Rank Sharpe]])/3</f>
        <v>139.33333333333334</v>
      </c>
    </row>
    <row r="87" spans="1:48" x14ac:dyDescent="0.3">
      <c r="A87" t="s">
        <v>692</v>
      </c>
      <c r="B87" t="s">
        <v>693</v>
      </c>
      <c r="C87" t="s">
        <v>10316</v>
      </c>
      <c r="D87" t="s">
        <v>63</v>
      </c>
      <c r="E87">
        <v>25953.343448970001</v>
      </c>
      <c r="F87">
        <v>195.79</v>
      </c>
      <c r="G87">
        <v>84.733869584458702</v>
      </c>
      <c r="H87">
        <f>(Table2[[#This Row],[1Y Return vs Nifty]]-AVERAGE(Table2[1Y Return vs Nifty]))/_xlfn.STDEV.P(Table2[1Y Return vs Nifty])</f>
        <v>1.0498206259788425</v>
      </c>
      <c r="I87">
        <v>6.4606190278706102</v>
      </c>
      <c r="J87">
        <f>(Table2[[#This Row],[1M Return vs Nifty]]-AVERAGE(Table2[1M Return vs Nifty]))/_xlfn.STDEV.P(Table2[1M Return vs Nifty])</f>
        <v>0.65142446192522596</v>
      </c>
      <c r="K87">
        <v>40.180133649184398</v>
      </c>
      <c r="L87">
        <f>(Table2[[#This Row],[6M Return vs Nifty]]-AVERAGE(Table2[6M Return vs Nifty]))/_xlfn.STDEV.P(Table2[6M Return vs Nifty])</f>
        <v>1.1592989416671264</v>
      </c>
      <c r="M87">
        <v>-0.40268479472098101</v>
      </c>
      <c r="N87">
        <f>(Table2[[#This Row],[1W Return vs Nifty]]-AVERAGE(Table2[1W Return vs Nifty]))/_xlfn.STDEV.P(Table2[1W Return vs Nifty])</f>
        <v>0.12999658183648746</v>
      </c>
      <c r="O87">
        <v>186.85</v>
      </c>
      <c r="P87">
        <v>175.56396646413799</v>
      </c>
      <c r="Q87">
        <v>144.11381959834699</v>
      </c>
      <c r="R87">
        <v>58.781998909235703</v>
      </c>
      <c r="S87" s="2">
        <f>(Table2[[#This Row],[Close Price]]-Table2[[#This Row],[20D EMA]])/Table2[[#This Row],[20D EMA]]</f>
        <v>4.7845865667647834E-2</v>
      </c>
      <c r="T87" s="2">
        <f>(Table2[[#This Row],[Close Price]]-Table2[[#This Row],[50D EMA]])/Table2[[#This Row],[50D EMA]]</f>
        <v>0.11520606388209804</v>
      </c>
      <c r="U87" s="2">
        <f>(Table2[[#This Row],[Close Price]]-Table2[[#This Row],[200D EMA]])/Table2[[#This Row],[200D EMA]]</f>
        <v>0.35857893813152208</v>
      </c>
      <c r="V87">
        <v>1.7664213515435401</v>
      </c>
      <c r="W87">
        <v>193.72</v>
      </c>
      <c r="X87">
        <v>200.5</v>
      </c>
      <c r="Y87">
        <v>193.72</v>
      </c>
      <c r="Z87">
        <v>200.5</v>
      </c>
      <c r="AA87">
        <v>193.72</v>
      </c>
      <c r="AB87">
        <v>200.5</v>
      </c>
      <c r="AC87" s="2">
        <f>(Table2[[#This Row],[Close Price]]/Table2[[#This Row],[Day Low]])-1</f>
        <v>1.0685525500722548E-2</v>
      </c>
      <c r="AD87" s="2">
        <f>(Table2[[#This Row],[Day High]]/Table2[[#This Row],[Close Price]])-1</f>
        <v>2.4056386945196406E-2</v>
      </c>
      <c r="AE87" s="2">
        <f>(Table2[[#This Row],[Close Price]]/Table2[[#This Row],[Current Week Low]])-1</f>
        <v>1.0685525500722548E-2</v>
      </c>
      <c r="AF87" s="2">
        <f>(Table2[[#This Row],[Current Week High]]/Table2[[#This Row],[Close Price]])-1</f>
        <v>2.4056386945196406E-2</v>
      </c>
      <c r="AG87" s="2">
        <f>(Table2[[#This Row],[Close Price]]/Table2[[#This Row],[Current Month Low]])-1</f>
        <v>1.0685525500722548E-2</v>
      </c>
      <c r="AH87" s="2">
        <f>(Table2[[#This Row],[Current Month High]]/Table2[[#This Row],[Close Price]])-1</f>
        <v>2.4056386945196406E-2</v>
      </c>
      <c r="AI87">
        <v>7.2577761887736996</v>
      </c>
      <c r="AJ87">
        <v>137.897934386391</v>
      </c>
      <c r="AK87" t="str">
        <f>IF(AND(Table2[[#This Row],[20D EMA]]&gt;Table2[[#This Row],[50D EMA]],Table2[[#This Row],[50D EMA]]&gt;Table2[[#This Row],[200D EMA]]),"Uptrend","Downtrend/NoTrend")</f>
        <v>Uptrend</v>
      </c>
      <c r="AL87">
        <v>0.23</v>
      </c>
      <c r="AM87" t="s">
        <v>10354</v>
      </c>
      <c r="AN87">
        <v>13.92</v>
      </c>
      <c r="AO87" t="s">
        <v>10354</v>
      </c>
      <c r="AP87">
        <v>0.10000974431622001</v>
      </c>
      <c r="AQ87">
        <f>(Table2[[#This Row],[Sharpe Ratio]]-AVERAGE(Table2[Sharpe Ratio]))/_xlfn.STDEV.P(Table2[Sharpe Ratio])</f>
        <v>0.41692694941327074</v>
      </c>
      <c r="AR8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3.4074675608209537</v>
      </c>
      <c r="AS87">
        <f>_xlfn.RANK.AVG(Table2[[#This Row],[1Y Return vs Nifty Z-Score]],Table2[1Y Return vs Nifty Z-Score])</f>
        <v>97</v>
      </c>
      <c r="AT87">
        <f>_xlfn.RANK.AVG(Table2[[#This Row],[6M Return vs Nifty Z-Score]],Table2[6M Return vs Nifty Z-Score])</f>
        <v>89</v>
      </c>
      <c r="AU87">
        <f>_xlfn.RANK.AVG(Table2[[#This Row],[Sharpe Ratio Z-Score]],Table2[Sharpe Ratio Z-Score])</f>
        <v>233</v>
      </c>
      <c r="AV87">
        <f>(Table2[[#This Row],[Rank 1Y]]+Table2[[#This Row],[Rank 6M]]+Table2[[#This Row],[Rank Sharpe]])/3</f>
        <v>139.66666666666666</v>
      </c>
    </row>
    <row r="88" spans="1:48" x14ac:dyDescent="0.3">
      <c r="A88" t="s">
        <v>864</v>
      </c>
      <c r="B88" t="s">
        <v>865</v>
      </c>
      <c r="C88" t="s">
        <v>10321</v>
      </c>
      <c r="D88" t="s">
        <v>127</v>
      </c>
      <c r="E88">
        <v>18311.180177959999</v>
      </c>
      <c r="F88">
        <v>698.2</v>
      </c>
      <c r="G88">
        <v>81.018713556038904</v>
      </c>
      <c r="H88">
        <f>(Table2[[#This Row],[1Y Return vs Nifty]]-AVERAGE(Table2[1Y Return vs Nifty]))/_xlfn.STDEV.P(Table2[1Y Return vs Nifty])</f>
        <v>0.98707420347114061</v>
      </c>
      <c r="I88">
        <v>8.78226036413845</v>
      </c>
      <c r="J88">
        <f>(Table2[[#This Row],[1M Return vs Nifty]]-AVERAGE(Table2[1M Return vs Nifty]))/_xlfn.STDEV.P(Table2[1M Return vs Nifty])</f>
        <v>0.8898314558310787</v>
      </c>
      <c r="K88">
        <v>16.1925279369664</v>
      </c>
      <c r="L88">
        <f>(Table2[[#This Row],[6M Return vs Nifty]]-AVERAGE(Table2[6M Return vs Nifty]))/_xlfn.STDEV.P(Table2[6M Return vs Nifty])</f>
        <v>0.32105096005347289</v>
      </c>
      <c r="M88">
        <v>-4.3686487918133698</v>
      </c>
      <c r="N88">
        <f>(Table2[[#This Row],[1W Return vs Nifty]]-AVERAGE(Table2[1W Return vs Nifty]))/_xlfn.STDEV.P(Table2[1W Return vs Nifty])</f>
        <v>-0.82298420420251794</v>
      </c>
      <c r="O88">
        <v>693.7</v>
      </c>
      <c r="P88">
        <v>656.36173525446497</v>
      </c>
      <c r="Q88">
        <v>560.81259090685705</v>
      </c>
      <c r="R88">
        <v>46.511306535830997</v>
      </c>
      <c r="S88" s="2">
        <f>(Table2[[#This Row],[Close Price]]-Table2[[#This Row],[20D EMA]])/Table2[[#This Row],[20D EMA]]</f>
        <v>6.4869540147037622E-3</v>
      </c>
      <c r="T88" s="2">
        <f>(Table2[[#This Row],[Close Price]]-Table2[[#This Row],[50D EMA]])/Table2[[#This Row],[50D EMA]]</f>
        <v>6.3742693241120751E-2</v>
      </c>
      <c r="U88" s="2">
        <f>(Table2[[#This Row],[Close Price]]-Table2[[#This Row],[200D EMA]])/Table2[[#This Row],[200D EMA]]</f>
        <v>0.24497918078298117</v>
      </c>
      <c r="V88">
        <v>0.56959033287219696</v>
      </c>
      <c r="W88">
        <v>687</v>
      </c>
      <c r="X88">
        <v>713.4</v>
      </c>
      <c r="Y88">
        <v>687</v>
      </c>
      <c r="Z88">
        <v>713.4</v>
      </c>
      <c r="AA88">
        <v>687</v>
      </c>
      <c r="AB88">
        <v>713.4</v>
      </c>
      <c r="AC88" s="2">
        <f>(Table2[[#This Row],[Close Price]]/Table2[[#This Row],[Day Low]])-1</f>
        <v>1.6302765647743911E-2</v>
      </c>
      <c r="AD88" s="2">
        <f>(Table2[[#This Row],[Day High]]/Table2[[#This Row],[Close Price]])-1</f>
        <v>2.1770266399312455E-2</v>
      </c>
      <c r="AE88" s="2">
        <f>(Table2[[#This Row],[Close Price]]/Table2[[#This Row],[Current Week Low]])-1</f>
        <v>1.6302765647743911E-2</v>
      </c>
      <c r="AF88" s="2">
        <f>(Table2[[#This Row],[Current Week High]]/Table2[[#This Row],[Close Price]])-1</f>
        <v>2.1770266399312455E-2</v>
      </c>
      <c r="AG88" s="2">
        <f>(Table2[[#This Row],[Close Price]]/Table2[[#This Row],[Current Month Low]])-1</f>
        <v>1.6302765647743911E-2</v>
      </c>
      <c r="AH88" s="2">
        <f>(Table2[[#This Row],[Current Month High]]/Table2[[#This Row],[Close Price]])-1</f>
        <v>2.1770266399312455E-2</v>
      </c>
      <c r="AI88">
        <v>7.4190776281867601</v>
      </c>
      <c r="AJ88">
        <v>111.511663132384</v>
      </c>
      <c r="AK88" t="str">
        <f>IF(AND(Table2[[#This Row],[20D EMA]]&gt;Table2[[#This Row],[50D EMA]],Table2[[#This Row],[50D EMA]]&gt;Table2[[#This Row],[200D EMA]]),"Uptrend","Downtrend/NoTrend")</f>
        <v>Uptrend</v>
      </c>
      <c r="AL88">
        <v>0.37</v>
      </c>
      <c r="AM88" t="s">
        <v>10354</v>
      </c>
      <c r="AN88">
        <v>5.64</v>
      </c>
      <c r="AO88" t="s">
        <v>10354</v>
      </c>
      <c r="AP88">
        <v>0.16998789179565299</v>
      </c>
      <c r="AQ88">
        <f>(Table2[[#This Row],[Sharpe Ratio]]-AVERAGE(Table2[Sharpe Ratio]))/_xlfn.STDEV.P(Table2[Sharpe Ratio])</f>
        <v>1.2175687233922101</v>
      </c>
      <c r="AR8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2.5925411385453843</v>
      </c>
      <c r="AS88">
        <f>_xlfn.RANK.AVG(Table2[[#This Row],[1Y Return vs Nifty Z-Score]],Table2[1Y Return vs Nifty Z-Score])</f>
        <v>101</v>
      </c>
      <c r="AT88">
        <f>_xlfn.RANK.AVG(Table2[[#This Row],[6M Return vs Nifty Z-Score]],Table2[6M Return vs Nifty Z-Score])</f>
        <v>235</v>
      </c>
      <c r="AU88">
        <f>_xlfn.RANK.AVG(Table2[[#This Row],[Sharpe Ratio Z-Score]],Table2[Sharpe Ratio Z-Score])</f>
        <v>86</v>
      </c>
      <c r="AV88">
        <f>(Table2[[#This Row],[Rank 1Y]]+Table2[[#This Row],[Rank 6M]]+Table2[[#This Row],[Rank Sharpe]])/3</f>
        <v>140.66666666666666</v>
      </c>
    </row>
    <row r="89" spans="1:48" x14ac:dyDescent="0.3">
      <c r="A89" t="s">
        <v>149</v>
      </c>
      <c r="B89" t="s">
        <v>150</v>
      </c>
      <c r="C89" t="s">
        <v>10319</v>
      </c>
      <c r="D89" t="s">
        <v>151</v>
      </c>
      <c r="E89">
        <v>185123.46174716001</v>
      </c>
      <c r="F89">
        <v>4793.05</v>
      </c>
      <c r="G89">
        <v>65.142511427501304</v>
      </c>
      <c r="H89">
        <f>(Table2[[#This Row],[1Y Return vs Nifty]]-AVERAGE(Table2[1Y Return vs Nifty]))/_xlfn.STDEV.P(Table2[1Y Return vs Nifty])</f>
        <v>0.71893610134179098</v>
      </c>
      <c r="I89">
        <v>8.5495846057394296</v>
      </c>
      <c r="J89">
        <f>(Table2[[#This Row],[1M Return vs Nifty]]-AVERAGE(Table2[1M Return vs Nifty]))/_xlfn.STDEV.P(Table2[1M Return vs Nifty])</f>
        <v>0.86593821821158989</v>
      </c>
      <c r="K89">
        <v>38.728132744090999</v>
      </c>
      <c r="L89">
        <f>(Table2[[#This Row],[6M Return vs Nifty]]-AVERAGE(Table2[6M Return vs Nifty]))/_xlfn.STDEV.P(Table2[6M Return vs Nifty])</f>
        <v>1.1085587034541982</v>
      </c>
      <c r="M89">
        <v>1.87142499445705</v>
      </c>
      <c r="N89">
        <f>(Table2[[#This Row],[1W Return vs Nifty]]-AVERAGE(Table2[1W Return vs Nifty]))/_xlfn.STDEV.P(Table2[1W Return vs Nifty])</f>
        <v>0.67644202007514209</v>
      </c>
      <c r="O89">
        <v>4549.49</v>
      </c>
      <c r="P89">
        <v>4395.1959406404403</v>
      </c>
      <c r="Q89">
        <v>3743.7501144742</v>
      </c>
      <c r="R89">
        <v>69.686410358314504</v>
      </c>
      <c r="S89" s="2">
        <f>(Table2[[#This Row],[Close Price]]-Table2[[#This Row],[20D EMA]])/Table2[[#This Row],[20D EMA]]</f>
        <v>5.3535671031258537E-2</v>
      </c>
      <c r="T89" s="2">
        <f>(Table2[[#This Row],[Close Price]]-Table2[[#This Row],[50D EMA]])/Table2[[#This Row],[50D EMA]]</f>
        <v>9.0520209959419257E-2</v>
      </c>
      <c r="U89" s="2">
        <f>(Table2[[#This Row],[Close Price]]-Table2[[#This Row],[200D EMA]])/Table2[[#This Row],[200D EMA]]</f>
        <v>0.28028042829807609</v>
      </c>
      <c r="V89">
        <v>1.5627064589625399</v>
      </c>
      <c r="W89">
        <v>4768.3</v>
      </c>
      <c r="X89">
        <v>4908.45</v>
      </c>
      <c r="Y89">
        <v>4768.3</v>
      </c>
      <c r="Z89">
        <v>4908.45</v>
      </c>
      <c r="AA89">
        <v>4768.3</v>
      </c>
      <c r="AB89">
        <v>4908.45</v>
      </c>
      <c r="AC89" s="2">
        <f>(Table2[[#This Row],[Close Price]]/Table2[[#This Row],[Day Low]])-1</f>
        <v>5.1905291193925507E-3</v>
      </c>
      <c r="AD89" s="2">
        <f>(Table2[[#This Row],[Day High]]/Table2[[#This Row],[Close Price]])-1</f>
        <v>2.4076527472068898E-2</v>
      </c>
      <c r="AE89" s="2">
        <f>(Table2[[#This Row],[Close Price]]/Table2[[#This Row],[Current Week Low]])-1</f>
        <v>5.1905291193925507E-3</v>
      </c>
      <c r="AF89" s="2">
        <f>(Table2[[#This Row],[Current Week High]]/Table2[[#This Row],[Close Price]])-1</f>
        <v>2.4076527472068898E-2</v>
      </c>
      <c r="AG89" s="2">
        <f>(Table2[[#This Row],[Close Price]]/Table2[[#This Row],[Current Month Low]])-1</f>
        <v>5.1905291193925507E-3</v>
      </c>
      <c r="AH89" s="2">
        <f>(Table2[[#This Row],[Current Month High]]/Table2[[#This Row],[Close Price]])-1</f>
        <v>2.4076527472068898E-2</v>
      </c>
      <c r="AI89">
        <v>3.1451789570315198</v>
      </c>
      <c r="AJ89">
        <v>105.414961321704</v>
      </c>
      <c r="AK89" t="str">
        <f>IF(AND(Table2[[#This Row],[20D EMA]]&gt;Table2[[#This Row],[50D EMA]],Table2[[#This Row],[50D EMA]]&gt;Table2[[#This Row],[200D EMA]]),"Uptrend","Downtrend/NoTrend")</f>
        <v>Uptrend</v>
      </c>
      <c r="AL89">
        <v>0.06</v>
      </c>
      <c r="AM89" t="s">
        <v>10354</v>
      </c>
      <c r="AN89">
        <v>13.85</v>
      </c>
      <c r="AO89" t="s">
        <v>10354</v>
      </c>
      <c r="AP89">
        <v>0.11466038484271</v>
      </c>
      <c r="AQ89">
        <f>(Table2[[#This Row],[Sharpe Ratio]]-AVERAGE(Table2[Sharpe Ratio]))/_xlfn.STDEV.P(Table2[Sharpe Ratio])</f>
        <v>0.58454948935696083</v>
      </c>
      <c r="AR8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3.9544245324396821</v>
      </c>
      <c r="AS89">
        <f>_xlfn.RANK.AVG(Table2[[#This Row],[1Y Return vs Nifty Z-Score]],Table2[1Y Return vs Nifty Z-Score])</f>
        <v>134</v>
      </c>
      <c r="AT89">
        <f>_xlfn.RANK.AVG(Table2[[#This Row],[6M Return vs Nifty Z-Score]],Table2[6M Return vs Nifty Z-Score])</f>
        <v>92</v>
      </c>
      <c r="AU89">
        <f>_xlfn.RANK.AVG(Table2[[#This Row],[Sharpe Ratio Z-Score]],Table2[Sharpe Ratio Z-Score])</f>
        <v>198</v>
      </c>
      <c r="AV89">
        <f>(Table2[[#This Row],[Rank 1Y]]+Table2[[#This Row],[Rank 6M]]+Table2[[#This Row],[Rank Sharpe]])/3</f>
        <v>141.33333333333334</v>
      </c>
    </row>
    <row r="90" spans="1:48" x14ac:dyDescent="0.3">
      <c r="A90" t="s">
        <v>198</v>
      </c>
      <c r="B90" t="s">
        <v>199</v>
      </c>
      <c r="C90" t="s">
        <v>10315</v>
      </c>
      <c r="D90" t="s">
        <v>98</v>
      </c>
      <c r="E90">
        <v>132582.56090397999</v>
      </c>
      <c r="F90">
        <v>2790.7</v>
      </c>
      <c r="G90">
        <v>63.574175729089802</v>
      </c>
      <c r="H90">
        <f>(Table2[[#This Row],[1Y Return vs Nifty]]-AVERAGE(Table2[1Y Return vs Nifty]))/_xlfn.STDEV.P(Table2[1Y Return vs Nifty])</f>
        <v>0.69244799327482065</v>
      </c>
      <c r="I90">
        <v>8.0428836067820804</v>
      </c>
      <c r="J90">
        <f>(Table2[[#This Row],[1M Return vs Nifty]]-AVERAGE(Table2[1M Return vs Nifty]))/_xlfn.STDEV.P(Table2[1M Return vs Nifty])</f>
        <v>0.81390560659178279</v>
      </c>
      <c r="K90">
        <v>10.902942396067299</v>
      </c>
      <c r="L90">
        <f>(Table2[[#This Row],[6M Return vs Nifty]]-AVERAGE(Table2[6M Return vs Nifty]))/_xlfn.STDEV.P(Table2[6M Return vs Nifty])</f>
        <v>0.13620615076210613</v>
      </c>
      <c r="M90">
        <v>0.23157256329617801</v>
      </c>
      <c r="N90">
        <f>(Table2[[#This Row],[1W Return vs Nifty]]-AVERAGE(Table2[1W Return vs Nifty]))/_xlfn.STDEV.P(Table2[1W Return vs Nifty])</f>
        <v>0.28240216999547002</v>
      </c>
      <c r="O90">
        <v>2671.58</v>
      </c>
      <c r="P90">
        <v>2543.2529876702902</v>
      </c>
      <c r="Q90">
        <v>2174.61070759016</v>
      </c>
      <c r="R90">
        <v>70.888055552491906</v>
      </c>
      <c r="S90" s="2">
        <f>(Table2[[#This Row],[Close Price]]-Table2[[#This Row],[20D EMA]])/Table2[[#This Row],[20D EMA]]</f>
        <v>4.4587846892101261E-2</v>
      </c>
      <c r="T90" s="2">
        <f>(Table2[[#This Row],[Close Price]]-Table2[[#This Row],[50D EMA]])/Table2[[#This Row],[50D EMA]]</f>
        <v>9.7295476906676073E-2</v>
      </c>
      <c r="U90" s="2">
        <f>(Table2[[#This Row],[Close Price]]-Table2[[#This Row],[200D EMA]])/Table2[[#This Row],[200D EMA]]</f>
        <v>0.28331015305841656</v>
      </c>
      <c r="V90">
        <v>0.939053972304421</v>
      </c>
      <c r="W90">
        <v>2780.35</v>
      </c>
      <c r="X90">
        <v>2860</v>
      </c>
      <c r="Y90">
        <v>2780.35</v>
      </c>
      <c r="Z90">
        <v>2860</v>
      </c>
      <c r="AA90">
        <v>2780.35</v>
      </c>
      <c r="AB90">
        <v>2860</v>
      </c>
      <c r="AC90" s="2">
        <f>(Table2[[#This Row],[Close Price]]/Table2[[#This Row],[Day Low]])-1</f>
        <v>3.7225529159996551E-3</v>
      </c>
      <c r="AD90" s="2">
        <f>(Table2[[#This Row],[Day High]]/Table2[[#This Row],[Close Price]])-1</f>
        <v>2.4832479306267308E-2</v>
      </c>
      <c r="AE90" s="2">
        <f>(Table2[[#This Row],[Close Price]]/Table2[[#This Row],[Current Week Low]])-1</f>
        <v>3.7225529159996551E-3</v>
      </c>
      <c r="AF90" s="2">
        <f>(Table2[[#This Row],[Current Week High]]/Table2[[#This Row],[Close Price]])-1</f>
        <v>2.4832479306267308E-2</v>
      </c>
      <c r="AG90" s="2">
        <f>(Table2[[#This Row],[Close Price]]/Table2[[#This Row],[Current Month Low]])-1</f>
        <v>3.7225529159996551E-3</v>
      </c>
      <c r="AH90" s="2">
        <f>(Table2[[#This Row],[Current Month High]]/Table2[[#This Row],[Close Price]])-1</f>
        <v>2.4832479306267308E-2</v>
      </c>
      <c r="AI90">
        <v>2.4832479306267299</v>
      </c>
      <c r="AJ90">
        <v>93.906336853807602</v>
      </c>
      <c r="AK90" t="str">
        <f>IF(AND(Table2[[#This Row],[20D EMA]]&gt;Table2[[#This Row],[50D EMA]],Table2[[#This Row],[50D EMA]]&gt;Table2[[#This Row],[200D EMA]]),"Uptrend","Downtrend/NoTrend")</f>
        <v>Uptrend</v>
      </c>
      <c r="AL90">
        <v>0.12</v>
      </c>
      <c r="AM90" t="s">
        <v>10354</v>
      </c>
      <c r="AN90">
        <v>7.11</v>
      </c>
      <c r="AO90" t="s">
        <v>10354</v>
      </c>
      <c r="AP90">
        <v>0.26629035701154402</v>
      </c>
      <c r="AQ90">
        <f>(Table2[[#This Row],[Sharpe Ratio]]-AVERAGE(Table2[Sharpe Ratio]))/_xlfn.STDEV.P(Table2[Sharpe Ratio])</f>
        <v>2.3193952130353859</v>
      </c>
      <c r="AR9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4.2443571336595651</v>
      </c>
      <c r="AS90">
        <f>_xlfn.RANK.AVG(Table2[[#This Row],[1Y Return vs Nifty Z-Score]],Table2[1Y Return vs Nifty Z-Score])</f>
        <v>141</v>
      </c>
      <c r="AT90">
        <f>_xlfn.RANK.AVG(Table2[[#This Row],[6M Return vs Nifty Z-Score]],Table2[6M Return vs Nifty Z-Score])</f>
        <v>278</v>
      </c>
      <c r="AU90">
        <f>_xlfn.RANK.AVG(Table2[[#This Row],[Sharpe Ratio Z-Score]],Table2[Sharpe Ratio Z-Score])</f>
        <v>7</v>
      </c>
      <c r="AV90">
        <f>(Table2[[#This Row],[Rank 1Y]]+Table2[[#This Row],[Rank 6M]]+Table2[[#This Row],[Rank Sharpe]])/3</f>
        <v>142</v>
      </c>
    </row>
    <row r="91" spans="1:48" x14ac:dyDescent="0.3">
      <c r="A91" t="s">
        <v>978</v>
      </c>
      <c r="B91" t="s">
        <v>979</v>
      </c>
      <c r="C91" t="s">
        <v>10309</v>
      </c>
      <c r="D91" t="s">
        <v>298</v>
      </c>
      <c r="E91">
        <v>15106.201811999999</v>
      </c>
      <c r="F91">
        <v>1080</v>
      </c>
      <c r="G91">
        <v>126.329127284203</v>
      </c>
      <c r="H91">
        <f>(Table2[[#This Row],[1Y Return vs Nifty]]-AVERAGE(Table2[1Y Return vs Nifty]))/_xlfn.STDEV.P(Table2[1Y Return vs Nifty])</f>
        <v>1.7523358350251266</v>
      </c>
      <c r="I91">
        <v>4.6214661598243598</v>
      </c>
      <c r="J91">
        <f>(Table2[[#This Row],[1M Return vs Nifty]]-AVERAGE(Table2[1M Return vs Nifty]))/_xlfn.STDEV.P(Table2[1M Return vs Nifty])</f>
        <v>0.46256371941747387</v>
      </c>
      <c r="K91">
        <v>14.0611990194308</v>
      </c>
      <c r="L91">
        <f>(Table2[[#This Row],[6M Return vs Nifty]]-AVERAGE(Table2[6M Return vs Nifty]))/_xlfn.STDEV.P(Table2[6M Return vs Nifty])</f>
        <v>0.24657157329379142</v>
      </c>
      <c r="M91">
        <v>1.6706219167359599</v>
      </c>
      <c r="N91">
        <f>(Table2[[#This Row],[1W Return vs Nifty]]-AVERAGE(Table2[1W Return vs Nifty]))/_xlfn.STDEV.P(Table2[1W Return vs Nifty])</f>
        <v>0.62819108411455571</v>
      </c>
      <c r="O91">
        <v>1058.1099999999999</v>
      </c>
      <c r="P91">
        <v>1021.8740909589</v>
      </c>
      <c r="Q91">
        <v>850.52850892167601</v>
      </c>
      <c r="R91">
        <v>54.419406350235299</v>
      </c>
      <c r="S91" s="2">
        <f>(Table2[[#This Row],[Close Price]]-Table2[[#This Row],[20D EMA]])/Table2[[#This Row],[20D EMA]]</f>
        <v>2.0687830187787755E-2</v>
      </c>
      <c r="T91" s="2">
        <f>(Table2[[#This Row],[Close Price]]-Table2[[#This Row],[50D EMA]])/Table2[[#This Row],[50D EMA]]</f>
        <v>5.6881674127344017E-2</v>
      </c>
      <c r="U91" s="2">
        <f>(Table2[[#This Row],[Close Price]]-Table2[[#This Row],[200D EMA]])/Table2[[#This Row],[200D EMA]]</f>
        <v>0.26979870594726379</v>
      </c>
      <c r="V91">
        <v>0.64250556917581503</v>
      </c>
      <c r="W91">
        <v>1065.05</v>
      </c>
      <c r="X91">
        <v>1121.9000000000001</v>
      </c>
      <c r="Y91">
        <v>1065.05</v>
      </c>
      <c r="Z91">
        <v>1121.9000000000001</v>
      </c>
      <c r="AA91">
        <v>1065.05</v>
      </c>
      <c r="AB91">
        <v>1121.9000000000001</v>
      </c>
      <c r="AC91" s="2">
        <f>(Table2[[#This Row],[Close Price]]/Table2[[#This Row],[Day Low]])-1</f>
        <v>1.4036899676071579E-2</v>
      </c>
      <c r="AD91" s="2">
        <f>(Table2[[#This Row],[Day High]]/Table2[[#This Row],[Close Price]])-1</f>
        <v>3.879629629629644E-2</v>
      </c>
      <c r="AE91" s="2">
        <f>(Table2[[#This Row],[Close Price]]/Table2[[#This Row],[Current Week Low]])-1</f>
        <v>1.4036899676071579E-2</v>
      </c>
      <c r="AF91" s="2">
        <f>(Table2[[#This Row],[Current Week High]]/Table2[[#This Row],[Close Price]])-1</f>
        <v>3.879629629629644E-2</v>
      </c>
      <c r="AG91" s="2">
        <f>(Table2[[#This Row],[Close Price]]/Table2[[#This Row],[Current Month Low]])-1</f>
        <v>1.4036899676071579E-2</v>
      </c>
      <c r="AH91" s="2">
        <f>(Table2[[#This Row],[Current Month High]]/Table2[[#This Row],[Close Price]])-1</f>
        <v>3.879629629629644E-2</v>
      </c>
      <c r="AI91">
        <v>7.125</v>
      </c>
      <c r="AJ91">
        <v>167.97345077848701</v>
      </c>
      <c r="AK91" t="str">
        <f>IF(AND(Table2[[#This Row],[20D EMA]]&gt;Table2[[#This Row],[50D EMA]],Table2[[#This Row],[50D EMA]]&gt;Table2[[#This Row],[200D EMA]]),"Uptrend","Downtrend/NoTrend")</f>
        <v>Uptrend</v>
      </c>
      <c r="AL91">
        <v>-7.0000000000000007E-2</v>
      </c>
      <c r="AM91" t="s">
        <v>10353</v>
      </c>
      <c r="AN91">
        <v>5.2</v>
      </c>
      <c r="AO91" t="s">
        <v>10354</v>
      </c>
      <c r="AP91">
        <v>0.141392693155729</v>
      </c>
      <c r="AQ91">
        <f>(Table2[[#This Row],[Sharpe Ratio]]-AVERAGE(Table2[Sharpe Ratio]))/_xlfn.STDEV.P(Table2[Sharpe Ratio])</f>
        <v>0.8904021522411556</v>
      </c>
      <c r="AR9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3.9800643640921036</v>
      </c>
      <c r="AS91">
        <f>_xlfn.RANK.AVG(Table2[[#This Row],[1Y Return vs Nifty Z-Score]],Table2[1Y Return vs Nifty Z-Score])</f>
        <v>42</v>
      </c>
      <c r="AT91">
        <f>_xlfn.RANK.AVG(Table2[[#This Row],[6M Return vs Nifty Z-Score]],Table2[6M Return vs Nifty Z-Score])</f>
        <v>249</v>
      </c>
      <c r="AU91">
        <f>_xlfn.RANK.AVG(Table2[[#This Row],[Sharpe Ratio Z-Score]],Table2[Sharpe Ratio Z-Score])</f>
        <v>138</v>
      </c>
      <c r="AV91">
        <f>(Table2[[#This Row],[Rank 1Y]]+Table2[[#This Row],[Rank 6M]]+Table2[[#This Row],[Rank Sharpe]])/3</f>
        <v>143</v>
      </c>
    </row>
    <row r="92" spans="1:48" x14ac:dyDescent="0.3">
      <c r="A92" t="s">
        <v>507</v>
      </c>
      <c r="B92" t="s">
        <v>508</v>
      </c>
      <c r="C92" t="s">
        <v>10315</v>
      </c>
      <c r="D92" t="s">
        <v>509</v>
      </c>
      <c r="E92">
        <v>41692.5</v>
      </c>
      <c r="F92">
        <v>490.5</v>
      </c>
      <c r="G92">
        <v>49.736141788923398</v>
      </c>
      <c r="H92">
        <f>(Table2[[#This Row],[1Y Return vs Nifty]]-AVERAGE(Table2[1Y Return vs Nifty]))/_xlfn.STDEV.P(Table2[1Y Return vs Nifty])</f>
        <v>0.45873314586505604</v>
      </c>
      <c r="I92">
        <v>-5.2516186082962397</v>
      </c>
      <c r="J92">
        <f>(Table2[[#This Row],[1M Return vs Nifty]]-AVERAGE(Table2[1M Return vs Nifty]))/_xlfn.STDEV.P(Table2[1M Return vs Nifty])</f>
        <v>-0.5512933408333448</v>
      </c>
      <c r="K92">
        <v>37.108573661152001</v>
      </c>
      <c r="L92">
        <f>(Table2[[#This Row],[6M Return vs Nifty]]-AVERAGE(Table2[6M Return vs Nifty]))/_xlfn.STDEV.P(Table2[6M Return vs Nifty])</f>
        <v>1.051963137032736</v>
      </c>
      <c r="M92">
        <v>-2.5609032246993699</v>
      </c>
      <c r="N92">
        <f>(Table2[[#This Row],[1W Return vs Nifty]]-AVERAGE(Table2[1W Return vs Nifty]))/_xlfn.STDEV.P(Table2[1W Return vs Nifty])</f>
        <v>-0.38860134223759746</v>
      </c>
      <c r="O92">
        <v>501.44</v>
      </c>
      <c r="P92">
        <v>509.41409975170001</v>
      </c>
      <c r="Q92">
        <v>426.89194127996899</v>
      </c>
      <c r="R92">
        <v>38.568683002743299</v>
      </c>
      <c r="S92" s="2">
        <f>(Table2[[#This Row],[Close Price]]-Table2[[#This Row],[20D EMA]])/Table2[[#This Row],[20D EMA]]</f>
        <v>-2.1817166560306314E-2</v>
      </c>
      <c r="T92" s="2">
        <f>(Table2[[#This Row],[Close Price]]-Table2[[#This Row],[50D EMA]])/Table2[[#This Row],[50D EMA]]</f>
        <v>-3.7129124931797465E-2</v>
      </c>
      <c r="U92" s="2">
        <f>(Table2[[#This Row],[Close Price]]-Table2[[#This Row],[200D EMA]])/Table2[[#This Row],[200D EMA]]</f>
        <v>0.1490027160721567</v>
      </c>
      <c r="V92">
        <v>0.47556578682407102</v>
      </c>
      <c r="W92">
        <v>487</v>
      </c>
      <c r="X92">
        <v>498.3</v>
      </c>
      <c r="Y92">
        <v>487</v>
      </c>
      <c r="Z92">
        <v>498.3</v>
      </c>
      <c r="AA92">
        <v>487</v>
      </c>
      <c r="AB92">
        <v>498.3</v>
      </c>
      <c r="AC92" s="2">
        <f>(Table2[[#This Row],[Close Price]]/Table2[[#This Row],[Day Low]])-1</f>
        <v>7.1868583162217892E-3</v>
      </c>
      <c r="AD92" s="2">
        <f>(Table2[[#This Row],[Day High]]/Table2[[#This Row],[Close Price]])-1</f>
        <v>1.5902140672782838E-2</v>
      </c>
      <c r="AE92" s="2">
        <f>(Table2[[#This Row],[Close Price]]/Table2[[#This Row],[Current Week Low]])-1</f>
        <v>7.1868583162217892E-3</v>
      </c>
      <c r="AF92" s="2">
        <f>(Table2[[#This Row],[Current Week High]]/Table2[[#This Row],[Close Price]])-1</f>
        <v>1.5902140672782838E-2</v>
      </c>
      <c r="AG92" s="2">
        <f>(Table2[[#This Row],[Close Price]]/Table2[[#This Row],[Current Month Low]])-1</f>
        <v>7.1868583162217892E-3</v>
      </c>
      <c r="AH92" s="2">
        <f>(Table2[[#This Row],[Current Month High]]/Table2[[#This Row],[Close Price]])-1</f>
        <v>1.5902140672782838E-2</v>
      </c>
      <c r="AI92">
        <v>26.472986748216101</v>
      </c>
      <c r="AJ92">
        <v>102.937525858502</v>
      </c>
      <c r="AK92" t="str">
        <f>IF(AND(Table2[[#This Row],[20D EMA]]&gt;Table2[[#This Row],[50D EMA]],Table2[[#This Row],[50D EMA]]&gt;Table2[[#This Row],[200D EMA]]),"Uptrend","Downtrend/NoTrend")</f>
        <v>Downtrend/NoTrend</v>
      </c>
      <c r="AL92">
        <v>-0.12</v>
      </c>
      <c r="AM92" t="s">
        <v>10353</v>
      </c>
      <c r="AN92">
        <v>0.88</v>
      </c>
      <c r="AO92" t="s">
        <v>10354</v>
      </c>
      <c r="AP92">
        <v>0.135106476277189</v>
      </c>
      <c r="AQ92">
        <f>(Table2[[#This Row],[Sharpe Ratio]]-AVERAGE(Table2[Sharpe Ratio]))/_xlfn.STDEV.P(Table2[Sharpe Ratio])</f>
        <v>0.81847958763297057</v>
      </c>
      <c r="AR9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92">
        <f>_xlfn.RANK.AVG(Table2[[#This Row],[1Y Return vs Nifty Z-Score]],Table2[1Y Return vs Nifty Z-Score])</f>
        <v>182</v>
      </c>
      <c r="AT92">
        <f>_xlfn.RANK.AVG(Table2[[#This Row],[6M Return vs Nifty Z-Score]],Table2[6M Return vs Nifty Z-Score])</f>
        <v>98</v>
      </c>
      <c r="AU92">
        <f>_xlfn.RANK.AVG(Table2[[#This Row],[Sharpe Ratio Z-Score]],Table2[Sharpe Ratio Z-Score])</f>
        <v>152</v>
      </c>
      <c r="AV92">
        <f>(Table2[[#This Row],[Rank 1Y]]+Table2[[#This Row],[Rank 6M]]+Table2[[#This Row],[Rank Sharpe]])/3</f>
        <v>144</v>
      </c>
    </row>
    <row r="93" spans="1:48" x14ac:dyDescent="0.3">
      <c r="A93" t="s">
        <v>1506</v>
      </c>
      <c r="B93" t="s">
        <v>1507</v>
      </c>
      <c r="C93" t="s">
        <v>10321</v>
      </c>
      <c r="D93" t="s">
        <v>163</v>
      </c>
      <c r="E93">
        <v>6777.7823834000001</v>
      </c>
      <c r="F93">
        <v>434</v>
      </c>
      <c r="G93">
        <v>31.904605890478599</v>
      </c>
      <c r="H93">
        <f>(Table2[[#This Row],[1Y Return vs Nifty]]-AVERAGE(Table2[1Y Return vs Nifty]))/_xlfn.STDEV.P(Table2[1Y Return vs Nifty])</f>
        <v>0.15757080520261857</v>
      </c>
      <c r="I93">
        <v>5.2656536113862096</v>
      </c>
      <c r="J93">
        <f>(Table2[[#This Row],[1M Return vs Nifty]]-AVERAGE(Table2[1M Return vs Nifty]))/_xlfn.STDEV.P(Table2[1M Return vs Nifty])</f>
        <v>0.52871467539830541</v>
      </c>
      <c r="K93">
        <v>33.959166023838499</v>
      </c>
      <c r="L93">
        <f>(Table2[[#This Row],[6M Return vs Nifty]]-AVERAGE(Table2[6M Return vs Nifty]))/_xlfn.STDEV.P(Table2[6M Return vs Nifty])</f>
        <v>0.94190694272435616</v>
      </c>
      <c r="M93">
        <v>-3.3170772247778899</v>
      </c>
      <c r="N93">
        <f>(Table2[[#This Row],[1W Return vs Nifty]]-AVERAGE(Table2[1W Return vs Nifty]))/_xlfn.STDEV.P(Table2[1W Return vs Nifty])</f>
        <v>-0.57030225871223073</v>
      </c>
      <c r="O93">
        <v>419.66</v>
      </c>
      <c r="P93">
        <v>399.07544543978702</v>
      </c>
      <c r="Q93">
        <v>331.92838313592802</v>
      </c>
      <c r="R93">
        <v>59.089981208936102</v>
      </c>
      <c r="S93" s="2">
        <f>(Table2[[#This Row],[Close Price]]-Table2[[#This Row],[20D EMA]])/Table2[[#This Row],[20D EMA]]</f>
        <v>3.4170518991564536E-2</v>
      </c>
      <c r="T93" s="2">
        <f>(Table2[[#This Row],[Close Price]]-Table2[[#This Row],[50D EMA]])/Table2[[#This Row],[50D EMA]]</f>
        <v>8.7513664294042462E-2</v>
      </c>
      <c r="U93" s="2">
        <f>(Table2[[#This Row],[Close Price]]-Table2[[#This Row],[200D EMA]])/Table2[[#This Row],[200D EMA]]</f>
        <v>0.30751096335823935</v>
      </c>
      <c r="V93">
        <v>0.78270842801945595</v>
      </c>
      <c r="W93">
        <v>426.3</v>
      </c>
      <c r="X93">
        <v>439</v>
      </c>
      <c r="Y93">
        <v>426.3</v>
      </c>
      <c r="Z93">
        <v>439</v>
      </c>
      <c r="AA93">
        <v>426.3</v>
      </c>
      <c r="AB93">
        <v>439</v>
      </c>
      <c r="AC93" s="2">
        <f>(Table2[[#This Row],[Close Price]]/Table2[[#This Row],[Day Low]])-1</f>
        <v>1.8062397372742067E-2</v>
      </c>
      <c r="AD93" s="2">
        <f>(Table2[[#This Row],[Day High]]/Table2[[#This Row],[Close Price]])-1</f>
        <v>1.1520737327188835E-2</v>
      </c>
      <c r="AE93" s="2">
        <f>(Table2[[#This Row],[Close Price]]/Table2[[#This Row],[Current Week Low]])-1</f>
        <v>1.8062397372742067E-2</v>
      </c>
      <c r="AF93" s="2">
        <f>(Table2[[#This Row],[Current Week High]]/Table2[[#This Row],[Close Price]])-1</f>
        <v>1.1520737327188835E-2</v>
      </c>
      <c r="AG93" s="2">
        <f>(Table2[[#This Row],[Close Price]]/Table2[[#This Row],[Current Month Low]])-1</f>
        <v>1.8062397372742067E-2</v>
      </c>
      <c r="AH93" s="2">
        <f>(Table2[[#This Row],[Current Month High]]/Table2[[#This Row],[Close Price]])-1</f>
        <v>1.1520737327188835E-2</v>
      </c>
      <c r="AI93">
        <v>3.91705069124423</v>
      </c>
      <c r="AJ93">
        <v>91.992921919929202</v>
      </c>
      <c r="AK93" t="str">
        <f>IF(AND(Table2[[#This Row],[20D EMA]]&gt;Table2[[#This Row],[50D EMA]],Table2[[#This Row],[50D EMA]]&gt;Table2[[#This Row],[200D EMA]]),"Uptrend","Downtrend/NoTrend")</f>
        <v>Uptrend</v>
      </c>
      <c r="AL93">
        <v>0.17</v>
      </c>
      <c r="AM93" t="s">
        <v>10354</v>
      </c>
      <c r="AN93">
        <v>6.27</v>
      </c>
      <c r="AO93" t="s">
        <v>10354</v>
      </c>
      <c r="AP93">
        <v>0.18368711527412099</v>
      </c>
      <c r="AQ93">
        <f>(Table2[[#This Row],[Sharpe Ratio]]-AVERAGE(Table2[Sharpe Ratio]))/_xlfn.STDEV.P(Table2[Sharpe Ratio])</f>
        <v>1.3743058046525873</v>
      </c>
      <c r="AR9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2.4321959692656367</v>
      </c>
      <c r="AS93">
        <f>_xlfn.RANK.AVG(Table2[[#This Row],[1Y Return vs Nifty Z-Score]],Table2[1Y Return vs Nifty Z-Score])</f>
        <v>254</v>
      </c>
      <c r="AT93">
        <f>_xlfn.RANK.AVG(Table2[[#This Row],[6M Return vs Nifty Z-Score]],Table2[6M Return vs Nifty Z-Score])</f>
        <v>115</v>
      </c>
      <c r="AU93">
        <f>_xlfn.RANK.AVG(Table2[[#This Row],[Sharpe Ratio Z-Score]],Table2[Sharpe Ratio Z-Score])</f>
        <v>65</v>
      </c>
      <c r="AV93">
        <f>(Table2[[#This Row],[Rank 1Y]]+Table2[[#This Row],[Rank 6M]]+Table2[[#This Row],[Rank Sharpe]])/3</f>
        <v>144.66666666666666</v>
      </c>
    </row>
    <row r="94" spans="1:48" x14ac:dyDescent="0.3">
      <c r="A94" t="s">
        <v>632</v>
      </c>
      <c r="B94" t="s">
        <v>633</v>
      </c>
      <c r="C94" t="s">
        <v>10310</v>
      </c>
      <c r="D94" t="s">
        <v>549</v>
      </c>
      <c r="E94">
        <v>29602.76</v>
      </c>
      <c r="F94">
        <v>1416.4</v>
      </c>
      <c r="G94">
        <v>115.911599531372</v>
      </c>
      <c r="H94">
        <f>(Table2[[#This Row],[1Y Return vs Nifty]]-AVERAGE(Table2[1Y Return vs Nifty]))/_xlfn.STDEV.P(Table2[1Y Return vs Nifty])</f>
        <v>1.5763909775643561</v>
      </c>
      <c r="I94">
        <v>17.365188762026001</v>
      </c>
      <c r="J94">
        <f>(Table2[[#This Row],[1M Return vs Nifty]]-AVERAGE(Table2[1M Return vs Nifty]))/_xlfn.STDEV.P(Table2[1M Return vs Nifty])</f>
        <v>1.7712036670697746</v>
      </c>
      <c r="K94">
        <v>33.847363268263997</v>
      </c>
      <c r="L94">
        <f>(Table2[[#This Row],[6M Return vs Nifty]]-AVERAGE(Table2[6M Return vs Nifty]))/_xlfn.STDEV.P(Table2[6M Return vs Nifty])</f>
        <v>0.93799999030386361</v>
      </c>
      <c r="M94">
        <v>-11.8923308276147</v>
      </c>
      <c r="N94">
        <f>(Table2[[#This Row],[1W Return vs Nifty]]-AVERAGE(Table2[1W Return vs Nifty]))/_xlfn.STDEV.P(Table2[1W Return vs Nifty])</f>
        <v>-2.6308484272872614</v>
      </c>
      <c r="O94">
        <v>1390.15</v>
      </c>
      <c r="P94">
        <v>1275.07147174132</v>
      </c>
      <c r="Q94">
        <v>1039.7721190703501</v>
      </c>
      <c r="R94">
        <v>48.6384632171468</v>
      </c>
      <c r="S94" s="2">
        <f>(Table2[[#This Row],[Close Price]]-Table2[[#This Row],[20D EMA]])/Table2[[#This Row],[20D EMA]]</f>
        <v>1.8882854368233642E-2</v>
      </c>
      <c r="T94" s="2">
        <f>(Table2[[#This Row],[Close Price]]-Table2[[#This Row],[50D EMA]])/Table2[[#This Row],[50D EMA]]</f>
        <v>0.1108396912572067</v>
      </c>
      <c r="U94" s="2">
        <f>(Table2[[#This Row],[Close Price]]-Table2[[#This Row],[200D EMA]])/Table2[[#This Row],[200D EMA]]</f>
        <v>0.36222156184221332</v>
      </c>
      <c r="V94">
        <v>1.30442486147862</v>
      </c>
      <c r="W94">
        <v>1413</v>
      </c>
      <c r="X94">
        <v>1454</v>
      </c>
      <c r="Y94">
        <v>1413</v>
      </c>
      <c r="Z94">
        <v>1454</v>
      </c>
      <c r="AA94">
        <v>1413</v>
      </c>
      <c r="AB94">
        <v>1454</v>
      </c>
      <c r="AC94" s="2">
        <f>(Table2[[#This Row],[Close Price]]/Table2[[#This Row],[Day Low]])-1</f>
        <v>2.4062278839349638E-3</v>
      </c>
      <c r="AD94" s="2">
        <f>(Table2[[#This Row],[Day High]]/Table2[[#This Row],[Close Price]])-1</f>
        <v>2.654617339734533E-2</v>
      </c>
      <c r="AE94" s="2">
        <f>(Table2[[#This Row],[Close Price]]/Table2[[#This Row],[Current Week Low]])-1</f>
        <v>2.4062278839349638E-3</v>
      </c>
      <c r="AF94" s="2">
        <f>(Table2[[#This Row],[Current Week High]]/Table2[[#This Row],[Close Price]])-1</f>
        <v>2.654617339734533E-2</v>
      </c>
      <c r="AG94" s="2">
        <f>(Table2[[#This Row],[Close Price]]/Table2[[#This Row],[Current Month Low]])-1</f>
        <v>2.4062278839349638E-3</v>
      </c>
      <c r="AH94" s="2">
        <f>(Table2[[#This Row],[Current Month High]]/Table2[[#This Row],[Close Price]])-1</f>
        <v>2.654617339734533E-2</v>
      </c>
      <c r="AI94">
        <v>17.509178198249</v>
      </c>
      <c r="AJ94">
        <v>148.001750930181</v>
      </c>
      <c r="AK94" t="str">
        <f>IF(AND(Table2[[#This Row],[20D EMA]]&gt;Table2[[#This Row],[50D EMA]],Table2[[#This Row],[50D EMA]]&gt;Table2[[#This Row],[200D EMA]]),"Uptrend","Downtrend/NoTrend")</f>
        <v>Uptrend</v>
      </c>
      <c r="AL94">
        <v>0.27</v>
      </c>
      <c r="AM94" t="s">
        <v>10354</v>
      </c>
      <c r="AN94">
        <v>10.63</v>
      </c>
      <c r="AO94" t="s">
        <v>10354</v>
      </c>
      <c r="AP94">
        <v>8.6407372745036001E-2</v>
      </c>
      <c r="AQ94">
        <f>(Table2[[#This Row],[Sharpe Ratio]]-AVERAGE(Table2[Sharpe Ratio]))/_xlfn.STDEV.P(Table2[Sharpe Ratio])</f>
        <v>0.2612979809803142</v>
      </c>
      <c r="AR9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1.9160441886310466</v>
      </c>
      <c r="AS94">
        <f>_xlfn.RANK.AVG(Table2[[#This Row],[1Y Return vs Nifty Z-Score]],Table2[1Y Return vs Nifty Z-Score])</f>
        <v>54</v>
      </c>
      <c r="AT94">
        <f>_xlfn.RANK.AVG(Table2[[#This Row],[6M Return vs Nifty Z-Score]],Table2[6M Return vs Nifty Z-Score])</f>
        <v>117</v>
      </c>
      <c r="AU94">
        <f>_xlfn.RANK.AVG(Table2[[#This Row],[Sharpe Ratio Z-Score]],Table2[Sharpe Ratio Z-Score])</f>
        <v>267</v>
      </c>
      <c r="AV94">
        <f>(Table2[[#This Row],[Rank 1Y]]+Table2[[#This Row],[Rank 6M]]+Table2[[#This Row],[Rank Sharpe]])/3</f>
        <v>146</v>
      </c>
    </row>
    <row r="95" spans="1:48" x14ac:dyDescent="0.3">
      <c r="A95" t="s">
        <v>728</v>
      </c>
      <c r="B95" t="s">
        <v>729</v>
      </c>
      <c r="C95" t="s">
        <v>10321</v>
      </c>
      <c r="D95" t="s">
        <v>730</v>
      </c>
      <c r="E95">
        <v>23589.356582929999</v>
      </c>
      <c r="F95">
        <v>555.70000000000005</v>
      </c>
      <c r="G95">
        <v>16.750469452141001</v>
      </c>
      <c r="H95">
        <f>(Table2[[#This Row],[1Y Return vs Nifty]]-AVERAGE(Table2[1Y Return vs Nifty]))/_xlfn.STDEV.P(Table2[1Y Return vs Nifty])</f>
        <v>-9.8372105519150946E-2</v>
      </c>
      <c r="I95">
        <v>-3.5049379029191798</v>
      </c>
      <c r="J95">
        <f>(Table2[[#This Row],[1M Return vs Nifty]]-AVERAGE(Table2[1M Return vs Nifty]))/_xlfn.STDEV.P(Table2[1M Return vs Nifty])</f>
        <v>-0.37192847091260262</v>
      </c>
      <c r="K95">
        <v>38.497897731407598</v>
      </c>
      <c r="L95">
        <f>(Table2[[#This Row],[6M Return vs Nifty]]-AVERAGE(Table2[6M Return vs Nifty]))/_xlfn.STDEV.P(Table2[6M Return vs Nifty])</f>
        <v>1.1005131303780842</v>
      </c>
      <c r="M95">
        <v>2.0634123835963498</v>
      </c>
      <c r="N95">
        <f>(Table2[[#This Row],[1W Return vs Nifty]]-AVERAGE(Table2[1W Return vs Nifty]))/_xlfn.STDEV.P(Table2[1W Return vs Nifty])</f>
        <v>0.72257463578866898</v>
      </c>
      <c r="O95">
        <v>568.25</v>
      </c>
      <c r="P95">
        <v>584.18541102817096</v>
      </c>
      <c r="Q95">
        <v>477.60038403196199</v>
      </c>
      <c r="R95">
        <v>45.915417645046197</v>
      </c>
      <c r="S95" s="2">
        <f>(Table2[[#This Row],[Close Price]]-Table2[[#This Row],[20D EMA]])/Table2[[#This Row],[20D EMA]]</f>
        <v>-2.2085349758028956E-2</v>
      </c>
      <c r="T95" s="2">
        <f>(Table2[[#This Row],[Close Price]]-Table2[[#This Row],[50D EMA]])/Table2[[#This Row],[50D EMA]]</f>
        <v>-4.8760907907707533E-2</v>
      </c>
      <c r="U95" s="2">
        <f>(Table2[[#This Row],[Close Price]]-Table2[[#This Row],[200D EMA]])/Table2[[#This Row],[200D EMA]]</f>
        <v>0.16352502757370369</v>
      </c>
      <c r="V95">
        <v>0.45039962461999</v>
      </c>
      <c r="W95">
        <v>548.9</v>
      </c>
      <c r="X95">
        <v>577.45000000000005</v>
      </c>
      <c r="Y95">
        <v>548.9</v>
      </c>
      <c r="Z95">
        <v>577.45000000000005</v>
      </c>
      <c r="AA95">
        <v>548.9</v>
      </c>
      <c r="AB95">
        <v>577.45000000000005</v>
      </c>
      <c r="AC95" s="2">
        <f>(Table2[[#This Row],[Close Price]]/Table2[[#This Row],[Day Low]])-1</f>
        <v>1.238841319001649E-2</v>
      </c>
      <c r="AD95" s="2">
        <f>(Table2[[#This Row],[Day High]]/Table2[[#This Row],[Close Price]])-1</f>
        <v>3.9139823645852001E-2</v>
      </c>
      <c r="AE95" s="2">
        <f>(Table2[[#This Row],[Close Price]]/Table2[[#This Row],[Current Week Low]])-1</f>
        <v>1.238841319001649E-2</v>
      </c>
      <c r="AF95" s="2">
        <f>(Table2[[#This Row],[Current Week High]]/Table2[[#This Row],[Close Price]])-1</f>
        <v>3.9139823645852001E-2</v>
      </c>
      <c r="AG95" s="2">
        <f>(Table2[[#This Row],[Close Price]]/Table2[[#This Row],[Current Month Low]])-1</f>
        <v>1.238841319001649E-2</v>
      </c>
      <c r="AH95" s="2">
        <f>(Table2[[#This Row],[Current Month High]]/Table2[[#This Row],[Close Price]])-1</f>
        <v>3.9139823645852001E-2</v>
      </c>
      <c r="AI95">
        <v>34.622998020514601</v>
      </c>
      <c r="AJ95">
        <v>108.283358320839</v>
      </c>
      <c r="AK95" t="str">
        <f>IF(AND(Table2[[#This Row],[20D EMA]]&gt;Table2[[#This Row],[50D EMA]],Table2[[#This Row],[50D EMA]]&gt;Table2[[#This Row],[200D EMA]]),"Uptrend","Downtrend/NoTrend")</f>
        <v>Downtrend/NoTrend</v>
      </c>
      <c r="AL95">
        <v>-0.23</v>
      </c>
      <c r="AM95" t="s">
        <v>10353</v>
      </c>
      <c r="AN95">
        <v>0.78</v>
      </c>
      <c r="AO95" t="s">
        <v>10354</v>
      </c>
      <c r="AP95">
        <v>0.245377486951214</v>
      </c>
      <c r="AQ95">
        <f>(Table2[[#This Row],[Sharpe Ratio]]-AVERAGE(Table2[Sharpe Ratio]))/_xlfn.STDEV.P(Table2[Sharpe Ratio])</f>
        <v>2.0801245551630156</v>
      </c>
      <c r="AR9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95">
        <f>_xlfn.RANK.AVG(Table2[[#This Row],[1Y Return vs Nifty Z-Score]],Table2[1Y Return vs Nifty Z-Score])</f>
        <v>337</v>
      </c>
      <c r="AT95">
        <f>_xlfn.RANK.AVG(Table2[[#This Row],[6M Return vs Nifty Z-Score]],Table2[6M Return vs Nifty Z-Score])</f>
        <v>93</v>
      </c>
      <c r="AU95">
        <f>_xlfn.RANK.AVG(Table2[[#This Row],[Sharpe Ratio Z-Score]],Table2[Sharpe Ratio Z-Score])</f>
        <v>11</v>
      </c>
      <c r="AV95">
        <f>(Table2[[#This Row],[Rank 1Y]]+Table2[[#This Row],[Rank 6M]]+Table2[[#This Row],[Rank Sharpe]])/3</f>
        <v>147</v>
      </c>
    </row>
    <row r="96" spans="1:48" x14ac:dyDescent="0.3">
      <c r="A96" t="s">
        <v>1673</v>
      </c>
      <c r="B96" t="s">
        <v>1674</v>
      </c>
      <c r="C96" t="s">
        <v>10312</v>
      </c>
      <c r="D96" t="s">
        <v>118</v>
      </c>
      <c r="E96">
        <v>5121.8752199999999</v>
      </c>
      <c r="F96">
        <v>551.95000000000005</v>
      </c>
      <c r="G96">
        <v>85.203199767430306</v>
      </c>
      <c r="H96">
        <f>(Table2[[#This Row],[1Y Return vs Nifty]]-AVERAGE(Table2[1Y Return vs Nifty]))/_xlfn.STDEV.P(Table2[1Y Return vs Nifty])</f>
        <v>1.0577472890129329</v>
      </c>
      <c r="I96">
        <v>-3.1310156555558399</v>
      </c>
      <c r="J96">
        <f>(Table2[[#This Row],[1M Return vs Nifty]]-AVERAGE(Table2[1M Return vs Nifty]))/_xlfn.STDEV.P(Table2[1M Return vs Nifty])</f>
        <v>-0.33353077461222536</v>
      </c>
      <c r="K96">
        <v>45.9428583947142</v>
      </c>
      <c r="L96">
        <f>(Table2[[#This Row],[6M Return vs Nifty]]-AVERAGE(Table2[6M Return vs Nifty]))/_xlfn.STDEV.P(Table2[6M Return vs Nifty])</f>
        <v>1.3606776221610686</v>
      </c>
      <c r="M96">
        <v>1.3154909609538401</v>
      </c>
      <c r="N96">
        <f>(Table2[[#This Row],[1W Return vs Nifty]]-AVERAGE(Table2[1W Return vs Nifty]))/_xlfn.STDEV.P(Table2[1W Return vs Nifty])</f>
        <v>0.54285672968366661</v>
      </c>
      <c r="O96">
        <v>552.29999999999995</v>
      </c>
      <c r="P96">
        <v>538.841467963583</v>
      </c>
      <c r="Q96">
        <v>418.697113576211</v>
      </c>
      <c r="R96">
        <v>49.728005129119197</v>
      </c>
      <c r="S96" s="2">
        <f>(Table2[[#This Row],[Close Price]]-Table2[[#This Row],[20D EMA]])/Table2[[#This Row],[20D EMA]]</f>
        <v>-6.3371356147005084E-4</v>
      </c>
      <c r="T96" s="2">
        <f>(Table2[[#This Row],[Close Price]]-Table2[[#This Row],[50D EMA]])/Table2[[#This Row],[50D EMA]]</f>
        <v>2.4327251735018603E-2</v>
      </c>
      <c r="U96" s="2">
        <f>(Table2[[#This Row],[Close Price]]-Table2[[#This Row],[200D EMA]])/Table2[[#This Row],[200D EMA]]</f>
        <v>0.31825604262145085</v>
      </c>
      <c r="V96">
        <v>0.181441976956632</v>
      </c>
      <c r="W96">
        <v>551</v>
      </c>
      <c r="X96">
        <v>567.29999999999995</v>
      </c>
      <c r="Y96">
        <v>551</v>
      </c>
      <c r="Z96">
        <v>567.29999999999995</v>
      </c>
      <c r="AA96">
        <v>551</v>
      </c>
      <c r="AB96">
        <v>567.29999999999995</v>
      </c>
      <c r="AC96" s="2">
        <f>(Table2[[#This Row],[Close Price]]/Table2[[#This Row],[Day Low]])-1</f>
        <v>1.7241379310346527E-3</v>
      </c>
      <c r="AD96" s="2">
        <f>(Table2[[#This Row],[Day High]]/Table2[[#This Row],[Close Price]])-1</f>
        <v>2.7810490080623085E-2</v>
      </c>
      <c r="AE96" s="2">
        <f>(Table2[[#This Row],[Close Price]]/Table2[[#This Row],[Current Week Low]])-1</f>
        <v>1.7241379310346527E-3</v>
      </c>
      <c r="AF96" s="2">
        <f>(Table2[[#This Row],[Current Week High]]/Table2[[#This Row],[Close Price]])-1</f>
        <v>2.7810490080623085E-2</v>
      </c>
      <c r="AG96" s="2">
        <f>(Table2[[#This Row],[Close Price]]/Table2[[#This Row],[Current Month Low]])-1</f>
        <v>1.7241379310346527E-3</v>
      </c>
      <c r="AH96" s="2">
        <f>(Table2[[#This Row],[Current Month High]]/Table2[[#This Row],[Close Price]])-1</f>
        <v>2.7810490080623085E-2</v>
      </c>
      <c r="AI96">
        <v>31.7782407826795</v>
      </c>
      <c r="AJ96">
        <v>163.712374581939</v>
      </c>
      <c r="AK96" t="str">
        <f>IF(AND(Table2[[#This Row],[20D EMA]]&gt;Table2[[#This Row],[50D EMA]],Table2[[#This Row],[50D EMA]]&gt;Table2[[#This Row],[200D EMA]]),"Uptrend","Downtrend/NoTrend")</f>
        <v>Uptrend</v>
      </c>
      <c r="AL96">
        <v>-0.2</v>
      </c>
      <c r="AM96" t="s">
        <v>10353</v>
      </c>
      <c r="AN96">
        <v>0.48</v>
      </c>
      <c r="AO96" t="s">
        <v>10354</v>
      </c>
      <c r="AP96">
        <v>8.2595507595355999E-2</v>
      </c>
      <c r="AQ96">
        <f>(Table2[[#This Row],[Sharpe Ratio]]-AVERAGE(Table2[Sharpe Ratio]))/_xlfn.STDEV.P(Table2[Sharpe Ratio])</f>
        <v>0.21768524492574406</v>
      </c>
      <c r="AR9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2.8454361111711872</v>
      </c>
      <c r="AS96">
        <f>_xlfn.RANK.AVG(Table2[[#This Row],[1Y Return vs Nifty Z-Score]],Table2[1Y Return vs Nifty Z-Score])</f>
        <v>96</v>
      </c>
      <c r="AT96">
        <f>_xlfn.RANK.AVG(Table2[[#This Row],[6M Return vs Nifty Z-Score]],Table2[6M Return vs Nifty Z-Score])</f>
        <v>66</v>
      </c>
      <c r="AU96">
        <f>_xlfn.RANK.AVG(Table2[[#This Row],[Sharpe Ratio Z-Score]],Table2[Sharpe Ratio Z-Score])</f>
        <v>281</v>
      </c>
      <c r="AV96">
        <f>(Table2[[#This Row],[Rank 1Y]]+Table2[[#This Row],[Rank 6M]]+Table2[[#This Row],[Rank Sharpe]])/3</f>
        <v>147.66666666666666</v>
      </c>
    </row>
    <row r="97" spans="1:48" x14ac:dyDescent="0.3">
      <c r="A97" t="s">
        <v>908</v>
      </c>
      <c r="B97" t="s">
        <v>909</v>
      </c>
      <c r="C97" t="s">
        <v>10314</v>
      </c>
      <c r="D97" t="s">
        <v>54</v>
      </c>
      <c r="E97">
        <v>16574.38464366</v>
      </c>
      <c r="F97">
        <v>683.85</v>
      </c>
      <c r="G97">
        <v>93.706994762161898</v>
      </c>
      <c r="H97">
        <f>(Table2[[#This Row],[1Y Return vs Nifty]]-AVERAGE(Table2[1Y Return vs Nifty]))/_xlfn.STDEV.P(Table2[1Y Return vs Nifty])</f>
        <v>1.2013705203325777</v>
      </c>
      <c r="I97">
        <v>11.5338578826402</v>
      </c>
      <c r="J97">
        <f>(Table2[[#This Row],[1M Return vs Nifty]]-AVERAGE(Table2[1M Return vs Nifty]))/_xlfn.STDEV.P(Table2[1M Return vs Nifty])</f>
        <v>1.1723902139721447</v>
      </c>
      <c r="K97">
        <v>34.072630895582897</v>
      </c>
      <c r="L97">
        <f>(Table2[[#This Row],[6M Return vs Nifty]]-AVERAGE(Table2[6M Return vs Nifty]))/_xlfn.STDEV.P(Table2[6M Return vs Nifty])</f>
        <v>0.94587197787062538</v>
      </c>
      <c r="M97">
        <v>3.7678238311181</v>
      </c>
      <c r="N97">
        <f>(Table2[[#This Row],[1W Return vs Nifty]]-AVERAGE(Table2[1W Return vs Nifty]))/_xlfn.STDEV.P(Table2[1W Return vs Nifty])</f>
        <v>1.1321273604689677</v>
      </c>
      <c r="O97">
        <v>667.74</v>
      </c>
      <c r="P97">
        <v>604.25559268621498</v>
      </c>
      <c r="Q97">
        <v>480.14794354247101</v>
      </c>
      <c r="R97">
        <v>51.345509202045598</v>
      </c>
      <c r="S97" s="2">
        <f>(Table2[[#This Row],[Close Price]]-Table2[[#This Row],[20D EMA]])/Table2[[#This Row],[20D EMA]]</f>
        <v>2.412615688741129E-2</v>
      </c>
      <c r="T97" s="2">
        <f>(Table2[[#This Row],[Close Price]]-Table2[[#This Row],[50D EMA]])/Table2[[#This Row],[50D EMA]]</f>
        <v>0.13172307923530924</v>
      </c>
      <c r="U97" s="2">
        <f>(Table2[[#This Row],[Close Price]]-Table2[[#This Row],[200D EMA]])/Table2[[#This Row],[200D EMA]]</f>
        <v>0.42424852422493142</v>
      </c>
      <c r="V97">
        <v>0.96952734903863802</v>
      </c>
      <c r="W97">
        <v>680.05</v>
      </c>
      <c r="X97">
        <v>719.9</v>
      </c>
      <c r="Y97">
        <v>680.05</v>
      </c>
      <c r="Z97">
        <v>719.9</v>
      </c>
      <c r="AA97">
        <v>680.05</v>
      </c>
      <c r="AB97">
        <v>719.9</v>
      </c>
      <c r="AC97" s="2">
        <f>(Table2[[#This Row],[Close Price]]/Table2[[#This Row],[Day Low]])-1</f>
        <v>5.5878244246747588E-3</v>
      </c>
      <c r="AD97" s="2">
        <f>(Table2[[#This Row],[Day High]]/Table2[[#This Row],[Close Price]])-1</f>
        <v>5.2716238941288296E-2</v>
      </c>
      <c r="AE97" s="2">
        <f>(Table2[[#This Row],[Close Price]]/Table2[[#This Row],[Current Week Low]])-1</f>
        <v>5.5878244246747588E-3</v>
      </c>
      <c r="AF97" s="2">
        <f>(Table2[[#This Row],[Current Week High]]/Table2[[#This Row],[Close Price]])-1</f>
        <v>5.2716238941288296E-2</v>
      </c>
      <c r="AG97" s="2">
        <f>(Table2[[#This Row],[Close Price]]/Table2[[#This Row],[Current Month Low]])-1</f>
        <v>5.5878244246747588E-3</v>
      </c>
      <c r="AH97" s="2">
        <f>(Table2[[#This Row],[Current Month High]]/Table2[[#This Row],[Close Price]])-1</f>
        <v>5.2716238941288296E-2</v>
      </c>
      <c r="AI97">
        <v>5.43247788257659</v>
      </c>
      <c r="AJ97">
        <v>126.891174518911</v>
      </c>
      <c r="AK97" t="str">
        <f>IF(AND(Table2[[#This Row],[20D EMA]]&gt;Table2[[#This Row],[50D EMA]],Table2[[#This Row],[50D EMA]]&gt;Table2[[#This Row],[200D EMA]]),"Uptrend","Downtrend/NoTrend")</f>
        <v>Uptrend</v>
      </c>
      <c r="AL97">
        <v>0.24</v>
      </c>
      <c r="AM97" t="s">
        <v>10354</v>
      </c>
      <c r="AN97">
        <v>2.17</v>
      </c>
      <c r="AO97" t="s">
        <v>10354</v>
      </c>
      <c r="AP97">
        <v>9.0621166086850002E-2</v>
      </c>
      <c r="AQ97">
        <f>(Table2[[#This Row],[Sharpe Ratio]]-AVERAGE(Table2[Sharpe Ratio]))/_xlfn.STDEV.P(Table2[Sharpe Ratio])</f>
        <v>0.30950930262700638</v>
      </c>
      <c r="AR9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4.761269375271322</v>
      </c>
      <c r="AS97">
        <f>_xlfn.RANK.AVG(Table2[[#This Row],[1Y Return vs Nifty Z-Score]],Table2[1Y Return vs Nifty Z-Score])</f>
        <v>82</v>
      </c>
      <c r="AT97">
        <f>_xlfn.RANK.AVG(Table2[[#This Row],[6M Return vs Nifty Z-Score]],Table2[6M Return vs Nifty Z-Score])</f>
        <v>114</v>
      </c>
      <c r="AU97">
        <f>_xlfn.RANK.AVG(Table2[[#This Row],[Sharpe Ratio Z-Score]],Table2[Sharpe Ratio Z-Score])</f>
        <v>250</v>
      </c>
      <c r="AV97">
        <f>(Table2[[#This Row],[Rank 1Y]]+Table2[[#This Row],[Rank 6M]]+Table2[[#This Row],[Rank Sharpe]])/3</f>
        <v>148.66666666666666</v>
      </c>
    </row>
    <row r="98" spans="1:48" x14ac:dyDescent="0.3">
      <c r="A98" t="s">
        <v>119</v>
      </c>
      <c r="B98" t="s">
        <v>120</v>
      </c>
      <c r="C98" t="s">
        <v>10321</v>
      </c>
      <c r="D98" t="s">
        <v>121</v>
      </c>
      <c r="E98">
        <v>241435.2880798</v>
      </c>
      <c r="F98">
        <v>6779.6</v>
      </c>
      <c r="G98">
        <v>44.1161173927485</v>
      </c>
      <c r="H98">
        <f>(Table2[[#This Row],[1Y Return vs Nifty]]-AVERAGE(Table2[1Y Return vs Nifty]))/_xlfn.STDEV.P(Table2[1Y Return vs Nifty])</f>
        <v>0.36381481065425397</v>
      </c>
      <c r="I98">
        <v>-1.9012428462764099</v>
      </c>
      <c r="J98">
        <f>(Table2[[#This Row],[1M Return vs Nifty]]-AVERAGE(Table2[1M Return vs Nifty]))/_xlfn.STDEV.P(Table2[1M Return vs Nifty])</f>
        <v>-0.20724665222544145</v>
      </c>
      <c r="K98">
        <v>30.162874350289101</v>
      </c>
      <c r="L98">
        <f>(Table2[[#This Row],[6M Return vs Nifty]]-AVERAGE(Table2[6M Return vs Nifty]))/_xlfn.STDEV.P(Table2[6M Return vs Nifty])</f>
        <v>0.8092453561055365</v>
      </c>
      <c r="M98">
        <v>-3.4359681579995902</v>
      </c>
      <c r="N98">
        <f>(Table2[[#This Row],[1W Return vs Nifty]]-AVERAGE(Table2[1W Return vs Nifty]))/_xlfn.STDEV.P(Table2[1W Return vs Nifty])</f>
        <v>-0.5988705399869958</v>
      </c>
      <c r="O98">
        <v>6978.87</v>
      </c>
      <c r="P98">
        <v>7008.2206369141904</v>
      </c>
      <c r="Q98">
        <v>5898.8048787673097</v>
      </c>
      <c r="R98">
        <v>29.144121859511198</v>
      </c>
      <c r="S98" s="2">
        <f>(Table2[[#This Row],[Close Price]]-Table2[[#This Row],[20D EMA]])/Table2[[#This Row],[20D EMA]]</f>
        <v>-2.8553333132727725E-2</v>
      </c>
      <c r="T98" s="2">
        <f>(Table2[[#This Row],[Close Price]]-Table2[[#This Row],[50D EMA]])/Table2[[#This Row],[50D EMA]]</f>
        <v>-3.2621780728475276E-2</v>
      </c>
      <c r="U98" s="2">
        <f>(Table2[[#This Row],[Close Price]]-Table2[[#This Row],[200D EMA]])/Table2[[#This Row],[200D EMA]]</f>
        <v>0.14931755488355009</v>
      </c>
      <c r="V98">
        <v>0.55894191302629104</v>
      </c>
      <c r="W98">
        <v>6762.05</v>
      </c>
      <c r="X98">
        <v>6945</v>
      </c>
      <c r="Y98">
        <v>6762.05</v>
      </c>
      <c r="Z98">
        <v>6945</v>
      </c>
      <c r="AA98">
        <v>6762.05</v>
      </c>
      <c r="AB98">
        <v>6945</v>
      </c>
      <c r="AC98" s="2">
        <f>(Table2[[#This Row],[Close Price]]/Table2[[#This Row],[Day Low]])-1</f>
        <v>2.5953667896569943E-3</v>
      </c>
      <c r="AD98" s="2">
        <f>(Table2[[#This Row],[Day High]]/Table2[[#This Row],[Close Price]])-1</f>
        <v>2.4396719570476177E-2</v>
      </c>
      <c r="AE98" s="2">
        <f>(Table2[[#This Row],[Close Price]]/Table2[[#This Row],[Current Week Low]])-1</f>
        <v>2.5953667896569943E-3</v>
      </c>
      <c r="AF98" s="2">
        <f>(Table2[[#This Row],[Current Week High]]/Table2[[#This Row],[Close Price]])-1</f>
        <v>2.4396719570476177E-2</v>
      </c>
      <c r="AG98" s="2">
        <f>(Table2[[#This Row],[Close Price]]/Table2[[#This Row],[Current Month Low]])-1</f>
        <v>2.5953667896569943E-3</v>
      </c>
      <c r="AH98" s="2">
        <f>(Table2[[#This Row],[Current Month High]]/Table2[[#This Row],[Close Price]])-1</f>
        <v>2.4396719570476177E-2</v>
      </c>
      <c r="AI98">
        <v>17.539382854445599</v>
      </c>
      <c r="AJ98">
        <v>108.860135551447</v>
      </c>
      <c r="AK98" t="str">
        <f>IF(AND(Table2[[#This Row],[20D EMA]]&gt;Table2[[#This Row],[50D EMA]],Table2[[#This Row],[50D EMA]]&gt;Table2[[#This Row],[200D EMA]]),"Uptrend","Downtrend/NoTrend")</f>
        <v>Downtrend/NoTrend</v>
      </c>
      <c r="AL98">
        <v>-0.09</v>
      </c>
      <c r="AM98" t="s">
        <v>10353</v>
      </c>
      <c r="AN98">
        <v>-3.7</v>
      </c>
      <c r="AO98" t="s">
        <v>10353</v>
      </c>
      <c r="AP98">
        <v>0.15659027929276401</v>
      </c>
      <c r="AQ98">
        <f>(Table2[[#This Row],[Sharpe Ratio]]-AVERAGE(Table2[Sharpe Ratio]))/_xlfn.STDEV.P(Table2[Sharpe Ratio])</f>
        <v>1.0642824672141926</v>
      </c>
      <c r="AR9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98">
        <f>_xlfn.RANK.AVG(Table2[[#This Row],[1Y Return vs Nifty Z-Score]],Table2[1Y Return vs Nifty Z-Score])</f>
        <v>204</v>
      </c>
      <c r="AT98">
        <f>_xlfn.RANK.AVG(Table2[[#This Row],[6M Return vs Nifty Z-Score]],Table2[6M Return vs Nifty Z-Score])</f>
        <v>134</v>
      </c>
      <c r="AU98">
        <f>_xlfn.RANK.AVG(Table2[[#This Row],[Sharpe Ratio Z-Score]],Table2[Sharpe Ratio Z-Score])</f>
        <v>110</v>
      </c>
      <c r="AV98">
        <f>(Table2[[#This Row],[Rank 1Y]]+Table2[[#This Row],[Rank 6M]]+Table2[[#This Row],[Rank Sharpe]])/3</f>
        <v>149.33333333333334</v>
      </c>
    </row>
    <row r="99" spans="1:48" x14ac:dyDescent="0.3">
      <c r="A99" t="s">
        <v>122</v>
      </c>
      <c r="B99" t="s">
        <v>123</v>
      </c>
      <c r="C99" t="s">
        <v>10310</v>
      </c>
      <c r="D99" t="s">
        <v>124</v>
      </c>
      <c r="E99">
        <v>232018.25552400001</v>
      </c>
      <c r="F99">
        <v>177.54</v>
      </c>
      <c r="G99">
        <v>136.11100054722701</v>
      </c>
      <c r="H99">
        <f>(Table2[[#This Row],[1Y Return vs Nifty]]-AVERAGE(Table2[1Y Return vs Nifty]))/_xlfn.STDEV.P(Table2[1Y Return vs Nifty])</f>
        <v>1.9175449266442373</v>
      </c>
      <c r="I99">
        <v>-6.0770496171128796</v>
      </c>
      <c r="J99">
        <f>(Table2[[#This Row],[1M Return vs Nifty]]-AVERAGE(Table2[1M Return vs Nifty]))/_xlfn.STDEV.P(Table2[1M Return vs Nifty])</f>
        <v>-0.6360560138675001</v>
      </c>
      <c r="K99">
        <v>6.4344892835585998</v>
      </c>
      <c r="L99">
        <f>(Table2[[#This Row],[6M Return vs Nifty]]-AVERAGE(Table2[6M Return vs Nifty]))/_xlfn.STDEV.P(Table2[6M Return vs Nifty])</f>
        <v>-1.9944148164469145E-2</v>
      </c>
      <c r="M99">
        <v>-3.7578621390763001</v>
      </c>
      <c r="N99">
        <f>(Table2[[#This Row],[1W Return vs Nifty]]-AVERAGE(Table2[1W Return vs Nifty]))/_xlfn.STDEV.P(Table2[1W Return vs Nifty])</f>
        <v>-0.67621838765596232</v>
      </c>
      <c r="O99">
        <v>181.94</v>
      </c>
      <c r="P99">
        <v>182.19140380603201</v>
      </c>
      <c r="Q99">
        <v>149.57328148237301</v>
      </c>
      <c r="R99">
        <v>33.148533278629699</v>
      </c>
      <c r="S99" s="2">
        <f>(Table2[[#This Row],[Close Price]]-Table2[[#This Row],[20D EMA]])/Table2[[#This Row],[20D EMA]]</f>
        <v>-2.418379685610644E-2</v>
      </c>
      <c r="T99" s="2">
        <f>(Table2[[#This Row],[Close Price]]-Table2[[#This Row],[50D EMA]])/Table2[[#This Row],[50D EMA]]</f>
        <v>-2.5530314322535684E-2</v>
      </c>
      <c r="U99" s="2">
        <f>(Table2[[#This Row],[Close Price]]-Table2[[#This Row],[200D EMA]])/Table2[[#This Row],[200D EMA]]</f>
        <v>0.18697669958469704</v>
      </c>
      <c r="V99">
        <v>0.24397033703430601</v>
      </c>
      <c r="W99">
        <v>176.6</v>
      </c>
      <c r="X99">
        <v>180.25</v>
      </c>
      <c r="Y99">
        <v>176.6</v>
      </c>
      <c r="Z99">
        <v>180.25</v>
      </c>
      <c r="AA99">
        <v>176.6</v>
      </c>
      <c r="AB99">
        <v>180.25</v>
      </c>
      <c r="AC99" s="2">
        <f>(Table2[[#This Row],[Close Price]]/Table2[[#This Row],[Day Low]])-1</f>
        <v>5.3227633069081737E-3</v>
      </c>
      <c r="AD99" s="2">
        <f>(Table2[[#This Row],[Day High]]/Table2[[#This Row],[Close Price]])-1</f>
        <v>1.526416582178669E-2</v>
      </c>
      <c r="AE99" s="2">
        <f>(Table2[[#This Row],[Close Price]]/Table2[[#This Row],[Current Week Low]])-1</f>
        <v>5.3227633069081737E-3</v>
      </c>
      <c r="AF99" s="2">
        <f>(Table2[[#This Row],[Current Week High]]/Table2[[#This Row],[Close Price]])-1</f>
        <v>1.526416582178669E-2</v>
      </c>
      <c r="AG99" s="2">
        <f>(Table2[[#This Row],[Close Price]]/Table2[[#This Row],[Current Month Low]])-1</f>
        <v>5.3227633069081737E-3</v>
      </c>
      <c r="AH99" s="2">
        <f>(Table2[[#This Row],[Current Month High]]/Table2[[#This Row],[Close Price]])-1</f>
        <v>1.526416582178669E-2</v>
      </c>
      <c r="AI99">
        <v>28.9850174608538</v>
      </c>
      <c r="AJ99">
        <v>210.65616797900199</v>
      </c>
      <c r="AK99" t="str">
        <f>IF(AND(Table2[[#This Row],[20D EMA]]&gt;Table2[[#This Row],[50D EMA]],Table2[[#This Row],[50D EMA]]&gt;Table2[[#This Row],[200D EMA]]),"Uptrend","Downtrend/NoTrend")</f>
        <v>Downtrend/NoTrend</v>
      </c>
      <c r="AL99">
        <v>-0.06</v>
      </c>
      <c r="AM99" t="s">
        <v>10353</v>
      </c>
      <c r="AN99">
        <v>-0.85</v>
      </c>
      <c r="AO99" t="s">
        <v>10353</v>
      </c>
      <c r="AP99">
        <v>0.17653943800511199</v>
      </c>
      <c r="AQ99">
        <f>(Table2[[#This Row],[Sharpe Ratio]]-AVERAGE(Table2[Sharpe Ratio]))/_xlfn.STDEV.P(Table2[Sharpe Ratio])</f>
        <v>1.2925270034894063</v>
      </c>
      <c r="AR9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99">
        <f>_xlfn.RANK.AVG(Table2[[#This Row],[1Y Return vs Nifty Z-Score]],Table2[1Y Return vs Nifty Z-Score])</f>
        <v>35</v>
      </c>
      <c r="AT99">
        <f>_xlfn.RANK.AVG(Table2[[#This Row],[6M Return vs Nifty Z-Score]],Table2[6M Return vs Nifty Z-Score])</f>
        <v>338</v>
      </c>
      <c r="AU99">
        <f>_xlfn.RANK.AVG(Table2[[#This Row],[Sharpe Ratio Z-Score]],Table2[Sharpe Ratio Z-Score])</f>
        <v>78</v>
      </c>
      <c r="AV99">
        <f>(Table2[[#This Row],[Rank 1Y]]+Table2[[#This Row],[Rank 6M]]+Table2[[#This Row],[Rank Sharpe]])/3</f>
        <v>150.33333333333334</v>
      </c>
    </row>
    <row r="100" spans="1:48" x14ac:dyDescent="0.3">
      <c r="A100" t="s">
        <v>296</v>
      </c>
      <c r="B100" t="s">
        <v>297</v>
      </c>
      <c r="C100" t="s">
        <v>10309</v>
      </c>
      <c r="D100" t="s">
        <v>298</v>
      </c>
      <c r="E100">
        <v>94865.827062199998</v>
      </c>
      <c r="F100">
        <v>10937.75</v>
      </c>
      <c r="G100">
        <v>134.124567493857</v>
      </c>
      <c r="H100">
        <f>(Table2[[#This Row],[1Y Return vs Nifty]]-AVERAGE(Table2[1Y Return vs Nifty]))/_xlfn.STDEV.P(Table2[1Y Return vs Nifty])</f>
        <v>1.8839954426665659</v>
      </c>
      <c r="I100">
        <v>0.475553726558053</v>
      </c>
      <c r="J100">
        <f>(Table2[[#This Row],[1M Return vs Nifty]]-AVERAGE(Table2[1M Return vs Nifty]))/_xlfn.STDEV.P(Table2[1M Return vs Nifty])</f>
        <v>3.6824176977706992E-2</v>
      </c>
      <c r="K100">
        <v>27.999203782171101</v>
      </c>
      <c r="L100">
        <f>(Table2[[#This Row],[6M Return vs Nifty]]-AVERAGE(Table2[6M Return vs Nifty]))/_xlfn.STDEV.P(Table2[6M Return vs Nifty])</f>
        <v>0.73363578888316117</v>
      </c>
      <c r="M100">
        <v>-1.7188567312937</v>
      </c>
      <c r="N100">
        <f>(Table2[[#This Row],[1W Return vs Nifty]]-AVERAGE(Table2[1W Return vs Nifty]))/_xlfn.STDEV.P(Table2[1W Return vs Nifty])</f>
        <v>-0.18626613955914767</v>
      </c>
      <c r="O100">
        <v>10838.09</v>
      </c>
      <c r="P100">
        <v>10385.188673487301</v>
      </c>
      <c r="Q100">
        <v>8151.4834661315599</v>
      </c>
      <c r="R100">
        <v>52.706044659861497</v>
      </c>
      <c r="S100" s="2">
        <f>(Table2[[#This Row],[Close Price]]-Table2[[#This Row],[20D EMA]])/Table2[[#This Row],[20D EMA]]</f>
        <v>9.1953471506510693E-3</v>
      </c>
      <c r="T100" s="2">
        <f>(Table2[[#This Row],[Close Price]]-Table2[[#This Row],[50D EMA]])/Table2[[#This Row],[50D EMA]]</f>
        <v>5.3206671913756554E-2</v>
      </c>
      <c r="U100" s="2">
        <f>(Table2[[#This Row],[Close Price]]-Table2[[#This Row],[200D EMA]])/Table2[[#This Row],[200D EMA]]</f>
        <v>0.34181097777417385</v>
      </c>
      <c r="V100">
        <v>1.25671006709271</v>
      </c>
      <c r="W100">
        <v>10720.75</v>
      </c>
      <c r="X100">
        <v>11024</v>
      </c>
      <c r="Y100">
        <v>10720.75</v>
      </c>
      <c r="Z100">
        <v>11024</v>
      </c>
      <c r="AA100">
        <v>10720.75</v>
      </c>
      <c r="AB100">
        <v>11024</v>
      </c>
      <c r="AC100" s="2">
        <f>(Table2[[#This Row],[Close Price]]/Table2[[#This Row],[Day Low]])-1</f>
        <v>2.024112119021515E-2</v>
      </c>
      <c r="AD100" s="2">
        <f>(Table2[[#This Row],[Day High]]/Table2[[#This Row],[Close Price]])-1</f>
        <v>7.8855340449361933E-3</v>
      </c>
      <c r="AE100" s="2">
        <f>(Table2[[#This Row],[Close Price]]/Table2[[#This Row],[Current Week Low]])-1</f>
        <v>2.024112119021515E-2</v>
      </c>
      <c r="AF100" s="2">
        <f>(Table2[[#This Row],[Current Week High]]/Table2[[#This Row],[Close Price]])-1</f>
        <v>7.8855340449361933E-3</v>
      </c>
      <c r="AG100" s="2">
        <f>(Table2[[#This Row],[Close Price]]/Table2[[#This Row],[Current Month Low]])-1</f>
        <v>2.024112119021515E-2</v>
      </c>
      <c r="AH100" s="2">
        <f>(Table2[[#This Row],[Current Month High]]/Table2[[#This Row],[Close Price]])-1</f>
        <v>7.8855340449361933E-3</v>
      </c>
      <c r="AI100">
        <v>4.6248085758039803</v>
      </c>
      <c r="AJ100">
        <v>182.71686311000801</v>
      </c>
      <c r="AK100" t="str">
        <f>IF(AND(Table2[[#This Row],[20D EMA]]&gt;Table2[[#This Row],[50D EMA]],Table2[[#This Row],[50D EMA]]&gt;Table2[[#This Row],[200D EMA]]),"Uptrend","Downtrend/NoTrend")</f>
        <v>Uptrend</v>
      </c>
      <c r="AL100">
        <v>0.01</v>
      </c>
      <c r="AM100" t="s">
        <v>10354</v>
      </c>
      <c r="AN100">
        <v>2.87</v>
      </c>
      <c r="AO100" t="s">
        <v>10354</v>
      </c>
      <c r="AP100">
        <v>8.5977822719473004E-2</v>
      </c>
      <c r="AQ100">
        <f>(Table2[[#This Row],[Sharpe Ratio]]-AVERAGE(Table2[Sharpe Ratio]))/_xlfn.STDEV.P(Table2[Sharpe Ratio])</f>
        <v>0.25638336539149004</v>
      </c>
      <c r="AR10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2.7245726343597765</v>
      </c>
      <c r="AS100">
        <f>_xlfn.RANK.AVG(Table2[[#This Row],[1Y Return vs Nifty Z-Score]],Table2[1Y Return vs Nifty Z-Score])</f>
        <v>36</v>
      </c>
      <c r="AT100">
        <f>_xlfn.RANK.AVG(Table2[[#This Row],[6M Return vs Nifty Z-Score]],Table2[6M Return vs Nifty Z-Score])</f>
        <v>147</v>
      </c>
      <c r="AU100">
        <f>_xlfn.RANK.AVG(Table2[[#This Row],[Sharpe Ratio Z-Score]],Table2[Sharpe Ratio Z-Score])</f>
        <v>270</v>
      </c>
      <c r="AV100">
        <f>(Table2[[#This Row],[Rank 1Y]]+Table2[[#This Row],[Rank 6M]]+Table2[[#This Row],[Rank Sharpe]])/3</f>
        <v>151</v>
      </c>
    </row>
    <row r="101" spans="1:48" x14ac:dyDescent="0.3">
      <c r="A101" t="s">
        <v>1187</v>
      </c>
      <c r="B101" t="s">
        <v>1188</v>
      </c>
      <c r="C101" t="s">
        <v>10318</v>
      </c>
      <c r="D101" t="s">
        <v>817</v>
      </c>
      <c r="E101">
        <v>10174.142675708001</v>
      </c>
      <c r="F101">
        <v>218.62</v>
      </c>
      <c r="G101">
        <v>70.369629072686095</v>
      </c>
      <c r="H101">
        <f>(Table2[[#This Row],[1Y Return vs Nifty]]-AVERAGE(Table2[1Y Return vs Nifty]))/_xlfn.STDEV.P(Table2[1Y Return vs Nifty])</f>
        <v>0.80721851256577737</v>
      </c>
      <c r="I101">
        <v>-0.41039889900233301</v>
      </c>
      <c r="J101">
        <f>(Table2[[#This Row],[1M Return vs Nifty]]-AVERAGE(Table2[1M Return vs Nifty]))/_xlfn.STDEV.P(Table2[1M Return vs Nifty])</f>
        <v>-5.4153399490840901E-2</v>
      </c>
      <c r="K101">
        <v>21.162434130720701</v>
      </c>
      <c r="L101">
        <f>(Table2[[#This Row],[6M Return vs Nifty]]-AVERAGE(Table2[6M Return vs Nifty]))/_xlfn.STDEV.P(Table2[6M Return vs Nifty])</f>
        <v>0.4947245598993214</v>
      </c>
      <c r="M101">
        <v>5.6287268907002499</v>
      </c>
      <c r="N101">
        <f>(Table2[[#This Row],[1W Return vs Nifty]]-AVERAGE(Table2[1W Return vs Nifty]))/_xlfn.STDEV.P(Table2[1W Return vs Nifty])</f>
        <v>1.5792834268788352</v>
      </c>
      <c r="O101">
        <v>222.19</v>
      </c>
      <c r="P101">
        <v>224.36491720241</v>
      </c>
      <c r="Q101">
        <v>191.38075821503799</v>
      </c>
      <c r="R101">
        <v>46.429127860627403</v>
      </c>
      <c r="S101" s="2">
        <f>(Table2[[#This Row],[Close Price]]-Table2[[#This Row],[20D EMA]])/Table2[[#This Row],[20D EMA]]</f>
        <v>-1.6067329762815576E-2</v>
      </c>
      <c r="T101" s="2">
        <f>(Table2[[#This Row],[Close Price]]-Table2[[#This Row],[50D EMA]])/Table2[[#This Row],[50D EMA]]</f>
        <v>-2.5605238439426952E-2</v>
      </c>
      <c r="U101" s="2">
        <f>(Table2[[#This Row],[Close Price]]-Table2[[#This Row],[200D EMA]])/Table2[[#This Row],[200D EMA]]</f>
        <v>0.14233009649985628</v>
      </c>
      <c r="V101">
        <v>0.89829723575209997</v>
      </c>
      <c r="W101">
        <v>218.59</v>
      </c>
      <c r="X101">
        <v>230</v>
      </c>
      <c r="Y101">
        <v>218.59</v>
      </c>
      <c r="Z101">
        <v>230</v>
      </c>
      <c r="AA101">
        <v>218.59</v>
      </c>
      <c r="AB101">
        <v>230</v>
      </c>
      <c r="AC101" s="2">
        <f>(Table2[[#This Row],[Close Price]]/Table2[[#This Row],[Day Low]])-1</f>
        <v>1.3724324077046823E-4</v>
      </c>
      <c r="AD101" s="2">
        <f>(Table2[[#This Row],[Day High]]/Table2[[#This Row],[Close Price]])-1</f>
        <v>5.2053791967797913E-2</v>
      </c>
      <c r="AE101" s="2">
        <f>(Table2[[#This Row],[Close Price]]/Table2[[#This Row],[Current Week Low]])-1</f>
        <v>1.3724324077046823E-4</v>
      </c>
      <c r="AF101" s="2">
        <f>(Table2[[#This Row],[Current Week High]]/Table2[[#This Row],[Close Price]])-1</f>
        <v>5.2053791967797913E-2</v>
      </c>
      <c r="AG101" s="2">
        <f>(Table2[[#This Row],[Close Price]]/Table2[[#This Row],[Current Month Low]])-1</f>
        <v>1.3724324077046823E-4</v>
      </c>
      <c r="AH101" s="2">
        <f>(Table2[[#This Row],[Current Month High]]/Table2[[#This Row],[Close Price]])-1</f>
        <v>5.2053791967797913E-2</v>
      </c>
      <c r="AI101">
        <v>20.7574787302168</v>
      </c>
      <c r="AJ101">
        <v>96.9549549549549</v>
      </c>
      <c r="AK101" t="str">
        <f>IF(AND(Table2[[#This Row],[20D EMA]]&gt;Table2[[#This Row],[50D EMA]],Table2[[#This Row],[50D EMA]]&gt;Table2[[#This Row],[200D EMA]]),"Uptrend","Downtrend/NoTrend")</f>
        <v>Downtrend/NoTrend</v>
      </c>
      <c r="AL101">
        <v>-0.09</v>
      </c>
      <c r="AM101" t="s">
        <v>10353</v>
      </c>
      <c r="AN101">
        <v>13.54</v>
      </c>
      <c r="AO101" t="s">
        <v>10354</v>
      </c>
      <c r="AP101">
        <v>0.14080382896087901</v>
      </c>
      <c r="AQ101">
        <f>(Table2[[#This Row],[Sharpe Ratio]]-AVERAGE(Table2[Sharpe Ratio]))/_xlfn.STDEV.P(Table2[Sharpe Ratio])</f>
        <v>0.8836647736368427</v>
      </c>
      <c r="AR10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01">
        <f>_xlfn.RANK.AVG(Table2[[#This Row],[1Y Return vs Nifty Z-Score]],Table2[1Y Return vs Nifty Z-Score])</f>
        <v>125</v>
      </c>
      <c r="AT101">
        <f>_xlfn.RANK.AVG(Table2[[#This Row],[6M Return vs Nifty Z-Score]],Table2[6M Return vs Nifty Z-Score])</f>
        <v>189</v>
      </c>
      <c r="AU101">
        <f>_xlfn.RANK.AVG(Table2[[#This Row],[Sharpe Ratio Z-Score]],Table2[Sharpe Ratio Z-Score])</f>
        <v>141</v>
      </c>
      <c r="AV101">
        <f>(Table2[[#This Row],[Rank 1Y]]+Table2[[#This Row],[Rank 6M]]+Table2[[#This Row],[Rank Sharpe]])/3</f>
        <v>151.66666666666666</v>
      </c>
    </row>
    <row r="102" spans="1:48" x14ac:dyDescent="0.3">
      <c r="A102" t="s">
        <v>25</v>
      </c>
      <c r="B102" t="s">
        <v>26</v>
      </c>
      <c r="C102" t="s">
        <v>10311</v>
      </c>
      <c r="D102" t="s">
        <v>27</v>
      </c>
      <c r="E102">
        <v>940031.88169982505</v>
      </c>
      <c r="F102">
        <v>1571.35</v>
      </c>
      <c r="G102">
        <v>51.530067276430799</v>
      </c>
      <c r="H102">
        <f>(Table2[[#This Row],[1Y Return vs Nifty]]-AVERAGE(Table2[1Y Return vs Nifty]))/_xlfn.STDEV.P(Table2[1Y Return vs Nifty])</f>
        <v>0.48903130985208831</v>
      </c>
      <c r="I102">
        <v>3.8828814571995798</v>
      </c>
      <c r="J102">
        <f>(Table2[[#This Row],[1M Return vs Nifty]]-AVERAGE(Table2[1M Return vs Nifty]))/_xlfn.STDEV.P(Table2[1M Return vs Nifty])</f>
        <v>0.38671920547515848</v>
      </c>
      <c r="K102">
        <v>25.9620227824105</v>
      </c>
      <c r="L102">
        <f>(Table2[[#This Row],[6M Return vs Nifty]]-AVERAGE(Table2[6M Return vs Nifty]))/_xlfn.STDEV.P(Table2[6M Return vs Nifty])</f>
        <v>0.66244640542747024</v>
      </c>
      <c r="M102">
        <v>4.3411693677377601</v>
      </c>
      <c r="N102">
        <f>(Table2[[#This Row],[1W Return vs Nifty]]-AVERAGE(Table2[1W Return vs Nifty]))/_xlfn.STDEV.P(Table2[1W Return vs Nifty])</f>
        <v>1.2698964578587419</v>
      </c>
      <c r="O102">
        <v>1508.98</v>
      </c>
      <c r="P102">
        <v>1465.93032774425</v>
      </c>
      <c r="Q102">
        <v>1275.12470963391</v>
      </c>
      <c r="R102">
        <v>72.629979827530093</v>
      </c>
      <c r="S102" s="2">
        <f>(Table2[[#This Row],[Close Price]]-Table2[[#This Row],[20D EMA]])/Table2[[#This Row],[20D EMA]]</f>
        <v>4.1332555766146598E-2</v>
      </c>
      <c r="T102" s="2">
        <f>(Table2[[#This Row],[Close Price]]-Table2[[#This Row],[50D EMA]])/Table2[[#This Row],[50D EMA]]</f>
        <v>7.1913153211017877E-2</v>
      </c>
      <c r="U102" s="2">
        <f>(Table2[[#This Row],[Close Price]]-Table2[[#This Row],[200D EMA]])/Table2[[#This Row],[200D EMA]]</f>
        <v>0.23231083840508163</v>
      </c>
      <c r="V102">
        <v>1.09258251234822</v>
      </c>
      <c r="W102">
        <v>1565.5</v>
      </c>
      <c r="X102">
        <v>1605</v>
      </c>
      <c r="Y102">
        <v>1565.5</v>
      </c>
      <c r="Z102">
        <v>1605</v>
      </c>
      <c r="AA102">
        <v>1565.5</v>
      </c>
      <c r="AB102">
        <v>1605</v>
      </c>
      <c r="AC102" s="2">
        <f>(Table2[[#This Row],[Close Price]]/Table2[[#This Row],[Day Low]])-1</f>
        <v>3.736825295432622E-3</v>
      </c>
      <c r="AD102" s="2">
        <f>(Table2[[#This Row],[Day High]]/Table2[[#This Row],[Close Price]])-1</f>
        <v>2.1414707098991403E-2</v>
      </c>
      <c r="AE102" s="2">
        <f>(Table2[[#This Row],[Close Price]]/Table2[[#This Row],[Current Week Low]])-1</f>
        <v>3.736825295432622E-3</v>
      </c>
      <c r="AF102" s="2">
        <f>(Table2[[#This Row],[Current Week High]]/Table2[[#This Row],[Close Price]])-1</f>
        <v>2.1414707098991403E-2</v>
      </c>
      <c r="AG102" s="2">
        <f>(Table2[[#This Row],[Close Price]]/Table2[[#This Row],[Current Month Low]])-1</f>
        <v>3.736825295432622E-3</v>
      </c>
      <c r="AH102" s="2">
        <f>(Table2[[#This Row],[Current Month High]]/Table2[[#This Row],[Close Price]])-1</f>
        <v>2.1414707098991403E-2</v>
      </c>
      <c r="AI102">
        <v>2.3578451649855299</v>
      </c>
      <c r="AJ102">
        <v>83.055684995340101</v>
      </c>
      <c r="AK102" t="str">
        <f>IF(AND(Table2[[#This Row],[20D EMA]]&gt;Table2[[#This Row],[50D EMA]],Table2[[#This Row],[50D EMA]]&gt;Table2[[#This Row],[200D EMA]]),"Uptrend","Downtrend/NoTrend")</f>
        <v>Uptrend</v>
      </c>
      <c r="AL102">
        <v>-0.01</v>
      </c>
      <c r="AM102" t="s">
        <v>10353</v>
      </c>
      <c r="AN102">
        <v>6.77</v>
      </c>
      <c r="AO102" t="s">
        <v>10354</v>
      </c>
      <c r="AP102">
        <v>0.15053370345237299</v>
      </c>
      <c r="AQ102">
        <f>(Table2[[#This Row],[Sharpe Ratio]]-AVERAGE(Table2[Sharpe Ratio]))/_xlfn.STDEV.P(Table2[Sharpe Ratio])</f>
        <v>0.99498729722539225</v>
      </c>
      <c r="AR10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3.8030806758388511</v>
      </c>
      <c r="AS102">
        <f>_xlfn.RANK.AVG(Table2[[#This Row],[1Y Return vs Nifty Z-Score]],Table2[1Y Return vs Nifty Z-Score])</f>
        <v>178</v>
      </c>
      <c r="AT102">
        <f>_xlfn.RANK.AVG(Table2[[#This Row],[6M Return vs Nifty Z-Score]],Table2[6M Return vs Nifty Z-Score])</f>
        <v>163</v>
      </c>
      <c r="AU102">
        <f>_xlfn.RANK.AVG(Table2[[#This Row],[Sharpe Ratio Z-Score]],Table2[Sharpe Ratio Z-Score])</f>
        <v>115</v>
      </c>
      <c r="AV102">
        <f>(Table2[[#This Row],[Rank 1Y]]+Table2[[#This Row],[Rank 6M]]+Table2[[#This Row],[Rank Sharpe]])/3</f>
        <v>152</v>
      </c>
    </row>
    <row r="103" spans="1:48" x14ac:dyDescent="0.3">
      <c r="A103" t="s">
        <v>226</v>
      </c>
      <c r="B103" t="s">
        <v>227</v>
      </c>
      <c r="C103" t="s">
        <v>10311</v>
      </c>
      <c r="D103" t="s">
        <v>228</v>
      </c>
      <c r="E103">
        <v>118253.392360414</v>
      </c>
      <c r="F103">
        <v>438.95</v>
      </c>
      <c r="G103">
        <v>115.020632833262</v>
      </c>
      <c r="H103">
        <f>(Table2[[#This Row],[1Y Return vs Nifty]]-AVERAGE(Table2[1Y Return vs Nifty]))/_xlfn.STDEV.P(Table2[1Y Return vs Nifty])</f>
        <v>1.561343164645532</v>
      </c>
      <c r="I103">
        <v>5.8671638061518898</v>
      </c>
      <c r="J103">
        <f>(Table2[[#This Row],[1M Return vs Nifty]]-AVERAGE(Table2[1M Return vs Nifty]))/_xlfn.STDEV.P(Table2[1M Return vs Nifty])</f>
        <v>0.59048314716765271</v>
      </c>
      <c r="K103">
        <v>52.244853298978597</v>
      </c>
      <c r="L103">
        <f>(Table2[[#This Row],[6M Return vs Nifty]]-AVERAGE(Table2[6M Return vs Nifty]))/_xlfn.STDEV.P(Table2[6M Return vs Nifty])</f>
        <v>1.5809011230813155</v>
      </c>
      <c r="M103">
        <v>4.0886049636055102</v>
      </c>
      <c r="N103">
        <f>(Table2[[#This Row],[1W Return vs Nifty]]-AVERAGE(Table2[1W Return vs Nifty]))/_xlfn.STDEV.P(Table2[1W Return vs Nifty])</f>
        <v>1.2092078019476233</v>
      </c>
      <c r="O103">
        <v>430.6</v>
      </c>
      <c r="P103">
        <v>409.02248937487798</v>
      </c>
      <c r="Q103">
        <v>321.60044421816798</v>
      </c>
      <c r="R103">
        <v>54.0428273686842</v>
      </c>
      <c r="S103" s="2">
        <f>(Table2[[#This Row],[Close Price]]-Table2[[#This Row],[20D EMA]])/Table2[[#This Row],[20D EMA]]</f>
        <v>1.9391546679052404E-2</v>
      </c>
      <c r="T103" s="2">
        <f>(Table2[[#This Row],[Close Price]]-Table2[[#This Row],[50D EMA]])/Table2[[#This Row],[50D EMA]]</f>
        <v>7.3168374362155911E-2</v>
      </c>
      <c r="U103" s="2">
        <f>(Table2[[#This Row],[Close Price]]-Table2[[#This Row],[200D EMA]])/Table2[[#This Row],[200D EMA]]</f>
        <v>0.36489239331468143</v>
      </c>
      <c r="V103">
        <v>0.32279109169128201</v>
      </c>
      <c r="W103">
        <v>433.55</v>
      </c>
      <c r="X103">
        <v>460</v>
      </c>
      <c r="Y103">
        <v>433.55</v>
      </c>
      <c r="Z103">
        <v>460</v>
      </c>
      <c r="AA103">
        <v>433.55</v>
      </c>
      <c r="AB103">
        <v>460</v>
      </c>
      <c r="AC103" s="2">
        <f>(Table2[[#This Row],[Close Price]]/Table2[[#This Row],[Day Low]])-1</f>
        <v>1.2455310806135378E-2</v>
      </c>
      <c r="AD103" s="2">
        <f>(Table2[[#This Row],[Day High]]/Table2[[#This Row],[Close Price]])-1</f>
        <v>4.7955347989520503E-2</v>
      </c>
      <c r="AE103" s="2">
        <f>(Table2[[#This Row],[Close Price]]/Table2[[#This Row],[Current Week Low]])-1</f>
        <v>1.2455310806135378E-2</v>
      </c>
      <c r="AF103" s="2">
        <f>(Table2[[#This Row],[Current Week High]]/Table2[[#This Row],[Close Price]])-1</f>
        <v>4.7955347989520503E-2</v>
      </c>
      <c r="AG103" s="2">
        <f>(Table2[[#This Row],[Close Price]]/Table2[[#This Row],[Current Month Low]])-1</f>
        <v>1.2455310806135378E-2</v>
      </c>
      <c r="AH103" s="2">
        <f>(Table2[[#This Row],[Current Month High]]/Table2[[#This Row],[Close Price]])-1</f>
        <v>4.7955347989520503E-2</v>
      </c>
      <c r="AI103">
        <v>4.8752705319512399</v>
      </c>
      <c r="AJ103">
        <v>163.31733653269299</v>
      </c>
      <c r="AK103" t="str">
        <f>IF(AND(Table2[[#This Row],[20D EMA]]&gt;Table2[[#This Row],[50D EMA]],Table2[[#This Row],[50D EMA]]&gt;Table2[[#This Row],[200D EMA]]),"Uptrend","Downtrend/NoTrend")</f>
        <v>Uptrend</v>
      </c>
      <c r="AL103">
        <v>0.16</v>
      </c>
      <c r="AM103" t="s">
        <v>10354</v>
      </c>
      <c r="AN103">
        <v>8.91</v>
      </c>
      <c r="AO103" t="s">
        <v>10354</v>
      </c>
      <c r="AP103">
        <v>6.3616559013362994E-2</v>
      </c>
      <c r="AQ103">
        <f>(Table2[[#This Row],[Sharpe Ratio]]-AVERAGE(Table2[Sharpe Ratio]))/_xlfn.STDEV.P(Table2[Sharpe Ratio])</f>
        <v>5.4118484030153452E-4</v>
      </c>
      <c r="AR10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4.9424764216824251</v>
      </c>
      <c r="AS103">
        <f>_xlfn.RANK.AVG(Table2[[#This Row],[1Y Return vs Nifty Z-Score]],Table2[1Y Return vs Nifty Z-Score])</f>
        <v>56</v>
      </c>
      <c r="AT103">
        <f>_xlfn.RANK.AVG(Table2[[#This Row],[6M Return vs Nifty Z-Score]],Table2[6M Return vs Nifty Z-Score])</f>
        <v>51</v>
      </c>
      <c r="AU103">
        <f>_xlfn.RANK.AVG(Table2[[#This Row],[Sharpe Ratio Z-Score]],Table2[Sharpe Ratio Z-Score])</f>
        <v>349</v>
      </c>
      <c r="AV103">
        <f>(Table2[[#This Row],[Rank 1Y]]+Table2[[#This Row],[Rank 6M]]+Table2[[#This Row],[Rank Sharpe]])/3</f>
        <v>152</v>
      </c>
    </row>
    <row r="104" spans="1:48" x14ac:dyDescent="0.3">
      <c r="A104" t="s">
        <v>1022</v>
      </c>
      <c r="B104" t="s">
        <v>1023</v>
      </c>
      <c r="C104" t="s">
        <v>10323</v>
      </c>
      <c r="D104" t="s">
        <v>384</v>
      </c>
      <c r="E104">
        <v>13530.801272625</v>
      </c>
      <c r="F104">
        <v>1071.8499999999999</v>
      </c>
      <c r="G104">
        <v>41.8151024731728</v>
      </c>
      <c r="H104">
        <f>(Table2[[#This Row],[1Y Return vs Nifty]]-AVERAGE(Table2[1Y Return vs Nifty]))/_xlfn.STDEV.P(Table2[1Y Return vs Nifty])</f>
        <v>0.32495225596321092</v>
      </c>
      <c r="I104">
        <v>10.517433347930799</v>
      </c>
      <c r="J104">
        <f>(Table2[[#This Row],[1M Return vs Nifty]]-AVERAGE(Table2[1M Return vs Nifty]))/_xlfn.STDEV.P(Table2[1M Return vs Nifty])</f>
        <v>1.0680146094949392</v>
      </c>
      <c r="K104">
        <v>96.610562782148904</v>
      </c>
      <c r="L104">
        <f>(Table2[[#This Row],[6M Return vs Nifty]]-AVERAGE(Table2[6M Return vs Nifty]))/_xlfn.STDEV.P(Table2[6M Return vs Nifty])</f>
        <v>3.1312628754500782</v>
      </c>
      <c r="M104">
        <v>-4.84344765682473</v>
      </c>
      <c r="N104">
        <f>(Table2[[#This Row],[1W Return vs Nifty]]-AVERAGE(Table2[1W Return vs Nifty]))/_xlfn.STDEV.P(Table2[1W Return vs Nifty])</f>
        <v>-0.93707353933533333</v>
      </c>
      <c r="O104">
        <v>1006.84</v>
      </c>
      <c r="P104">
        <v>894.41517307000697</v>
      </c>
      <c r="Q104">
        <v>705.02239714464895</v>
      </c>
      <c r="R104">
        <v>66.486963397134303</v>
      </c>
      <c r="S104" s="2">
        <f>(Table2[[#This Row],[Close Price]]-Table2[[#This Row],[20D EMA]])/Table2[[#This Row],[20D EMA]]</f>
        <v>6.4568352469111148E-2</v>
      </c>
      <c r="T104" s="2">
        <f>(Table2[[#This Row],[Close Price]]-Table2[[#This Row],[50D EMA]])/Table2[[#This Row],[50D EMA]]</f>
        <v>0.19838083283064439</v>
      </c>
      <c r="U104" s="2">
        <f>(Table2[[#This Row],[Close Price]]-Table2[[#This Row],[200D EMA]])/Table2[[#This Row],[200D EMA]]</f>
        <v>0.52030631131863059</v>
      </c>
      <c r="V104">
        <v>0.665585011274476</v>
      </c>
      <c r="W104">
        <v>1049.0999999999999</v>
      </c>
      <c r="X104">
        <v>1094.8</v>
      </c>
      <c r="Y104">
        <v>1049.0999999999999</v>
      </c>
      <c r="Z104">
        <v>1094.8</v>
      </c>
      <c r="AA104">
        <v>1049.0999999999999</v>
      </c>
      <c r="AB104">
        <v>1094.8</v>
      </c>
      <c r="AC104" s="2">
        <f>(Table2[[#This Row],[Close Price]]/Table2[[#This Row],[Day Low]])-1</f>
        <v>2.1685254027261402E-2</v>
      </c>
      <c r="AD104" s="2">
        <f>(Table2[[#This Row],[Day High]]/Table2[[#This Row],[Close Price]])-1</f>
        <v>2.1411578112609186E-2</v>
      </c>
      <c r="AE104" s="2">
        <f>(Table2[[#This Row],[Close Price]]/Table2[[#This Row],[Current Week Low]])-1</f>
        <v>2.1685254027261402E-2</v>
      </c>
      <c r="AF104" s="2">
        <f>(Table2[[#This Row],[Current Week High]]/Table2[[#This Row],[Close Price]])-1</f>
        <v>2.1411578112609186E-2</v>
      </c>
      <c r="AG104" s="2">
        <f>(Table2[[#This Row],[Close Price]]/Table2[[#This Row],[Current Month Low]])-1</f>
        <v>2.1685254027261402E-2</v>
      </c>
      <c r="AH104" s="2">
        <f>(Table2[[#This Row],[Current Month High]]/Table2[[#This Row],[Close Price]])-1</f>
        <v>2.1411578112609186E-2</v>
      </c>
      <c r="AI104">
        <v>4.8654196016233602</v>
      </c>
      <c r="AJ104">
        <v>138.18888888888799</v>
      </c>
      <c r="AK104" t="str">
        <f>IF(AND(Table2[[#This Row],[20D EMA]]&gt;Table2[[#This Row],[50D EMA]],Table2[[#This Row],[50D EMA]]&gt;Table2[[#This Row],[200D EMA]]),"Uptrend","Downtrend/NoTrend")</f>
        <v>Uptrend</v>
      </c>
      <c r="AL104">
        <v>0.72</v>
      </c>
      <c r="AM104" t="s">
        <v>10354</v>
      </c>
      <c r="AN104">
        <v>11.7</v>
      </c>
      <c r="AO104" t="s">
        <v>10354</v>
      </c>
      <c r="AP104">
        <v>9.0904895795097002E-2</v>
      </c>
      <c r="AQ104">
        <f>(Table2[[#This Row],[Sharpe Ratio]]-AVERAGE(Table2[Sharpe Ratio]))/_xlfn.STDEV.P(Table2[Sharpe Ratio])</f>
        <v>0.31275554256223997</v>
      </c>
      <c r="AR10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3.8999117441351352</v>
      </c>
      <c r="AS104">
        <f>_xlfn.RANK.AVG(Table2[[#This Row],[1Y Return vs Nifty Z-Score]],Table2[1Y Return vs Nifty Z-Score])</f>
        <v>212</v>
      </c>
      <c r="AT104">
        <f>_xlfn.RANK.AVG(Table2[[#This Row],[6M Return vs Nifty Z-Score]],Table2[6M Return vs Nifty Z-Score])</f>
        <v>9</v>
      </c>
      <c r="AU104">
        <f>_xlfn.RANK.AVG(Table2[[#This Row],[Sharpe Ratio Z-Score]],Table2[Sharpe Ratio Z-Score])</f>
        <v>249</v>
      </c>
      <c r="AV104">
        <f>(Table2[[#This Row],[Rank 1Y]]+Table2[[#This Row],[Rank 6M]]+Table2[[#This Row],[Rank Sharpe]])/3</f>
        <v>156.66666666666666</v>
      </c>
    </row>
    <row r="105" spans="1:48" x14ac:dyDescent="0.3">
      <c r="A105" t="s">
        <v>801</v>
      </c>
      <c r="B105" t="s">
        <v>802</v>
      </c>
      <c r="C105" t="s">
        <v>10313</v>
      </c>
      <c r="D105" t="s">
        <v>46</v>
      </c>
      <c r="E105">
        <v>20226.07783242</v>
      </c>
      <c r="F105">
        <v>322.14999999999998</v>
      </c>
      <c r="G105">
        <v>64.645482173141701</v>
      </c>
      <c r="H105">
        <f>(Table2[[#This Row],[1Y Return vs Nifty]]-AVERAGE(Table2[1Y Return vs Nifty]))/_xlfn.STDEV.P(Table2[1Y Return vs Nifty])</f>
        <v>0.71054162009950494</v>
      </c>
      <c r="I105">
        <v>-8.6516709001994094</v>
      </c>
      <c r="J105">
        <f>(Table2[[#This Row],[1M Return vs Nifty]]-AVERAGE(Table2[1M Return vs Nifty]))/_xlfn.STDEV.P(Table2[1M Return vs Nifty])</f>
        <v>-0.9004412619064659</v>
      </c>
      <c r="K105">
        <v>13.224615276924199</v>
      </c>
      <c r="L105">
        <f>(Table2[[#This Row],[6M Return vs Nifty]]-AVERAGE(Table2[6M Return vs Nifty]))/_xlfn.STDEV.P(Table2[6M Return vs Nifty])</f>
        <v>0.21733711604865802</v>
      </c>
      <c r="M105">
        <v>-2.7514524288543001</v>
      </c>
      <c r="N105">
        <f>(Table2[[#This Row],[1W Return vs Nifty]]-AVERAGE(Table2[1W Return vs Nifty]))/_xlfn.STDEV.P(Table2[1W Return vs Nifty])</f>
        <v>-0.43438837673609598</v>
      </c>
      <c r="O105">
        <v>322.67</v>
      </c>
      <c r="P105">
        <v>319.25131276450099</v>
      </c>
      <c r="Q105">
        <v>262.005205246115</v>
      </c>
      <c r="R105">
        <v>50.316928624035398</v>
      </c>
      <c r="S105" s="2">
        <f>(Table2[[#This Row],[Close Price]]-Table2[[#This Row],[20D EMA]])/Table2[[#This Row],[20D EMA]]</f>
        <v>-1.6115535996530158E-3</v>
      </c>
      <c r="T105" s="2">
        <f>(Table2[[#This Row],[Close Price]]-Table2[[#This Row],[50D EMA]])/Table2[[#This Row],[50D EMA]]</f>
        <v>9.0796407707718005E-3</v>
      </c>
      <c r="U105" s="2">
        <f>(Table2[[#This Row],[Close Price]]-Table2[[#This Row],[200D EMA]])/Table2[[#This Row],[200D EMA]]</f>
        <v>0.22955572465588184</v>
      </c>
      <c r="V105">
        <v>0.45201820605357501</v>
      </c>
      <c r="W105">
        <v>320.3</v>
      </c>
      <c r="X105">
        <v>328</v>
      </c>
      <c r="Y105">
        <v>320.3</v>
      </c>
      <c r="Z105">
        <v>328</v>
      </c>
      <c r="AA105">
        <v>320.3</v>
      </c>
      <c r="AB105">
        <v>328</v>
      </c>
      <c r="AC105" s="2">
        <f>(Table2[[#This Row],[Close Price]]/Table2[[#This Row],[Day Low]])-1</f>
        <v>5.7758351545424969E-3</v>
      </c>
      <c r="AD105" s="2">
        <f>(Table2[[#This Row],[Day High]]/Table2[[#This Row],[Close Price]])-1</f>
        <v>1.815924258885615E-2</v>
      </c>
      <c r="AE105" s="2">
        <f>(Table2[[#This Row],[Close Price]]/Table2[[#This Row],[Current Week Low]])-1</f>
        <v>5.7758351545424969E-3</v>
      </c>
      <c r="AF105" s="2">
        <f>(Table2[[#This Row],[Current Week High]]/Table2[[#This Row],[Close Price]])-1</f>
        <v>1.815924258885615E-2</v>
      </c>
      <c r="AG105" s="2">
        <f>(Table2[[#This Row],[Close Price]]/Table2[[#This Row],[Current Month Low]])-1</f>
        <v>5.7758351545424969E-3</v>
      </c>
      <c r="AH105" s="2">
        <f>(Table2[[#This Row],[Current Month High]]/Table2[[#This Row],[Close Price]])-1</f>
        <v>1.815924258885615E-2</v>
      </c>
      <c r="AI105">
        <v>13.146049976718899</v>
      </c>
      <c r="AJ105">
        <v>135.92090809227301</v>
      </c>
      <c r="AK105" t="str">
        <f>IF(AND(Table2[[#This Row],[20D EMA]]&gt;Table2[[#This Row],[50D EMA]],Table2[[#This Row],[50D EMA]]&gt;Table2[[#This Row],[200D EMA]]),"Uptrend","Downtrend/NoTrend")</f>
        <v>Uptrend</v>
      </c>
      <c r="AL105">
        <v>-0.08</v>
      </c>
      <c r="AM105" t="s">
        <v>10353</v>
      </c>
      <c r="AN105">
        <v>3.94</v>
      </c>
      <c r="AO105" t="s">
        <v>10354</v>
      </c>
      <c r="AP105">
        <v>0.16492404226523499</v>
      </c>
      <c r="AQ105">
        <f>(Table2[[#This Row],[Sharpe Ratio]]-AVERAGE(Table2[Sharpe Ratio]))/_xlfn.STDEV.P(Table2[Sharpe Ratio])</f>
        <v>1.1596316442149157</v>
      </c>
      <c r="AR10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0.75268074172051669</v>
      </c>
      <c r="AS105">
        <f>_xlfn.RANK.AVG(Table2[[#This Row],[1Y Return vs Nifty Z-Score]],Table2[1Y Return vs Nifty Z-Score])</f>
        <v>137</v>
      </c>
      <c r="AT105">
        <f>_xlfn.RANK.AVG(Table2[[#This Row],[6M Return vs Nifty Z-Score]],Table2[6M Return vs Nifty Z-Score])</f>
        <v>257</v>
      </c>
      <c r="AU105">
        <f>_xlfn.RANK.AVG(Table2[[#This Row],[Sharpe Ratio Z-Score]],Table2[Sharpe Ratio Z-Score])</f>
        <v>93</v>
      </c>
      <c r="AV105">
        <f>(Table2[[#This Row],[Rank 1Y]]+Table2[[#This Row],[Rank 6M]]+Table2[[#This Row],[Rank Sharpe]])/3</f>
        <v>162.33333333333334</v>
      </c>
    </row>
    <row r="106" spans="1:48" x14ac:dyDescent="0.3">
      <c r="A106" t="s">
        <v>547</v>
      </c>
      <c r="B106" t="s">
        <v>548</v>
      </c>
      <c r="C106" t="s">
        <v>10310</v>
      </c>
      <c r="D106" t="s">
        <v>549</v>
      </c>
      <c r="E106">
        <v>37432.917027089999</v>
      </c>
      <c r="F106">
        <v>2765.1</v>
      </c>
      <c r="G106">
        <v>102.637644652063</v>
      </c>
      <c r="H106">
        <f>(Table2[[#This Row],[1Y Return vs Nifty]]-AVERAGE(Table2[1Y Return vs Nifty]))/_xlfn.STDEV.P(Table2[1Y Return vs Nifty])</f>
        <v>1.3522030363759059</v>
      </c>
      <c r="I106">
        <v>7.4804682150032296</v>
      </c>
      <c r="J106">
        <f>(Table2[[#This Row],[1M Return vs Nifty]]-AVERAGE(Table2[1M Return vs Nifty]))/_xlfn.STDEV.P(Table2[1M Return vs Nifty])</f>
        <v>0.75615174048603673</v>
      </c>
      <c r="K106">
        <v>4.5810214878253701</v>
      </c>
      <c r="L106">
        <f>(Table2[[#This Row],[6M Return vs Nifty]]-AVERAGE(Table2[6M Return vs Nifty]))/_xlfn.STDEV.P(Table2[6M Return vs Nifty])</f>
        <v>-8.4713665280882866E-2</v>
      </c>
      <c r="M106">
        <v>1.7465663016231301</v>
      </c>
      <c r="N106">
        <f>(Table2[[#This Row],[1W Return vs Nifty]]-AVERAGE(Table2[1W Return vs Nifty]))/_xlfn.STDEV.P(Table2[1W Return vs Nifty])</f>
        <v>0.64643974690072437</v>
      </c>
      <c r="O106">
        <v>2672.32</v>
      </c>
      <c r="P106">
        <v>2596.18911000141</v>
      </c>
      <c r="Q106">
        <v>2332.5253645288499</v>
      </c>
      <c r="R106">
        <v>59.225087383047999</v>
      </c>
      <c r="S106" s="2">
        <f>(Table2[[#This Row],[Close Price]]-Table2[[#This Row],[20D EMA]])/Table2[[#This Row],[20D EMA]]</f>
        <v>3.4718895940605815E-2</v>
      </c>
      <c r="T106" s="2">
        <f>(Table2[[#This Row],[Close Price]]-Table2[[#This Row],[50D EMA]])/Table2[[#This Row],[50D EMA]]</f>
        <v>6.5061088711868997E-2</v>
      </c>
      <c r="U106" s="2">
        <f>(Table2[[#This Row],[Close Price]]-Table2[[#This Row],[200D EMA]])/Table2[[#This Row],[200D EMA]]</f>
        <v>0.18545334685289752</v>
      </c>
      <c r="V106">
        <v>0.88741221648813595</v>
      </c>
      <c r="W106">
        <v>2751</v>
      </c>
      <c r="X106">
        <v>2839.5</v>
      </c>
      <c r="Y106">
        <v>2751</v>
      </c>
      <c r="Z106">
        <v>2839.5</v>
      </c>
      <c r="AA106">
        <v>2751</v>
      </c>
      <c r="AB106">
        <v>2839.5</v>
      </c>
      <c r="AC106" s="2">
        <f>(Table2[[#This Row],[Close Price]]/Table2[[#This Row],[Day Low]])-1</f>
        <v>5.1254089422028137E-3</v>
      </c>
      <c r="AD106" s="2">
        <f>(Table2[[#This Row],[Day High]]/Table2[[#This Row],[Close Price]])-1</f>
        <v>2.6906802647282291E-2</v>
      </c>
      <c r="AE106" s="2">
        <f>(Table2[[#This Row],[Close Price]]/Table2[[#This Row],[Current Week Low]])-1</f>
        <v>5.1254089422028137E-3</v>
      </c>
      <c r="AF106" s="2">
        <f>(Table2[[#This Row],[Current Week High]]/Table2[[#This Row],[Close Price]])-1</f>
        <v>2.6906802647282291E-2</v>
      </c>
      <c r="AG106" s="2">
        <f>(Table2[[#This Row],[Close Price]]/Table2[[#This Row],[Current Month Low]])-1</f>
        <v>5.1254089422028137E-3</v>
      </c>
      <c r="AH106" s="2">
        <f>(Table2[[#This Row],[Current Month High]]/Table2[[#This Row],[Close Price]])-1</f>
        <v>2.6906802647282291E-2</v>
      </c>
      <c r="AI106">
        <v>18.068062637879201</v>
      </c>
      <c r="AJ106">
        <v>154.70707442888701</v>
      </c>
      <c r="AK106" t="str">
        <f>IF(AND(Table2[[#This Row],[20D EMA]]&gt;Table2[[#This Row],[50D EMA]],Table2[[#This Row],[50D EMA]]&gt;Table2[[#This Row],[200D EMA]]),"Uptrend","Downtrend/NoTrend")</f>
        <v>Uptrend</v>
      </c>
      <c r="AL106">
        <v>-0.04</v>
      </c>
      <c r="AM106" t="s">
        <v>10353</v>
      </c>
      <c r="AN106">
        <v>8.02</v>
      </c>
      <c r="AO106" t="s">
        <v>10354</v>
      </c>
      <c r="AP106">
        <v>0.18236111876026501</v>
      </c>
      <c r="AQ106">
        <f>(Table2[[#This Row],[Sharpe Ratio]]-AVERAGE(Table2[Sharpe Ratio]))/_xlfn.STDEV.P(Table2[Sharpe Ratio])</f>
        <v>1.3591346656701562</v>
      </c>
      <c r="AR10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4.0292155241519403</v>
      </c>
      <c r="AS106">
        <f>_xlfn.RANK.AVG(Table2[[#This Row],[1Y Return vs Nifty Z-Score]],Table2[1Y Return vs Nifty Z-Score])</f>
        <v>64</v>
      </c>
      <c r="AT106">
        <f>_xlfn.RANK.AVG(Table2[[#This Row],[6M Return vs Nifty Z-Score]],Table2[6M Return vs Nifty Z-Score])</f>
        <v>360</v>
      </c>
      <c r="AU106">
        <f>_xlfn.RANK.AVG(Table2[[#This Row],[Sharpe Ratio Z-Score]],Table2[Sharpe Ratio Z-Score])</f>
        <v>70</v>
      </c>
      <c r="AV106">
        <f>(Table2[[#This Row],[Rank 1Y]]+Table2[[#This Row],[Rank 6M]]+Table2[[#This Row],[Rank Sharpe]])/3</f>
        <v>164.66666666666666</v>
      </c>
    </row>
    <row r="107" spans="1:48" x14ac:dyDescent="0.3">
      <c r="A107" t="s">
        <v>277</v>
      </c>
      <c r="B107" t="s">
        <v>278</v>
      </c>
      <c r="C107" t="s">
        <v>10321</v>
      </c>
      <c r="D107" t="s">
        <v>163</v>
      </c>
      <c r="E107">
        <v>99865.577021399993</v>
      </c>
      <c r="F107">
        <v>286.8</v>
      </c>
      <c r="G107">
        <v>76.636791705702393</v>
      </c>
      <c r="H107">
        <f>(Table2[[#This Row],[1Y Return vs Nifty]]-AVERAGE(Table2[1Y Return vs Nifty]))/_xlfn.STDEV.P(Table2[1Y Return vs Nifty])</f>
        <v>0.91306656618386017</v>
      </c>
      <c r="I107">
        <v>-7.0073335647110699</v>
      </c>
      <c r="J107">
        <f>(Table2[[#This Row],[1M Return vs Nifty]]-AVERAGE(Table2[1M Return vs Nifty]))/_xlfn.STDEV.P(Table2[1M Return vs Nifty])</f>
        <v>-0.73158592882942408</v>
      </c>
      <c r="K107">
        <v>8.6166741253113202</v>
      </c>
      <c r="L107">
        <f>(Table2[[#This Row],[6M Return vs Nifty]]-AVERAGE(Table2[6M Return vs Nifty]))/_xlfn.STDEV.P(Table2[6M Return vs Nifty])</f>
        <v>5.631240119908093E-2</v>
      </c>
      <c r="M107">
        <v>-3.1777406433580602</v>
      </c>
      <c r="N107">
        <f>(Table2[[#This Row],[1W Return vs Nifty]]-AVERAGE(Table2[1W Return vs Nifty]))/_xlfn.STDEV.P(Table2[1W Return vs Nifty])</f>
        <v>-0.53682109625518193</v>
      </c>
      <c r="O107">
        <v>296.45999999999998</v>
      </c>
      <c r="P107">
        <v>298.28023104635503</v>
      </c>
      <c r="Q107">
        <v>251.306450700033</v>
      </c>
      <c r="R107">
        <v>30.189269829050499</v>
      </c>
      <c r="S107" s="2">
        <f>(Table2[[#This Row],[Close Price]]-Table2[[#This Row],[20D EMA]])/Table2[[#This Row],[20D EMA]]</f>
        <v>-3.2584497065371275E-2</v>
      </c>
      <c r="T107" s="2">
        <f>(Table2[[#This Row],[Close Price]]-Table2[[#This Row],[50D EMA]])/Table2[[#This Row],[50D EMA]]</f>
        <v>-3.8488072126278125E-2</v>
      </c>
      <c r="U107" s="2">
        <f>(Table2[[#This Row],[Close Price]]-Table2[[#This Row],[200D EMA]])/Table2[[#This Row],[200D EMA]]</f>
        <v>0.14123612506203906</v>
      </c>
      <c r="V107">
        <v>0.37468315059617002</v>
      </c>
      <c r="W107">
        <v>285.05</v>
      </c>
      <c r="X107">
        <v>292</v>
      </c>
      <c r="Y107">
        <v>285.05</v>
      </c>
      <c r="Z107">
        <v>292</v>
      </c>
      <c r="AA107">
        <v>285.05</v>
      </c>
      <c r="AB107">
        <v>292</v>
      </c>
      <c r="AC107" s="2">
        <f>(Table2[[#This Row],[Close Price]]/Table2[[#This Row],[Day Low]])-1</f>
        <v>6.139273811611945E-3</v>
      </c>
      <c r="AD107" s="2">
        <f>(Table2[[#This Row],[Day High]]/Table2[[#This Row],[Close Price]])-1</f>
        <v>1.8131101813110062E-2</v>
      </c>
      <c r="AE107" s="2">
        <f>(Table2[[#This Row],[Close Price]]/Table2[[#This Row],[Current Week Low]])-1</f>
        <v>6.139273811611945E-3</v>
      </c>
      <c r="AF107" s="2">
        <f>(Table2[[#This Row],[Current Week High]]/Table2[[#This Row],[Close Price]])-1</f>
        <v>1.8131101813110062E-2</v>
      </c>
      <c r="AG107" s="2">
        <f>(Table2[[#This Row],[Close Price]]/Table2[[#This Row],[Current Month Low]])-1</f>
        <v>6.139273811611945E-3</v>
      </c>
      <c r="AH107" s="2">
        <f>(Table2[[#This Row],[Current Month High]]/Table2[[#This Row],[Close Price]])-1</f>
        <v>1.8131101813110062E-2</v>
      </c>
      <c r="AI107">
        <v>16.928172942817199</v>
      </c>
      <c r="AJ107">
        <v>152.68722466960301</v>
      </c>
      <c r="AK107" t="str">
        <f>IF(AND(Table2[[#This Row],[20D EMA]]&gt;Table2[[#This Row],[50D EMA]],Table2[[#This Row],[50D EMA]]&gt;Table2[[#This Row],[200D EMA]]),"Uptrend","Downtrend/NoTrend")</f>
        <v>Downtrend/NoTrend</v>
      </c>
      <c r="AL107">
        <v>-0.08</v>
      </c>
      <c r="AM107" t="s">
        <v>10353</v>
      </c>
      <c r="AN107">
        <v>-1.1000000000000001</v>
      </c>
      <c r="AO107" t="s">
        <v>10353</v>
      </c>
      <c r="AP107">
        <v>0.17717156302439199</v>
      </c>
      <c r="AQ107">
        <f>(Table2[[#This Row],[Sharpe Ratio]]-AVERAGE(Table2[Sharpe Ratio]))/_xlfn.STDEV.P(Table2[Sharpe Ratio])</f>
        <v>1.2997593426558807</v>
      </c>
      <c r="AR10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07">
        <f>_xlfn.RANK.AVG(Table2[[#This Row],[1Y Return vs Nifty Z-Score]],Table2[1Y Return vs Nifty Z-Score])</f>
        <v>110</v>
      </c>
      <c r="AT107">
        <f>_xlfn.RANK.AVG(Table2[[#This Row],[6M Return vs Nifty Z-Score]],Table2[6M Return vs Nifty Z-Score])</f>
        <v>312</v>
      </c>
      <c r="AU107">
        <f>_xlfn.RANK.AVG(Table2[[#This Row],[Sharpe Ratio Z-Score]],Table2[Sharpe Ratio Z-Score])</f>
        <v>75</v>
      </c>
      <c r="AV107">
        <f>(Table2[[#This Row],[Rank 1Y]]+Table2[[#This Row],[Rank 6M]]+Table2[[#This Row],[Rank Sharpe]])/3</f>
        <v>165.66666666666666</v>
      </c>
    </row>
    <row r="108" spans="1:48" x14ac:dyDescent="0.3">
      <c r="A108" t="s">
        <v>669</v>
      </c>
      <c r="B108" t="s">
        <v>670</v>
      </c>
      <c r="C108" t="s">
        <v>10314</v>
      </c>
      <c r="D108" t="s">
        <v>54</v>
      </c>
      <c r="E108">
        <v>27543.928239199999</v>
      </c>
      <c r="F108">
        <v>1082</v>
      </c>
      <c r="G108">
        <v>82.612221681132297</v>
      </c>
      <c r="H108">
        <f>(Table2[[#This Row],[1Y Return vs Nifty]]-AVERAGE(Table2[1Y Return vs Nifty]))/_xlfn.STDEV.P(Table2[1Y Return vs Nifty])</f>
        <v>1.0139874564601663</v>
      </c>
      <c r="I108">
        <v>5.1551974903107398</v>
      </c>
      <c r="J108">
        <f>(Table2[[#This Row],[1M Return vs Nifty]]-AVERAGE(Table2[1M Return vs Nifty]))/_xlfn.STDEV.P(Table2[1M Return vs Nifty])</f>
        <v>0.5173720483642622</v>
      </c>
      <c r="K108">
        <v>37.234071223951098</v>
      </c>
      <c r="L108">
        <f>(Table2[[#This Row],[6M Return vs Nifty]]-AVERAGE(Table2[6M Return vs Nifty]))/_xlfn.STDEV.P(Table2[6M Return vs Nifty])</f>
        <v>1.0563486551196952</v>
      </c>
      <c r="M108">
        <v>-1.56320934087176</v>
      </c>
      <c r="N108">
        <f>(Table2[[#This Row],[1W Return vs Nifty]]-AVERAGE(Table2[1W Return vs Nifty]))/_xlfn.STDEV.P(Table2[1W Return vs Nifty])</f>
        <v>-0.14886565569747712</v>
      </c>
      <c r="O108">
        <v>1021.51</v>
      </c>
      <c r="P108">
        <v>929.97734469988495</v>
      </c>
      <c r="Q108">
        <v>746.46505314051205</v>
      </c>
      <c r="R108">
        <v>71.814383284649693</v>
      </c>
      <c r="S108" s="2">
        <f>(Table2[[#This Row],[Close Price]]-Table2[[#This Row],[20D EMA]])/Table2[[#This Row],[20D EMA]]</f>
        <v>5.9216258284304615E-2</v>
      </c>
      <c r="T108" s="2">
        <f>(Table2[[#This Row],[Close Price]]-Table2[[#This Row],[50D EMA]])/Table2[[#This Row],[50D EMA]]</f>
        <v>0.16346920295050266</v>
      </c>
      <c r="U108" s="2">
        <f>(Table2[[#This Row],[Close Price]]-Table2[[#This Row],[200D EMA]])/Table2[[#This Row],[200D EMA]]</f>
        <v>0.44949853371947202</v>
      </c>
      <c r="V108">
        <v>0.610354499039648</v>
      </c>
      <c r="W108">
        <v>1061.5</v>
      </c>
      <c r="X108">
        <v>1157.95</v>
      </c>
      <c r="Y108">
        <v>1061.5</v>
      </c>
      <c r="Z108">
        <v>1157.95</v>
      </c>
      <c r="AA108">
        <v>1061.5</v>
      </c>
      <c r="AB108">
        <v>1157.95</v>
      </c>
      <c r="AC108" s="2">
        <f>(Table2[[#This Row],[Close Price]]/Table2[[#This Row],[Day Low]])-1</f>
        <v>1.9312293923692936E-2</v>
      </c>
      <c r="AD108" s="2">
        <f>(Table2[[#This Row],[Day High]]/Table2[[#This Row],[Close Price]])-1</f>
        <v>7.0194085027726505E-2</v>
      </c>
      <c r="AE108" s="2">
        <f>(Table2[[#This Row],[Close Price]]/Table2[[#This Row],[Current Week Low]])-1</f>
        <v>1.9312293923692936E-2</v>
      </c>
      <c r="AF108" s="2">
        <f>(Table2[[#This Row],[Current Week High]]/Table2[[#This Row],[Close Price]])-1</f>
        <v>7.0194085027726505E-2</v>
      </c>
      <c r="AG108" s="2">
        <f>(Table2[[#This Row],[Close Price]]/Table2[[#This Row],[Current Month Low]])-1</f>
        <v>1.9312293923692936E-2</v>
      </c>
      <c r="AH108" s="2">
        <f>(Table2[[#This Row],[Current Month High]]/Table2[[#This Row],[Close Price]])-1</f>
        <v>7.0194085027726505E-2</v>
      </c>
      <c r="AI108">
        <v>7.0194085027726496</v>
      </c>
      <c r="AJ108">
        <v>114.172604908946</v>
      </c>
      <c r="AK108" t="str">
        <f>IF(AND(Table2[[#This Row],[20D EMA]]&gt;Table2[[#This Row],[50D EMA]],Table2[[#This Row],[50D EMA]]&gt;Table2[[#This Row],[200D EMA]]),"Uptrend","Downtrend/NoTrend")</f>
        <v>Uptrend</v>
      </c>
      <c r="AL108">
        <v>0.38</v>
      </c>
      <c r="AM108" t="s">
        <v>10354</v>
      </c>
      <c r="AN108">
        <v>9.2899999999999991</v>
      </c>
      <c r="AO108" t="s">
        <v>10354</v>
      </c>
      <c r="AP108">
        <v>7.6609374842216998E-2</v>
      </c>
      <c r="AQ108">
        <f>(Table2[[#This Row],[Sharpe Ratio]]-AVERAGE(Table2[Sharpe Ratio]))/_xlfn.STDEV.P(Table2[Sharpe Ratio])</f>
        <v>0.14919603623162622</v>
      </c>
      <c r="AR10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2.5880385404782729</v>
      </c>
      <c r="AS108">
        <f>_xlfn.RANK.AVG(Table2[[#This Row],[1Y Return vs Nifty Z-Score]],Table2[1Y Return vs Nifty Z-Score])</f>
        <v>99</v>
      </c>
      <c r="AT108">
        <f>_xlfn.RANK.AVG(Table2[[#This Row],[6M Return vs Nifty Z-Score]],Table2[6M Return vs Nifty Z-Score])</f>
        <v>97</v>
      </c>
      <c r="AU108">
        <f>_xlfn.RANK.AVG(Table2[[#This Row],[Sharpe Ratio Z-Score]],Table2[Sharpe Ratio Z-Score])</f>
        <v>309</v>
      </c>
      <c r="AV108">
        <f>(Table2[[#This Row],[Rank 1Y]]+Table2[[#This Row],[Rank 6M]]+Table2[[#This Row],[Rank Sharpe]])/3</f>
        <v>168.33333333333334</v>
      </c>
    </row>
    <row r="109" spans="1:48" x14ac:dyDescent="0.3">
      <c r="A109" t="s">
        <v>1732</v>
      </c>
      <c r="B109" t="s">
        <v>1733</v>
      </c>
      <c r="C109" t="s">
        <v>10320</v>
      </c>
      <c r="D109" t="s">
        <v>895</v>
      </c>
      <c r="E109">
        <v>4688.7698515499997</v>
      </c>
      <c r="F109">
        <v>378.9</v>
      </c>
      <c r="G109">
        <v>100.759553517163</v>
      </c>
      <c r="H109">
        <f>(Table2[[#This Row],[1Y Return vs Nifty]]-AVERAGE(Table2[1Y Return vs Nifty]))/_xlfn.STDEV.P(Table2[1Y Return vs Nifty])</f>
        <v>1.320483372664089</v>
      </c>
      <c r="I109">
        <v>3.0816337023886602</v>
      </c>
      <c r="J109">
        <f>(Table2[[#This Row],[1M Return vs Nifty]]-AVERAGE(Table2[1M Return vs Nifty]))/_xlfn.STDEV.P(Table2[1M Return vs Nifty])</f>
        <v>0.30443988626499807</v>
      </c>
      <c r="K109">
        <v>26.162187470488899</v>
      </c>
      <c r="L109">
        <f>(Table2[[#This Row],[6M Return vs Nifty]]-AVERAGE(Table2[6M Return vs Nifty]))/_xlfn.STDEV.P(Table2[6M Return vs Nifty])</f>
        <v>0.66944116963132683</v>
      </c>
      <c r="M109">
        <v>-5.5506715463666101</v>
      </c>
      <c r="N109">
        <f>(Table2[[#This Row],[1W Return vs Nifty]]-AVERAGE(Table2[1W Return vs Nifty]))/_xlfn.STDEV.P(Table2[1W Return vs Nifty])</f>
        <v>-1.1070122424237374</v>
      </c>
      <c r="O109">
        <v>377.03</v>
      </c>
      <c r="P109">
        <v>349.43500779200201</v>
      </c>
      <c r="Q109">
        <v>278.597747818134</v>
      </c>
      <c r="R109">
        <v>45.365668272588998</v>
      </c>
      <c r="S109" s="2">
        <f>(Table2[[#This Row],[Close Price]]-Table2[[#This Row],[20D EMA]])/Table2[[#This Row],[20D EMA]]</f>
        <v>4.9598175211521753E-3</v>
      </c>
      <c r="T109" s="2">
        <f>(Table2[[#This Row],[Close Price]]-Table2[[#This Row],[50D EMA]])/Table2[[#This Row],[50D EMA]]</f>
        <v>8.4321809638308279E-2</v>
      </c>
      <c r="U109" s="2">
        <f>(Table2[[#This Row],[Close Price]]-Table2[[#This Row],[200D EMA]])/Table2[[#This Row],[200D EMA]]</f>
        <v>0.36002535184649931</v>
      </c>
      <c r="V109">
        <v>0.97066851970530199</v>
      </c>
      <c r="W109">
        <v>373.1</v>
      </c>
      <c r="X109">
        <v>388</v>
      </c>
      <c r="Y109">
        <v>373.1</v>
      </c>
      <c r="Z109">
        <v>388</v>
      </c>
      <c r="AA109">
        <v>373.1</v>
      </c>
      <c r="AB109">
        <v>388</v>
      </c>
      <c r="AC109" s="2">
        <f>(Table2[[#This Row],[Close Price]]/Table2[[#This Row],[Day Low]])-1</f>
        <v>1.5545430179576325E-2</v>
      </c>
      <c r="AD109" s="2">
        <f>(Table2[[#This Row],[Day High]]/Table2[[#This Row],[Close Price]])-1</f>
        <v>2.4016891000264051E-2</v>
      </c>
      <c r="AE109" s="2">
        <f>(Table2[[#This Row],[Close Price]]/Table2[[#This Row],[Current Week Low]])-1</f>
        <v>1.5545430179576325E-2</v>
      </c>
      <c r="AF109" s="2">
        <f>(Table2[[#This Row],[Current Week High]]/Table2[[#This Row],[Close Price]])-1</f>
        <v>2.4016891000264051E-2</v>
      </c>
      <c r="AG109" s="2">
        <f>(Table2[[#This Row],[Close Price]]/Table2[[#This Row],[Current Month Low]])-1</f>
        <v>1.5545430179576325E-2</v>
      </c>
      <c r="AH109" s="2">
        <f>(Table2[[#This Row],[Current Month High]]/Table2[[#This Row],[Close Price]])-1</f>
        <v>2.4016891000264051E-2</v>
      </c>
      <c r="AI109">
        <v>8.72261810504091</v>
      </c>
      <c r="AJ109">
        <v>154.55156197514199</v>
      </c>
      <c r="AK109" t="str">
        <f>IF(AND(Table2[[#This Row],[20D EMA]]&gt;Table2[[#This Row],[50D EMA]],Table2[[#This Row],[50D EMA]]&gt;Table2[[#This Row],[200D EMA]]),"Uptrend","Downtrend/NoTrend")</f>
        <v>Uptrend</v>
      </c>
      <c r="AL109">
        <v>0.26</v>
      </c>
      <c r="AM109" t="s">
        <v>10354</v>
      </c>
      <c r="AN109">
        <v>5.22</v>
      </c>
      <c r="AO109" t="s">
        <v>10354</v>
      </c>
      <c r="AP109">
        <v>8.4179516259212994E-2</v>
      </c>
      <c r="AQ109">
        <f>(Table2[[#This Row],[Sharpe Ratio]]-AVERAGE(Table2[Sharpe Ratio]))/_xlfn.STDEV.P(Table2[Sharpe Ratio])</f>
        <v>0.2358083812519981</v>
      </c>
      <c r="AR10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1.4231605673886747</v>
      </c>
      <c r="AS109">
        <f>_xlfn.RANK.AVG(Table2[[#This Row],[1Y Return vs Nifty Z-Score]],Table2[1Y Return vs Nifty Z-Score])</f>
        <v>69</v>
      </c>
      <c r="AT109">
        <f>_xlfn.RANK.AVG(Table2[[#This Row],[6M Return vs Nifty Z-Score]],Table2[6M Return vs Nifty Z-Score])</f>
        <v>159</v>
      </c>
      <c r="AU109">
        <f>_xlfn.RANK.AVG(Table2[[#This Row],[Sharpe Ratio Z-Score]],Table2[Sharpe Ratio Z-Score])</f>
        <v>278</v>
      </c>
      <c r="AV109">
        <f>(Table2[[#This Row],[Rank 1Y]]+Table2[[#This Row],[Rank 6M]]+Table2[[#This Row],[Rank Sharpe]])/3</f>
        <v>168.66666666666666</v>
      </c>
    </row>
    <row r="110" spans="1:48" x14ac:dyDescent="0.3">
      <c r="A110" t="s">
        <v>1114</v>
      </c>
      <c r="B110" t="s">
        <v>1115</v>
      </c>
      <c r="C110" t="s">
        <v>10321</v>
      </c>
      <c r="D110" t="s">
        <v>257</v>
      </c>
      <c r="E110">
        <v>11263.12808576</v>
      </c>
      <c r="F110">
        <v>1692.8</v>
      </c>
      <c r="G110">
        <v>41.704763787372997</v>
      </c>
      <c r="H110">
        <f>(Table2[[#This Row],[1Y Return vs Nifty]]-AVERAGE(Table2[1Y Return vs Nifty]))/_xlfn.STDEV.P(Table2[1Y Return vs Nifty])</f>
        <v>0.32308871167457881</v>
      </c>
      <c r="I110">
        <v>-10.2999071877051</v>
      </c>
      <c r="J110">
        <f>(Table2[[#This Row],[1M Return vs Nifty]]-AVERAGE(Table2[1M Return vs Nifty]))/_xlfn.STDEV.P(Table2[1M Return vs Nifty])</f>
        <v>-1.0696969744113372</v>
      </c>
      <c r="K110">
        <v>34.547577198034297</v>
      </c>
      <c r="L110">
        <f>(Table2[[#This Row],[6M Return vs Nifty]]-AVERAGE(Table2[6M Return vs Nifty]))/_xlfn.STDEV.P(Table2[6M Return vs Nifty])</f>
        <v>0.96246899818941323</v>
      </c>
      <c r="M110">
        <v>-2.6942368736255302</v>
      </c>
      <c r="N110">
        <f>(Table2[[#This Row],[1W Return vs Nifty]]-AVERAGE(Table2[1W Return vs Nifty]))/_xlfn.STDEV.P(Table2[1W Return vs Nifty])</f>
        <v>-0.42064006110954316</v>
      </c>
      <c r="O110">
        <v>1719.26</v>
      </c>
      <c r="P110">
        <v>1704.63094850063</v>
      </c>
      <c r="Q110">
        <v>1433.3193449789901</v>
      </c>
      <c r="R110">
        <v>43.679534007980699</v>
      </c>
      <c r="S110" s="2">
        <f>(Table2[[#This Row],[Close Price]]-Table2[[#This Row],[20D EMA]])/Table2[[#This Row],[20D EMA]]</f>
        <v>-1.5390342356595301E-2</v>
      </c>
      <c r="T110" s="2">
        <f>(Table2[[#This Row],[Close Price]]-Table2[[#This Row],[50D EMA]])/Table2[[#This Row],[50D EMA]]</f>
        <v>-6.9404750107560642E-3</v>
      </c>
      <c r="U110" s="2">
        <f>(Table2[[#This Row],[Close Price]]-Table2[[#This Row],[200D EMA]])/Table2[[#This Row],[200D EMA]]</f>
        <v>0.18103478190675881</v>
      </c>
      <c r="V110">
        <v>0.44999016417189602</v>
      </c>
      <c r="W110">
        <v>1690</v>
      </c>
      <c r="X110">
        <v>1744.95</v>
      </c>
      <c r="Y110">
        <v>1690</v>
      </c>
      <c r="Z110">
        <v>1744.95</v>
      </c>
      <c r="AA110">
        <v>1690</v>
      </c>
      <c r="AB110">
        <v>1744.95</v>
      </c>
      <c r="AC110" s="2">
        <f>(Table2[[#This Row],[Close Price]]/Table2[[#This Row],[Day Low]])-1</f>
        <v>1.6568047337277569E-3</v>
      </c>
      <c r="AD110" s="2">
        <f>(Table2[[#This Row],[Day High]]/Table2[[#This Row],[Close Price]])-1</f>
        <v>3.0806947069943247E-2</v>
      </c>
      <c r="AE110" s="2">
        <f>(Table2[[#This Row],[Close Price]]/Table2[[#This Row],[Current Week Low]])-1</f>
        <v>1.6568047337277569E-3</v>
      </c>
      <c r="AF110" s="2">
        <f>(Table2[[#This Row],[Current Week High]]/Table2[[#This Row],[Close Price]])-1</f>
        <v>3.0806947069943247E-2</v>
      </c>
      <c r="AG110" s="2">
        <f>(Table2[[#This Row],[Close Price]]/Table2[[#This Row],[Current Month Low]])-1</f>
        <v>1.6568047337277569E-3</v>
      </c>
      <c r="AH110" s="2">
        <f>(Table2[[#This Row],[Current Month High]]/Table2[[#This Row],[Close Price]])-1</f>
        <v>3.0806947069943247E-2</v>
      </c>
      <c r="AI110">
        <v>16.3870510396975</v>
      </c>
      <c r="AJ110">
        <v>101.116787453962</v>
      </c>
      <c r="AK110" t="str">
        <f>IF(AND(Table2[[#This Row],[20D EMA]]&gt;Table2[[#This Row],[50D EMA]],Table2[[#This Row],[50D EMA]]&gt;Table2[[#This Row],[200D EMA]]),"Uptrend","Downtrend/NoTrend")</f>
        <v>Uptrend</v>
      </c>
      <c r="AL110">
        <v>-0.04</v>
      </c>
      <c r="AM110" t="s">
        <v>10353</v>
      </c>
      <c r="AN110">
        <v>1.08</v>
      </c>
      <c r="AO110" t="s">
        <v>10354</v>
      </c>
      <c r="AP110">
        <v>0.12164374705589399</v>
      </c>
      <c r="AQ110">
        <f>(Table2[[#This Row],[Sharpe Ratio]]-AVERAGE(Table2[Sharpe Ratio]))/_xlfn.STDEV.P(Table2[Sharpe Ratio])</f>
        <v>0.66444831080467637</v>
      </c>
      <c r="AR1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0.45966898514778814</v>
      </c>
      <c r="AS110">
        <f>_xlfn.RANK.AVG(Table2[[#This Row],[1Y Return vs Nifty Z-Score]],Table2[1Y Return vs Nifty Z-Score])</f>
        <v>214</v>
      </c>
      <c r="AT110">
        <f>_xlfn.RANK.AVG(Table2[[#This Row],[6M Return vs Nifty Z-Score]],Table2[6M Return vs Nifty Z-Score])</f>
        <v>111</v>
      </c>
      <c r="AU110">
        <f>_xlfn.RANK.AVG(Table2[[#This Row],[Sharpe Ratio Z-Score]],Table2[Sharpe Ratio Z-Score])</f>
        <v>183</v>
      </c>
      <c r="AV110">
        <f>(Table2[[#This Row],[Rank 1Y]]+Table2[[#This Row],[Rank 6M]]+Table2[[#This Row],[Rank Sharpe]])/3</f>
        <v>169.33333333333334</v>
      </c>
    </row>
    <row r="111" spans="1:48" x14ac:dyDescent="0.3">
      <c r="A111" t="s">
        <v>1395</v>
      </c>
      <c r="B111" t="s">
        <v>1396</v>
      </c>
      <c r="C111" t="s">
        <v>10320</v>
      </c>
      <c r="D111" t="s">
        <v>89</v>
      </c>
      <c r="E111">
        <v>7914.8944285449998</v>
      </c>
      <c r="F111">
        <v>3233.15</v>
      </c>
      <c r="G111">
        <v>68.548826233088406</v>
      </c>
      <c r="H111">
        <f>(Table2[[#This Row],[1Y Return vs Nifty]]-AVERAGE(Table2[1Y Return vs Nifty]))/_xlfn.STDEV.P(Table2[1Y Return vs Nifty])</f>
        <v>0.77646640864264427</v>
      </c>
      <c r="I111">
        <v>3.68945725997024</v>
      </c>
      <c r="J111">
        <f>(Table2[[#This Row],[1M Return vs Nifty]]-AVERAGE(Table2[1M Return vs Nifty]))/_xlfn.STDEV.P(Table2[1M Return vs Nifty])</f>
        <v>0.36685667085806306</v>
      </c>
      <c r="K111">
        <v>7.0660925420421998</v>
      </c>
      <c r="L111">
        <f>(Table2[[#This Row],[6M Return vs Nifty]]-AVERAGE(Table2[6M Return vs Nifty]))/_xlfn.STDEV.P(Table2[6M Return vs Nifty])</f>
        <v>2.1272566666856356E-3</v>
      </c>
      <c r="M111">
        <v>7.7418560904767002</v>
      </c>
      <c r="N111">
        <f>(Table2[[#This Row],[1W Return vs Nifty]]-AVERAGE(Table2[1W Return vs Nifty]))/_xlfn.STDEV.P(Table2[1W Return vs Nifty])</f>
        <v>2.0870468678181164</v>
      </c>
      <c r="O111">
        <v>3166.24</v>
      </c>
      <c r="P111">
        <v>3016.8470512396998</v>
      </c>
      <c r="Q111">
        <v>2526.2775544512301</v>
      </c>
      <c r="R111">
        <v>55.130717196942399</v>
      </c>
      <c r="S111" s="2">
        <f>(Table2[[#This Row],[Close Price]]-Table2[[#This Row],[20D EMA]])/Table2[[#This Row],[20D EMA]]</f>
        <v>2.1132320986406689E-2</v>
      </c>
      <c r="T111" s="2">
        <f>(Table2[[#This Row],[Close Price]]-Table2[[#This Row],[50D EMA]])/Table2[[#This Row],[50D EMA]]</f>
        <v>7.1698347674409232E-2</v>
      </c>
      <c r="U111" s="2">
        <f>(Table2[[#This Row],[Close Price]]-Table2[[#This Row],[200D EMA]])/Table2[[#This Row],[200D EMA]]</f>
        <v>0.27980791117083731</v>
      </c>
      <c r="V111">
        <v>1.7694281888376699</v>
      </c>
      <c r="W111">
        <v>3210</v>
      </c>
      <c r="X111">
        <v>3355</v>
      </c>
      <c r="Y111">
        <v>3210</v>
      </c>
      <c r="Z111">
        <v>3355</v>
      </c>
      <c r="AA111">
        <v>3210</v>
      </c>
      <c r="AB111">
        <v>3355</v>
      </c>
      <c r="AC111" s="2">
        <f>(Table2[[#This Row],[Close Price]]/Table2[[#This Row],[Day Low]])-1</f>
        <v>7.2118380062304865E-3</v>
      </c>
      <c r="AD111" s="2">
        <f>(Table2[[#This Row],[Day High]]/Table2[[#This Row],[Close Price]])-1</f>
        <v>3.768770394197607E-2</v>
      </c>
      <c r="AE111" s="2">
        <f>(Table2[[#This Row],[Close Price]]/Table2[[#This Row],[Current Week Low]])-1</f>
        <v>7.2118380062304865E-3</v>
      </c>
      <c r="AF111" s="2">
        <f>(Table2[[#This Row],[Current Week High]]/Table2[[#This Row],[Close Price]])-1</f>
        <v>3.768770394197607E-2</v>
      </c>
      <c r="AG111" s="2">
        <f>(Table2[[#This Row],[Close Price]]/Table2[[#This Row],[Current Month Low]])-1</f>
        <v>7.2118380062304865E-3</v>
      </c>
      <c r="AH111" s="2">
        <f>(Table2[[#This Row],[Current Month High]]/Table2[[#This Row],[Close Price]])-1</f>
        <v>3.768770394197607E-2</v>
      </c>
      <c r="AI111">
        <v>7.7896169370428003</v>
      </c>
      <c r="AJ111">
        <v>108.449115115566</v>
      </c>
      <c r="AK111" t="str">
        <f>IF(AND(Table2[[#This Row],[20D EMA]]&gt;Table2[[#This Row],[50D EMA]],Table2[[#This Row],[50D EMA]]&gt;Table2[[#This Row],[200D EMA]]),"Uptrend","Downtrend/NoTrend")</f>
        <v>Uptrend</v>
      </c>
      <c r="AL111">
        <v>0.17</v>
      </c>
      <c r="AM111" t="s">
        <v>10354</v>
      </c>
      <c r="AN111">
        <v>2.99</v>
      </c>
      <c r="AO111" t="s">
        <v>10354</v>
      </c>
      <c r="AP111">
        <v>0.19105532127890301</v>
      </c>
      <c r="AQ111">
        <f>(Table2[[#This Row],[Sharpe Ratio]]-AVERAGE(Table2[Sharpe Ratio]))/_xlfn.STDEV.P(Table2[Sharpe Ratio])</f>
        <v>1.458607743746428</v>
      </c>
      <c r="AR11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4.6911049477319366</v>
      </c>
      <c r="AS111">
        <f>_xlfn.RANK.AVG(Table2[[#This Row],[1Y Return vs Nifty Z-Score]],Table2[1Y Return vs Nifty Z-Score])</f>
        <v>128</v>
      </c>
      <c r="AT111">
        <f>_xlfn.RANK.AVG(Table2[[#This Row],[6M Return vs Nifty Z-Score]],Table2[6M Return vs Nifty Z-Score])</f>
        <v>328</v>
      </c>
      <c r="AU111">
        <f>_xlfn.RANK.AVG(Table2[[#This Row],[Sharpe Ratio Z-Score]],Table2[Sharpe Ratio Z-Score])</f>
        <v>52</v>
      </c>
      <c r="AV111">
        <f>(Table2[[#This Row],[Rank 1Y]]+Table2[[#This Row],[Rank 6M]]+Table2[[#This Row],[Rank Sharpe]])/3</f>
        <v>169.33333333333334</v>
      </c>
    </row>
    <row r="112" spans="1:48" x14ac:dyDescent="0.3">
      <c r="A112" t="s">
        <v>1206</v>
      </c>
      <c r="B112" t="s">
        <v>1207</v>
      </c>
      <c r="C112" t="s">
        <v>10310</v>
      </c>
      <c r="D112" t="s">
        <v>405</v>
      </c>
      <c r="E112">
        <v>9895.122520158</v>
      </c>
      <c r="F112">
        <v>110.06</v>
      </c>
      <c r="G112">
        <v>70.590424463345997</v>
      </c>
      <c r="H112">
        <f>(Table2[[#This Row],[1Y Return vs Nifty]]-AVERAGE(Table2[1Y Return vs Nifty]))/_xlfn.STDEV.P(Table2[1Y Return vs Nifty])</f>
        <v>0.81094759440355746</v>
      </c>
      <c r="I112">
        <v>60.3474717250689</v>
      </c>
      <c r="J112">
        <f>(Table2[[#This Row],[1M Return vs Nifty]]-AVERAGE(Table2[1M Return vs Nifty]))/_xlfn.STDEV.P(Table2[1M Return vs Nifty])</f>
        <v>6.1850107062323518</v>
      </c>
      <c r="K112">
        <v>28.6870963915792</v>
      </c>
      <c r="L112">
        <f>(Table2[[#This Row],[6M Return vs Nifty]]-AVERAGE(Table2[6M Return vs Nifty]))/_xlfn.STDEV.P(Table2[6M Return vs Nifty])</f>
        <v>0.75767422766363479</v>
      </c>
      <c r="M112">
        <v>2.7935687987449702</v>
      </c>
      <c r="N112">
        <f>(Table2[[#This Row],[1W Return vs Nifty]]-AVERAGE(Table2[1W Return vs Nifty]))/_xlfn.STDEV.P(Table2[1W Return vs Nifty])</f>
        <v>0.89802379139116384</v>
      </c>
      <c r="O112">
        <v>95.52</v>
      </c>
      <c r="P112">
        <v>83.002228138015496</v>
      </c>
      <c r="Q112">
        <v>71.974842048029302</v>
      </c>
      <c r="R112">
        <v>72.1034790395736</v>
      </c>
      <c r="S112" s="2">
        <f>(Table2[[#This Row],[Close Price]]-Table2[[#This Row],[20D EMA]])/Table2[[#This Row],[20D EMA]]</f>
        <v>0.15221943048576222</v>
      </c>
      <c r="T112" s="2">
        <f>(Table2[[#This Row],[Close Price]]-Table2[[#This Row],[50D EMA]])/Table2[[#This Row],[50D EMA]]</f>
        <v>0.32598850017608011</v>
      </c>
      <c r="U112" s="2">
        <f>(Table2[[#This Row],[Close Price]]-Table2[[#This Row],[200D EMA]])/Table2[[#This Row],[200D EMA]]</f>
        <v>0.52914541898620926</v>
      </c>
      <c r="V112">
        <v>1.9787789687922099</v>
      </c>
      <c r="W112">
        <v>107.6</v>
      </c>
      <c r="X112">
        <v>111.5</v>
      </c>
      <c r="Y112">
        <v>107.6</v>
      </c>
      <c r="Z112">
        <v>111.5</v>
      </c>
      <c r="AA112">
        <v>107.6</v>
      </c>
      <c r="AB112">
        <v>111.5</v>
      </c>
      <c r="AC112" s="2">
        <f>(Table2[[#This Row],[Close Price]]/Table2[[#This Row],[Day Low]])-1</f>
        <v>2.2862453531598659E-2</v>
      </c>
      <c r="AD112" s="2">
        <f>(Table2[[#This Row],[Day High]]/Table2[[#This Row],[Close Price]])-1</f>
        <v>1.3083772487733958E-2</v>
      </c>
      <c r="AE112" s="2">
        <f>(Table2[[#This Row],[Close Price]]/Table2[[#This Row],[Current Week Low]])-1</f>
        <v>2.2862453531598659E-2</v>
      </c>
      <c r="AF112" s="2">
        <f>(Table2[[#This Row],[Current Week High]]/Table2[[#This Row],[Close Price]])-1</f>
        <v>1.3083772487733958E-2</v>
      </c>
      <c r="AG112" s="2">
        <f>(Table2[[#This Row],[Close Price]]/Table2[[#This Row],[Current Month Low]])-1</f>
        <v>2.2862453531598659E-2</v>
      </c>
      <c r="AH112" s="2">
        <f>(Table2[[#This Row],[Current Month High]]/Table2[[#This Row],[Close Price]])-1</f>
        <v>1.3083772487733958E-2</v>
      </c>
      <c r="AI112">
        <v>5.3970561511902604</v>
      </c>
      <c r="AJ112">
        <v>111.653846153846</v>
      </c>
      <c r="AK112" t="str">
        <f>IF(AND(Table2[[#This Row],[20D EMA]]&gt;Table2[[#This Row],[50D EMA]],Table2[[#This Row],[50D EMA]]&gt;Table2[[#This Row],[200D EMA]]),"Uptrend","Downtrend/NoTrend")</f>
        <v>Uptrend</v>
      </c>
      <c r="AL112">
        <v>0.49</v>
      </c>
      <c r="AM112" t="s">
        <v>10354</v>
      </c>
      <c r="AN112">
        <v>28.32</v>
      </c>
      <c r="AO112" t="s">
        <v>10354</v>
      </c>
      <c r="AP112">
        <v>9.1127470350855E-2</v>
      </c>
      <c r="AQ112">
        <f>(Table2[[#This Row],[Sharpe Ratio]]-AVERAGE(Table2[Sharpe Ratio]))/_xlfn.STDEV.P(Table2[Sharpe Ratio])</f>
        <v>0.31530208735634208</v>
      </c>
      <c r="AR1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8.9669584070470503</v>
      </c>
      <c r="AS112">
        <f>_xlfn.RANK.AVG(Table2[[#This Row],[1Y Return vs Nifty Z-Score]],Table2[1Y Return vs Nifty Z-Score])</f>
        <v>124</v>
      </c>
      <c r="AT112">
        <f>_xlfn.RANK.AVG(Table2[[#This Row],[6M Return vs Nifty Z-Score]],Table2[6M Return vs Nifty Z-Score])</f>
        <v>142</v>
      </c>
      <c r="AU112">
        <f>_xlfn.RANK.AVG(Table2[[#This Row],[Sharpe Ratio Z-Score]],Table2[Sharpe Ratio Z-Score])</f>
        <v>248</v>
      </c>
      <c r="AV112">
        <f>(Table2[[#This Row],[Rank 1Y]]+Table2[[#This Row],[Rank 6M]]+Table2[[#This Row],[Rank Sharpe]])/3</f>
        <v>171.33333333333334</v>
      </c>
    </row>
    <row r="113" spans="1:48" x14ac:dyDescent="0.3">
      <c r="A113" t="s">
        <v>1581</v>
      </c>
      <c r="B113" t="s">
        <v>1582</v>
      </c>
      <c r="C113" t="s">
        <v>10313</v>
      </c>
      <c r="D113" t="s">
        <v>46</v>
      </c>
      <c r="E113">
        <v>6089.9382504099904</v>
      </c>
      <c r="F113">
        <v>804.85</v>
      </c>
      <c r="G113">
        <v>62.114127207393103</v>
      </c>
      <c r="H113">
        <f>(Table2[[#This Row],[1Y Return vs Nifty]]-AVERAGE(Table2[1Y Return vs Nifty]))/_xlfn.STDEV.P(Table2[1Y Return vs Nifty])</f>
        <v>0.6677887809232218</v>
      </c>
      <c r="I113">
        <v>-0.15116258414453601</v>
      </c>
      <c r="J113">
        <f>(Table2[[#This Row],[1M Return vs Nifty]]-AVERAGE(Table2[1M Return vs Nifty]))/_xlfn.STDEV.P(Table2[1M Return vs Nifty])</f>
        <v>-2.753268526982721E-2</v>
      </c>
      <c r="K113">
        <v>11.005849492003501</v>
      </c>
      <c r="L113">
        <f>(Table2[[#This Row],[6M Return vs Nifty]]-AVERAGE(Table2[6M Return vs Nifty]))/_xlfn.STDEV.P(Table2[6M Return vs Nifty])</f>
        <v>0.13980224394860979</v>
      </c>
      <c r="M113">
        <v>-2.2738267004749999</v>
      </c>
      <c r="N113">
        <f>(Table2[[#This Row],[1W Return vs Nifty]]-AVERAGE(Table2[1W Return vs Nifty]))/_xlfn.STDEV.P(Table2[1W Return vs Nifty])</f>
        <v>-0.31961977510555661</v>
      </c>
      <c r="O113">
        <v>840.24</v>
      </c>
      <c r="P113">
        <v>825.67182944021602</v>
      </c>
      <c r="Q113">
        <v>683.39392731586702</v>
      </c>
      <c r="R113">
        <v>34.203867186551598</v>
      </c>
      <c r="S113" s="2">
        <f>(Table2[[#This Row],[Close Price]]-Table2[[#This Row],[20D EMA]])/Table2[[#This Row],[20D EMA]]</f>
        <v>-4.2118918404265432E-2</v>
      </c>
      <c r="T113" s="2">
        <f>(Table2[[#This Row],[Close Price]]-Table2[[#This Row],[50D EMA]])/Table2[[#This Row],[50D EMA]]</f>
        <v>-2.5218045109196289E-2</v>
      </c>
      <c r="U113" s="2">
        <f>(Table2[[#This Row],[Close Price]]-Table2[[#This Row],[200D EMA]])/Table2[[#This Row],[200D EMA]]</f>
        <v>0.17772483457845475</v>
      </c>
      <c r="V113">
        <v>0.506374298376987</v>
      </c>
      <c r="W113">
        <v>800.15</v>
      </c>
      <c r="X113">
        <v>856.8</v>
      </c>
      <c r="Y113">
        <v>800.15</v>
      </c>
      <c r="Z113">
        <v>856.8</v>
      </c>
      <c r="AA113">
        <v>800.15</v>
      </c>
      <c r="AB113">
        <v>856.8</v>
      </c>
      <c r="AC113" s="2">
        <f>(Table2[[#This Row],[Close Price]]/Table2[[#This Row],[Day Low]])-1</f>
        <v>5.8738986440043384E-3</v>
      </c>
      <c r="AD113" s="2">
        <f>(Table2[[#This Row],[Day High]]/Table2[[#This Row],[Close Price]])-1</f>
        <v>6.4546188730819409E-2</v>
      </c>
      <c r="AE113" s="2">
        <f>(Table2[[#This Row],[Close Price]]/Table2[[#This Row],[Current Week Low]])-1</f>
        <v>5.8738986440043384E-3</v>
      </c>
      <c r="AF113" s="2">
        <f>(Table2[[#This Row],[Current Week High]]/Table2[[#This Row],[Close Price]])-1</f>
        <v>6.4546188730819409E-2</v>
      </c>
      <c r="AG113" s="2">
        <f>(Table2[[#This Row],[Close Price]]/Table2[[#This Row],[Current Month Low]])-1</f>
        <v>5.8738986440043384E-3</v>
      </c>
      <c r="AH113" s="2">
        <f>(Table2[[#This Row],[Current Month High]]/Table2[[#This Row],[Close Price]])-1</f>
        <v>6.4546188730819409E-2</v>
      </c>
      <c r="AI113">
        <v>16.394359197365901</v>
      </c>
      <c r="AJ113">
        <v>109.596354166666</v>
      </c>
      <c r="AK113" t="str">
        <f>IF(AND(Table2[[#This Row],[20D EMA]]&gt;Table2[[#This Row],[50D EMA]],Table2[[#This Row],[50D EMA]]&gt;Table2[[#This Row],[200D EMA]]),"Uptrend","Downtrend/NoTrend")</f>
        <v>Uptrend</v>
      </c>
      <c r="AL113">
        <v>-0.05</v>
      </c>
      <c r="AM113" t="s">
        <v>10353</v>
      </c>
      <c r="AN113">
        <v>-5.47</v>
      </c>
      <c r="AO113" t="s">
        <v>10353</v>
      </c>
      <c r="AP113">
        <v>0.165603632822101</v>
      </c>
      <c r="AQ113">
        <f>(Table2[[#This Row],[Sharpe Ratio]]-AVERAGE(Table2[Sharpe Ratio]))/_xlfn.STDEV.P(Table2[Sharpe Ratio])</f>
        <v>1.1674070513759649</v>
      </c>
      <c r="AR1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1.6278456158724124</v>
      </c>
      <c r="AS113">
        <f>_xlfn.RANK.AVG(Table2[[#This Row],[1Y Return vs Nifty Z-Score]],Table2[1Y Return vs Nifty Z-Score])</f>
        <v>146</v>
      </c>
      <c r="AT113">
        <f>_xlfn.RANK.AVG(Table2[[#This Row],[6M Return vs Nifty Z-Score]],Table2[6M Return vs Nifty Z-Score])</f>
        <v>277</v>
      </c>
      <c r="AU113">
        <f>_xlfn.RANK.AVG(Table2[[#This Row],[Sharpe Ratio Z-Score]],Table2[Sharpe Ratio Z-Score])</f>
        <v>92</v>
      </c>
      <c r="AV113">
        <f>(Table2[[#This Row],[Rank 1Y]]+Table2[[#This Row],[Rank 6M]]+Table2[[#This Row],[Rank Sharpe]])/3</f>
        <v>171.66666666666666</v>
      </c>
    </row>
    <row r="114" spans="1:48" x14ac:dyDescent="0.3">
      <c r="A114" t="s">
        <v>1200</v>
      </c>
      <c r="B114" t="s">
        <v>1201</v>
      </c>
      <c r="C114" t="s">
        <v>10313</v>
      </c>
      <c r="D114" t="s">
        <v>46</v>
      </c>
      <c r="E114">
        <v>10015.496338479999</v>
      </c>
      <c r="F114">
        <v>1536.8</v>
      </c>
      <c r="G114">
        <v>33.241033373649501</v>
      </c>
      <c r="H114">
        <f>(Table2[[#This Row],[1Y Return vs Nifty]]-AVERAGE(Table2[1Y Return vs Nifty]))/_xlfn.STDEV.P(Table2[1Y Return vs Nifty])</f>
        <v>0.1801421434905594</v>
      </c>
      <c r="I114">
        <v>-1.98076900037088</v>
      </c>
      <c r="J114">
        <f>(Table2[[#This Row],[1M Return vs Nifty]]-AVERAGE(Table2[1M Return vs Nifty]))/_xlfn.STDEV.P(Table2[1M Return vs Nifty])</f>
        <v>-0.21541311232346622</v>
      </c>
      <c r="K114">
        <v>53.6485812316417</v>
      </c>
      <c r="L114">
        <f>(Table2[[#This Row],[6M Return vs Nifty]]-AVERAGE(Table2[6M Return vs Nifty]))/_xlfn.STDEV.P(Table2[6M Return vs Nifty])</f>
        <v>1.6299544600590121</v>
      </c>
      <c r="M114">
        <v>-2.9990664266564799</v>
      </c>
      <c r="N114">
        <f>(Table2[[#This Row],[1W Return vs Nifty]]-AVERAGE(Table2[1W Return vs Nifty]))/_xlfn.STDEV.P(Table2[1W Return vs Nifty])</f>
        <v>-0.49388750038744084</v>
      </c>
      <c r="O114">
        <v>1574.31</v>
      </c>
      <c r="P114">
        <v>1580.8160328234801</v>
      </c>
      <c r="Q114">
        <v>1300.92028836656</v>
      </c>
      <c r="R114">
        <v>41.935546209128603</v>
      </c>
      <c r="S114" s="2">
        <f>(Table2[[#This Row],[Close Price]]-Table2[[#This Row],[20D EMA]])/Table2[[#This Row],[20D EMA]]</f>
        <v>-2.3826311209355206E-2</v>
      </c>
      <c r="T114" s="2">
        <f>(Table2[[#This Row],[Close Price]]-Table2[[#This Row],[50D EMA]])/Table2[[#This Row],[50D EMA]]</f>
        <v>-2.7843867919825901E-2</v>
      </c>
      <c r="U114" s="2">
        <f>(Table2[[#This Row],[Close Price]]-Table2[[#This Row],[200D EMA]])/Table2[[#This Row],[200D EMA]]</f>
        <v>0.18131757475287844</v>
      </c>
      <c r="V114">
        <v>0.65376427118498603</v>
      </c>
      <c r="W114">
        <v>1530</v>
      </c>
      <c r="X114">
        <v>1572.6</v>
      </c>
      <c r="Y114">
        <v>1530</v>
      </c>
      <c r="Z114">
        <v>1572.6</v>
      </c>
      <c r="AA114">
        <v>1530</v>
      </c>
      <c r="AB114">
        <v>1572.6</v>
      </c>
      <c r="AC114" s="2">
        <f>(Table2[[#This Row],[Close Price]]/Table2[[#This Row],[Day Low]])-1</f>
        <v>4.4444444444444731E-3</v>
      </c>
      <c r="AD114" s="2">
        <f>(Table2[[#This Row],[Day High]]/Table2[[#This Row],[Close Price]])-1</f>
        <v>2.3295158771473146E-2</v>
      </c>
      <c r="AE114" s="2">
        <f>(Table2[[#This Row],[Close Price]]/Table2[[#This Row],[Current Week Low]])-1</f>
        <v>4.4444444444444731E-3</v>
      </c>
      <c r="AF114" s="2">
        <f>(Table2[[#This Row],[Current Week High]]/Table2[[#This Row],[Close Price]])-1</f>
        <v>2.3295158771473146E-2</v>
      </c>
      <c r="AG114" s="2">
        <f>(Table2[[#This Row],[Close Price]]/Table2[[#This Row],[Current Month Low]])-1</f>
        <v>4.4444444444444731E-3</v>
      </c>
      <c r="AH114" s="2">
        <f>(Table2[[#This Row],[Current Month High]]/Table2[[#This Row],[Close Price]])-1</f>
        <v>2.3295158771473146E-2</v>
      </c>
      <c r="AI114">
        <v>22.325611660593399</v>
      </c>
      <c r="AJ114">
        <v>90.883120109303107</v>
      </c>
      <c r="AK114" t="str">
        <f>IF(AND(Table2[[#This Row],[20D EMA]]&gt;Table2[[#This Row],[50D EMA]],Table2[[#This Row],[50D EMA]]&gt;Table2[[#This Row],[200D EMA]]),"Uptrend","Downtrend/NoTrend")</f>
        <v>Downtrend/NoTrend</v>
      </c>
      <c r="AL114">
        <v>-0.17</v>
      </c>
      <c r="AM114" t="s">
        <v>10353</v>
      </c>
      <c r="AN114">
        <v>1.02</v>
      </c>
      <c r="AO114" t="s">
        <v>10354</v>
      </c>
      <c r="AP114">
        <v>0.106884080347365</v>
      </c>
      <c r="AQ114">
        <f>(Table2[[#This Row],[Sharpe Ratio]]-AVERAGE(Table2[Sharpe Ratio]))/_xlfn.STDEV.P(Table2[Sharpe Ratio])</f>
        <v>0.49557836836546432</v>
      </c>
      <c r="AR11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14">
        <f>_xlfn.RANK.AVG(Table2[[#This Row],[1Y Return vs Nifty Z-Score]],Table2[1Y Return vs Nifty Z-Score])</f>
        <v>251</v>
      </c>
      <c r="AT114">
        <f>_xlfn.RANK.AVG(Table2[[#This Row],[6M Return vs Nifty Z-Score]],Table2[6M Return vs Nifty Z-Score])</f>
        <v>50</v>
      </c>
      <c r="AU114">
        <f>_xlfn.RANK.AVG(Table2[[#This Row],[Sharpe Ratio Z-Score]],Table2[Sharpe Ratio Z-Score])</f>
        <v>215</v>
      </c>
      <c r="AV114">
        <f>(Table2[[#This Row],[Rank 1Y]]+Table2[[#This Row],[Rank 6M]]+Table2[[#This Row],[Rank Sharpe]])/3</f>
        <v>172</v>
      </c>
    </row>
    <row r="115" spans="1:48" x14ac:dyDescent="0.3">
      <c r="A115" t="s">
        <v>525</v>
      </c>
      <c r="B115" t="s">
        <v>526</v>
      </c>
      <c r="C115" t="s">
        <v>10314</v>
      </c>
      <c r="D115" t="s">
        <v>54</v>
      </c>
      <c r="E115">
        <v>40000.601462769999</v>
      </c>
      <c r="F115">
        <v>3202.3</v>
      </c>
      <c r="G115">
        <v>56.163044252919697</v>
      </c>
      <c r="H115">
        <f>(Table2[[#This Row],[1Y Return vs Nifty]]-AVERAGE(Table2[1Y Return vs Nifty]))/_xlfn.STDEV.P(Table2[1Y Return vs Nifty])</f>
        <v>0.56727909503565577</v>
      </c>
      <c r="I115">
        <v>15.273722383418299</v>
      </c>
      <c r="J115">
        <f>(Table2[[#This Row],[1M Return vs Nifty]]-AVERAGE(Table2[1M Return vs Nifty]))/_xlfn.STDEV.P(Table2[1M Return vs Nifty])</f>
        <v>1.5564331060921777</v>
      </c>
      <c r="K115">
        <v>36.732384037194102</v>
      </c>
      <c r="L115">
        <f>(Table2[[#This Row],[6M Return vs Nifty]]-AVERAGE(Table2[6M Return vs Nifty]))/_xlfn.STDEV.P(Table2[6M Return vs Nifty])</f>
        <v>1.0388171733725908</v>
      </c>
      <c r="M115">
        <v>4.8295172187465196</v>
      </c>
      <c r="N115">
        <f>(Table2[[#This Row],[1W Return vs Nifty]]-AVERAGE(Table2[1W Return vs Nifty]))/_xlfn.STDEV.P(Table2[1W Return vs Nifty])</f>
        <v>1.3872414764358092</v>
      </c>
      <c r="O115">
        <v>2991.8</v>
      </c>
      <c r="P115">
        <v>2744.1000825197798</v>
      </c>
      <c r="Q115">
        <v>2304.5681798598098</v>
      </c>
      <c r="R115">
        <v>66.409065076070505</v>
      </c>
      <c r="S115" s="2">
        <f>(Table2[[#This Row],[Close Price]]-Table2[[#This Row],[20D EMA]])/Table2[[#This Row],[20D EMA]]</f>
        <v>7.0358981215321872E-2</v>
      </c>
      <c r="T115" s="2">
        <f>(Table2[[#This Row],[Close Price]]-Table2[[#This Row],[50D EMA]])/Table2[[#This Row],[50D EMA]]</f>
        <v>0.16697638704907464</v>
      </c>
      <c r="U115" s="2">
        <f>(Table2[[#This Row],[Close Price]]-Table2[[#This Row],[200D EMA]])/Table2[[#This Row],[200D EMA]]</f>
        <v>0.38954448299064892</v>
      </c>
      <c r="V115">
        <v>1.19869068281491</v>
      </c>
      <c r="W115">
        <v>3192.05</v>
      </c>
      <c r="X115">
        <v>3258.25</v>
      </c>
      <c r="Y115">
        <v>3192.05</v>
      </c>
      <c r="Z115">
        <v>3258.25</v>
      </c>
      <c r="AA115">
        <v>3192.05</v>
      </c>
      <c r="AB115">
        <v>3258.25</v>
      </c>
      <c r="AC115" s="2">
        <f>(Table2[[#This Row],[Close Price]]/Table2[[#This Row],[Day Low]])-1</f>
        <v>3.2111025829795192E-3</v>
      </c>
      <c r="AD115" s="2">
        <f>(Table2[[#This Row],[Day High]]/Table2[[#This Row],[Close Price]])-1</f>
        <v>1.7471817131436751E-2</v>
      </c>
      <c r="AE115" s="2">
        <f>(Table2[[#This Row],[Close Price]]/Table2[[#This Row],[Current Week Low]])-1</f>
        <v>3.2111025829795192E-3</v>
      </c>
      <c r="AF115" s="2">
        <f>(Table2[[#This Row],[Current Week High]]/Table2[[#This Row],[Close Price]])-1</f>
        <v>1.7471817131436751E-2</v>
      </c>
      <c r="AG115" s="2">
        <f>(Table2[[#This Row],[Close Price]]/Table2[[#This Row],[Current Month Low]])-1</f>
        <v>3.2111025829795192E-3</v>
      </c>
      <c r="AH115" s="2">
        <f>(Table2[[#This Row],[Current Month High]]/Table2[[#This Row],[Close Price]])-1</f>
        <v>1.7471817131436751E-2</v>
      </c>
      <c r="AI115">
        <v>5.8567279767666802</v>
      </c>
      <c r="AJ115">
        <v>94.072906881609597</v>
      </c>
      <c r="AK115" t="str">
        <f>IF(AND(Table2[[#This Row],[20D EMA]]&gt;Table2[[#This Row],[50D EMA]],Table2[[#This Row],[50D EMA]]&gt;Table2[[#This Row],[200D EMA]]),"Uptrend","Downtrend/NoTrend")</f>
        <v>Uptrend</v>
      </c>
      <c r="AL115">
        <v>0.15</v>
      </c>
      <c r="AM115" t="s">
        <v>10354</v>
      </c>
      <c r="AN115">
        <v>5.13</v>
      </c>
      <c r="AO115" t="s">
        <v>10354</v>
      </c>
      <c r="AP115">
        <v>9.2464057852673004E-2</v>
      </c>
      <c r="AQ115">
        <f>(Table2[[#This Row],[Sharpe Ratio]]-AVERAGE(Table2[Sharpe Ratio]))/_xlfn.STDEV.P(Table2[Sharpe Ratio])</f>
        <v>0.33059440112969773</v>
      </c>
      <c r="AR11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4.8803652520659311</v>
      </c>
      <c r="AS115">
        <f>_xlfn.RANK.AVG(Table2[[#This Row],[1Y Return vs Nifty Z-Score]],Table2[1Y Return vs Nifty Z-Score])</f>
        <v>170</v>
      </c>
      <c r="AT115">
        <f>_xlfn.RANK.AVG(Table2[[#This Row],[6M Return vs Nifty Z-Score]],Table2[6M Return vs Nifty Z-Score])</f>
        <v>101</v>
      </c>
      <c r="AU115">
        <f>_xlfn.RANK.AVG(Table2[[#This Row],[Sharpe Ratio Z-Score]],Table2[Sharpe Ratio Z-Score])</f>
        <v>246</v>
      </c>
      <c r="AV115">
        <f>(Table2[[#This Row],[Rank 1Y]]+Table2[[#This Row],[Rank 6M]]+Table2[[#This Row],[Rank Sharpe]])/3</f>
        <v>172.33333333333334</v>
      </c>
    </row>
    <row r="116" spans="1:48" x14ac:dyDescent="0.3">
      <c r="A116" t="s">
        <v>1161</v>
      </c>
      <c r="B116" t="s">
        <v>1162</v>
      </c>
      <c r="C116" t="s">
        <v>10313</v>
      </c>
      <c r="D116" t="s">
        <v>46</v>
      </c>
      <c r="E116">
        <v>10510.994356859999</v>
      </c>
      <c r="F116">
        <v>6649.1</v>
      </c>
      <c r="G116">
        <v>27.443446088326802</v>
      </c>
      <c r="H116">
        <f>(Table2[[#This Row],[1Y Return vs Nifty]]-AVERAGE(Table2[1Y Return vs Nifty]))/_xlfn.STDEV.P(Table2[1Y Return vs Nifty])</f>
        <v>8.2224893569600443E-2</v>
      </c>
      <c r="I116">
        <v>9.5769922614526397</v>
      </c>
      <c r="J116">
        <f>(Table2[[#This Row],[1M Return vs Nifty]]-AVERAGE(Table2[1M Return vs Nifty]))/_xlfn.STDEV.P(Table2[1M Return vs Nifty])</f>
        <v>0.9714416682441438</v>
      </c>
      <c r="K116">
        <v>16.750430985024401</v>
      </c>
      <c r="L116">
        <f>(Table2[[#This Row],[6M Return vs Nifty]]-AVERAGE(Table2[6M Return vs Nifty]))/_xlfn.STDEV.P(Table2[6M Return vs Nifty])</f>
        <v>0.34054690765163287</v>
      </c>
      <c r="M116">
        <v>-5.4969488436469396</v>
      </c>
      <c r="N116">
        <f>(Table2[[#This Row],[1W Return vs Nifty]]-AVERAGE(Table2[1W Return vs Nifty]))/_xlfn.STDEV.P(Table2[1W Return vs Nifty])</f>
        <v>-1.0941032237076154</v>
      </c>
      <c r="O116">
        <v>6348.58</v>
      </c>
      <c r="P116">
        <v>5932.67708428893</v>
      </c>
      <c r="Q116">
        <v>5068.4182523740101</v>
      </c>
      <c r="R116">
        <v>57.867352941219302</v>
      </c>
      <c r="S116" s="2">
        <f>(Table2[[#This Row],[Close Price]]-Table2[[#This Row],[20D EMA]])/Table2[[#This Row],[20D EMA]]</f>
        <v>4.7336569752606167E-2</v>
      </c>
      <c r="T116" s="2">
        <f>(Table2[[#This Row],[Close Price]]-Table2[[#This Row],[50D EMA]])/Table2[[#This Row],[50D EMA]]</f>
        <v>0.12075879161000018</v>
      </c>
      <c r="U116" s="2">
        <f>(Table2[[#This Row],[Close Price]]-Table2[[#This Row],[200D EMA]])/Table2[[#This Row],[200D EMA]]</f>
        <v>0.31186884525277891</v>
      </c>
      <c r="V116">
        <v>1.88731864588634</v>
      </c>
      <c r="W116">
        <v>6621</v>
      </c>
      <c r="X116">
        <v>6849.95</v>
      </c>
      <c r="Y116">
        <v>6621</v>
      </c>
      <c r="Z116">
        <v>6849.95</v>
      </c>
      <c r="AA116">
        <v>6621</v>
      </c>
      <c r="AB116">
        <v>6849.95</v>
      </c>
      <c r="AC116" s="2">
        <f>(Table2[[#This Row],[Close Price]]/Table2[[#This Row],[Day Low]])-1</f>
        <v>4.2440718924634524E-3</v>
      </c>
      <c r="AD116" s="2">
        <f>(Table2[[#This Row],[Day High]]/Table2[[#This Row],[Close Price]])-1</f>
        <v>3.0207095697161845E-2</v>
      </c>
      <c r="AE116" s="2">
        <f>(Table2[[#This Row],[Close Price]]/Table2[[#This Row],[Current Week Low]])-1</f>
        <v>4.2440718924634524E-3</v>
      </c>
      <c r="AF116" s="2">
        <f>(Table2[[#This Row],[Current Week High]]/Table2[[#This Row],[Close Price]])-1</f>
        <v>3.0207095697161845E-2</v>
      </c>
      <c r="AG116" s="2">
        <f>(Table2[[#This Row],[Close Price]]/Table2[[#This Row],[Current Month Low]])-1</f>
        <v>4.2440718924634524E-3</v>
      </c>
      <c r="AH116" s="2">
        <f>(Table2[[#This Row],[Current Month High]]/Table2[[#This Row],[Close Price]])-1</f>
        <v>3.0207095697161845E-2</v>
      </c>
      <c r="AI116">
        <v>12.045239205305901</v>
      </c>
      <c r="AJ116">
        <v>97.598775613307794</v>
      </c>
      <c r="AK116" t="str">
        <f>IF(AND(Table2[[#This Row],[20D EMA]]&gt;Table2[[#This Row],[50D EMA]],Table2[[#This Row],[50D EMA]]&gt;Table2[[#This Row],[200D EMA]]),"Uptrend","Downtrend/NoTrend")</f>
        <v>Uptrend</v>
      </c>
      <c r="AL116">
        <v>0.28999999999999998</v>
      </c>
      <c r="AM116" t="s">
        <v>10354</v>
      </c>
      <c r="AN116">
        <v>17.260000000000002</v>
      </c>
      <c r="AO116" t="s">
        <v>10354</v>
      </c>
      <c r="AP116">
        <v>0.23242702843975499</v>
      </c>
      <c r="AQ116">
        <f>(Table2[[#This Row],[Sharpe Ratio]]-AVERAGE(Table2[Sharpe Ratio]))/_xlfn.STDEV.P(Table2[Sharpe Ratio])</f>
        <v>1.9319543270285453</v>
      </c>
      <c r="AR11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2.2320645727863067</v>
      </c>
      <c r="AS116">
        <f>_xlfn.RANK.AVG(Table2[[#This Row],[1Y Return vs Nifty Z-Score]],Table2[1Y Return vs Nifty Z-Score])</f>
        <v>267</v>
      </c>
      <c r="AT116">
        <f>_xlfn.RANK.AVG(Table2[[#This Row],[6M Return vs Nifty Z-Score]],Table2[6M Return vs Nifty Z-Score])</f>
        <v>231</v>
      </c>
      <c r="AU116">
        <f>_xlfn.RANK.AVG(Table2[[#This Row],[Sharpe Ratio Z-Score]],Table2[Sharpe Ratio Z-Score])</f>
        <v>19</v>
      </c>
      <c r="AV116">
        <f>(Table2[[#This Row],[Rank 1Y]]+Table2[[#This Row],[Rank 6M]]+Table2[[#This Row],[Rank Sharpe]])/3</f>
        <v>172.33333333333334</v>
      </c>
    </row>
    <row r="117" spans="1:48" x14ac:dyDescent="0.3">
      <c r="A117" t="s">
        <v>1426</v>
      </c>
      <c r="B117" t="s">
        <v>1427</v>
      </c>
      <c r="C117" t="s">
        <v>10323</v>
      </c>
      <c r="D117" t="s">
        <v>276</v>
      </c>
      <c r="E117">
        <v>7675.7684381299996</v>
      </c>
      <c r="F117">
        <v>1847.35</v>
      </c>
      <c r="G117">
        <v>49.045006202922004</v>
      </c>
      <c r="H117">
        <f>(Table2[[#This Row],[1Y Return vs Nifty]]-AVERAGE(Table2[1Y Return vs Nifty]))/_xlfn.STDEV.P(Table2[1Y Return vs Nifty])</f>
        <v>0.44706034258099131</v>
      </c>
      <c r="I117">
        <v>1.84620795097139</v>
      </c>
      <c r="J117">
        <f>(Table2[[#This Row],[1M Return vs Nifty]]-AVERAGE(Table2[1M Return vs Nifty]))/_xlfn.STDEV.P(Table2[1M Return vs Nifty])</f>
        <v>0.17757526898404041</v>
      </c>
      <c r="K117">
        <v>40.162533036728703</v>
      </c>
      <c r="L117">
        <f>(Table2[[#This Row],[6M Return vs Nifty]]-AVERAGE(Table2[6M Return vs Nifty]))/_xlfn.STDEV.P(Table2[6M Return vs Nifty])</f>
        <v>1.1586838874577503</v>
      </c>
      <c r="M117">
        <v>-6.3392571040713799</v>
      </c>
      <c r="N117">
        <f>(Table2[[#This Row],[1W Return vs Nifty]]-AVERAGE(Table2[1W Return vs Nifty]))/_xlfn.STDEV.P(Table2[1W Return vs Nifty])</f>
        <v>-1.296501326336617</v>
      </c>
      <c r="O117">
        <v>1854.8</v>
      </c>
      <c r="P117">
        <v>1702.9783797098</v>
      </c>
      <c r="Q117">
        <v>1358.0304030807099</v>
      </c>
      <c r="R117">
        <v>44.249800498682603</v>
      </c>
      <c r="S117" s="2">
        <f>(Table2[[#This Row],[Close Price]]-Table2[[#This Row],[20D EMA]])/Table2[[#This Row],[20D EMA]]</f>
        <v>-4.0166055639422283E-3</v>
      </c>
      <c r="T117" s="2">
        <f>(Table2[[#This Row],[Close Price]]-Table2[[#This Row],[50D EMA]])/Table2[[#This Row],[50D EMA]]</f>
        <v>8.4775956060464994E-2</v>
      </c>
      <c r="U117" s="2">
        <f>(Table2[[#This Row],[Close Price]]-Table2[[#This Row],[200D EMA]])/Table2[[#This Row],[200D EMA]]</f>
        <v>0.36031564227815671</v>
      </c>
      <c r="V117">
        <v>0.72171455504413495</v>
      </c>
      <c r="W117">
        <v>1830</v>
      </c>
      <c r="X117">
        <v>1890.05</v>
      </c>
      <c r="Y117">
        <v>1830</v>
      </c>
      <c r="Z117">
        <v>1890.05</v>
      </c>
      <c r="AA117">
        <v>1830</v>
      </c>
      <c r="AB117">
        <v>1890.05</v>
      </c>
      <c r="AC117" s="2">
        <f>(Table2[[#This Row],[Close Price]]/Table2[[#This Row],[Day Low]])-1</f>
        <v>9.4808743169398912E-3</v>
      </c>
      <c r="AD117" s="2">
        <f>(Table2[[#This Row],[Day High]]/Table2[[#This Row],[Close Price]])-1</f>
        <v>2.311419059734221E-2</v>
      </c>
      <c r="AE117" s="2">
        <f>(Table2[[#This Row],[Close Price]]/Table2[[#This Row],[Current Week Low]])-1</f>
        <v>9.4808743169398912E-3</v>
      </c>
      <c r="AF117" s="2">
        <f>(Table2[[#This Row],[Current Week High]]/Table2[[#This Row],[Close Price]])-1</f>
        <v>2.311419059734221E-2</v>
      </c>
      <c r="AG117" s="2">
        <f>(Table2[[#This Row],[Close Price]]/Table2[[#This Row],[Current Month Low]])-1</f>
        <v>9.4808743169398912E-3</v>
      </c>
      <c r="AH117" s="2">
        <f>(Table2[[#This Row],[Current Month High]]/Table2[[#This Row],[Close Price]])-1</f>
        <v>2.311419059734221E-2</v>
      </c>
      <c r="AI117">
        <v>9.6706092510894006</v>
      </c>
      <c r="AJ117">
        <v>111.82777204449</v>
      </c>
      <c r="AK117" t="str">
        <f>IF(AND(Table2[[#This Row],[20D EMA]]&gt;Table2[[#This Row],[50D EMA]],Table2[[#This Row],[50D EMA]]&gt;Table2[[#This Row],[200D EMA]]),"Uptrend","Downtrend/NoTrend")</f>
        <v>Uptrend</v>
      </c>
      <c r="AL117">
        <v>0.36</v>
      </c>
      <c r="AM117" t="s">
        <v>10354</v>
      </c>
      <c r="AN117">
        <v>0.14000000000000001</v>
      </c>
      <c r="AO117" t="s">
        <v>10354</v>
      </c>
      <c r="AP117">
        <v>9.5604447060317996E-2</v>
      </c>
      <c r="AQ117">
        <f>(Table2[[#This Row],[Sharpe Ratio]]-AVERAGE(Table2[Sharpe Ratio]))/_xlfn.STDEV.P(Table2[Sharpe Ratio])</f>
        <v>0.366524571858098</v>
      </c>
      <c r="AR11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0.85334274454426318</v>
      </c>
      <c r="AS117">
        <f>_xlfn.RANK.AVG(Table2[[#This Row],[1Y Return vs Nifty Z-Score]],Table2[1Y Return vs Nifty Z-Score])</f>
        <v>185</v>
      </c>
      <c r="AT117">
        <f>_xlfn.RANK.AVG(Table2[[#This Row],[6M Return vs Nifty Z-Score]],Table2[6M Return vs Nifty Z-Score])</f>
        <v>90</v>
      </c>
      <c r="AU117">
        <f>_xlfn.RANK.AVG(Table2[[#This Row],[Sharpe Ratio Z-Score]],Table2[Sharpe Ratio Z-Score])</f>
        <v>242</v>
      </c>
      <c r="AV117">
        <f>(Table2[[#This Row],[Rank 1Y]]+Table2[[#This Row],[Rank 6M]]+Table2[[#This Row],[Rank Sharpe]])/3</f>
        <v>172.33333333333334</v>
      </c>
    </row>
    <row r="118" spans="1:48" x14ac:dyDescent="0.3">
      <c r="A118" t="s">
        <v>267</v>
      </c>
      <c r="B118" t="s">
        <v>268</v>
      </c>
      <c r="C118" t="s">
        <v>10314</v>
      </c>
      <c r="D118" t="s">
        <v>54</v>
      </c>
      <c r="E118">
        <v>101844.08222722499</v>
      </c>
      <c r="F118">
        <v>2232.75</v>
      </c>
      <c r="G118">
        <v>73.392262868499898</v>
      </c>
      <c r="H118">
        <f>(Table2[[#This Row],[1Y Return vs Nifty]]-AVERAGE(Table2[1Y Return vs Nifty]))/_xlfn.STDEV.P(Table2[1Y Return vs Nifty])</f>
        <v>0.85826871228480817</v>
      </c>
      <c r="I118">
        <v>12.8426471870404</v>
      </c>
      <c r="J118">
        <f>(Table2[[#This Row],[1M Return vs Nifty]]-AVERAGE(Table2[1M Return vs Nifty]))/_xlfn.STDEV.P(Table2[1M Return vs Nifty])</f>
        <v>1.3067884600939077</v>
      </c>
      <c r="K118">
        <v>23.649499795612599</v>
      </c>
      <c r="L118">
        <f>(Table2[[#This Row],[6M Return vs Nifty]]-AVERAGE(Table2[6M Return vs Nifty]))/_xlfn.STDEV.P(Table2[6M Return vs Nifty])</f>
        <v>0.58163518360839694</v>
      </c>
      <c r="M118">
        <v>5.6042449810803801</v>
      </c>
      <c r="N118">
        <f>(Table2[[#This Row],[1W Return vs Nifty]]-AVERAGE(Table2[1W Return vs Nifty]))/_xlfn.STDEV.P(Table2[1W Return vs Nifty])</f>
        <v>1.5734006731548014</v>
      </c>
      <c r="O118">
        <v>2098.37</v>
      </c>
      <c r="P118">
        <v>1947.44017085357</v>
      </c>
      <c r="Q118">
        <v>1619.03368954032</v>
      </c>
      <c r="R118">
        <v>79.424208814876593</v>
      </c>
      <c r="S118" s="2">
        <f>(Table2[[#This Row],[Close Price]]-Table2[[#This Row],[20D EMA]])/Table2[[#This Row],[20D EMA]]</f>
        <v>6.4040183571057591E-2</v>
      </c>
      <c r="T118" s="2">
        <f>(Table2[[#This Row],[Close Price]]-Table2[[#This Row],[50D EMA]])/Table2[[#This Row],[50D EMA]]</f>
        <v>0.14650505490054555</v>
      </c>
      <c r="U118" s="2">
        <f>(Table2[[#This Row],[Close Price]]-Table2[[#This Row],[200D EMA]])/Table2[[#This Row],[200D EMA]]</f>
        <v>0.37906333538613879</v>
      </c>
      <c r="V118">
        <v>0.824081726858091</v>
      </c>
      <c r="W118">
        <v>2229.6999999999998</v>
      </c>
      <c r="X118">
        <v>2265.8000000000002</v>
      </c>
      <c r="Y118">
        <v>2229.6999999999998</v>
      </c>
      <c r="Z118">
        <v>2265.8000000000002</v>
      </c>
      <c r="AA118">
        <v>2229.6999999999998</v>
      </c>
      <c r="AB118">
        <v>2265.8000000000002</v>
      </c>
      <c r="AC118" s="2">
        <f>(Table2[[#This Row],[Close Price]]/Table2[[#This Row],[Day Low]])-1</f>
        <v>1.3678970265058599E-3</v>
      </c>
      <c r="AD118" s="2">
        <f>(Table2[[#This Row],[Day High]]/Table2[[#This Row],[Close Price]])-1</f>
        <v>1.4802373754338793E-2</v>
      </c>
      <c r="AE118" s="2">
        <f>(Table2[[#This Row],[Close Price]]/Table2[[#This Row],[Current Week Low]])-1</f>
        <v>1.3678970265058599E-3</v>
      </c>
      <c r="AF118" s="2">
        <f>(Table2[[#This Row],[Current Week High]]/Table2[[#This Row],[Close Price]])-1</f>
        <v>1.4802373754338793E-2</v>
      </c>
      <c r="AG118" s="2">
        <f>(Table2[[#This Row],[Close Price]]/Table2[[#This Row],[Current Month Low]])-1</f>
        <v>1.3678970265058599E-3</v>
      </c>
      <c r="AH118" s="2">
        <f>(Table2[[#This Row],[Current Month High]]/Table2[[#This Row],[Close Price]])-1</f>
        <v>1.4802373754338793E-2</v>
      </c>
      <c r="AI118">
        <v>1.48023737543387</v>
      </c>
      <c r="AJ118">
        <v>104.55794777828601</v>
      </c>
      <c r="AK118" t="str">
        <f>IF(AND(Table2[[#This Row],[20D EMA]]&gt;Table2[[#This Row],[50D EMA]],Table2[[#This Row],[50D EMA]]&gt;Table2[[#This Row],[200D EMA]]),"Uptrend","Downtrend/NoTrend")</f>
        <v>Uptrend</v>
      </c>
      <c r="AL118">
        <v>0.19</v>
      </c>
      <c r="AM118" t="s">
        <v>10354</v>
      </c>
      <c r="AN118">
        <v>7.66</v>
      </c>
      <c r="AO118" t="s">
        <v>10354</v>
      </c>
      <c r="AP118">
        <v>0.10129146602070099</v>
      </c>
      <c r="AQ118">
        <f>(Table2[[#This Row],[Sharpe Ratio]]-AVERAGE(Table2[Sharpe Ratio]))/_xlfn.STDEV.P(Table2[Sharpe Ratio])</f>
        <v>0.43159152651606664</v>
      </c>
      <c r="AR11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4.751684555657981</v>
      </c>
      <c r="AS118">
        <f>_xlfn.RANK.AVG(Table2[[#This Row],[1Y Return vs Nifty Z-Score]],Table2[1Y Return vs Nifty Z-Score])</f>
        <v>114</v>
      </c>
      <c r="AT118">
        <f>_xlfn.RANK.AVG(Table2[[#This Row],[6M Return vs Nifty Z-Score]],Table2[6M Return vs Nifty Z-Score])</f>
        <v>177</v>
      </c>
      <c r="AU118">
        <f>_xlfn.RANK.AVG(Table2[[#This Row],[Sharpe Ratio Z-Score]],Table2[Sharpe Ratio Z-Score])</f>
        <v>229</v>
      </c>
      <c r="AV118">
        <f>(Table2[[#This Row],[Rank 1Y]]+Table2[[#This Row],[Rank 6M]]+Table2[[#This Row],[Rank Sharpe]])/3</f>
        <v>173.33333333333334</v>
      </c>
    </row>
    <row r="119" spans="1:48" x14ac:dyDescent="0.3">
      <c r="A119" t="s">
        <v>1250</v>
      </c>
      <c r="B119" t="s">
        <v>1251</v>
      </c>
      <c r="C119" t="s">
        <v>10312</v>
      </c>
      <c r="D119" t="s">
        <v>118</v>
      </c>
      <c r="E119">
        <v>9368.1531713500008</v>
      </c>
      <c r="F119">
        <v>1592.75</v>
      </c>
      <c r="G119">
        <v>22.730520315355701</v>
      </c>
      <c r="H119">
        <f>(Table2[[#This Row],[1Y Return vs Nifty]]-AVERAGE(Table2[1Y Return vs Nifty]))/_xlfn.STDEV.P(Table2[1Y Return vs Nifty])</f>
        <v>2.6268283642304937E-3</v>
      </c>
      <c r="I119">
        <v>15.9980820992501</v>
      </c>
      <c r="J119">
        <f>(Table2[[#This Row],[1M Return vs Nifty]]-AVERAGE(Table2[1M Return vs Nifty]))/_xlfn.STDEV.P(Table2[1M Return vs Nifty])</f>
        <v>1.6308168705695836</v>
      </c>
      <c r="K119">
        <v>32.1451873019546</v>
      </c>
      <c r="L119">
        <f>(Table2[[#This Row],[6M Return vs Nifty]]-AVERAGE(Table2[6M Return vs Nifty]))/_xlfn.STDEV.P(Table2[6M Return vs Nifty])</f>
        <v>0.87851737310445865</v>
      </c>
      <c r="M119">
        <v>3.1055156447862902</v>
      </c>
      <c r="N119">
        <f>(Table2[[#This Row],[1W Return vs Nifty]]-AVERAGE(Table2[1W Return vs Nifty]))/_xlfn.STDEV.P(Table2[1W Return vs Nifty])</f>
        <v>0.97298144374524287</v>
      </c>
      <c r="O119">
        <v>1504.33</v>
      </c>
      <c r="P119">
        <v>1438.9790439194201</v>
      </c>
      <c r="Q119">
        <v>1247.5048599683701</v>
      </c>
      <c r="R119">
        <v>68.414416572652399</v>
      </c>
      <c r="S119" s="2">
        <f>(Table2[[#This Row],[Close Price]]-Table2[[#This Row],[20D EMA]])/Table2[[#This Row],[20D EMA]]</f>
        <v>5.8776997068462421E-2</v>
      </c>
      <c r="T119" s="2">
        <f>(Table2[[#This Row],[Close Price]]-Table2[[#This Row],[50D EMA]])/Table2[[#This Row],[50D EMA]]</f>
        <v>0.10686115043186883</v>
      </c>
      <c r="U119" s="2">
        <f>(Table2[[#This Row],[Close Price]]-Table2[[#This Row],[200D EMA]])/Table2[[#This Row],[200D EMA]]</f>
        <v>0.27674853310021053</v>
      </c>
      <c r="V119">
        <v>1.05513305433855</v>
      </c>
      <c r="W119">
        <v>1582.2</v>
      </c>
      <c r="X119">
        <v>1627.85</v>
      </c>
      <c r="Y119">
        <v>1582.2</v>
      </c>
      <c r="Z119">
        <v>1627.85</v>
      </c>
      <c r="AA119">
        <v>1582.2</v>
      </c>
      <c r="AB119">
        <v>1627.85</v>
      </c>
      <c r="AC119" s="2">
        <f>(Table2[[#This Row],[Close Price]]/Table2[[#This Row],[Day Low]])-1</f>
        <v>6.6679307293642243E-3</v>
      </c>
      <c r="AD119" s="2">
        <f>(Table2[[#This Row],[Day High]]/Table2[[#This Row],[Close Price]])-1</f>
        <v>2.2037356772877104E-2</v>
      </c>
      <c r="AE119" s="2">
        <f>(Table2[[#This Row],[Close Price]]/Table2[[#This Row],[Current Week Low]])-1</f>
        <v>6.6679307293642243E-3</v>
      </c>
      <c r="AF119" s="2">
        <f>(Table2[[#This Row],[Current Week High]]/Table2[[#This Row],[Close Price]])-1</f>
        <v>2.2037356772877104E-2</v>
      </c>
      <c r="AG119" s="2">
        <f>(Table2[[#This Row],[Close Price]]/Table2[[#This Row],[Current Month Low]])-1</f>
        <v>6.6679307293642243E-3</v>
      </c>
      <c r="AH119" s="2">
        <f>(Table2[[#This Row],[Current Month High]]/Table2[[#This Row],[Close Price]])-1</f>
        <v>2.2037356772877104E-2</v>
      </c>
      <c r="AI119">
        <v>2.4642913200439498</v>
      </c>
      <c r="AJ119">
        <v>73.502178649237393</v>
      </c>
      <c r="AK119" t="str">
        <f>IF(AND(Table2[[#This Row],[20D EMA]]&gt;Table2[[#This Row],[50D EMA]],Table2[[#This Row],[50D EMA]]&gt;Table2[[#This Row],[200D EMA]]),"Uptrend","Downtrend/NoTrend")</f>
        <v>Uptrend</v>
      </c>
      <c r="AL119">
        <v>0.02</v>
      </c>
      <c r="AM119" t="s">
        <v>10354</v>
      </c>
      <c r="AN119">
        <v>10.6</v>
      </c>
      <c r="AO119" t="s">
        <v>10354</v>
      </c>
      <c r="AP119">
        <v>0.16294582962083501</v>
      </c>
      <c r="AQ119">
        <f>(Table2[[#This Row],[Sharpe Ratio]]-AVERAGE(Table2[Sharpe Ratio]))/_xlfn.STDEV.P(Table2[Sharpe Ratio])</f>
        <v>1.1369982974063928</v>
      </c>
      <c r="AR11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4.6219408131899087</v>
      </c>
      <c r="AS119">
        <f>_xlfn.RANK.AVG(Table2[[#This Row],[1Y Return vs Nifty Z-Score]],Table2[1Y Return vs Nifty Z-Score])</f>
        <v>299</v>
      </c>
      <c r="AT119">
        <f>_xlfn.RANK.AVG(Table2[[#This Row],[6M Return vs Nifty Z-Score]],Table2[6M Return vs Nifty Z-Score])</f>
        <v>124</v>
      </c>
      <c r="AU119">
        <f>_xlfn.RANK.AVG(Table2[[#This Row],[Sharpe Ratio Z-Score]],Table2[Sharpe Ratio Z-Score])</f>
        <v>98</v>
      </c>
      <c r="AV119">
        <f>(Table2[[#This Row],[Rank 1Y]]+Table2[[#This Row],[Rank 6M]]+Table2[[#This Row],[Rank Sharpe]])/3</f>
        <v>173.66666666666666</v>
      </c>
    </row>
    <row r="120" spans="1:48" x14ac:dyDescent="0.3">
      <c r="A120" t="s">
        <v>1077</v>
      </c>
      <c r="B120" t="s">
        <v>1078</v>
      </c>
      <c r="C120" t="s">
        <v>10317</v>
      </c>
      <c r="D120" t="s">
        <v>127</v>
      </c>
      <c r="E120">
        <v>12143.058564200001</v>
      </c>
      <c r="F120">
        <v>344.6</v>
      </c>
      <c r="G120">
        <v>10.6158607931609</v>
      </c>
      <c r="H120">
        <f>(Table2[[#This Row],[1Y Return vs Nifty]]-AVERAGE(Table2[1Y Return vs Nifty]))/_xlfn.STDEV.P(Table2[1Y Return vs Nifty])</f>
        <v>-0.20198141395497882</v>
      </c>
      <c r="I120">
        <v>28.649954376404299</v>
      </c>
      <c r="J120">
        <f>(Table2[[#This Row],[1M Return vs Nifty]]-AVERAGE(Table2[1M Return vs Nifty]))/_xlfn.STDEV.P(Table2[1M Return vs Nifty])</f>
        <v>2.9300248015095018</v>
      </c>
      <c r="K120">
        <v>44.140259020488401</v>
      </c>
      <c r="L120">
        <f>(Table2[[#This Row],[6M Return vs Nifty]]-AVERAGE(Table2[6M Return vs Nifty]))/_xlfn.STDEV.P(Table2[6M Return vs Nifty])</f>
        <v>1.2976857043669063</v>
      </c>
      <c r="M120">
        <v>-0.57180259713923298</v>
      </c>
      <c r="N120">
        <f>(Table2[[#This Row],[1W Return vs Nifty]]-AVERAGE(Table2[1W Return vs Nifty]))/_xlfn.STDEV.P(Table2[1W Return vs Nifty])</f>
        <v>8.9359295063361821E-2</v>
      </c>
      <c r="O120">
        <v>325.06</v>
      </c>
      <c r="P120">
        <v>293.97973128686101</v>
      </c>
      <c r="Q120">
        <v>246.27269565239399</v>
      </c>
      <c r="R120">
        <v>64.876769375299403</v>
      </c>
      <c r="S120" s="2">
        <f>(Table2[[#This Row],[Close Price]]-Table2[[#This Row],[20D EMA]])/Table2[[#This Row],[20D EMA]]</f>
        <v>6.0111979326893557E-2</v>
      </c>
      <c r="T120" s="2">
        <f>(Table2[[#This Row],[Close Price]]-Table2[[#This Row],[50D EMA]])/Table2[[#This Row],[50D EMA]]</f>
        <v>0.17218965570025818</v>
      </c>
      <c r="U120" s="2">
        <f>(Table2[[#This Row],[Close Price]]-Table2[[#This Row],[200D EMA]])/Table2[[#This Row],[200D EMA]]</f>
        <v>0.39926189985101662</v>
      </c>
      <c r="V120">
        <v>1.1660818843069001</v>
      </c>
      <c r="W120">
        <v>342.2</v>
      </c>
      <c r="X120">
        <v>353.4</v>
      </c>
      <c r="Y120">
        <v>342.2</v>
      </c>
      <c r="Z120">
        <v>353.4</v>
      </c>
      <c r="AA120">
        <v>342.2</v>
      </c>
      <c r="AB120">
        <v>353.4</v>
      </c>
      <c r="AC120" s="2">
        <f>(Table2[[#This Row],[Close Price]]/Table2[[#This Row],[Day Low]])-1</f>
        <v>7.013442431326844E-3</v>
      </c>
      <c r="AD120" s="2">
        <f>(Table2[[#This Row],[Day High]]/Table2[[#This Row],[Close Price]])-1</f>
        <v>2.5536854323853664E-2</v>
      </c>
      <c r="AE120" s="2">
        <f>(Table2[[#This Row],[Close Price]]/Table2[[#This Row],[Current Week Low]])-1</f>
        <v>7.013442431326844E-3</v>
      </c>
      <c r="AF120" s="2">
        <f>(Table2[[#This Row],[Current Week High]]/Table2[[#This Row],[Close Price]])-1</f>
        <v>2.5536854323853664E-2</v>
      </c>
      <c r="AG120" s="2">
        <f>(Table2[[#This Row],[Close Price]]/Table2[[#This Row],[Current Month Low]])-1</f>
        <v>7.013442431326844E-3</v>
      </c>
      <c r="AH120" s="2">
        <f>(Table2[[#This Row],[Current Month High]]/Table2[[#This Row],[Close Price]])-1</f>
        <v>2.5536854323853664E-2</v>
      </c>
      <c r="AI120">
        <v>7.05165409170049</v>
      </c>
      <c r="AJ120">
        <v>91.178918169209396</v>
      </c>
      <c r="AK120" t="str">
        <f>IF(AND(Table2[[#This Row],[20D EMA]]&gt;Table2[[#This Row],[50D EMA]],Table2[[#This Row],[50D EMA]]&gt;Table2[[#This Row],[200D EMA]]),"Uptrend","Downtrend/NoTrend")</f>
        <v>Uptrend</v>
      </c>
      <c r="AL120">
        <v>0.59</v>
      </c>
      <c r="AM120" t="s">
        <v>10354</v>
      </c>
      <c r="AN120">
        <v>5.56</v>
      </c>
      <c r="AO120" t="s">
        <v>10354</v>
      </c>
      <c r="AP120">
        <v>0.16672528023003</v>
      </c>
      <c r="AQ120">
        <f>(Table2[[#This Row],[Sharpe Ratio]]-AVERAGE(Table2[Sharpe Ratio]))/_xlfn.STDEV.P(Table2[Sharpe Ratio])</f>
        <v>1.1802401686105572</v>
      </c>
      <c r="AR12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5.2953285555953489</v>
      </c>
      <c r="AS120">
        <f>_xlfn.RANK.AVG(Table2[[#This Row],[1Y Return vs Nifty Z-Score]],Table2[1Y Return vs Nifty Z-Score])</f>
        <v>363</v>
      </c>
      <c r="AT120">
        <f>_xlfn.RANK.AVG(Table2[[#This Row],[6M Return vs Nifty Z-Score]],Table2[6M Return vs Nifty Z-Score])</f>
        <v>74</v>
      </c>
      <c r="AU120">
        <f>_xlfn.RANK.AVG(Table2[[#This Row],[Sharpe Ratio Z-Score]],Table2[Sharpe Ratio Z-Score])</f>
        <v>90</v>
      </c>
      <c r="AV120">
        <f>(Table2[[#This Row],[Rank 1Y]]+Table2[[#This Row],[Rank 6M]]+Table2[[#This Row],[Rank Sharpe]])/3</f>
        <v>175.66666666666666</v>
      </c>
    </row>
    <row r="121" spans="1:48" x14ac:dyDescent="0.3">
      <c r="A121" t="s">
        <v>606</v>
      </c>
      <c r="B121" t="s">
        <v>607</v>
      </c>
      <c r="C121" t="s">
        <v>10310</v>
      </c>
      <c r="D121" t="s">
        <v>405</v>
      </c>
      <c r="E121">
        <v>31356.019492070001</v>
      </c>
      <c r="F121">
        <v>1669.85</v>
      </c>
      <c r="G121">
        <v>36.785607787971699</v>
      </c>
      <c r="H121">
        <f>(Table2[[#This Row],[1Y Return vs Nifty]]-AVERAGE(Table2[1Y Return vs Nifty]))/_xlfn.STDEV.P(Table2[1Y Return vs Nifty])</f>
        <v>0.24000756020783526</v>
      </c>
      <c r="I121">
        <v>0.90880821932498701</v>
      </c>
      <c r="J121">
        <f>(Table2[[#This Row],[1M Return vs Nifty]]-AVERAGE(Table2[1M Return vs Nifty]))/_xlfn.STDEV.P(Table2[1M Return vs Nifty])</f>
        <v>8.1314641375974148E-2</v>
      </c>
      <c r="K121">
        <v>43.708121477810501</v>
      </c>
      <c r="L121">
        <f>(Table2[[#This Row],[6M Return vs Nifty]]-AVERAGE(Table2[6M Return vs Nifty]))/_xlfn.STDEV.P(Table2[6M Return vs Nifty])</f>
        <v>1.2825846381214858</v>
      </c>
      <c r="M121">
        <v>-7.8484010218929399</v>
      </c>
      <c r="N121">
        <f>(Table2[[#This Row],[1W Return vs Nifty]]-AVERAGE(Table2[1W Return vs Nifty]))/_xlfn.STDEV.P(Table2[1W Return vs Nifty])</f>
        <v>-1.6591332509092975</v>
      </c>
      <c r="O121">
        <v>1599.87</v>
      </c>
      <c r="P121">
        <v>1500.62800912286</v>
      </c>
      <c r="Q121">
        <v>1241.7054134655</v>
      </c>
      <c r="R121">
        <v>61.596622423486302</v>
      </c>
      <c r="S121" s="2">
        <f>(Table2[[#This Row],[Close Price]]-Table2[[#This Row],[20D EMA]])/Table2[[#This Row],[20D EMA]]</f>
        <v>4.3741053960634317E-2</v>
      </c>
      <c r="T121" s="2">
        <f>(Table2[[#This Row],[Close Price]]-Table2[[#This Row],[50D EMA]])/Table2[[#This Row],[50D EMA]]</f>
        <v>0.11276744792738656</v>
      </c>
      <c r="U121" s="2">
        <f>(Table2[[#This Row],[Close Price]]-Table2[[#This Row],[200D EMA]])/Table2[[#This Row],[200D EMA]]</f>
        <v>0.3448036723457481</v>
      </c>
      <c r="V121">
        <v>0.94998331648294598</v>
      </c>
      <c r="W121">
        <v>1612</v>
      </c>
      <c r="X121">
        <v>1688</v>
      </c>
      <c r="Y121">
        <v>1612</v>
      </c>
      <c r="Z121">
        <v>1688</v>
      </c>
      <c r="AA121">
        <v>1612</v>
      </c>
      <c r="AB121">
        <v>1688</v>
      </c>
      <c r="AC121" s="2">
        <f>(Table2[[#This Row],[Close Price]]/Table2[[#This Row],[Day Low]])-1</f>
        <v>3.588709677419355E-2</v>
      </c>
      <c r="AD121" s="2">
        <f>(Table2[[#This Row],[Day High]]/Table2[[#This Row],[Close Price]])-1</f>
        <v>1.0869239752073545E-2</v>
      </c>
      <c r="AE121" s="2">
        <f>(Table2[[#This Row],[Close Price]]/Table2[[#This Row],[Current Week Low]])-1</f>
        <v>3.588709677419355E-2</v>
      </c>
      <c r="AF121" s="2">
        <f>(Table2[[#This Row],[Current Week High]]/Table2[[#This Row],[Close Price]])-1</f>
        <v>1.0869239752073545E-2</v>
      </c>
      <c r="AG121" s="2">
        <f>(Table2[[#This Row],[Close Price]]/Table2[[#This Row],[Current Month Low]])-1</f>
        <v>3.588709677419355E-2</v>
      </c>
      <c r="AH121" s="2">
        <f>(Table2[[#This Row],[Current Month High]]/Table2[[#This Row],[Close Price]])-1</f>
        <v>1.0869239752073545E-2</v>
      </c>
      <c r="AI121">
        <v>5.3597628529508503</v>
      </c>
      <c r="AJ121">
        <v>74.042420136536506</v>
      </c>
      <c r="AK121" t="str">
        <f>IF(AND(Table2[[#This Row],[20D EMA]]&gt;Table2[[#This Row],[50D EMA]],Table2[[#This Row],[50D EMA]]&gt;Table2[[#This Row],[200D EMA]]),"Uptrend","Downtrend/NoTrend")</f>
        <v>Uptrend</v>
      </c>
      <c r="AL121">
        <v>0.26</v>
      </c>
      <c r="AM121" t="s">
        <v>10354</v>
      </c>
      <c r="AN121">
        <v>6.39</v>
      </c>
      <c r="AO121" t="s">
        <v>10354</v>
      </c>
      <c r="AP121">
        <v>0.10563115785407701</v>
      </c>
      <c r="AQ121">
        <f>(Table2[[#This Row],[Sharpe Ratio]]-AVERAGE(Table2[Sharpe Ratio]))/_xlfn.STDEV.P(Table2[Sharpe Ratio])</f>
        <v>0.48124329200496124</v>
      </c>
      <c r="AR12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0.42601688080095901</v>
      </c>
      <c r="AS121">
        <f>_xlfn.RANK.AVG(Table2[[#This Row],[1Y Return vs Nifty Z-Score]],Table2[1Y Return vs Nifty Z-Score])</f>
        <v>235</v>
      </c>
      <c r="AT121">
        <f>_xlfn.RANK.AVG(Table2[[#This Row],[6M Return vs Nifty Z-Score]],Table2[6M Return vs Nifty Z-Score])</f>
        <v>76</v>
      </c>
      <c r="AU121">
        <f>_xlfn.RANK.AVG(Table2[[#This Row],[Sharpe Ratio Z-Score]],Table2[Sharpe Ratio Z-Score])</f>
        <v>217</v>
      </c>
      <c r="AV121">
        <f>(Table2[[#This Row],[Rank 1Y]]+Table2[[#This Row],[Rank 6M]]+Table2[[#This Row],[Rank Sharpe]])/3</f>
        <v>176</v>
      </c>
    </row>
    <row r="122" spans="1:48" x14ac:dyDescent="0.3">
      <c r="A122" t="s">
        <v>282</v>
      </c>
      <c r="B122" t="s">
        <v>283</v>
      </c>
      <c r="C122" t="s">
        <v>10312</v>
      </c>
      <c r="D122" t="s">
        <v>185</v>
      </c>
      <c r="E122">
        <v>98718.545788470001</v>
      </c>
      <c r="F122">
        <v>3629.55</v>
      </c>
      <c r="G122">
        <v>56.932723692198202</v>
      </c>
      <c r="H122">
        <f>(Table2[[#This Row],[1Y Return vs Nifty]]-AVERAGE(Table2[1Y Return vs Nifty]))/_xlfn.STDEV.P(Table2[1Y Return vs Nifty])</f>
        <v>0.58027844981995591</v>
      </c>
      <c r="I122">
        <v>6.3845618977343097</v>
      </c>
      <c r="J122">
        <f>(Table2[[#This Row],[1M Return vs Nifty]]-AVERAGE(Table2[1M Return vs Nifty]))/_xlfn.STDEV.P(Table2[1M Return vs Nifty])</f>
        <v>0.64361423237872295</v>
      </c>
      <c r="K122">
        <v>30.838391664643101</v>
      </c>
      <c r="L122">
        <f>(Table2[[#This Row],[6M Return vs Nifty]]-AVERAGE(Table2[6M Return vs Nifty]))/_xlfn.STDEV.P(Table2[6M Return vs Nifty])</f>
        <v>0.83285133963285041</v>
      </c>
      <c r="M122">
        <v>2.1535408089788399</v>
      </c>
      <c r="N122">
        <f>(Table2[[#This Row],[1W Return vs Nifty]]-AVERAGE(Table2[1W Return vs Nifty]))/_xlfn.STDEV.P(Table2[1W Return vs Nifty])</f>
        <v>0.74423157915185467</v>
      </c>
      <c r="O122">
        <v>3508.57</v>
      </c>
      <c r="P122">
        <v>3301.5362919720801</v>
      </c>
      <c r="Q122">
        <v>2786.90000961036</v>
      </c>
      <c r="R122">
        <v>67.817186654707101</v>
      </c>
      <c r="S122" s="2">
        <f>(Table2[[#This Row],[Close Price]]-Table2[[#This Row],[20D EMA]])/Table2[[#This Row],[20D EMA]]</f>
        <v>3.4481284397917103E-2</v>
      </c>
      <c r="T122" s="2">
        <f>(Table2[[#This Row],[Close Price]]-Table2[[#This Row],[50D EMA]])/Table2[[#This Row],[50D EMA]]</f>
        <v>9.9351840785609019E-2</v>
      </c>
      <c r="U122" s="2">
        <f>(Table2[[#This Row],[Close Price]]-Table2[[#This Row],[200D EMA]])/Table2[[#This Row],[200D EMA]]</f>
        <v>0.3023610418328041</v>
      </c>
      <c r="V122">
        <v>0.91598706324225398</v>
      </c>
      <c r="W122">
        <v>3607.05</v>
      </c>
      <c r="X122">
        <v>3664.45</v>
      </c>
      <c r="Y122">
        <v>3607.05</v>
      </c>
      <c r="Z122">
        <v>3664.45</v>
      </c>
      <c r="AA122">
        <v>3607.05</v>
      </c>
      <c r="AB122">
        <v>3664.45</v>
      </c>
      <c r="AC122" s="2">
        <f>(Table2[[#This Row],[Close Price]]/Table2[[#This Row],[Day Low]])-1</f>
        <v>6.2377843390026833E-3</v>
      </c>
      <c r="AD122" s="2">
        <f>(Table2[[#This Row],[Day High]]/Table2[[#This Row],[Close Price]])-1</f>
        <v>9.6155170751193175E-3</v>
      </c>
      <c r="AE122" s="2">
        <f>(Table2[[#This Row],[Close Price]]/Table2[[#This Row],[Current Week Low]])-1</f>
        <v>6.2377843390026833E-3</v>
      </c>
      <c r="AF122" s="2">
        <f>(Table2[[#This Row],[Current Week High]]/Table2[[#This Row],[Close Price]])-1</f>
        <v>9.6155170751193175E-3</v>
      </c>
      <c r="AG122" s="2">
        <f>(Table2[[#This Row],[Close Price]]/Table2[[#This Row],[Current Month Low]])-1</f>
        <v>6.2377843390026833E-3</v>
      </c>
      <c r="AH122" s="2">
        <f>(Table2[[#This Row],[Current Month High]]/Table2[[#This Row],[Close Price]])-1</f>
        <v>9.6155170751193175E-3</v>
      </c>
      <c r="AI122">
        <v>1.8004986844099</v>
      </c>
      <c r="AJ122">
        <v>88.152199269070195</v>
      </c>
      <c r="AK122" t="str">
        <f>IF(AND(Table2[[#This Row],[20D EMA]]&gt;Table2[[#This Row],[50D EMA]],Table2[[#This Row],[50D EMA]]&gt;Table2[[#This Row],[200D EMA]]),"Uptrend","Downtrend/NoTrend")</f>
        <v>Uptrend</v>
      </c>
      <c r="AL122">
        <v>0.11</v>
      </c>
      <c r="AM122" t="s">
        <v>10354</v>
      </c>
      <c r="AN122">
        <v>4.6399999999999997</v>
      </c>
      <c r="AO122" t="s">
        <v>10354</v>
      </c>
      <c r="AP122">
        <v>9.8066102580565001E-2</v>
      </c>
      <c r="AQ122">
        <f>(Table2[[#This Row],[Sharpe Ratio]]-AVERAGE(Table2[Sharpe Ratio]))/_xlfn.STDEV.P(Table2[Sharpe Ratio])</f>
        <v>0.39468913913583098</v>
      </c>
      <c r="AR12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3.1956647401192151</v>
      </c>
      <c r="AS122">
        <f>_xlfn.RANK.AVG(Table2[[#This Row],[1Y Return vs Nifty Z-Score]],Table2[1Y Return vs Nifty Z-Score])</f>
        <v>165</v>
      </c>
      <c r="AT122">
        <f>_xlfn.RANK.AVG(Table2[[#This Row],[6M Return vs Nifty Z-Score]],Table2[6M Return vs Nifty Z-Score])</f>
        <v>129</v>
      </c>
      <c r="AU122">
        <f>_xlfn.RANK.AVG(Table2[[#This Row],[Sharpe Ratio Z-Score]],Table2[Sharpe Ratio Z-Score])</f>
        <v>235</v>
      </c>
      <c r="AV122">
        <f>(Table2[[#This Row],[Rank 1Y]]+Table2[[#This Row],[Rank 6M]]+Table2[[#This Row],[Rank Sharpe]])/3</f>
        <v>176.33333333333334</v>
      </c>
    </row>
    <row r="123" spans="1:48" x14ac:dyDescent="0.3">
      <c r="A123" t="s">
        <v>844</v>
      </c>
      <c r="B123" t="s">
        <v>845</v>
      </c>
      <c r="C123" t="s">
        <v>10319</v>
      </c>
      <c r="D123" t="s">
        <v>428</v>
      </c>
      <c r="E123">
        <v>18813.142640775</v>
      </c>
      <c r="F123">
        <v>1317.75</v>
      </c>
      <c r="G123">
        <v>41.717428854387997</v>
      </c>
      <c r="H123">
        <f>(Table2[[#This Row],[1Y Return vs Nifty]]-AVERAGE(Table2[1Y Return vs Nifty]))/_xlfn.STDEV.P(Table2[1Y Return vs Nifty])</f>
        <v>0.32330261591976589</v>
      </c>
      <c r="I123">
        <v>-3.2398888697266099</v>
      </c>
      <c r="J123">
        <f>(Table2[[#This Row],[1M Return vs Nifty]]-AVERAGE(Table2[1M Return vs Nifty]))/_xlfn.STDEV.P(Table2[1M Return vs Nifty])</f>
        <v>-0.34471085454181827</v>
      </c>
      <c r="K123">
        <v>18.217874209649899</v>
      </c>
      <c r="L123">
        <f>(Table2[[#This Row],[6M Return vs Nifty]]-AVERAGE(Table2[6M Return vs Nifty]))/_xlfn.STDEV.P(Table2[6M Return vs Nifty])</f>
        <v>0.39182677842874913</v>
      </c>
      <c r="M123">
        <v>-0.53982986374167996</v>
      </c>
      <c r="N123">
        <f>(Table2[[#This Row],[1W Return vs Nifty]]-AVERAGE(Table2[1W Return vs Nifty]))/_xlfn.STDEV.P(Table2[1W Return vs Nifty])</f>
        <v>9.704201750546014E-2</v>
      </c>
      <c r="O123">
        <v>1331.33</v>
      </c>
      <c r="P123">
        <v>1296.53059346995</v>
      </c>
      <c r="Q123">
        <v>1095.5110535454601</v>
      </c>
      <c r="R123">
        <v>45.940114926891198</v>
      </c>
      <c r="S123" s="2">
        <f>(Table2[[#This Row],[Close Price]]-Table2[[#This Row],[20D EMA]])/Table2[[#This Row],[20D EMA]]</f>
        <v>-1.020032598979962E-2</v>
      </c>
      <c r="T123" s="2">
        <f>(Table2[[#This Row],[Close Price]]-Table2[[#This Row],[50D EMA]])/Table2[[#This Row],[50D EMA]]</f>
        <v>1.6366298363434527E-2</v>
      </c>
      <c r="U123" s="2">
        <f>(Table2[[#This Row],[Close Price]]-Table2[[#This Row],[200D EMA]])/Table2[[#This Row],[200D EMA]]</f>
        <v>0.20286326252509851</v>
      </c>
      <c r="V123">
        <v>0.41053696094286501</v>
      </c>
      <c r="W123">
        <v>1306</v>
      </c>
      <c r="X123">
        <v>1341.05</v>
      </c>
      <c r="Y123">
        <v>1306</v>
      </c>
      <c r="Z123">
        <v>1341.05</v>
      </c>
      <c r="AA123">
        <v>1306</v>
      </c>
      <c r="AB123">
        <v>1341.05</v>
      </c>
      <c r="AC123" s="2">
        <f>(Table2[[#This Row],[Close Price]]/Table2[[#This Row],[Day Low]])-1</f>
        <v>8.9969372128637648E-3</v>
      </c>
      <c r="AD123" s="2">
        <f>(Table2[[#This Row],[Day High]]/Table2[[#This Row],[Close Price]])-1</f>
        <v>1.7681654335040653E-2</v>
      </c>
      <c r="AE123" s="2">
        <f>(Table2[[#This Row],[Close Price]]/Table2[[#This Row],[Current Week Low]])-1</f>
        <v>8.9969372128637648E-3</v>
      </c>
      <c r="AF123" s="2">
        <f>(Table2[[#This Row],[Current Week High]]/Table2[[#This Row],[Close Price]])-1</f>
        <v>1.7681654335040653E-2</v>
      </c>
      <c r="AG123" s="2">
        <f>(Table2[[#This Row],[Close Price]]/Table2[[#This Row],[Current Month Low]])-1</f>
        <v>8.9969372128637648E-3</v>
      </c>
      <c r="AH123" s="2">
        <f>(Table2[[#This Row],[Current Month High]]/Table2[[#This Row],[Close Price]])-1</f>
        <v>1.7681654335040653E-2</v>
      </c>
      <c r="AI123">
        <v>17.146651489280899</v>
      </c>
      <c r="AJ123">
        <v>81.134020618556704</v>
      </c>
      <c r="AK123" t="str">
        <f>IF(AND(Table2[[#This Row],[20D EMA]]&gt;Table2[[#This Row],[50D EMA]],Table2[[#This Row],[50D EMA]]&gt;Table2[[#This Row],[200D EMA]]),"Uptrend","Downtrend/NoTrend")</f>
        <v>Uptrend</v>
      </c>
      <c r="AL123">
        <v>0.08</v>
      </c>
      <c r="AM123" t="s">
        <v>10354</v>
      </c>
      <c r="AN123">
        <v>-3.72</v>
      </c>
      <c r="AO123" t="s">
        <v>10353</v>
      </c>
      <c r="AP123">
        <v>0.162082070758852</v>
      </c>
      <c r="AQ123">
        <f>(Table2[[#This Row],[Sharpe Ratio]]-AVERAGE(Table2[Sharpe Ratio]))/_xlfn.STDEV.P(Table2[Sharpe Ratio])</f>
        <v>1.1271157633231441</v>
      </c>
      <c r="AR12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1.5945763206353007</v>
      </c>
      <c r="AS123">
        <f>_xlfn.RANK.AVG(Table2[[#This Row],[1Y Return vs Nifty Z-Score]],Table2[1Y Return vs Nifty Z-Score])</f>
        <v>213</v>
      </c>
      <c r="AT123">
        <f>_xlfn.RANK.AVG(Table2[[#This Row],[6M Return vs Nifty Z-Score]],Table2[6M Return vs Nifty Z-Score])</f>
        <v>217</v>
      </c>
      <c r="AU123">
        <f>_xlfn.RANK.AVG(Table2[[#This Row],[Sharpe Ratio Z-Score]],Table2[Sharpe Ratio Z-Score])</f>
        <v>100</v>
      </c>
      <c r="AV123">
        <f>(Table2[[#This Row],[Rank 1Y]]+Table2[[#This Row],[Rank 6M]]+Table2[[#This Row],[Rank Sharpe]])/3</f>
        <v>176.66666666666666</v>
      </c>
    </row>
    <row r="124" spans="1:48" x14ac:dyDescent="0.3">
      <c r="A124" t="s">
        <v>875</v>
      </c>
      <c r="B124" t="s">
        <v>876</v>
      </c>
      <c r="C124" t="s">
        <v>10310</v>
      </c>
      <c r="D124" t="s">
        <v>24</v>
      </c>
      <c r="E124">
        <v>18006.931180455998</v>
      </c>
      <c r="F124">
        <v>223.76</v>
      </c>
      <c r="G124">
        <v>52.446323913276998</v>
      </c>
      <c r="H124">
        <f>(Table2[[#This Row],[1Y Return vs Nifty]]-AVERAGE(Table2[1Y Return vs Nifty]))/_xlfn.STDEV.P(Table2[1Y Return vs Nifty])</f>
        <v>0.50450625239050206</v>
      </c>
      <c r="I124">
        <v>-3.0642715038211401</v>
      </c>
      <c r="J124">
        <f>(Table2[[#This Row],[1M Return vs Nifty]]-AVERAGE(Table2[1M Return vs Nifty]))/_xlfn.STDEV.P(Table2[1M Return vs Nifty])</f>
        <v>-0.32667688537132922</v>
      </c>
      <c r="K124">
        <v>7.7626913128715298</v>
      </c>
      <c r="L124">
        <f>(Table2[[#This Row],[6M Return vs Nifty]]-AVERAGE(Table2[6M Return vs Nifty]))/_xlfn.STDEV.P(Table2[6M Return vs Nifty])</f>
        <v>2.646993265726268E-2</v>
      </c>
      <c r="M124">
        <v>-3.3928246159892002</v>
      </c>
      <c r="N124">
        <f>(Table2[[#This Row],[1W Return vs Nifty]]-AVERAGE(Table2[1W Return vs Nifty]))/_xlfn.STDEV.P(Table2[1W Return vs Nifty])</f>
        <v>-0.58850358592293683</v>
      </c>
      <c r="O124">
        <v>220.41</v>
      </c>
      <c r="P124">
        <v>214.241920963626</v>
      </c>
      <c r="Q124">
        <v>188.36041903432101</v>
      </c>
      <c r="R124">
        <v>56.457798064030598</v>
      </c>
      <c r="S124" s="2">
        <f>(Table2[[#This Row],[Close Price]]-Table2[[#This Row],[20D EMA]])/Table2[[#This Row],[20D EMA]]</f>
        <v>1.5198947416178913E-2</v>
      </c>
      <c r="T124" s="2">
        <f>(Table2[[#This Row],[Close Price]]-Table2[[#This Row],[50D EMA]])/Table2[[#This Row],[50D EMA]]</f>
        <v>4.4426781619410376E-2</v>
      </c>
      <c r="U124" s="2">
        <f>(Table2[[#This Row],[Close Price]]-Table2[[#This Row],[200D EMA]])/Table2[[#This Row],[200D EMA]]</f>
        <v>0.18793534834528505</v>
      </c>
      <c r="V124">
        <v>0.53978425399510499</v>
      </c>
      <c r="W124">
        <v>221.11</v>
      </c>
      <c r="X124">
        <v>225.7</v>
      </c>
      <c r="Y124">
        <v>221.11</v>
      </c>
      <c r="Z124">
        <v>225.7</v>
      </c>
      <c r="AA124">
        <v>221.11</v>
      </c>
      <c r="AB124">
        <v>225.7</v>
      </c>
      <c r="AC124" s="2">
        <f>(Table2[[#This Row],[Close Price]]/Table2[[#This Row],[Day Low]])-1</f>
        <v>1.1984984849169988E-2</v>
      </c>
      <c r="AD124" s="2">
        <f>(Table2[[#This Row],[Day High]]/Table2[[#This Row],[Close Price]])-1</f>
        <v>8.6700035752591553E-3</v>
      </c>
      <c r="AE124" s="2">
        <f>(Table2[[#This Row],[Close Price]]/Table2[[#This Row],[Current Week Low]])-1</f>
        <v>1.1984984849169988E-2</v>
      </c>
      <c r="AF124" s="2">
        <f>(Table2[[#This Row],[Current Week High]]/Table2[[#This Row],[Close Price]])-1</f>
        <v>8.6700035752591553E-3</v>
      </c>
      <c r="AG124" s="2">
        <f>(Table2[[#This Row],[Close Price]]/Table2[[#This Row],[Current Month Low]])-1</f>
        <v>1.1984984849169988E-2</v>
      </c>
      <c r="AH124" s="2">
        <f>(Table2[[#This Row],[Current Month High]]/Table2[[#This Row],[Close Price]])-1</f>
        <v>8.6700035752591553E-3</v>
      </c>
      <c r="AI124">
        <v>4.01769753307115</v>
      </c>
      <c r="AJ124">
        <v>83.109656301145606</v>
      </c>
      <c r="AK124" t="str">
        <f>IF(AND(Table2[[#This Row],[20D EMA]]&gt;Table2[[#This Row],[50D EMA]],Table2[[#This Row],[50D EMA]]&gt;Table2[[#This Row],[200D EMA]]),"Uptrend","Downtrend/NoTrend")</f>
        <v>Uptrend</v>
      </c>
      <c r="AL124">
        <v>0.05</v>
      </c>
      <c r="AM124" t="s">
        <v>10354</v>
      </c>
      <c r="AN124">
        <v>4.8899999999999997</v>
      </c>
      <c r="AO124" t="s">
        <v>10354</v>
      </c>
      <c r="AP124">
        <v>0.20203469708114599</v>
      </c>
      <c r="AQ124">
        <f>(Table2[[#This Row],[Sharpe Ratio]]-AVERAGE(Table2[Sharpe Ratio]))/_xlfn.STDEV.P(Table2[Sharpe Ratio])</f>
        <v>1.5842262008808192</v>
      </c>
      <c r="AR12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1.2000219146343178</v>
      </c>
      <c r="AS124">
        <f>_xlfn.RANK.AVG(Table2[[#This Row],[1Y Return vs Nifty Z-Score]],Table2[1Y Return vs Nifty Z-Score])</f>
        <v>176</v>
      </c>
      <c r="AT124">
        <f>_xlfn.RANK.AVG(Table2[[#This Row],[6M Return vs Nifty Z-Score]],Table2[6M Return vs Nifty Z-Score])</f>
        <v>318</v>
      </c>
      <c r="AU124">
        <f>_xlfn.RANK.AVG(Table2[[#This Row],[Sharpe Ratio Z-Score]],Table2[Sharpe Ratio Z-Score])</f>
        <v>36</v>
      </c>
      <c r="AV124">
        <f>(Table2[[#This Row],[Rank 1Y]]+Table2[[#This Row],[Rank 6M]]+Table2[[#This Row],[Rank Sharpe]])/3</f>
        <v>176.66666666666666</v>
      </c>
    </row>
    <row r="125" spans="1:48" x14ac:dyDescent="0.3">
      <c r="A125" t="s">
        <v>900</v>
      </c>
      <c r="B125" t="s">
        <v>901</v>
      </c>
      <c r="C125" t="s">
        <v>10312</v>
      </c>
      <c r="D125" t="s">
        <v>222</v>
      </c>
      <c r="E125">
        <v>17152.026177</v>
      </c>
      <c r="F125">
        <v>2458.3000000000002</v>
      </c>
      <c r="G125">
        <v>101.94767967828599</v>
      </c>
      <c r="H125">
        <f>(Table2[[#This Row],[1Y Return vs Nifty]]-AVERAGE(Table2[1Y Return vs Nifty]))/_xlfn.STDEV.P(Table2[1Y Return vs Nifty])</f>
        <v>1.3405500039247917</v>
      </c>
      <c r="I125">
        <v>9.7236297802879896</v>
      </c>
      <c r="J125">
        <f>(Table2[[#This Row],[1M Return vs Nifty]]-AVERAGE(Table2[1M Return vs Nifty]))/_xlfn.STDEV.P(Table2[1M Return vs Nifty])</f>
        <v>0.98649972631419336</v>
      </c>
      <c r="K125">
        <v>29.885256113228898</v>
      </c>
      <c r="L125">
        <f>(Table2[[#This Row],[6M Return vs Nifty]]-AVERAGE(Table2[6M Return vs Nifty]))/_xlfn.STDEV.P(Table2[6M Return vs Nifty])</f>
        <v>0.79954397408072175</v>
      </c>
      <c r="M125">
        <v>-3.0042936326177001</v>
      </c>
      <c r="N125">
        <f>(Table2[[#This Row],[1W Return vs Nifty]]-AVERAGE(Table2[1W Return vs Nifty]))/_xlfn.STDEV.P(Table2[1W Return vs Nifty])</f>
        <v>-0.495143544781531</v>
      </c>
      <c r="O125">
        <v>2416.06</v>
      </c>
      <c r="P125">
        <v>2227.7031246370102</v>
      </c>
      <c r="Q125">
        <v>1783.4113041713999</v>
      </c>
      <c r="R125">
        <v>50.249635938400402</v>
      </c>
      <c r="S125" s="2">
        <f>(Table2[[#This Row],[Close Price]]-Table2[[#This Row],[20D EMA]])/Table2[[#This Row],[20D EMA]]</f>
        <v>1.7483009527909172E-2</v>
      </c>
      <c r="T125" s="2">
        <f>(Table2[[#This Row],[Close Price]]-Table2[[#This Row],[50D EMA]])/Table2[[#This Row],[50D EMA]]</f>
        <v>0.10351328810950258</v>
      </c>
      <c r="U125" s="2">
        <f>(Table2[[#This Row],[Close Price]]-Table2[[#This Row],[200D EMA]])/Table2[[#This Row],[200D EMA]]</f>
        <v>0.37842571382722273</v>
      </c>
      <c r="V125">
        <v>0.53029697125584496</v>
      </c>
      <c r="W125">
        <v>2444.0500000000002</v>
      </c>
      <c r="X125">
        <v>2513.5500000000002</v>
      </c>
      <c r="Y125">
        <v>2444.0500000000002</v>
      </c>
      <c r="Z125">
        <v>2513.5500000000002</v>
      </c>
      <c r="AA125">
        <v>2444.0500000000002</v>
      </c>
      <c r="AB125">
        <v>2513.5500000000002</v>
      </c>
      <c r="AC125" s="2">
        <f>(Table2[[#This Row],[Close Price]]/Table2[[#This Row],[Day Low]])-1</f>
        <v>5.8304862830138582E-3</v>
      </c>
      <c r="AD125" s="2">
        <f>(Table2[[#This Row],[Day High]]/Table2[[#This Row],[Close Price]])-1</f>
        <v>2.2474881015335901E-2</v>
      </c>
      <c r="AE125" s="2">
        <f>(Table2[[#This Row],[Close Price]]/Table2[[#This Row],[Current Week Low]])-1</f>
        <v>5.8304862830138582E-3</v>
      </c>
      <c r="AF125" s="2">
        <f>(Table2[[#This Row],[Current Week High]]/Table2[[#This Row],[Close Price]])-1</f>
        <v>2.2474881015335901E-2</v>
      </c>
      <c r="AG125" s="2">
        <f>(Table2[[#This Row],[Close Price]]/Table2[[#This Row],[Current Month Low]])-1</f>
        <v>5.8304862830138582E-3</v>
      </c>
      <c r="AH125" s="2">
        <f>(Table2[[#This Row],[Current Month High]]/Table2[[#This Row],[Close Price]])-1</f>
        <v>2.2474881015335901E-2</v>
      </c>
      <c r="AI125">
        <v>6.6590733433673499</v>
      </c>
      <c r="AJ125">
        <v>150.82134476073799</v>
      </c>
      <c r="AK125" t="str">
        <f>IF(AND(Table2[[#This Row],[20D EMA]]&gt;Table2[[#This Row],[50D EMA]],Table2[[#This Row],[50D EMA]]&gt;Table2[[#This Row],[200D EMA]]),"Uptrend","Downtrend/NoTrend")</f>
        <v>Uptrend</v>
      </c>
      <c r="AL125">
        <v>0.33</v>
      </c>
      <c r="AM125" t="s">
        <v>10354</v>
      </c>
      <c r="AN125">
        <v>8.19</v>
      </c>
      <c r="AO125" t="s">
        <v>10354</v>
      </c>
      <c r="AP125">
        <v>7.1165968067079005E-2</v>
      </c>
      <c r="AQ125">
        <f>(Table2[[#This Row],[Sharpe Ratio]]-AVERAGE(Table2[Sharpe Ratio]))/_xlfn.STDEV.P(Table2[Sharpe Ratio])</f>
        <v>8.6916324437078252E-2</v>
      </c>
      <c r="AR12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2.7183664839752542</v>
      </c>
      <c r="AS125">
        <f>_xlfn.RANK.AVG(Table2[[#This Row],[1Y Return vs Nifty Z-Score]],Table2[1Y Return vs Nifty Z-Score])</f>
        <v>66</v>
      </c>
      <c r="AT125">
        <f>_xlfn.RANK.AVG(Table2[[#This Row],[6M Return vs Nifty Z-Score]],Table2[6M Return vs Nifty Z-Score])</f>
        <v>136</v>
      </c>
      <c r="AU125">
        <f>_xlfn.RANK.AVG(Table2[[#This Row],[Sharpe Ratio Z-Score]],Table2[Sharpe Ratio Z-Score])</f>
        <v>329</v>
      </c>
      <c r="AV125">
        <f>(Table2[[#This Row],[Rank 1Y]]+Table2[[#This Row],[Rank 6M]]+Table2[[#This Row],[Rank Sharpe]])/3</f>
        <v>177</v>
      </c>
    </row>
    <row r="126" spans="1:48" x14ac:dyDescent="0.3">
      <c r="A126" t="s">
        <v>133</v>
      </c>
      <c r="B126" t="s">
        <v>134</v>
      </c>
      <c r="C126" t="s">
        <v>10318</v>
      </c>
      <c r="D126" t="s">
        <v>135</v>
      </c>
      <c r="E126">
        <v>212823.5933677</v>
      </c>
      <c r="F126">
        <v>244.45</v>
      </c>
      <c r="G126">
        <v>125.4465826287</v>
      </c>
      <c r="H126">
        <f>(Table2[[#This Row],[1Y Return vs Nifty]]-AVERAGE(Table2[1Y Return vs Nifty]))/_xlfn.STDEV.P(Table2[1Y Return vs Nifty])</f>
        <v>1.7374302645961885</v>
      </c>
      <c r="I126">
        <v>5.4338025434107699E-2</v>
      </c>
      <c r="J126">
        <f>(Table2[[#This Row],[1M Return vs Nifty]]-AVERAGE(Table2[1M Return vs Nifty]))/_xlfn.STDEV.P(Table2[1M Return vs Nifty])</f>
        <v>-6.4300361180752927E-3</v>
      </c>
      <c r="K126">
        <v>32.849457380662599</v>
      </c>
      <c r="L126">
        <f>(Table2[[#This Row],[6M Return vs Nifty]]-AVERAGE(Table2[6M Return vs Nifty]))/_xlfn.STDEV.P(Table2[6M Return vs Nifty])</f>
        <v>0.90312812330063919</v>
      </c>
      <c r="M126">
        <v>-6.0734622553103002</v>
      </c>
      <c r="N126">
        <f>(Table2[[#This Row],[1W Return vs Nifty]]-AVERAGE(Table2[1W Return vs Nifty]))/_xlfn.STDEV.P(Table2[1W Return vs Nifty])</f>
        <v>-1.2326335292302502</v>
      </c>
      <c r="O126">
        <v>251.95</v>
      </c>
      <c r="P126">
        <v>235.808158248853</v>
      </c>
      <c r="Q126">
        <v>183.113753504665</v>
      </c>
      <c r="R126">
        <v>29.742346541596099</v>
      </c>
      <c r="S126" s="2">
        <f>(Table2[[#This Row],[Close Price]]-Table2[[#This Row],[20D EMA]])/Table2[[#This Row],[20D EMA]]</f>
        <v>-2.9767811073625722E-2</v>
      </c>
      <c r="T126" s="2">
        <f>(Table2[[#This Row],[Close Price]]-Table2[[#This Row],[50D EMA]])/Table2[[#This Row],[50D EMA]]</f>
        <v>3.6647764077895377E-2</v>
      </c>
      <c r="U126" s="2">
        <f>(Table2[[#This Row],[Close Price]]-Table2[[#This Row],[200D EMA]])/Table2[[#This Row],[200D EMA]]</f>
        <v>0.33496253187651681</v>
      </c>
      <c r="V126">
        <v>1.0272110131254999</v>
      </c>
      <c r="W126">
        <v>241.85</v>
      </c>
      <c r="X126">
        <v>252.3</v>
      </c>
      <c r="Y126">
        <v>241.85</v>
      </c>
      <c r="Z126">
        <v>252.3</v>
      </c>
      <c r="AA126">
        <v>241.85</v>
      </c>
      <c r="AB126">
        <v>252.3</v>
      </c>
      <c r="AC126" s="2">
        <f>(Table2[[#This Row],[Close Price]]/Table2[[#This Row],[Day Low]])-1</f>
        <v>1.0750465164357959E-2</v>
      </c>
      <c r="AD126" s="2">
        <f>(Table2[[#This Row],[Day High]]/Table2[[#This Row],[Close Price]])-1</f>
        <v>3.211290652485177E-2</v>
      </c>
      <c r="AE126" s="2">
        <f>(Table2[[#This Row],[Close Price]]/Table2[[#This Row],[Current Week Low]])-1</f>
        <v>1.0750465164357959E-2</v>
      </c>
      <c r="AF126" s="2">
        <f>(Table2[[#This Row],[Current Week High]]/Table2[[#This Row],[Close Price]])-1</f>
        <v>3.211290652485177E-2</v>
      </c>
      <c r="AG126" s="2">
        <f>(Table2[[#This Row],[Close Price]]/Table2[[#This Row],[Current Month Low]])-1</f>
        <v>1.0750465164357959E-2</v>
      </c>
      <c r="AH126" s="2">
        <f>(Table2[[#This Row],[Current Month High]]/Table2[[#This Row],[Close Price]])-1</f>
        <v>3.211290652485177E-2</v>
      </c>
      <c r="AI126">
        <v>14.9110247494375</v>
      </c>
      <c r="AJ126">
        <v>153.31606217616499</v>
      </c>
      <c r="AK126" t="str">
        <f>IF(AND(Table2[[#This Row],[20D EMA]]&gt;Table2[[#This Row],[50D EMA]],Table2[[#This Row],[50D EMA]]&gt;Table2[[#This Row],[200D EMA]]),"Uptrend","Downtrend/NoTrend")</f>
        <v>Uptrend</v>
      </c>
      <c r="AL126">
        <v>0.09</v>
      </c>
      <c r="AM126" t="s">
        <v>10354</v>
      </c>
      <c r="AN126">
        <v>-6.03</v>
      </c>
      <c r="AO126" t="s">
        <v>10353</v>
      </c>
      <c r="AP126">
        <v>5.6234389426827E-2</v>
      </c>
      <c r="AQ126">
        <f>(Table2[[#This Row],[Sharpe Ratio]]-AVERAGE(Table2[Sharpe Ratio]))/_xlfn.STDEV.P(Table2[Sharpe Ratio])</f>
        <v>-8.3920515940141049E-2</v>
      </c>
      <c r="AR12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1.3175743066083609</v>
      </c>
      <c r="AS126">
        <f>_xlfn.RANK.AVG(Table2[[#This Row],[1Y Return vs Nifty Z-Score]],Table2[1Y Return vs Nifty Z-Score])</f>
        <v>43</v>
      </c>
      <c r="AT126">
        <f>_xlfn.RANK.AVG(Table2[[#This Row],[6M Return vs Nifty Z-Score]],Table2[6M Return vs Nifty Z-Score])</f>
        <v>121</v>
      </c>
      <c r="AU126">
        <f>_xlfn.RANK.AVG(Table2[[#This Row],[Sharpe Ratio Z-Score]],Table2[Sharpe Ratio Z-Score])</f>
        <v>372</v>
      </c>
      <c r="AV126">
        <f>(Table2[[#This Row],[Rank 1Y]]+Table2[[#This Row],[Rank 6M]]+Table2[[#This Row],[Rank Sharpe]])/3</f>
        <v>178.66666666666666</v>
      </c>
    </row>
    <row r="127" spans="1:48" x14ac:dyDescent="0.3">
      <c r="A127" t="s">
        <v>216</v>
      </c>
      <c r="B127" t="s">
        <v>217</v>
      </c>
      <c r="C127" t="s">
        <v>10316</v>
      </c>
      <c r="D127" t="s">
        <v>63</v>
      </c>
      <c r="E127">
        <v>123121.90384304</v>
      </c>
      <c r="F127">
        <v>705.8</v>
      </c>
      <c r="G127">
        <v>64.048500444143698</v>
      </c>
      <c r="H127">
        <f>(Table2[[#This Row],[1Y Return vs Nifty]]-AVERAGE(Table2[1Y Return vs Nifty]))/_xlfn.STDEV.P(Table2[1Y Return vs Nifty])</f>
        <v>0.70045901051042148</v>
      </c>
      <c r="I127">
        <v>-3.6631394619861202</v>
      </c>
      <c r="J127">
        <f>(Table2[[#This Row],[1M Return vs Nifty]]-AVERAGE(Table2[1M Return vs Nifty]))/_xlfn.STDEV.P(Table2[1M Return vs Nifty])</f>
        <v>-0.3881740285442562</v>
      </c>
      <c r="K127">
        <v>26.815950211095501</v>
      </c>
      <c r="L127">
        <f>(Table2[[#This Row],[6M Return vs Nifty]]-AVERAGE(Table2[6M Return vs Nifty]))/_xlfn.STDEV.P(Table2[6M Return vs Nifty])</f>
        <v>0.69228693858143786</v>
      </c>
      <c r="M127">
        <v>-1.5129366752864699</v>
      </c>
      <c r="N127">
        <f>(Table2[[#This Row],[1W Return vs Nifty]]-AVERAGE(Table2[1W Return vs Nifty]))/_xlfn.STDEV.P(Table2[1W Return vs Nifty])</f>
        <v>-0.13678564579298233</v>
      </c>
      <c r="O127">
        <v>706.45</v>
      </c>
      <c r="P127">
        <v>693.54747508737</v>
      </c>
      <c r="Q127">
        <v>583.02599953020399</v>
      </c>
      <c r="R127">
        <v>47.953066023964404</v>
      </c>
      <c r="S127" s="2">
        <f>(Table2[[#This Row],[Close Price]]-Table2[[#This Row],[20D EMA]])/Table2[[#This Row],[20D EMA]]</f>
        <v>-9.2009342487096174E-4</v>
      </c>
      <c r="T127" s="2">
        <f>(Table2[[#This Row],[Close Price]]-Table2[[#This Row],[50D EMA]])/Table2[[#This Row],[50D EMA]]</f>
        <v>1.7666454500589786E-2</v>
      </c>
      <c r="U127" s="2">
        <f>(Table2[[#This Row],[Close Price]]-Table2[[#This Row],[200D EMA]])/Table2[[#This Row],[200D EMA]]</f>
        <v>0.21058066118616653</v>
      </c>
      <c r="V127">
        <v>0.56281368806190701</v>
      </c>
      <c r="W127">
        <v>703</v>
      </c>
      <c r="X127">
        <v>727</v>
      </c>
      <c r="Y127">
        <v>703</v>
      </c>
      <c r="Z127">
        <v>727</v>
      </c>
      <c r="AA127">
        <v>703</v>
      </c>
      <c r="AB127">
        <v>727</v>
      </c>
      <c r="AC127" s="2">
        <f>(Table2[[#This Row],[Close Price]]/Table2[[#This Row],[Day Low]])-1</f>
        <v>3.9829302987197668E-3</v>
      </c>
      <c r="AD127" s="2">
        <f>(Table2[[#This Row],[Day High]]/Table2[[#This Row],[Close Price]])-1</f>
        <v>3.0036837631057134E-2</v>
      </c>
      <c r="AE127" s="2">
        <f>(Table2[[#This Row],[Close Price]]/Table2[[#This Row],[Current Week Low]])-1</f>
        <v>3.9829302987197668E-3</v>
      </c>
      <c r="AF127" s="2">
        <f>(Table2[[#This Row],[Current Week High]]/Table2[[#This Row],[Close Price]])-1</f>
        <v>3.0036837631057134E-2</v>
      </c>
      <c r="AG127" s="2">
        <f>(Table2[[#This Row],[Close Price]]/Table2[[#This Row],[Current Month Low]])-1</f>
        <v>3.9829302987197668E-3</v>
      </c>
      <c r="AH127" s="2">
        <f>(Table2[[#This Row],[Current Month High]]/Table2[[#This Row],[Close Price]])-1</f>
        <v>3.0036837631057134E-2</v>
      </c>
      <c r="AI127">
        <v>6.5457636724284498</v>
      </c>
      <c r="AJ127">
        <v>103.107913669064</v>
      </c>
      <c r="AK127" t="str">
        <f>IF(AND(Table2[[#This Row],[20D EMA]]&gt;Table2[[#This Row],[50D EMA]],Table2[[#This Row],[50D EMA]]&gt;Table2[[#This Row],[200D EMA]]),"Uptrend","Downtrend/NoTrend")</f>
        <v>Uptrend</v>
      </c>
      <c r="AL127">
        <v>0.02</v>
      </c>
      <c r="AM127" t="s">
        <v>10354</v>
      </c>
      <c r="AN127">
        <v>9.27</v>
      </c>
      <c r="AO127" t="s">
        <v>10354</v>
      </c>
      <c r="AP127">
        <v>9.2659683491895004E-2</v>
      </c>
      <c r="AQ127">
        <f>(Table2[[#This Row],[Sharpe Ratio]]-AVERAGE(Table2[Sharpe Ratio]))/_xlfn.STDEV.P(Table2[Sharpe Ratio])</f>
        <v>0.33283261497879252</v>
      </c>
      <c r="AR12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1.2006188897334131</v>
      </c>
      <c r="AS127">
        <f>_xlfn.RANK.AVG(Table2[[#This Row],[1Y Return vs Nifty Z-Score]],Table2[1Y Return vs Nifty Z-Score])</f>
        <v>139</v>
      </c>
      <c r="AT127">
        <f>_xlfn.RANK.AVG(Table2[[#This Row],[6M Return vs Nifty Z-Score]],Table2[6M Return vs Nifty Z-Score])</f>
        <v>155</v>
      </c>
      <c r="AU127">
        <f>_xlfn.RANK.AVG(Table2[[#This Row],[Sharpe Ratio Z-Score]],Table2[Sharpe Ratio Z-Score])</f>
        <v>245</v>
      </c>
      <c r="AV127">
        <f>(Table2[[#This Row],[Rank 1Y]]+Table2[[#This Row],[Rank 6M]]+Table2[[#This Row],[Rank Sharpe]])/3</f>
        <v>179.66666666666666</v>
      </c>
    </row>
    <row r="128" spans="1:48" x14ac:dyDescent="0.3">
      <c r="A128" t="s">
        <v>444</v>
      </c>
      <c r="B128" t="s">
        <v>445</v>
      </c>
      <c r="C128" t="s">
        <v>10323</v>
      </c>
      <c r="D128" t="s">
        <v>384</v>
      </c>
      <c r="E128">
        <v>51341.758439965</v>
      </c>
      <c r="F128">
        <v>1743.35</v>
      </c>
      <c r="G128">
        <v>26.092276032738098</v>
      </c>
      <c r="H128">
        <f>(Table2[[#This Row],[1Y Return vs Nifty]]-AVERAGE(Table2[1Y Return vs Nifty]))/_xlfn.STDEV.P(Table2[1Y Return vs Nifty])</f>
        <v>5.9404563403336989E-2</v>
      </c>
      <c r="I128">
        <v>6.1304946578839701</v>
      </c>
      <c r="J128">
        <f>(Table2[[#This Row],[1M Return vs Nifty]]-AVERAGE(Table2[1M Return vs Nifty]))/_xlfn.STDEV.P(Table2[1M Return vs Nifty])</f>
        <v>0.61752432522706602</v>
      </c>
      <c r="K128">
        <v>48.274416825142403</v>
      </c>
      <c r="L128">
        <f>(Table2[[#This Row],[6M Return vs Nifty]]-AVERAGE(Table2[6M Return vs Nifty]))/_xlfn.STDEV.P(Table2[6M Return vs Nifty])</f>
        <v>1.4421540384307114</v>
      </c>
      <c r="M128">
        <v>-0.46253830811076302</v>
      </c>
      <c r="N128">
        <f>(Table2[[#This Row],[1W Return vs Nifty]]-AVERAGE(Table2[1W Return vs Nifty]))/_xlfn.STDEV.P(Table2[1W Return vs Nifty])</f>
        <v>0.11561439171090679</v>
      </c>
      <c r="O128">
        <v>1717.66</v>
      </c>
      <c r="P128">
        <v>1632.20256567552</v>
      </c>
      <c r="Q128">
        <v>1359.1855757303699</v>
      </c>
      <c r="R128">
        <v>54.522422792513197</v>
      </c>
      <c r="S128" s="2">
        <f>(Table2[[#This Row],[Close Price]]-Table2[[#This Row],[20D EMA]])/Table2[[#This Row],[20D EMA]]</f>
        <v>1.4956394164153456E-2</v>
      </c>
      <c r="T128" s="2">
        <f>(Table2[[#This Row],[Close Price]]-Table2[[#This Row],[50D EMA]])/Table2[[#This Row],[50D EMA]]</f>
        <v>6.8096593316209708E-2</v>
      </c>
      <c r="U128" s="2">
        <f>(Table2[[#This Row],[Close Price]]-Table2[[#This Row],[200D EMA]])/Table2[[#This Row],[200D EMA]]</f>
        <v>0.28264309975714391</v>
      </c>
      <c r="V128">
        <v>0.61930259442968705</v>
      </c>
      <c r="W128">
        <v>1738.65</v>
      </c>
      <c r="X128">
        <v>1773.55</v>
      </c>
      <c r="Y128">
        <v>1738.65</v>
      </c>
      <c r="Z128">
        <v>1773.55</v>
      </c>
      <c r="AA128">
        <v>1738.65</v>
      </c>
      <c r="AB128">
        <v>1773.55</v>
      </c>
      <c r="AC128" s="2">
        <f>(Table2[[#This Row],[Close Price]]/Table2[[#This Row],[Day Low]])-1</f>
        <v>2.7032467719205755E-3</v>
      </c>
      <c r="AD128" s="2">
        <f>(Table2[[#This Row],[Day High]]/Table2[[#This Row],[Close Price]])-1</f>
        <v>1.7322970143688998E-2</v>
      </c>
      <c r="AE128" s="2">
        <f>(Table2[[#This Row],[Close Price]]/Table2[[#This Row],[Current Week Low]])-1</f>
        <v>2.7032467719205755E-3</v>
      </c>
      <c r="AF128" s="2">
        <f>(Table2[[#This Row],[Current Week High]]/Table2[[#This Row],[Close Price]])-1</f>
        <v>1.7322970143688998E-2</v>
      </c>
      <c r="AG128" s="2">
        <f>(Table2[[#This Row],[Close Price]]/Table2[[#This Row],[Current Month Low]])-1</f>
        <v>2.7032467719205755E-3</v>
      </c>
      <c r="AH128" s="2">
        <f>(Table2[[#This Row],[Current Month High]]/Table2[[#This Row],[Close Price]])-1</f>
        <v>1.7322970143688998E-2</v>
      </c>
      <c r="AI128">
        <v>2.61852181145496</v>
      </c>
      <c r="AJ128">
        <v>71.076002158873393</v>
      </c>
      <c r="AK128" t="str">
        <f>IF(AND(Table2[[#This Row],[20D EMA]]&gt;Table2[[#This Row],[50D EMA]],Table2[[#This Row],[50D EMA]]&gt;Table2[[#This Row],[200D EMA]]),"Uptrend","Downtrend/NoTrend")</f>
        <v>Uptrend</v>
      </c>
      <c r="AL128">
        <v>0.14000000000000001</v>
      </c>
      <c r="AM128" t="s">
        <v>10354</v>
      </c>
      <c r="AN128">
        <v>3.31</v>
      </c>
      <c r="AO128" t="s">
        <v>10354</v>
      </c>
      <c r="AP128">
        <v>0.109616405762473</v>
      </c>
      <c r="AQ128">
        <f>(Table2[[#This Row],[Sharpe Ratio]]-AVERAGE(Table2[Sharpe Ratio]))/_xlfn.STDEV.P(Table2[Sharpe Ratio])</f>
        <v>0.52683975418712758</v>
      </c>
      <c r="AR12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2.7615370729591486</v>
      </c>
      <c r="AS128">
        <f>_xlfn.RANK.AVG(Table2[[#This Row],[1Y Return vs Nifty Z-Score]],Table2[1Y Return vs Nifty Z-Score])</f>
        <v>275</v>
      </c>
      <c r="AT128">
        <f>_xlfn.RANK.AVG(Table2[[#This Row],[6M Return vs Nifty Z-Score]],Table2[6M Return vs Nifty Z-Score])</f>
        <v>57</v>
      </c>
      <c r="AU128">
        <f>_xlfn.RANK.AVG(Table2[[#This Row],[Sharpe Ratio Z-Score]],Table2[Sharpe Ratio Z-Score])</f>
        <v>212</v>
      </c>
      <c r="AV128">
        <f>(Table2[[#This Row],[Rank 1Y]]+Table2[[#This Row],[Rank 6M]]+Table2[[#This Row],[Rank Sharpe]])/3</f>
        <v>181.33333333333334</v>
      </c>
    </row>
    <row r="129" spans="1:48" x14ac:dyDescent="0.3">
      <c r="A129" t="s">
        <v>109</v>
      </c>
      <c r="B129" t="s">
        <v>110</v>
      </c>
      <c r="C129" t="s">
        <v>10316</v>
      </c>
      <c r="D129" t="s">
        <v>63</v>
      </c>
      <c r="E129">
        <v>258492.04782581999</v>
      </c>
      <c r="F129">
        <v>670.2</v>
      </c>
      <c r="G129">
        <v>66.042355279517594</v>
      </c>
      <c r="H129">
        <f>(Table2[[#This Row],[1Y Return vs Nifty]]-AVERAGE(Table2[1Y Return vs Nifty]))/_xlfn.STDEV.P(Table2[1Y Return vs Nifty])</f>
        <v>0.73413384326639797</v>
      </c>
      <c r="I129">
        <v>-14.891457636793699</v>
      </c>
      <c r="J129">
        <f>(Table2[[#This Row],[1M Return vs Nifty]]-AVERAGE(Table2[1M Return vs Nifty]))/_xlfn.STDEV.P(Table2[1M Return vs Nifty])</f>
        <v>-1.5411986326709199</v>
      </c>
      <c r="K129">
        <v>7.6226782490755198</v>
      </c>
      <c r="L129">
        <f>(Table2[[#This Row],[6M Return vs Nifty]]-AVERAGE(Table2[6M Return vs Nifty]))/_xlfn.STDEV.P(Table2[6M Return vs Nifty])</f>
        <v>2.1577169722328773E-2</v>
      </c>
      <c r="M129">
        <v>-7.2959811034186899</v>
      </c>
      <c r="N129">
        <f>(Table2[[#This Row],[1W Return vs Nifty]]-AVERAGE(Table2[1W Return vs Nifty]))/_xlfn.STDEV.P(Table2[1W Return vs Nifty])</f>
        <v>-1.5263923665953822</v>
      </c>
      <c r="O129">
        <v>674.95</v>
      </c>
      <c r="P129">
        <v>687.26750916108097</v>
      </c>
      <c r="Q129">
        <v>600.02395906364904</v>
      </c>
      <c r="R129">
        <v>51.395501457228498</v>
      </c>
      <c r="S129" s="2">
        <f>(Table2[[#This Row],[Close Price]]-Table2[[#This Row],[20D EMA]])/Table2[[#This Row],[20D EMA]]</f>
        <v>-7.0375583376546405E-3</v>
      </c>
      <c r="T129" s="2">
        <f>(Table2[[#This Row],[Close Price]]-Table2[[#This Row],[50D EMA]])/Table2[[#This Row],[50D EMA]]</f>
        <v>-2.4833865901669822E-2</v>
      </c>
      <c r="U129" s="2">
        <f>(Table2[[#This Row],[Close Price]]-Table2[[#This Row],[200D EMA]])/Table2[[#This Row],[200D EMA]]</f>
        <v>0.1169553979908774</v>
      </c>
      <c r="V129">
        <v>0.77193104294439696</v>
      </c>
      <c r="W129">
        <v>628.04999999999995</v>
      </c>
      <c r="X129">
        <v>684.45</v>
      </c>
      <c r="Y129">
        <v>628.04999999999995</v>
      </c>
      <c r="Z129">
        <v>684.45</v>
      </c>
      <c r="AA129">
        <v>628.04999999999995</v>
      </c>
      <c r="AB129">
        <v>684.45</v>
      </c>
      <c r="AC129" s="2">
        <f>(Table2[[#This Row],[Close Price]]/Table2[[#This Row],[Day Low]])-1</f>
        <v>6.7112491043706868E-2</v>
      </c>
      <c r="AD129" s="2">
        <f>(Table2[[#This Row],[Day High]]/Table2[[#This Row],[Close Price]])-1</f>
        <v>2.1262309758281139E-2</v>
      </c>
      <c r="AE129" s="2">
        <f>(Table2[[#This Row],[Close Price]]/Table2[[#This Row],[Current Week Low]])-1</f>
        <v>6.7112491043706868E-2</v>
      </c>
      <c r="AF129" s="2">
        <f>(Table2[[#This Row],[Current Week High]]/Table2[[#This Row],[Close Price]])-1</f>
        <v>2.1262309758281139E-2</v>
      </c>
      <c r="AG129" s="2">
        <f>(Table2[[#This Row],[Close Price]]/Table2[[#This Row],[Current Month Low]])-1</f>
        <v>6.7112491043706868E-2</v>
      </c>
      <c r="AH129" s="2">
        <f>(Table2[[#This Row],[Current Month High]]/Table2[[#This Row],[Close Price]])-1</f>
        <v>2.1262309758281139E-2</v>
      </c>
      <c r="AI129">
        <v>33.669054013727198</v>
      </c>
      <c r="AJ129">
        <v>131.62260238465501</v>
      </c>
      <c r="AK129" t="str">
        <f>IF(AND(Table2[[#This Row],[20D EMA]]&gt;Table2[[#This Row],[50D EMA]],Table2[[#This Row],[50D EMA]]&gt;Table2[[#This Row],[200D EMA]]),"Uptrend","Downtrend/NoTrend")</f>
        <v>Downtrend/NoTrend</v>
      </c>
      <c r="AL129">
        <v>-0.18</v>
      </c>
      <c r="AM129" t="s">
        <v>10353</v>
      </c>
      <c r="AN129">
        <v>-0.56999999999999995</v>
      </c>
      <c r="AO129" t="s">
        <v>10353</v>
      </c>
      <c r="AP129">
        <v>0.165607298159548</v>
      </c>
      <c r="AQ129">
        <f>(Table2[[#This Row],[Sharpe Ratio]]-AVERAGE(Table2[Sharpe Ratio]))/_xlfn.STDEV.P(Table2[Sharpe Ratio])</f>
        <v>1.1674489876429497</v>
      </c>
      <c r="AR12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29">
        <f>_xlfn.RANK.AVG(Table2[[#This Row],[1Y Return vs Nifty Z-Score]],Table2[1Y Return vs Nifty Z-Score])</f>
        <v>132</v>
      </c>
      <c r="AT129">
        <f>_xlfn.RANK.AVG(Table2[[#This Row],[6M Return vs Nifty Z-Score]],Table2[6M Return vs Nifty Z-Score])</f>
        <v>322</v>
      </c>
      <c r="AU129">
        <f>_xlfn.RANK.AVG(Table2[[#This Row],[Sharpe Ratio Z-Score]],Table2[Sharpe Ratio Z-Score])</f>
        <v>91</v>
      </c>
      <c r="AV129">
        <f>(Table2[[#This Row],[Rank 1Y]]+Table2[[#This Row],[Rank 6M]]+Table2[[#This Row],[Rank Sharpe]])/3</f>
        <v>181.66666666666666</v>
      </c>
    </row>
    <row r="130" spans="1:48" x14ac:dyDescent="0.3">
      <c r="A130" t="s">
        <v>649</v>
      </c>
      <c r="B130" t="s">
        <v>650</v>
      </c>
      <c r="C130" t="s">
        <v>10322</v>
      </c>
      <c r="D130" t="s">
        <v>138</v>
      </c>
      <c r="E130">
        <v>28691.865470519999</v>
      </c>
      <c r="F130">
        <v>1241.0999999999999</v>
      </c>
      <c r="G130">
        <v>66.824705327263899</v>
      </c>
      <c r="H130">
        <f>(Table2[[#This Row],[1Y Return vs Nifty]]-AVERAGE(Table2[1Y Return vs Nifty]))/_xlfn.STDEV.P(Table2[1Y Return vs Nifty])</f>
        <v>0.74734719588720033</v>
      </c>
      <c r="I130">
        <v>-5.1284996144202299</v>
      </c>
      <c r="J130">
        <f>(Table2[[#This Row],[1M Return vs Nifty]]-AVERAGE(Table2[1M Return vs Nifty]))/_xlfn.STDEV.P(Table2[1M Return vs Nifty])</f>
        <v>-0.53865037623577339</v>
      </c>
      <c r="K130">
        <v>10.538416270661701</v>
      </c>
      <c r="L130">
        <f>(Table2[[#This Row],[6M Return vs Nifty]]-AVERAGE(Table2[6M Return vs Nifty]))/_xlfn.STDEV.P(Table2[6M Return vs Nifty])</f>
        <v>0.12346776859372444</v>
      </c>
      <c r="M130">
        <v>4.5903352066442897</v>
      </c>
      <c r="N130">
        <f>(Table2[[#This Row],[1W Return vs Nifty]]-AVERAGE(Table2[1W Return vs Nifty]))/_xlfn.STDEV.P(Table2[1W Return vs Nifty])</f>
        <v>1.3297684731340438</v>
      </c>
      <c r="O130">
        <v>1185.47</v>
      </c>
      <c r="P130">
        <v>1205.7085243603501</v>
      </c>
      <c r="Q130">
        <v>1057.4239607558</v>
      </c>
      <c r="R130">
        <v>71.067058349855003</v>
      </c>
      <c r="S130" s="2">
        <f>(Table2[[#This Row],[Close Price]]-Table2[[#This Row],[20D EMA]])/Table2[[#This Row],[20D EMA]]</f>
        <v>4.6926535466945501E-2</v>
      </c>
      <c r="T130" s="2">
        <f>(Table2[[#This Row],[Close Price]]-Table2[[#This Row],[50D EMA]])/Table2[[#This Row],[50D EMA]]</f>
        <v>2.9353259867201824E-2</v>
      </c>
      <c r="U130" s="2">
        <f>(Table2[[#This Row],[Close Price]]-Table2[[#This Row],[200D EMA]])/Table2[[#This Row],[200D EMA]]</f>
        <v>0.17370141595138097</v>
      </c>
      <c r="V130">
        <v>0.85454833299641297</v>
      </c>
      <c r="W130">
        <v>1207.3499999999999</v>
      </c>
      <c r="X130">
        <v>1269</v>
      </c>
      <c r="Y130">
        <v>1207.3499999999999</v>
      </c>
      <c r="Z130">
        <v>1269</v>
      </c>
      <c r="AA130">
        <v>1207.3499999999999</v>
      </c>
      <c r="AB130">
        <v>1269</v>
      </c>
      <c r="AC130" s="2">
        <f>(Table2[[#This Row],[Close Price]]/Table2[[#This Row],[Day Low]])-1</f>
        <v>2.7953783078643379E-2</v>
      </c>
      <c r="AD130" s="2">
        <f>(Table2[[#This Row],[Day High]]/Table2[[#This Row],[Close Price]])-1</f>
        <v>2.2480058013053084E-2</v>
      </c>
      <c r="AE130" s="2">
        <f>(Table2[[#This Row],[Close Price]]/Table2[[#This Row],[Current Week Low]])-1</f>
        <v>2.7953783078643379E-2</v>
      </c>
      <c r="AF130" s="2">
        <f>(Table2[[#This Row],[Current Week High]]/Table2[[#This Row],[Close Price]])-1</f>
        <v>2.2480058013053084E-2</v>
      </c>
      <c r="AG130" s="2">
        <f>(Table2[[#This Row],[Close Price]]/Table2[[#This Row],[Current Month Low]])-1</f>
        <v>2.7953783078643379E-2</v>
      </c>
      <c r="AH130" s="2">
        <f>(Table2[[#This Row],[Current Month High]]/Table2[[#This Row],[Close Price]])-1</f>
        <v>2.2480058013053084E-2</v>
      </c>
      <c r="AI130">
        <v>17.0816211425348</v>
      </c>
      <c r="AJ130">
        <v>119.663716814159</v>
      </c>
      <c r="AK130" t="str">
        <f>IF(AND(Table2[[#This Row],[20D EMA]]&gt;Table2[[#This Row],[50D EMA]],Table2[[#This Row],[50D EMA]]&gt;Table2[[#This Row],[200D EMA]]),"Uptrend","Downtrend/NoTrend")</f>
        <v>Downtrend/NoTrend</v>
      </c>
      <c r="AL130">
        <v>-0.04</v>
      </c>
      <c r="AM130" t="s">
        <v>10353</v>
      </c>
      <c r="AN130">
        <v>10.66</v>
      </c>
      <c r="AO130" t="s">
        <v>10354</v>
      </c>
      <c r="AP130">
        <v>0.14152043724702101</v>
      </c>
      <c r="AQ130">
        <f>(Table2[[#This Row],[Sharpe Ratio]]-AVERAGE(Table2[Sharpe Ratio]))/_xlfn.STDEV.P(Table2[Sharpe Ratio])</f>
        <v>0.89186371216452198</v>
      </c>
      <c r="AR13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30">
        <f>_xlfn.RANK.AVG(Table2[[#This Row],[1Y Return vs Nifty Z-Score]],Table2[1Y Return vs Nifty Z-Score])</f>
        <v>131</v>
      </c>
      <c r="AT130">
        <f>_xlfn.RANK.AVG(Table2[[#This Row],[6M Return vs Nifty Z-Score]],Table2[6M Return vs Nifty Z-Score])</f>
        <v>283</v>
      </c>
      <c r="AU130">
        <f>_xlfn.RANK.AVG(Table2[[#This Row],[Sharpe Ratio Z-Score]],Table2[Sharpe Ratio Z-Score])</f>
        <v>137</v>
      </c>
      <c r="AV130">
        <f>(Table2[[#This Row],[Rank 1Y]]+Table2[[#This Row],[Rank 6M]]+Table2[[#This Row],[Rank Sharpe]])/3</f>
        <v>183.66666666666666</v>
      </c>
    </row>
    <row r="131" spans="1:48" x14ac:dyDescent="0.3">
      <c r="A131" t="s">
        <v>1193</v>
      </c>
      <c r="B131" t="s">
        <v>1194</v>
      </c>
      <c r="C131" t="s">
        <v>10313</v>
      </c>
      <c r="D131" t="s">
        <v>974</v>
      </c>
      <c r="E131">
        <v>10116.1899858</v>
      </c>
      <c r="F131">
        <v>1375.8</v>
      </c>
      <c r="G131">
        <v>67.0118715556425</v>
      </c>
      <c r="H131">
        <f>(Table2[[#This Row],[1Y Return vs Nifty]]-AVERAGE(Table2[1Y Return vs Nifty]))/_xlfn.STDEV.P(Table2[1Y Return vs Nifty])</f>
        <v>0.75050830437232963</v>
      </c>
      <c r="I131">
        <v>-11.8288862055423</v>
      </c>
      <c r="J131">
        <f>(Table2[[#This Row],[1M Return vs Nifty]]-AVERAGE(Table2[1M Return vs Nifty]))/_xlfn.STDEV.P(Table2[1M Return vs Nifty])</f>
        <v>-1.2267062788604359</v>
      </c>
      <c r="K131">
        <v>45.159491094062403</v>
      </c>
      <c r="L131">
        <f>(Table2[[#This Row],[6M Return vs Nifty]]-AVERAGE(Table2[6M Return vs Nifty]))/_xlfn.STDEV.P(Table2[6M Return vs Nifty])</f>
        <v>1.3333028159168989</v>
      </c>
      <c r="M131">
        <v>-4.5743947603305104</v>
      </c>
      <c r="N131">
        <f>(Table2[[#This Row],[1W Return vs Nifty]]-AVERAGE(Table2[1W Return vs Nifty]))/_xlfn.STDEV.P(Table2[1W Return vs Nifty])</f>
        <v>-0.87242286651654033</v>
      </c>
      <c r="O131">
        <v>1423.35</v>
      </c>
      <c r="P131">
        <v>1371.03722279928</v>
      </c>
      <c r="Q131">
        <v>1114.64875150075</v>
      </c>
      <c r="R131">
        <v>37.340807275613798</v>
      </c>
      <c r="S131" s="2">
        <f>(Table2[[#This Row],[Close Price]]-Table2[[#This Row],[20D EMA]])/Table2[[#This Row],[20D EMA]]</f>
        <v>-3.3407102961323605E-2</v>
      </c>
      <c r="T131" s="2">
        <f>(Table2[[#This Row],[Close Price]]-Table2[[#This Row],[50D EMA]])/Table2[[#This Row],[50D EMA]]</f>
        <v>3.4738496676229259E-3</v>
      </c>
      <c r="U131" s="2">
        <f>(Table2[[#This Row],[Close Price]]-Table2[[#This Row],[200D EMA]])/Table2[[#This Row],[200D EMA]]</f>
        <v>0.23429017270924046</v>
      </c>
      <c r="V131">
        <v>0.59568552984457701</v>
      </c>
      <c r="W131">
        <v>1369.95</v>
      </c>
      <c r="X131">
        <v>1400</v>
      </c>
      <c r="Y131">
        <v>1369.95</v>
      </c>
      <c r="Z131">
        <v>1400</v>
      </c>
      <c r="AA131">
        <v>1369.95</v>
      </c>
      <c r="AB131">
        <v>1400</v>
      </c>
      <c r="AC131" s="2">
        <f>(Table2[[#This Row],[Close Price]]/Table2[[#This Row],[Day Low]])-1</f>
        <v>4.2702288404685707E-3</v>
      </c>
      <c r="AD131" s="2">
        <f>(Table2[[#This Row],[Day High]]/Table2[[#This Row],[Close Price]])-1</f>
        <v>1.7589765954353798E-2</v>
      </c>
      <c r="AE131" s="2">
        <f>(Table2[[#This Row],[Close Price]]/Table2[[#This Row],[Current Week Low]])-1</f>
        <v>4.2702288404685707E-3</v>
      </c>
      <c r="AF131" s="2">
        <f>(Table2[[#This Row],[Current Week High]]/Table2[[#This Row],[Close Price]])-1</f>
        <v>1.7589765954353798E-2</v>
      </c>
      <c r="AG131" s="2">
        <f>(Table2[[#This Row],[Close Price]]/Table2[[#This Row],[Current Month Low]])-1</f>
        <v>4.2702288404685707E-3</v>
      </c>
      <c r="AH131" s="2">
        <f>(Table2[[#This Row],[Current Month High]]/Table2[[#This Row],[Close Price]])-1</f>
        <v>1.7589765954353798E-2</v>
      </c>
      <c r="AI131">
        <v>15.659979648204599</v>
      </c>
      <c r="AJ131">
        <v>109.725609756097</v>
      </c>
      <c r="AK131" t="str">
        <f>IF(AND(Table2[[#This Row],[20D EMA]]&gt;Table2[[#This Row],[50D EMA]],Table2[[#This Row],[50D EMA]]&gt;Table2[[#This Row],[200D EMA]]),"Uptrend","Downtrend/NoTrend")</f>
        <v>Uptrend</v>
      </c>
      <c r="AL131">
        <v>7.0000000000000007E-2</v>
      </c>
      <c r="AM131" t="s">
        <v>10354</v>
      </c>
      <c r="AN131">
        <v>1.1299999999999999</v>
      </c>
      <c r="AO131" t="s">
        <v>10354</v>
      </c>
      <c r="AP131">
        <v>6.1434983109298999E-2</v>
      </c>
      <c r="AQ131">
        <f>(Table2[[#This Row],[Sharpe Ratio]]-AVERAGE(Table2[Sharpe Ratio]))/_xlfn.STDEV.P(Table2[Sharpe Ratio])</f>
        <v>-2.4418904342008704E-2</v>
      </c>
      <c r="AR13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-3.9736929429756374E-2</v>
      </c>
      <c r="AS131">
        <f>_xlfn.RANK.AVG(Table2[[#This Row],[1Y Return vs Nifty Z-Score]],Table2[1Y Return vs Nifty Z-Score])</f>
        <v>130</v>
      </c>
      <c r="AT131">
        <f>_xlfn.RANK.AVG(Table2[[#This Row],[6M Return vs Nifty Z-Score]],Table2[6M Return vs Nifty Z-Score])</f>
        <v>68</v>
      </c>
      <c r="AU131">
        <f>_xlfn.RANK.AVG(Table2[[#This Row],[Sharpe Ratio Z-Score]],Table2[Sharpe Ratio Z-Score])</f>
        <v>357</v>
      </c>
      <c r="AV131">
        <f>(Table2[[#This Row],[Rank 1Y]]+Table2[[#This Row],[Rank 6M]]+Table2[[#This Row],[Rank Sharpe]])/3</f>
        <v>185</v>
      </c>
    </row>
    <row r="132" spans="1:48" x14ac:dyDescent="0.3">
      <c r="A132" t="s">
        <v>1504</v>
      </c>
      <c r="B132" t="s">
        <v>1505</v>
      </c>
      <c r="C132" t="s">
        <v>10323</v>
      </c>
      <c r="D132" t="s">
        <v>384</v>
      </c>
      <c r="E132">
        <v>6787.1521640000001</v>
      </c>
      <c r="F132">
        <v>138.35</v>
      </c>
      <c r="G132">
        <v>70.878170339237897</v>
      </c>
      <c r="H132">
        <f>(Table2[[#This Row],[1Y Return vs Nifty]]-AVERAGE(Table2[1Y Return vs Nifty]))/_xlfn.STDEV.P(Table2[1Y Return vs Nifty])</f>
        <v>0.81580742375270099</v>
      </c>
      <c r="I132">
        <v>-3.8514132969832899</v>
      </c>
      <c r="J132">
        <f>(Table2[[#This Row],[1M Return vs Nifty]]-AVERAGE(Table2[1M Return vs Nifty]))/_xlfn.STDEV.P(Table2[1M Return vs Nifty])</f>
        <v>-0.40750767768790813</v>
      </c>
      <c r="K132">
        <v>22.810097845297101</v>
      </c>
      <c r="L132">
        <f>(Table2[[#This Row],[6M Return vs Nifty]]-AVERAGE(Table2[6M Return vs Nifty]))/_xlfn.STDEV.P(Table2[6M Return vs Nifty])</f>
        <v>0.55230224396214711</v>
      </c>
      <c r="M132">
        <v>-3.2504564934180298</v>
      </c>
      <c r="N132">
        <f>(Table2[[#This Row],[1W Return vs Nifty]]-AVERAGE(Table2[1W Return vs Nifty]))/_xlfn.STDEV.P(Table2[1W Return vs Nifty])</f>
        <v>-0.55429397497986233</v>
      </c>
      <c r="O132">
        <v>138.66</v>
      </c>
      <c r="P132">
        <v>135.38288811538999</v>
      </c>
      <c r="Q132">
        <v>112.14452854822299</v>
      </c>
      <c r="R132">
        <v>49.2541828401895</v>
      </c>
      <c r="S132" s="2">
        <f>(Table2[[#This Row],[Close Price]]-Table2[[#This Row],[20D EMA]])/Table2[[#This Row],[20D EMA]]</f>
        <v>-2.2356844079042424E-3</v>
      </c>
      <c r="T132" s="2">
        <f>(Table2[[#This Row],[Close Price]]-Table2[[#This Row],[50D EMA]])/Table2[[#This Row],[50D EMA]]</f>
        <v>2.1916446944765036E-2</v>
      </c>
      <c r="U132" s="2">
        <f>(Table2[[#This Row],[Close Price]]-Table2[[#This Row],[200D EMA]])/Table2[[#This Row],[200D EMA]]</f>
        <v>0.23367588050012134</v>
      </c>
      <c r="V132">
        <v>0.27224913072607498</v>
      </c>
      <c r="W132">
        <v>136.69</v>
      </c>
      <c r="X132">
        <v>142.29</v>
      </c>
      <c r="Y132">
        <v>136.69</v>
      </c>
      <c r="Z132">
        <v>142.29</v>
      </c>
      <c r="AA132">
        <v>136.69</v>
      </c>
      <c r="AB132">
        <v>142.29</v>
      </c>
      <c r="AC132" s="2">
        <f>(Table2[[#This Row],[Close Price]]/Table2[[#This Row],[Day Low]])-1</f>
        <v>1.2144268051796026E-2</v>
      </c>
      <c r="AD132" s="2">
        <f>(Table2[[#This Row],[Day High]]/Table2[[#This Row],[Close Price]])-1</f>
        <v>2.8478496566678668E-2</v>
      </c>
      <c r="AE132" s="2">
        <f>(Table2[[#This Row],[Close Price]]/Table2[[#This Row],[Current Week Low]])-1</f>
        <v>1.2144268051796026E-2</v>
      </c>
      <c r="AF132" s="2">
        <f>(Table2[[#This Row],[Current Week High]]/Table2[[#This Row],[Close Price]])-1</f>
        <v>2.8478496566678668E-2</v>
      </c>
      <c r="AG132" s="2">
        <f>(Table2[[#This Row],[Close Price]]/Table2[[#This Row],[Current Month Low]])-1</f>
        <v>1.2144268051796026E-2</v>
      </c>
      <c r="AH132" s="2">
        <f>(Table2[[#This Row],[Current Month High]]/Table2[[#This Row],[Close Price]])-1</f>
        <v>2.8478496566678668E-2</v>
      </c>
      <c r="AI132">
        <v>22.840621611853901</v>
      </c>
      <c r="AJ132">
        <v>112.682551883166</v>
      </c>
      <c r="AK132" t="str">
        <f>IF(AND(Table2[[#This Row],[20D EMA]]&gt;Table2[[#This Row],[50D EMA]],Table2[[#This Row],[50D EMA]]&gt;Table2[[#This Row],[200D EMA]]),"Uptrend","Downtrend/NoTrend")</f>
        <v>Uptrend</v>
      </c>
      <c r="AL132">
        <v>0.19</v>
      </c>
      <c r="AM132" t="s">
        <v>10354</v>
      </c>
      <c r="AN132">
        <v>5.03</v>
      </c>
      <c r="AO132" t="s">
        <v>10354</v>
      </c>
      <c r="AP132">
        <v>9.0278751717522004E-2</v>
      </c>
      <c r="AQ132">
        <f>(Table2[[#This Row],[Sharpe Ratio]]-AVERAGE(Table2[Sharpe Ratio]))/_xlfn.STDEV.P(Table2[Sharpe Ratio])</f>
        <v>0.3055916332120619</v>
      </c>
      <c r="AR13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0.71189964825913976</v>
      </c>
      <c r="AS132">
        <f>_xlfn.RANK.AVG(Table2[[#This Row],[1Y Return vs Nifty Z-Score]],Table2[1Y Return vs Nifty Z-Score])</f>
        <v>122</v>
      </c>
      <c r="AT132">
        <f>_xlfn.RANK.AVG(Table2[[#This Row],[6M Return vs Nifty Z-Score]],Table2[6M Return vs Nifty Z-Score])</f>
        <v>183</v>
      </c>
      <c r="AU132">
        <f>_xlfn.RANK.AVG(Table2[[#This Row],[Sharpe Ratio Z-Score]],Table2[Sharpe Ratio Z-Score])</f>
        <v>251</v>
      </c>
      <c r="AV132">
        <f>(Table2[[#This Row],[Rank 1Y]]+Table2[[#This Row],[Rank 6M]]+Table2[[#This Row],[Rank Sharpe]])/3</f>
        <v>185.33333333333334</v>
      </c>
    </row>
    <row r="133" spans="1:48" x14ac:dyDescent="0.3">
      <c r="A133" t="s">
        <v>543</v>
      </c>
      <c r="B133" t="s">
        <v>544</v>
      </c>
      <c r="C133" t="s">
        <v>10316</v>
      </c>
      <c r="D133" t="s">
        <v>156</v>
      </c>
      <c r="E133">
        <v>38194.905394904999</v>
      </c>
      <c r="F133">
        <v>275.45</v>
      </c>
      <c r="G133">
        <v>62.961419066068999</v>
      </c>
      <c r="H133">
        <f>(Table2[[#This Row],[1Y Return vs Nifty]]-AVERAGE(Table2[1Y Return vs Nifty]))/_xlfn.STDEV.P(Table2[1Y Return vs Nifty])</f>
        <v>0.68209895593205627</v>
      </c>
      <c r="I133">
        <v>-3.2771853217412401</v>
      </c>
      <c r="J133">
        <f>(Table2[[#This Row],[1M Return vs Nifty]]-AVERAGE(Table2[1M Return vs Nifty]))/_xlfn.STDEV.P(Table2[1M Return vs Nifty])</f>
        <v>-0.34854078936820959</v>
      </c>
      <c r="K133">
        <v>5.9732407891226398</v>
      </c>
      <c r="L133">
        <f>(Table2[[#This Row],[6M Return vs Nifty]]-AVERAGE(Table2[6M Return vs Nifty]))/_xlfn.STDEV.P(Table2[6M Return vs Nifty])</f>
        <v>-3.6062497954016753E-2</v>
      </c>
      <c r="M133">
        <v>-2.32822690214525</v>
      </c>
      <c r="N133">
        <f>(Table2[[#This Row],[1W Return vs Nifty]]-AVERAGE(Table2[1W Return vs Nifty]))/_xlfn.STDEV.P(Table2[1W Return vs Nifty])</f>
        <v>-0.33269158992445136</v>
      </c>
      <c r="O133">
        <v>272.18</v>
      </c>
      <c r="P133">
        <v>265.38728323093801</v>
      </c>
      <c r="Q133">
        <v>228.170401549941</v>
      </c>
      <c r="R133">
        <v>56.031706314938901</v>
      </c>
      <c r="S133" s="2">
        <f>(Table2[[#This Row],[Close Price]]-Table2[[#This Row],[20D EMA]])/Table2[[#This Row],[20D EMA]]</f>
        <v>1.2014108310676692E-2</v>
      </c>
      <c r="T133" s="2">
        <f>(Table2[[#This Row],[Close Price]]-Table2[[#This Row],[50D EMA]])/Table2[[#This Row],[50D EMA]]</f>
        <v>3.7917102306313143E-2</v>
      </c>
      <c r="U133" s="2">
        <f>(Table2[[#This Row],[Close Price]]-Table2[[#This Row],[200D EMA]])/Table2[[#This Row],[200D EMA]]</f>
        <v>0.20721179490807276</v>
      </c>
      <c r="V133">
        <v>0.40066134239664902</v>
      </c>
      <c r="W133">
        <v>268.35000000000002</v>
      </c>
      <c r="X133">
        <v>277</v>
      </c>
      <c r="Y133">
        <v>268.35000000000002</v>
      </c>
      <c r="Z133">
        <v>277</v>
      </c>
      <c r="AA133">
        <v>268.35000000000002</v>
      </c>
      <c r="AB133">
        <v>277</v>
      </c>
      <c r="AC133" s="2">
        <f>(Table2[[#This Row],[Close Price]]/Table2[[#This Row],[Day Low]])-1</f>
        <v>2.6457983976150512E-2</v>
      </c>
      <c r="AD133" s="2">
        <f>(Table2[[#This Row],[Day High]]/Table2[[#This Row],[Close Price]])-1</f>
        <v>5.627155563623143E-3</v>
      </c>
      <c r="AE133" s="2">
        <f>(Table2[[#This Row],[Close Price]]/Table2[[#This Row],[Current Week Low]])-1</f>
        <v>2.6457983976150512E-2</v>
      </c>
      <c r="AF133" s="2">
        <f>(Table2[[#This Row],[Current Week High]]/Table2[[#This Row],[Close Price]])-1</f>
        <v>5.627155563623143E-3</v>
      </c>
      <c r="AG133" s="2">
        <f>(Table2[[#This Row],[Close Price]]/Table2[[#This Row],[Current Month Low]])-1</f>
        <v>2.6457983976150512E-2</v>
      </c>
      <c r="AH133" s="2">
        <f>(Table2[[#This Row],[Current Month High]]/Table2[[#This Row],[Close Price]])-1</f>
        <v>5.627155563623143E-3</v>
      </c>
      <c r="AI133">
        <v>13.1965874024323</v>
      </c>
      <c r="AJ133">
        <v>135.83047945205399</v>
      </c>
      <c r="AK133" t="str">
        <f>IF(AND(Table2[[#This Row],[20D EMA]]&gt;Table2[[#This Row],[50D EMA]],Table2[[#This Row],[50D EMA]]&gt;Table2[[#This Row],[200D EMA]]),"Uptrend","Downtrend/NoTrend")</f>
        <v>Uptrend</v>
      </c>
      <c r="AL133">
        <v>0.1</v>
      </c>
      <c r="AM133" t="s">
        <v>10354</v>
      </c>
      <c r="AN133">
        <v>6.56</v>
      </c>
      <c r="AO133" t="s">
        <v>10354</v>
      </c>
      <c r="AP133">
        <v>0.17544781405538401</v>
      </c>
      <c r="AQ133">
        <f>(Table2[[#This Row],[Sharpe Ratio]]-AVERAGE(Table2[Sharpe Ratio]))/_xlfn.STDEV.P(Table2[Sharpe Ratio])</f>
        <v>1.2800373939883121</v>
      </c>
      <c r="AR13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1.2448414726736907</v>
      </c>
      <c r="AS133">
        <f>_xlfn.RANK.AVG(Table2[[#This Row],[1Y Return vs Nifty Z-Score]],Table2[1Y Return vs Nifty Z-Score])</f>
        <v>143</v>
      </c>
      <c r="AT133">
        <f>_xlfn.RANK.AVG(Table2[[#This Row],[6M Return vs Nifty Z-Score]],Table2[6M Return vs Nifty Z-Score])</f>
        <v>341</v>
      </c>
      <c r="AU133">
        <f>_xlfn.RANK.AVG(Table2[[#This Row],[Sharpe Ratio Z-Score]],Table2[Sharpe Ratio Z-Score])</f>
        <v>80</v>
      </c>
      <c r="AV133">
        <f>(Table2[[#This Row],[Rank 1Y]]+Table2[[#This Row],[Rank 6M]]+Table2[[#This Row],[Rank Sharpe]])/3</f>
        <v>188</v>
      </c>
    </row>
    <row r="134" spans="1:48" x14ac:dyDescent="0.3">
      <c r="A134" t="s">
        <v>1097</v>
      </c>
      <c r="B134" t="s">
        <v>1098</v>
      </c>
      <c r="C134" t="s">
        <v>10316</v>
      </c>
      <c r="D134" t="s">
        <v>101</v>
      </c>
      <c r="E134">
        <v>11637.54732998</v>
      </c>
      <c r="F134">
        <v>886.6</v>
      </c>
      <c r="G134">
        <v>171.652652896142</v>
      </c>
      <c r="H134">
        <f>(Table2[[#This Row],[1Y Return vs Nifty]]-AVERAGE(Table2[1Y Return vs Nifty]))/_xlfn.STDEV.P(Table2[1Y Return vs Nifty])</f>
        <v>2.5178189172511489</v>
      </c>
      <c r="I134">
        <v>-6.8433128572046096</v>
      </c>
      <c r="J134">
        <f>(Table2[[#This Row],[1M Return vs Nifty]]-AVERAGE(Table2[1M Return vs Nifty]))/_xlfn.STDEV.P(Table2[1M Return vs Nifty])</f>
        <v>-0.71474280874706564</v>
      </c>
      <c r="K134">
        <v>-12.2646180199153</v>
      </c>
      <c r="L134">
        <f>(Table2[[#This Row],[6M Return vs Nifty]]-AVERAGE(Table2[6M Return vs Nifty]))/_xlfn.STDEV.P(Table2[6M Return vs Nifty])</f>
        <v>-0.67338531036976501</v>
      </c>
      <c r="M134">
        <v>-4.4248239599288501</v>
      </c>
      <c r="N134">
        <f>(Table2[[#This Row],[1W Return vs Nifty]]-AVERAGE(Table2[1W Return vs Nifty]))/_xlfn.STDEV.P(Table2[1W Return vs Nifty])</f>
        <v>-0.83648252539398904</v>
      </c>
      <c r="O134">
        <v>938.56</v>
      </c>
      <c r="P134">
        <v>941.40292008564199</v>
      </c>
      <c r="Q134">
        <v>774.21348392622895</v>
      </c>
      <c r="R134">
        <v>36.3660427219517</v>
      </c>
      <c r="S134" s="2">
        <f>(Table2[[#This Row],[Close Price]]-Table2[[#This Row],[20D EMA]])/Table2[[#This Row],[20D EMA]]</f>
        <v>-5.5361404705080046E-2</v>
      </c>
      <c r="T134" s="2">
        <f>(Table2[[#This Row],[Close Price]]-Table2[[#This Row],[50D EMA]])/Table2[[#This Row],[50D EMA]]</f>
        <v>-5.8214096128633638E-2</v>
      </c>
      <c r="U134" s="2">
        <f>(Table2[[#This Row],[Close Price]]-Table2[[#This Row],[200D EMA]])/Table2[[#This Row],[200D EMA]]</f>
        <v>0.14516217865882564</v>
      </c>
      <c r="V134">
        <v>0.88141757561604905</v>
      </c>
      <c r="W134">
        <v>880</v>
      </c>
      <c r="X134">
        <v>919.1</v>
      </c>
      <c r="Y134">
        <v>880</v>
      </c>
      <c r="Z134">
        <v>919.1</v>
      </c>
      <c r="AA134">
        <v>880</v>
      </c>
      <c r="AB134">
        <v>919.1</v>
      </c>
      <c r="AC134" s="2">
        <f>(Table2[[#This Row],[Close Price]]/Table2[[#This Row],[Day Low]])-1</f>
        <v>7.5000000000000622E-3</v>
      </c>
      <c r="AD134" s="2">
        <f>(Table2[[#This Row],[Day High]]/Table2[[#This Row],[Close Price]])-1</f>
        <v>3.665689149560114E-2</v>
      </c>
      <c r="AE134" s="2">
        <f>(Table2[[#This Row],[Close Price]]/Table2[[#This Row],[Current Week Low]])-1</f>
        <v>7.5000000000000622E-3</v>
      </c>
      <c r="AF134" s="2">
        <f>(Table2[[#This Row],[Current Week High]]/Table2[[#This Row],[Close Price]])-1</f>
        <v>3.665689149560114E-2</v>
      </c>
      <c r="AG134" s="2">
        <f>(Table2[[#This Row],[Close Price]]/Table2[[#This Row],[Current Month Low]])-1</f>
        <v>7.5000000000000622E-3</v>
      </c>
      <c r="AH134" s="2">
        <f>(Table2[[#This Row],[Current Month High]]/Table2[[#This Row],[Close Price]])-1</f>
        <v>3.665689149560114E-2</v>
      </c>
      <c r="AI134">
        <v>26.099706744868001</v>
      </c>
      <c r="AJ134">
        <v>247.23237597911199</v>
      </c>
      <c r="AK134" t="str">
        <f>IF(AND(Table2[[#This Row],[20D EMA]]&gt;Table2[[#This Row],[50D EMA]],Table2[[#This Row],[50D EMA]]&gt;Table2[[#This Row],[200D EMA]]),"Uptrend","Downtrend/NoTrend")</f>
        <v>Downtrend/NoTrend</v>
      </c>
      <c r="AL134">
        <v>-0.12</v>
      </c>
      <c r="AM134" t="s">
        <v>10353</v>
      </c>
      <c r="AN134">
        <v>-11.53</v>
      </c>
      <c r="AO134" t="s">
        <v>10353</v>
      </c>
      <c r="AP134">
        <v>0.30669028351878003</v>
      </c>
      <c r="AQ134">
        <f>(Table2[[#This Row],[Sharpe Ratio]]-AVERAGE(Table2[Sharpe Ratio]))/_xlfn.STDEV.P(Table2[Sharpe Ratio])</f>
        <v>2.7816233512820987</v>
      </c>
      <c r="AR13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34">
        <f>_xlfn.RANK.AVG(Table2[[#This Row],[1Y Return vs Nifty Z-Score]],Table2[1Y Return vs Nifty Z-Score])</f>
        <v>22</v>
      </c>
      <c r="AT134">
        <f>_xlfn.RANK.AVG(Table2[[#This Row],[6M Return vs Nifty Z-Score]],Table2[6M Return vs Nifty Z-Score])</f>
        <v>541</v>
      </c>
      <c r="AU134">
        <f>_xlfn.RANK.AVG(Table2[[#This Row],[Sharpe Ratio Z-Score]],Table2[Sharpe Ratio Z-Score])</f>
        <v>2</v>
      </c>
      <c r="AV134">
        <f>(Table2[[#This Row],[Rank 1Y]]+Table2[[#This Row],[Rank 6M]]+Table2[[#This Row],[Rank Sharpe]])/3</f>
        <v>188.33333333333334</v>
      </c>
    </row>
    <row r="135" spans="1:48" x14ac:dyDescent="0.3">
      <c r="A135" t="s">
        <v>61</v>
      </c>
      <c r="B135" t="s">
        <v>62</v>
      </c>
      <c r="C135" t="s">
        <v>10316</v>
      </c>
      <c r="D135" t="s">
        <v>63</v>
      </c>
      <c r="E135">
        <v>397563.31149400002</v>
      </c>
      <c r="F135">
        <v>410</v>
      </c>
      <c r="G135">
        <v>43.810255245578098</v>
      </c>
      <c r="H135">
        <f>(Table2[[#This Row],[1Y Return vs Nifty]]-AVERAGE(Table2[1Y Return vs Nifty]))/_xlfn.STDEV.P(Table2[1Y Return vs Nifty])</f>
        <v>0.35864900998029681</v>
      </c>
      <c r="I135">
        <v>-2.4375346193335998</v>
      </c>
      <c r="J135">
        <f>(Table2[[#This Row],[1M Return vs Nifty]]-AVERAGE(Table2[1M Return vs Nifty]))/_xlfn.STDEV.P(Table2[1M Return vs Nifty])</f>
        <v>-0.26231791042268704</v>
      </c>
      <c r="K135">
        <v>7.0104735884019798</v>
      </c>
      <c r="L135">
        <f>(Table2[[#This Row],[6M Return vs Nifty]]-AVERAGE(Table2[6M Return vs Nifty]))/_xlfn.STDEV.P(Table2[6M Return vs Nifty])</f>
        <v>1.8364978120848882E-4</v>
      </c>
      <c r="M135">
        <v>2.15226085409626</v>
      </c>
      <c r="N135">
        <f>(Table2[[#This Row],[1W Return vs Nifty]]-AVERAGE(Table2[1W Return vs Nifty]))/_xlfn.STDEV.P(Table2[1W Return vs Nifty])</f>
        <v>0.74392401901994487</v>
      </c>
      <c r="O135">
        <v>406.09</v>
      </c>
      <c r="P135">
        <v>394.397461528105</v>
      </c>
      <c r="Q135">
        <v>343.03944504151701</v>
      </c>
      <c r="R135">
        <v>53.192970434028098</v>
      </c>
      <c r="S135" s="2">
        <f>(Table2[[#This Row],[Close Price]]-Table2[[#This Row],[20D EMA]])/Table2[[#This Row],[20D EMA]]</f>
        <v>9.6284074958753602E-3</v>
      </c>
      <c r="T135" s="2">
        <f>(Table2[[#This Row],[Close Price]]-Table2[[#This Row],[50D EMA]])/Table2[[#This Row],[50D EMA]]</f>
        <v>3.956044344566137E-2</v>
      </c>
      <c r="U135" s="2">
        <f>(Table2[[#This Row],[Close Price]]-Table2[[#This Row],[200D EMA]])/Table2[[#This Row],[200D EMA]]</f>
        <v>0.19519782907291888</v>
      </c>
      <c r="V135">
        <v>0.63836461861514204</v>
      </c>
      <c r="W135">
        <v>407.7</v>
      </c>
      <c r="X135">
        <v>419.1</v>
      </c>
      <c r="Y135">
        <v>407.7</v>
      </c>
      <c r="Z135">
        <v>419.1</v>
      </c>
      <c r="AA135">
        <v>407.7</v>
      </c>
      <c r="AB135">
        <v>419.1</v>
      </c>
      <c r="AC135" s="2">
        <f>(Table2[[#This Row],[Close Price]]/Table2[[#This Row],[Day Low]])-1</f>
        <v>5.6414029923963493E-3</v>
      </c>
      <c r="AD135" s="2">
        <f>(Table2[[#This Row],[Day High]]/Table2[[#This Row],[Close Price]])-1</f>
        <v>2.2195121951219532E-2</v>
      </c>
      <c r="AE135" s="2">
        <f>(Table2[[#This Row],[Close Price]]/Table2[[#This Row],[Current Week Low]])-1</f>
        <v>5.6414029923963493E-3</v>
      </c>
      <c r="AF135" s="2">
        <f>(Table2[[#This Row],[Current Week High]]/Table2[[#This Row],[Close Price]])-1</f>
        <v>2.2195121951219532E-2</v>
      </c>
      <c r="AG135" s="2">
        <f>(Table2[[#This Row],[Close Price]]/Table2[[#This Row],[Current Month Low]])-1</f>
        <v>5.6414029923963493E-3</v>
      </c>
      <c r="AH135" s="2">
        <f>(Table2[[#This Row],[Current Month High]]/Table2[[#This Row],[Close Price]])-1</f>
        <v>2.2195121951219532E-2</v>
      </c>
      <c r="AI135">
        <v>3.9756097560975601</v>
      </c>
      <c r="AJ135">
        <v>80.021953896816598</v>
      </c>
      <c r="AK135" t="str">
        <f>IF(AND(Table2[[#This Row],[20D EMA]]&gt;Table2[[#This Row],[50D EMA]],Table2[[#This Row],[50D EMA]]&gt;Table2[[#This Row],[200D EMA]]),"Uptrend","Downtrend/NoTrend")</f>
        <v>Uptrend</v>
      </c>
      <c r="AL135">
        <v>0.03</v>
      </c>
      <c r="AM135" t="s">
        <v>10354</v>
      </c>
      <c r="AN135">
        <v>3.44</v>
      </c>
      <c r="AO135" t="s">
        <v>10354</v>
      </c>
      <c r="AP135">
        <v>0.20352320101145499</v>
      </c>
      <c r="AQ135">
        <f>(Table2[[#This Row],[Sharpe Ratio]]-AVERAGE(Table2[Sharpe Ratio]))/_xlfn.STDEV.P(Table2[Sharpe Ratio])</f>
        <v>1.6012566378138273</v>
      </c>
      <c r="AR13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2.4416954061725904</v>
      </c>
      <c r="AS135">
        <f>_xlfn.RANK.AVG(Table2[[#This Row],[1Y Return vs Nifty Z-Score]],Table2[1Y Return vs Nifty Z-Score])</f>
        <v>206</v>
      </c>
      <c r="AT135">
        <f>_xlfn.RANK.AVG(Table2[[#This Row],[6M Return vs Nifty Z-Score]],Table2[6M Return vs Nifty Z-Score])</f>
        <v>329</v>
      </c>
      <c r="AU135">
        <f>_xlfn.RANK.AVG(Table2[[#This Row],[Sharpe Ratio Z-Score]],Table2[Sharpe Ratio Z-Score])</f>
        <v>33</v>
      </c>
      <c r="AV135">
        <f>(Table2[[#This Row],[Rank 1Y]]+Table2[[#This Row],[Rank 6M]]+Table2[[#This Row],[Rank Sharpe]])/3</f>
        <v>189.33333333333334</v>
      </c>
    </row>
    <row r="136" spans="1:48" x14ac:dyDescent="0.3">
      <c r="A136" t="s">
        <v>312</v>
      </c>
      <c r="B136" t="s">
        <v>313</v>
      </c>
      <c r="C136" t="s">
        <v>10314</v>
      </c>
      <c r="D136" t="s">
        <v>54</v>
      </c>
      <c r="E136">
        <v>90253.668206085</v>
      </c>
      <c r="F136">
        <v>1553.95</v>
      </c>
      <c r="G136">
        <v>59.532673678451097</v>
      </c>
      <c r="H136">
        <f>(Table2[[#This Row],[1Y Return vs Nifty]]-AVERAGE(Table2[1Y Return vs Nifty]))/_xlfn.STDEV.P(Table2[1Y Return vs Nifty])</f>
        <v>0.62418981157390807</v>
      </c>
      <c r="I136">
        <v>7.8675691497356199</v>
      </c>
      <c r="J136">
        <f>(Table2[[#This Row],[1M Return vs Nifty]]-AVERAGE(Table2[1M Return vs Nifty]))/_xlfn.STDEV.P(Table2[1M Return vs Nifty])</f>
        <v>0.79590274282477524</v>
      </c>
      <c r="K136">
        <v>31.331484593328501</v>
      </c>
      <c r="L136">
        <f>(Table2[[#This Row],[6M Return vs Nifty]]-AVERAGE(Table2[6M Return vs Nifty]))/_xlfn.STDEV.P(Table2[6M Return vs Nifty])</f>
        <v>0.8500824946375356</v>
      </c>
      <c r="M136">
        <v>1.0859064170135999</v>
      </c>
      <c r="N136">
        <f>(Table2[[#This Row],[1W Return vs Nifty]]-AVERAGE(Table2[1W Return vs Nifty]))/_xlfn.STDEV.P(Table2[1W Return vs Nifty])</f>
        <v>0.48768990030574472</v>
      </c>
      <c r="O136">
        <v>1509.46</v>
      </c>
      <c r="P136">
        <v>1417.6967803092</v>
      </c>
      <c r="Q136">
        <v>1184.11090083827</v>
      </c>
      <c r="R136">
        <v>63.772245091554701</v>
      </c>
      <c r="S136" s="2">
        <f>(Table2[[#This Row],[Close Price]]-Table2[[#This Row],[20D EMA]])/Table2[[#This Row],[20D EMA]]</f>
        <v>2.9474116571489146E-2</v>
      </c>
      <c r="T136" s="2">
        <f>(Table2[[#This Row],[Close Price]]-Table2[[#This Row],[50D EMA]])/Table2[[#This Row],[50D EMA]]</f>
        <v>9.6108858807652214E-2</v>
      </c>
      <c r="U136" s="2">
        <f>(Table2[[#This Row],[Close Price]]-Table2[[#This Row],[200D EMA]])/Table2[[#This Row],[200D EMA]]</f>
        <v>0.31233484878815748</v>
      </c>
      <c r="V136">
        <v>0.67195605076378595</v>
      </c>
      <c r="W136">
        <v>1549.1</v>
      </c>
      <c r="X136">
        <v>1584.45</v>
      </c>
      <c r="Y136">
        <v>1549.1</v>
      </c>
      <c r="Z136">
        <v>1584.45</v>
      </c>
      <c r="AA136">
        <v>1549.1</v>
      </c>
      <c r="AB136">
        <v>1584.45</v>
      </c>
      <c r="AC136" s="2">
        <f>(Table2[[#This Row],[Close Price]]/Table2[[#This Row],[Day Low]])-1</f>
        <v>3.1308501710671788E-3</v>
      </c>
      <c r="AD136" s="2">
        <f>(Table2[[#This Row],[Day High]]/Table2[[#This Row],[Close Price]])-1</f>
        <v>1.9627401139032719E-2</v>
      </c>
      <c r="AE136" s="2">
        <f>(Table2[[#This Row],[Close Price]]/Table2[[#This Row],[Current Week Low]])-1</f>
        <v>3.1308501710671788E-3</v>
      </c>
      <c r="AF136" s="2">
        <f>(Table2[[#This Row],[Current Week High]]/Table2[[#This Row],[Close Price]])-1</f>
        <v>1.9627401139032719E-2</v>
      </c>
      <c r="AG136" s="2">
        <f>(Table2[[#This Row],[Close Price]]/Table2[[#This Row],[Current Month Low]])-1</f>
        <v>3.1308501710671788E-3</v>
      </c>
      <c r="AH136" s="2">
        <f>(Table2[[#This Row],[Current Month High]]/Table2[[#This Row],[Close Price]])-1</f>
        <v>1.9627401139032719E-2</v>
      </c>
      <c r="AI136">
        <v>1.9627401139032701</v>
      </c>
      <c r="AJ136">
        <v>90.481735719539103</v>
      </c>
      <c r="AK136" t="str">
        <f>IF(AND(Table2[[#This Row],[20D EMA]]&gt;Table2[[#This Row],[50D EMA]],Table2[[#This Row],[50D EMA]]&gt;Table2[[#This Row],[200D EMA]]),"Uptrend","Downtrend/NoTrend")</f>
        <v>Uptrend</v>
      </c>
      <c r="AL136">
        <v>7.0000000000000007E-2</v>
      </c>
      <c r="AM136" t="s">
        <v>10354</v>
      </c>
      <c r="AN136">
        <v>2.25</v>
      </c>
      <c r="AO136" t="s">
        <v>10354</v>
      </c>
      <c r="AP136">
        <v>8.1830074105625997E-2</v>
      </c>
      <c r="AQ136">
        <f>(Table2[[#This Row],[Sharpe Ratio]]-AVERAGE(Table2[Sharpe Ratio]))/_xlfn.STDEV.P(Table2[Sharpe Ratio])</f>
        <v>0.20892768204141027</v>
      </c>
      <c r="AR13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2.9667926313833735</v>
      </c>
      <c r="AS136">
        <f>_xlfn.RANK.AVG(Table2[[#This Row],[1Y Return vs Nifty Z-Score]],Table2[1Y Return vs Nifty Z-Score])</f>
        <v>156</v>
      </c>
      <c r="AT136">
        <f>_xlfn.RANK.AVG(Table2[[#This Row],[6M Return vs Nifty Z-Score]],Table2[6M Return vs Nifty Z-Score])</f>
        <v>128</v>
      </c>
      <c r="AU136">
        <f>_xlfn.RANK.AVG(Table2[[#This Row],[Sharpe Ratio Z-Score]],Table2[Sharpe Ratio Z-Score])</f>
        <v>285</v>
      </c>
      <c r="AV136">
        <f>(Table2[[#This Row],[Rank 1Y]]+Table2[[#This Row],[Rank 6M]]+Table2[[#This Row],[Rank Sharpe]])/3</f>
        <v>189.66666666666666</v>
      </c>
    </row>
    <row r="137" spans="1:48" x14ac:dyDescent="0.3">
      <c r="A137" t="s">
        <v>310</v>
      </c>
      <c r="B137" t="s">
        <v>311</v>
      </c>
      <c r="C137" t="s">
        <v>10308</v>
      </c>
      <c r="D137" t="s">
        <v>18</v>
      </c>
      <c r="E137">
        <v>91038.886389844905</v>
      </c>
      <c r="F137">
        <v>427.85</v>
      </c>
      <c r="G137">
        <v>123.5499751915</v>
      </c>
      <c r="H137">
        <f>(Table2[[#This Row],[1Y Return vs Nifty]]-AVERAGE(Table2[1Y Return vs Nifty]))/_xlfn.STDEV.P(Table2[1Y Return vs Nifty])</f>
        <v>1.7053978733115569</v>
      </c>
      <c r="I137">
        <v>6.1941994884323499</v>
      </c>
      <c r="J137">
        <f>(Table2[[#This Row],[1M Return vs Nifty]]-AVERAGE(Table2[1M Return vs Nifty]))/_xlfn.STDEV.P(Table2[1M Return vs Nifty])</f>
        <v>0.62406610965822018</v>
      </c>
      <c r="K137">
        <v>10.7434741428298</v>
      </c>
      <c r="L137">
        <f>(Table2[[#This Row],[6M Return vs Nifty]]-AVERAGE(Table2[6M Return vs Nifty]))/_xlfn.STDEV.P(Table2[6M Return vs Nifty])</f>
        <v>0.13063352533998232</v>
      </c>
      <c r="M137">
        <v>2.09152077766195</v>
      </c>
      <c r="N137">
        <f>(Table2[[#This Row],[1W Return vs Nifty]]-AVERAGE(Table2[1W Return vs Nifty]))/_xlfn.STDEV.P(Table2[1W Return vs Nifty])</f>
        <v>0.72932879681750551</v>
      </c>
      <c r="O137">
        <v>398.5</v>
      </c>
      <c r="P137">
        <v>378.18084239149698</v>
      </c>
      <c r="Q137">
        <v>322.556026972994</v>
      </c>
      <c r="R137">
        <v>84.833627691098599</v>
      </c>
      <c r="S137" s="2">
        <f>(Table2[[#This Row],[Close Price]]-Table2[[#This Row],[20D EMA]])/Table2[[#This Row],[20D EMA]]</f>
        <v>7.3651191969887134E-2</v>
      </c>
      <c r="T137" s="2">
        <f>(Table2[[#This Row],[Close Price]]-Table2[[#This Row],[50D EMA]])/Table2[[#This Row],[50D EMA]]</f>
        <v>0.13133705370798499</v>
      </c>
      <c r="U137" s="2">
        <f>(Table2[[#This Row],[Close Price]]-Table2[[#This Row],[200D EMA]])/Table2[[#This Row],[200D EMA]]</f>
        <v>0.32643622881621664</v>
      </c>
      <c r="V137">
        <v>1.0248611255310001</v>
      </c>
      <c r="W137">
        <v>421.1</v>
      </c>
      <c r="X137">
        <v>438</v>
      </c>
      <c r="Y137">
        <v>421.1</v>
      </c>
      <c r="Z137">
        <v>438</v>
      </c>
      <c r="AA137">
        <v>421.1</v>
      </c>
      <c r="AB137">
        <v>438</v>
      </c>
      <c r="AC137" s="2">
        <f>(Table2[[#This Row],[Close Price]]/Table2[[#This Row],[Day Low]])-1</f>
        <v>1.6029446687247706E-2</v>
      </c>
      <c r="AD137" s="2">
        <f>(Table2[[#This Row],[Day High]]/Table2[[#This Row],[Close Price]])-1</f>
        <v>2.3723267500292078E-2</v>
      </c>
      <c r="AE137" s="2">
        <f>(Table2[[#This Row],[Close Price]]/Table2[[#This Row],[Current Week Low]])-1</f>
        <v>1.6029446687247706E-2</v>
      </c>
      <c r="AF137" s="2">
        <f>(Table2[[#This Row],[Current Week High]]/Table2[[#This Row],[Close Price]])-1</f>
        <v>2.3723267500292078E-2</v>
      </c>
      <c r="AG137" s="2">
        <f>(Table2[[#This Row],[Close Price]]/Table2[[#This Row],[Current Month Low]])-1</f>
        <v>1.6029446687247706E-2</v>
      </c>
      <c r="AH137" s="2">
        <f>(Table2[[#This Row],[Current Month High]]/Table2[[#This Row],[Close Price]])-1</f>
        <v>2.3723267500292078E-2</v>
      </c>
      <c r="AI137">
        <v>2.3723267500291998</v>
      </c>
      <c r="AJ137">
        <v>168.30058528428</v>
      </c>
      <c r="AK137" t="str">
        <f>IF(AND(Table2[[#This Row],[20D EMA]]&gt;Table2[[#This Row],[50D EMA]],Table2[[#This Row],[50D EMA]]&gt;Table2[[#This Row],[200D EMA]]),"Uptrend","Downtrend/NoTrend")</f>
        <v>Uptrend</v>
      </c>
      <c r="AL137">
        <v>0.14000000000000001</v>
      </c>
      <c r="AM137" t="s">
        <v>10354</v>
      </c>
      <c r="AN137">
        <v>14.67</v>
      </c>
      <c r="AO137" t="s">
        <v>10354</v>
      </c>
      <c r="AP137">
        <v>9.1591499898852999E-2</v>
      </c>
      <c r="AQ137">
        <f>(Table2[[#This Row],[Sharpe Ratio]]-AVERAGE(Table2[Sharpe Ratio]))/_xlfn.STDEV.P(Table2[Sharpe Ratio])</f>
        <v>0.32061119389702258</v>
      </c>
      <c r="AR13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3.5100374990242873</v>
      </c>
      <c r="AS137">
        <f>_xlfn.RANK.AVG(Table2[[#This Row],[1Y Return vs Nifty Z-Score]],Table2[1Y Return vs Nifty Z-Score])</f>
        <v>46</v>
      </c>
      <c r="AT137">
        <f>_xlfn.RANK.AVG(Table2[[#This Row],[6M Return vs Nifty Z-Score]],Table2[6M Return vs Nifty Z-Score])</f>
        <v>280</v>
      </c>
      <c r="AU137">
        <f>_xlfn.RANK.AVG(Table2[[#This Row],[Sharpe Ratio Z-Score]],Table2[Sharpe Ratio Z-Score])</f>
        <v>247</v>
      </c>
      <c r="AV137">
        <f>(Table2[[#This Row],[Rank 1Y]]+Table2[[#This Row],[Rank 6M]]+Table2[[#This Row],[Rank Sharpe]])/3</f>
        <v>191</v>
      </c>
    </row>
    <row r="138" spans="1:48" x14ac:dyDescent="0.3">
      <c r="A138" t="s">
        <v>990</v>
      </c>
      <c r="B138" t="s">
        <v>991</v>
      </c>
      <c r="C138" t="s">
        <v>10308</v>
      </c>
      <c r="D138" t="s">
        <v>18</v>
      </c>
      <c r="E138">
        <v>14617.143024000001</v>
      </c>
      <c r="F138">
        <v>981.6</v>
      </c>
      <c r="G138">
        <v>100.790156735831</v>
      </c>
      <c r="H138">
        <f>(Table2[[#This Row],[1Y Return vs Nifty]]-AVERAGE(Table2[1Y Return vs Nifty]))/_xlfn.STDEV.P(Table2[1Y Return vs Nifty])</f>
        <v>1.3210002399164866</v>
      </c>
      <c r="I138">
        <v>-5.8147460756028897</v>
      </c>
      <c r="J138">
        <f>(Table2[[#This Row],[1M Return vs Nifty]]-AVERAGE(Table2[1M Return vs Nifty]))/_xlfn.STDEV.P(Table2[1M Return vs Nifty])</f>
        <v>-0.60912032925275938</v>
      </c>
      <c r="K138">
        <v>-4.9378156024314199</v>
      </c>
      <c r="L138">
        <f>(Table2[[#This Row],[6M Return vs Nifty]]-AVERAGE(Table2[6M Return vs Nifty]))/_xlfn.STDEV.P(Table2[6M Return vs Nifty])</f>
        <v>-0.41734986390544121</v>
      </c>
      <c r="M138">
        <v>-5.43042958590775</v>
      </c>
      <c r="N138">
        <f>(Table2[[#This Row],[1W Return vs Nifty]]-AVERAGE(Table2[1W Return vs Nifty]))/_xlfn.STDEV.P(Table2[1W Return vs Nifty])</f>
        <v>-1.0781193230535755</v>
      </c>
      <c r="O138">
        <v>979.15</v>
      </c>
      <c r="P138">
        <v>979.30546875676202</v>
      </c>
      <c r="Q138">
        <v>862.74266316352703</v>
      </c>
      <c r="R138">
        <v>51.708797020614902</v>
      </c>
      <c r="S138" s="2">
        <f>(Table2[[#This Row],[Close Price]]-Table2[[#This Row],[20D EMA]])/Table2[[#This Row],[20D EMA]]</f>
        <v>2.5021702497064245E-3</v>
      </c>
      <c r="T138" s="2">
        <f>(Table2[[#This Row],[Close Price]]-Table2[[#This Row],[50D EMA]])/Table2[[#This Row],[50D EMA]]</f>
        <v>2.3430189215127412E-3</v>
      </c>
      <c r="U138" s="2">
        <f>(Table2[[#This Row],[Close Price]]-Table2[[#This Row],[200D EMA]])/Table2[[#This Row],[200D EMA]]</f>
        <v>0.13776684741733283</v>
      </c>
      <c r="V138">
        <v>0.39110670873715903</v>
      </c>
      <c r="W138">
        <v>973.05</v>
      </c>
      <c r="X138">
        <v>993.75</v>
      </c>
      <c r="Y138">
        <v>973.05</v>
      </c>
      <c r="Z138">
        <v>993.75</v>
      </c>
      <c r="AA138">
        <v>973.05</v>
      </c>
      <c r="AB138">
        <v>993.75</v>
      </c>
      <c r="AC138" s="2">
        <f>(Table2[[#This Row],[Close Price]]/Table2[[#This Row],[Day Low]])-1</f>
        <v>8.7868043779868454E-3</v>
      </c>
      <c r="AD138" s="2">
        <f>(Table2[[#This Row],[Day High]]/Table2[[#This Row],[Close Price]])-1</f>
        <v>1.2377750611247018E-2</v>
      </c>
      <c r="AE138" s="2">
        <f>(Table2[[#This Row],[Close Price]]/Table2[[#This Row],[Current Week Low]])-1</f>
        <v>8.7868043779868454E-3</v>
      </c>
      <c r="AF138" s="2">
        <f>(Table2[[#This Row],[Current Week High]]/Table2[[#This Row],[Close Price]])-1</f>
        <v>1.2377750611247018E-2</v>
      </c>
      <c r="AG138" s="2">
        <f>(Table2[[#This Row],[Close Price]]/Table2[[#This Row],[Current Month Low]])-1</f>
        <v>8.7868043779868454E-3</v>
      </c>
      <c r="AH138" s="2">
        <f>(Table2[[#This Row],[Current Month High]]/Table2[[#This Row],[Close Price]])-1</f>
        <v>1.2377750611247018E-2</v>
      </c>
      <c r="AI138">
        <v>29.889975550122202</v>
      </c>
      <c r="AJ138">
        <v>137.07281729259699</v>
      </c>
      <c r="AK138" t="str">
        <f>IF(AND(Table2[[#This Row],[20D EMA]]&gt;Table2[[#This Row],[50D EMA]],Table2[[#This Row],[50D EMA]]&gt;Table2[[#This Row],[200D EMA]]),"Uptrend","Downtrend/NoTrend")</f>
        <v>Downtrend/NoTrend</v>
      </c>
      <c r="AL138">
        <v>-0.06</v>
      </c>
      <c r="AM138" t="s">
        <v>10353</v>
      </c>
      <c r="AN138">
        <v>1.65</v>
      </c>
      <c r="AO138" t="s">
        <v>10354</v>
      </c>
      <c r="AP138">
        <v>0.196115015843287</v>
      </c>
      <c r="AQ138">
        <f>(Table2[[#This Row],[Sharpe Ratio]]-AVERAGE(Table2[Sharpe Ratio]))/_xlfn.STDEV.P(Table2[Sharpe Ratio])</f>
        <v>1.5164972846636209</v>
      </c>
      <c r="AR13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38">
        <f>_xlfn.RANK.AVG(Table2[[#This Row],[1Y Return vs Nifty Z-Score]],Table2[1Y Return vs Nifty Z-Score])</f>
        <v>68</v>
      </c>
      <c r="AT138">
        <f>_xlfn.RANK.AVG(Table2[[#This Row],[6M Return vs Nifty Z-Score]],Table2[6M Return vs Nifty Z-Score])</f>
        <v>466</v>
      </c>
      <c r="AU138">
        <f>_xlfn.RANK.AVG(Table2[[#This Row],[Sharpe Ratio Z-Score]],Table2[Sharpe Ratio Z-Score])</f>
        <v>44</v>
      </c>
      <c r="AV138">
        <f>(Table2[[#This Row],[Rank 1Y]]+Table2[[#This Row],[Rank 6M]]+Table2[[#This Row],[Rank Sharpe]])/3</f>
        <v>192.66666666666666</v>
      </c>
    </row>
    <row r="139" spans="1:48" x14ac:dyDescent="0.3">
      <c r="A139" t="s">
        <v>433</v>
      </c>
      <c r="B139" t="s">
        <v>434</v>
      </c>
      <c r="C139" t="s">
        <v>10316</v>
      </c>
      <c r="D139" t="s">
        <v>101</v>
      </c>
      <c r="E139">
        <v>53622.055162875004</v>
      </c>
      <c r="F139">
        <v>136.44999999999999</v>
      </c>
      <c r="G139">
        <v>79.857165926076505</v>
      </c>
      <c r="H139">
        <f>(Table2[[#This Row],[1Y Return vs Nifty]]-AVERAGE(Table2[1Y Return vs Nifty]))/_xlfn.STDEV.P(Table2[1Y Return vs Nifty])</f>
        <v>0.96745646526717066</v>
      </c>
      <c r="I139">
        <v>-9.4269077666392995</v>
      </c>
      <c r="J139">
        <f>(Table2[[#This Row],[1M Return vs Nifty]]-AVERAGE(Table2[1M Return vs Nifty]))/_xlfn.STDEV.P(Table2[1M Return vs Nifty])</f>
        <v>-0.9800495493734861</v>
      </c>
      <c r="K139">
        <v>-0.145052357890678</v>
      </c>
      <c r="L139">
        <f>(Table2[[#This Row],[6M Return vs Nifty]]-AVERAGE(Table2[6M Return vs Nifty]))/_xlfn.STDEV.P(Table2[6M Return vs Nifty])</f>
        <v>-0.24986653254310892</v>
      </c>
      <c r="M139">
        <v>-1.89009350552287</v>
      </c>
      <c r="N139">
        <f>(Table2[[#This Row],[1W Return vs Nifty]]-AVERAGE(Table2[1W Return vs Nifty]))/_xlfn.STDEV.P(Table2[1W Return vs Nifty])</f>
        <v>-0.2274125936932084</v>
      </c>
      <c r="O139">
        <v>137.09</v>
      </c>
      <c r="P139">
        <v>138.22346918904</v>
      </c>
      <c r="Q139">
        <v>120.097111490459</v>
      </c>
      <c r="R139">
        <v>51.976335564490299</v>
      </c>
      <c r="S139" s="2">
        <f>(Table2[[#This Row],[Close Price]]-Table2[[#This Row],[20D EMA]])/Table2[[#This Row],[20D EMA]]</f>
        <v>-4.6684659712598643E-3</v>
      </c>
      <c r="T139" s="2">
        <f>(Table2[[#This Row],[Close Price]]-Table2[[#This Row],[50D EMA]])/Table2[[#This Row],[50D EMA]]</f>
        <v>-1.2830449123039635E-2</v>
      </c>
      <c r="U139" s="2">
        <f>(Table2[[#This Row],[Close Price]]-Table2[[#This Row],[200D EMA]])/Table2[[#This Row],[200D EMA]]</f>
        <v>0.13616387860285989</v>
      </c>
      <c r="V139">
        <v>0.54693822463288999</v>
      </c>
      <c r="W139">
        <v>135.32</v>
      </c>
      <c r="X139">
        <v>140</v>
      </c>
      <c r="Y139">
        <v>135.32</v>
      </c>
      <c r="Z139">
        <v>140</v>
      </c>
      <c r="AA139">
        <v>135.32</v>
      </c>
      <c r="AB139">
        <v>140</v>
      </c>
      <c r="AC139" s="2">
        <f>(Table2[[#This Row],[Close Price]]/Table2[[#This Row],[Day Low]])-1</f>
        <v>8.3505764114690795E-3</v>
      </c>
      <c r="AD139" s="2">
        <f>(Table2[[#This Row],[Day High]]/Table2[[#This Row],[Close Price]])-1</f>
        <v>2.6016855991205734E-2</v>
      </c>
      <c r="AE139" s="2">
        <f>(Table2[[#This Row],[Close Price]]/Table2[[#This Row],[Current Week Low]])-1</f>
        <v>8.3505764114690795E-3</v>
      </c>
      <c r="AF139" s="2">
        <f>(Table2[[#This Row],[Current Week High]]/Table2[[#This Row],[Close Price]])-1</f>
        <v>2.6016855991205734E-2</v>
      </c>
      <c r="AG139" s="2">
        <f>(Table2[[#This Row],[Close Price]]/Table2[[#This Row],[Current Month Low]])-1</f>
        <v>8.3505764114690795E-3</v>
      </c>
      <c r="AH139" s="2">
        <f>(Table2[[#This Row],[Current Month High]]/Table2[[#This Row],[Close Price]])-1</f>
        <v>2.6016855991205734E-2</v>
      </c>
      <c r="AI139">
        <v>24.954195676071802</v>
      </c>
      <c r="AJ139">
        <v>122.41238793805999</v>
      </c>
      <c r="AK139" t="str">
        <f>IF(AND(Table2[[#This Row],[20D EMA]]&gt;Table2[[#This Row],[50D EMA]],Table2[[#This Row],[50D EMA]]&gt;Table2[[#This Row],[200D EMA]]),"Uptrend","Downtrend/NoTrend")</f>
        <v>Downtrend/NoTrend</v>
      </c>
      <c r="AL139">
        <v>-0.05</v>
      </c>
      <c r="AM139" t="s">
        <v>10353</v>
      </c>
      <c r="AN139">
        <v>-4</v>
      </c>
      <c r="AO139" t="s">
        <v>10353</v>
      </c>
      <c r="AP139">
        <v>0.18322688083951999</v>
      </c>
      <c r="AQ139">
        <f>(Table2[[#This Row],[Sharpe Ratio]]-AVERAGE(Table2[Sharpe Ratio]))/_xlfn.STDEV.P(Table2[Sharpe Ratio])</f>
        <v>1.3690401191859431</v>
      </c>
      <c r="AR13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39">
        <f>_xlfn.RANK.AVG(Table2[[#This Row],[1Y Return vs Nifty Z-Score]],Table2[1Y Return vs Nifty Z-Score])</f>
        <v>103</v>
      </c>
      <c r="AT139">
        <f>_xlfn.RANK.AVG(Table2[[#This Row],[6M Return vs Nifty Z-Score]],Table2[6M Return vs Nifty Z-Score])</f>
        <v>411</v>
      </c>
      <c r="AU139">
        <f>_xlfn.RANK.AVG(Table2[[#This Row],[Sharpe Ratio Z-Score]],Table2[Sharpe Ratio Z-Score])</f>
        <v>67</v>
      </c>
      <c r="AV139">
        <f>(Table2[[#This Row],[Rank 1Y]]+Table2[[#This Row],[Rank 6M]]+Table2[[#This Row],[Rank Sharpe]])/3</f>
        <v>193.66666666666666</v>
      </c>
    </row>
    <row r="140" spans="1:48" x14ac:dyDescent="0.3">
      <c r="A140" t="s">
        <v>84</v>
      </c>
      <c r="B140" t="s">
        <v>85</v>
      </c>
      <c r="C140" t="s">
        <v>10308</v>
      </c>
      <c r="D140" t="s">
        <v>86</v>
      </c>
      <c r="E140">
        <v>320985.70491179498</v>
      </c>
      <c r="F140">
        <v>520.85</v>
      </c>
      <c r="G140">
        <v>80.123758090973794</v>
      </c>
      <c r="H140">
        <f>(Table2[[#This Row],[1Y Return vs Nifty]]-AVERAGE(Table2[1Y Return vs Nifty]))/_xlfn.STDEV.P(Table2[1Y Return vs Nifty])</f>
        <v>0.97195902303000115</v>
      </c>
      <c r="I140">
        <v>-3.7152308244685699</v>
      </c>
      <c r="J140">
        <f>(Table2[[#This Row],[1M Return vs Nifty]]-AVERAGE(Table2[1M Return vs Nifty]))/_xlfn.STDEV.P(Table2[1M Return vs Nifty])</f>
        <v>-0.39352323771963427</v>
      </c>
      <c r="K140">
        <v>3.1712843540281201</v>
      </c>
      <c r="L140">
        <f>(Table2[[#This Row],[6M Return vs Nifty]]-AVERAGE(Table2[6M Return vs Nifty]))/_xlfn.STDEV.P(Table2[6M Return vs Nifty])</f>
        <v>-0.13397699406777644</v>
      </c>
      <c r="M140">
        <v>-4.0297049922909602</v>
      </c>
      <c r="N140">
        <f>(Table2[[#This Row],[1W Return vs Nifty]]-AVERAGE(Table2[1W Return vs Nifty]))/_xlfn.STDEV.P(Table2[1W Return vs Nifty])</f>
        <v>-0.74153945868069204</v>
      </c>
      <c r="O140">
        <v>522.91999999999996</v>
      </c>
      <c r="P140">
        <v>509.04697530036401</v>
      </c>
      <c r="Q140">
        <v>441.84812179243198</v>
      </c>
      <c r="R140">
        <v>43.817703333355901</v>
      </c>
      <c r="S140" s="2">
        <f>(Table2[[#This Row],[Close Price]]-Table2[[#This Row],[20D EMA]])/Table2[[#This Row],[20D EMA]]</f>
        <v>-3.9585405033273477E-3</v>
      </c>
      <c r="T140" s="2">
        <f>(Table2[[#This Row],[Close Price]]-Table2[[#This Row],[50D EMA]])/Table2[[#This Row],[50D EMA]]</f>
        <v>2.3186513764612032E-2</v>
      </c>
      <c r="U140" s="2">
        <f>(Table2[[#This Row],[Close Price]]-Table2[[#This Row],[200D EMA]])/Table2[[#This Row],[200D EMA]]</f>
        <v>0.17879871908719108</v>
      </c>
      <c r="V140">
        <v>0.90190629920732401</v>
      </c>
      <c r="W140">
        <v>517.65</v>
      </c>
      <c r="X140">
        <v>529</v>
      </c>
      <c r="Y140">
        <v>517.65</v>
      </c>
      <c r="Z140">
        <v>529</v>
      </c>
      <c r="AA140">
        <v>517.65</v>
      </c>
      <c r="AB140">
        <v>529</v>
      </c>
      <c r="AC140" s="2">
        <f>(Table2[[#This Row],[Close Price]]/Table2[[#This Row],[Day Low]])-1</f>
        <v>6.1817830580508382E-3</v>
      </c>
      <c r="AD140" s="2">
        <f>(Table2[[#This Row],[Day High]]/Table2[[#This Row],[Close Price]])-1</f>
        <v>1.5647499280023069E-2</v>
      </c>
      <c r="AE140" s="2">
        <f>(Table2[[#This Row],[Close Price]]/Table2[[#This Row],[Current Week Low]])-1</f>
        <v>6.1817830580508382E-3</v>
      </c>
      <c r="AF140" s="2">
        <f>(Table2[[#This Row],[Current Week High]]/Table2[[#This Row],[Close Price]])-1</f>
        <v>1.5647499280023069E-2</v>
      </c>
      <c r="AG140" s="2">
        <f>(Table2[[#This Row],[Close Price]]/Table2[[#This Row],[Current Month Low]])-1</f>
        <v>6.1817830580508382E-3</v>
      </c>
      <c r="AH140" s="2">
        <f>(Table2[[#This Row],[Current Month High]]/Table2[[#This Row],[Close Price]])-1</f>
        <v>1.5647499280023069E-2</v>
      </c>
      <c r="AI140">
        <v>4.3582605356628301</v>
      </c>
      <c r="AJ140">
        <v>118.70669745958401</v>
      </c>
      <c r="AK140" t="str">
        <f>IF(AND(Table2[[#This Row],[20D EMA]]&gt;Table2[[#This Row],[50D EMA]],Table2[[#This Row],[50D EMA]]&gt;Table2[[#This Row],[200D EMA]]),"Uptrend","Downtrend/NoTrend")</f>
        <v>Uptrend</v>
      </c>
      <c r="AL140">
        <v>0.13</v>
      </c>
      <c r="AM140" t="s">
        <v>10354</v>
      </c>
      <c r="AN140">
        <v>3.2</v>
      </c>
      <c r="AO140" t="s">
        <v>10354</v>
      </c>
      <c r="AP140">
        <v>0.15678083059530401</v>
      </c>
      <c r="AQ140">
        <f>(Table2[[#This Row],[Sharpe Ratio]]-AVERAGE(Table2[Sharpe Ratio]))/_xlfn.STDEV.P(Table2[Sharpe Ratio])</f>
        <v>1.0664626239973436</v>
      </c>
      <c r="AR14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0.76938195655924191</v>
      </c>
      <c r="AS140">
        <f>_xlfn.RANK.AVG(Table2[[#This Row],[1Y Return vs Nifty Z-Score]],Table2[1Y Return vs Nifty Z-Score])</f>
        <v>102</v>
      </c>
      <c r="AT140">
        <f>_xlfn.RANK.AVG(Table2[[#This Row],[6M Return vs Nifty Z-Score]],Table2[6M Return vs Nifty Z-Score])</f>
        <v>371</v>
      </c>
      <c r="AU140">
        <f>_xlfn.RANK.AVG(Table2[[#This Row],[Sharpe Ratio Z-Score]],Table2[Sharpe Ratio Z-Score])</f>
        <v>109</v>
      </c>
      <c r="AV140">
        <f>(Table2[[#This Row],[Rank 1Y]]+Table2[[#This Row],[Rank 6M]]+Table2[[#This Row],[Rank Sharpe]])/3</f>
        <v>194</v>
      </c>
    </row>
    <row r="141" spans="1:48" x14ac:dyDescent="0.3">
      <c r="A141" t="s">
        <v>742</v>
      </c>
      <c r="B141" t="s">
        <v>743</v>
      </c>
      <c r="C141" t="s">
        <v>10311</v>
      </c>
      <c r="D141" t="s">
        <v>640</v>
      </c>
      <c r="E141">
        <v>22973.926353210001</v>
      </c>
      <c r="F141">
        <v>1341.9</v>
      </c>
      <c r="G141">
        <v>18.563429424996698</v>
      </c>
      <c r="H141">
        <f>(Table2[[#This Row],[1Y Return vs Nifty]]-AVERAGE(Table2[1Y Return vs Nifty]))/_xlfn.STDEV.P(Table2[1Y Return vs Nifty])</f>
        <v>-6.7752462205074415E-2</v>
      </c>
      <c r="I141">
        <v>6.4392905731476997</v>
      </c>
      <c r="J141">
        <f>(Table2[[#This Row],[1M Return vs Nifty]]-AVERAGE(Table2[1M Return vs Nifty]))/_xlfn.STDEV.P(Table2[1M Return vs Nifty])</f>
        <v>0.64923426454386801</v>
      </c>
      <c r="K141">
        <v>65.211413692634295</v>
      </c>
      <c r="L141">
        <f>(Table2[[#This Row],[6M Return vs Nifty]]-AVERAGE(Table2[6M Return vs Nifty]))/_xlfn.STDEV.P(Table2[6M Return vs Nifty])</f>
        <v>2.0340181706454765</v>
      </c>
      <c r="M141">
        <v>0.78255359695807003</v>
      </c>
      <c r="N141">
        <f>(Table2[[#This Row],[1W Return vs Nifty]]-AVERAGE(Table2[1W Return vs Nifty]))/_xlfn.STDEV.P(Table2[1W Return vs Nifty])</f>
        <v>0.41479730493281369</v>
      </c>
      <c r="O141">
        <v>1287.77</v>
      </c>
      <c r="P141">
        <v>1275.19961307992</v>
      </c>
      <c r="Q141">
        <v>1070.6944854337701</v>
      </c>
      <c r="R141">
        <v>65.2542290347766</v>
      </c>
      <c r="S141" s="2">
        <f>(Table2[[#This Row],[Close Price]]-Table2[[#This Row],[20D EMA]])/Table2[[#This Row],[20D EMA]]</f>
        <v>4.2033903569736915E-2</v>
      </c>
      <c r="T141" s="2">
        <f>(Table2[[#This Row],[Close Price]]-Table2[[#This Row],[50D EMA]])/Table2[[#This Row],[50D EMA]]</f>
        <v>5.2305839992361873E-2</v>
      </c>
      <c r="U141" s="2">
        <f>(Table2[[#This Row],[Close Price]]-Table2[[#This Row],[200D EMA]])/Table2[[#This Row],[200D EMA]]</f>
        <v>0.2532986937504928</v>
      </c>
      <c r="V141">
        <v>0.56958164139233303</v>
      </c>
      <c r="W141">
        <v>1318</v>
      </c>
      <c r="X141">
        <v>1369</v>
      </c>
      <c r="Y141">
        <v>1318</v>
      </c>
      <c r="Z141">
        <v>1369</v>
      </c>
      <c r="AA141">
        <v>1318</v>
      </c>
      <c r="AB141">
        <v>1369</v>
      </c>
      <c r="AC141" s="2">
        <f>(Table2[[#This Row],[Close Price]]/Table2[[#This Row],[Day Low]])-1</f>
        <v>1.8133535660091127E-2</v>
      </c>
      <c r="AD141" s="2">
        <f>(Table2[[#This Row],[Day High]]/Table2[[#This Row],[Close Price]])-1</f>
        <v>2.0195245547358187E-2</v>
      </c>
      <c r="AE141" s="2">
        <f>(Table2[[#This Row],[Close Price]]/Table2[[#This Row],[Current Week Low]])-1</f>
        <v>1.8133535660091127E-2</v>
      </c>
      <c r="AF141" s="2">
        <f>(Table2[[#This Row],[Current Week High]]/Table2[[#This Row],[Close Price]])-1</f>
        <v>2.0195245547358187E-2</v>
      </c>
      <c r="AG141" s="2">
        <f>(Table2[[#This Row],[Close Price]]/Table2[[#This Row],[Current Month Low]])-1</f>
        <v>1.8133535660091127E-2</v>
      </c>
      <c r="AH141" s="2">
        <f>(Table2[[#This Row],[Current Month High]]/Table2[[#This Row],[Close Price]])-1</f>
        <v>2.0195245547358187E-2</v>
      </c>
      <c r="AI141">
        <v>11.409195916238099</v>
      </c>
      <c r="AJ141">
        <v>106.04990403071</v>
      </c>
      <c r="AK141" t="str">
        <f>IF(AND(Table2[[#This Row],[20D EMA]]&gt;Table2[[#This Row],[50D EMA]],Table2[[#This Row],[50D EMA]]&gt;Table2[[#This Row],[200D EMA]]),"Uptrend","Downtrend/NoTrend")</f>
        <v>Uptrend</v>
      </c>
      <c r="AL141">
        <v>-0.11</v>
      </c>
      <c r="AM141" t="s">
        <v>10353</v>
      </c>
      <c r="AN141">
        <v>11.63</v>
      </c>
      <c r="AO141" t="s">
        <v>10354</v>
      </c>
      <c r="AP141">
        <v>0.103286958971614</v>
      </c>
      <c r="AQ141">
        <f>(Table2[[#This Row],[Sharpe Ratio]]-AVERAGE(Table2[Sharpe Ratio]))/_xlfn.STDEV.P(Table2[Sharpe Ratio])</f>
        <v>0.45442258269186808</v>
      </c>
      <c r="AR14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3.4847198606089518</v>
      </c>
      <c r="AS141">
        <f>_xlfn.RANK.AVG(Table2[[#This Row],[1Y Return vs Nifty Z-Score]],Table2[1Y Return vs Nifty Z-Score])</f>
        <v>327</v>
      </c>
      <c r="AT141">
        <f>_xlfn.RANK.AVG(Table2[[#This Row],[6M Return vs Nifty Z-Score]],Table2[6M Return vs Nifty Z-Score])</f>
        <v>31</v>
      </c>
      <c r="AU141">
        <f>_xlfn.RANK.AVG(Table2[[#This Row],[Sharpe Ratio Z-Score]],Table2[Sharpe Ratio Z-Score])</f>
        <v>225</v>
      </c>
      <c r="AV141">
        <f>(Table2[[#This Row],[Rank 1Y]]+Table2[[#This Row],[Rank 6M]]+Table2[[#This Row],[Rank Sharpe]])/3</f>
        <v>194.33333333333334</v>
      </c>
    </row>
    <row r="142" spans="1:48" x14ac:dyDescent="0.3">
      <c r="A142" t="s">
        <v>925</v>
      </c>
      <c r="B142" t="s">
        <v>926</v>
      </c>
      <c r="C142" t="s">
        <v>10310</v>
      </c>
      <c r="D142" t="s">
        <v>225</v>
      </c>
      <c r="E142">
        <v>16073.832500324999</v>
      </c>
      <c r="F142">
        <v>3872.25</v>
      </c>
      <c r="G142">
        <v>146.48386760605601</v>
      </c>
      <c r="H142">
        <f>(Table2[[#This Row],[1Y Return vs Nifty]]-AVERAGE(Table2[1Y Return vs Nifty]))/_xlfn.STDEV.P(Table2[1Y Return vs Nifty])</f>
        <v>2.0927354957914353</v>
      </c>
      <c r="I142">
        <v>0.69612413076201796</v>
      </c>
      <c r="J142">
        <f>(Table2[[#This Row],[1M Return vs Nifty]]-AVERAGE(Table2[1M Return vs Nifty]))/_xlfn.STDEV.P(Table2[1M Return vs Nifty])</f>
        <v>5.947432805375568E-2</v>
      </c>
      <c r="K142">
        <v>-13.057014481788499</v>
      </c>
      <c r="L142">
        <f>(Table2[[#This Row],[6M Return vs Nifty]]-AVERAGE(Table2[6M Return vs Nifty]))/_xlfn.STDEV.P(Table2[6M Return vs Nifty])</f>
        <v>-0.70107564106686715</v>
      </c>
      <c r="M142">
        <v>7.2746454139808296</v>
      </c>
      <c r="N142">
        <f>(Table2[[#This Row],[1W Return vs Nifty]]-AVERAGE(Table2[1W Return vs Nifty]))/_xlfn.STDEV.P(Table2[1W Return vs Nifty])</f>
        <v>1.9747808971589584</v>
      </c>
      <c r="O142">
        <v>3719.56</v>
      </c>
      <c r="P142">
        <v>3766.22336354463</v>
      </c>
      <c r="Q142">
        <v>3355.6352163972801</v>
      </c>
      <c r="R142">
        <v>72.286070870381906</v>
      </c>
      <c r="S142" s="2">
        <f>(Table2[[#This Row],[Close Price]]-Table2[[#This Row],[20D EMA]])/Table2[[#This Row],[20D EMA]]</f>
        <v>4.1050554366645529E-2</v>
      </c>
      <c r="T142" s="2">
        <f>(Table2[[#This Row],[Close Price]]-Table2[[#This Row],[50D EMA]])/Table2[[#This Row],[50D EMA]]</f>
        <v>2.8151977782746695E-2</v>
      </c>
      <c r="U142" s="2">
        <f>(Table2[[#This Row],[Close Price]]-Table2[[#This Row],[200D EMA]])/Table2[[#This Row],[200D EMA]]</f>
        <v>0.15395439321839469</v>
      </c>
      <c r="V142">
        <v>1.3649951548755099</v>
      </c>
      <c r="W142">
        <v>3815</v>
      </c>
      <c r="X142">
        <v>3909.1</v>
      </c>
      <c r="Y142">
        <v>3815</v>
      </c>
      <c r="Z142">
        <v>3909.1</v>
      </c>
      <c r="AA142">
        <v>3815</v>
      </c>
      <c r="AB142">
        <v>3909.1</v>
      </c>
      <c r="AC142" s="2">
        <f>(Table2[[#This Row],[Close Price]]/Table2[[#This Row],[Day Low]])-1</f>
        <v>1.5006553079947471E-2</v>
      </c>
      <c r="AD142" s="2">
        <f>(Table2[[#This Row],[Day High]]/Table2[[#This Row],[Close Price]])-1</f>
        <v>9.5164310155593235E-3</v>
      </c>
      <c r="AE142" s="2">
        <f>(Table2[[#This Row],[Close Price]]/Table2[[#This Row],[Current Week Low]])-1</f>
        <v>1.5006553079947471E-2</v>
      </c>
      <c r="AF142" s="2">
        <f>(Table2[[#This Row],[Current Week High]]/Table2[[#This Row],[Close Price]])-1</f>
        <v>9.5164310155593235E-3</v>
      </c>
      <c r="AG142" s="2">
        <f>(Table2[[#This Row],[Close Price]]/Table2[[#This Row],[Current Month Low]])-1</f>
        <v>1.5006553079947471E-2</v>
      </c>
      <c r="AH142" s="2">
        <f>(Table2[[#This Row],[Current Month High]]/Table2[[#This Row],[Close Price]])-1</f>
        <v>9.5164310155593235E-3</v>
      </c>
      <c r="AI142">
        <v>11.045257924978999</v>
      </c>
      <c r="AJ142">
        <v>186.62102146558101</v>
      </c>
      <c r="AK142" t="str">
        <f>IF(AND(Table2[[#This Row],[20D EMA]]&gt;Table2[[#This Row],[50D EMA]],Table2[[#This Row],[50D EMA]]&gt;Table2[[#This Row],[200D EMA]]),"Uptrend","Downtrend/NoTrend")</f>
        <v>Downtrend/NoTrend</v>
      </c>
      <c r="AL142">
        <v>-0.08</v>
      </c>
      <c r="AM142" t="s">
        <v>10353</v>
      </c>
      <c r="AN142">
        <v>7.6</v>
      </c>
      <c r="AO142" t="s">
        <v>10354</v>
      </c>
      <c r="AP142">
        <v>0.26728070514532098</v>
      </c>
      <c r="AQ142">
        <f>(Table2[[#This Row],[Sharpe Ratio]]-AVERAGE(Table2[Sharpe Ratio]))/_xlfn.STDEV.P(Table2[Sharpe Ratio])</f>
        <v>2.3307260943925545</v>
      </c>
      <c r="AR14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42">
        <f>_xlfn.RANK.AVG(Table2[[#This Row],[1Y Return vs Nifty Z-Score]],Table2[1Y Return vs Nifty Z-Score])</f>
        <v>29</v>
      </c>
      <c r="AT142">
        <f>_xlfn.RANK.AVG(Table2[[#This Row],[6M Return vs Nifty Z-Score]],Table2[6M Return vs Nifty Z-Score])</f>
        <v>550</v>
      </c>
      <c r="AU142">
        <f>_xlfn.RANK.AVG(Table2[[#This Row],[Sharpe Ratio Z-Score]],Table2[Sharpe Ratio Z-Score])</f>
        <v>6</v>
      </c>
      <c r="AV142">
        <f>(Table2[[#This Row],[Rank 1Y]]+Table2[[#This Row],[Rank 6M]]+Table2[[#This Row],[Rank Sharpe]])/3</f>
        <v>195</v>
      </c>
    </row>
    <row r="143" spans="1:48" x14ac:dyDescent="0.3">
      <c r="A143" t="s">
        <v>1542</v>
      </c>
      <c r="B143" t="s">
        <v>1543</v>
      </c>
      <c r="C143" t="s">
        <v>6744</v>
      </c>
      <c r="D143" t="s">
        <v>415</v>
      </c>
      <c r="E143">
        <v>6543.5087337690002</v>
      </c>
      <c r="F143">
        <v>210.63</v>
      </c>
      <c r="G143">
        <v>89.9132012745401</v>
      </c>
      <c r="H143">
        <f>(Table2[[#This Row],[1Y Return vs Nifty]]-AVERAGE(Table2[1Y Return vs Nifty]))/_xlfn.STDEV.P(Table2[1Y Return vs Nifty])</f>
        <v>1.1372959653851409</v>
      </c>
      <c r="I143">
        <v>-5.13009376295736</v>
      </c>
      <c r="J143">
        <f>(Table2[[#This Row],[1M Return vs Nifty]]-AVERAGE(Table2[1M Return vs Nifty]))/_xlfn.STDEV.P(Table2[1M Return vs Nifty])</f>
        <v>-0.53881407773205514</v>
      </c>
      <c r="K143">
        <v>9.1087002614589991</v>
      </c>
      <c r="L143">
        <f>(Table2[[#This Row],[6M Return vs Nifty]]-AVERAGE(Table2[6M Return vs Nifty]))/_xlfn.STDEV.P(Table2[6M Return vs Nifty])</f>
        <v>7.3506277089615601E-2</v>
      </c>
      <c r="M143">
        <v>-2.2781895821488698</v>
      </c>
      <c r="N143">
        <f>(Table2[[#This Row],[1W Return vs Nifty]]-AVERAGE(Table2[1W Return vs Nifty]))/_xlfn.STDEV.P(Table2[1W Return vs Nifty])</f>
        <v>-0.3206681311698093</v>
      </c>
      <c r="O143">
        <v>208.86</v>
      </c>
      <c r="P143">
        <v>205.89558933980999</v>
      </c>
      <c r="Q143">
        <v>174.399716510047</v>
      </c>
      <c r="R143">
        <v>58.170135045135403</v>
      </c>
      <c r="S143" s="2">
        <f>(Table2[[#This Row],[Close Price]]-Table2[[#This Row],[20D EMA]])/Table2[[#This Row],[20D EMA]]</f>
        <v>8.4745762711863522E-3</v>
      </c>
      <c r="T143" s="2">
        <f>(Table2[[#This Row],[Close Price]]-Table2[[#This Row],[50D EMA]])/Table2[[#This Row],[50D EMA]]</f>
        <v>2.2994230597025267E-2</v>
      </c>
      <c r="U143" s="2">
        <f>(Table2[[#This Row],[Close Price]]-Table2[[#This Row],[200D EMA]])/Table2[[#This Row],[200D EMA]]</f>
        <v>0.2077427888930416</v>
      </c>
      <c r="V143">
        <v>1.45394767380958</v>
      </c>
      <c r="W143">
        <v>205.08</v>
      </c>
      <c r="X143">
        <v>211</v>
      </c>
      <c r="Y143">
        <v>205.08</v>
      </c>
      <c r="Z143">
        <v>211</v>
      </c>
      <c r="AA143">
        <v>205.08</v>
      </c>
      <c r="AB143">
        <v>211</v>
      </c>
      <c r="AC143" s="2">
        <f>(Table2[[#This Row],[Close Price]]/Table2[[#This Row],[Day Low]])-1</f>
        <v>2.7062609713282448E-2</v>
      </c>
      <c r="AD143" s="2">
        <f>(Table2[[#This Row],[Day High]]/Table2[[#This Row],[Close Price]])-1</f>
        <v>1.756634857332795E-3</v>
      </c>
      <c r="AE143" s="2">
        <f>(Table2[[#This Row],[Close Price]]/Table2[[#This Row],[Current Week Low]])-1</f>
        <v>2.7062609713282448E-2</v>
      </c>
      <c r="AF143" s="2">
        <f>(Table2[[#This Row],[Current Week High]]/Table2[[#This Row],[Close Price]])-1</f>
        <v>1.756634857332795E-3</v>
      </c>
      <c r="AG143" s="2">
        <f>(Table2[[#This Row],[Close Price]]/Table2[[#This Row],[Current Month Low]])-1</f>
        <v>2.7062609713282448E-2</v>
      </c>
      <c r="AH143" s="2">
        <f>(Table2[[#This Row],[Current Month High]]/Table2[[#This Row],[Close Price]])-1</f>
        <v>1.756634857332795E-3</v>
      </c>
      <c r="AI143">
        <v>5.4645587048378603</v>
      </c>
      <c r="AJ143">
        <v>195.413744740532</v>
      </c>
      <c r="AK143" t="str">
        <f>IF(AND(Table2[[#This Row],[20D EMA]]&gt;Table2[[#This Row],[50D EMA]],Table2[[#This Row],[50D EMA]]&gt;Table2[[#This Row],[200D EMA]]),"Uptrend","Downtrend/NoTrend")</f>
        <v>Uptrend</v>
      </c>
      <c r="AL143">
        <v>0</v>
      </c>
      <c r="AM143" t="s">
        <v>10355</v>
      </c>
      <c r="AN143">
        <v>4.5599999999999996</v>
      </c>
      <c r="AO143" t="s">
        <v>10354</v>
      </c>
      <c r="AP143">
        <v>0.115623371388204</v>
      </c>
      <c r="AQ143">
        <f>(Table2[[#This Row],[Sharpe Ratio]]-AVERAGE(Table2[Sharpe Ratio]))/_xlfn.STDEV.P(Table2[Sharpe Ratio])</f>
        <v>0.59556731826317433</v>
      </c>
      <c r="AR14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0.9468873518360662</v>
      </c>
      <c r="AS143">
        <f>_xlfn.RANK.AVG(Table2[[#This Row],[1Y Return vs Nifty Z-Score]],Table2[1Y Return vs Nifty Z-Score])</f>
        <v>89</v>
      </c>
      <c r="AT143">
        <f>_xlfn.RANK.AVG(Table2[[#This Row],[6M Return vs Nifty Z-Score]],Table2[6M Return vs Nifty Z-Score])</f>
        <v>304</v>
      </c>
      <c r="AU143">
        <f>_xlfn.RANK.AVG(Table2[[#This Row],[Sharpe Ratio Z-Score]],Table2[Sharpe Ratio Z-Score])</f>
        <v>194</v>
      </c>
      <c r="AV143">
        <f>(Table2[[#This Row],[Rank 1Y]]+Table2[[#This Row],[Rank 6M]]+Table2[[#This Row],[Rank Sharpe]])/3</f>
        <v>195.66666666666666</v>
      </c>
    </row>
    <row r="144" spans="1:48" x14ac:dyDescent="0.3">
      <c r="A144" t="s">
        <v>721</v>
      </c>
      <c r="B144" t="s">
        <v>722</v>
      </c>
      <c r="C144" t="s">
        <v>10314</v>
      </c>
      <c r="D144" t="s">
        <v>723</v>
      </c>
      <c r="E144">
        <v>24081.831828750001</v>
      </c>
      <c r="F144">
        <v>2377.5</v>
      </c>
      <c r="G144">
        <v>40.047139947475898</v>
      </c>
      <c r="H144">
        <f>(Table2[[#This Row],[1Y Return vs Nifty]]-AVERAGE(Table2[1Y Return vs Nifty]))/_xlfn.STDEV.P(Table2[1Y Return vs Nifty])</f>
        <v>0.29509258849122433</v>
      </c>
      <c r="I144">
        <v>25.990704311825301</v>
      </c>
      <c r="J144">
        <f>(Table2[[#This Row],[1M Return vs Nifty]]-AVERAGE(Table2[1M Return vs Nifty]))/_xlfn.STDEV.P(Table2[1M Return vs Nifty])</f>
        <v>2.6569491097407698</v>
      </c>
      <c r="K144">
        <v>34.664695936393898</v>
      </c>
      <c r="L144">
        <f>(Table2[[#This Row],[6M Return vs Nifty]]-AVERAGE(Table2[6M Return vs Nifty]))/_xlfn.STDEV.P(Table2[6M Return vs Nifty])</f>
        <v>0.96656171787210621</v>
      </c>
      <c r="M144">
        <v>2.9427342201924001</v>
      </c>
      <c r="N144">
        <f>(Table2[[#This Row],[1W Return vs Nifty]]-AVERAGE(Table2[1W Return vs Nifty]))/_xlfn.STDEV.P(Table2[1W Return vs Nifty])</f>
        <v>0.93386672407664162</v>
      </c>
      <c r="O144">
        <v>2162.3200000000002</v>
      </c>
      <c r="P144">
        <v>2041.52077894588</v>
      </c>
      <c r="Q144">
        <v>1737.5510837449201</v>
      </c>
      <c r="R144">
        <v>80.288439996155802</v>
      </c>
      <c r="S144" s="2">
        <f>(Table2[[#This Row],[Close Price]]-Table2[[#This Row],[20D EMA]])/Table2[[#This Row],[20D EMA]]</f>
        <v>9.9513485515557276E-2</v>
      </c>
      <c r="T144" s="2">
        <f>(Table2[[#This Row],[Close Price]]-Table2[[#This Row],[50D EMA]])/Table2[[#This Row],[50D EMA]]</f>
        <v>0.16457301072762026</v>
      </c>
      <c r="U144" s="2">
        <f>(Table2[[#This Row],[Close Price]]-Table2[[#This Row],[200D EMA]])/Table2[[#This Row],[200D EMA]]</f>
        <v>0.36830509459083455</v>
      </c>
      <c r="V144">
        <v>1.2975040592831</v>
      </c>
      <c r="W144">
        <v>2345.0500000000002</v>
      </c>
      <c r="X144">
        <v>2390</v>
      </c>
      <c r="Y144">
        <v>2345.0500000000002</v>
      </c>
      <c r="Z144">
        <v>2390</v>
      </c>
      <c r="AA144">
        <v>2345.0500000000002</v>
      </c>
      <c r="AB144">
        <v>2390</v>
      </c>
      <c r="AC144" s="2">
        <f>(Table2[[#This Row],[Close Price]]/Table2[[#This Row],[Day Low]])-1</f>
        <v>1.3837658045670498E-2</v>
      </c>
      <c r="AD144" s="2">
        <f>(Table2[[#This Row],[Day High]]/Table2[[#This Row],[Close Price]])-1</f>
        <v>5.2576235541534899E-3</v>
      </c>
      <c r="AE144" s="2">
        <f>(Table2[[#This Row],[Close Price]]/Table2[[#This Row],[Current Week Low]])-1</f>
        <v>1.3837658045670498E-2</v>
      </c>
      <c r="AF144" s="2">
        <f>(Table2[[#This Row],[Current Week High]]/Table2[[#This Row],[Close Price]])-1</f>
        <v>5.2576235541534899E-3</v>
      </c>
      <c r="AG144" s="2">
        <f>(Table2[[#This Row],[Close Price]]/Table2[[#This Row],[Current Month Low]])-1</f>
        <v>1.3837658045670498E-2</v>
      </c>
      <c r="AH144" s="2">
        <f>(Table2[[#This Row],[Current Month High]]/Table2[[#This Row],[Close Price]])-1</f>
        <v>5.2576235541534899E-3</v>
      </c>
      <c r="AI144">
        <v>1.2050473186119901</v>
      </c>
      <c r="AJ144">
        <v>90.184785217182593</v>
      </c>
      <c r="AK144" t="str">
        <f>IF(AND(Table2[[#This Row],[20D EMA]]&gt;Table2[[#This Row],[50D EMA]],Table2[[#This Row],[50D EMA]]&gt;Table2[[#This Row],[200D EMA]]),"Uptrend","Downtrend/NoTrend")</f>
        <v>Uptrend</v>
      </c>
      <c r="AL144">
        <v>0.1</v>
      </c>
      <c r="AM144" t="s">
        <v>10354</v>
      </c>
      <c r="AN144">
        <v>26.64</v>
      </c>
      <c r="AO144" t="s">
        <v>10354</v>
      </c>
      <c r="AP144">
        <v>8.8745404587431007E-2</v>
      </c>
      <c r="AQ144">
        <f>(Table2[[#This Row],[Sharpe Ratio]]-AVERAGE(Table2[Sharpe Ratio]))/_xlfn.STDEV.P(Table2[Sharpe Ratio])</f>
        <v>0.28804813126779577</v>
      </c>
      <c r="AR14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5.1405182714485376</v>
      </c>
      <c r="AS144">
        <f>_xlfn.RANK.AVG(Table2[[#This Row],[1Y Return vs Nifty Z-Score]],Table2[1Y Return vs Nifty Z-Score])</f>
        <v>222</v>
      </c>
      <c r="AT144">
        <f>_xlfn.RANK.AVG(Table2[[#This Row],[6M Return vs Nifty Z-Score]],Table2[6M Return vs Nifty Z-Score])</f>
        <v>110</v>
      </c>
      <c r="AU144">
        <f>_xlfn.RANK.AVG(Table2[[#This Row],[Sharpe Ratio Z-Score]],Table2[Sharpe Ratio Z-Score])</f>
        <v>256</v>
      </c>
      <c r="AV144">
        <f>(Table2[[#This Row],[Rank 1Y]]+Table2[[#This Row],[Rank 6M]]+Table2[[#This Row],[Rank Sharpe]])/3</f>
        <v>196</v>
      </c>
    </row>
    <row r="145" spans="1:48" x14ac:dyDescent="0.3">
      <c r="A145" t="s">
        <v>1521</v>
      </c>
      <c r="B145" t="s">
        <v>1522</v>
      </c>
      <c r="C145" t="s">
        <v>10309</v>
      </c>
      <c r="D145" t="s">
        <v>21</v>
      </c>
      <c r="E145">
        <v>6711.4747938150003</v>
      </c>
      <c r="F145">
        <v>810.45</v>
      </c>
      <c r="G145">
        <v>33.628292194274103</v>
      </c>
      <c r="H145">
        <f>(Table2[[#This Row],[1Y Return vs Nifty]]-AVERAGE(Table2[1Y Return vs Nifty]))/_xlfn.STDEV.P(Table2[1Y Return vs Nifty])</f>
        <v>0.18668267782959255</v>
      </c>
      <c r="I145">
        <v>-6.77323505024364</v>
      </c>
      <c r="J145">
        <f>(Table2[[#This Row],[1M Return vs Nifty]]-AVERAGE(Table2[1M Return vs Nifty]))/_xlfn.STDEV.P(Table2[1M Return vs Nifty])</f>
        <v>-0.70754658983241769</v>
      </c>
      <c r="K145">
        <v>25.910536663340299</v>
      </c>
      <c r="L145">
        <f>(Table2[[#This Row],[6M Return vs Nifty]]-AVERAGE(Table2[6M Return vs Nifty]))/_xlfn.STDEV.P(Table2[6M Return vs Nifty])</f>
        <v>0.66064722063556203</v>
      </c>
      <c r="M145">
        <v>0.33536504726490401</v>
      </c>
      <c r="N145">
        <f>(Table2[[#This Row],[1W Return vs Nifty]]-AVERAGE(Table2[1W Return vs Nifty]))/_xlfn.STDEV.P(Table2[1W Return vs Nifty])</f>
        <v>0.30734244757488682</v>
      </c>
      <c r="O145">
        <v>811.9</v>
      </c>
      <c r="P145">
        <v>822.39141184885</v>
      </c>
      <c r="Q145">
        <v>698.60209371440703</v>
      </c>
      <c r="R145">
        <v>52.892189783450199</v>
      </c>
      <c r="S145" s="2">
        <f>(Table2[[#This Row],[Close Price]]-Table2[[#This Row],[20D EMA]])/Table2[[#This Row],[20D EMA]]</f>
        <v>-1.7859342283531616E-3</v>
      </c>
      <c r="T145" s="2">
        <f>(Table2[[#This Row],[Close Price]]-Table2[[#This Row],[50D EMA]])/Table2[[#This Row],[50D EMA]]</f>
        <v>-1.4520350865537374E-2</v>
      </c>
      <c r="U145" s="2">
        <f>(Table2[[#This Row],[Close Price]]-Table2[[#This Row],[200D EMA]])/Table2[[#This Row],[200D EMA]]</f>
        <v>0.16010244929399989</v>
      </c>
      <c r="V145">
        <v>0.56127215039618295</v>
      </c>
      <c r="W145">
        <v>804.95</v>
      </c>
      <c r="X145">
        <v>832.25</v>
      </c>
      <c r="Y145">
        <v>804.95</v>
      </c>
      <c r="Z145">
        <v>832.25</v>
      </c>
      <c r="AA145">
        <v>804.95</v>
      </c>
      <c r="AB145">
        <v>832.25</v>
      </c>
      <c r="AC145" s="2">
        <f>(Table2[[#This Row],[Close Price]]/Table2[[#This Row],[Day Low]])-1</f>
        <v>6.832722529349633E-3</v>
      </c>
      <c r="AD145" s="2">
        <f>(Table2[[#This Row],[Day High]]/Table2[[#This Row],[Close Price]])-1</f>
        <v>2.689863655993574E-2</v>
      </c>
      <c r="AE145" s="2">
        <f>(Table2[[#This Row],[Close Price]]/Table2[[#This Row],[Current Week Low]])-1</f>
        <v>6.832722529349633E-3</v>
      </c>
      <c r="AF145" s="2">
        <f>(Table2[[#This Row],[Current Week High]]/Table2[[#This Row],[Close Price]])-1</f>
        <v>2.689863655993574E-2</v>
      </c>
      <c r="AG145" s="2">
        <f>(Table2[[#This Row],[Close Price]]/Table2[[#This Row],[Current Month Low]])-1</f>
        <v>6.832722529349633E-3</v>
      </c>
      <c r="AH145" s="2">
        <f>(Table2[[#This Row],[Current Month High]]/Table2[[#This Row],[Close Price]])-1</f>
        <v>2.689863655993574E-2</v>
      </c>
      <c r="AI145">
        <v>14.467271269048</v>
      </c>
      <c r="AJ145">
        <v>95.289156626505999</v>
      </c>
      <c r="AK145" t="str">
        <f>IF(AND(Table2[[#This Row],[20D EMA]]&gt;Table2[[#This Row],[50D EMA]],Table2[[#This Row],[50D EMA]]&gt;Table2[[#This Row],[200D EMA]]),"Uptrend","Downtrend/NoTrend")</f>
        <v>Downtrend/NoTrend</v>
      </c>
      <c r="AL145">
        <v>-0.26</v>
      </c>
      <c r="AM145" t="s">
        <v>10353</v>
      </c>
      <c r="AN145">
        <v>4.3</v>
      </c>
      <c r="AO145" t="s">
        <v>10354</v>
      </c>
      <c r="AP145">
        <v>0.12284838460922599</v>
      </c>
      <c r="AQ145">
        <f>(Table2[[#This Row],[Sharpe Ratio]]-AVERAGE(Table2[Sharpe Ratio]))/_xlfn.STDEV.P(Table2[Sharpe Ratio])</f>
        <v>0.67823094413295715</v>
      </c>
      <c r="AR14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45">
        <f>_xlfn.RANK.AVG(Table2[[#This Row],[1Y Return vs Nifty Z-Score]],Table2[1Y Return vs Nifty Z-Score])</f>
        <v>250</v>
      </c>
      <c r="AT145">
        <f>_xlfn.RANK.AVG(Table2[[#This Row],[6M Return vs Nifty Z-Score]],Table2[6M Return vs Nifty Z-Score])</f>
        <v>164</v>
      </c>
      <c r="AU145">
        <f>_xlfn.RANK.AVG(Table2[[#This Row],[Sharpe Ratio Z-Score]],Table2[Sharpe Ratio Z-Score])</f>
        <v>178</v>
      </c>
      <c r="AV145">
        <f>(Table2[[#This Row],[Rank 1Y]]+Table2[[#This Row],[Rank 6M]]+Table2[[#This Row],[Rank Sharpe]])/3</f>
        <v>197.33333333333334</v>
      </c>
    </row>
    <row r="146" spans="1:48" x14ac:dyDescent="0.3">
      <c r="A146" t="s">
        <v>327</v>
      </c>
      <c r="B146" t="s">
        <v>328</v>
      </c>
      <c r="C146" t="s">
        <v>10310</v>
      </c>
      <c r="D146" t="s">
        <v>135</v>
      </c>
      <c r="E146">
        <v>79342.999642700001</v>
      </c>
      <c r="F146">
        <v>1749.5</v>
      </c>
      <c r="G146">
        <v>100.52589076917801</v>
      </c>
      <c r="H146">
        <f>(Table2[[#This Row],[1Y Return vs Nifty]]-AVERAGE(Table2[1Y Return vs Nifty]))/_xlfn.STDEV.P(Table2[1Y Return vs Nifty])</f>
        <v>1.3165369700373295</v>
      </c>
      <c r="I146">
        <v>21.6379431913976</v>
      </c>
      <c r="J146">
        <f>(Table2[[#This Row],[1M Return vs Nifty]]-AVERAGE(Table2[1M Return vs Nifty]))/_xlfn.STDEV.P(Table2[1M Return vs Nifty])</f>
        <v>2.2099684854296768</v>
      </c>
      <c r="K146">
        <v>44.227515516903999</v>
      </c>
      <c r="L146">
        <f>(Table2[[#This Row],[6M Return vs Nifty]]-AVERAGE(Table2[6M Return vs Nifty]))/_xlfn.STDEV.P(Table2[6M Return vs Nifty])</f>
        <v>1.3007348866354727</v>
      </c>
      <c r="M146">
        <v>3.4701574395603201</v>
      </c>
      <c r="N146">
        <f>(Table2[[#This Row],[1W Return vs Nifty]]-AVERAGE(Table2[1W Return vs Nifty]))/_xlfn.STDEV.P(Table2[1W Return vs Nifty])</f>
        <v>1.0606011559920492</v>
      </c>
      <c r="O146">
        <v>1653.15</v>
      </c>
      <c r="P146">
        <v>1532.7897196715001</v>
      </c>
      <c r="Q146">
        <v>1222.5088577566301</v>
      </c>
      <c r="R146">
        <v>61.578647307439098</v>
      </c>
      <c r="S146" s="2">
        <f>(Table2[[#This Row],[Close Price]]-Table2[[#This Row],[20D EMA]])/Table2[[#This Row],[20D EMA]]</f>
        <v>5.8282672473762155E-2</v>
      </c>
      <c r="T146" s="2">
        <f>(Table2[[#This Row],[Close Price]]-Table2[[#This Row],[50D EMA]])/Table2[[#This Row],[50D EMA]]</f>
        <v>0.14138291609559087</v>
      </c>
      <c r="U146" s="2">
        <f>(Table2[[#This Row],[Close Price]]-Table2[[#This Row],[200D EMA]])/Table2[[#This Row],[200D EMA]]</f>
        <v>0.43107347558235876</v>
      </c>
      <c r="V146">
        <v>0.70690219663805998</v>
      </c>
      <c r="W146">
        <v>1719</v>
      </c>
      <c r="X146">
        <v>1783.5</v>
      </c>
      <c r="Y146">
        <v>1719</v>
      </c>
      <c r="Z146">
        <v>1783.5</v>
      </c>
      <c r="AA146">
        <v>1719</v>
      </c>
      <c r="AB146">
        <v>1783.5</v>
      </c>
      <c r="AC146" s="2">
        <f>(Table2[[#This Row],[Close Price]]/Table2[[#This Row],[Day Low]])-1</f>
        <v>1.7742873763816114E-2</v>
      </c>
      <c r="AD146" s="2">
        <f>(Table2[[#This Row],[Day High]]/Table2[[#This Row],[Close Price]])-1</f>
        <v>1.943412403543876E-2</v>
      </c>
      <c r="AE146" s="2">
        <f>(Table2[[#This Row],[Close Price]]/Table2[[#This Row],[Current Week Low]])-1</f>
        <v>1.7742873763816114E-2</v>
      </c>
      <c r="AF146" s="2">
        <f>(Table2[[#This Row],[Current Week High]]/Table2[[#This Row],[Close Price]])-1</f>
        <v>1.943412403543876E-2</v>
      </c>
      <c r="AG146" s="2">
        <f>(Table2[[#This Row],[Close Price]]/Table2[[#This Row],[Current Month Low]])-1</f>
        <v>1.7742873763816114E-2</v>
      </c>
      <c r="AH146" s="2">
        <f>(Table2[[#This Row],[Current Month High]]/Table2[[#This Row],[Close Price]])-1</f>
        <v>1.943412403543876E-2</v>
      </c>
      <c r="AI146">
        <v>5.7387825092883604</v>
      </c>
      <c r="AJ146">
        <v>164.55466505368199</v>
      </c>
      <c r="AK146" t="str">
        <f>IF(AND(Table2[[#This Row],[20D EMA]]&gt;Table2[[#This Row],[50D EMA]],Table2[[#This Row],[50D EMA]]&gt;Table2[[#This Row],[200D EMA]]),"Uptrend","Downtrend/NoTrend")</f>
        <v>Uptrend</v>
      </c>
      <c r="AL146">
        <v>7.0000000000000007E-2</v>
      </c>
      <c r="AM146" t="s">
        <v>10354</v>
      </c>
      <c r="AN146">
        <v>11.15</v>
      </c>
      <c r="AO146" t="s">
        <v>10354</v>
      </c>
      <c r="AP146">
        <v>2.7767258475453999E-2</v>
      </c>
      <c r="AQ146">
        <f>(Table2[[#This Row],[Sharpe Ratio]]-AVERAGE(Table2[Sharpe Ratio]))/_xlfn.STDEV.P(Table2[Sharpe Ratio])</f>
        <v>-0.4096218247908327</v>
      </c>
      <c r="AR14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5.4782196733036947</v>
      </c>
      <c r="AS146">
        <f>_xlfn.RANK.AVG(Table2[[#This Row],[1Y Return vs Nifty Z-Score]],Table2[1Y Return vs Nifty Z-Score])</f>
        <v>71</v>
      </c>
      <c r="AT146">
        <f>_xlfn.RANK.AVG(Table2[[#This Row],[6M Return vs Nifty Z-Score]],Table2[6M Return vs Nifty Z-Score])</f>
        <v>73</v>
      </c>
      <c r="AU146">
        <f>_xlfn.RANK.AVG(Table2[[#This Row],[Sharpe Ratio Z-Score]],Table2[Sharpe Ratio Z-Score])</f>
        <v>451</v>
      </c>
      <c r="AV146">
        <f>(Table2[[#This Row],[Rank 1Y]]+Table2[[#This Row],[Rank 6M]]+Table2[[#This Row],[Rank Sharpe]])/3</f>
        <v>198.33333333333334</v>
      </c>
    </row>
    <row r="147" spans="1:48" x14ac:dyDescent="0.3">
      <c r="A147" t="s">
        <v>1042</v>
      </c>
      <c r="B147" t="s">
        <v>1043</v>
      </c>
      <c r="C147" t="s">
        <v>10315</v>
      </c>
      <c r="D147" t="s">
        <v>204</v>
      </c>
      <c r="E147">
        <v>13143.968093014901</v>
      </c>
      <c r="F147">
        <v>558.65</v>
      </c>
      <c r="G147">
        <v>28.754273793333699</v>
      </c>
      <c r="H147">
        <f>(Table2[[#This Row],[1Y Return vs Nifty]]-AVERAGE(Table2[1Y Return vs Nifty]))/_xlfn.STDEV.P(Table2[1Y Return vs Nifty])</f>
        <v>0.10436386926375132</v>
      </c>
      <c r="I147">
        <v>7.7768739690938498</v>
      </c>
      <c r="J147">
        <f>(Table2[[#This Row],[1M Return vs Nifty]]-AVERAGE(Table2[1M Return vs Nifty]))/_xlfn.STDEV.P(Table2[1M Return vs Nifty])</f>
        <v>0.78658934671971115</v>
      </c>
      <c r="K147">
        <v>16.581763729724798</v>
      </c>
      <c r="L147">
        <f>(Table2[[#This Row],[6M Return vs Nifty]]-AVERAGE(Table2[6M Return vs Nifty]))/_xlfn.STDEV.P(Table2[6M Return vs Nifty])</f>
        <v>0.33465282268060997</v>
      </c>
      <c r="M147">
        <v>-9.9228522516499602</v>
      </c>
      <c r="N147">
        <f>(Table2[[#This Row],[1W Return vs Nifty]]-AVERAGE(Table2[1W Return vs Nifty]))/_xlfn.STDEV.P(Table2[1W Return vs Nifty])</f>
        <v>-2.1576027692868678</v>
      </c>
      <c r="O147">
        <v>550.04999999999995</v>
      </c>
      <c r="P147">
        <v>515.06819718899601</v>
      </c>
      <c r="Q147">
        <v>436.491669856388</v>
      </c>
      <c r="R147">
        <v>49.085072909623797</v>
      </c>
      <c r="S147" s="2">
        <f>(Table2[[#This Row],[Close Price]]-Table2[[#This Row],[20D EMA]])/Table2[[#This Row],[20D EMA]]</f>
        <v>1.5634942277974771E-2</v>
      </c>
      <c r="T147" s="2">
        <f>(Table2[[#This Row],[Close Price]]-Table2[[#This Row],[50D EMA]])/Table2[[#This Row],[50D EMA]]</f>
        <v>8.4613655140917829E-2</v>
      </c>
      <c r="U147" s="2">
        <f>(Table2[[#This Row],[Close Price]]-Table2[[#This Row],[200D EMA]])/Table2[[#This Row],[200D EMA]]</f>
        <v>0.2798640583079256</v>
      </c>
      <c r="V147">
        <v>2.5920016231662699</v>
      </c>
      <c r="W147">
        <v>550.29999999999995</v>
      </c>
      <c r="X147">
        <v>584</v>
      </c>
      <c r="Y147">
        <v>550.29999999999995</v>
      </c>
      <c r="Z147">
        <v>584</v>
      </c>
      <c r="AA147">
        <v>550.29999999999995</v>
      </c>
      <c r="AB147">
        <v>584</v>
      </c>
      <c r="AC147" s="2">
        <f>(Table2[[#This Row],[Close Price]]/Table2[[#This Row],[Day Low]])-1</f>
        <v>1.5173541704524895E-2</v>
      </c>
      <c r="AD147" s="2">
        <f>(Table2[[#This Row],[Day High]]/Table2[[#This Row],[Close Price]])-1</f>
        <v>4.5377248724604025E-2</v>
      </c>
      <c r="AE147" s="2">
        <f>(Table2[[#This Row],[Close Price]]/Table2[[#This Row],[Current Week Low]])-1</f>
        <v>1.5173541704524895E-2</v>
      </c>
      <c r="AF147" s="2">
        <f>(Table2[[#This Row],[Current Week High]]/Table2[[#This Row],[Close Price]])-1</f>
        <v>4.5377248724604025E-2</v>
      </c>
      <c r="AG147" s="2">
        <f>(Table2[[#This Row],[Close Price]]/Table2[[#This Row],[Current Month Low]])-1</f>
        <v>1.5173541704524895E-2</v>
      </c>
      <c r="AH147" s="2">
        <f>(Table2[[#This Row],[Current Month High]]/Table2[[#This Row],[Close Price]])-1</f>
        <v>4.5377248724604025E-2</v>
      </c>
      <c r="AI147">
        <v>16.709925713774201</v>
      </c>
      <c r="AJ147">
        <v>78.482428115015907</v>
      </c>
      <c r="AK147" t="str">
        <f>IF(AND(Table2[[#This Row],[20D EMA]]&gt;Table2[[#This Row],[50D EMA]],Table2[[#This Row],[50D EMA]]&gt;Table2[[#This Row],[200D EMA]]),"Uptrend","Downtrend/NoTrend")</f>
        <v>Uptrend</v>
      </c>
      <c r="AL147">
        <v>0.22</v>
      </c>
      <c r="AM147" t="s">
        <v>10354</v>
      </c>
      <c r="AN147">
        <v>9.36</v>
      </c>
      <c r="AO147" t="s">
        <v>10354</v>
      </c>
      <c r="AP147">
        <v>0.162038615354413</v>
      </c>
      <c r="AQ147">
        <f>(Table2[[#This Row],[Sharpe Ratio]]-AVERAGE(Table2[Sharpe Ratio]))/_xlfn.STDEV.P(Table2[Sharpe Ratio])</f>
        <v>1.1266185765105146</v>
      </c>
      <c r="AR14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0.19462184588771958</v>
      </c>
      <c r="AS147">
        <f>_xlfn.RANK.AVG(Table2[[#This Row],[1Y Return vs Nifty Z-Score]],Table2[1Y Return vs Nifty Z-Score])</f>
        <v>265</v>
      </c>
      <c r="AT147">
        <f>_xlfn.RANK.AVG(Table2[[#This Row],[6M Return vs Nifty Z-Score]],Table2[6M Return vs Nifty Z-Score])</f>
        <v>232</v>
      </c>
      <c r="AU147">
        <f>_xlfn.RANK.AVG(Table2[[#This Row],[Sharpe Ratio Z-Score]],Table2[Sharpe Ratio Z-Score])</f>
        <v>101</v>
      </c>
      <c r="AV147">
        <f>(Table2[[#This Row],[Rank 1Y]]+Table2[[#This Row],[Rank 6M]]+Table2[[#This Row],[Rank Sharpe]])/3</f>
        <v>199.33333333333334</v>
      </c>
    </row>
    <row r="148" spans="1:48" x14ac:dyDescent="0.3">
      <c r="A148" t="s">
        <v>1812</v>
      </c>
      <c r="B148" t="s">
        <v>1813</v>
      </c>
      <c r="C148" t="s">
        <v>10323</v>
      </c>
      <c r="D148" t="s">
        <v>276</v>
      </c>
      <c r="E148">
        <v>4162.1544450000001</v>
      </c>
      <c r="F148">
        <v>1344.3</v>
      </c>
      <c r="G148">
        <v>46.444067994596303</v>
      </c>
      <c r="H148">
        <f>(Table2[[#This Row],[1Y Return vs Nifty]]-AVERAGE(Table2[1Y Return vs Nifty]))/_xlfn.STDEV.P(Table2[1Y Return vs Nifty])</f>
        <v>0.40313229043793097</v>
      </c>
      <c r="I148">
        <v>13.5567486488141</v>
      </c>
      <c r="J148">
        <f>(Table2[[#This Row],[1M Return vs Nifty]]-AVERAGE(Table2[1M Return vs Nifty]))/_xlfn.STDEV.P(Table2[1M Return vs Nifty])</f>
        <v>1.3801188148673644</v>
      </c>
      <c r="K148">
        <v>45.7622095066002</v>
      </c>
      <c r="L148">
        <f>(Table2[[#This Row],[6M Return vs Nifty]]-AVERAGE(Table2[6M Return vs Nifty]))/_xlfn.STDEV.P(Table2[6M Return vs Nifty])</f>
        <v>1.3543648384819045</v>
      </c>
      <c r="M148">
        <v>8.2051060090637993</v>
      </c>
      <c r="N148">
        <f>(Table2[[#This Row],[1W Return vs Nifty]]-AVERAGE(Table2[1W Return vs Nifty]))/_xlfn.STDEV.P(Table2[1W Return vs Nifty])</f>
        <v>2.1983611086612749</v>
      </c>
      <c r="O148">
        <v>1264.98</v>
      </c>
      <c r="P148">
        <v>1144.1508225421701</v>
      </c>
      <c r="Q148">
        <v>925.75512865913504</v>
      </c>
      <c r="R148">
        <v>61.551381884263598</v>
      </c>
      <c r="S148" s="2">
        <f>(Table2[[#This Row],[Close Price]]-Table2[[#This Row],[20D EMA]])/Table2[[#This Row],[20D EMA]]</f>
        <v>6.2704548688516756E-2</v>
      </c>
      <c r="T148" s="2">
        <f>(Table2[[#This Row],[Close Price]]-Table2[[#This Row],[50D EMA]])/Table2[[#This Row],[50D EMA]]</f>
        <v>0.17493251196824006</v>
      </c>
      <c r="U148" s="2">
        <f>(Table2[[#This Row],[Close Price]]-Table2[[#This Row],[200D EMA]])/Table2[[#This Row],[200D EMA]]</f>
        <v>0.45211185807534859</v>
      </c>
      <c r="V148">
        <v>0.72432105600700203</v>
      </c>
      <c r="W148">
        <v>1337.6</v>
      </c>
      <c r="X148">
        <v>1399.9</v>
      </c>
      <c r="Y148">
        <v>1337.6</v>
      </c>
      <c r="Z148">
        <v>1399.9</v>
      </c>
      <c r="AA148">
        <v>1337.6</v>
      </c>
      <c r="AB148">
        <v>1399.9</v>
      </c>
      <c r="AC148" s="2">
        <f>(Table2[[#This Row],[Close Price]]/Table2[[#This Row],[Day Low]])-1</f>
        <v>5.0089712918661711E-3</v>
      </c>
      <c r="AD148" s="2">
        <f>(Table2[[#This Row],[Day High]]/Table2[[#This Row],[Close Price]])-1</f>
        <v>4.135981551736978E-2</v>
      </c>
      <c r="AE148" s="2">
        <f>(Table2[[#This Row],[Close Price]]/Table2[[#This Row],[Current Week Low]])-1</f>
        <v>5.0089712918661711E-3</v>
      </c>
      <c r="AF148" s="2">
        <f>(Table2[[#This Row],[Current Week High]]/Table2[[#This Row],[Close Price]])-1</f>
        <v>4.135981551736978E-2</v>
      </c>
      <c r="AG148" s="2">
        <f>(Table2[[#This Row],[Close Price]]/Table2[[#This Row],[Current Month Low]])-1</f>
        <v>5.0089712918661711E-3</v>
      </c>
      <c r="AH148" s="2">
        <f>(Table2[[#This Row],[Current Month High]]/Table2[[#This Row],[Close Price]])-1</f>
        <v>4.135981551736978E-2</v>
      </c>
      <c r="AI148">
        <v>4.13598155173697</v>
      </c>
      <c r="AJ148">
        <v>116.31667873521501</v>
      </c>
      <c r="AK148" t="str">
        <f>IF(AND(Table2[[#This Row],[20D EMA]]&gt;Table2[[#This Row],[50D EMA]],Table2[[#This Row],[50D EMA]]&gt;Table2[[#This Row],[200D EMA]]),"Uptrend","Downtrend/NoTrend")</f>
        <v>Uptrend</v>
      </c>
      <c r="AL148">
        <v>0.44</v>
      </c>
      <c r="AM148" t="s">
        <v>10354</v>
      </c>
      <c r="AN148">
        <v>4.42</v>
      </c>
      <c r="AO148" t="s">
        <v>10354</v>
      </c>
      <c r="AP148">
        <v>6.6102706495463001E-2</v>
      </c>
      <c r="AQ148">
        <f>(Table2[[#This Row],[Sharpe Ratio]]-AVERAGE(Table2[Sharpe Ratio]))/_xlfn.STDEV.P(Table2[Sharpe Ratio])</f>
        <v>2.8985972279506712E-2</v>
      </c>
      <c r="AR14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5.3649630247279818</v>
      </c>
      <c r="AS148">
        <f>_xlfn.RANK.AVG(Table2[[#This Row],[1Y Return vs Nifty Z-Score]],Table2[1Y Return vs Nifty Z-Score])</f>
        <v>192</v>
      </c>
      <c r="AT148">
        <f>_xlfn.RANK.AVG(Table2[[#This Row],[6M Return vs Nifty Z-Score]],Table2[6M Return vs Nifty Z-Score])</f>
        <v>67</v>
      </c>
      <c r="AU148">
        <f>_xlfn.RANK.AVG(Table2[[#This Row],[Sharpe Ratio Z-Score]],Table2[Sharpe Ratio Z-Score])</f>
        <v>342</v>
      </c>
      <c r="AV148">
        <f>(Table2[[#This Row],[Rank 1Y]]+Table2[[#This Row],[Rank 6M]]+Table2[[#This Row],[Rank Sharpe]])/3</f>
        <v>200.33333333333334</v>
      </c>
    </row>
    <row r="149" spans="1:48" x14ac:dyDescent="0.3">
      <c r="A149" t="s">
        <v>202</v>
      </c>
      <c r="B149" t="s">
        <v>203</v>
      </c>
      <c r="C149" t="s">
        <v>10315</v>
      </c>
      <c r="D149" t="s">
        <v>204</v>
      </c>
      <c r="E149">
        <v>130934.013633852</v>
      </c>
      <c r="F149">
        <v>193.22</v>
      </c>
      <c r="G149">
        <v>58.717674738221902</v>
      </c>
      <c r="H149">
        <f>(Table2[[#This Row],[1Y Return vs Nifty]]-AVERAGE(Table2[1Y Return vs Nifty]))/_xlfn.STDEV.P(Table2[1Y Return vs Nifty])</f>
        <v>0.61042504168113398</v>
      </c>
      <c r="I149">
        <v>-1.5838848982895199</v>
      </c>
      <c r="J149">
        <f>(Table2[[#This Row],[1M Return vs Nifty]]-AVERAGE(Table2[1M Return vs Nifty]))/_xlfn.STDEV.P(Table2[1M Return vs Nifty])</f>
        <v>-0.17465748645304341</v>
      </c>
      <c r="K149">
        <v>47.989339075746102</v>
      </c>
      <c r="L149">
        <f>(Table2[[#This Row],[6M Return vs Nifty]]-AVERAGE(Table2[6M Return vs Nifty]))/_xlfn.STDEV.P(Table2[6M Return vs Nifty])</f>
        <v>1.4321919834052408</v>
      </c>
      <c r="M149">
        <v>-2.73374426638614</v>
      </c>
      <c r="N149">
        <f>(Table2[[#This Row],[1W Return vs Nifty]]-AVERAGE(Table2[1W Return vs Nifty]))/_xlfn.STDEV.P(Table2[1W Return vs Nifty])</f>
        <v>-0.43013328551474711</v>
      </c>
      <c r="O149">
        <v>192.49</v>
      </c>
      <c r="P149">
        <v>186.08215008490299</v>
      </c>
      <c r="Q149">
        <v>147.41257453822499</v>
      </c>
      <c r="R149">
        <v>49.709983467546103</v>
      </c>
      <c r="S149" s="2">
        <f>(Table2[[#This Row],[Close Price]]-Table2[[#This Row],[20D EMA]])/Table2[[#This Row],[20D EMA]]</f>
        <v>3.7924048002493105E-3</v>
      </c>
      <c r="T149" s="2">
        <f>(Table2[[#This Row],[Close Price]]-Table2[[#This Row],[50D EMA]])/Table2[[#This Row],[50D EMA]]</f>
        <v>3.8358595447442155E-2</v>
      </c>
      <c r="U149" s="2">
        <f>(Table2[[#This Row],[Close Price]]-Table2[[#This Row],[200D EMA]])/Table2[[#This Row],[200D EMA]]</f>
        <v>0.31074299872496197</v>
      </c>
      <c r="V149">
        <v>0.58786064442542996</v>
      </c>
      <c r="W149">
        <v>192.88</v>
      </c>
      <c r="X149">
        <v>195.75</v>
      </c>
      <c r="Y149">
        <v>192.88</v>
      </c>
      <c r="Z149">
        <v>195.75</v>
      </c>
      <c r="AA149">
        <v>192.88</v>
      </c>
      <c r="AB149">
        <v>195.75</v>
      </c>
      <c r="AC149" s="2">
        <f>(Table2[[#This Row],[Close Price]]/Table2[[#This Row],[Day Low]])-1</f>
        <v>1.7627540439650868E-3</v>
      </c>
      <c r="AD149" s="2">
        <f>(Table2[[#This Row],[Day High]]/Table2[[#This Row],[Close Price]])-1</f>
        <v>1.3093882620846653E-2</v>
      </c>
      <c r="AE149" s="2">
        <f>(Table2[[#This Row],[Close Price]]/Table2[[#This Row],[Current Week Low]])-1</f>
        <v>1.7627540439650868E-3</v>
      </c>
      <c r="AF149" s="2">
        <f>(Table2[[#This Row],[Current Week High]]/Table2[[#This Row],[Close Price]])-1</f>
        <v>1.3093882620846653E-2</v>
      </c>
      <c r="AG149" s="2">
        <f>(Table2[[#This Row],[Close Price]]/Table2[[#This Row],[Current Month Low]])-1</f>
        <v>1.7627540439650868E-3</v>
      </c>
      <c r="AH149" s="2">
        <f>(Table2[[#This Row],[Current Month High]]/Table2[[#This Row],[Close Price]])-1</f>
        <v>1.3093882620846653E-2</v>
      </c>
      <c r="AI149">
        <v>8.1047510609667697</v>
      </c>
      <c r="AJ149">
        <v>122.603686635944</v>
      </c>
      <c r="AK149" t="str">
        <f>IF(AND(Table2[[#This Row],[20D EMA]]&gt;Table2[[#This Row],[50D EMA]],Table2[[#This Row],[50D EMA]]&gt;Table2[[#This Row],[200D EMA]]),"Uptrend","Downtrend/NoTrend")</f>
        <v>Uptrend</v>
      </c>
      <c r="AL149">
        <v>0.13</v>
      </c>
      <c r="AM149" t="s">
        <v>10354</v>
      </c>
      <c r="AN149">
        <v>4.6900000000000004</v>
      </c>
      <c r="AO149" t="s">
        <v>10354</v>
      </c>
      <c r="AP149">
        <v>4.8395318576667998E-2</v>
      </c>
      <c r="AQ149">
        <f>(Table2[[#This Row],[Sharpe Ratio]]-AVERAGE(Table2[Sharpe Ratio]))/_xlfn.STDEV.P(Table2[Sharpe Ratio])</f>
        <v>-0.1736097663402397</v>
      </c>
      <c r="AR14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1.2642164867783445</v>
      </c>
      <c r="AS149">
        <f>_xlfn.RANK.AVG(Table2[[#This Row],[1Y Return vs Nifty Z-Score]],Table2[1Y Return vs Nifty Z-Score])</f>
        <v>160</v>
      </c>
      <c r="AT149">
        <f>_xlfn.RANK.AVG(Table2[[#This Row],[6M Return vs Nifty Z-Score]],Table2[6M Return vs Nifty Z-Score])</f>
        <v>59</v>
      </c>
      <c r="AU149">
        <f>_xlfn.RANK.AVG(Table2[[#This Row],[Sharpe Ratio Z-Score]],Table2[Sharpe Ratio Z-Score])</f>
        <v>385</v>
      </c>
      <c r="AV149">
        <f>(Table2[[#This Row],[Rank 1Y]]+Table2[[#This Row],[Rank 6M]]+Table2[[#This Row],[Rank Sharpe]])/3</f>
        <v>201.33333333333334</v>
      </c>
    </row>
    <row r="150" spans="1:48" x14ac:dyDescent="0.3">
      <c r="A150" t="s">
        <v>1477</v>
      </c>
      <c r="B150" t="s">
        <v>1478</v>
      </c>
      <c r="C150" t="s">
        <v>10323</v>
      </c>
      <c r="D150" t="s">
        <v>170</v>
      </c>
      <c r="E150">
        <v>7099.6006237499996</v>
      </c>
      <c r="F150">
        <v>1025.55</v>
      </c>
      <c r="G150">
        <v>69.205438463798203</v>
      </c>
      <c r="H150">
        <f>(Table2[[#This Row],[1Y Return vs Nifty]]-AVERAGE(Table2[1Y Return vs Nifty]))/_xlfn.STDEV.P(Table2[1Y Return vs Nifty])</f>
        <v>0.78755613627095222</v>
      </c>
      <c r="I150">
        <v>2.50748986845938</v>
      </c>
      <c r="J150">
        <f>(Table2[[#This Row],[1M Return vs Nifty]]-AVERAGE(Table2[1M Return vs Nifty]))/_xlfn.STDEV.P(Table2[1M Return vs Nifty])</f>
        <v>0.24548163833136055</v>
      </c>
      <c r="K150">
        <v>60.157560537600403</v>
      </c>
      <c r="L150">
        <f>(Table2[[#This Row],[6M Return vs Nifty]]-AVERAGE(Table2[6M Return vs Nifty]))/_xlfn.STDEV.P(Table2[6M Return vs Nifty])</f>
        <v>1.8574110403881552</v>
      </c>
      <c r="M150">
        <v>0.76156034549319096</v>
      </c>
      <c r="N150">
        <f>(Table2[[#This Row],[1W Return vs Nifty]]-AVERAGE(Table2[1W Return vs Nifty]))/_xlfn.STDEV.P(Table2[1W Return vs Nifty])</f>
        <v>0.40975284025860526</v>
      </c>
      <c r="O150">
        <v>991.91</v>
      </c>
      <c r="P150">
        <v>937.09321480494896</v>
      </c>
      <c r="Q150">
        <v>744.80481073566398</v>
      </c>
      <c r="R150">
        <v>61.257249039378799</v>
      </c>
      <c r="S150" s="2">
        <f>(Table2[[#This Row],[Close Price]]-Table2[[#This Row],[20D EMA]])/Table2[[#This Row],[20D EMA]]</f>
        <v>3.3914367230897954E-2</v>
      </c>
      <c r="T150" s="2">
        <f>(Table2[[#This Row],[Close Price]]-Table2[[#This Row],[50D EMA]])/Table2[[#This Row],[50D EMA]]</f>
        <v>9.4394862536127541E-2</v>
      </c>
      <c r="U150" s="2">
        <f>(Table2[[#This Row],[Close Price]]-Table2[[#This Row],[200D EMA]])/Table2[[#This Row],[200D EMA]]</f>
        <v>0.37693793758801897</v>
      </c>
      <c r="V150">
        <v>0.81204785092605902</v>
      </c>
      <c r="W150">
        <v>1002.85</v>
      </c>
      <c r="X150">
        <v>1051.9000000000001</v>
      </c>
      <c r="Y150">
        <v>1002.85</v>
      </c>
      <c r="Z150">
        <v>1051.9000000000001</v>
      </c>
      <c r="AA150">
        <v>1002.85</v>
      </c>
      <c r="AB150">
        <v>1051.9000000000001</v>
      </c>
      <c r="AC150" s="2">
        <f>(Table2[[#This Row],[Close Price]]/Table2[[#This Row],[Day Low]])-1</f>
        <v>2.2635488856758146E-2</v>
      </c>
      <c r="AD150" s="2">
        <f>(Table2[[#This Row],[Day High]]/Table2[[#This Row],[Close Price]])-1</f>
        <v>2.5693530300814338E-2</v>
      </c>
      <c r="AE150" s="2">
        <f>(Table2[[#This Row],[Close Price]]/Table2[[#This Row],[Current Week Low]])-1</f>
        <v>2.2635488856758146E-2</v>
      </c>
      <c r="AF150" s="2">
        <f>(Table2[[#This Row],[Current Week High]]/Table2[[#This Row],[Close Price]])-1</f>
        <v>2.5693530300814338E-2</v>
      </c>
      <c r="AG150" s="2">
        <f>(Table2[[#This Row],[Close Price]]/Table2[[#This Row],[Current Month Low]])-1</f>
        <v>2.2635488856758146E-2</v>
      </c>
      <c r="AH150" s="2">
        <f>(Table2[[#This Row],[Current Month High]]/Table2[[#This Row],[Close Price]])-1</f>
        <v>2.5693530300814338E-2</v>
      </c>
      <c r="AI150">
        <v>5.5043635122617101</v>
      </c>
      <c r="AJ150">
        <v>134.62594371997201</v>
      </c>
      <c r="AK150" t="str">
        <f>IF(AND(Table2[[#This Row],[20D EMA]]&gt;Table2[[#This Row],[50D EMA]],Table2[[#This Row],[50D EMA]]&gt;Table2[[#This Row],[200D EMA]]),"Uptrend","Downtrend/NoTrend")</f>
        <v>Uptrend</v>
      </c>
      <c r="AL150">
        <v>0.19</v>
      </c>
      <c r="AM150" t="s">
        <v>10354</v>
      </c>
      <c r="AN150">
        <v>5.93</v>
      </c>
      <c r="AO150" t="s">
        <v>10354</v>
      </c>
      <c r="AP150">
        <v>3.2291879087382999E-2</v>
      </c>
      <c r="AQ150">
        <f>(Table2[[#This Row],[Sharpe Ratio]]-AVERAGE(Table2[Sharpe Ratio]))/_xlfn.STDEV.P(Table2[Sharpe Ratio])</f>
        <v>-0.35785423156637336</v>
      </c>
      <c r="AR15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2.9423474236826994</v>
      </c>
      <c r="AS150">
        <f>_xlfn.RANK.AVG(Table2[[#This Row],[1Y Return vs Nifty Z-Score]],Table2[1Y Return vs Nifty Z-Score])</f>
        <v>126</v>
      </c>
      <c r="AT150">
        <f>_xlfn.RANK.AVG(Table2[[#This Row],[6M Return vs Nifty Z-Score]],Table2[6M Return vs Nifty Z-Score])</f>
        <v>39</v>
      </c>
      <c r="AU150">
        <f>_xlfn.RANK.AVG(Table2[[#This Row],[Sharpe Ratio Z-Score]],Table2[Sharpe Ratio Z-Score])</f>
        <v>439</v>
      </c>
      <c r="AV150">
        <f>(Table2[[#This Row],[Rank 1Y]]+Table2[[#This Row],[Rank 6M]]+Table2[[#This Row],[Rank Sharpe]])/3</f>
        <v>201.33333333333334</v>
      </c>
    </row>
    <row r="151" spans="1:48" x14ac:dyDescent="0.3">
      <c r="A151" t="s">
        <v>1699</v>
      </c>
      <c r="B151" t="s">
        <v>1700</v>
      </c>
      <c r="C151" t="s">
        <v>10321</v>
      </c>
      <c r="D151" t="s">
        <v>92</v>
      </c>
      <c r="E151">
        <v>4876.9576280499996</v>
      </c>
      <c r="F151">
        <v>1250.5</v>
      </c>
      <c r="G151">
        <v>29.936648020337</v>
      </c>
      <c r="H151">
        <f>(Table2[[#This Row],[1Y Return vs Nifty]]-AVERAGE(Table2[1Y Return vs Nifty]))/_xlfn.STDEV.P(Table2[1Y Return vs Nifty])</f>
        <v>0.12433335432500793</v>
      </c>
      <c r="I151">
        <v>0.75466285129740895</v>
      </c>
      <c r="J151">
        <f>(Table2[[#This Row],[1M Return vs Nifty]]-AVERAGE(Table2[1M Return vs Nifty]))/_xlfn.STDEV.P(Table2[1M Return vs Nifty])</f>
        <v>6.5485609887827631E-2</v>
      </c>
      <c r="K151">
        <v>57.663285023928303</v>
      </c>
      <c r="L151">
        <f>(Table2[[#This Row],[6M Return vs Nifty]]-AVERAGE(Table2[6M Return vs Nifty]))/_xlfn.STDEV.P(Table2[6M Return vs Nifty])</f>
        <v>1.7702484681828332</v>
      </c>
      <c r="M151">
        <v>-0.96572991682527398</v>
      </c>
      <c r="N151">
        <f>(Table2[[#This Row],[1W Return vs Nifty]]-AVERAGE(Table2[1W Return vs Nifty]))/_xlfn.STDEV.P(Table2[1W Return vs Nifty])</f>
        <v>-5.2974307747614803E-3</v>
      </c>
      <c r="O151">
        <v>1257.6400000000001</v>
      </c>
      <c r="P151">
        <v>1234.4852097539499</v>
      </c>
      <c r="Q151">
        <v>976.57429861637104</v>
      </c>
      <c r="R151">
        <v>49.169794279256202</v>
      </c>
      <c r="S151" s="2">
        <f>(Table2[[#This Row],[Close Price]]-Table2[[#This Row],[20D EMA]])/Table2[[#This Row],[20D EMA]]</f>
        <v>-5.6773003403200436E-3</v>
      </c>
      <c r="T151" s="2">
        <f>(Table2[[#This Row],[Close Price]]-Table2[[#This Row],[50D EMA]])/Table2[[#This Row],[50D EMA]]</f>
        <v>1.2972849022016284E-2</v>
      </c>
      <c r="U151" s="2">
        <f>(Table2[[#This Row],[Close Price]]-Table2[[#This Row],[200D EMA]])/Table2[[#This Row],[200D EMA]]</f>
        <v>0.28049652931859059</v>
      </c>
      <c r="V151">
        <v>9.8227589633390497E-2</v>
      </c>
      <c r="W151">
        <v>1232.8</v>
      </c>
      <c r="X151">
        <v>1277</v>
      </c>
      <c r="Y151">
        <v>1232.8</v>
      </c>
      <c r="Z151">
        <v>1277</v>
      </c>
      <c r="AA151">
        <v>1232.8</v>
      </c>
      <c r="AB151">
        <v>1277</v>
      </c>
      <c r="AC151" s="2">
        <f>(Table2[[#This Row],[Close Price]]/Table2[[#This Row],[Day Low]])-1</f>
        <v>1.4357560025957117E-2</v>
      </c>
      <c r="AD151" s="2">
        <f>(Table2[[#This Row],[Day High]]/Table2[[#This Row],[Close Price]])-1</f>
        <v>2.1191523390643674E-2</v>
      </c>
      <c r="AE151" s="2">
        <f>(Table2[[#This Row],[Close Price]]/Table2[[#This Row],[Current Week Low]])-1</f>
        <v>1.4357560025957117E-2</v>
      </c>
      <c r="AF151" s="2">
        <f>(Table2[[#This Row],[Current Week High]]/Table2[[#This Row],[Close Price]])-1</f>
        <v>2.1191523390643674E-2</v>
      </c>
      <c r="AG151" s="2">
        <f>(Table2[[#This Row],[Close Price]]/Table2[[#This Row],[Current Month Low]])-1</f>
        <v>1.4357560025957117E-2</v>
      </c>
      <c r="AH151" s="2">
        <f>(Table2[[#This Row],[Current Month High]]/Table2[[#This Row],[Close Price]])-1</f>
        <v>2.1191523390643674E-2</v>
      </c>
      <c r="AI151">
        <v>27.3650539784086</v>
      </c>
      <c r="AJ151">
        <v>104.99999999999901</v>
      </c>
      <c r="AK151" t="str">
        <f>IF(AND(Table2[[#This Row],[20D EMA]]&gt;Table2[[#This Row],[50D EMA]],Table2[[#This Row],[50D EMA]]&gt;Table2[[#This Row],[200D EMA]]),"Uptrend","Downtrend/NoTrend")</f>
        <v>Uptrend</v>
      </c>
      <c r="AL151">
        <v>0</v>
      </c>
      <c r="AM151">
        <v>0</v>
      </c>
      <c r="AN151">
        <v>8.66</v>
      </c>
      <c r="AO151" t="s">
        <v>10354</v>
      </c>
      <c r="AP151">
        <v>7.8627076895003006E-2</v>
      </c>
      <c r="AQ151">
        <f>(Table2[[#This Row],[Sharpe Ratio]]-AVERAGE(Table2[Sharpe Ratio]))/_xlfn.STDEV.P(Table2[Sharpe Ratio])</f>
        <v>0.17228119365706865</v>
      </c>
      <c r="AR15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2.1270511952779763</v>
      </c>
      <c r="AS151">
        <f>_xlfn.RANK.AVG(Table2[[#This Row],[1Y Return vs Nifty Z-Score]],Table2[1Y Return vs Nifty Z-Score])</f>
        <v>261</v>
      </c>
      <c r="AT151">
        <f>_xlfn.RANK.AVG(Table2[[#This Row],[6M Return vs Nifty Z-Score]],Table2[6M Return vs Nifty Z-Score])</f>
        <v>44</v>
      </c>
      <c r="AU151">
        <f>_xlfn.RANK.AVG(Table2[[#This Row],[Sharpe Ratio Z-Score]],Table2[Sharpe Ratio Z-Score])</f>
        <v>299</v>
      </c>
      <c r="AV151">
        <f>(Table2[[#This Row],[Rank 1Y]]+Table2[[#This Row],[Rank 6M]]+Table2[[#This Row],[Rank Sharpe]])/3</f>
        <v>201.33333333333334</v>
      </c>
    </row>
    <row r="152" spans="1:48" x14ac:dyDescent="0.3">
      <c r="A152" t="s">
        <v>154</v>
      </c>
      <c r="B152" t="s">
        <v>155</v>
      </c>
      <c r="C152" t="s">
        <v>10317</v>
      </c>
      <c r="D152" t="s">
        <v>156</v>
      </c>
      <c r="E152">
        <v>180843.71826170001</v>
      </c>
      <c r="F152">
        <v>463.25</v>
      </c>
      <c r="G152">
        <v>63.748735258688498</v>
      </c>
      <c r="H152">
        <f>(Table2[[#This Row],[1Y Return vs Nifty]]-AVERAGE(Table2[1Y Return vs Nifty]))/_xlfn.STDEV.P(Table2[1Y Return vs Nifty])</f>
        <v>0.69539618331398956</v>
      </c>
      <c r="I152">
        <v>4.9885281936193504</v>
      </c>
      <c r="J152">
        <f>(Table2[[#This Row],[1M Return vs Nifty]]-AVERAGE(Table2[1M Return vs Nifty]))/_xlfn.STDEV.P(Table2[1M Return vs Nifty])</f>
        <v>0.50025694734505266</v>
      </c>
      <c r="K152">
        <v>56.6973066175009</v>
      </c>
      <c r="L152">
        <f>(Table2[[#This Row],[6M Return vs Nifty]]-AVERAGE(Table2[6M Return vs Nifty]))/_xlfn.STDEV.P(Table2[6M Return vs Nifty])</f>
        <v>1.7364923084733332</v>
      </c>
      <c r="M152">
        <v>2.4986934613347498</v>
      </c>
      <c r="N152">
        <f>(Table2[[#This Row],[1W Return vs Nifty]]-AVERAGE(Table2[1W Return vs Nifty]))/_xlfn.STDEV.P(Table2[1W Return vs Nifty])</f>
        <v>0.8271682488207498</v>
      </c>
      <c r="O152">
        <v>451.48</v>
      </c>
      <c r="P152">
        <v>443.00873540464602</v>
      </c>
      <c r="Q152">
        <v>373.64888251832798</v>
      </c>
      <c r="R152">
        <v>60.842937601188403</v>
      </c>
      <c r="S152" s="2">
        <f>(Table2[[#This Row],[Close Price]]-Table2[[#This Row],[20D EMA]])/Table2[[#This Row],[20D EMA]]</f>
        <v>2.6069814831221717E-2</v>
      </c>
      <c r="T152" s="2">
        <f>(Table2[[#This Row],[Close Price]]-Table2[[#This Row],[50D EMA]])/Table2[[#This Row],[50D EMA]]</f>
        <v>4.5690441243479152E-2</v>
      </c>
      <c r="U152" s="2">
        <f>(Table2[[#This Row],[Close Price]]-Table2[[#This Row],[200D EMA]])/Table2[[#This Row],[200D EMA]]</f>
        <v>0.23980030899002344</v>
      </c>
      <c r="V152">
        <v>0.61997894439821799</v>
      </c>
      <c r="W152">
        <v>461</v>
      </c>
      <c r="X152">
        <v>473.65</v>
      </c>
      <c r="Y152">
        <v>461</v>
      </c>
      <c r="Z152">
        <v>473.65</v>
      </c>
      <c r="AA152">
        <v>461</v>
      </c>
      <c r="AB152">
        <v>473.65</v>
      </c>
      <c r="AC152" s="2">
        <f>(Table2[[#This Row],[Close Price]]/Table2[[#This Row],[Day Low]])-1</f>
        <v>4.8806941431669415E-3</v>
      </c>
      <c r="AD152" s="2">
        <f>(Table2[[#This Row],[Day High]]/Table2[[#This Row],[Close Price]])-1</f>
        <v>2.2450080949811158E-2</v>
      </c>
      <c r="AE152" s="2">
        <f>(Table2[[#This Row],[Close Price]]/Table2[[#This Row],[Current Week Low]])-1</f>
        <v>4.8806941431669415E-3</v>
      </c>
      <c r="AF152" s="2">
        <f>(Table2[[#This Row],[Current Week High]]/Table2[[#This Row],[Close Price]])-1</f>
        <v>2.2450080949811158E-2</v>
      </c>
      <c r="AG152" s="2">
        <f>(Table2[[#This Row],[Close Price]]/Table2[[#This Row],[Current Month Low]])-1</f>
        <v>4.8806941431669415E-3</v>
      </c>
      <c r="AH152" s="2">
        <f>(Table2[[#This Row],[Current Month High]]/Table2[[#This Row],[Close Price]])-1</f>
        <v>2.2450080949811158E-2</v>
      </c>
      <c r="AI152">
        <v>9.3901780895844595</v>
      </c>
      <c r="AJ152">
        <v>122.716346153846</v>
      </c>
      <c r="AK152" t="str">
        <f>IF(AND(Table2[[#This Row],[20D EMA]]&gt;Table2[[#This Row],[50D EMA]],Table2[[#This Row],[50D EMA]]&gt;Table2[[#This Row],[200D EMA]]),"Uptrend","Downtrend/NoTrend")</f>
        <v>Uptrend</v>
      </c>
      <c r="AL152">
        <v>0.1</v>
      </c>
      <c r="AM152" t="s">
        <v>10354</v>
      </c>
      <c r="AN152">
        <v>10.25</v>
      </c>
      <c r="AO152" t="s">
        <v>10354</v>
      </c>
      <c r="AP152">
        <v>3.6941136612505997E-2</v>
      </c>
      <c r="AQ152">
        <f>(Table2[[#This Row],[Sharpe Ratio]]-AVERAGE(Table2[Sharpe Ratio]))/_xlfn.STDEV.P(Table2[Sharpe Ratio])</f>
        <v>-0.30466062861063004</v>
      </c>
      <c r="AR15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3.4546530593424953</v>
      </c>
      <c r="AS152">
        <f>_xlfn.RANK.AVG(Table2[[#This Row],[1Y Return vs Nifty Z-Score]],Table2[1Y Return vs Nifty Z-Score])</f>
        <v>140</v>
      </c>
      <c r="AT152">
        <f>_xlfn.RANK.AVG(Table2[[#This Row],[6M Return vs Nifty Z-Score]],Table2[6M Return vs Nifty Z-Score])</f>
        <v>46</v>
      </c>
      <c r="AU152">
        <f>_xlfn.RANK.AVG(Table2[[#This Row],[Sharpe Ratio Z-Score]],Table2[Sharpe Ratio Z-Score])</f>
        <v>421</v>
      </c>
      <c r="AV152">
        <f>(Table2[[#This Row],[Rank 1Y]]+Table2[[#This Row],[Rank 6M]]+Table2[[#This Row],[Rank Sharpe]])/3</f>
        <v>202.33333333333334</v>
      </c>
    </row>
    <row r="153" spans="1:48" x14ac:dyDescent="0.3">
      <c r="A153" t="s">
        <v>175</v>
      </c>
      <c r="B153" t="s">
        <v>176</v>
      </c>
      <c r="C153" t="s">
        <v>10308</v>
      </c>
      <c r="D153" t="s">
        <v>177</v>
      </c>
      <c r="E153">
        <v>153896.314124058</v>
      </c>
      <c r="F153">
        <v>234.06</v>
      </c>
      <c r="G153">
        <v>60.692035213268603</v>
      </c>
      <c r="H153">
        <f>(Table2[[#This Row],[1Y Return vs Nifty]]-AVERAGE(Table2[1Y Return vs Nifty]))/_xlfn.STDEV.P(Table2[1Y Return vs Nifty])</f>
        <v>0.64377062813890673</v>
      </c>
      <c r="I153">
        <v>-0.70138661608262098</v>
      </c>
      <c r="J153">
        <f>(Table2[[#This Row],[1M Return vs Nifty]]-AVERAGE(Table2[1M Return vs Nifty]))/_xlfn.STDEV.P(Table2[1M Return vs Nifty])</f>
        <v>-8.4034632999613501E-2</v>
      </c>
      <c r="K153">
        <v>13.9703204275148</v>
      </c>
      <c r="L153">
        <f>(Table2[[#This Row],[6M Return vs Nifty]]-AVERAGE(Table2[6M Return vs Nifty]))/_xlfn.STDEV.P(Table2[6M Return vs Nifty])</f>
        <v>0.24339581673186508</v>
      </c>
      <c r="M153">
        <v>1.88209790593812</v>
      </c>
      <c r="N153">
        <f>(Table2[[#This Row],[1W Return vs Nifty]]-AVERAGE(Table2[1W Return vs Nifty]))/_xlfn.STDEV.P(Table2[1W Return vs Nifty])</f>
        <v>0.67900661208354451</v>
      </c>
      <c r="O153">
        <v>232.95</v>
      </c>
      <c r="P153">
        <v>227.17135429871499</v>
      </c>
      <c r="Q153">
        <v>193.42355566565101</v>
      </c>
      <c r="R153">
        <v>50.568682430994002</v>
      </c>
      <c r="S153" s="2">
        <f>(Table2[[#This Row],[Close Price]]-Table2[[#This Row],[20D EMA]])/Table2[[#This Row],[20D EMA]]</f>
        <v>4.7649710238249141E-3</v>
      </c>
      <c r="T153" s="2">
        <f>(Table2[[#This Row],[Close Price]]-Table2[[#This Row],[50D EMA]])/Table2[[#This Row],[50D EMA]]</f>
        <v>3.032356664224007E-2</v>
      </c>
      <c r="U153" s="2">
        <f>(Table2[[#This Row],[Close Price]]-Table2[[#This Row],[200D EMA]])/Table2[[#This Row],[200D EMA]]</f>
        <v>0.21009046284203631</v>
      </c>
      <c r="V153">
        <v>0.54525859039647695</v>
      </c>
      <c r="W153">
        <v>233.38</v>
      </c>
      <c r="X153">
        <v>240.29</v>
      </c>
      <c r="Y153">
        <v>233.38</v>
      </c>
      <c r="Z153">
        <v>240.29</v>
      </c>
      <c r="AA153">
        <v>233.38</v>
      </c>
      <c r="AB153">
        <v>240.29</v>
      </c>
      <c r="AC153" s="2">
        <f>(Table2[[#This Row],[Close Price]]/Table2[[#This Row],[Day Low]])-1</f>
        <v>2.9137029736909792E-3</v>
      </c>
      <c r="AD153" s="2">
        <f>(Table2[[#This Row],[Day High]]/Table2[[#This Row],[Close Price]])-1</f>
        <v>2.6617106724771356E-2</v>
      </c>
      <c r="AE153" s="2">
        <f>(Table2[[#This Row],[Close Price]]/Table2[[#This Row],[Current Week Low]])-1</f>
        <v>2.9137029736909792E-3</v>
      </c>
      <c r="AF153" s="2">
        <f>(Table2[[#This Row],[Current Week High]]/Table2[[#This Row],[Close Price]])-1</f>
        <v>2.6617106724771356E-2</v>
      </c>
      <c r="AG153" s="2">
        <f>(Table2[[#This Row],[Close Price]]/Table2[[#This Row],[Current Month Low]])-1</f>
        <v>2.9137029736909792E-3</v>
      </c>
      <c r="AH153" s="2">
        <f>(Table2[[#This Row],[Current Month High]]/Table2[[#This Row],[Close Price]])-1</f>
        <v>2.6617106724771356E-2</v>
      </c>
      <c r="AI153">
        <v>5.2294283517047004</v>
      </c>
      <c r="AJ153">
        <v>101.51528196297799</v>
      </c>
      <c r="AK153" t="str">
        <f>IF(AND(Table2[[#This Row],[20D EMA]]&gt;Table2[[#This Row],[50D EMA]],Table2[[#This Row],[50D EMA]]&gt;Table2[[#This Row],[200D EMA]]),"Uptrend","Downtrend/NoTrend")</f>
        <v>Uptrend</v>
      </c>
      <c r="AL153">
        <v>0.01</v>
      </c>
      <c r="AM153" t="s">
        <v>10354</v>
      </c>
      <c r="AN153">
        <v>3.26</v>
      </c>
      <c r="AO153" t="s">
        <v>10354</v>
      </c>
      <c r="AP153">
        <v>0.111149000729151</v>
      </c>
      <c r="AQ153">
        <f>(Table2[[#This Row],[Sharpe Ratio]]-AVERAGE(Table2[Sharpe Ratio]))/_xlfn.STDEV.P(Table2[Sharpe Ratio])</f>
        <v>0.54437465039558908</v>
      </c>
      <c r="AR15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2.0265130743502917</v>
      </c>
      <c r="AS153">
        <f>_xlfn.RANK.AVG(Table2[[#This Row],[1Y Return vs Nifty Z-Score]],Table2[1Y Return vs Nifty Z-Score])</f>
        <v>151</v>
      </c>
      <c r="AT153">
        <f>_xlfn.RANK.AVG(Table2[[#This Row],[6M Return vs Nifty Z-Score]],Table2[6M Return vs Nifty Z-Score])</f>
        <v>251</v>
      </c>
      <c r="AU153">
        <f>_xlfn.RANK.AVG(Table2[[#This Row],[Sharpe Ratio Z-Score]],Table2[Sharpe Ratio Z-Score])</f>
        <v>206</v>
      </c>
      <c r="AV153">
        <f>(Table2[[#This Row],[Rank 1Y]]+Table2[[#This Row],[Rank 6M]]+Table2[[#This Row],[Rank Sharpe]])/3</f>
        <v>202.66666666666666</v>
      </c>
    </row>
    <row r="154" spans="1:48" x14ac:dyDescent="0.3">
      <c r="A154" t="s">
        <v>1579</v>
      </c>
      <c r="B154" t="s">
        <v>1580</v>
      </c>
      <c r="C154" t="s">
        <v>10315</v>
      </c>
      <c r="D154" t="s">
        <v>204</v>
      </c>
      <c r="E154">
        <v>6098.3407524300001</v>
      </c>
      <c r="F154">
        <v>500.35</v>
      </c>
      <c r="G154">
        <v>24.482351551262202</v>
      </c>
      <c r="H154">
        <f>(Table2[[#This Row],[1Y Return vs Nifty]]-AVERAGE(Table2[1Y Return vs Nifty]))/_xlfn.STDEV.P(Table2[1Y Return vs Nifty])</f>
        <v>3.2214049479445062E-2</v>
      </c>
      <c r="I154">
        <v>-0.25700039095611499</v>
      </c>
      <c r="J154">
        <f>(Table2[[#This Row],[1M Return vs Nifty]]-AVERAGE(Table2[1M Return vs Nifty]))/_xlfn.STDEV.P(Table2[1M Return vs Nifty])</f>
        <v>-3.8401062296616127E-2</v>
      </c>
      <c r="K154">
        <v>10.415397424528299</v>
      </c>
      <c r="L154">
        <f>(Table2[[#This Row],[6M Return vs Nifty]]-AVERAGE(Table2[6M Return vs Nifty]))/_xlfn.STDEV.P(Table2[6M Return vs Nifty])</f>
        <v>0.11916886937431462</v>
      </c>
      <c r="M154">
        <v>-1.26499568816027</v>
      </c>
      <c r="N154">
        <f>(Table2[[#This Row],[1W Return vs Nifty]]-AVERAGE(Table2[1W Return vs Nifty]))/_xlfn.STDEV.P(Table2[1W Return vs Nifty])</f>
        <v>-7.7207949934915615E-2</v>
      </c>
      <c r="O154">
        <v>509.49</v>
      </c>
      <c r="P154">
        <v>496.23975871786598</v>
      </c>
      <c r="Q154">
        <v>426.878441918318</v>
      </c>
      <c r="R154">
        <v>41.692180201083801</v>
      </c>
      <c r="S154" s="2">
        <f>(Table2[[#This Row],[Close Price]]-Table2[[#This Row],[20D EMA]])/Table2[[#This Row],[20D EMA]]</f>
        <v>-1.7939508135586538E-2</v>
      </c>
      <c r="T154" s="2">
        <f>(Table2[[#This Row],[Close Price]]-Table2[[#This Row],[50D EMA]])/Table2[[#This Row],[50D EMA]]</f>
        <v>8.2827730143059594E-3</v>
      </c>
      <c r="U154" s="2">
        <f>(Table2[[#This Row],[Close Price]]-Table2[[#This Row],[200D EMA]])/Table2[[#This Row],[200D EMA]]</f>
        <v>0.17211353600222473</v>
      </c>
      <c r="V154">
        <v>0.76800023898824499</v>
      </c>
      <c r="W154">
        <v>497.9</v>
      </c>
      <c r="X154">
        <v>515</v>
      </c>
      <c r="Y154">
        <v>497.9</v>
      </c>
      <c r="Z154">
        <v>515</v>
      </c>
      <c r="AA154">
        <v>497.9</v>
      </c>
      <c r="AB154">
        <v>515</v>
      </c>
      <c r="AC154" s="2">
        <f>(Table2[[#This Row],[Close Price]]/Table2[[#This Row],[Day Low]])-1</f>
        <v>4.9206668005623566E-3</v>
      </c>
      <c r="AD154" s="2">
        <f>(Table2[[#This Row],[Day High]]/Table2[[#This Row],[Close Price]])-1</f>
        <v>2.9279504346957141E-2</v>
      </c>
      <c r="AE154" s="2">
        <f>(Table2[[#This Row],[Close Price]]/Table2[[#This Row],[Current Week Low]])-1</f>
        <v>4.9206668005623566E-3</v>
      </c>
      <c r="AF154" s="2">
        <f>(Table2[[#This Row],[Current Week High]]/Table2[[#This Row],[Close Price]])-1</f>
        <v>2.9279504346957141E-2</v>
      </c>
      <c r="AG154" s="2">
        <f>(Table2[[#This Row],[Close Price]]/Table2[[#This Row],[Current Month Low]])-1</f>
        <v>4.9206668005623566E-3</v>
      </c>
      <c r="AH154" s="2">
        <f>(Table2[[#This Row],[Current Month High]]/Table2[[#This Row],[Close Price]])-1</f>
        <v>2.9279504346957141E-2</v>
      </c>
      <c r="AI154">
        <v>8.4241031278105201</v>
      </c>
      <c r="AJ154">
        <v>73.101539526033505</v>
      </c>
      <c r="AK154" t="str">
        <f>IF(AND(Table2[[#This Row],[20D EMA]]&gt;Table2[[#This Row],[50D EMA]],Table2[[#This Row],[50D EMA]]&gt;Table2[[#This Row],[200D EMA]]),"Uptrend","Downtrend/NoTrend")</f>
        <v>Uptrend</v>
      </c>
      <c r="AL154">
        <v>7.0000000000000007E-2</v>
      </c>
      <c r="AM154" t="s">
        <v>10354</v>
      </c>
      <c r="AN154">
        <v>0.15</v>
      </c>
      <c r="AO154" t="s">
        <v>10354</v>
      </c>
      <c r="AP154">
        <v>0.200377895200371</v>
      </c>
      <c r="AQ154">
        <f>(Table2[[#This Row],[Sharpe Ratio]]-AVERAGE(Table2[Sharpe Ratio]))/_xlfn.STDEV.P(Table2[Sharpe Ratio])</f>
        <v>1.5652702146946287</v>
      </c>
      <c r="AR15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1.6010441213168567</v>
      </c>
      <c r="AS154">
        <f>_xlfn.RANK.AVG(Table2[[#This Row],[1Y Return vs Nifty Z-Score]],Table2[1Y Return vs Nifty Z-Score])</f>
        <v>286</v>
      </c>
      <c r="AT154">
        <f>_xlfn.RANK.AVG(Table2[[#This Row],[6M Return vs Nifty Z-Score]],Table2[6M Return vs Nifty Z-Score])</f>
        <v>284</v>
      </c>
      <c r="AU154">
        <f>_xlfn.RANK.AVG(Table2[[#This Row],[Sharpe Ratio Z-Score]],Table2[Sharpe Ratio Z-Score])</f>
        <v>40</v>
      </c>
      <c r="AV154">
        <f>(Table2[[#This Row],[Rank 1Y]]+Table2[[#This Row],[Rank 6M]]+Table2[[#This Row],[Rank Sharpe]])/3</f>
        <v>203.33333333333334</v>
      </c>
    </row>
    <row r="155" spans="1:48" x14ac:dyDescent="0.3">
      <c r="A155" t="s">
        <v>832</v>
      </c>
      <c r="B155" t="s">
        <v>833</v>
      </c>
      <c r="C155" t="s">
        <v>10314</v>
      </c>
      <c r="D155" t="s">
        <v>54</v>
      </c>
      <c r="E155">
        <v>19333.77371365</v>
      </c>
      <c r="F155">
        <v>1420.75</v>
      </c>
      <c r="G155">
        <v>46.348070501726902</v>
      </c>
      <c r="H155">
        <f>(Table2[[#This Row],[1Y Return vs Nifty]]-AVERAGE(Table2[1Y Return vs Nifty]))/_xlfn.STDEV.P(Table2[1Y Return vs Nifty])</f>
        <v>0.40151095900496137</v>
      </c>
      <c r="I155">
        <v>23.3536463182554</v>
      </c>
      <c r="J155">
        <f>(Table2[[#This Row],[1M Return vs Nifty]]-AVERAGE(Table2[1M Return vs Nifty]))/_xlfn.STDEV.P(Table2[1M Return vs Nifty])</f>
        <v>2.3861522992338307</v>
      </c>
      <c r="K155">
        <v>48.847148900586802</v>
      </c>
      <c r="L155">
        <f>(Table2[[#This Row],[6M Return vs Nifty]]-AVERAGE(Table2[6M Return vs Nifty]))/_xlfn.STDEV.P(Table2[6M Return vs Nifty])</f>
        <v>1.4621681870709042</v>
      </c>
      <c r="M155">
        <v>9.6077435620954201</v>
      </c>
      <c r="N155">
        <f>(Table2[[#This Row],[1W Return vs Nifty]]-AVERAGE(Table2[1W Return vs Nifty]))/_xlfn.STDEV.P(Table2[1W Return vs Nifty])</f>
        <v>2.5354006377129461</v>
      </c>
      <c r="O155">
        <v>1250.22</v>
      </c>
      <c r="P155">
        <v>1146.4869793662599</v>
      </c>
      <c r="Q155">
        <v>973.97224214964899</v>
      </c>
      <c r="R155">
        <v>92.691569006456504</v>
      </c>
      <c r="S155" s="2">
        <f>(Table2[[#This Row],[Close Price]]-Table2[[#This Row],[20D EMA]])/Table2[[#This Row],[20D EMA]]</f>
        <v>0.13639999360112617</v>
      </c>
      <c r="T155" s="2">
        <f>(Table2[[#This Row],[Close Price]]-Table2[[#This Row],[50D EMA]])/Table2[[#This Row],[50D EMA]]</f>
        <v>0.23922035362786556</v>
      </c>
      <c r="U155" s="2">
        <f>(Table2[[#This Row],[Close Price]]-Table2[[#This Row],[200D EMA]])/Table2[[#This Row],[200D EMA]]</f>
        <v>0.45871713639833328</v>
      </c>
      <c r="V155">
        <v>0.83756608293185197</v>
      </c>
      <c r="W155">
        <v>1383.05</v>
      </c>
      <c r="X155">
        <v>1425</v>
      </c>
      <c r="Y155">
        <v>1383.05</v>
      </c>
      <c r="Z155">
        <v>1425</v>
      </c>
      <c r="AA155">
        <v>1383.05</v>
      </c>
      <c r="AB155">
        <v>1425</v>
      </c>
      <c r="AC155" s="2">
        <f>(Table2[[#This Row],[Close Price]]/Table2[[#This Row],[Day Low]])-1</f>
        <v>2.725859513394302E-2</v>
      </c>
      <c r="AD155" s="2">
        <f>(Table2[[#This Row],[Day High]]/Table2[[#This Row],[Close Price]])-1</f>
        <v>2.9913777934189589E-3</v>
      </c>
      <c r="AE155" s="2">
        <f>(Table2[[#This Row],[Close Price]]/Table2[[#This Row],[Current Week Low]])-1</f>
        <v>2.725859513394302E-2</v>
      </c>
      <c r="AF155" s="2">
        <f>(Table2[[#This Row],[Current Week High]]/Table2[[#This Row],[Close Price]])-1</f>
        <v>2.9913777934189589E-3</v>
      </c>
      <c r="AG155" s="2">
        <f>(Table2[[#This Row],[Close Price]]/Table2[[#This Row],[Current Month Low]])-1</f>
        <v>2.725859513394302E-2</v>
      </c>
      <c r="AH155" s="2">
        <f>(Table2[[#This Row],[Current Month High]]/Table2[[#This Row],[Close Price]])-1</f>
        <v>2.9913777934189589E-3</v>
      </c>
      <c r="AI155">
        <v>0.299137779341895</v>
      </c>
      <c r="AJ155">
        <v>79.308386445383903</v>
      </c>
      <c r="AK155" t="str">
        <f>IF(AND(Table2[[#This Row],[20D EMA]]&gt;Table2[[#This Row],[50D EMA]],Table2[[#This Row],[50D EMA]]&gt;Table2[[#This Row],[200D EMA]]),"Uptrend","Downtrend/NoTrend")</f>
        <v>Uptrend</v>
      </c>
      <c r="AL155">
        <v>0.2</v>
      </c>
      <c r="AM155" t="s">
        <v>10354</v>
      </c>
      <c r="AN155">
        <v>20.87</v>
      </c>
      <c r="AO155" t="s">
        <v>10354</v>
      </c>
      <c r="AP155">
        <v>6.0832927087353002E-2</v>
      </c>
      <c r="AQ155">
        <f>(Table2[[#This Row],[Sharpe Ratio]]-AVERAGE(Table2[Sharpe Ratio]))/_xlfn.STDEV.P(Table2[Sharpe Ratio])</f>
        <v>-3.1307214747585223E-2</v>
      </c>
      <c r="AR15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6.7539248682750568</v>
      </c>
      <c r="AS155">
        <f>_xlfn.RANK.AVG(Table2[[#This Row],[1Y Return vs Nifty Z-Score]],Table2[1Y Return vs Nifty Z-Score])</f>
        <v>193</v>
      </c>
      <c r="AT155">
        <f>_xlfn.RANK.AVG(Table2[[#This Row],[6M Return vs Nifty Z-Score]],Table2[6M Return vs Nifty Z-Score])</f>
        <v>55</v>
      </c>
      <c r="AU155">
        <f>_xlfn.RANK.AVG(Table2[[#This Row],[Sharpe Ratio Z-Score]],Table2[Sharpe Ratio Z-Score])</f>
        <v>363</v>
      </c>
      <c r="AV155">
        <f>(Table2[[#This Row],[Rank 1Y]]+Table2[[#This Row],[Rank 6M]]+Table2[[#This Row],[Rank Sharpe]])/3</f>
        <v>203.66666666666666</v>
      </c>
    </row>
    <row r="156" spans="1:48" x14ac:dyDescent="0.3">
      <c r="A156" t="s">
        <v>717</v>
      </c>
      <c r="B156" t="s">
        <v>718</v>
      </c>
      <c r="C156" t="s">
        <v>10313</v>
      </c>
      <c r="D156" t="s">
        <v>46</v>
      </c>
      <c r="E156">
        <v>24157.14601135</v>
      </c>
      <c r="F156">
        <v>256.85000000000002</v>
      </c>
      <c r="G156">
        <v>70.833580594708707</v>
      </c>
      <c r="H156">
        <f>(Table2[[#This Row],[1Y Return vs Nifty]]-AVERAGE(Table2[1Y Return vs Nifty]))/_xlfn.STDEV.P(Table2[1Y Return vs Nifty])</f>
        <v>0.81505433372678104</v>
      </c>
      <c r="I156">
        <v>-9.4175660577735805</v>
      </c>
      <c r="J156">
        <f>(Table2[[#This Row],[1M Return vs Nifty]]-AVERAGE(Table2[1M Return vs Nifty]))/_xlfn.STDEV.P(Table2[1M Return vs Nifty])</f>
        <v>-0.97909025876566125</v>
      </c>
      <c r="K156">
        <v>-0.55326306759854105</v>
      </c>
      <c r="L156">
        <f>(Table2[[#This Row],[6M Return vs Nifty]]-AVERAGE(Table2[6M Return vs Nifty]))/_xlfn.STDEV.P(Table2[6M Return vs Nifty])</f>
        <v>-0.26413147451317825</v>
      </c>
      <c r="M156">
        <v>-3.11659002709282</v>
      </c>
      <c r="N156">
        <f>(Table2[[#This Row],[1W Return vs Nifty]]-AVERAGE(Table2[1W Return vs Nifty]))/_xlfn.STDEV.P(Table2[1W Return vs Nifty])</f>
        <v>-0.52212722550952151</v>
      </c>
      <c r="O156">
        <v>268.29000000000002</v>
      </c>
      <c r="P156">
        <v>273.42013079492898</v>
      </c>
      <c r="Q156">
        <v>233.40244897180301</v>
      </c>
      <c r="R156">
        <v>28.044152228608301</v>
      </c>
      <c r="S156" s="2">
        <f>(Table2[[#This Row],[Close Price]]-Table2[[#This Row],[20D EMA]])/Table2[[#This Row],[20D EMA]]</f>
        <v>-4.2640426404264034E-2</v>
      </c>
      <c r="T156" s="2">
        <f>(Table2[[#This Row],[Close Price]]-Table2[[#This Row],[50D EMA]])/Table2[[#This Row],[50D EMA]]</f>
        <v>-6.0603185093773923E-2</v>
      </c>
      <c r="U156" s="2">
        <f>(Table2[[#This Row],[Close Price]]-Table2[[#This Row],[200D EMA]])/Table2[[#This Row],[200D EMA]]</f>
        <v>0.10045974723696954</v>
      </c>
      <c r="V156">
        <v>0.23603009739931699</v>
      </c>
      <c r="W156">
        <v>255.5</v>
      </c>
      <c r="X156">
        <v>263.2</v>
      </c>
      <c r="Y156">
        <v>255.5</v>
      </c>
      <c r="Z156">
        <v>263.2</v>
      </c>
      <c r="AA156">
        <v>255.5</v>
      </c>
      <c r="AB156">
        <v>263.2</v>
      </c>
      <c r="AC156" s="2">
        <f>(Table2[[#This Row],[Close Price]]/Table2[[#This Row],[Day Low]])-1</f>
        <v>5.2837573385520198E-3</v>
      </c>
      <c r="AD156" s="2">
        <f>(Table2[[#This Row],[Day High]]/Table2[[#This Row],[Close Price]])-1</f>
        <v>2.4722600739731204E-2</v>
      </c>
      <c r="AE156" s="2">
        <f>(Table2[[#This Row],[Close Price]]/Table2[[#This Row],[Current Week Low]])-1</f>
        <v>5.2837573385520198E-3</v>
      </c>
      <c r="AF156" s="2">
        <f>(Table2[[#This Row],[Current Week High]]/Table2[[#This Row],[Close Price]])-1</f>
        <v>2.4722600739731204E-2</v>
      </c>
      <c r="AG156" s="2">
        <f>(Table2[[#This Row],[Close Price]]/Table2[[#This Row],[Current Month Low]])-1</f>
        <v>5.2837573385520198E-3</v>
      </c>
      <c r="AH156" s="2">
        <f>(Table2[[#This Row],[Current Month High]]/Table2[[#This Row],[Close Price]])-1</f>
        <v>2.4722600739731204E-2</v>
      </c>
      <c r="AI156">
        <v>36.889234962040099</v>
      </c>
      <c r="AJ156">
        <v>114.041666666666</v>
      </c>
      <c r="AK156" t="str">
        <f>IF(AND(Table2[[#This Row],[20D EMA]]&gt;Table2[[#This Row],[50D EMA]],Table2[[#This Row],[50D EMA]]&gt;Table2[[#This Row],[200D EMA]]),"Uptrend","Downtrend/NoTrend")</f>
        <v>Downtrend/NoTrend</v>
      </c>
      <c r="AL156">
        <v>-0.1</v>
      </c>
      <c r="AM156" t="s">
        <v>10353</v>
      </c>
      <c r="AN156">
        <v>-1.98</v>
      </c>
      <c r="AO156" t="s">
        <v>10353</v>
      </c>
      <c r="AP156">
        <v>0.172365805389295</v>
      </c>
      <c r="AQ156">
        <f>(Table2[[#This Row],[Sharpe Ratio]]-AVERAGE(Table2[Sharpe Ratio]))/_xlfn.STDEV.P(Table2[Sharpe Ratio])</f>
        <v>1.2447751732134449</v>
      </c>
      <c r="AR15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56">
        <f>_xlfn.RANK.AVG(Table2[[#This Row],[1Y Return vs Nifty Z-Score]],Table2[1Y Return vs Nifty Z-Score])</f>
        <v>123</v>
      </c>
      <c r="AT156">
        <f>_xlfn.RANK.AVG(Table2[[#This Row],[6M Return vs Nifty Z-Score]],Table2[6M Return vs Nifty Z-Score])</f>
        <v>414</v>
      </c>
      <c r="AU156">
        <f>_xlfn.RANK.AVG(Table2[[#This Row],[Sharpe Ratio Z-Score]],Table2[Sharpe Ratio Z-Score])</f>
        <v>81</v>
      </c>
      <c r="AV156">
        <f>(Table2[[#This Row],[Rank 1Y]]+Table2[[#This Row],[Rank 6M]]+Table2[[#This Row],[Rank Sharpe]])/3</f>
        <v>206</v>
      </c>
    </row>
    <row r="157" spans="1:48" x14ac:dyDescent="0.3">
      <c r="A157" t="s">
        <v>234</v>
      </c>
      <c r="B157" t="s">
        <v>235</v>
      </c>
      <c r="C157" t="s">
        <v>10314</v>
      </c>
      <c r="D157" t="s">
        <v>54</v>
      </c>
      <c r="E157">
        <v>116078.324784</v>
      </c>
      <c r="F157">
        <v>3429.75</v>
      </c>
      <c r="G157">
        <v>60.692162347279897</v>
      </c>
      <c r="H157">
        <f>(Table2[[#This Row],[1Y Return vs Nifty]]-AVERAGE(Table2[1Y Return vs Nifty]))/_xlfn.STDEV.P(Table2[1Y Return vs Nifty])</f>
        <v>0.64377277534465704</v>
      </c>
      <c r="I157">
        <v>6.9861473964578504</v>
      </c>
      <c r="J157">
        <f>(Table2[[#This Row],[1M Return vs Nifty]]-AVERAGE(Table2[1M Return vs Nifty]))/_xlfn.STDEV.P(Table2[1M Return vs Nifty])</f>
        <v>0.70539043703511972</v>
      </c>
      <c r="K157">
        <v>14.468677712822499</v>
      </c>
      <c r="L157">
        <f>(Table2[[#This Row],[6M Return vs Nifty]]-AVERAGE(Table2[6M Return vs Nifty]))/_xlfn.STDEV.P(Table2[6M Return vs Nifty])</f>
        <v>0.2608109349201243</v>
      </c>
      <c r="M157">
        <v>3.1163327070094602</v>
      </c>
      <c r="N157">
        <f>(Table2[[#This Row],[1W Return vs Nifty]]-AVERAGE(Table2[1W Return vs Nifty]))/_xlfn.STDEV.P(Table2[1W Return vs Nifty])</f>
        <v>0.97558067370991908</v>
      </c>
      <c r="O157">
        <v>3338.33</v>
      </c>
      <c r="P157">
        <v>3167.3093314221901</v>
      </c>
      <c r="Q157">
        <v>2701.5227221691298</v>
      </c>
      <c r="R157">
        <v>63.998867138816799</v>
      </c>
      <c r="S157" s="2">
        <f>(Table2[[#This Row],[Close Price]]-Table2[[#This Row],[20D EMA]])/Table2[[#This Row],[20D EMA]]</f>
        <v>2.7384949960009966E-2</v>
      </c>
      <c r="T157" s="2">
        <f>(Table2[[#This Row],[Close Price]]-Table2[[#This Row],[50D EMA]])/Table2[[#This Row],[50D EMA]]</f>
        <v>8.2859184600061905E-2</v>
      </c>
      <c r="U157" s="2">
        <f>(Table2[[#This Row],[Close Price]]-Table2[[#This Row],[200D EMA]])/Table2[[#This Row],[200D EMA]]</f>
        <v>0.26956178152969806</v>
      </c>
      <c r="V157">
        <v>0.90517068788421995</v>
      </c>
      <c r="W157">
        <v>3416.2</v>
      </c>
      <c r="X157">
        <v>3523</v>
      </c>
      <c r="Y157">
        <v>3416.2</v>
      </c>
      <c r="Z157">
        <v>3523</v>
      </c>
      <c r="AA157">
        <v>3416.2</v>
      </c>
      <c r="AB157">
        <v>3523</v>
      </c>
      <c r="AC157" s="2">
        <f>(Table2[[#This Row],[Close Price]]/Table2[[#This Row],[Day Low]])-1</f>
        <v>3.9663954101047949E-3</v>
      </c>
      <c r="AD157" s="2">
        <f>(Table2[[#This Row],[Day High]]/Table2[[#This Row],[Close Price]])-1</f>
        <v>2.7188570595524375E-2</v>
      </c>
      <c r="AE157" s="2">
        <f>(Table2[[#This Row],[Close Price]]/Table2[[#This Row],[Current Week Low]])-1</f>
        <v>3.9663954101047949E-3</v>
      </c>
      <c r="AF157" s="2">
        <f>(Table2[[#This Row],[Current Week High]]/Table2[[#This Row],[Close Price]])-1</f>
        <v>2.7188570595524375E-2</v>
      </c>
      <c r="AG157" s="2">
        <f>(Table2[[#This Row],[Close Price]]/Table2[[#This Row],[Current Month Low]])-1</f>
        <v>3.9663954101047949E-3</v>
      </c>
      <c r="AH157" s="2">
        <f>(Table2[[#This Row],[Current Month High]]/Table2[[#This Row],[Close Price]])-1</f>
        <v>2.7188570595524375E-2</v>
      </c>
      <c r="AI157">
        <v>4.2058459071360801</v>
      </c>
      <c r="AJ157">
        <v>91.029854071516098</v>
      </c>
      <c r="AK157" t="str">
        <f>IF(AND(Table2[[#This Row],[20D EMA]]&gt;Table2[[#This Row],[50D EMA]],Table2[[#This Row],[50D EMA]]&gt;Table2[[#This Row],[200D EMA]]),"Uptrend","Downtrend/NoTrend")</f>
        <v>Uptrend</v>
      </c>
      <c r="AL157">
        <v>0.02</v>
      </c>
      <c r="AM157" t="s">
        <v>10354</v>
      </c>
      <c r="AN157">
        <v>2.42</v>
      </c>
      <c r="AO157" t="s">
        <v>10354</v>
      </c>
      <c r="AP157">
        <v>0.103838366258221</v>
      </c>
      <c r="AQ157">
        <f>(Table2[[#This Row],[Sharpe Ratio]]-AVERAGE(Table2[Sharpe Ratio]))/_xlfn.STDEV.P(Table2[Sharpe Ratio])</f>
        <v>0.460731405146245</v>
      </c>
      <c r="AR15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3.0462862261560648</v>
      </c>
      <c r="AS157">
        <f>_xlfn.RANK.AVG(Table2[[#This Row],[1Y Return vs Nifty Z-Score]],Table2[1Y Return vs Nifty Z-Score])</f>
        <v>150</v>
      </c>
      <c r="AT157">
        <f>_xlfn.RANK.AVG(Table2[[#This Row],[6M Return vs Nifty Z-Score]],Table2[6M Return vs Nifty Z-Score])</f>
        <v>246</v>
      </c>
      <c r="AU157">
        <f>_xlfn.RANK.AVG(Table2[[#This Row],[Sharpe Ratio Z-Score]],Table2[Sharpe Ratio Z-Score])</f>
        <v>224</v>
      </c>
      <c r="AV157">
        <f>(Table2[[#This Row],[Rank 1Y]]+Table2[[#This Row],[Rank 6M]]+Table2[[#This Row],[Rank Sharpe]])/3</f>
        <v>206.66666666666666</v>
      </c>
    </row>
    <row r="158" spans="1:48" x14ac:dyDescent="0.3">
      <c r="A158" t="s">
        <v>1656</v>
      </c>
      <c r="B158" t="s">
        <v>1657</v>
      </c>
      <c r="C158" t="s">
        <v>10312</v>
      </c>
      <c r="D158" t="s">
        <v>1658</v>
      </c>
      <c r="E158">
        <v>5305.2283990199903</v>
      </c>
      <c r="F158">
        <v>1037.45</v>
      </c>
      <c r="G158">
        <v>59.2843353983273</v>
      </c>
      <c r="H158">
        <f>(Table2[[#This Row],[1Y Return vs Nifty]]-AVERAGE(Table2[1Y Return vs Nifty]))/_xlfn.STDEV.P(Table2[1Y Return vs Nifty])</f>
        <v>0.61999554933289203</v>
      </c>
      <c r="I158">
        <v>-5.9594118432681</v>
      </c>
      <c r="J158">
        <f>(Table2[[#This Row],[1M Return vs Nifty]]-AVERAGE(Table2[1M Return vs Nifty]))/_xlfn.STDEV.P(Table2[1M Return vs Nifty])</f>
        <v>-0.62397591019515797</v>
      </c>
      <c r="K158">
        <v>41.537128638484198</v>
      </c>
      <c r="L158">
        <f>(Table2[[#This Row],[6M Return vs Nifty]]-AVERAGE(Table2[6M Return vs Nifty]))/_xlfn.STDEV.P(Table2[6M Return vs Nifty])</f>
        <v>1.2067191937959587</v>
      </c>
      <c r="M158">
        <v>-6.1196204917208696</v>
      </c>
      <c r="N158">
        <f>(Table2[[#This Row],[1W Return vs Nifty]]-AVERAGE(Table2[1W Return vs Nifty]))/_xlfn.STDEV.P(Table2[1W Return vs Nifty])</f>
        <v>-1.2437248836774837</v>
      </c>
      <c r="O158">
        <v>1065.92</v>
      </c>
      <c r="P158">
        <v>1025.98700567217</v>
      </c>
      <c r="Q158">
        <v>838.22441056309901</v>
      </c>
      <c r="R158">
        <v>38.398669979229901</v>
      </c>
      <c r="S158" s="2">
        <f>(Table2[[#This Row],[Close Price]]-Table2[[#This Row],[20D EMA]])/Table2[[#This Row],[20D EMA]]</f>
        <v>-2.670932152506757E-2</v>
      </c>
      <c r="T158" s="2">
        <f>(Table2[[#This Row],[Close Price]]-Table2[[#This Row],[50D EMA]])/Table2[[#This Row],[50D EMA]]</f>
        <v>1.1172650593484032E-2</v>
      </c>
      <c r="U158" s="2">
        <f>(Table2[[#This Row],[Close Price]]-Table2[[#This Row],[200D EMA]])/Table2[[#This Row],[200D EMA]]</f>
        <v>0.23767571896774764</v>
      </c>
      <c r="V158">
        <v>0.57962759449202494</v>
      </c>
      <c r="W158">
        <v>1030.5</v>
      </c>
      <c r="X158">
        <v>1058</v>
      </c>
      <c r="Y158">
        <v>1030.5</v>
      </c>
      <c r="Z158">
        <v>1058</v>
      </c>
      <c r="AA158">
        <v>1030.5</v>
      </c>
      <c r="AB158">
        <v>1058</v>
      </c>
      <c r="AC158" s="2">
        <f>(Table2[[#This Row],[Close Price]]/Table2[[#This Row],[Day Low]])-1</f>
        <v>6.7442988840369367E-3</v>
      </c>
      <c r="AD158" s="2">
        <f>(Table2[[#This Row],[Day High]]/Table2[[#This Row],[Close Price]])-1</f>
        <v>1.9808183526916823E-2</v>
      </c>
      <c r="AE158" s="2">
        <f>(Table2[[#This Row],[Close Price]]/Table2[[#This Row],[Current Week Low]])-1</f>
        <v>6.7442988840369367E-3</v>
      </c>
      <c r="AF158" s="2">
        <f>(Table2[[#This Row],[Current Week High]]/Table2[[#This Row],[Close Price]])-1</f>
        <v>1.9808183526916823E-2</v>
      </c>
      <c r="AG158" s="2">
        <f>(Table2[[#This Row],[Close Price]]/Table2[[#This Row],[Current Month Low]])-1</f>
        <v>6.7442988840369367E-3</v>
      </c>
      <c r="AH158" s="2">
        <f>(Table2[[#This Row],[Current Month High]]/Table2[[#This Row],[Close Price]])-1</f>
        <v>1.9808183526916823E-2</v>
      </c>
      <c r="AI158">
        <v>13.740421225119199</v>
      </c>
      <c r="AJ158">
        <v>90.009157509157504</v>
      </c>
      <c r="AK158" t="str">
        <f>IF(AND(Table2[[#This Row],[20D EMA]]&gt;Table2[[#This Row],[50D EMA]],Table2[[#This Row],[50D EMA]]&gt;Table2[[#This Row],[200D EMA]]),"Uptrend","Downtrend/NoTrend")</f>
        <v>Uptrend</v>
      </c>
      <c r="AL158">
        <v>0</v>
      </c>
      <c r="AM158" t="s">
        <v>10355</v>
      </c>
      <c r="AN158">
        <v>-0.91</v>
      </c>
      <c r="AO158" t="s">
        <v>10353</v>
      </c>
      <c r="AP158">
        <v>5.0142620808881003E-2</v>
      </c>
      <c r="AQ158">
        <f>(Table2[[#This Row],[Sharpe Ratio]]-AVERAGE(Table2[Sharpe Ratio]))/_xlfn.STDEV.P(Table2[Sharpe Ratio])</f>
        <v>-0.15361833745470732</v>
      </c>
      <c r="AR15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-0.19460438819849823</v>
      </c>
      <c r="AS158">
        <f>_xlfn.RANK.AVG(Table2[[#This Row],[1Y Return vs Nifty Z-Score]],Table2[1Y Return vs Nifty Z-Score])</f>
        <v>158</v>
      </c>
      <c r="AT158">
        <f>_xlfn.RANK.AVG(Table2[[#This Row],[6M Return vs Nifty Z-Score]],Table2[6M Return vs Nifty Z-Score])</f>
        <v>83</v>
      </c>
      <c r="AU158">
        <f>_xlfn.RANK.AVG(Table2[[#This Row],[Sharpe Ratio Z-Score]],Table2[Sharpe Ratio Z-Score])</f>
        <v>379</v>
      </c>
      <c r="AV158">
        <f>(Table2[[#This Row],[Rank 1Y]]+Table2[[#This Row],[Rank 6M]]+Table2[[#This Row],[Rank Sharpe]])/3</f>
        <v>206.66666666666666</v>
      </c>
    </row>
    <row r="159" spans="1:48" x14ac:dyDescent="0.3">
      <c r="A159" t="s">
        <v>1703</v>
      </c>
      <c r="B159" t="s">
        <v>1704</v>
      </c>
      <c r="C159" t="s">
        <v>10311</v>
      </c>
      <c r="D159" t="s">
        <v>959</v>
      </c>
      <c r="E159">
        <v>4870.6784454299996</v>
      </c>
      <c r="F159">
        <v>567.29999999999995</v>
      </c>
      <c r="G159">
        <v>23.6947611808015</v>
      </c>
      <c r="H159">
        <f>(Table2[[#This Row],[1Y Return vs Nifty]]-AVERAGE(Table2[1Y Return vs Nifty]))/_xlfn.STDEV.P(Table2[1Y Return vs Nifty])</f>
        <v>1.8912191422908925E-2</v>
      </c>
      <c r="I159">
        <v>25.554182953845</v>
      </c>
      <c r="J159">
        <f>(Table2[[#This Row],[1M Return vs Nifty]]-AVERAGE(Table2[1M Return vs Nifty]))/_xlfn.STDEV.P(Table2[1M Return vs Nifty])</f>
        <v>2.6121231742674285</v>
      </c>
      <c r="K159">
        <v>70.513214692471195</v>
      </c>
      <c r="L159">
        <f>(Table2[[#This Row],[6M Return vs Nifty]]-AVERAGE(Table2[6M Return vs Nifty]))/_xlfn.STDEV.P(Table2[6M Return vs Nifty])</f>
        <v>2.2192898497095896</v>
      </c>
      <c r="M159">
        <v>-3.8580151468513599</v>
      </c>
      <c r="N159">
        <f>(Table2[[#This Row],[1W Return vs Nifty]]-AVERAGE(Table2[1W Return vs Nifty]))/_xlfn.STDEV.P(Table2[1W Return vs Nifty])</f>
        <v>-0.70028413614576734</v>
      </c>
      <c r="O159">
        <v>539.38</v>
      </c>
      <c r="P159">
        <v>464.28531962855601</v>
      </c>
      <c r="Q159">
        <v>351.08001641282198</v>
      </c>
      <c r="R159">
        <v>55.1730908117555</v>
      </c>
      <c r="S159" s="2">
        <f>(Table2[[#This Row],[Close Price]]-Table2[[#This Row],[20D EMA]])/Table2[[#This Row],[20D EMA]]</f>
        <v>5.1763135451814969E-2</v>
      </c>
      <c r="T159" s="2">
        <f>(Table2[[#This Row],[Close Price]]-Table2[[#This Row],[50D EMA]])/Table2[[#This Row],[50D EMA]]</f>
        <v>0.22187796171082724</v>
      </c>
      <c r="U159" s="2">
        <f>(Table2[[#This Row],[Close Price]]-Table2[[#This Row],[200D EMA]])/Table2[[#This Row],[200D EMA]]</f>
        <v>0.6158709510054623</v>
      </c>
      <c r="V159">
        <v>1.0583192131270101</v>
      </c>
      <c r="W159">
        <v>561.1</v>
      </c>
      <c r="X159">
        <v>595.85</v>
      </c>
      <c r="Y159">
        <v>561.1</v>
      </c>
      <c r="Z159">
        <v>595.85</v>
      </c>
      <c r="AA159">
        <v>561.1</v>
      </c>
      <c r="AB159">
        <v>595.85</v>
      </c>
      <c r="AC159" s="2">
        <f>(Table2[[#This Row],[Close Price]]/Table2[[#This Row],[Day Low]])-1</f>
        <v>1.1049723756906049E-2</v>
      </c>
      <c r="AD159" s="2">
        <f>(Table2[[#This Row],[Day High]]/Table2[[#This Row],[Close Price]])-1</f>
        <v>5.0326106116693303E-2</v>
      </c>
      <c r="AE159" s="2">
        <f>(Table2[[#This Row],[Close Price]]/Table2[[#This Row],[Current Week Low]])-1</f>
        <v>1.1049723756906049E-2</v>
      </c>
      <c r="AF159" s="2">
        <f>(Table2[[#This Row],[Current Week High]]/Table2[[#This Row],[Close Price]])-1</f>
        <v>5.0326106116693303E-2</v>
      </c>
      <c r="AG159" s="2">
        <f>(Table2[[#This Row],[Close Price]]/Table2[[#This Row],[Current Month Low]])-1</f>
        <v>1.1049723756906049E-2</v>
      </c>
      <c r="AH159" s="2">
        <f>(Table2[[#This Row],[Current Month High]]/Table2[[#This Row],[Close Price]])-1</f>
        <v>5.0326106116693303E-2</v>
      </c>
      <c r="AI159">
        <v>8.1967213114754092</v>
      </c>
      <c r="AJ159">
        <v>162.882298424467</v>
      </c>
      <c r="AK159" t="str">
        <f>IF(AND(Table2[[#This Row],[20D EMA]]&gt;Table2[[#This Row],[50D EMA]],Table2[[#This Row],[50D EMA]]&gt;Table2[[#This Row],[200D EMA]]),"Uptrend","Downtrend/NoTrend")</f>
        <v>Uptrend</v>
      </c>
      <c r="AL159">
        <v>0.93</v>
      </c>
      <c r="AM159" t="s">
        <v>10354</v>
      </c>
      <c r="AN159">
        <v>15.83</v>
      </c>
      <c r="AO159" t="s">
        <v>10354</v>
      </c>
      <c r="AP159">
        <v>7.4974012912712995E-2</v>
      </c>
      <c r="AQ159">
        <f>(Table2[[#This Row],[Sharpe Ratio]]-AVERAGE(Table2[Sharpe Ratio]))/_xlfn.STDEV.P(Table2[Sharpe Ratio])</f>
        <v>0.13048535120355328</v>
      </c>
      <c r="AR15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4.2805264304577131</v>
      </c>
      <c r="AS159">
        <f>_xlfn.RANK.AVG(Table2[[#This Row],[1Y Return vs Nifty Z-Score]],Table2[1Y Return vs Nifty Z-Score])</f>
        <v>289</v>
      </c>
      <c r="AT159">
        <f>_xlfn.RANK.AVG(Table2[[#This Row],[6M Return vs Nifty Z-Score]],Table2[6M Return vs Nifty Z-Score])</f>
        <v>17</v>
      </c>
      <c r="AU159">
        <f>_xlfn.RANK.AVG(Table2[[#This Row],[Sharpe Ratio Z-Score]],Table2[Sharpe Ratio Z-Score])</f>
        <v>316</v>
      </c>
      <c r="AV159">
        <f>(Table2[[#This Row],[Rank 1Y]]+Table2[[#This Row],[Rank 6M]]+Table2[[#This Row],[Rank Sharpe]])/3</f>
        <v>207.33333333333334</v>
      </c>
    </row>
    <row r="160" spans="1:48" x14ac:dyDescent="0.3">
      <c r="A160" t="s">
        <v>1121</v>
      </c>
      <c r="B160" t="s">
        <v>1122</v>
      </c>
      <c r="C160" t="s">
        <v>10323</v>
      </c>
      <c r="D160" t="s">
        <v>384</v>
      </c>
      <c r="E160">
        <v>11139.1344271</v>
      </c>
      <c r="F160">
        <v>201.91</v>
      </c>
      <c r="G160">
        <v>33.093684962595603</v>
      </c>
      <c r="H160">
        <f>(Table2[[#This Row],[1Y Return vs Nifty]]-AVERAGE(Table2[1Y Return vs Nifty]))/_xlfn.STDEV.P(Table2[1Y Return vs Nifty])</f>
        <v>0.17765353047266716</v>
      </c>
      <c r="I160">
        <v>-7.6530505282900201</v>
      </c>
      <c r="J160">
        <f>(Table2[[#This Row],[1M Return vs Nifty]]-AVERAGE(Table2[1M Return vs Nifty]))/_xlfn.STDEV.P(Table2[1M Return vs Nifty])</f>
        <v>-0.79789394884785836</v>
      </c>
      <c r="K160">
        <v>26.9150378270025</v>
      </c>
      <c r="L160">
        <f>(Table2[[#This Row],[6M Return vs Nifty]]-AVERAGE(Table2[6M Return vs Nifty]))/_xlfn.STDEV.P(Table2[6M Return vs Nifty])</f>
        <v>0.69574955986317089</v>
      </c>
      <c r="M160">
        <v>-1.00232838919262</v>
      </c>
      <c r="N160">
        <f>(Table2[[#This Row],[1W Return vs Nifty]]-AVERAGE(Table2[1W Return vs Nifty]))/_xlfn.STDEV.P(Table2[1W Return vs Nifty])</f>
        <v>-1.409167121416801E-2</v>
      </c>
      <c r="O160">
        <v>200.67</v>
      </c>
      <c r="P160">
        <v>197.54245248669901</v>
      </c>
      <c r="Q160">
        <v>168.04283213620701</v>
      </c>
      <c r="R160">
        <v>54.567322651566201</v>
      </c>
      <c r="S160" s="2">
        <f>(Table2[[#This Row],[Close Price]]-Table2[[#This Row],[20D EMA]])/Table2[[#This Row],[20D EMA]]</f>
        <v>6.1792993471869694E-3</v>
      </c>
      <c r="T160" s="2">
        <f>(Table2[[#This Row],[Close Price]]-Table2[[#This Row],[50D EMA]])/Table2[[#This Row],[50D EMA]]</f>
        <v>2.2109412221634074E-2</v>
      </c>
      <c r="U160" s="2">
        <f>(Table2[[#This Row],[Close Price]]-Table2[[#This Row],[200D EMA]])/Table2[[#This Row],[200D EMA]]</f>
        <v>0.20153890191723248</v>
      </c>
      <c r="V160">
        <v>0.31748494530265697</v>
      </c>
      <c r="W160">
        <v>199.11</v>
      </c>
      <c r="X160">
        <v>205.5</v>
      </c>
      <c r="Y160">
        <v>199.11</v>
      </c>
      <c r="Z160">
        <v>205.5</v>
      </c>
      <c r="AA160">
        <v>199.11</v>
      </c>
      <c r="AB160">
        <v>205.5</v>
      </c>
      <c r="AC160" s="2">
        <f>(Table2[[#This Row],[Close Price]]/Table2[[#This Row],[Day Low]])-1</f>
        <v>1.4062578474210108E-2</v>
      </c>
      <c r="AD160" s="2">
        <f>(Table2[[#This Row],[Day High]]/Table2[[#This Row],[Close Price]])-1</f>
        <v>1.7780199098608396E-2</v>
      </c>
      <c r="AE160" s="2">
        <f>(Table2[[#This Row],[Close Price]]/Table2[[#This Row],[Current Week Low]])-1</f>
        <v>1.4062578474210108E-2</v>
      </c>
      <c r="AF160" s="2">
        <f>(Table2[[#This Row],[Current Week High]]/Table2[[#This Row],[Close Price]])-1</f>
        <v>1.7780199098608396E-2</v>
      </c>
      <c r="AG160" s="2">
        <f>(Table2[[#This Row],[Close Price]]/Table2[[#This Row],[Current Month Low]])-1</f>
        <v>1.4062578474210108E-2</v>
      </c>
      <c r="AH160" s="2">
        <f>(Table2[[#This Row],[Current Month High]]/Table2[[#This Row],[Close Price]])-1</f>
        <v>1.7780199098608396E-2</v>
      </c>
      <c r="AI160">
        <v>21.341191620028699</v>
      </c>
      <c r="AJ160">
        <v>71.692176870748298</v>
      </c>
      <c r="AK160" t="str">
        <f>IF(AND(Table2[[#This Row],[20D EMA]]&gt;Table2[[#This Row],[50D EMA]],Table2[[#This Row],[50D EMA]]&gt;Table2[[#This Row],[200D EMA]]),"Uptrend","Downtrend/NoTrend")</f>
        <v>Uptrend</v>
      </c>
      <c r="AL160">
        <v>0.17</v>
      </c>
      <c r="AM160" t="s">
        <v>10354</v>
      </c>
      <c r="AN160">
        <v>7.93</v>
      </c>
      <c r="AO160" t="s">
        <v>10354</v>
      </c>
      <c r="AP160">
        <v>0.10115884748513999</v>
      </c>
      <c r="AQ160">
        <f>(Table2[[#This Row],[Sharpe Ratio]]-AVERAGE(Table2[Sharpe Ratio]))/_xlfn.STDEV.P(Table2[Sharpe Ratio])</f>
        <v>0.43007419655809292</v>
      </c>
      <c r="AR16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0.49149166683190459</v>
      </c>
      <c r="AS160">
        <f>_xlfn.RANK.AVG(Table2[[#This Row],[1Y Return vs Nifty Z-Score]],Table2[1Y Return vs Nifty Z-Score])</f>
        <v>252</v>
      </c>
      <c r="AT160">
        <f>_xlfn.RANK.AVG(Table2[[#This Row],[6M Return vs Nifty Z-Score]],Table2[6M Return vs Nifty Z-Score])</f>
        <v>153</v>
      </c>
      <c r="AU160">
        <f>_xlfn.RANK.AVG(Table2[[#This Row],[Sharpe Ratio Z-Score]],Table2[Sharpe Ratio Z-Score])</f>
        <v>230</v>
      </c>
      <c r="AV160">
        <f>(Table2[[#This Row],[Rank 1Y]]+Table2[[#This Row],[Rank 6M]]+Table2[[#This Row],[Rank Sharpe]])/3</f>
        <v>211.66666666666666</v>
      </c>
    </row>
    <row r="161" spans="1:48" x14ac:dyDescent="0.3">
      <c r="A161" t="s">
        <v>1544</v>
      </c>
      <c r="B161" t="s">
        <v>1545</v>
      </c>
      <c r="C161" t="s">
        <v>10313</v>
      </c>
      <c r="D161" t="s">
        <v>46</v>
      </c>
      <c r="E161">
        <v>6504.9183843239998</v>
      </c>
      <c r="F161">
        <v>231.72</v>
      </c>
      <c r="G161">
        <v>96.112712721886894</v>
      </c>
      <c r="H161">
        <f>(Table2[[#This Row],[1Y Return vs Nifty]]-AVERAGE(Table2[1Y Return vs Nifty]))/_xlfn.STDEV.P(Table2[1Y Return vs Nifty])</f>
        <v>1.2420014371448322</v>
      </c>
      <c r="I161">
        <v>-9.5557116325825895</v>
      </c>
      <c r="J161">
        <f>(Table2[[#This Row],[1M Return vs Nifty]]-AVERAGE(Table2[1M Return vs Nifty]))/_xlfn.STDEV.P(Table2[1M Return vs Nifty])</f>
        <v>-0.99327628771729781</v>
      </c>
      <c r="K161">
        <v>9.8052976581249194</v>
      </c>
      <c r="L161">
        <f>(Table2[[#This Row],[6M Return vs Nifty]]-AVERAGE(Table2[6M Return vs Nifty]))/_xlfn.STDEV.P(Table2[6M Return vs Nifty])</f>
        <v>9.7848905059989263E-2</v>
      </c>
      <c r="M161">
        <v>-4.6241966310043301</v>
      </c>
      <c r="N161">
        <f>(Table2[[#This Row],[1W Return vs Nifty]]-AVERAGE(Table2[1W Return vs Nifty]))/_xlfn.STDEV.P(Table2[1W Return vs Nifty])</f>
        <v>-0.88438974919518909</v>
      </c>
      <c r="O161">
        <v>235.52</v>
      </c>
      <c r="P161">
        <v>231.10583553716</v>
      </c>
      <c r="Q161">
        <v>189.42448442475001</v>
      </c>
      <c r="R161">
        <v>40.704988985429601</v>
      </c>
      <c r="S161" s="2">
        <f>(Table2[[#This Row],[Close Price]]-Table2[[#This Row],[20D EMA]])/Table2[[#This Row],[20D EMA]]</f>
        <v>-1.6134510869565265E-2</v>
      </c>
      <c r="T161" s="2">
        <f>(Table2[[#This Row],[Close Price]]-Table2[[#This Row],[50D EMA]])/Table2[[#This Row],[50D EMA]]</f>
        <v>2.6575030501176664E-3</v>
      </c>
      <c r="U161" s="2">
        <f>(Table2[[#This Row],[Close Price]]-Table2[[#This Row],[200D EMA]])/Table2[[#This Row],[200D EMA]]</f>
        <v>0.22328431144312888</v>
      </c>
      <c r="V161">
        <v>0.40397036901701799</v>
      </c>
      <c r="W161">
        <v>227.4</v>
      </c>
      <c r="X161">
        <v>234.7</v>
      </c>
      <c r="Y161">
        <v>227.4</v>
      </c>
      <c r="Z161">
        <v>234.7</v>
      </c>
      <c r="AA161">
        <v>227.4</v>
      </c>
      <c r="AB161">
        <v>234.7</v>
      </c>
      <c r="AC161" s="2">
        <f>(Table2[[#This Row],[Close Price]]/Table2[[#This Row],[Day Low]])-1</f>
        <v>1.8997361477572472E-2</v>
      </c>
      <c r="AD161" s="2">
        <f>(Table2[[#This Row],[Day High]]/Table2[[#This Row],[Close Price]])-1</f>
        <v>1.2860348696702939E-2</v>
      </c>
      <c r="AE161" s="2">
        <f>(Table2[[#This Row],[Close Price]]/Table2[[#This Row],[Current Week Low]])-1</f>
        <v>1.8997361477572472E-2</v>
      </c>
      <c r="AF161" s="2">
        <f>(Table2[[#This Row],[Current Week High]]/Table2[[#This Row],[Close Price]])-1</f>
        <v>1.2860348696702939E-2</v>
      </c>
      <c r="AG161" s="2">
        <f>(Table2[[#This Row],[Close Price]]/Table2[[#This Row],[Current Month Low]])-1</f>
        <v>1.8997361477572472E-2</v>
      </c>
      <c r="AH161" s="2">
        <f>(Table2[[#This Row],[Current Month High]]/Table2[[#This Row],[Close Price]])-1</f>
        <v>1.2860348696702939E-2</v>
      </c>
      <c r="AI161">
        <v>17.339892974279199</v>
      </c>
      <c r="AJ161">
        <v>131.60419790104899</v>
      </c>
      <c r="AK161" t="str">
        <f>IF(AND(Table2[[#This Row],[20D EMA]]&gt;Table2[[#This Row],[50D EMA]],Table2[[#This Row],[50D EMA]]&gt;Table2[[#This Row],[200D EMA]]),"Uptrend","Downtrend/NoTrend")</f>
        <v>Uptrend</v>
      </c>
      <c r="AL161">
        <v>0</v>
      </c>
      <c r="AM161" t="s">
        <v>10355</v>
      </c>
      <c r="AN161">
        <v>-0.68</v>
      </c>
      <c r="AO161" t="s">
        <v>10353</v>
      </c>
      <c r="AP161">
        <v>8.6166861669945E-2</v>
      </c>
      <c r="AQ161">
        <f>(Table2[[#This Row],[Sharpe Ratio]]-AVERAGE(Table2[Sharpe Ratio]))/_xlfn.STDEV.P(Table2[Sharpe Ratio])</f>
        <v>0.25854621888373913</v>
      </c>
      <c r="AR16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-0.27926947582392636</v>
      </c>
      <c r="AS161">
        <f>_xlfn.RANK.AVG(Table2[[#This Row],[1Y Return vs Nifty Z-Score]],Table2[1Y Return vs Nifty Z-Score])</f>
        <v>76</v>
      </c>
      <c r="AT161">
        <f>_xlfn.RANK.AVG(Table2[[#This Row],[6M Return vs Nifty Z-Score]],Table2[6M Return vs Nifty Z-Score])</f>
        <v>293</v>
      </c>
      <c r="AU161">
        <f>_xlfn.RANK.AVG(Table2[[#This Row],[Sharpe Ratio Z-Score]],Table2[Sharpe Ratio Z-Score])</f>
        <v>269</v>
      </c>
      <c r="AV161">
        <f>(Table2[[#This Row],[Rank 1Y]]+Table2[[#This Row],[Rank 6M]]+Table2[[#This Row],[Rank Sharpe]])/3</f>
        <v>212.66666666666666</v>
      </c>
    </row>
    <row r="162" spans="1:48" x14ac:dyDescent="0.3">
      <c r="A162" t="s">
        <v>411</v>
      </c>
      <c r="B162" t="s">
        <v>412</v>
      </c>
      <c r="C162" t="s">
        <v>10320</v>
      </c>
      <c r="D162" t="s">
        <v>338</v>
      </c>
      <c r="E162">
        <v>58555.018014100002</v>
      </c>
      <c r="F162">
        <v>1769.65</v>
      </c>
      <c r="G162">
        <v>71.221246290156898</v>
      </c>
      <c r="H162">
        <f>(Table2[[#This Row],[1Y Return vs Nifty]]-AVERAGE(Table2[1Y Return vs Nifty]))/_xlfn.STDEV.P(Table2[1Y Return vs Nifty])</f>
        <v>0.82160173990091168</v>
      </c>
      <c r="I162">
        <v>12.5008172970439</v>
      </c>
      <c r="J162">
        <f>(Table2[[#This Row],[1M Return vs Nifty]]-AVERAGE(Table2[1M Return vs Nifty]))/_xlfn.STDEV.P(Table2[1M Return vs Nifty])</f>
        <v>1.2716862954192207</v>
      </c>
      <c r="K162">
        <v>46.4892098985177</v>
      </c>
      <c r="L162">
        <f>(Table2[[#This Row],[6M Return vs Nifty]]-AVERAGE(Table2[6M Return vs Nifty]))/_xlfn.STDEV.P(Table2[6M Return vs Nifty])</f>
        <v>1.3797699005155355</v>
      </c>
      <c r="M162">
        <v>2.0934540256425098</v>
      </c>
      <c r="N162">
        <f>(Table2[[#This Row],[1W Return vs Nifty]]-AVERAGE(Table2[1W Return vs Nifty]))/_xlfn.STDEV.P(Table2[1W Return vs Nifty])</f>
        <v>0.72979333663215651</v>
      </c>
      <c r="O162">
        <v>1654.37</v>
      </c>
      <c r="P162">
        <v>1557.4032290692101</v>
      </c>
      <c r="Q162">
        <v>1291.45308465464</v>
      </c>
      <c r="R162">
        <v>72.206640379576001</v>
      </c>
      <c r="S162" s="2">
        <f>(Table2[[#This Row],[Close Price]]-Table2[[#This Row],[20D EMA]])/Table2[[#This Row],[20D EMA]]</f>
        <v>6.9682114641827525E-2</v>
      </c>
      <c r="T162" s="2">
        <f>(Table2[[#This Row],[Close Price]]-Table2[[#This Row],[50D EMA]])/Table2[[#This Row],[50D EMA]]</f>
        <v>0.13628247776116426</v>
      </c>
      <c r="U162" s="2">
        <f>(Table2[[#This Row],[Close Price]]-Table2[[#This Row],[200D EMA]])/Table2[[#This Row],[200D EMA]]</f>
        <v>0.37027819363119913</v>
      </c>
      <c r="V162">
        <v>1.5075888466341201</v>
      </c>
      <c r="W162">
        <v>1750.55</v>
      </c>
      <c r="X162">
        <v>1821.05</v>
      </c>
      <c r="Y162">
        <v>1750.55</v>
      </c>
      <c r="Z162">
        <v>1821.05</v>
      </c>
      <c r="AA162">
        <v>1750.55</v>
      </c>
      <c r="AB162">
        <v>1821.05</v>
      </c>
      <c r="AC162" s="2">
        <f>(Table2[[#This Row],[Close Price]]/Table2[[#This Row],[Day Low]])-1</f>
        <v>1.0910856587929674E-2</v>
      </c>
      <c r="AD162" s="2">
        <f>(Table2[[#This Row],[Day High]]/Table2[[#This Row],[Close Price]])-1</f>
        <v>2.904529144181045E-2</v>
      </c>
      <c r="AE162" s="2">
        <f>(Table2[[#This Row],[Close Price]]/Table2[[#This Row],[Current Week Low]])-1</f>
        <v>1.0910856587929674E-2</v>
      </c>
      <c r="AF162" s="2">
        <f>(Table2[[#This Row],[Current Week High]]/Table2[[#This Row],[Close Price]])-1</f>
        <v>2.904529144181045E-2</v>
      </c>
      <c r="AG162" s="2">
        <f>(Table2[[#This Row],[Close Price]]/Table2[[#This Row],[Current Month Low]])-1</f>
        <v>1.0910856587929674E-2</v>
      </c>
      <c r="AH162" s="2">
        <f>(Table2[[#This Row],[Current Month High]]/Table2[[#This Row],[Close Price]])-1</f>
        <v>2.904529144181045E-2</v>
      </c>
      <c r="AI162">
        <v>2.9045291441810401</v>
      </c>
      <c r="AJ162">
        <v>119.369034337424</v>
      </c>
      <c r="AK162" t="str">
        <f>IF(AND(Table2[[#This Row],[20D EMA]]&gt;Table2[[#This Row],[50D EMA]],Table2[[#This Row],[50D EMA]]&gt;Table2[[#This Row],[200D EMA]]),"Uptrend","Downtrend/NoTrend")</f>
        <v>Uptrend</v>
      </c>
      <c r="AL162">
        <v>0.12</v>
      </c>
      <c r="AM162" t="s">
        <v>10354</v>
      </c>
      <c r="AN162">
        <v>14.15</v>
      </c>
      <c r="AO162" t="s">
        <v>10354</v>
      </c>
      <c r="AP162">
        <v>2.3809939805853001E-2</v>
      </c>
      <c r="AQ162">
        <f>(Table2[[#This Row],[Sharpe Ratio]]-AVERAGE(Table2[Sharpe Ratio]))/_xlfn.STDEV.P(Table2[Sharpe Ratio])</f>
        <v>-0.45489873985578971</v>
      </c>
      <c r="AR16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3.7479525326120351</v>
      </c>
      <c r="AS162">
        <f>_xlfn.RANK.AVG(Table2[[#This Row],[1Y Return vs Nifty Z-Score]],Table2[1Y Return vs Nifty Z-Score])</f>
        <v>120</v>
      </c>
      <c r="AT162">
        <f>_xlfn.RANK.AVG(Table2[[#This Row],[6M Return vs Nifty Z-Score]],Table2[6M Return vs Nifty Z-Score])</f>
        <v>61</v>
      </c>
      <c r="AU162">
        <f>_xlfn.RANK.AVG(Table2[[#This Row],[Sharpe Ratio Z-Score]],Table2[Sharpe Ratio Z-Score])</f>
        <v>460</v>
      </c>
      <c r="AV162">
        <f>(Table2[[#This Row],[Rank 1Y]]+Table2[[#This Row],[Rank 6M]]+Table2[[#This Row],[Rank Sharpe]])/3</f>
        <v>213.66666666666666</v>
      </c>
    </row>
    <row r="163" spans="1:48" x14ac:dyDescent="0.3">
      <c r="A163" t="s">
        <v>940</v>
      </c>
      <c r="B163" t="s">
        <v>941</v>
      </c>
      <c r="C163" t="s">
        <v>10309</v>
      </c>
      <c r="D163" t="s">
        <v>21</v>
      </c>
      <c r="E163">
        <v>15704.9189304799</v>
      </c>
      <c r="F163">
        <v>2786.2</v>
      </c>
      <c r="G163">
        <v>201.58508293229301</v>
      </c>
      <c r="H163">
        <f>(Table2[[#This Row],[1Y Return vs Nifty]]-AVERAGE(Table2[1Y Return vs Nifty]))/_xlfn.STDEV.P(Table2[1Y Return vs Nifty])</f>
        <v>3.0233570123845075</v>
      </c>
      <c r="I163">
        <v>20.5949311727347</v>
      </c>
      <c r="J163">
        <f>(Table2[[#This Row],[1M Return vs Nifty]]-AVERAGE(Table2[1M Return vs Nifty]))/_xlfn.STDEV.P(Table2[1M Return vs Nifty])</f>
        <v>2.1028626391938268</v>
      </c>
      <c r="K163">
        <v>41.613937240750197</v>
      </c>
      <c r="L163">
        <f>(Table2[[#This Row],[6M Return vs Nifty]]-AVERAGE(Table2[6M Return vs Nifty]))/_xlfn.STDEV.P(Table2[6M Return vs Nifty])</f>
        <v>1.2094032739243579</v>
      </c>
      <c r="M163">
        <v>5.5679447870215704</v>
      </c>
      <c r="N163">
        <f>(Table2[[#This Row],[1W Return vs Nifty]]-AVERAGE(Table2[1W Return vs Nifty]))/_xlfn.STDEV.P(Table2[1W Return vs Nifty])</f>
        <v>1.5646781059572941</v>
      </c>
      <c r="O163">
        <v>2520.31</v>
      </c>
      <c r="P163">
        <v>2428.2232744963999</v>
      </c>
      <c r="Q163">
        <v>1851.1867672015001</v>
      </c>
      <c r="R163">
        <v>74.242590016431095</v>
      </c>
      <c r="S163" s="2">
        <f>(Table2[[#This Row],[Close Price]]-Table2[[#This Row],[20D EMA]])/Table2[[#This Row],[20D EMA]]</f>
        <v>0.1054989267193321</v>
      </c>
      <c r="T163" s="2">
        <f>(Table2[[#This Row],[Close Price]]-Table2[[#This Row],[50D EMA]])/Table2[[#This Row],[50D EMA]]</f>
        <v>0.14742331533653649</v>
      </c>
      <c r="U163" s="2">
        <f>(Table2[[#This Row],[Close Price]]-Table2[[#This Row],[200D EMA]])/Table2[[#This Row],[200D EMA]]</f>
        <v>0.5050885460962915</v>
      </c>
      <c r="V163">
        <v>1.1058360342833899</v>
      </c>
      <c r="W163">
        <v>2756</v>
      </c>
      <c r="X163">
        <v>2925</v>
      </c>
      <c r="Y163">
        <v>2756</v>
      </c>
      <c r="Z163">
        <v>2925</v>
      </c>
      <c r="AA163">
        <v>2756</v>
      </c>
      <c r="AB163">
        <v>2925</v>
      </c>
      <c r="AC163" s="2">
        <f>(Table2[[#This Row],[Close Price]]/Table2[[#This Row],[Day Low]])-1</f>
        <v>1.0957910014513628E-2</v>
      </c>
      <c r="AD163" s="2">
        <f>(Table2[[#This Row],[Day High]]/Table2[[#This Row],[Close Price]])-1</f>
        <v>4.981695499246297E-2</v>
      </c>
      <c r="AE163" s="2">
        <f>(Table2[[#This Row],[Close Price]]/Table2[[#This Row],[Current Week Low]])-1</f>
        <v>1.0957910014513628E-2</v>
      </c>
      <c r="AF163" s="2">
        <f>(Table2[[#This Row],[Current Week High]]/Table2[[#This Row],[Close Price]])-1</f>
        <v>4.981695499246297E-2</v>
      </c>
      <c r="AG163" s="2">
        <f>(Table2[[#This Row],[Close Price]]/Table2[[#This Row],[Current Month Low]])-1</f>
        <v>1.0957910014513628E-2</v>
      </c>
      <c r="AH163" s="2">
        <f>(Table2[[#This Row],[Current Month High]]/Table2[[#This Row],[Close Price]])-1</f>
        <v>4.981695499246297E-2</v>
      </c>
      <c r="AI163">
        <v>4.9816954992462898</v>
      </c>
      <c r="AJ163">
        <v>277.22718656918403</v>
      </c>
      <c r="AK163" t="str">
        <f>IF(AND(Table2[[#This Row],[20D EMA]]&gt;Table2[[#This Row],[50D EMA]],Table2[[#This Row],[50D EMA]]&gt;Table2[[#This Row],[200D EMA]]),"Uptrend","Downtrend/NoTrend")</f>
        <v>Uptrend</v>
      </c>
      <c r="AL163">
        <v>0.04</v>
      </c>
      <c r="AM163" t="s">
        <v>10354</v>
      </c>
      <c r="AN163">
        <v>26.19</v>
      </c>
      <c r="AO163" t="s">
        <v>10354</v>
      </c>
      <c r="AQ163">
        <f>(Table2[[#This Row],[Sharpe Ratio]]-AVERAGE(Table2[Sharpe Ratio]))/_xlfn.STDEV.P(Table2[Sharpe Ratio])</f>
        <v>-0.72731567472953307</v>
      </c>
      <c r="AR16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7.1729853567304538</v>
      </c>
      <c r="AS163">
        <f>_xlfn.RANK.AVG(Table2[[#This Row],[1Y Return vs Nifty Z-Score]],Table2[1Y Return vs Nifty Z-Score])</f>
        <v>14</v>
      </c>
      <c r="AT163">
        <f>_xlfn.RANK.AVG(Table2[[#This Row],[6M Return vs Nifty Z-Score]],Table2[6M Return vs Nifty Z-Score])</f>
        <v>82</v>
      </c>
      <c r="AU163">
        <f>_xlfn.RANK.AVG(Table2[[#This Row],[Sharpe Ratio Z-Score]],Table2[Sharpe Ratio Z-Score])</f>
        <v>548</v>
      </c>
      <c r="AV163">
        <f>(Table2[[#This Row],[Rank 1Y]]+Table2[[#This Row],[Rank 6M]]+Table2[[#This Row],[Rank Sharpe]])/3</f>
        <v>214.66666666666666</v>
      </c>
    </row>
    <row r="164" spans="1:48" x14ac:dyDescent="0.3">
      <c r="A164" t="s">
        <v>1453</v>
      </c>
      <c r="B164" t="s">
        <v>1454</v>
      </c>
      <c r="C164" t="s">
        <v>10314</v>
      </c>
      <c r="D164" t="s">
        <v>54</v>
      </c>
      <c r="E164">
        <v>7381.7466903799996</v>
      </c>
      <c r="F164">
        <v>754.85</v>
      </c>
      <c r="G164">
        <v>72.279619092799905</v>
      </c>
      <c r="H164">
        <f>(Table2[[#This Row],[1Y Return vs Nifty]]-AVERAGE(Table2[1Y Return vs Nifty]))/_xlfn.STDEV.P(Table2[1Y Return vs Nifty])</f>
        <v>0.83947692644416572</v>
      </c>
      <c r="I164">
        <v>10.2771191717568</v>
      </c>
      <c r="J164">
        <f>(Table2[[#This Row],[1M Return vs Nifty]]-AVERAGE(Table2[1M Return vs Nifty]))/_xlfn.STDEV.P(Table2[1M Return vs Nifty])</f>
        <v>1.0433369905020307</v>
      </c>
      <c r="K164">
        <v>65.428013132496005</v>
      </c>
      <c r="L164">
        <f>(Table2[[#This Row],[6M Return vs Nifty]]-AVERAGE(Table2[6M Return vs Nifty]))/_xlfn.STDEV.P(Table2[6M Return vs Nifty])</f>
        <v>2.0415872480040496</v>
      </c>
      <c r="M164">
        <v>8.2442938211292294</v>
      </c>
      <c r="N164">
        <f>(Table2[[#This Row],[1W Return vs Nifty]]-AVERAGE(Table2[1W Return vs Nifty]))/_xlfn.STDEV.P(Table2[1W Return vs Nifty])</f>
        <v>2.2077775410778684</v>
      </c>
      <c r="O164">
        <v>715.24</v>
      </c>
      <c r="P164">
        <v>665.33687098126404</v>
      </c>
      <c r="Q164">
        <v>522.72649685366105</v>
      </c>
      <c r="R164">
        <v>63.9270705317644</v>
      </c>
      <c r="S164" s="2">
        <f>(Table2[[#This Row],[Close Price]]-Table2[[#This Row],[20D EMA]])/Table2[[#This Row],[20D EMA]]</f>
        <v>5.5380012303562459E-2</v>
      </c>
      <c r="T164" s="2">
        <f>(Table2[[#This Row],[Close Price]]-Table2[[#This Row],[50D EMA]])/Table2[[#This Row],[50D EMA]]</f>
        <v>0.1345380557171266</v>
      </c>
      <c r="U164" s="2">
        <f>(Table2[[#This Row],[Close Price]]-Table2[[#This Row],[200D EMA]])/Table2[[#This Row],[200D EMA]]</f>
        <v>0.44406301295899814</v>
      </c>
      <c r="V164">
        <v>1.0899154735829599</v>
      </c>
      <c r="W164">
        <v>746.05</v>
      </c>
      <c r="X164">
        <v>794</v>
      </c>
      <c r="Y164">
        <v>746.05</v>
      </c>
      <c r="Z164">
        <v>794</v>
      </c>
      <c r="AA164">
        <v>746.05</v>
      </c>
      <c r="AB164">
        <v>794</v>
      </c>
      <c r="AC164" s="2">
        <f>(Table2[[#This Row],[Close Price]]/Table2[[#This Row],[Day Low]])-1</f>
        <v>1.1795456068628196E-2</v>
      </c>
      <c r="AD164" s="2">
        <f>(Table2[[#This Row],[Day High]]/Table2[[#This Row],[Close Price]])-1</f>
        <v>5.1864608862687955E-2</v>
      </c>
      <c r="AE164" s="2">
        <f>(Table2[[#This Row],[Close Price]]/Table2[[#This Row],[Current Week Low]])-1</f>
        <v>1.1795456068628196E-2</v>
      </c>
      <c r="AF164" s="2">
        <f>(Table2[[#This Row],[Current Week High]]/Table2[[#This Row],[Close Price]])-1</f>
        <v>5.1864608862687955E-2</v>
      </c>
      <c r="AG164" s="2">
        <f>(Table2[[#This Row],[Close Price]]/Table2[[#This Row],[Current Month Low]])-1</f>
        <v>1.1795456068628196E-2</v>
      </c>
      <c r="AH164" s="2">
        <f>(Table2[[#This Row],[Current Month High]]/Table2[[#This Row],[Close Price]])-1</f>
        <v>5.1864608862687955E-2</v>
      </c>
      <c r="AI164">
        <v>5.7031198251308002</v>
      </c>
      <c r="AJ164">
        <v>154.329514824797</v>
      </c>
      <c r="AK164" t="str">
        <f>IF(AND(Table2[[#This Row],[20D EMA]]&gt;Table2[[#This Row],[50D EMA]],Table2[[#This Row],[50D EMA]]&gt;Table2[[#This Row],[200D EMA]]),"Uptrend","Downtrend/NoTrend")</f>
        <v>Uptrend</v>
      </c>
      <c r="AL164">
        <v>0.21</v>
      </c>
      <c r="AM164" t="s">
        <v>10354</v>
      </c>
      <c r="AN164">
        <v>11.85</v>
      </c>
      <c r="AO164" t="s">
        <v>10354</v>
      </c>
      <c r="AP164">
        <v>9.8998680598570005E-3</v>
      </c>
      <c r="AQ164">
        <f>(Table2[[#This Row],[Sharpe Ratio]]-AVERAGE(Table2[Sharpe Ratio]))/_xlfn.STDEV.P(Table2[Sharpe Ratio])</f>
        <v>-0.61404820179548714</v>
      </c>
      <c r="AR16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5.5181305042326265</v>
      </c>
      <c r="AS164">
        <f>_xlfn.RANK.AVG(Table2[[#This Row],[1Y Return vs Nifty Z-Score]],Table2[1Y Return vs Nifty Z-Score])</f>
        <v>118</v>
      </c>
      <c r="AT164">
        <f>_xlfn.RANK.AVG(Table2[[#This Row],[6M Return vs Nifty Z-Score]],Table2[6M Return vs Nifty Z-Score])</f>
        <v>29</v>
      </c>
      <c r="AU164">
        <f>_xlfn.RANK.AVG(Table2[[#This Row],[Sharpe Ratio Z-Score]],Table2[Sharpe Ratio Z-Score])</f>
        <v>497</v>
      </c>
      <c r="AV164">
        <f>(Table2[[#This Row],[Rank 1Y]]+Table2[[#This Row],[Rank 6M]]+Table2[[#This Row],[Rank Sharpe]])/3</f>
        <v>214.66666666666666</v>
      </c>
    </row>
    <row r="165" spans="1:48" x14ac:dyDescent="0.3">
      <c r="A165" t="s">
        <v>783</v>
      </c>
      <c r="B165" t="s">
        <v>784</v>
      </c>
      <c r="C165" t="s">
        <v>10323</v>
      </c>
      <c r="D165" t="s">
        <v>384</v>
      </c>
      <c r="E165">
        <v>21188.496726844998</v>
      </c>
      <c r="F165">
        <v>528.85</v>
      </c>
      <c r="G165">
        <v>59.248569045956501</v>
      </c>
      <c r="H165">
        <f>(Table2[[#This Row],[1Y Return vs Nifty]]-AVERAGE(Table2[1Y Return vs Nifty]))/_xlfn.STDEV.P(Table2[1Y Return vs Nifty])</f>
        <v>0.61939148031391944</v>
      </c>
      <c r="I165">
        <v>-1.6117339098361601</v>
      </c>
      <c r="J165">
        <f>(Table2[[#This Row],[1M Return vs Nifty]]-AVERAGE(Table2[1M Return vs Nifty]))/_xlfn.STDEV.P(Table2[1M Return vs Nifty])</f>
        <v>-0.17751727320061961</v>
      </c>
      <c r="K165">
        <v>36.622537742379102</v>
      </c>
      <c r="L165">
        <f>(Table2[[#This Row],[6M Return vs Nifty]]-AVERAGE(Table2[6M Return vs Nifty]))/_xlfn.STDEV.P(Table2[6M Return vs Nifty])</f>
        <v>1.0349785895630566</v>
      </c>
      <c r="M165">
        <v>0.698571965517927</v>
      </c>
      <c r="N165">
        <f>(Table2[[#This Row],[1W Return vs Nifty]]-AVERAGE(Table2[1W Return vs Nifty]))/_xlfn.STDEV.P(Table2[1W Return vs Nifty])</f>
        <v>0.39461737359673976</v>
      </c>
      <c r="O165">
        <v>511.36</v>
      </c>
      <c r="P165">
        <v>495.87681218512699</v>
      </c>
      <c r="Q165">
        <v>419.00187571179703</v>
      </c>
      <c r="R165">
        <v>63.568319939837103</v>
      </c>
      <c r="S165" s="2">
        <f>(Table2[[#This Row],[Close Price]]-Table2[[#This Row],[20D EMA]])/Table2[[#This Row],[20D EMA]]</f>
        <v>3.4202909887359217E-2</v>
      </c>
      <c r="T165" s="2">
        <f>(Table2[[#This Row],[Close Price]]-Table2[[#This Row],[50D EMA]])/Table2[[#This Row],[50D EMA]]</f>
        <v>6.6494716035568655E-2</v>
      </c>
      <c r="U165" s="2">
        <f>(Table2[[#This Row],[Close Price]]-Table2[[#This Row],[200D EMA]])/Table2[[#This Row],[200D EMA]]</f>
        <v>0.26216618744628262</v>
      </c>
      <c r="V165">
        <v>0.64740052062570397</v>
      </c>
      <c r="W165">
        <v>519.15</v>
      </c>
      <c r="X165">
        <v>538</v>
      </c>
      <c r="Y165">
        <v>519.15</v>
      </c>
      <c r="Z165">
        <v>538</v>
      </c>
      <c r="AA165">
        <v>519.15</v>
      </c>
      <c r="AB165">
        <v>538</v>
      </c>
      <c r="AC165" s="2">
        <f>(Table2[[#This Row],[Close Price]]/Table2[[#This Row],[Day Low]])-1</f>
        <v>1.868438794182814E-2</v>
      </c>
      <c r="AD165" s="2">
        <f>(Table2[[#This Row],[Day High]]/Table2[[#This Row],[Close Price]])-1</f>
        <v>1.7301692351328279E-2</v>
      </c>
      <c r="AE165" s="2">
        <f>(Table2[[#This Row],[Close Price]]/Table2[[#This Row],[Current Week Low]])-1</f>
        <v>1.868438794182814E-2</v>
      </c>
      <c r="AF165" s="2">
        <f>(Table2[[#This Row],[Current Week High]]/Table2[[#This Row],[Close Price]])-1</f>
        <v>1.7301692351328279E-2</v>
      </c>
      <c r="AG165" s="2">
        <f>(Table2[[#This Row],[Close Price]]/Table2[[#This Row],[Current Month Low]])-1</f>
        <v>1.868438794182814E-2</v>
      </c>
      <c r="AH165" s="2">
        <f>(Table2[[#This Row],[Current Month High]]/Table2[[#This Row],[Close Price]])-1</f>
        <v>1.7301692351328279E-2</v>
      </c>
      <c r="AI165">
        <v>8.6035737921906108</v>
      </c>
      <c r="AJ165">
        <v>100.740178401973</v>
      </c>
      <c r="AK165" t="str">
        <f>IF(AND(Table2[[#This Row],[20D EMA]]&gt;Table2[[#This Row],[50D EMA]],Table2[[#This Row],[50D EMA]]&gt;Table2[[#This Row],[200D EMA]]),"Uptrend","Downtrend/NoTrend")</f>
        <v>Uptrend</v>
      </c>
      <c r="AL165">
        <v>0.19</v>
      </c>
      <c r="AM165" t="s">
        <v>10354</v>
      </c>
      <c r="AN165">
        <v>8.81</v>
      </c>
      <c r="AO165" t="s">
        <v>10354</v>
      </c>
      <c r="AP165">
        <v>4.8401444368639003E-2</v>
      </c>
      <c r="AQ165">
        <f>(Table2[[#This Row],[Sharpe Ratio]]-AVERAGE(Table2[Sharpe Ratio]))/_xlfn.STDEV.P(Table2[Sharpe Ratio])</f>
        <v>-0.17353967924694913</v>
      </c>
      <c r="AR16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1.697930491026147</v>
      </c>
      <c r="AS165">
        <f>_xlfn.RANK.AVG(Table2[[#This Row],[1Y Return vs Nifty Z-Score]],Table2[1Y Return vs Nifty Z-Score])</f>
        <v>159</v>
      </c>
      <c r="AT165">
        <f>_xlfn.RANK.AVG(Table2[[#This Row],[6M Return vs Nifty Z-Score]],Table2[6M Return vs Nifty Z-Score])</f>
        <v>102</v>
      </c>
      <c r="AU165">
        <f>_xlfn.RANK.AVG(Table2[[#This Row],[Sharpe Ratio Z-Score]],Table2[Sharpe Ratio Z-Score])</f>
        <v>384</v>
      </c>
      <c r="AV165">
        <f>(Table2[[#This Row],[Rank 1Y]]+Table2[[#This Row],[Rank 6M]]+Table2[[#This Row],[Rank Sharpe]])/3</f>
        <v>215</v>
      </c>
    </row>
    <row r="166" spans="1:48" x14ac:dyDescent="0.3">
      <c r="A166" t="s">
        <v>218</v>
      </c>
      <c r="B166" t="s">
        <v>219</v>
      </c>
      <c r="C166" t="s">
        <v>10310</v>
      </c>
      <c r="D166" t="s">
        <v>51</v>
      </c>
      <c r="E166">
        <v>121256.90215625</v>
      </c>
      <c r="F166">
        <v>3225.25</v>
      </c>
      <c r="G166">
        <v>40.230831175236801</v>
      </c>
      <c r="H166">
        <f>(Table2[[#This Row],[1Y Return vs Nifty]]-AVERAGE(Table2[1Y Return vs Nifty]))/_xlfn.STDEV.P(Table2[1Y Return vs Nifty])</f>
        <v>0.29819500661306741</v>
      </c>
      <c r="I166">
        <v>7.0225048435418502</v>
      </c>
      <c r="J166">
        <f>(Table2[[#This Row],[1M Return vs Nifty]]-AVERAGE(Table2[1M Return vs Nifty]))/_xlfn.STDEV.P(Table2[1M Return vs Nifty])</f>
        <v>0.70912394639764753</v>
      </c>
      <c r="K166">
        <v>18.299527593657</v>
      </c>
      <c r="L166">
        <f>(Table2[[#This Row],[6M Return vs Nifty]]-AVERAGE(Table2[6M Return vs Nifty]))/_xlfn.STDEV.P(Table2[6M Return vs Nifty])</f>
        <v>0.39468015967725845</v>
      </c>
      <c r="M166">
        <v>0.98219463227845205</v>
      </c>
      <c r="N166">
        <f>(Table2[[#This Row],[1W Return vs Nifty]]-AVERAGE(Table2[1W Return vs Nifty]))/_xlfn.STDEV.P(Table2[1W Return vs Nifty])</f>
        <v>0.4627690139308635</v>
      </c>
      <c r="O166">
        <v>3087.05</v>
      </c>
      <c r="P166">
        <v>2932.56762670322</v>
      </c>
      <c r="Q166">
        <v>2507.8347302612301</v>
      </c>
      <c r="R166">
        <v>72.296477904594198</v>
      </c>
      <c r="S166" s="2">
        <f>(Table2[[#This Row],[Close Price]]-Table2[[#This Row],[20D EMA]])/Table2[[#This Row],[20D EMA]]</f>
        <v>4.4767658444145646E-2</v>
      </c>
      <c r="T166" s="2">
        <f>(Table2[[#This Row],[Close Price]]-Table2[[#This Row],[50D EMA]])/Table2[[#This Row],[50D EMA]]</f>
        <v>9.9804134312773657E-2</v>
      </c>
      <c r="U166" s="2">
        <f>(Table2[[#This Row],[Close Price]]-Table2[[#This Row],[200D EMA]])/Table2[[#This Row],[200D EMA]]</f>
        <v>0.28606959664524617</v>
      </c>
      <c r="V166">
        <v>0.80131556009009397</v>
      </c>
      <c r="W166">
        <v>3214.05</v>
      </c>
      <c r="X166">
        <v>3258.4</v>
      </c>
      <c r="Y166">
        <v>3214.05</v>
      </c>
      <c r="Z166">
        <v>3258.4</v>
      </c>
      <c r="AA166">
        <v>3214.05</v>
      </c>
      <c r="AB166">
        <v>3258.4</v>
      </c>
      <c r="AC166" s="2">
        <f>(Table2[[#This Row],[Close Price]]/Table2[[#This Row],[Day Low]])-1</f>
        <v>3.4846999891102737E-3</v>
      </c>
      <c r="AD166" s="2">
        <f>(Table2[[#This Row],[Day High]]/Table2[[#This Row],[Close Price]])-1</f>
        <v>1.0278273002092941E-2</v>
      </c>
      <c r="AE166" s="2">
        <f>(Table2[[#This Row],[Close Price]]/Table2[[#This Row],[Current Week Low]])-1</f>
        <v>3.4846999891102737E-3</v>
      </c>
      <c r="AF166" s="2">
        <f>(Table2[[#This Row],[Current Week High]]/Table2[[#This Row],[Close Price]])-1</f>
        <v>1.0278273002092941E-2</v>
      </c>
      <c r="AG166" s="2">
        <f>(Table2[[#This Row],[Close Price]]/Table2[[#This Row],[Current Month Low]])-1</f>
        <v>3.4846999891102737E-3</v>
      </c>
      <c r="AH166" s="2">
        <f>(Table2[[#This Row],[Current Month High]]/Table2[[#This Row],[Close Price]])-1</f>
        <v>1.0278273002092941E-2</v>
      </c>
      <c r="AI166">
        <v>1.35338345864661</v>
      </c>
      <c r="AJ166">
        <v>83.164380838799403</v>
      </c>
      <c r="AK166" t="str">
        <f>IF(AND(Table2[[#This Row],[20D EMA]]&gt;Table2[[#This Row],[50D EMA]],Table2[[#This Row],[50D EMA]]&gt;Table2[[#This Row],[200D EMA]]),"Uptrend","Downtrend/NoTrend")</f>
        <v>Uptrend</v>
      </c>
      <c r="AL166">
        <v>0.18</v>
      </c>
      <c r="AM166" t="s">
        <v>10354</v>
      </c>
      <c r="AN166">
        <v>11.4</v>
      </c>
      <c r="AO166" t="s">
        <v>10354</v>
      </c>
      <c r="AP166">
        <v>0.107436006071107</v>
      </c>
      <c r="AQ166">
        <f>(Table2[[#This Row],[Sharpe Ratio]]-AVERAGE(Table2[Sharpe Ratio]))/_xlfn.STDEV.P(Table2[Sharpe Ratio])</f>
        <v>0.5018931224205252</v>
      </c>
      <c r="AR16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2.3666612490393621</v>
      </c>
      <c r="AS166">
        <f>_xlfn.RANK.AVG(Table2[[#This Row],[1Y Return vs Nifty Z-Score]],Table2[1Y Return vs Nifty Z-Score])</f>
        <v>221</v>
      </c>
      <c r="AT166">
        <f>_xlfn.RANK.AVG(Table2[[#This Row],[6M Return vs Nifty Z-Score]],Table2[6M Return vs Nifty Z-Score])</f>
        <v>214</v>
      </c>
      <c r="AU166">
        <f>_xlfn.RANK.AVG(Table2[[#This Row],[Sharpe Ratio Z-Score]],Table2[Sharpe Ratio Z-Score])</f>
        <v>214</v>
      </c>
      <c r="AV166">
        <f>(Table2[[#This Row],[Rank 1Y]]+Table2[[#This Row],[Rank 6M]]+Table2[[#This Row],[Rank Sharpe]])/3</f>
        <v>216.33333333333334</v>
      </c>
    </row>
    <row r="167" spans="1:48" x14ac:dyDescent="0.3">
      <c r="A167" t="s">
        <v>325</v>
      </c>
      <c r="B167" t="s">
        <v>326</v>
      </c>
      <c r="C167" t="s">
        <v>10309</v>
      </c>
      <c r="D167" t="s">
        <v>298</v>
      </c>
      <c r="E167">
        <v>79661.234055480003</v>
      </c>
      <c r="F167">
        <v>5206.8</v>
      </c>
      <c r="G167">
        <v>50.020728980172301</v>
      </c>
      <c r="H167">
        <f>(Table2[[#This Row],[1Y Return vs Nifty]]-AVERAGE(Table2[1Y Return vs Nifty]))/_xlfn.STDEV.P(Table2[1Y Return vs Nifty])</f>
        <v>0.46353962720952302</v>
      </c>
      <c r="I167">
        <v>6.0226916113375903</v>
      </c>
      <c r="J167">
        <f>(Table2[[#This Row],[1M Return vs Nifty]]-AVERAGE(Table2[1M Return vs Nifty]))/_xlfn.STDEV.P(Table2[1M Return vs Nifty])</f>
        <v>0.60645413972531625</v>
      </c>
      <c r="K167">
        <v>8.4689558369127091</v>
      </c>
      <c r="L167">
        <f>(Table2[[#This Row],[6M Return vs Nifty]]-AVERAGE(Table2[6M Return vs Nifty]))/_xlfn.STDEV.P(Table2[6M Return vs Nifty])</f>
        <v>5.1150378837070472E-2</v>
      </c>
      <c r="M167">
        <v>3.4223911153437001</v>
      </c>
      <c r="N167">
        <f>(Table2[[#This Row],[1W Return vs Nifty]]-AVERAGE(Table2[1W Return vs Nifty]))/_xlfn.STDEV.P(Table2[1W Return vs Nifty])</f>
        <v>1.0491233944108747</v>
      </c>
      <c r="O167">
        <v>4909.78</v>
      </c>
      <c r="P167">
        <v>4650.9011471926997</v>
      </c>
      <c r="Q167">
        <v>3977.4324439705201</v>
      </c>
      <c r="R167">
        <v>76.112526382631998</v>
      </c>
      <c r="S167" s="2">
        <f>(Table2[[#This Row],[Close Price]]-Table2[[#This Row],[20D EMA]])/Table2[[#This Row],[20D EMA]]</f>
        <v>6.0495582286782798E-2</v>
      </c>
      <c r="T167" s="2">
        <f>(Table2[[#This Row],[Close Price]]-Table2[[#This Row],[50D EMA]])/Table2[[#This Row],[50D EMA]]</f>
        <v>0.11952497703436311</v>
      </c>
      <c r="U167" s="2">
        <f>(Table2[[#This Row],[Close Price]]-Table2[[#This Row],[200D EMA]])/Table2[[#This Row],[200D EMA]]</f>
        <v>0.30908571631256898</v>
      </c>
      <c r="V167">
        <v>0.85357753423989602</v>
      </c>
      <c r="W167">
        <v>5176.05</v>
      </c>
      <c r="X167">
        <v>5270</v>
      </c>
      <c r="Y167">
        <v>5176.05</v>
      </c>
      <c r="Z167">
        <v>5270</v>
      </c>
      <c r="AA167">
        <v>5176.05</v>
      </c>
      <c r="AB167">
        <v>5270</v>
      </c>
      <c r="AC167" s="2">
        <f>(Table2[[#This Row],[Close Price]]/Table2[[#This Row],[Day Low]])-1</f>
        <v>5.9408236010085602E-3</v>
      </c>
      <c r="AD167" s="2">
        <f>(Table2[[#This Row],[Day High]]/Table2[[#This Row],[Close Price]])-1</f>
        <v>1.2137973419374726E-2</v>
      </c>
      <c r="AE167" s="2">
        <f>(Table2[[#This Row],[Close Price]]/Table2[[#This Row],[Current Week Low]])-1</f>
        <v>5.9408236010085602E-3</v>
      </c>
      <c r="AF167" s="2">
        <f>(Table2[[#This Row],[Current Week High]]/Table2[[#This Row],[Close Price]])-1</f>
        <v>1.2137973419374726E-2</v>
      </c>
      <c r="AG167" s="2">
        <f>(Table2[[#This Row],[Close Price]]/Table2[[#This Row],[Current Month Low]])-1</f>
        <v>5.9408236010085602E-3</v>
      </c>
      <c r="AH167" s="2">
        <f>(Table2[[#This Row],[Current Month High]]/Table2[[#This Row],[Close Price]])-1</f>
        <v>1.2137973419374726E-2</v>
      </c>
      <c r="AI167">
        <v>1.2137973419374699</v>
      </c>
      <c r="AJ167">
        <v>87.590182391353295</v>
      </c>
      <c r="AK167" t="str">
        <f>IF(AND(Table2[[#This Row],[20D EMA]]&gt;Table2[[#This Row],[50D EMA]],Table2[[#This Row],[50D EMA]]&gt;Table2[[#This Row],[200D EMA]]),"Uptrend","Downtrend/NoTrend")</f>
        <v>Uptrend</v>
      </c>
      <c r="AL167">
        <v>0.11</v>
      </c>
      <c r="AM167" t="s">
        <v>10354</v>
      </c>
      <c r="AN167">
        <v>9.2899999999999991</v>
      </c>
      <c r="AO167" t="s">
        <v>10354</v>
      </c>
      <c r="AP167">
        <v>0.134128086408038</v>
      </c>
      <c r="AQ167">
        <f>(Table2[[#This Row],[Sharpe Ratio]]-AVERAGE(Table2[Sharpe Ratio]))/_xlfn.STDEV.P(Table2[Sharpe Ratio])</f>
        <v>0.80728552450475888</v>
      </c>
      <c r="AR16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2.9775530646875432</v>
      </c>
      <c r="AS167">
        <f>_xlfn.RANK.AVG(Table2[[#This Row],[1Y Return vs Nifty Z-Score]],Table2[1Y Return vs Nifty Z-Score])</f>
        <v>181</v>
      </c>
      <c r="AT167">
        <f>_xlfn.RANK.AVG(Table2[[#This Row],[6M Return vs Nifty Z-Score]],Table2[6M Return vs Nifty Z-Score])</f>
        <v>315</v>
      </c>
      <c r="AU167">
        <f>_xlfn.RANK.AVG(Table2[[#This Row],[Sharpe Ratio Z-Score]],Table2[Sharpe Ratio Z-Score])</f>
        <v>156</v>
      </c>
      <c r="AV167">
        <f>(Table2[[#This Row],[Rank 1Y]]+Table2[[#This Row],[Rank 6M]]+Table2[[#This Row],[Rank Sharpe]])/3</f>
        <v>217.33333333333334</v>
      </c>
    </row>
    <row r="168" spans="1:48" x14ac:dyDescent="0.3">
      <c r="A168" t="s">
        <v>779</v>
      </c>
      <c r="B168" t="s">
        <v>780</v>
      </c>
      <c r="C168" t="s">
        <v>10311</v>
      </c>
      <c r="D168" t="s">
        <v>640</v>
      </c>
      <c r="E168">
        <v>21264.894516487999</v>
      </c>
      <c r="F168">
        <v>147.49</v>
      </c>
      <c r="G168">
        <v>65.803942920662294</v>
      </c>
      <c r="H168">
        <f>(Table2[[#This Row],[1Y Return vs Nifty]]-AVERAGE(Table2[1Y Return vs Nifty]))/_xlfn.STDEV.P(Table2[1Y Return vs Nifty])</f>
        <v>0.73010722298844555</v>
      </c>
      <c r="I168">
        <v>11.944111811336899</v>
      </c>
      <c r="J168">
        <f>(Table2[[#This Row],[1M Return vs Nifty]]-AVERAGE(Table2[1M Return vs Nifty]))/_xlfn.STDEV.P(Table2[1M Return vs Nifty])</f>
        <v>1.2145187737762515</v>
      </c>
      <c r="K168">
        <v>22.975218615185302</v>
      </c>
      <c r="L168">
        <f>(Table2[[#This Row],[6M Return vs Nifty]]-AVERAGE(Table2[6M Return vs Nifty]))/_xlfn.STDEV.P(Table2[6M Return vs Nifty])</f>
        <v>0.55807239683783727</v>
      </c>
      <c r="M168">
        <v>-1.4580972927132601</v>
      </c>
      <c r="N168">
        <f>(Table2[[#This Row],[1W Return vs Nifty]]-AVERAGE(Table2[1W Return vs Nifty]))/_xlfn.STDEV.P(Table2[1W Return vs Nifty])</f>
        <v>-0.12360830027274416</v>
      </c>
      <c r="O168">
        <v>140.97</v>
      </c>
      <c r="P168">
        <v>130.52437201291301</v>
      </c>
      <c r="Q168">
        <v>106.300234239083</v>
      </c>
      <c r="R168">
        <v>60.232020890273503</v>
      </c>
      <c r="S168" s="2">
        <f>(Table2[[#This Row],[Close Price]]-Table2[[#This Row],[20D EMA]])/Table2[[#This Row],[20D EMA]]</f>
        <v>4.6250975384833727E-2</v>
      </c>
      <c r="T168" s="2">
        <f>(Table2[[#This Row],[Close Price]]-Table2[[#This Row],[50D EMA]])/Table2[[#This Row],[50D EMA]]</f>
        <v>0.1299805371628876</v>
      </c>
      <c r="U168" s="2">
        <f>(Table2[[#This Row],[Close Price]]-Table2[[#This Row],[200D EMA]])/Table2[[#This Row],[200D EMA]]</f>
        <v>0.3874851834124457</v>
      </c>
      <c r="V168">
        <v>0.89024924947766204</v>
      </c>
      <c r="W168">
        <v>146.01</v>
      </c>
      <c r="X168">
        <v>150.22</v>
      </c>
      <c r="Y168">
        <v>146.01</v>
      </c>
      <c r="Z168">
        <v>150.22</v>
      </c>
      <c r="AA168">
        <v>146.01</v>
      </c>
      <c r="AB168">
        <v>150.22</v>
      </c>
      <c r="AC168" s="2">
        <f>(Table2[[#This Row],[Close Price]]/Table2[[#This Row],[Day Low]])-1</f>
        <v>1.0136292034792271E-2</v>
      </c>
      <c r="AD168" s="2">
        <f>(Table2[[#This Row],[Day High]]/Table2[[#This Row],[Close Price]])-1</f>
        <v>1.8509729473184633E-2</v>
      </c>
      <c r="AE168" s="2">
        <f>(Table2[[#This Row],[Close Price]]/Table2[[#This Row],[Current Week Low]])-1</f>
        <v>1.0136292034792271E-2</v>
      </c>
      <c r="AF168" s="2">
        <f>(Table2[[#This Row],[Current Week High]]/Table2[[#This Row],[Close Price]])-1</f>
        <v>1.8509729473184633E-2</v>
      </c>
      <c r="AG168" s="2">
        <f>(Table2[[#This Row],[Close Price]]/Table2[[#This Row],[Current Month Low]])-1</f>
        <v>1.0136292034792271E-2</v>
      </c>
      <c r="AH168" s="2">
        <f>(Table2[[#This Row],[Current Month High]]/Table2[[#This Row],[Close Price]])-1</f>
        <v>1.8509729473184633E-2</v>
      </c>
      <c r="AI168">
        <v>3.0578344294528401</v>
      </c>
      <c r="AJ168">
        <v>139.82113821138199</v>
      </c>
      <c r="AK168" t="str">
        <f>IF(AND(Table2[[#This Row],[20D EMA]]&gt;Table2[[#This Row],[50D EMA]],Table2[[#This Row],[50D EMA]]&gt;Table2[[#This Row],[200D EMA]]),"Uptrend","Downtrend/NoTrend")</f>
        <v>Uptrend</v>
      </c>
      <c r="AL168">
        <v>0.2</v>
      </c>
      <c r="AM168" t="s">
        <v>10354</v>
      </c>
      <c r="AN168">
        <v>12.25</v>
      </c>
      <c r="AO168" t="s">
        <v>10354</v>
      </c>
      <c r="AP168">
        <v>6.8036423394792003E-2</v>
      </c>
      <c r="AQ168">
        <f>(Table2[[#This Row],[Sharpe Ratio]]-AVERAGE(Table2[Sharpe Ratio]))/_xlfn.STDEV.P(Table2[Sharpe Ratio])</f>
        <v>5.1110229414305201E-2</v>
      </c>
      <c r="AR16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2.4302003227440956</v>
      </c>
      <c r="AS168">
        <f>_xlfn.RANK.AVG(Table2[[#This Row],[1Y Return vs Nifty Z-Score]],Table2[1Y Return vs Nifty Z-Score])</f>
        <v>133</v>
      </c>
      <c r="AT168">
        <f>_xlfn.RANK.AVG(Table2[[#This Row],[6M Return vs Nifty Z-Score]],Table2[6M Return vs Nifty Z-Score])</f>
        <v>181</v>
      </c>
      <c r="AU168">
        <f>_xlfn.RANK.AVG(Table2[[#This Row],[Sharpe Ratio Z-Score]],Table2[Sharpe Ratio Z-Score])</f>
        <v>339</v>
      </c>
      <c r="AV168">
        <f>(Table2[[#This Row],[Rank 1Y]]+Table2[[#This Row],[Rank 6M]]+Table2[[#This Row],[Rank Sharpe]])/3</f>
        <v>217.66666666666666</v>
      </c>
    </row>
    <row r="169" spans="1:48" x14ac:dyDescent="0.3">
      <c r="A169" t="s">
        <v>992</v>
      </c>
      <c r="B169" t="s">
        <v>993</v>
      </c>
      <c r="C169" t="s">
        <v>10314</v>
      </c>
      <c r="D169" t="s">
        <v>54</v>
      </c>
      <c r="E169">
        <v>14394.0819933</v>
      </c>
      <c r="F169">
        <v>909</v>
      </c>
      <c r="G169">
        <v>63.112284731402603</v>
      </c>
      <c r="H169">
        <f>(Table2[[#This Row],[1Y Return vs Nifty]]-AVERAGE(Table2[1Y Return vs Nifty]))/_xlfn.STDEV.P(Table2[1Y Return vs Nifty])</f>
        <v>0.68464697294843835</v>
      </c>
      <c r="I169">
        <v>6.9346468877635097</v>
      </c>
      <c r="J169">
        <f>(Table2[[#This Row],[1M Return vs Nifty]]-AVERAGE(Table2[1M Return vs Nifty]))/_xlfn.STDEV.P(Table2[1M Return vs Nifty])</f>
        <v>0.7001019020359206</v>
      </c>
      <c r="K169">
        <v>46.136610564642901</v>
      </c>
      <c r="L169">
        <f>(Table2[[#This Row],[6M Return vs Nifty]]-AVERAGE(Table2[6M Return vs Nifty]))/_xlfn.STDEV.P(Table2[6M Return vs Nifty])</f>
        <v>1.3674483006241247</v>
      </c>
      <c r="M169">
        <v>-0.25510431315733301</v>
      </c>
      <c r="N169">
        <f>(Table2[[#This Row],[1W Return vs Nifty]]-AVERAGE(Table2[1W Return vs Nifty]))/_xlfn.STDEV.P(Table2[1W Return vs Nifty])</f>
        <v>0.1654586695981641</v>
      </c>
      <c r="O169">
        <v>880.03</v>
      </c>
      <c r="P169">
        <v>818.87949439210502</v>
      </c>
      <c r="Q169">
        <v>667.08060693752395</v>
      </c>
      <c r="R169">
        <v>58.3503807610387</v>
      </c>
      <c r="S169" s="2">
        <f>(Table2[[#This Row],[Close Price]]-Table2[[#This Row],[20D EMA]])/Table2[[#This Row],[20D EMA]]</f>
        <v>3.2919332295489961E-2</v>
      </c>
      <c r="T169" s="2">
        <f>(Table2[[#This Row],[Close Price]]-Table2[[#This Row],[50D EMA]])/Table2[[#This Row],[50D EMA]]</f>
        <v>0.11005344037195108</v>
      </c>
      <c r="U169" s="2">
        <f>(Table2[[#This Row],[Close Price]]-Table2[[#This Row],[200D EMA]])/Table2[[#This Row],[200D EMA]]</f>
        <v>0.36265391400462826</v>
      </c>
      <c r="V169">
        <v>0.68234037965824601</v>
      </c>
      <c r="W169">
        <v>907</v>
      </c>
      <c r="X169">
        <v>924.3</v>
      </c>
      <c r="Y169">
        <v>907</v>
      </c>
      <c r="Z169">
        <v>924.3</v>
      </c>
      <c r="AA169">
        <v>907</v>
      </c>
      <c r="AB169">
        <v>924.3</v>
      </c>
      <c r="AC169" s="2">
        <f>(Table2[[#This Row],[Close Price]]/Table2[[#This Row],[Day Low]])-1</f>
        <v>2.2050716648291946E-3</v>
      </c>
      <c r="AD169" s="2">
        <f>(Table2[[#This Row],[Day High]]/Table2[[#This Row],[Close Price]])-1</f>
        <v>1.6831683168316847E-2</v>
      </c>
      <c r="AE169" s="2">
        <f>(Table2[[#This Row],[Close Price]]/Table2[[#This Row],[Current Week Low]])-1</f>
        <v>2.2050716648291946E-3</v>
      </c>
      <c r="AF169" s="2">
        <f>(Table2[[#This Row],[Current Week High]]/Table2[[#This Row],[Close Price]])-1</f>
        <v>1.6831683168316847E-2</v>
      </c>
      <c r="AG169" s="2">
        <f>(Table2[[#This Row],[Close Price]]/Table2[[#This Row],[Current Month Low]])-1</f>
        <v>2.2050716648291946E-3</v>
      </c>
      <c r="AH169" s="2">
        <f>(Table2[[#This Row],[Current Month High]]/Table2[[#This Row],[Close Price]])-1</f>
        <v>1.6831683168316847E-2</v>
      </c>
      <c r="AI169">
        <v>4.5654565456545599</v>
      </c>
      <c r="AJ169">
        <v>185.17647058823499</v>
      </c>
      <c r="AK169" t="str">
        <f>IF(AND(Table2[[#This Row],[20D EMA]]&gt;Table2[[#This Row],[50D EMA]],Table2[[#This Row],[50D EMA]]&gt;Table2[[#This Row],[200D EMA]]),"Uptrend","Downtrend/NoTrend")</f>
        <v>Uptrend</v>
      </c>
      <c r="AL169">
        <v>0.06</v>
      </c>
      <c r="AM169" t="s">
        <v>10354</v>
      </c>
      <c r="AN169">
        <v>5.34</v>
      </c>
      <c r="AO169" t="s">
        <v>10354</v>
      </c>
      <c r="AP169">
        <v>2.6468556059695999E-2</v>
      </c>
      <c r="AQ169">
        <f>(Table2[[#This Row],[Sharpe Ratio]]-AVERAGE(Table2[Sharpe Ratio]))/_xlfn.STDEV.P(Table2[Sharpe Ratio])</f>
        <v>-0.4244806834985288</v>
      </c>
      <c r="AR16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2.4931751617081193</v>
      </c>
      <c r="AS169">
        <f>_xlfn.RANK.AVG(Table2[[#This Row],[1Y Return vs Nifty Z-Score]],Table2[1Y Return vs Nifty Z-Score])</f>
        <v>142</v>
      </c>
      <c r="AT169">
        <f>_xlfn.RANK.AVG(Table2[[#This Row],[6M Return vs Nifty Z-Score]],Table2[6M Return vs Nifty Z-Score])</f>
        <v>64</v>
      </c>
      <c r="AU169">
        <f>_xlfn.RANK.AVG(Table2[[#This Row],[Sharpe Ratio Z-Score]],Table2[Sharpe Ratio Z-Score])</f>
        <v>453</v>
      </c>
      <c r="AV169">
        <f>(Table2[[#This Row],[Rank 1Y]]+Table2[[#This Row],[Rank 6M]]+Table2[[#This Row],[Rank Sharpe]])/3</f>
        <v>219.66666666666666</v>
      </c>
    </row>
    <row r="170" spans="1:48" x14ac:dyDescent="0.3">
      <c r="A170" t="s">
        <v>1808</v>
      </c>
      <c r="B170" t="s">
        <v>1809</v>
      </c>
      <c r="C170" t="s">
        <v>10323</v>
      </c>
      <c r="D170" t="s">
        <v>276</v>
      </c>
      <c r="E170">
        <v>4170.8677895999999</v>
      </c>
      <c r="F170">
        <v>167.6</v>
      </c>
      <c r="G170">
        <v>45.431471201952498</v>
      </c>
      <c r="H170">
        <f>(Table2[[#This Row],[1Y Return vs Nifty]]-AVERAGE(Table2[1Y Return vs Nifty]))/_xlfn.STDEV.P(Table2[1Y Return vs Nifty])</f>
        <v>0.38603022912606821</v>
      </c>
      <c r="I170">
        <v>13.041542863531401</v>
      </c>
      <c r="J170">
        <f>(Table2[[#This Row],[1M Return vs Nifty]]-AVERAGE(Table2[1M Return vs Nifty]))/_xlfn.STDEV.P(Table2[1M Return vs Nifty])</f>
        <v>1.3272128553664855</v>
      </c>
      <c r="K170">
        <v>59.202035720077902</v>
      </c>
      <c r="L170">
        <f>(Table2[[#This Row],[6M Return vs Nifty]]-AVERAGE(Table2[6M Return vs Nifty]))/_xlfn.STDEV.P(Table2[6M Return vs Nifty])</f>
        <v>1.8240201818223074</v>
      </c>
      <c r="M170">
        <v>-4.87427107650542</v>
      </c>
      <c r="N170">
        <f>(Table2[[#This Row],[1W Return vs Nifty]]-AVERAGE(Table2[1W Return vs Nifty]))/_xlfn.STDEV.P(Table2[1W Return vs Nifty])</f>
        <v>-0.94448009338808048</v>
      </c>
      <c r="O170">
        <v>156.80000000000001</v>
      </c>
      <c r="P170">
        <v>144.45602391094999</v>
      </c>
      <c r="Q170">
        <v>116.614283459913</v>
      </c>
      <c r="R170">
        <v>67.756156980672898</v>
      </c>
      <c r="S170" s="2">
        <f>(Table2[[#This Row],[Close Price]]-Table2[[#This Row],[20D EMA]])/Table2[[#This Row],[20D EMA]]</f>
        <v>6.8877551020408045E-2</v>
      </c>
      <c r="T170" s="2">
        <f>(Table2[[#This Row],[Close Price]]-Table2[[#This Row],[50D EMA]])/Table2[[#This Row],[50D EMA]]</f>
        <v>0.16021468307418676</v>
      </c>
      <c r="U170" s="2">
        <f>(Table2[[#This Row],[Close Price]]-Table2[[#This Row],[200D EMA]])/Table2[[#This Row],[200D EMA]]</f>
        <v>0.43721673732715344</v>
      </c>
      <c r="V170">
        <v>1.5077980887978</v>
      </c>
      <c r="W170">
        <v>165.46</v>
      </c>
      <c r="X170">
        <v>174.99</v>
      </c>
      <c r="Y170">
        <v>165.46</v>
      </c>
      <c r="Z170">
        <v>174.99</v>
      </c>
      <c r="AA170">
        <v>165.46</v>
      </c>
      <c r="AB170">
        <v>174.99</v>
      </c>
      <c r="AC170" s="2">
        <f>(Table2[[#This Row],[Close Price]]/Table2[[#This Row],[Day Low]])-1</f>
        <v>1.2933639550344322E-2</v>
      </c>
      <c r="AD170" s="2">
        <f>(Table2[[#This Row],[Day High]]/Table2[[#This Row],[Close Price]])-1</f>
        <v>4.4093078758949966E-2</v>
      </c>
      <c r="AE170" s="2">
        <f>(Table2[[#This Row],[Close Price]]/Table2[[#This Row],[Current Week Low]])-1</f>
        <v>1.2933639550344322E-2</v>
      </c>
      <c r="AF170" s="2">
        <f>(Table2[[#This Row],[Current Week High]]/Table2[[#This Row],[Close Price]])-1</f>
        <v>4.4093078758949966E-2</v>
      </c>
      <c r="AG170" s="2">
        <f>(Table2[[#This Row],[Close Price]]/Table2[[#This Row],[Current Month Low]])-1</f>
        <v>1.2933639550344322E-2</v>
      </c>
      <c r="AH170" s="2">
        <f>(Table2[[#This Row],[Current Month High]]/Table2[[#This Row],[Close Price]])-1</f>
        <v>4.4093078758949966E-2</v>
      </c>
      <c r="AI170">
        <v>4.4093078758949904</v>
      </c>
      <c r="AJ170">
        <v>105.392156862745</v>
      </c>
      <c r="AK170" t="str">
        <f>IF(AND(Table2[[#This Row],[20D EMA]]&gt;Table2[[#This Row],[50D EMA]],Table2[[#This Row],[50D EMA]]&gt;Table2[[#This Row],[200D EMA]]),"Uptrend","Downtrend/NoTrend")</f>
        <v>Uptrend</v>
      </c>
      <c r="AL170">
        <v>0.6</v>
      </c>
      <c r="AM170" t="s">
        <v>10354</v>
      </c>
      <c r="AN170">
        <v>20.91</v>
      </c>
      <c r="AO170" t="s">
        <v>10354</v>
      </c>
      <c r="AP170">
        <v>3.6374829435494999E-2</v>
      </c>
      <c r="AQ170">
        <f>(Table2[[#This Row],[Sharpe Ratio]]-AVERAGE(Table2[Sharpe Ratio]))/_xlfn.STDEV.P(Table2[Sharpe Ratio])</f>
        <v>-0.31113992535040658</v>
      </c>
      <c r="AR17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2.2816432475763739</v>
      </c>
      <c r="AS170">
        <f>_xlfn.RANK.AVG(Table2[[#This Row],[1Y Return vs Nifty Z-Score]],Table2[1Y Return vs Nifty Z-Score])</f>
        <v>197</v>
      </c>
      <c r="AT170">
        <f>_xlfn.RANK.AVG(Table2[[#This Row],[6M Return vs Nifty Z-Score]],Table2[6M Return vs Nifty Z-Score])</f>
        <v>40</v>
      </c>
      <c r="AU170">
        <f>_xlfn.RANK.AVG(Table2[[#This Row],[Sharpe Ratio Z-Score]],Table2[Sharpe Ratio Z-Score])</f>
        <v>424</v>
      </c>
      <c r="AV170">
        <f>(Table2[[#This Row],[Rank 1Y]]+Table2[[#This Row],[Rank 6M]]+Table2[[#This Row],[Rank Sharpe]])/3</f>
        <v>220.33333333333334</v>
      </c>
    </row>
    <row r="171" spans="1:48" x14ac:dyDescent="0.3">
      <c r="A171" t="s">
        <v>771</v>
      </c>
      <c r="B171" t="s">
        <v>772</v>
      </c>
      <c r="C171" t="s">
        <v>10319</v>
      </c>
      <c r="D171" t="s">
        <v>773</v>
      </c>
      <c r="E171">
        <v>21735.354098165</v>
      </c>
      <c r="F171">
        <v>315.05</v>
      </c>
      <c r="G171">
        <v>54.5517274442537</v>
      </c>
      <c r="H171">
        <f>(Table2[[#This Row],[1Y Return vs Nifty]]-AVERAGE(Table2[1Y Return vs Nifty]))/_xlfn.STDEV.P(Table2[1Y Return vs Nifty])</f>
        <v>0.54006506566598689</v>
      </c>
      <c r="I171">
        <v>0.52698152281323396</v>
      </c>
      <c r="J171">
        <f>(Table2[[#This Row],[1M Return vs Nifty]]-AVERAGE(Table2[1M Return vs Nifty]))/_xlfn.STDEV.P(Table2[1M Return vs Nifty])</f>
        <v>4.2105245210283415E-2</v>
      </c>
      <c r="K171">
        <v>41.779420402370803</v>
      </c>
      <c r="L171">
        <f>(Table2[[#This Row],[6M Return vs Nifty]]-AVERAGE(Table2[6M Return vs Nifty]))/_xlfn.STDEV.P(Table2[6M Return vs Nifty])</f>
        <v>1.2151860905957552</v>
      </c>
      <c r="M171">
        <v>-7.34609168580704</v>
      </c>
      <c r="N171">
        <f>(Table2[[#This Row],[1W Return vs Nifty]]-AVERAGE(Table2[1W Return vs Nifty]))/_xlfn.STDEV.P(Table2[1W Return vs Nifty])</f>
        <v>-1.5384334295572077</v>
      </c>
      <c r="O171">
        <v>301.44</v>
      </c>
      <c r="P171">
        <v>273.41293087149302</v>
      </c>
      <c r="Q171">
        <v>218.114103365538</v>
      </c>
      <c r="R171">
        <v>57.506748492023398</v>
      </c>
      <c r="S171" s="2">
        <f>(Table2[[#This Row],[Close Price]]-Table2[[#This Row],[20D EMA]])/Table2[[#This Row],[20D EMA]]</f>
        <v>4.5149946921443786E-2</v>
      </c>
      <c r="T171" s="2">
        <f>(Table2[[#This Row],[Close Price]]-Table2[[#This Row],[50D EMA]])/Table2[[#This Row],[50D EMA]]</f>
        <v>0.15228639331647725</v>
      </c>
      <c r="U171" s="2">
        <f>(Table2[[#This Row],[Close Price]]-Table2[[#This Row],[200D EMA]])/Table2[[#This Row],[200D EMA]]</f>
        <v>0.4444274585582707</v>
      </c>
      <c r="V171">
        <v>1.41160272821653</v>
      </c>
      <c r="W171">
        <v>300.60000000000002</v>
      </c>
      <c r="X171">
        <v>322.75</v>
      </c>
      <c r="Y171">
        <v>300.60000000000002</v>
      </c>
      <c r="Z171">
        <v>322.75</v>
      </c>
      <c r="AA171">
        <v>300.60000000000002</v>
      </c>
      <c r="AB171">
        <v>322.75</v>
      </c>
      <c r="AC171" s="2">
        <f>(Table2[[#This Row],[Close Price]]/Table2[[#This Row],[Day Low]])-1</f>
        <v>4.8070525615435677E-2</v>
      </c>
      <c r="AD171" s="2">
        <f>(Table2[[#This Row],[Day High]]/Table2[[#This Row],[Close Price]])-1</f>
        <v>2.4440564989684166E-2</v>
      </c>
      <c r="AE171" s="2">
        <f>(Table2[[#This Row],[Close Price]]/Table2[[#This Row],[Current Week Low]])-1</f>
        <v>4.8070525615435677E-2</v>
      </c>
      <c r="AF171" s="2">
        <f>(Table2[[#This Row],[Current Week High]]/Table2[[#This Row],[Close Price]])-1</f>
        <v>2.4440564989684166E-2</v>
      </c>
      <c r="AG171" s="2">
        <f>(Table2[[#This Row],[Close Price]]/Table2[[#This Row],[Current Month Low]])-1</f>
        <v>4.8070525615435677E-2</v>
      </c>
      <c r="AH171" s="2">
        <f>(Table2[[#This Row],[Current Month High]]/Table2[[#This Row],[Close Price]])-1</f>
        <v>2.4440564989684166E-2</v>
      </c>
      <c r="AI171">
        <v>9.1572766227582694</v>
      </c>
      <c r="AJ171">
        <v>112.440997977073</v>
      </c>
      <c r="AK171" t="str">
        <f>IF(AND(Table2[[#This Row],[20D EMA]]&gt;Table2[[#This Row],[50D EMA]],Table2[[#This Row],[50D EMA]]&gt;Table2[[#This Row],[200D EMA]]),"Uptrend","Downtrend/NoTrend")</f>
        <v>Uptrend</v>
      </c>
      <c r="AL171">
        <v>0.27</v>
      </c>
      <c r="AM171" t="s">
        <v>10354</v>
      </c>
      <c r="AN171">
        <v>8.49</v>
      </c>
      <c r="AO171" t="s">
        <v>10354</v>
      </c>
      <c r="AP171">
        <v>4.0074378129071997E-2</v>
      </c>
      <c r="AQ171">
        <f>(Table2[[#This Row],[Sharpe Ratio]]-AVERAGE(Table2[Sharpe Ratio]))/_xlfn.STDEV.P(Table2[Sharpe Ratio])</f>
        <v>-0.26881223684139727</v>
      </c>
      <c r="AR17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-9.8892649265793775E-3</v>
      </c>
      <c r="AS171">
        <f>_xlfn.RANK.AVG(Table2[[#This Row],[1Y Return vs Nifty Z-Score]],Table2[1Y Return vs Nifty Z-Score])</f>
        <v>173</v>
      </c>
      <c r="AT171">
        <f>_xlfn.RANK.AVG(Table2[[#This Row],[6M Return vs Nifty Z-Score]],Table2[6M Return vs Nifty Z-Score])</f>
        <v>80</v>
      </c>
      <c r="AU171">
        <f>_xlfn.RANK.AVG(Table2[[#This Row],[Sharpe Ratio Z-Score]],Table2[Sharpe Ratio Z-Score])</f>
        <v>410</v>
      </c>
      <c r="AV171">
        <f>(Table2[[#This Row],[Rank 1Y]]+Table2[[#This Row],[Rank 6M]]+Table2[[#This Row],[Rank Sharpe]])/3</f>
        <v>221</v>
      </c>
    </row>
    <row r="172" spans="1:48" x14ac:dyDescent="0.3">
      <c r="A172" t="s">
        <v>744</v>
      </c>
      <c r="B172" t="s">
        <v>745</v>
      </c>
      <c r="C172" t="s">
        <v>10310</v>
      </c>
      <c r="D172" t="s">
        <v>405</v>
      </c>
      <c r="E172">
        <v>22953.72184812</v>
      </c>
      <c r="F172">
        <v>6449.1</v>
      </c>
      <c r="G172">
        <v>116.789591395344</v>
      </c>
      <c r="H172">
        <f>(Table2[[#This Row],[1Y Return vs Nifty]]-AVERAGE(Table2[1Y Return vs Nifty]))/_xlfn.STDEV.P(Table2[1Y Return vs Nifty])</f>
        <v>1.591219654484971</v>
      </c>
      <c r="I172">
        <v>-3.4264557665697302</v>
      </c>
      <c r="J172">
        <f>(Table2[[#This Row],[1M Return vs Nifty]]-AVERAGE(Table2[1M Return vs Nifty]))/_xlfn.STDEV.P(Table2[1M Return vs Nifty])</f>
        <v>-0.36386921993783317</v>
      </c>
      <c r="K172">
        <v>44.430826873564797</v>
      </c>
      <c r="L172">
        <f>(Table2[[#This Row],[6M Return vs Nifty]]-AVERAGE(Table2[6M Return vs Nifty]))/_xlfn.STDEV.P(Table2[6M Return vs Nifty])</f>
        <v>1.3078396113172379</v>
      </c>
      <c r="M172">
        <v>0.93522239653290695</v>
      </c>
      <c r="N172">
        <f>(Table2[[#This Row],[1W Return vs Nifty]]-AVERAGE(Table2[1W Return vs Nifty]))/_xlfn.STDEV.P(Table2[1W Return vs Nifty])</f>
        <v>0.45148206372768035</v>
      </c>
      <c r="O172">
        <v>6248.77</v>
      </c>
      <c r="P172">
        <v>5817.5657107029301</v>
      </c>
      <c r="Q172">
        <v>4548.9028321491196</v>
      </c>
      <c r="R172">
        <v>57.298739057820001</v>
      </c>
      <c r="S172" s="2">
        <f>(Table2[[#This Row],[Close Price]]-Table2[[#This Row],[20D EMA]])/Table2[[#This Row],[20D EMA]]</f>
        <v>3.2059109232696982E-2</v>
      </c>
      <c r="T172" s="2">
        <f>(Table2[[#This Row],[Close Price]]-Table2[[#This Row],[50D EMA]])/Table2[[#This Row],[50D EMA]]</f>
        <v>0.10855645139258129</v>
      </c>
      <c r="U172" s="2">
        <f>(Table2[[#This Row],[Close Price]]-Table2[[#This Row],[200D EMA]])/Table2[[#This Row],[200D EMA]]</f>
        <v>0.41772647998135776</v>
      </c>
      <c r="V172">
        <v>2.0924603876385</v>
      </c>
      <c r="W172">
        <v>6418.4</v>
      </c>
      <c r="X172">
        <v>6736.4</v>
      </c>
      <c r="Y172">
        <v>6418.4</v>
      </c>
      <c r="Z172">
        <v>6736.4</v>
      </c>
      <c r="AA172">
        <v>6418.4</v>
      </c>
      <c r="AB172">
        <v>6736.4</v>
      </c>
      <c r="AC172" s="2">
        <f>(Table2[[#This Row],[Close Price]]/Table2[[#This Row],[Day Low]])-1</f>
        <v>4.7831235198805278E-3</v>
      </c>
      <c r="AD172" s="2">
        <f>(Table2[[#This Row],[Day High]]/Table2[[#This Row],[Close Price]])-1</f>
        <v>4.454885177776724E-2</v>
      </c>
      <c r="AE172" s="2">
        <f>(Table2[[#This Row],[Close Price]]/Table2[[#This Row],[Current Week Low]])-1</f>
        <v>4.7831235198805278E-3</v>
      </c>
      <c r="AF172" s="2">
        <f>(Table2[[#This Row],[Current Week High]]/Table2[[#This Row],[Close Price]])-1</f>
        <v>4.454885177776724E-2</v>
      </c>
      <c r="AG172" s="2">
        <f>(Table2[[#This Row],[Close Price]]/Table2[[#This Row],[Current Month Low]])-1</f>
        <v>4.7831235198805278E-3</v>
      </c>
      <c r="AH172" s="2">
        <f>(Table2[[#This Row],[Current Month High]]/Table2[[#This Row],[Close Price]])-1</f>
        <v>4.454885177776724E-2</v>
      </c>
      <c r="AI172">
        <v>6.9738413111906903</v>
      </c>
      <c r="AJ172">
        <v>207.1</v>
      </c>
      <c r="AK172" t="str">
        <f>IF(AND(Table2[[#This Row],[20D EMA]]&gt;Table2[[#This Row],[50D EMA]],Table2[[#This Row],[50D EMA]]&gt;Table2[[#This Row],[200D EMA]]),"Uptrend","Downtrend/NoTrend")</f>
        <v>Uptrend</v>
      </c>
      <c r="AL172">
        <v>0.19</v>
      </c>
      <c r="AM172" t="s">
        <v>10354</v>
      </c>
      <c r="AN172">
        <v>5.49</v>
      </c>
      <c r="AO172" t="s">
        <v>10354</v>
      </c>
      <c r="AQ172">
        <f>(Table2[[#This Row],[Sharpe Ratio]]-AVERAGE(Table2[Sharpe Ratio]))/_xlfn.STDEV.P(Table2[Sharpe Ratio])</f>
        <v>-0.72731567472953307</v>
      </c>
      <c r="AR17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2.2593564348625232</v>
      </c>
      <c r="AS172">
        <f>_xlfn.RANK.AVG(Table2[[#This Row],[1Y Return vs Nifty Z-Score]],Table2[1Y Return vs Nifty Z-Score])</f>
        <v>52</v>
      </c>
      <c r="AT172">
        <f>_xlfn.RANK.AVG(Table2[[#This Row],[6M Return vs Nifty Z-Score]],Table2[6M Return vs Nifty Z-Score])</f>
        <v>72</v>
      </c>
      <c r="AU172">
        <f>_xlfn.RANK.AVG(Table2[[#This Row],[Sharpe Ratio Z-Score]],Table2[Sharpe Ratio Z-Score])</f>
        <v>548</v>
      </c>
      <c r="AV172">
        <f>(Table2[[#This Row],[Rank 1Y]]+Table2[[#This Row],[Rank 6M]]+Table2[[#This Row],[Rank Sharpe]])/3</f>
        <v>224</v>
      </c>
    </row>
    <row r="173" spans="1:48" x14ac:dyDescent="0.3">
      <c r="A173" t="s">
        <v>1787</v>
      </c>
      <c r="B173" t="s">
        <v>1788</v>
      </c>
      <c r="C173" t="s">
        <v>10308</v>
      </c>
      <c r="D173" t="s">
        <v>276</v>
      </c>
      <c r="E173">
        <v>4365.7246111000004</v>
      </c>
      <c r="F173">
        <v>2568.85</v>
      </c>
      <c r="G173">
        <v>84.487667888826095</v>
      </c>
      <c r="H173">
        <f>(Table2[[#This Row],[1Y Return vs Nifty]]-AVERAGE(Table2[1Y Return vs Nifty]))/_xlfn.STDEV.P(Table2[1Y Return vs Nifty])</f>
        <v>1.0456624491760107</v>
      </c>
      <c r="I173">
        <v>-2.0160555715284501</v>
      </c>
      <c r="J173">
        <f>(Table2[[#This Row],[1M Return vs Nifty]]-AVERAGE(Table2[1M Return vs Nifty]))/_xlfn.STDEV.P(Table2[1M Return vs Nifty])</f>
        <v>-0.21903665452333285</v>
      </c>
      <c r="K173">
        <v>41.427017633814302</v>
      </c>
      <c r="L173">
        <f>(Table2[[#This Row],[6M Return vs Nifty]]-AVERAGE(Table2[6M Return vs Nifty]))/_xlfn.STDEV.P(Table2[6M Return vs Nifty])</f>
        <v>1.2028713596884064</v>
      </c>
      <c r="M173">
        <v>-4.0682280229911196</v>
      </c>
      <c r="N173">
        <f>(Table2[[#This Row],[1W Return vs Nifty]]-AVERAGE(Table2[1W Return vs Nifty]))/_xlfn.STDEV.P(Table2[1W Return vs Nifty])</f>
        <v>-0.75079615090083263</v>
      </c>
      <c r="O173">
        <v>2537.25</v>
      </c>
      <c r="P173">
        <v>2392.5366917322199</v>
      </c>
      <c r="Q173">
        <v>1884.35087177478</v>
      </c>
      <c r="R173">
        <v>51.0987650951039</v>
      </c>
      <c r="S173" s="2">
        <f>(Table2[[#This Row],[Close Price]]-Table2[[#This Row],[20D EMA]])/Table2[[#This Row],[20D EMA]]</f>
        <v>1.2454429007783983E-2</v>
      </c>
      <c r="T173" s="2">
        <f>(Table2[[#This Row],[Close Price]]-Table2[[#This Row],[50D EMA]])/Table2[[#This Row],[50D EMA]]</f>
        <v>7.3693042567354511E-2</v>
      </c>
      <c r="U173" s="2">
        <f>(Table2[[#This Row],[Close Price]]-Table2[[#This Row],[200D EMA]])/Table2[[#This Row],[200D EMA]]</f>
        <v>0.36325460320482827</v>
      </c>
      <c r="V173">
        <v>0.56858972102052596</v>
      </c>
      <c r="W173">
        <v>2540.25</v>
      </c>
      <c r="X173">
        <v>2637.2</v>
      </c>
      <c r="Y173">
        <v>2540.25</v>
      </c>
      <c r="Z173">
        <v>2637.2</v>
      </c>
      <c r="AA173">
        <v>2540.25</v>
      </c>
      <c r="AB173">
        <v>2637.2</v>
      </c>
      <c r="AC173" s="2">
        <f>(Table2[[#This Row],[Close Price]]/Table2[[#This Row],[Day Low]])-1</f>
        <v>1.1258734376537793E-2</v>
      </c>
      <c r="AD173" s="2">
        <f>(Table2[[#This Row],[Day High]]/Table2[[#This Row],[Close Price]])-1</f>
        <v>2.6607236701247539E-2</v>
      </c>
      <c r="AE173" s="2">
        <f>(Table2[[#This Row],[Close Price]]/Table2[[#This Row],[Current Week Low]])-1</f>
        <v>1.1258734376537793E-2</v>
      </c>
      <c r="AF173" s="2">
        <f>(Table2[[#This Row],[Current Week High]]/Table2[[#This Row],[Close Price]])-1</f>
        <v>2.6607236701247539E-2</v>
      </c>
      <c r="AG173" s="2">
        <f>(Table2[[#This Row],[Close Price]]/Table2[[#This Row],[Current Month Low]])-1</f>
        <v>1.1258734376537793E-2</v>
      </c>
      <c r="AH173" s="2">
        <f>(Table2[[#This Row],[Current Month High]]/Table2[[#This Row],[Close Price]])-1</f>
        <v>2.6607236701247539E-2</v>
      </c>
      <c r="AI173">
        <v>8.9981898514899594</v>
      </c>
      <c r="AJ173">
        <v>131.79336792239999</v>
      </c>
      <c r="AK173" t="str">
        <f>IF(AND(Table2[[#This Row],[20D EMA]]&gt;Table2[[#This Row],[50D EMA]],Table2[[#This Row],[50D EMA]]&gt;Table2[[#This Row],[200D EMA]]),"Uptrend","Downtrend/NoTrend")</f>
        <v>Uptrend</v>
      </c>
      <c r="AL173">
        <v>0.31</v>
      </c>
      <c r="AM173" t="s">
        <v>10354</v>
      </c>
      <c r="AN173">
        <v>8.1300000000000008</v>
      </c>
      <c r="AO173" t="s">
        <v>10354</v>
      </c>
      <c r="AP173">
        <v>1.2964031718878E-2</v>
      </c>
      <c r="AQ173">
        <f>(Table2[[#This Row],[Sharpe Ratio]]-AVERAGE(Table2[Sharpe Ratio]))/_xlfn.STDEV.P(Table2[Sharpe Ratio])</f>
        <v>-0.57899015130277576</v>
      </c>
      <c r="AR17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0.69971085213747586</v>
      </c>
      <c r="AS173">
        <f>_xlfn.RANK.AVG(Table2[[#This Row],[1Y Return vs Nifty Z-Score]],Table2[1Y Return vs Nifty Z-Score])</f>
        <v>98</v>
      </c>
      <c r="AT173">
        <f>_xlfn.RANK.AVG(Table2[[#This Row],[6M Return vs Nifty Z-Score]],Table2[6M Return vs Nifty Z-Score])</f>
        <v>85</v>
      </c>
      <c r="AU173">
        <f>_xlfn.RANK.AVG(Table2[[#This Row],[Sharpe Ratio Z-Score]],Table2[Sharpe Ratio Z-Score])</f>
        <v>489</v>
      </c>
      <c r="AV173">
        <f>(Table2[[#This Row],[Rank 1Y]]+Table2[[#This Row],[Rank 6M]]+Table2[[#This Row],[Rank Sharpe]])/3</f>
        <v>224</v>
      </c>
    </row>
    <row r="174" spans="1:48" x14ac:dyDescent="0.3">
      <c r="A174" t="s">
        <v>934</v>
      </c>
      <c r="B174" t="s">
        <v>935</v>
      </c>
      <c r="C174" t="s">
        <v>10321</v>
      </c>
      <c r="D174" t="s">
        <v>257</v>
      </c>
      <c r="E174">
        <v>15959.396473999999</v>
      </c>
      <c r="F174">
        <v>917</v>
      </c>
      <c r="G174">
        <v>34.835453889978403</v>
      </c>
      <c r="H174">
        <f>(Table2[[#This Row],[1Y Return vs Nifty]]-AVERAGE(Table2[1Y Return vs Nifty]))/_xlfn.STDEV.P(Table2[1Y Return vs Nifty])</f>
        <v>0.2070708061381614</v>
      </c>
      <c r="I174">
        <v>-7.3309783399298203</v>
      </c>
      <c r="J174">
        <f>(Table2[[#This Row],[1M Return vs Nifty]]-AVERAGE(Table2[1M Return vs Nifty]))/_xlfn.STDEV.P(Table2[1M Return vs Nifty])</f>
        <v>-0.7648206825133308</v>
      </c>
      <c r="K174">
        <v>6.6073615158917001</v>
      </c>
      <c r="L174">
        <f>(Table2[[#This Row],[6M Return vs Nifty]]-AVERAGE(Table2[6M Return vs Nifty]))/_xlfn.STDEV.P(Table2[6M Return vs Nifty])</f>
        <v>-1.3903120078182962E-2</v>
      </c>
      <c r="M174">
        <v>-0.937138269442786</v>
      </c>
      <c r="N174">
        <f>(Table2[[#This Row],[1W Return vs Nifty]]-AVERAGE(Table2[1W Return vs Nifty]))/_xlfn.STDEV.P(Table2[1W Return vs Nifty])</f>
        <v>1.5728511079509139E-3</v>
      </c>
      <c r="O174">
        <v>926.61</v>
      </c>
      <c r="P174">
        <v>933.70385501543103</v>
      </c>
      <c r="Q174">
        <v>827.41092782783198</v>
      </c>
      <c r="R174">
        <v>45.693555181153897</v>
      </c>
      <c r="S174" s="2">
        <f>(Table2[[#This Row],[Close Price]]-Table2[[#This Row],[20D EMA]])/Table2[[#This Row],[20D EMA]]</f>
        <v>-1.037113780339087E-2</v>
      </c>
      <c r="T174" s="2">
        <f>(Table2[[#This Row],[Close Price]]-Table2[[#This Row],[50D EMA]])/Table2[[#This Row],[50D EMA]]</f>
        <v>-1.7889885455335271E-2</v>
      </c>
      <c r="U174" s="2">
        <f>(Table2[[#This Row],[Close Price]]-Table2[[#This Row],[200D EMA]])/Table2[[#This Row],[200D EMA]]</f>
        <v>0.10827639466566212</v>
      </c>
      <c r="V174">
        <v>0.36013322705315398</v>
      </c>
      <c r="W174">
        <v>912</v>
      </c>
      <c r="X174">
        <v>947.8</v>
      </c>
      <c r="Y174">
        <v>912</v>
      </c>
      <c r="Z174">
        <v>947.8</v>
      </c>
      <c r="AA174">
        <v>912</v>
      </c>
      <c r="AB174">
        <v>947.8</v>
      </c>
      <c r="AC174" s="2">
        <f>(Table2[[#This Row],[Close Price]]/Table2[[#This Row],[Day Low]])-1</f>
        <v>5.482456140350811E-3</v>
      </c>
      <c r="AD174" s="2">
        <f>(Table2[[#This Row],[Day High]]/Table2[[#This Row],[Close Price]])-1</f>
        <v>3.3587786259541952E-2</v>
      </c>
      <c r="AE174" s="2">
        <f>(Table2[[#This Row],[Close Price]]/Table2[[#This Row],[Current Week Low]])-1</f>
        <v>5.482456140350811E-3</v>
      </c>
      <c r="AF174" s="2">
        <f>(Table2[[#This Row],[Current Week High]]/Table2[[#This Row],[Close Price]])-1</f>
        <v>3.3587786259541952E-2</v>
      </c>
      <c r="AG174" s="2">
        <f>(Table2[[#This Row],[Close Price]]/Table2[[#This Row],[Current Month Low]])-1</f>
        <v>5.482456140350811E-3</v>
      </c>
      <c r="AH174" s="2">
        <f>(Table2[[#This Row],[Current Month High]]/Table2[[#This Row],[Close Price]])-1</f>
        <v>3.3587786259541952E-2</v>
      </c>
      <c r="AI174">
        <v>15.5943293347873</v>
      </c>
      <c r="AJ174">
        <v>74.600152322924501</v>
      </c>
      <c r="AK174" t="str">
        <f>IF(AND(Table2[[#This Row],[20D EMA]]&gt;Table2[[#This Row],[50D EMA]],Table2[[#This Row],[50D EMA]]&gt;Table2[[#This Row],[200D EMA]]),"Uptrend","Downtrend/NoTrend")</f>
        <v>Downtrend/NoTrend</v>
      </c>
      <c r="AL174">
        <v>-7.0000000000000007E-2</v>
      </c>
      <c r="AM174" t="s">
        <v>10353</v>
      </c>
      <c r="AN174">
        <v>0.34</v>
      </c>
      <c r="AO174" t="s">
        <v>10354</v>
      </c>
      <c r="AP174">
        <v>0.163703386946535</v>
      </c>
      <c r="AQ174">
        <f>(Table2[[#This Row],[Sharpe Ratio]]-AVERAGE(Table2[Sharpe Ratio]))/_xlfn.STDEV.P(Table2[Sharpe Ratio])</f>
        <v>1.1456657466457063</v>
      </c>
      <c r="AR17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74">
        <f>_xlfn.RANK.AVG(Table2[[#This Row],[1Y Return vs Nifty Z-Score]],Table2[1Y Return vs Nifty Z-Score])</f>
        <v>245</v>
      </c>
      <c r="AT174">
        <f>_xlfn.RANK.AVG(Table2[[#This Row],[6M Return vs Nifty Z-Score]],Table2[6M Return vs Nifty Z-Score])</f>
        <v>335</v>
      </c>
      <c r="AU174">
        <f>_xlfn.RANK.AVG(Table2[[#This Row],[Sharpe Ratio Z-Score]],Table2[Sharpe Ratio Z-Score])</f>
        <v>96</v>
      </c>
      <c r="AV174">
        <f>(Table2[[#This Row],[Rank 1Y]]+Table2[[#This Row],[Rank 6M]]+Table2[[#This Row],[Rank Sharpe]])/3</f>
        <v>225.33333333333334</v>
      </c>
    </row>
    <row r="175" spans="1:48" x14ac:dyDescent="0.3">
      <c r="A175" t="s">
        <v>763</v>
      </c>
      <c r="B175" t="s">
        <v>764</v>
      </c>
      <c r="C175" t="s">
        <v>10321</v>
      </c>
      <c r="D175" t="s">
        <v>517</v>
      </c>
      <c r="E175">
        <v>22193.028352950001</v>
      </c>
      <c r="F175">
        <v>1451.1</v>
      </c>
      <c r="G175">
        <v>3.1114017783300798</v>
      </c>
      <c r="H175">
        <f>(Table2[[#This Row],[1Y Return vs Nifty]]-AVERAGE(Table2[1Y Return vs Nifty]))/_xlfn.STDEV.P(Table2[1Y Return vs Nifty])</f>
        <v>-0.3287265499423333</v>
      </c>
      <c r="I175">
        <v>-6.1227849908141403</v>
      </c>
      <c r="J175">
        <f>(Table2[[#This Row],[1M Return vs Nifty]]-AVERAGE(Table2[1M Return vs Nifty]))/_xlfn.STDEV.P(Table2[1M Return vs Nifty])</f>
        <v>-0.64075253300202184</v>
      </c>
      <c r="K175">
        <v>38.4404337895512</v>
      </c>
      <c r="L175">
        <f>(Table2[[#This Row],[6M Return vs Nifty]]-AVERAGE(Table2[6M Return vs Nifty]))/_xlfn.STDEV.P(Table2[6M Return vs Nifty])</f>
        <v>1.0985050502947871</v>
      </c>
      <c r="M175">
        <v>-3.46137955882832</v>
      </c>
      <c r="N175">
        <f>(Table2[[#This Row],[1W Return vs Nifty]]-AVERAGE(Table2[1W Return vs Nifty]))/_xlfn.STDEV.P(Table2[1W Return vs Nifty])</f>
        <v>-0.60497664098888826</v>
      </c>
      <c r="O175">
        <v>1475.29</v>
      </c>
      <c r="P175">
        <v>1474.9250827345099</v>
      </c>
      <c r="Q175">
        <v>1248.3441385046799</v>
      </c>
      <c r="R175">
        <v>42.297106125793</v>
      </c>
      <c r="S175" s="2">
        <f>(Table2[[#This Row],[Close Price]]-Table2[[#This Row],[20D EMA]])/Table2[[#This Row],[20D EMA]]</f>
        <v>-1.6396776227046925E-2</v>
      </c>
      <c r="T175" s="2">
        <f>(Table2[[#This Row],[Close Price]]-Table2[[#This Row],[50D EMA]])/Table2[[#This Row],[50D EMA]]</f>
        <v>-1.6153418918294037E-2</v>
      </c>
      <c r="U175" s="2">
        <f>(Table2[[#This Row],[Close Price]]-Table2[[#This Row],[200D EMA]])/Table2[[#This Row],[200D EMA]]</f>
        <v>0.1624198450101986</v>
      </c>
      <c r="V175">
        <v>1.1861463340773499</v>
      </c>
      <c r="W175">
        <v>1445.05</v>
      </c>
      <c r="X175">
        <v>1464</v>
      </c>
      <c r="Y175">
        <v>1445.05</v>
      </c>
      <c r="Z175">
        <v>1464</v>
      </c>
      <c r="AA175">
        <v>1445.05</v>
      </c>
      <c r="AB175">
        <v>1464</v>
      </c>
      <c r="AC175" s="2">
        <f>(Table2[[#This Row],[Close Price]]/Table2[[#This Row],[Day Low]])-1</f>
        <v>4.1867063423410844E-3</v>
      </c>
      <c r="AD175" s="2">
        <f>(Table2[[#This Row],[Day High]]/Table2[[#This Row],[Close Price]])-1</f>
        <v>8.8898077320653801E-3</v>
      </c>
      <c r="AE175" s="2">
        <f>(Table2[[#This Row],[Close Price]]/Table2[[#This Row],[Current Week Low]])-1</f>
        <v>4.1867063423410844E-3</v>
      </c>
      <c r="AF175" s="2">
        <f>(Table2[[#This Row],[Current Week High]]/Table2[[#This Row],[Close Price]])-1</f>
        <v>8.8898077320653801E-3</v>
      </c>
      <c r="AG175" s="2">
        <f>(Table2[[#This Row],[Close Price]]/Table2[[#This Row],[Current Month Low]])-1</f>
        <v>4.1867063423410844E-3</v>
      </c>
      <c r="AH175" s="2">
        <f>(Table2[[#This Row],[Current Month High]]/Table2[[#This Row],[Close Price]])-1</f>
        <v>8.8898077320653801E-3</v>
      </c>
      <c r="AI175">
        <v>17.1525049962097</v>
      </c>
      <c r="AJ175">
        <v>74.568421052631507</v>
      </c>
      <c r="AK175" t="str">
        <f>IF(AND(Table2[[#This Row],[20D EMA]]&gt;Table2[[#This Row],[50D EMA]],Table2[[#This Row],[50D EMA]]&gt;Table2[[#This Row],[200D EMA]]),"Uptrend","Downtrend/NoTrend")</f>
        <v>Uptrend</v>
      </c>
      <c r="AL175">
        <v>-0.14000000000000001</v>
      </c>
      <c r="AM175" t="s">
        <v>10353</v>
      </c>
      <c r="AN175">
        <v>-1.81</v>
      </c>
      <c r="AO175" t="s">
        <v>10353</v>
      </c>
      <c r="AP175">
        <v>0.12182032781494199</v>
      </c>
      <c r="AQ175">
        <f>(Table2[[#This Row],[Sharpe Ratio]]-AVERAGE(Table2[Sharpe Ratio]))/_xlfn.STDEV.P(Table2[Sharpe Ratio])</f>
        <v>0.66646862624981296</v>
      </c>
      <c r="AR17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0.19051795261135662</v>
      </c>
      <c r="AS175">
        <f>_xlfn.RANK.AVG(Table2[[#This Row],[1Y Return vs Nifty Z-Score]],Table2[1Y Return vs Nifty Z-Score])</f>
        <v>407</v>
      </c>
      <c r="AT175">
        <f>_xlfn.RANK.AVG(Table2[[#This Row],[6M Return vs Nifty Z-Score]],Table2[6M Return vs Nifty Z-Score])</f>
        <v>94</v>
      </c>
      <c r="AU175">
        <f>_xlfn.RANK.AVG(Table2[[#This Row],[Sharpe Ratio Z-Score]],Table2[Sharpe Ratio Z-Score])</f>
        <v>182</v>
      </c>
      <c r="AV175">
        <f>(Table2[[#This Row],[Rank 1Y]]+Table2[[#This Row],[Rank 6M]]+Table2[[#This Row],[Rank Sharpe]])/3</f>
        <v>227.66666666666666</v>
      </c>
    </row>
    <row r="176" spans="1:48" x14ac:dyDescent="0.3">
      <c r="A176" t="s">
        <v>55</v>
      </c>
      <c r="B176" t="s">
        <v>56</v>
      </c>
      <c r="C176" t="s">
        <v>10308</v>
      </c>
      <c r="D176" t="s">
        <v>57</v>
      </c>
      <c r="E176">
        <v>410368.70769971999</v>
      </c>
      <c r="F176">
        <v>326.2</v>
      </c>
      <c r="G176">
        <v>48.234170992614303</v>
      </c>
      <c r="H176">
        <f>(Table2[[#This Row],[1Y Return vs Nifty]]-AVERAGE(Table2[1Y Return vs Nifty]))/_xlfn.STDEV.P(Table2[1Y Return vs Nifty])</f>
        <v>0.43336589521434105</v>
      </c>
      <c r="I176">
        <v>-4.40012132310971</v>
      </c>
      <c r="J176">
        <f>(Table2[[#This Row],[1M Return vs Nifty]]-AVERAGE(Table2[1M Return vs Nifty]))/_xlfn.STDEV.P(Table2[1M Return vs Nifty])</f>
        <v>-0.46385394831862803</v>
      </c>
      <c r="K176">
        <v>7.0103121623860902</v>
      </c>
      <c r="L176">
        <f>(Table2[[#This Row],[6M Return vs Nifty]]-AVERAGE(Table2[6M Return vs Nifty]))/_xlfn.STDEV.P(Table2[6M Return vs Nifty])</f>
        <v>1.7800874168071254E-4</v>
      </c>
      <c r="M176">
        <v>0.90123162836763504</v>
      </c>
      <c r="N176">
        <f>(Table2[[#This Row],[1W Return vs Nifty]]-AVERAGE(Table2[1W Return vs Nifty]))/_xlfn.STDEV.P(Table2[1W Return vs Nifty])</f>
        <v>0.44331442806886984</v>
      </c>
      <c r="O176">
        <v>326.62</v>
      </c>
      <c r="P176">
        <v>314.73999533513802</v>
      </c>
      <c r="Q176">
        <v>269.10572709236402</v>
      </c>
      <c r="R176">
        <v>47.0880023280478</v>
      </c>
      <c r="S176" s="2">
        <f>(Table2[[#This Row],[Close Price]]-Table2[[#This Row],[20D EMA]])/Table2[[#This Row],[20D EMA]]</f>
        <v>-1.2858979854265382E-3</v>
      </c>
      <c r="T176" s="2">
        <f>(Table2[[#This Row],[Close Price]]-Table2[[#This Row],[50D EMA]])/Table2[[#This Row],[50D EMA]]</f>
        <v>3.6411021270618155E-2</v>
      </c>
      <c r="U176" s="2">
        <f>(Table2[[#This Row],[Close Price]]-Table2[[#This Row],[200D EMA]])/Table2[[#This Row],[200D EMA]]</f>
        <v>0.21216297967541858</v>
      </c>
      <c r="V176">
        <v>0.609269774326896</v>
      </c>
      <c r="W176">
        <v>325.8</v>
      </c>
      <c r="X176">
        <v>331.95</v>
      </c>
      <c r="Y176">
        <v>325.8</v>
      </c>
      <c r="Z176">
        <v>331.95</v>
      </c>
      <c r="AA176">
        <v>325.8</v>
      </c>
      <c r="AB176">
        <v>331.95</v>
      </c>
      <c r="AC176" s="2">
        <f>(Table2[[#This Row],[Close Price]]/Table2[[#This Row],[Day Low]])-1</f>
        <v>1.2277470841006721E-3</v>
      </c>
      <c r="AD176" s="2">
        <f>(Table2[[#This Row],[Day High]]/Table2[[#This Row],[Close Price]])-1</f>
        <v>1.762722256284488E-2</v>
      </c>
      <c r="AE176" s="2">
        <f>(Table2[[#This Row],[Close Price]]/Table2[[#This Row],[Current Week Low]])-1</f>
        <v>1.2277470841006721E-3</v>
      </c>
      <c r="AF176" s="2">
        <f>(Table2[[#This Row],[Current Week High]]/Table2[[#This Row],[Close Price]])-1</f>
        <v>1.762722256284488E-2</v>
      </c>
      <c r="AG176" s="2">
        <f>(Table2[[#This Row],[Close Price]]/Table2[[#This Row],[Current Month Low]])-1</f>
        <v>1.2277470841006721E-3</v>
      </c>
      <c r="AH176" s="2">
        <f>(Table2[[#This Row],[Current Month High]]/Table2[[#This Row],[Close Price]])-1</f>
        <v>1.762722256284488E-2</v>
      </c>
      <c r="AI176">
        <v>5.7633353770692697</v>
      </c>
      <c r="AJ176">
        <v>81.322957198443504</v>
      </c>
      <c r="AK176" t="str">
        <f>IF(AND(Table2[[#This Row],[20D EMA]]&gt;Table2[[#This Row],[50D EMA]],Table2[[#This Row],[50D EMA]]&gt;Table2[[#This Row],[200D EMA]]),"Uptrend","Downtrend/NoTrend")</f>
        <v>Uptrend</v>
      </c>
      <c r="AL176">
        <v>0.11</v>
      </c>
      <c r="AM176" t="s">
        <v>10354</v>
      </c>
      <c r="AN176">
        <v>-0.59</v>
      </c>
      <c r="AO176" t="s">
        <v>10353</v>
      </c>
      <c r="AP176">
        <v>0.12861495378622301</v>
      </c>
      <c r="AQ176">
        <f>(Table2[[#This Row],[Sharpe Ratio]]-AVERAGE(Table2[Sharpe Ratio]))/_xlfn.STDEV.P(Table2[Sharpe Ratio])</f>
        <v>0.74420805758827002</v>
      </c>
      <c r="AR17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1.1572124412945335</v>
      </c>
      <c r="AS176">
        <f>_xlfn.RANK.AVG(Table2[[#This Row],[1Y Return vs Nifty Z-Score]],Table2[1Y Return vs Nifty Z-Score])</f>
        <v>189</v>
      </c>
      <c r="AT176">
        <f>_xlfn.RANK.AVG(Table2[[#This Row],[6M Return vs Nifty Z-Score]],Table2[6M Return vs Nifty Z-Score])</f>
        <v>330</v>
      </c>
      <c r="AU176">
        <f>_xlfn.RANK.AVG(Table2[[#This Row],[Sharpe Ratio Z-Score]],Table2[Sharpe Ratio Z-Score])</f>
        <v>165</v>
      </c>
      <c r="AV176">
        <f>(Table2[[#This Row],[Rank 1Y]]+Table2[[#This Row],[Rank 6M]]+Table2[[#This Row],[Rank Sharpe]])/3</f>
        <v>228</v>
      </c>
    </row>
    <row r="177" spans="1:48" x14ac:dyDescent="0.3">
      <c r="A177" t="s">
        <v>1434</v>
      </c>
      <c r="B177" t="s">
        <v>1435</v>
      </c>
      <c r="C177" t="s">
        <v>10321</v>
      </c>
      <c r="D177" t="s">
        <v>730</v>
      </c>
      <c r="E177">
        <v>7530.7899333149899</v>
      </c>
      <c r="F177">
        <v>233.97</v>
      </c>
      <c r="G177">
        <v>17.502679353046901</v>
      </c>
      <c r="H177">
        <f>(Table2[[#This Row],[1Y Return vs Nifty]]-AVERAGE(Table2[1Y Return vs Nifty]))/_xlfn.STDEV.P(Table2[1Y Return vs Nifty])</f>
        <v>-8.5667799187017293E-2</v>
      </c>
      <c r="I177">
        <v>-8.6821069829001196</v>
      </c>
      <c r="J177">
        <f>(Table2[[#This Row],[1M Return vs Nifty]]-AVERAGE(Table2[1M Return vs Nifty]))/_xlfn.STDEV.P(Table2[1M Return vs Nifty])</f>
        <v>-0.90356671236670405</v>
      </c>
      <c r="K177">
        <v>9.6655209077396496</v>
      </c>
      <c r="L177">
        <f>(Table2[[#This Row],[6M Return vs Nifty]]-AVERAGE(Table2[6M Return vs Nifty]))/_xlfn.STDEV.P(Table2[6M Return vs Nifty])</f>
        <v>9.296440010803031E-2</v>
      </c>
      <c r="M177">
        <v>-4.4516671650901998</v>
      </c>
      <c r="N177">
        <f>(Table2[[#This Row],[1W Return vs Nifty]]-AVERAGE(Table2[1W Return vs Nifty]))/_xlfn.STDEV.P(Table2[1W Return vs Nifty])</f>
        <v>-0.84293267440523167</v>
      </c>
      <c r="O177">
        <v>248.29</v>
      </c>
      <c r="P177">
        <v>244.81270796677501</v>
      </c>
      <c r="Q177">
        <v>199.19524279967999</v>
      </c>
      <c r="R177">
        <v>31.109406160115402</v>
      </c>
      <c r="S177" s="2">
        <f>(Table2[[#This Row],[Close Price]]-Table2[[#This Row],[20D EMA]])/Table2[[#This Row],[20D EMA]]</f>
        <v>-5.7674493535784743E-2</v>
      </c>
      <c r="T177" s="2">
        <f>(Table2[[#This Row],[Close Price]]-Table2[[#This Row],[50D EMA]])/Table2[[#This Row],[50D EMA]]</f>
        <v>-4.4289808551305015E-2</v>
      </c>
      <c r="U177" s="2">
        <f>(Table2[[#This Row],[Close Price]]-Table2[[#This Row],[200D EMA]])/Table2[[#This Row],[200D EMA]]</f>
        <v>0.17457624344619077</v>
      </c>
      <c r="V177">
        <v>0.35332885358830801</v>
      </c>
      <c r="W177">
        <v>230.46</v>
      </c>
      <c r="X177">
        <v>243.98</v>
      </c>
      <c r="Y177">
        <v>230.46</v>
      </c>
      <c r="Z177">
        <v>243.98</v>
      </c>
      <c r="AA177">
        <v>230.46</v>
      </c>
      <c r="AB177">
        <v>243.98</v>
      </c>
      <c r="AC177" s="2">
        <f>(Table2[[#This Row],[Close Price]]/Table2[[#This Row],[Day Low]])-1</f>
        <v>1.5230408747721969E-2</v>
      </c>
      <c r="AD177" s="2">
        <f>(Table2[[#This Row],[Day High]]/Table2[[#This Row],[Close Price]])-1</f>
        <v>4.278326281147149E-2</v>
      </c>
      <c r="AE177" s="2">
        <f>(Table2[[#This Row],[Close Price]]/Table2[[#This Row],[Current Week Low]])-1</f>
        <v>1.5230408747721969E-2</v>
      </c>
      <c r="AF177" s="2">
        <f>(Table2[[#This Row],[Current Week High]]/Table2[[#This Row],[Close Price]])-1</f>
        <v>4.278326281147149E-2</v>
      </c>
      <c r="AG177" s="2">
        <f>(Table2[[#This Row],[Close Price]]/Table2[[#This Row],[Current Month Low]])-1</f>
        <v>1.5230408747721969E-2</v>
      </c>
      <c r="AH177" s="2">
        <f>(Table2[[#This Row],[Current Month High]]/Table2[[#This Row],[Close Price]])-1</f>
        <v>4.278326281147149E-2</v>
      </c>
      <c r="AI177">
        <v>26.721374535196802</v>
      </c>
      <c r="AJ177">
        <v>111.355013550135</v>
      </c>
      <c r="AK177" t="str">
        <f>IF(AND(Table2[[#This Row],[20D EMA]]&gt;Table2[[#This Row],[50D EMA]],Table2[[#This Row],[50D EMA]]&gt;Table2[[#This Row],[200D EMA]]),"Uptrend","Downtrend/NoTrend")</f>
        <v>Uptrend</v>
      </c>
      <c r="AL177">
        <v>7.0000000000000007E-2</v>
      </c>
      <c r="AM177" t="s">
        <v>10354</v>
      </c>
      <c r="AN177">
        <v>-4.62</v>
      </c>
      <c r="AO177" t="s">
        <v>10353</v>
      </c>
      <c r="AP177">
        <v>0.18615682576193601</v>
      </c>
      <c r="AQ177">
        <f>(Table2[[#This Row],[Sharpe Ratio]]-AVERAGE(Table2[Sharpe Ratio]))/_xlfn.STDEV.P(Table2[Sharpe Ratio])</f>
        <v>1.4025625313222918</v>
      </c>
      <c r="AR17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-0.336640254528631</v>
      </c>
      <c r="AS177">
        <f>_xlfn.RANK.AVG(Table2[[#This Row],[1Y Return vs Nifty Z-Score]],Table2[1Y Return vs Nifty Z-Score])</f>
        <v>329</v>
      </c>
      <c r="AT177">
        <f>_xlfn.RANK.AVG(Table2[[#This Row],[6M Return vs Nifty Z-Score]],Table2[6M Return vs Nifty Z-Score])</f>
        <v>297</v>
      </c>
      <c r="AU177">
        <f>_xlfn.RANK.AVG(Table2[[#This Row],[Sharpe Ratio Z-Score]],Table2[Sharpe Ratio Z-Score])</f>
        <v>62</v>
      </c>
      <c r="AV177">
        <f>(Table2[[#This Row],[Rank 1Y]]+Table2[[#This Row],[Rank 6M]]+Table2[[#This Row],[Rank Sharpe]])/3</f>
        <v>229.33333333333334</v>
      </c>
    </row>
    <row r="178" spans="1:48" x14ac:dyDescent="0.3">
      <c r="A178" t="s">
        <v>501</v>
      </c>
      <c r="B178" t="s">
        <v>502</v>
      </c>
      <c r="C178" t="s">
        <v>10314</v>
      </c>
      <c r="D178" t="s">
        <v>281</v>
      </c>
      <c r="E178">
        <v>42417.323545380001</v>
      </c>
      <c r="F178">
        <v>561.85</v>
      </c>
      <c r="G178">
        <v>39.754249196440803</v>
      </c>
      <c r="H178">
        <f>(Table2[[#This Row],[1Y Return vs Nifty]]-AVERAGE(Table2[1Y Return vs Nifty]))/_xlfn.STDEV.P(Table2[1Y Return vs Nifty])</f>
        <v>0.29014586574998241</v>
      </c>
      <c r="I178">
        <v>7.9691087421939297</v>
      </c>
      <c r="J178">
        <f>(Table2[[#This Row],[1M Return vs Nifty]]-AVERAGE(Table2[1M Return vs Nifty]))/_xlfn.STDEV.P(Table2[1M Return vs Nifty])</f>
        <v>0.80632974057944407</v>
      </c>
      <c r="K178">
        <v>26.5777950943977</v>
      </c>
      <c r="L178">
        <f>(Table2[[#This Row],[6M Return vs Nifty]]-AVERAGE(Table2[6M Return vs Nifty]))/_xlfn.STDEV.P(Table2[6M Return vs Nifty])</f>
        <v>0.68396459710734825</v>
      </c>
      <c r="M178">
        <v>-1.5947506149947199</v>
      </c>
      <c r="N178">
        <f>(Table2[[#This Row],[1W Return vs Nifty]]-AVERAGE(Table2[1W Return vs Nifty]))/_xlfn.STDEV.P(Table2[1W Return vs Nifty])</f>
        <v>-0.15644470286694387</v>
      </c>
      <c r="O178">
        <v>529.1</v>
      </c>
      <c r="P178">
        <v>505.58321585788002</v>
      </c>
      <c r="Q178">
        <v>444.727811946435</v>
      </c>
      <c r="R178">
        <v>73.201047490429502</v>
      </c>
      <c r="S178" s="2">
        <f>(Table2[[#This Row],[Close Price]]-Table2[[#This Row],[20D EMA]])/Table2[[#This Row],[20D EMA]]</f>
        <v>6.1897561897561897E-2</v>
      </c>
      <c r="T178" s="2">
        <f>(Table2[[#This Row],[Close Price]]-Table2[[#This Row],[50D EMA]])/Table2[[#This Row],[50D EMA]]</f>
        <v>0.11129084664459403</v>
      </c>
      <c r="U178" s="2">
        <f>(Table2[[#This Row],[Close Price]]-Table2[[#This Row],[200D EMA]])/Table2[[#This Row],[200D EMA]]</f>
        <v>0.2633570127781254</v>
      </c>
      <c r="V178">
        <v>0.95770045888114796</v>
      </c>
      <c r="W178">
        <v>549.04999999999995</v>
      </c>
      <c r="X178">
        <v>566.4</v>
      </c>
      <c r="Y178">
        <v>549.04999999999995</v>
      </c>
      <c r="Z178">
        <v>566.4</v>
      </c>
      <c r="AA178">
        <v>549.04999999999995</v>
      </c>
      <c r="AB178">
        <v>566.4</v>
      </c>
      <c r="AC178" s="2">
        <f>(Table2[[#This Row],[Close Price]]/Table2[[#This Row],[Day Low]])-1</f>
        <v>2.3312995173481621E-2</v>
      </c>
      <c r="AD178" s="2">
        <f>(Table2[[#This Row],[Day High]]/Table2[[#This Row],[Close Price]])-1</f>
        <v>8.0982468630417248E-3</v>
      </c>
      <c r="AE178" s="2">
        <f>(Table2[[#This Row],[Close Price]]/Table2[[#This Row],[Current Week Low]])-1</f>
        <v>2.3312995173481621E-2</v>
      </c>
      <c r="AF178" s="2">
        <f>(Table2[[#This Row],[Current Week High]]/Table2[[#This Row],[Close Price]])-1</f>
        <v>8.0982468630417248E-3</v>
      </c>
      <c r="AG178" s="2">
        <f>(Table2[[#This Row],[Close Price]]/Table2[[#This Row],[Current Month Low]])-1</f>
        <v>2.3312995173481621E-2</v>
      </c>
      <c r="AH178" s="2">
        <f>(Table2[[#This Row],[Current Month High]]/Table2[[#This Row],[Close Price]])-1</f>
        <v>8.0982468630417248E-3</v>
      </c>
      <c r="AI178">
        <v>0.80982468630417204</v>
      </c>
      <c r="AJ178">
        <v>79.047163798597794</v>
      </c>
      <c r="AK178" t="str">
        <f>IF(AND(Table2[[#This Row],[20D EMA]]&gt;Table2[[#This Row],[50D EMA]],Table2[[#This Row],[50D EMA]]&gt;Table2[[#This Row],[200D EMA]]),"Uptrend","Downtrend/NoTrend")</f>
        <v>Uptrend</v>
      </c>
      <c r="AL178">
        <v>0.03</v>
      </c>
      <c r="AM178" t="s">
        <v>10354</v>
      </c>
      <c r="AN178">
        <v>7.6</v>
      </c>
      <c r="AO178" t="s">
        <v>10354</v>
      </c>
      <c r="AP178">
        <v>7.6022244922187995E-2</v>
      </c>
      <c r="AQ178">
        <f>(Table2[[#This Row],[Sharpe Ratio]]-AVERAGE(Table2[Sharpe Ratio]))/_xlfn.STDEV.P(Table2[Sharpe Ratio])</f>
        <v>0.14247850000553089</v>
      </c>
      <c r="AR17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1.7664740005753619</v>
      </c>
      <c r="AS178">
        <f>_xlfn.RANK.AVG(Table2[[#This Row],[1Y Return vs Nifty Z-Score]],Table2[1Y Return vs Nifty Z-Score])</f>
        <v>223</v>
      </c>
      <c r="AT178">
        <f>_xlfn.RANK.AVG(Table2[[#This Row],[6M Return vs Nifty Z-Score]],Table2[6M Return vs Nifty Z-Score])</f>
        <v>156</v>
      </c>
      <c r="AU178">
        <f>_xlfn.RANK.AVG(Table2[[#This Row],[Sharpe Ratio Z-Score]],Table2[Sharpe Ratio Z-Score])</f>
        <v>311</v>
      </c>
      <c r="AV178">
        <f>(Table2[[#This Row],[Rank 1Y]]+Table2[[#This Row],[Rank 6M]]+Table2[[#This Row],[Rank Sharpe]])/3</f>
        <v>230</v>
      </c>
    </row>
    <row r="179" spans="1:48" x14ac:dyDescent="0.3">
      <c r="A179" t="s">
        <v>630</v>
      </c>
      <c r="B179" t="s">
        <v>631</v>
      </c>
      <c r="C179" t="s">
        <v>10321</v>
      </c>
      <c r="D179" t="s">
        <v>231</v>
      </c>
      <c r="E179">
        <v>29845.981674049999</v>
      </c>
      <c r="F179">
        <v>4662.6499999999996</v>
      </c>
      <c r="G179">
        <v>105.93398777305499</v>
      </c>
      <c r="H179">
        <f>(Table2[[#This Row],[1Y Return vs Nifty]]-AVERAGE(Table2[1Y Return vs Nifty]))/_xlfn.STDEV.P(Table2[1Y Return vs Nifty])</f>
        <v>1.4078759977853073</v>
      </c>
      <c r="I179">
        <v>7.6588015583188804</v>
      </c>
      <c r="J179">
        <f>(Table2[[#This Row],[1M Return vs Nifty]]-AVERAGE(Table2[1M Return vs Nifty]))/_xlfn.STDEV.P(Table2[1M Return vs Nifty])</f>
        <v>0.77446461062187399</v>
      </c>
      <c r="K179">
        <v>41.999105953443397</v>
      </c>
      <c r="L179">
        <f>(Table2[[#This Row],[6M Return vs Nifty]]-AVERAGE(Table2[6M Return vs Nifty]))/_xlfn.STDEV.P(Table2[6M Return vs Nifty])</f>
        <v>1.2228630122521125</v>
      </c>
      <c r="M179">
        <v>-6.8383934503898702</v>
      </c>
      <c r="N179">
        <f>(Table2[[#This Row],[1W Return vs Nifty]]-AVERAGE(Table2[1W Return vs Nifty]))/_xlfn.STDEV.P(Table2[1W Return vs Nifty])</f>
        <v>-1.4164387105397926</v>
      </c>
      <c r="O179">
        <v>4746.1400000000003</v>
      </c>
      <c r="P179">
        <v>4372.7866300128699</v>
      </c>
      <c r="Q179">
        <v>3315.71033408835</v>
      </c>
      <c r="R179">
        <v>36.129697132738201</v>
      </c>
      <c r="S179" s="2">
        <f>(Table2[[#This Row],[Close Price]]-Table2[[#This Row],[20D EMA]])/Table2[[#This Row],[20D EMA]]</f>
        <v>-1.7591137218876958E-2</v>
      </c>
      <c r="T179" s="2">
        <f>(Table2[[#This Row],[Close Price]]-Table2[[#This Row],[50D EMA]])/Table2[[#This Row],[50D EMA]]</f>
        <v>6.6288020549101587E-2</v>
      </c>
      <c r="U179" s="2">
        <f>(Table2[[#This Row],[Close Price]]-Table2[[#This Row],[200D EMA]])/Table2[[#This Row],[200D EMA]]</f>
        <v>0.40622959492690086</v>
      </c>
      <c r="V179">
        <v>0.83845264520589602</v>
      </c>
      <c r="W179">
        <v>4566</v>
      </c>
      <c r="X179">
        <v>4950</v>
      </c>
      <c r="Y179">
        <v>4566</v>
      </c>
      <c r="Z179">
        <v>4950</v>
      </c>
      <c r="AA179">
        <v>4566</v>
      </c>
      <c r="AB179">
        <v>4950</v>
      </c>
      <c r="AC179" s="2">
        <f>(Table2[[#This Row],[Close Price]]/Table2[[#This Row],[Day Low]])-1</f>
        <v>2.1167323696889895E-2</v>
      </c>
      <c r="AD179" s="2">
        <f>(Table2[[#This Row],[Day High]]/Table2[[#This Row],[Close Price]])-1</f>
        <v>6.162804413799039E-2</v>
      </c>
      <c r="AE179" s="2">
        <f>(Table2[[#This Row],[Close Price]]/Table2[[#This Row],[Current Week Low]])-1</f>
        <v>2.1167323696889895E-2</v>
      </c>
      <c r="AF179" s="2">
        <f>(Table2[[#This Row],[Current Week High]]/Table2[[#This Row],[Close Price]])-1</f>
        <v>6.162804413799039E-2</v>
      </c>
      <c r="AG179" s="2">
        <f>(Table2[[#This Row],[Close Price]]/Table2[[#This Row],[Current Month Low]])-1</f>
        <v>2.1167323696889895E-2</v>
      </c>
      <c r="AH179" s="2">
        <f>(Table2[[#This Row],[Current Month High]]/Table2[[#This Row],[Close Price]])-1</f>
        <v>6.162804413799039E-2</v>
      </c>
      <c r="AI179">
        <v>15.385027827522901</v>
      </c>
      <c r="AJ179">
        <v>146.050131926121</v>
      </c>
      <c r="AK179" t="str">
        <f>IF(AND(Table2[[#This Row],[20D EMA]]&gt;Table2[[#This Row],[50D EMA]],Table2[[#This Row],[50D EMA]]&gt;Table2[[#This Row],[200D EMA]]),"Uptrend","Downtrend/NoTrend")</f>
        <v>Uptrend</v>
      </c>
      <c r="AL179">
        <v>0.18</v>
      </c>
      <c r="AM179" t="s">
        <v>10354</v>
      </c>
      <c r="AN179">
        <v>-4.2300000000000004</v>
      </c>
      <c r="AO179" t="s">
        <v>10353</v>
      </c>
      <c r="AQ179">
        <f>(Table2[[#This Row],[Sharpe Ratio]]-AVERAGE(Table2[Sharpe Ratio]))/_xlfn.STDEV.P(Table2[Sharpe Ratio])</f>
        <v>-0.72731567472953307</v>
      </c>
      <c r="AR17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1.2614492353899678</v>
      </c>
      <c r="AS179">
        <f>_xlfn.RANK.AVG(Table2[[#This Row],[1Y Return vs Nifty Z-Score]],Table2[1Y Return vs Nifty Z-Score])</f>
        <v>63</v>
      </c>
      <c r="AT179">
        <f>_xlfn.RANK.AVG(Table2[[#This Row],[6M Return vs Nifty Z-Score]],Table2[6M Return vs Nifty Z-Score])</f>
        <v>79</v>
      </c>
      <c r="AU179">
        <f>_xlfn.RANK.AVG(Table2[[#This Row],[Sharpe Ratio Z-Score]],Table2[Sharpe Ratio Z-Score])</f>
        <v>548</v>
      </c>
      <c r="AV179">
        <f>(Table2[[#This Row],[Rank 1Y]]+Table2[[#This Row],[Rank 6M]]+Table2[[#This Row],[Rank Sharpe]])/3</f>
        <v>230</v>
      </c>
    </row>
    <row r="180" spans="1:48" x14ac:dyDescent="0.3">
      <c r="A180" t="s">
        <v>58</v>
      </c>
      <c r="B180" t="s">
        <v>59</v>
      </c>
      <c r="C180" t="s">
        <v>10315</v>
      </c>
      <c r="D180" t="s">
        <v>60</v>
      </c>
      <c r="E180">
        <v>402191.80337179999</v>
      </c>
      <c r="F180">
        <v>1092.6500000000001</v>
      </c>
      <c r="G180">
        <v>49.351166178697497</v>
      </c>
      <c r="H180">
        <f>(Table2[[#This Row],[1Y Return vs Nifty]]-AVERAGE(Table2[1Y Return vs Nifty]))/_xlfn.STDEV.P(Table2[1Y Return vs Nifty])</f>
        <v>0.45223117337463842</v>
      </c>
      <c r="I180">
        <v>-1.6357716267117901</v>
      </c>
      <c r="J180">
        <f>(Table2[[#This Row],[1M Return vs Nifty]]-AVERAGE(Table2[1M Return vs Nifty]))/_xlfn.STDEV.P(Table2[1M Return vs Nifty])</f>
        <v>-0.17998568196434855</v>
      </c>
      <c r="K180">
        <v>-2.4073234841427502</v>
      </c>
      <c r="L180">
        <f>(Table2[[#This Row],[6M Return vs Nifty]]-AVERAGE(Table2[6M Return vs Nifty]))/_xlfn.STDEV.P(Table2[6M Return vs Nifty])</f>
        <v>-0.32892170079100747</v>
      </c>
      <c r="M180">
        <v>0.98976816087300301</v>
      </c>
      <c r="N180">
        <f>(Table2[[#This Row],[1W Return vs Nifty]]-AVERAGE(Table2[1W Return vs Nifty]))/_xlfn.STDEV.P(Table2[1W Return vs Nifty])</f>
        <v>0.4645888557747167</v>
      </c>
      <c r="O180">
        <v>1081.28</v>
      </c>
      <c r="P180">
        <v>1051.99665945693</v>
      </c>
      <c r="Q180">
        <v>926.29154537097895</v>
      </c>
      <c r="R180">
        <v>52.473294099001599</v>
      </c>
      <c r="S180" s="2">
        <f>(Table2[[#This Row],[Close Price]]-Table2[[#This Row],[20D EMA]])/Table2[[#This Row],[20D EMA]]</f>
        <v>1.0515315182006621E-2</v>
      </c>
      <c r="T180" s="2">
        <f>(Table2[[#This Row],[Close Price]]-Table2[[#This Row],[50D EMA]])/Table2[[#This Row],[50D EMA]]</f>
        <v>3.8643982542735857E-2</v>
      </c>
      <c r="U180" s="2">
        <f>(Table2[[#This Row],[Close Price]]-Table2[[#This Row],[200D EMA]])/Table2[[#This Row],[200D EMA]]</f>
        <v>0.17959621402179021</v>
      </c>
      <c r="V180">
        <v>0.91274191641991098</v>
      </c>
      <c r="W180">
        <v>1087.3499999999999</v>
      </c>
      <c r="X180">
        <v>1105</v>
      </c>
      <c r="Y180">
        <v>1087.3499999999999</v>
      </c>
      <c r="Z180">
        <v>1105</v>
      </c>
      <c r="AA180">
        <v>1087.3499999999999</v>
      </c>
      <c r="AB180">
        <v>1105</v>
      </c>
      <c r="AC180" s="2">
        <f>(Table2[[#This Row],[Close Price]]/Table2[[#This Row],[Day Low]])-1</f>
        <v>4.8742355267394899E-3</v>
      </c>
      <c r="AD180" s="2">
        <f>(Table2[[#This Row],[Day High]]/Table2[[#This Row],[Close Price]])-1</f>
        <v>1.1302795954788669E-2</v>
      </c>
      <c r="AE180" s="2">
        <f>(Table2[[#This Row],[Close Price]]/Table2[[#This Row],[Current Week Low]])-1</f>
        <v>4.8742355267394899E-3</v>
      </c>
      <c r="AF180" s="2">
        <f>(Table2[[#This Row],[Current Week High]]/Table2[[#This Row],[Close Price]])-1</f>
        <v>1.1302795954788669E-2</v>
      </c>
      <c r="AG180" s="2">
        <f>(Table2[[#This Row],[Close Price]]/Table2[[#This Row],[Current Month Low]])-1</f>
        <v>4.8742355267394899E-3</v>
      </c>
      <c r="AH180" s="2">
        <f>(Table2[[#This Row],[Current Month High]]/Table2[[#This Row],[Close Price]])-1</f>
        <v>1.1302795954788669E-2</v>
      </c>
      <c r="AI180">
        <v>7.9028051068503</v>
      </c>
      <c r="AJ180">
        <v>80.424372523117498</v>
      </c>
      <c r="AK180" t="str">
        <f>IF(AND(Table2[[#This Row],[20D EMA]]&gt;Table2[[#This Row],[50D EMA]],Table2[[#This Row],[50D EMA]]&gt;Table2[[#This Row],[200D EMA]]),"Uptrend","Downtrend/NoTrend")</f>
        <v>Uptrend</v>
      </c>
      <c r="AL180">
        <v>7.0000000000000007E-2</v>
      </c>
      <c r="AM180" t="s">
        <v>10354</v>
      </c>
      <c r="AN180">
        <v>2.85</v>
      </c>
      <c r="AO180" t="s">
        <v>10354</v>
      </c>
      <c r="AP180">
        <v>0.18141342364494401</v>
      </c>
      <c r="AQ180">
        <f>(Table2[[#This Row],[Sharpe Ratio]]-AVERAGE(Table2[Sharpe Ratio]))/_xlfn.STDEV.P(Table2[Sharpe Ratio])</f>
        <v>1.348291790777751</v>
      </c>
      <c r="AR18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1.75620443717175</v>
      </c>
      <c r="AS180">
        <f>_xlfn.RANK.AVG(Table2[[#This Row],[1Y Return vs Nifty Z-Score]],Table2[1Y Return vs Nifty Z-Score])</f>
        <v>184</v>
      </c>
      <c r="AT180">
        <f>_xlfn.RANK.AVG(Table2[[#This Row],[6M Return vs Nifty Z-Score]],Table2[6M Return vs Nifty Z-Score])</f>
        <v>438</v>
      </c>
      <c r="AU180">
        <f>_xlfn.RANK.AVG(Table2[[#This Row],[Sharpe Ratio Z-Score]],Table2[Sharpe Ratio Z-Score])</f>
        <v>71</v>
      </c>
      <c r="AV180">
        <f>(Table2[[#This Row],[Rank 1Y]]+Table2[[#This Row],[Rank 6M]]+Table2[[#This Row],[Rank Sharpe]])/3</f>
        <v>231</v>
      </c>
    </row>
    <row r="181" spans="1:48" x14ac:dyDescent="0.3">
      <c r="A181" t="s">
        <v>1411</v>
      </c>
      <c r="B181" t="s">
        <v>1412</v>
      </c>
      <c r="C181" t="s">
        <v>10320</v>
      </c>
      <c r="D181" t="s">
        <v>204</v>
      </c>
      <c r="E181">
        <v>7812.0238687999999</v>
      </c>
      <c r="F181">
        <v>1928</v>
      </c>
      <c r="G181">
        <v>64.4752322349254</v>
      </c>
      <c r="H181">
        <f>(Table2[[#This Row],[1Y Return vs Nifty]]-AVERAGE(Table2[1Y Return vs Nifty]))/_xlfn.STDEV.P(Table2[1Y Return vs Nifty])</f>
        <v>0.70766621608591529</v>
      </c>
      <c r="I181">
        <v>1.9208475437979</v>
      </c>
      <c r="J181">
        <f>(Table2[[#This Row],[1M Return vs Nifty]]-AVERAGE(Table2[1M Return vs Nifty]))/_xlfn.STDEV.P(Table2[1M Return vs Nifty])</f>
        <v>0.18523993306205466</v>
      </c>
      <c r="K181">
        <v>21.6390086900428</v>
      </c>
      <c r="L181">
        <f>(Table2[[#This Row],[6M Return vs Nifty]]-AVERAGE(Table2[6M Return vs Nifty]))/_xlfn.STDEV.P(Table2[6M Return vs Nifty])</f>
        <v>0.51137847972912287</v>
      </c>
      <c r="M181">
        <v>-9.45141788146843</v>
      </c>
      <c r="N181">
        <f>(Table2[[#This Row],[1W Return vs Nifty]]-AVERAGE(Table2[1W Return vs Nifty]))/_xlfn.STDEV.P(Table2[1W Return vs Nifty])</f>
        <v>-2.0443218880204785</v>
      </c>
      <c r="O181">
        <v>1975.54</v>
      </c>
      <c r="P181">
        <v>1840.77266249525</v>
      </c>
      <c r="Q181">
        <v>1474.2730939881001</v>
      </c>
      <c r="R181">
        <v>37.856481630700898</v>
      </c>
      <c r="S181" s="2">
        <f>(Table2[[#This Row],[Close Price]]-Table2[[#This Row],[20D EMA]])/Table2[[#This Row],[20D EMA]]</f>
        <v>-2.4064306468104906E-2</v>
      </c>
      <c r="T181" s="2">
        <f>(Table2[[#This Row],[Close Price]]-Table2[[#This Row],[50D EMA]])/Table2[[#This Row],[50D EMA]]</f>
        <v>4.7386262998120293E-2</v>
      </c>
      <c r="U181" s="2">
        <f>(Table2[[#This Row],[Close Price]]-Table2[[#This Row],[200D EMA]])/Table2[[#This Row],[200D EMA]]</f>
        <v>0.30776313280228818</v>
      </c>
      <c r="V181">
        <v>0.473259972430631</v>
      </c>
      <c r="W181">
        <v>1920.05</v>
      </c>
      <c r="X181">
        <v>1986.1</v>
      </c>
      <c r="Y181">
        <v>1920.05</v>
      </c>
      <c r="Z181">
        <v>1986.1</v>
      </c>
      <c r="AA181">
        <v>1920.05</v>
      </c>
      <c r="AB181">
        <v>1986.1</v>
      </c>
      <c r="AC181" s="2">
        <f>(Table2[[#This Row],[Close Price]]/Table2[[#This Row],[Day Low]])-1</f>
        <v>4.1405171740318547E-3</v>
      </c>
      <c r="AD181" s="2">
        <f>(Table2[[#This Row],[Day High]]/Table2[[#This Row],[Close Price]])-1</f>
        <v>3.0134854771784125E-2</v>
      </c>
      <c r="AE181" s="2">
        <f>(Table2[[#This Row],[Close Price]]/Table2[[#This Row],[Current Week Low]])-1</f>
        <v>4.1405171740318547E-3</v>
      </c>
      <c r="AF181" s="2">
        <f>(Table2[[#This Row],[Current Week High]]/Table2[[#This Row],[Close Price]])-1</f>
        <v>3.0134854771784125E-2</v>
      </c>
      <c r="AG181" s="2">
        <f>(Table2[[#This Row],[Close Price]]/Table2[[#This Row],[Current Month Low]])-1</f>
        <v>4.1405171740318547E-3</v>
      </c>
      <c r="AH181" s="2">
        <f>(Table2[[#This Row],[Current Month High]]/Table2[[#This Row],[Close Price]])-1</f>
        <v>3.0134854771784125E-2</v>
      </c>
      <c r="AI181">
        <v>12.655601659750999</v>
      </c>
      <c r="AJ181">
        <v>126.823529411764</v>
      </c>
      <c r="AK181" t="str">
        <f>IF(AND(Table2[[#This Row],[20D EMA]]&gt;Table2[[#This Row],[50D EMA]],Table2[[#This Row],[50D EMA]]&gt;Table2[[#This Row],[200D EMA]]),"Uptrend","Downtrend/NoTrend")</f>
        <v>Uptrend</v>
      </c>
      <c r="AL181">
        <v>0.15</v>
      </c>
      <c r="AM181" t="s">
        <v>10354</v>
      </c>
      <c r="AN181">
        <v>-4.1399999999999997</v>
      </c>
      <c r="AO181" t="s">
        <v>10353</v>
      </c>
      <c r="AP181">
        <v>5.2577088127549999E-2</v>
      </c>
      <c r="AQ181">
        <f>(Table2[[#This Row],[Sharpe Ratio]]-AVERAGE(Table2[Sharpe Ratio]))/_xlfn.STDEV.P(Table2[Sharpe Ratio])</f>
        <v>-0.12576483885665196</v>
      </c>
      <c r="AR18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-0.76580209800003773</v>
      </c>
      <c r="AS181">
        <f>_xlfn.RANK.AVG(Table2[[#This Row],[1Y Return vs Nifty Z-Score]],Table2[1Y Return vs Nifty Z-Score])</f>
        <v>138</v>
      </c>
      <c r="AT181">
        <f>_xlfn.RANK.AVG(Table2[[#This Row],[6M Return vs Nifty Z-Score]],Table2[6M Return vs Nifty Z-Score])</f>
        <v>187</v>
      </c>
      <c r="AU181">
        <f>_xlfn.RANK.AVG(Table2[[#This Row],[Sharpe Ratio Z-Score]],Table2[Sharpe Ratio Z-Score])</f>
        <v>376</v>
      </c>
      <c r="AV181">
        <f>(Table2[[#This Row],[Rank 1Y]]+Table2[[#This Row],[Rank 6M]]+Table2[[#This Row],[Rank Sharpe]])/3</f>
        <v>233.66666666666666</v>
      </c>
    </row>
    <row r="182" spans="1:48" x14ac:dyDescent="0.3">
      <c r="A182" t="s">
        <v>987</v>
      </c>
      <c r="B182" t="s">
        <v>988</v>
      </c>
      <c r="C182" t="s">
        <v>10323</v>
      </c>
      <c r="D182" t="s">
        <v>989</v>
      </c>
      <c r="E182">
        <v>14724.393745609999</v>
      </c>
      <c r="F182">
        <v>829.3</v>
      </c>
      <c r="G182">
        <v>42.453331773958702</v>
      </c>
      <c r="H182">
        <f>(Table2[[#This Row],[1Y Return vs Nifty]]-AVERAGE(Table2[1Y Return vs Nifty]))/_xlfn.STDEV.P(Table2[1Y Return vs Nifty])</f>
        <v>0.3357315085861326</v>
      </c>
      <c r="I182">
        <v>2.66458187963749</v>
      </c>
      <c r="J182">
        <f>(Table2[[#This Row],[1M Return vs Nifty]]-AVERAGE(Table2[1M Return vs Nifty]))/_xlfn.STDEV.P(Table2[1M Return vs Nifty])</f>
        <v>0.26161325761576026</v>
      </c>
      <c r="K182">
        <v>19.833970132528201</v>
      </c>
      <c r="L182">
        <f>(Table2[[#This Row],[6M Return vs Nifty]]-AVERAGE(Table2[6M Return vs Nifty]))/_xlfn.STDEV.P(Table2[6M Return vs Nifty])</f>
        <v>0.44830132456307986</v>
      </c>
      <c r="M182">
        <v>-0.48374587107272499</v>
      </c>
      <c r="N182">
        <f>(Table2[[#This Row],[1W Return vs Nifty]]-AVERAGE(Table2[1W Return vs Nifty]))/_xlfn.STDEV.P(Table2[1W Return vs Nifty])</f>
        <v>0.11051843016504322</v>
      </c>
      <c r="O182">
        <v>801.68</v>
      </c>
      <c r="P182">
        <v>774.63666862974196</v>
      </c>
      <c r="Q182">
        <v>668.54564664870895</v>
      </c>
      <c r="R182">
        <v>67.266727504429994</v>
      </c>
      <c r="S182" s="2">
        <f>(Table2[[#This Row],[Close Price]]-Table2[[#This Row],[20D EMA]])/Table2[[#This Row],[20D EMA]]</f>
        <v>3.4452649436184021E-2</v>
      </c>
      <c r="T182" s="2">
        <f>(Table2[[#This Row],[Close Price]]-Table2[[#This Row],[50D EMA]])/Table2[[#This Row],[50D EMA]]</f>
        <v>7.0566413370221917E-2</v>
      </c>
      <c r="U182" s="2">
        <f>(Table2[[#This Row],[Close Price]]-Table2[[#This Row],[200D EMA]])/Table2[[#This Row],[200D EMA]]</f>
        <v>0.24045381816054257</v>
      </c>
      <c r="V182">
        <v>0.91508385323330099</v>
      </c>
      <c r="W182">
        <v>819.65</v>
      </c>
      <c r="X182">
        <v>838</v>
      </c>
      <c r="Y182">
        <v>819.65</v>
      </c>
      <c r="Z182">
        <v>838</v>
      </c>
      <c r="AA182">
        <v>819.65</v>
      </c>
      <c r="AB182">
        <v>838</v>
      </c>
      <c r="AC182" s="2">
        <f>(Table2[[#This Row],[Close Price]]/Table2[[#This Row],[Day Low]])-1</f>
        <v>1.177331787958269E-2</v>
      </c>
      <c r="AD182" s="2">
        <f>(Table2[[#This Row],[Day High]]/Table2[[#This Row],[Close Price]])-1</f>
        <v>1.049077535270726E-2</v>
      </c>
      <c r="AE182" s="2">
        <f>(Table2[[#This Row],[Close Price]]/Table2[[#This Row],[Current Week Low]])-1</f>
        <v>1.177331787958269E-2</v>
      </c>
      <c r="AF182" s="2">
        <f>(Table2[[#This Row],[Current Week High]]/Table2[[#This Row],[Close Price]])-1</f>
        <v>1.049077535270726E-2</v>
      </c>
      <c r="AG182" s="2">
        <f>(Table2[[#This Row],[Close Price]]/Table2[[#This Row],[Current Month Low]])-1</f>
        <v>1.177331787958269E-2</v>
      </c>
      <c r="AH182" s="2">
        <f>(Table2[[#This Row],[Current Month High]]/Table2[[#This Row],[Close Price]])-1</f>
        <v>1.049077535270726E-2</v>
      </c>
      <c r="AI182">
        <v>5.5106716507898197</v>
      </c>
      <c r="AJ182">
        <v>83.189750386569401</v>
      </c>
      <c r="AK182" t="str">
        <f>IF(AND(Table2[[#This Row],[20D EMA]]&gt;Table2[[#This Row],[50D EMA]],Table2[[#This Row],[50D EMA]]&gt;Table2[[#This Row],[200D EMA]]),"Uptrend","Downtrend/NoTrend")</f>
        <v>Uptrend</v>
      </c>
      <c r="AL182">
        <v>0.06</v>
      </c>
      <c r="AM182" t="s">
        <v>10354</v>
      </c>
      <c r="AN182">
        <v>10.56</v>
      </c>
      <c r="AO182" t="s">
        <v>10354</v>
      </c>
      <c r="AP182">
        <v>7.9519072589222001E-2</v>
      </c>
      <c r="AQ182">
        <f>(Table2[[#This Row],[Sharpe Ratio]]-AVERAGE(Table2[Sharpe Ratio]))/_xlfn.STDEV.P(Table2[Sharpe Ratio])</f>
        <v>0.18248679412985866</v>
      </c>
      <c r="AR18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1.3386513150598747</v>
      </c>
      <c r="AS182">
        <f>_xlfn.RANK.AVG(Table2[[#This Row],[1Y Return vs Nifty Z-Score]],Table2[1Y Return vs Nifty Z-Score])</f>
        <v>210</v>
      </c>
      <c r="AT182">
        <f>_xlfn.RANK.AVG(Table2[[#This Row],[6M Return vs Nifty Z-Score]],Table2[6M Return vs Nifty Z-Score])</f>
        <v>199</v>
      </c>
      <c r="AU182">
        <f>_xlfn.RANK.AVG(Table2[[#This Row],[Sharpe Ratio Z-Score]],Table2[Sharpe Ratio Z-Score])</f>
        <v>294</v>
      </c>
      <c r="AV182">
        <f>(Table2[[#This Row],[Rank 1Y]]+Table2[[#This Row],[Rank 6M]]+Table2[[#This Row],[Rank Sharpe]])/3</f>
        <v>234.33333333333334</v>
      </c>
    </row>
    <row r="183" spans="1:48" x14ac:dyDescent="0.3">
      <c r="A183" t="s">
        <v>1314</v>
      </c>
      <c r="B183" t="s">
        <v>1315</v>
      </c>
      <c r="C183" t="s">
        <v>10319</v>
      </c>
      <c r="D183" t="s">
        <v>298</v>
      </c>
      <c r="E183">
        <v>8718.3621174149994</v>
      </c>
      <c r="F183">
        <v>535.65</v>
      </c>
      <c r="G183">
        <v>19.5569940309326</v>
      </c>
      <c r="H183">
        <f>(Table2[[#This Row],[1Y Return vs Nifty]]-AVERAGE(Table2[1Y Return vs Nifty]))/_xlfn.STDEV.P(Table2[1Y Return vs Nifty])</f>
        <v>-5.0971841397805327E-2</v>
      </c>
      <c r="I183">
        <v>-5.0127487245475004</v>
      </c>
      <c r="J183">
        <f>(Table2[[#This Row],[1M Return vs Nifty]]-AVERAGE(Table2[1M Return vs Nifty]))/_xlfn.STDEV.P(Table2[1M Return vs Nifty])</f>
        <v>-0.52676403476459399</v>
      </c>
      <c r="K183">
        <v>20.3357407165953</v>
      </c>
      <c r="L183">
        <f>(Table2[[#This Row],[6M Return vs Nifty]]-AVERAGE(Table2[6M Return vs Nifty]))/_xlfn.STDEV.P(Table2[6M Return vs Nifty])</f>
        <v>0.46583572063301004</v>
      </c>
      <c r="M183">
        <v>-4.3457288269766696</v>
      </c>
      <c r="N183">
        <f>(Table2[[#This Row],[1W Return vs Nifty]]-AVERAGE(Table2[1W Return vs Nifty]))/_xlfn.STDEV.P(Table2[1W Return vs Nifty])</f>
        <v>-0.81747676991363416</v>
      </c>
      <c r="O183">
        <v>552.77</v>
      </c>
      <c r="P183">
        <v>531.83225060407995</v>
      </c>
      <c r="Q183">
        <v>450.27427789414401</v>
      </c>
      <c r="R183">
        <v>32.277563077205201</v>
      </c>
      <c r="S183" s="2">
        <f>(Table2[[#This Row],[Close Price]]-Table2[[#This Row],[20D EMA]])/Table2[[#This Row],[20D EMA]]</f>
        <v>-3.0971290048302198E-2</v>
      </c>
      <c r="T183" s="2">
        <f>(Table2[[#This Row],[Close Price]]-Table2[[#This Row],[50D EMA]])/Table2[[#This Row],[50D EMA]]</f>
        <v>7.1784841772638899E-3</v>
      </c>
      <c r="U183" s="2">
        <f>(Table2[[#This Row],[Close Price]]-Table2[[#This Row],[200D EMA]])/Table2[[#This Row],[200D EMA]]</f>
        <v>0.18960825944831594</v>
      </c>
      <c r="V183">
        <v>0.791769914996163</v>
      </c>
      <c r="W183">
        <v>532.25</v>
      </c>
      <c r="X183">
        <v>561</v>
      </c>
      <c r="Y183">
        <v>532.25</v>
      </c>
      <c r="Z183">
        <v>561</v>
      </c>
      <c r="AA183">
        <v>532.25</v>
      </c>
      <c r="AB183">
        <v>561</v>
      </c>
      <c r="AC183" s="2">
        <f>(Table2[[#This Row],[Close Price]]/Table2[[#This Row],[Day Low]])-1</f>
        <v>6.3879755753875056E-3</v>
      </c>
      <c r="AD183" s="2">
        <f>(Table2[[#This Row],[Day High]]/Table2[[#This Row],[Close Price]])-1</f>
        <v>4.7325679081489769E-2</v>
      </c>
      <c r="AE183" s="2">
        <f>(Table2[[#This Row],[Close Price]]/Table2[[#This Row],[Current Week Low]])-1</f>
        <v>6.3879755753875056E-3</v>
      </c>
      <c r="AF183" s="2">
        <f>(Table2[[#This Row],[Current Week High]]/Table2[[#This Row],[Close Price]])-1</f>
        <v>4.7325679081489769E-2</v>
      </c>
      <c r="AG183" s="2">
        <f>(Table2[[#This Row],[Close Price]]/Table2[[#This Row],[Current Month Low]])-1</f>
        <v>6.3879755753875056E-3</v>
      </c>
      <c r="AH183" s="2">
        <f>(Table2[[#This Row],[Current Month High]]/Table2[[#This Row],[Close Price]])-1</f>
        <v>4.7325679081489769E-2</v>
      </c>
      <c r="AI183">
        <v>12.368150844768</v>
      </c>
      <c r="AJ183">
        <v>56.9440375036624</v>
      </c>
      <c r="AK183" t="str">
        <f>IF(AND(Table2[[#This Row],[20D EMA]]&gt;Table2[[#This Row],[50D EMA]],Table2[[#This Row],[50D EMA]]&gt;Table2[[#This Row],[200D EMA]]),"Uptrend","Downtrend/NoTrend")</f>
        <v>Uptrend</v>
      </c>
      <c r="AL183">
        <v>-0.12</v>
      </c>
      <c r="AM183" t="s">
        <v>10353</v>
      </c>
      <c r="AN183">
        <v>-3.55</v>
      </c>
      <c r="AO183" t="s">
        <v>10353</v>
      </c>
      <c r="AP183">
        <v>0.11834274531458699</v>
      </c>
      <c r="AQ183">
        <f>(Table2[[#This Row],[Sharpe Ratio]]-AVERAGE(Table2[Sharpe Ratio]))/_xlfn.STDEV.P(Table2[Sharpe Ratio])</f>
        <v>0.62668052206970914</v>
      </c>
      <c r="AR18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-0.30269640337331427</v>
      </c>
      <c r="AS183">
        <f>_xlfn.RANK.AVG(Table2[[#This Row],[1Y Return vs Nifty Z-Score]],Table2[1Y Return vs Nifty Z-Score])</f>
        <v>318</v>
      </c>
      <c r="AT183">
        <f>_xlfn.RANK.AVG(Table2[[#This Row],[6M Return vs Nifty Z-Score]],Table2[6M Return vs Nifty Z-Score])</f>
        <v>195</v>
      </c>
      <c r="AU183">
        <f>_xlfn.RANK.AVG(Table2[[#This Row],[Sharpe Ratio Z-Score]],Table2[Sharpe Ratio Z-Score])</f>
        <v>190</v>
      </c>
      <c r="AV183">
        <f>(Table2[[#This Row],[Rank 1Y]]+Table2[[#This Row],[Rank 6M]]+Table2[[#This Row],[Rank Sharpe]])/3</f>
        <v>234.33333333333334</v>
      </c>
    </row>
    <row r="184" spans="1:48" x14ac:dyDescent="0.3">
      <c r="A184" t="s">
        <v>1010</v>
      </c>
      <c r="B184" t="s">
        <v>1011</v>
      </c>
      <c r="C184" t="s">
        <v>10321</v>
      </c>
      <c r="D184" t="s">
        <v>46</v>
      </c>
      <c r="E184">
        <v>13886.159732960001</v>
      </c>
      <c r="F184">
        <v>755.45</v>
      </c>
      <c r="G184">
        <v>19.6467326811606</v>
      </c>
      <c r="H184">
        <f>(Table2[[#This Row],[1Y Return vs Nifty]]-AVERAGE(Table2[1Y Return vs Nifty]))/_xlfn.STDEV.P(Table2[1Y Return vs Nifty])</f>
        <v>-4.9456217499534771E-2</v>
      </c>
      <c r="I184">
        <v>9.2794622624126095</v>
      </c>
      <c r="J184">
        <f>(Table2[[#This Row],[1M Return vs Nifty]]-AVERAGE(Table2[1M Return vs Nifty]))/_xlfn.STDEV.P(Table2[1M Return vs Nifty])</f>
        <v>0.94088861443697225</v>
      </c>
      <c r="K184">
        <v>37.3481310832546</v>
      </c>
      <c r="L184">
        <f>(Table2[[#This Row],[6M Return vs Nifty]]-AVERAGE(Table2[6M Return vs Nifty]))/_xlfn.STDEV.P(Table2[6M Return vs Nifty])</f>
        <v>1.0603344821335017</v>
      </c>
      <c r="M184">
        <v>-0.55421825217149701</v>
      </c>
      <c r="N184">
        <f>(Table2[[#This Row],[1W Return vs Nifty]]-AVERAGE(Table2[1W Return vs Nifty]))/_xlfn.STDEV.P(Table2[1W Return vs Nifty])</f>
        <v>9.358463419947595E-2</v>
      </c>
      <c r="O184">
        <v>736.14</v>
      </c>
      <c r="P184">
        <v>703.019762065024</v>
      </c>
      <c r="Q184">
        <v>599.41684195986704</v>
      </c>
      <c r="R184">
        <v>55.908475676486603</v>
      </c>
      <c r="S184" s="2">
        <f>(Table2[[#This Row],[Close Price]]-Table2[[#This Row],[20D EMA]])/Table2[[#This Row],[20D EMA]]</f>
        <v>2.6231423370554594E-2</v>
      </c>
      <c r="T184" s="2">
        <f>(Table2[[#This Row],[Close Price]]-Table2[[#This Row],[50D EMA]])/Table2[[#This Row],[50D EMA]]</f>
        <v>7.4578611817354076E-2</v>
      </c>
      <c r="U184" s="2">
        <f>(Table2[[#This Row],[Close Price]]-Table2[[#This Row],[200D EMA]])/Table2[[#This Row],[200D EMA]]</f>
        <v>0.26030826482946895</v>
      </c>
      <c r="V184">
        <v>1.5465409279040401</v>
      </c>
      <c r="W184">
        <v>748.95</v>
      </c>
      <c r="X184">
        <v>771.8</v>
      </c>
      <c r="Y184">
        <v>748.95</v>
      </c>
      <c r="Z184">
        <v>771.8</v>
      </c>
      <c r="AA184">
        <v>748.95</v>
      </c>
      <c r="AB184">
        <v>771.8</v>
      </c>
      <c r="AC184" s="2">
        <f>(Table2[[#This Row],[Close Price]]/Table2[[#This Row],[Day Low]])-1</f>
        <v>8.6788170104812323E-3</v>
      </c>
      <c r="AD184" s="2">
        <f>(Table2[[#This Row],[Day High]]/Table2[[#This Row],[Close Price]])-1</f>
        <v>2.1642729498974056E-2</v>
      </c>
      <c r="AE184" s="2">
        <f>(Table2[[#This Row],[Close Price]]/Table2[[#This Row],[Current Week Low]])-1</f>
        <v>8.6788170104812323E-3</v>
      </c>
      <c r="AF184" s="2">
        <f>(Table2[[#This Row],[Current Week High]]/Table2[[#This Row],[Close Price]])-1</f>
        <v>2.1642729498974056E-2</v>
      </c>
      <c r="AG184" s="2">
        <f>(Table2[[#This Row],[Close Price]]/Table2[[#This Row],[Current Month Low]])-1</f>
        <v>8.6788170104812323E-3</v>
      </c>
      <c r="AH184" s="2">
        <f>(Table2[[#This Row],[Current Month High]]/Table2[[#This Row],[Close Price]])-1</f>
        <v>2.1642729498974056E-2</v>
      </c>
      <c r="AI184">
        <v>7.6113574690581602</v>
      </c>
      <c r="AJ184">
        <v>68.627232142857096</v>
      </c>
      <c r="AK184" t="str">
        <f>IF(AND(Table2[[#This Row],[20D EMA]]&gt;Table2[[#This Row],[50D EMA]],Table2[[#This Row],[50D EMA]]&gt;Table2[[#This Row],[200D EMA]]),"Uptrend","Downtrend/NoTrend")</f>
        <v>Uptrend</v>
      </c>
      <c r="AL184">
        <v>0.13</v>
      </c>
      <c r="AM184" t="s">
        <v>10354</v>
      </c>
      <c r="AN184">
        <v>7.81</v>
      </c>
      <c r="AO184" t="s">
        <v>10354</v>
      </c>
      <c r="AP184">
        <v>8.0300536593312002E-2</v>
      </c>
      <c r="AQ184">
        <f>(Table2[[#This Row],[Sharpe Ratio]]-AVERAGE(Table2[Sharpe Ratio]))/_xlfn.STDEV.P(Table2[Sharpe Ratio])</f>
        <v>0.19142776712030821</v>
      </c>
      <c r="AR18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2.2367792803907234</v>
      </c>
      <c r="AS184">
        <f>_xlfn.RANK.AVG(Table2[[#This Row],[1Y Return vs Nifty Z-Score]],Table2[1Y Return vs Nifty Z-Score])</f>
        <v>317</v>
      </c>
      <c r="AT184">
        <f>_xlfn.RANK.AVG(Table2[[#This Row],[6M Return vs Nifty Z-Score]],Table2[6M Return vs Nifty Z-Score])</f>
        <v>96</v>
      </c>
      <c r="AU184">
        <f>_xlfn.RANK.AVG(Table2[[#This Row],[Sharpe Ratio Z-Score]],Table2[Sharpe Ratio Z-Score])</f>
        <v>291</v>
      </c>
      <c r="AV184">
        <f>(Table2[[#This Row],[Rank 1Y]]+Table2[[#This Row],[Rank 6M]]+Table2[[#This Row],[Rank Sharpe]])/3</f>
        <v>234.66666666666666</v>
      </c>
    </row>
    <row r="185" spans="1:48" x14ac:dyDescent="0.3">
      <c r="A185" t="s">
        <v>1177</v>
      </c>
      <c r="B185" t="s">
        <v>1178</v>
      </c>
      <c r="C185" t="s">
        <v>10312</v>
      </c>
      <c r="D185" t="s">
        <v>989</v>
      </c>
      <c r="E185">
        <v>10281.63755696</v>
      </c>
      <c r="F185">
        <v>469.7</v>
      </c>
      <c r="G185">
        <v>11.9805590655555</v>
      </c>
      <c r="H185">
        <f>(Table2[[#This Row],[1Y Return vs Nifty]]-AVERAGE(Table2[1Y Return vs Nifty]))/_xlfn.STDEV.P(Table2[1Y Return vs Nifty])</f>
        <v>-0.17893260153898338</v>
      </c>
      <c r="I185">
        <v>17.1817741589329</v>
      </c>
      <c r="J185">
        <f>(Table2[[#This Row],[1M Return vs Nifty]]-AVERAGE(Table2[1M Return vs Nifty]))/_xlfn.STDEV.P(Table2[1M Return vs Nifty])</f>
        <v>1.7523690075214762</v>
      </c>
      <c r="K185">
        <v>29.653974914249499</v>
      </c>
      <c r="L185">
        <f>(Table2[[#This Row],[6M Return vs Nifty]]-AVERAGE(Table2[6M Return vs Nifty]))/_xlfn.STDEV.P(Table2[6M Return vs Nifty])</f>
        <v>0.79146184197651936</v>
      </c>
      <c r="M185">
        <v>4.3325637887095496</v>
      </c>
      <c r="N185">
        <f>(Table2[[#This Row],[1W Return vs Nifty]]-AVERAGE(Table2[1W Return vs Nifty]))/_xlfn.STDEV.P(Table2[1W Return vs Nifty])</f>
        <v>1.267828624799078</v>
      </c>
      <c r="O185">
        <v>436.77</v>
      </c>
      <c r="P185">
        <v>413.29833822143797</v>
      </c>
      <c r="Q185">
        <v>368.508833396282</v>
      </c>
      <c r="R185">
        <v>67.370999688062398</v>
      </c>
      <c r="S185" s="2">
        <f>(Table2[[#This Row],[Close Price]]-Table2[[#This Row],[20D EMA]])/Table2[[#This Row],[20D EMA]]</f>
        <v>7.5394372324106534E-2</v>
      </c>
      <c r="T185" s="2">
        <f>(Table2[[#This Row],[Close Price]]-Table2[[#This Row],[50D EMA]])/Table2[[#This Row],[50D EMA]]</f>
        <v>0.13646718741061814</v>
      </c>
      <c r="U185" s="2">
        <f>(Table2[[#This Row],[Close Price]]-Table2[[#This Row],[200D EMA]])/Table2[[#This Row],[200D EMA]]</f>
        <v>0.27459631203711315</v>
      </c>
      <c r="V185">
        <v>1.7945089871318001</v>
      </c>
      <c r="W185">
        <v>466.1</v>
      </c>
      <c r="X185">
        <v>476.85</v>
      </c>
      <c r="Y185">
        <v>466.1</v>
      </c>
      <c r="Z185">
        <v>476.85</v>
      </c>
      <c r="AA185">
        <v>466.1</v>
      </c>
      <c r="AB185">
        <v>476.85</v>
      </c>
      <c r="AC185" s="2">
        <f>(Table2[[#This Row],[Close Price]]/Table2[[#This Row],[Day Low]])-1</f>
        <v>7.7236644496887497E-3</v>
      </c>
      <c r="AD185" s="2">
        <f>(Table2[[#This Row],[Day High]]/Table2[[#This Row],[Close Price]])-1</f>
        <v>1.5222482435597318E-2</v>
      </c>
      <c r="AE185" s="2">
        <f>(Table2[[#This Row],[Close Price]]/Table2[[#This Row],[Current Week Low]])-1</f>
        <v>7.7236644496887497E-3</v>
      </c>
      <c r="AF185" s="2">
        <f>(Table2[[#This Row],[Current Week High]]/Table2[[#This Row],[Close Price]])-1</f>
        <v>1.5222482435597318E-2</v>
      </c>
      <c r="AG185" s="2">
        <f>(Table2[[#This Row],[Close Price]]/Table2[[#This Row],[Current Month Low]])-1</f>
        <v>7.7236644496887497E-3</v>
      </c>
      <c r="AH185" s="2">
        <f>(Table2[[#This Row],[Current Month High]]/Table2[[#This Row],[Close Price]])-1</f>
        <v>1.5222482435597318E-2</v>
      </c>
      <c r="AI185">
        <v>3.04449648711944</v>
      </c>
      <c r="AJ185">
        <v>75.588785046728901</v>
      </c>
      <c r="AK185" t="str">
        <f>IF(AND(Table2[[#This Row],[20D EMA]]&gt;Table2[[#This Row],[50D EMA]],Table2[[#This Row],[50D EMA]]&gt;Table2[[#This Row],[200D EMA]]),"Uptrend","Downtrend/NoTrend")</f>
        <v>Uptrend</v>
      </c>
      <c r="AL185">
        <v>0.14000000000000001</v>
      </c>
      <c r="AM185" t="s">
        <v>10354</v>
      </c>
      <c r="AN185">
        <v>15.29</v>
      </c>
      <c r="AO185" t="s">
        <v>10354</v>
      </c>
      <c r="AP185">
        <v>0.110087694197292</v>
      </c>
      <c r="AQ185">
        <f>(Table2[[#This Row],[Sharpe Ratio]]-AVERAGE(Table2[Sharpe Ratio]))/_xlfn.STDEV.P(Table2[Sharpe Ratio])</f>
        <v>0.5322319119120823</v>
      </c>
      <c r="AR18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4.1649587846701728</v>
      </c>
      <c r="AS185">
        <f>_xlfn.RANK.AVG(Table2[[#This Row],[1Y Return vs Nifty Z-Score]],Table2[1Y Return vs Nifty Z-Score])</f>
        <v>357</v>
      </c>
      <c r="AT185">
        <f>_xlfn.RANK.AVG(Table2[[#This Row],[6M Return vs Nifty Z-Score]],Table2[6M Return vs Nifty Z-Score])</f>
        <v>137</v>
      </c>
      <c r="AU185">
        <f>_xlfn.RANK.AVG(Table2[[#This Row],[Sharpe Ratio Z-Score]],Table2[Sharpe Ratio Z-Score])</f>
        <v>210</v>
      </c>
      <c r="AV185">
        <f>(Table2[[#This Row],[Rank 1Y]]+Table2[[#This Row],[Rank 6M]]+Table2[[#This Row],[Rank Sharpe]])/3</f>
        <v>234.66666666666666</v>
      </c>
    </row>
    <row r="186" spans="1:48" x14ac:dyDescent="0.3">
      <c r="A186" t="s">
        <v>1417</v>
      </c>
      <c r="B186" t="s">
        <v>1418</v>
      </c>
      <c r="C186" t="s">
        <v>10317</v>
      </c>
      <c r="D186" t="s">
        <v>1419</v>
      </c>
      <c r="E186">
        <v>7789.41387708</v>
      </c>
      <c r="F186">
        <v>382.8</v>
      </c>
      <c r="G186">
        <v>27.367771914782502</v>
      </c>
      <c r="H186">
        <f>(Table2[[#This Row],[1Y Return vs Nifty]]-AVERAGE(Table2[1Y Return vs Nifty]))/_xlfn.STDEV.P(Table2[1Y Return vs Nifty])</f>
        <v>8.0946808980471782E-2</v>
      </c>
      <c r="I186">
        <v>-18.286400135147801</v>
      </c>
      <c r="J186">
        <f>(Table2[[#This Row],[1M Return vs Nifty]]-AVERAGE(Table2[1M Return vs Nifty]))/_xlfn.STDEV.P(Table2[1M Return vs Nifty])</f>
        <v>-1.8898218342275155</v>
      </c>
      <c r="K186">
        <v>23.267492751334999</v>
      </c>
      <c r="L186">
        <f>(Table2[[#This Row],[6M Return vs Nifty]]-AVERAGE(Table2[6M Return vs Nifty]))/_xlfn.STDEV.P(Table2[6M Return vs Nifty])</f>
        <v>0.56828592992841032</v>
      </c>
      <c r="M186">
        <v>-5.0163166736258402</v>
      </c>
      <c r="N186">
        <f>(Table2[[#This Row],[1W Return vs Nifty]]-AVERAGE(Table2[1W Return vs Nifty]))/_xlfn.STDEV.P(Table2[1W Return vs Nifty])</f>
        <v>-0.97861220474775013</v>
      </c>
      <c r="O186">
        <v>419.56</v>
      </c>
      <c r="P186">
        <v>446.89240085896699</v>
      </c>
      <c r="Q186">
        <v>388.61124276951199</v>
      </c>
      <c r="R186">
        <v>20.721600600957501</v>
      </c>
      <c r="S186" s="2">
        <f>(Table2[[#This Row],[Close Price]]-Table2[[#This Row],[20D EMA]])/Table2[[#This Row],[20D EMA]]</f>
        <v>-8.7615597292401537E-2</v>
      </c>
      <c r="T186" s="2">
        <f>(Table2[[#This Row],[Close Price]]-Table2[[#This Row],[50D EMA]])/Table2[[#This Row],[50D EMA]]</f>
        <v>-0.14341796981952631</v>
      </c>
      <c r="U186" s="2">
        <f>(Table2[[#This Row],[Close Price]]-Table2[[#This Row],[200D EMA]])/Table2[[#This Row],[200D EMA]]</f>
        <v>-1.4953871967514501E-2</v>
      </c>
      <c r="V186">
        <v>0.54258511523094999</v>
      </c>
      <c r="W186">
        <v>381.1</v>
      </c>
      <c r="X186">
        <v>399.35</v>
      </c>
      <c r="Y186">
        <v>381.1</v>
      </c>
      <c r="Z186">
        <v>399.35</v>
      </c>
      <c r="AA186">
        <v>381.1</v>
      </c>
      <c r="AB186">
        <v>399.35</v>
      </c>
      <c r="AC186" s="2">
        <f>(Table2[[#This Row],[Close Price]]/Table2[[#This Row],[Day Low]])-1</f>
        <v>4.4607714510627172E-3</v>
      </c>
      <c r="AD186" s="2">
        <f>(Table2[[#This Row],[Day High]]/Table2[[#This Row],[Close Price]])-1</f>
        <v>4.323406478578895E-2</v>
      </c>
      <c r="AE186" s="2">
        <f>(Table2[[#This Row],[Close Price]]/Table2[[#This Row],[Current Week Low]])-1</f>
        <v>4.4607714510627172E-3</v>
      </c>
      <c r="AF186" s="2">
        <f>(Table2[[#This Row],[Current Week High]]/Table2[[#This Row],[Close Price]])-1</f>
        <v>4.323406478578895E-2</v>
      </c>
      <c r="AG186" s="2">
        <f>(Table2[[#This Row],[Close Price]]/Table2[[#This Row],[Current Month Low]])-1</f>
        <v>4.4607714510627172E-3</v>
      </c>
      <c r="AH186" s="2">
        <f>(Table2[[#This Row],[Current Month High]]/Table2[[#This Row],[Close Price]])-1</f>
        <v>4.323406478578895E-2</v>
      </c>
      <c r="AI186">
        <v>53.6050156739811</v>
      </c>
      <c r="AJ186">
        <v>84.882878531755594</v>
      </c>
      <c r="AK186" t="str">
        <f>IF(AND(Table2[[#This Row],[20D EMA]]&gt;Table2[[#This Row],[50D EMA]],Table2[[#This Row],[50D EMA]]&gt;Table2[[#This Row],[200D EMA]]),"Uptrend","Downtrend/NoTrend")</f>
        <v>Downtrend/NoTrend</v>
      </c>
      <c r="AL186">
        <v>-0.23</v>
      </c>
      <c r="AM186" t="s">
        <v>10353</v>
      </c>
      <c r="AN186">
        <v>-6.41</v>
      </c>
      <c r="AO186" t="s">
        <v>10353</v>
      </c>
      <c r="AP186">
        <v>8.8470394758861995E-2</v>
      </c>
      <c r="AQ186">
        <f>(Table2[[#This Row],[Sharpe Ratio]]-AVERAGE(Table2[Sharpe Ratio]))/_xlfn.STDEV.P(Table2[Sharpe Ratio])</f>
        <v>0.28490165819101348</v>
      </c>
      <c r="AR18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86">
        <f>_xlfn.RANK.AVG(Table2[[#This Row],[1Y Return vs Nifty Z-Score]],Table2[1Y Return vs Nifty Z-Score])</f>
        <v>268</v>
      </c>
      <c r="AT186">
        <f>_xlfn.RANK.AVG(Table2[[#This Row],[6M Return vs Nifty Z-Score]],Table2[6M Return vs Nifty Z-Score])</f>
        <v>179</v>
      </c>
      <c r="AU186">
        <f>_xlfn.RANK.AVG(Table2[[#This Row],[Sharpe Ratio Z-Score]],Table2[Sharpe Ratio Z-Score])</f>
        <v>259</v>
      </c>
      <c r="AV186">
        <f>(Table2[[#This Row],[Rank 1Y]]+Table2[[#This Row],[Rank 6M]]+Table2[[#This Row],[Rank Sharpe]])/3</f>
        <v>235.33333333333334</v>
      </c>
    </row>
    <row r="187" spans="1:48" x14ac:dyDescent="0.3">
      <c r="A187" t="s">
        <v>1910</v>
      </c>
      <c r="B187" t="s">
        <v>1911</v>
      </c>
      <c r="C187" t="s">
        <v>10309</v>
      </c>
      <c r="D187" t="s">
        <v>298</v>
      </c>
      <c r="E187">
        <v>3752.2600453800001</v>
      </c>
      <c r="F187">
        <v>1374.45</v>
      </c>
      <c r="G187">
        <v>35.211866780777399</v>
      </c>
      <c r="H187">
        <f>(Table2[[#This Row],[1Y Return vs Nifty]]-AVERAGE(Table2[1Y Return vs Nifty]))/_xlfn.STDEV.P(Table2[1Y Return vs Nifty])</f>
        <v>0.2134281602042476</v>
      </c>
      <c r="I187">
        <v>-0.66064484697284798</v>
      </c>
      <c r="J187">
        <f>(Table2[[#This Row],[1M Return vs Nifty]]-AVERAGE(Table2[1M Return vs Nifty]))/_xlfn.STDEV.P(Table2[1M Return vs Nifty])</f>
        <v>-7.9850902055417936E-2</v>
      </c>
      <c r="K187">
        <v>17.251472700733199</v>
      </c>
      <c r="L187">
        <f>(Table2[[#This Row],[6M Return vs Nifty]]-AVERAGE(Table2[6M Return vs Nifty]))/_xlfn.STDEV.P(Table2[6M Return vs Nifty])</f>
        <v>0.3580558333833585</v>
      </c>
      <c r="M187">
        <v>-1.7348109632776901E-2</v>
      </c>
      <c r="N187">
        <f>(Table2[[#This Row],[1W Return vs Nifty]]-AVERAGE(Table2[1W Return vs Nifty]))/_xlfn.STDEV.P(Table2[1W Return vs Nifty])</f>
        <v>0.22258906560947289</v>
      </c>
      <c r="O187">
        <v>1366.03</v>
      </c>
      <c r="P187">
        <v>1354.53351171183</v>
      </c>
      <c r="Q187">
        <v>1216.81249065366</v>
      </c>
      <c r="R187">
        <v>63.838724851322198</v>
      </c>
      <c r="S187" s="2">
        <f>(Table2[[#This Row],[Close Price]]-Table2[[#This Row],[20D EMA]])/Table2[[#This Row],[20D EMA]]</f>
        <v>6.1638470604599262E-3</v>
      </c>
      <c r="T187" s="2">
        <f>(Table2[[#This Row],[Close Price]]-Table2[[#This Row],[50D EMA]])/Table2[[#This Row],[50D EMA]]</f>
        <v>1.4703577368861132E-2</v>
      </c>
      <c r="U187" s="2">
        <f>(Table2[[#This Row],[Close Price]]-Table2[[#This Row],[200D EMA]])/Table2[[#This Row],[200D EMA]]</f>
        <v>0.12954954897090076</v>
      </c>
      <c r="V187">
        <v>0.29585356589133099</v>
      </c>
      <c r="W187">
        <v>1370</v>
      </c>
      <c r="X187">
        <v>1389.8</v>
      </c>
      <c r="Y187">
        <v>1370</v>
      </c>
      <c r="Z187">
        <v>1389.8</v>
      </c>
      <c r="AA187">
        <v>1370</v>
      </c>
      <c r="AB187">
        <v>1389.8</v>
      </c>
      <c r="AC187" s="2">
        <f>(Table2[[#This Row],[Close Price]]/Table2[[#This Row],[Day Low]])-1</f>
        <v>3.2481751824817717E-3</v>
      </c>
      <c r="AD187" s="2">
        <f>(Table2[[#This Row],[Day High]]/Table2[[#This Row],[Close Price]])-1</f>
        <v>1.1168103605078361E-2</v>
      </c>
      <c r="AE187" s="2">
        <f>(Table2[[#This Row],[Close Price]]/Table2[[#This Row],[Current Week Low]])-1</f>
        <v>3.2481751824817717E-3</v>
      </c>
      <c r="AF187" s="2">
        <f>(Table2[[#This Row],[Current Week High]]/Table2[[#This Row],[Close Price]])-1</f>
        <v>1.1168103605078361E-2</v>
      </c>
      <c r="AG187" s="2">
        <f>(Table2[[#This Row],[Close Price]]/Table2[[#This Row],[Current Month Low]])-1</f>
        <v>3.2481751824817717E-3</v>
      </c>
      <c r="AH187" s="2">
        <f>(Table2[[#This Row],[Current Month High]]/Table2[[#This Row],[Close Price]])-1</f>
        <v>1.1168103605078361E-2</v>
      </c>
      <c r="AI187">
        <v>2.9502710174978901</v>
      </c>
      <c r="AJ187">
        <v>76.211538461538396</v>
      </c>
      <c r="AK187" t="str">
        <f>IF(AND(Table2[[#This Row],[20D EMA]]&gt;Table2[[#This Row],[50D EMA]],Table2[[#This Row],[50D EMA]]&gt;Table2[[#This Row],[200D EMA]]),"Uptrend","Downtrend/NoTrend")</f>
        <v>Uptrend</v>
      </c>
      <c r="AL187">
        <v>-0.17</v>
      </c>
      <c r="AM187" t="s">
        <v>10353</v>
      </c>
      <c r="AN187">
        <v>1.54</v>
      </c>
      <c r="AO187" t="s">
        <v>10354</v>
      </c>
      <c r="AP187">
        <v>9.7142672902840996E-2</v>
      </c>
      <c r="AQ187">
        <f>(Table2[[#This Row],[Sharpe Ratio]]-AVERAGE(Table2[Sharpe Ratio]))/_xlfn.STDEV.P(Table2[Sharpe Ratio])</f>
        <v>0.38412389267035341</v>
      </c>
      <c r="AR18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1.0983460498120146</v>
      </c>
      <c r="AS187">
        <f>_xlfn.RANK.AVG(Table2[[#This Row],[1Y Return vs Nifty Z-Score]],Table2[1Y Return vs Nifty Z-Score])</f>
        <v>243</v>
      </c>
      <c r="AT187">
        <f>_xlfn.RANK.AVG(Table2[[#This Row],[6M Return vs Nifty Z-Score]],Table2[6M Return vs Nifty Z-Score])</f>
        <v>226</v>
      </c>
      <c r="AU187">
        <f>_xlfn.RANK.AVG(Table2[[#This Row],[Sharpe Ratio Z-Score]],Table2[Sharpe Ratio Z-Score])</f>
        <v>238</v>
      </c>
      <c r="AV187">
        <f>(Table2[[#This Row],[Rank 1Y]]+Table2[[#This Row],[Rank 6M]]+Table2[[#This Row],[Rank Sharpe]])/3</f>
        <v>235.66666666666666</v>
      </c>
    </row>
    <row r="188" spans="1:48" x14ac:dyDescent="0.3">
      <c r="A188" t="s">
        <v>918</v>
      </c>
      <c r="B188" t="s">
        <v>919</v>
      </c>
      <c r="C188" t="s">
        <v>10323</v>
      </c>
      <c r="D188" t="s">
        <v>573</v>
      </c>
      <c r="E188">
        <v>16132.0667301799</v>
      </c>
      <c r="F188">
        <v>857.9</v>
      </c>
      <c r="G188">
        <v>45.176658709873301</v>
      </c>
      <c r="H188">
        <f>(Table2[[#This Row],[1Y Return vs Nifty]]-AVERAGE(Table2[1Y Return vs Nifty]))/_xlfn.STDEV.P(Table2[1Y Return vs Nifty])</f>
        <v>0.38172662191120721</v>
      </c>
      <c r="I188">
        <v>-2.4322113896814201</v>
      </c>
      <c r="J188">
        <f>(Table2[[#This Row],[1M Return vs Nifty]]-AVERAGE(Table2[1M Return vs Nifty]))/_xlfn.STDEV.P(Table2[1M Return vs Nifty])</f>
        <v>-0.26177127336922779</v>
      </c>
      <c r="K188">
        <v>6.4745112999742904</v>
      </c>
      <c r="L188">
        <f>(Table2[[#This Row],[6M Return vs Nifty]]-AVERAGE(Table2[6M Return vs Nifty]))/_xlfn.STDEV.P(Table2[6M Return vs Nifty])</f>
        <v>-1.8545576965532298E-2</v>
      </c>
      <c r="M188">
        <v>-3.32878137709517</v>
      </c>
      <c r="N188">
        <f>(Table2[[#This Row],[1W Return vs Nifty]]-AVERAGE(Table2[1W Return vs Nifty]))/_xlfn.STDEV.P(Table2[1W Return vs Nifty])</f>
        <v>-0.57311464739841633</v>
      </c>
      <c r="O188">
        <v>861.86</v>
      </c>
      <c r="P188">
        <v>833.67987434236898</v>
      </c>
      <c r="Q188">
        <v>703.29445497839095</v>
      </c>
      <c r="R188">
        <v>45.458843497586997</v>
      </c>
      <c r="S188" s="2">
        <f>(Table2[[#This Row],[Close Price]]-Table2[[#This Row],[20D EMA]])/Table2[[#This Row],[20D EMA]]</f>
        <v>-4.5947137586151302E-3</v>
      </c>
      <c r="T188" s="2">
        <f>(Table2[[#This Row],[Close Price]]-Table2[[#This Row],[50D EMA]])/Table2[[#This Row],[50D EMA]]</f>
        <v>2.9052069508978543E-2</v>
      </c>
      <c r="U188" s="2">
        <f>(Table2[[#This Row],[Close Price]]-Table2[[#This Row],[200D EMA]])/Table2[[#This Row],[200D EMA]]</f>
        <v>0.21983046208768894</v>
      </c>
      <c r="V188">
        <v>0.466370157307893</v>
      </c>
      <c r="W188">
        <v>855</v>
      </c>
      <c r="X188">
        <v>879.55</v>
      </c>
      <c r="Y188">
        <v>855</v>
      </c>
      <c r="Z188">
        <v>879.55</v>
      </c>
      <c r="AA188">
        <v>855</v>
      </c>
      <c r="AB188">
        <v>879.55</v>
      </c>
      <c r="AC188" s="2">
        <f>(Table2[[#This Row],[Close Price]]/Table2[[#This Row],[Day Low]])-1</f>
        <v>3.391812865497057E-3</v>
      </c>
      <c r="AD188" s="2">
        <f>(Table2[[#This Row],[Day High]]/Table2[[#This Row],[Close Price]])-1</f>
        <v>2.5236041496677908E-2</v>
      </c>
      <c r="AE188" s="2">
        <f>(Table2[[#This Row],[Close Price]]/Table2[[#This Row],[Current Week Low]])-1</f>
        <v>3.391812865497057E-3</v>
      </c>
      <c r="AF188" s="2">
        <f>(Table2[[#This Row],[Current Week High]]/Table2[[#This Row],[Close Price]])-1</f>
        <v>2.5236041496677908E-2</v>
      </c>
      <c r="AG188" s="2">
        <f>(Table2[[#This Row],[Close Price]]/Table2[[#This Row],[Current Month Low]])-1</f>
        <v>3.391812865497057E-3</v>
      </c>
      <c r="AH188" s="2">
        <f>(Table2[[#This Row],[Current Month High]]/Table2[[#This Row],[Close Price]])-1</f>
        <v>2.5236041496677908E-2</v>
      </c>
      <c r="AI188">
        <v>8.0079263317403004</v>
      </c>
      <c r="AJ188">
        <v>103.776722090261</v>
      </c>
      <c r="AK188" t="str">
        <f>IF(AND(Table2[[#This Row],[20D EMA]]&gt;Table2[[#This Row],[50D EMA]],Table2[[#This Row],[50D EMA]]&gt;Table2[[#This Row],[200D EMA]]),"Uptrend","Downtrend/NoTrend")</f>
        <v>Uptrend</v>
      </c>
      <c r="AL188">
        <v>0.13</v>
      </c>
      <c r="AM188" t="s">
        <v>10354</v>
      </c>
      <c r="AN188">
        <v>3.48</v>
      </c>
      <c r="AO188" t="s">
        <v>10354</v>
      </c>
      <c r="AP188">
        <v>0.120858772161289</v>
      </c>
      <c r="AQ188">
        <f>(Table2[[#This Row],[Sharpe Ratio]]-AVERAGE(Table2[Sharpe Ratio]))/_xlfn.STDEV.P(Table2[Sharpe Ratio])</f>
        <v>0.6554671686226804</v>
      </c>
      <c r="AR18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0.1837622928007111</v>
      </c>
      <c r="AS188">
        <f>_xlfn.RANK.AVG(Table2[[#This Row],[1Y Return vs Nifty Z-Score]],Table2[1Y Return vs Nifty Z-Score])</f>
        <v>199</v>
      </c>
      <c r="AT188">
        <f>_xlfn.RANK.AVG(Table2[[#This Row],[6M Return vs Nifty Z-Score]],Table2[6M Return vs Nifty Z-Score])</f>
        <v>336</v>
      </c>
      <c r="AU188">
        <f>_xlfn.RANK.AVG(Table2[[#This Row],[Sharpe Ratio Z-Score]],Table2[Sharpe Ratio Z-Score])</f>
        <v>185</v>
      </c>
      <c r="AV188">
        <f>(Table2[[#This Row],[Rank 1Y]]+Table2[[#This Row],[Rank 6M]]+Table2[[#This Row],[Rank Sharpe]])/3</f>
        <v>240</v>
      </c>
    </row>
    <row r="189" spans="1:48" x14ac:dyDescent="0.3">
      <c r="A189" t="s">
        <v>1630</v>
      </c>
      <c r="B189" t="s">
        <v>1631</v>
      </c>
      <c r="C189" t="s">
        <v>10321</v>
      </c>
      <c r="D189" t="s">
        <v>1401</v>
      </c>
      <c r="E189">
        <v>5475.5271652499996</v>
      </c>
      <c r="F189">
        <v>757.5</v>
      </c>
      <c r="G189">
        <v>28.997501602081801</v>
      </c>
      <c r="H189">
        <f>(Table2[[#This Row],[1Y Return vs Nifty]]-AVERAGE(Table2[1Y Return vs Nifty]))/_xlfn.STDEV.P(Table2[1Y Return vs Nifty])</f>
        <v>0.10847181916856928</v>
      </c>
      <c r="I189">
        <v>28.527969981108999</v>
      </c>
      <c r="J189">
        <f>(Table2[[#This Row],[1M Return vs Nifty]]-AVERAGE(Table2[1M Return vs Nifty]))/_xlfn.STDEV.P(Table2[1M Return vs Nifty])</f>
        <v>2.9174983476893237</v>
      </c>
      <c r="K189">
        <v>62.143756935618399</v>
      </c>
      <c r="L189">
        <f>(Table2[[#This Row],[6M Return vs Nifty]]-AVERAGE(Table2[6M Return vs Nifty]))/_xlfn.STDEV.P(Table2[6M Return vs Nifty])</f>
        <v>1.9268187645979487</v>
      </c>
      <c r="M189">
        <v>-10.243525508212301</v>
      </c>
      <c r="N189">
        <f>(Table2[[#This Row],[1W Return vs Nifty]]-AVERAGE(Table2[1W Return vs Nifty]))/_xlfn.STDEV.P(Table2[1W Return vs Nifty])</f>
        <v>-2.2346572892786054</v>
      </c>
      <c r="O189">
        <v>706.65</v>
      </c>
      <c r="P189">
        <v>623.85020539166396</v>
      </c>
      <c r="Q189">
        <v>513.68267300601406</v>
      </c>
      <c r="R189">
        <v>58.985995389256701</v>
      </c>
      <c r="S189" s="2">
        <f>(Table2[[#This Row],[Close Price]]-Table2[[#This Row],[20D EMA]])/Table2[[#This Row],[20D EMA]]</f>
        <v>7.1959244321800078E-2</v>
      </c>
      <c r="T189" s="2">
        <f>(Table2[[#This Row],[Close Price]]-Table2[[#This Row],[50D EMA]])/Table2[[#This Row],[50D EMA]]</f>
        <v>0.21423379114611077</v>
      </c>
      <c r="U189" s="2">
        <f>(Table2[[#This Row],[Close Price]]-Table2[[#This Row],[200D EMA]])/Table2[[#This Row],[200D EMA]]</f>
        <v>0.47464580723969912</v>
      </c>
      <c r="V189">
        <v>2.2384585930363698</v>
      </c>
      <c r="W189">
        <v>755</v>
      </c>
      <c r="X189">
        <v>778.5</v>
      </c>
      <c r="Y189">
        <v>755</v>
      </c>
      <c r="Z189">
        <v>778.5</v>
      </c>
      <c r="AA189">
        <v>755</v>
      </c>
      <c r="AB189">
        <v>778.5</v>
      </c>
      <c r="AC189" s="2">
        <f>(Table2[[#This Row],[Close Price]]/Table2[[#This Row],[Day Low]])-1</f>
        <v>3.3112582781456013E-3</v>
      </c>
      <c r="AD189" s="2">
        <f>(Table2[[#This Row],[Day High]]/Table2[[#This Row],[Close Price]])-1</f>
        <v>2.7722772277227747E-2</v>
      </c>
      <c r="AE189" s="2">
        <f>(Table2[[#This Row],[Close Price]]/Table2[[#This Row],[Current Week Low]])-1</f>
        <v>3.3112582781456013E-3</v>
      </c>
      <c r="AF189" s="2">
        <f>(Table2[[#This Row],[Current Week High]]/Table2[[#This Row],[Close Price]])-1</f>
        <v>2.7722772277227747E-2</v>
      </c>
      <c r="AG189" s="2">
        <f>(Table2[[#This Row],[Close Price]]/Table2[[#This Row],[Current Month Low]])-1</f>
        <v>3.3112582781456013E-3</v>
      </c>
      <c r="AH189" s="2">
        <f>(Table2[[#This Row],[Current Month High]]/Table2[[#This Row],[Close Price]])-1</f>
        <v>2.7722772277227747E-2</v>
      </c>
      <c r="AI189">
        <v>13.5049504950494</v>
      </c>
      <c r="AJ189">
        <v>102</v>
      </c>
      <c r="AK189" t="str">
        <f>IF(AND(Table2[[#This Row],[20D EMA]]&gt;Table2[[#This Row],[50D EMA]],Table2[[#This Row],[50D EMA]]&gt;Table2[[#This Row],[200D EMA]]),"Uptrend","Downtrend/NoTrend")</f>
        <v>Uptrend</v>
      </c>
      <c r="AL189">
        <v>0.49</v>
      </c>
      <c r="AM189" t="s">
        <v>10354</v>
      </c>
      <c r="AN189">
        <v>33.799999999999997</v>
      </c>
      <c r="AO189" t="s">
        <v>10354</v>
      </c>
      <c r="AP189">
        <v>3.8086082215978E-2</v>
      </c>
      <c r="AQ189">
        <f>(Table2[[#This Row],[Sharpe Ratio]]-AVERAGE(Table2[Sharpe Ratio]))/_xlfn.STDEV.P(Table2[Sharpe Ratio])</f>
        <v>-0.29156094946661393</v>
      </c>
      <c r="AR18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2.4265706927106225</v>
      </c>
      <c r="AS189">
        <f>_xlfn.RANK.AVG(Table2[[#This Row],[1Y Return vs Nifty Z-Score]],Table2[1Y Return vs Nifty Z-Score])</f>
        <v>264</v>
      </c>
      <c r="AT189">
        <f>_xlfn.RANK.AVG(Table2[[#This Row],[6M Return vs Nifty Z-Score]],Table2[6M Return vs Nifty Z-Score])</f>
        <v>37</v>
      </c>
      <c r="AU189">
        <f>_xlfn.RANK.AVG(Table2[[#This Row],[Sharpe Ratio Z-Score]],Table2[Sharpe Ratio Z-Score])</f>
        <v>419</v>
      </c>
      <c r="AV189">
        <f>(Table2[[#This Row],[Rank 1Y]]+Table2[[#This Row],[Rank 6M]]+Table2[[#This Row],[Rank Sharpe]])/3</f>
        <v>240</v>
      </c>
    </row>
    <row r="190" spans="1:48" x14ac:dyDescent="0.3">
      <c r="A190" t="s">
        <v>891</v>
      </c>
      <c r="B190" t="s">
        <v>892</v>
      </c>
      <c r="C190" t="s">
        <v>10310</v>
      </c>
      <c r="D190" t="s">
        <v>538</v>
      </c>
      <c r="E190">
        <v>17542.808528725</v>
      </c>
      <c r="F190">
        <v>1023.65</v>
      </c>
      <c r="G190">
        <v>100.61577914384399</v>
      </c>
      <c r="H190">
        <f>(Table2[[#This Row],[1Y Return vs Nifty]]-AVERAGE(Table2[1Y Return vs Nifty]))/_xlfn.STDEV.P(Table2[1Y Return vs Nifty])</f>
        <v>1.3180551226780739</v>
      </c>
      <c r="I190">
        <v>15.995003555553501</v>
      </c>
      <c r="J190">
        <f>(Table2[[#This Row],[1M Return vs Nifty]]-AVERAGE(Table2[1M Return vs Nifty]))/_xlfn.STDEV.P(Table2[1M Return vs Nifty])</f>
        <v>1.6305007380400458</v>
      </c>
      <c r="K190">
        <v>36.346910940250297</v>
      </c>
      <c r="L190">
        <f>(Table2[[#This Row],[6M Return vs Nifty]]-AVERAGE(Table2[6M Return vs Nifty]))/_xlfn.STDEV.P(Table2[6M Return vs Nifty])</f>
        <v>1.0253467983232409</v>
      </c>
      <c r="M190">
        <v>4.3696788703721401</v>
      </c>
      <c r="N190">
        <f>(Table2[[#This Row],[1W Return vs Nifty]]-AVERAGE(Table2[1W Return vs Nifty]))/_xlfn.STDEV.P(Table2[1W Return vs Nifty])</f>
        <v>1.2767470011944886</v>
      </c>
      <c r="O190">
        <v>990.85</v>
      </c>
      <c r="P190">
        <v>892.52644476912405</v>
      </c>
      <c r="Q190">
        <v>699.87765894796905</v>
      </c>
      <c r="R190">
        <v>51.433891517386201</v>
      </c>
      <c r="S190" s="2">
        <f>(Table2[[#This Row],[Close Price]]-Table2[[#This Row],[20D EMA]])/Table2[[#This Row],[20D EMA]]</f>
        <v>3.3102891456829951E-2</v>
      </c>
      <c r="T190" s="2">
        <f>(Table2[[#This Row],[Close Price]]-Table2[[#This Row],[50D EMA]])/Table2[[#This Row],[50D EMA]]</f>
        <v>0.14691279569289911</v>
      </c>
      <c r="U190" s="2">
        <f>(Table2[[#This Row],[Close Price]]-Table2[[#This Row],[200D EMA]])/Table2[[#This Row],[200D EMA]]</f>
        <v>0.46261276797821188</v>
      </c>
      <c r="V190">
        <v>1.67062460874506</v>
      </c>
      <c r="W190">
        <v>1015.45</v>
      </c>
      <c r="X190">
        <v>1057.25</v>
      </c>
      <c r="Y190">
        <v>1015.45</v>
      </c>
      <c r="Z190">
        <v>1057.25</v>
      </c>
      <c r="AA190">
        <v>1015.45</v>
      </c>
      <c r="AB190">
        <v>1057.25</v>
      </c>
      <c r="AC190" s="2">
        <f>(Table2[[#This Row],[Close Price]]/Table2[[#This Row],[Day Low]])-1</f>
        <v>8.075237579398209E-3</v>
      </c>
      <c r="AD190" s="2">
        <f>(Table2[[#This Row],[Day High]]/Table2[[#This Row],[Close Price]])-1</f>
        <v>3.2823719044595245E-2</v>
      </c>
      <c r="AE190" s="2">
        <f>(Table2[[#This Row],[Close Price]]/Table2[[#This Row],[Current Week Low]])-1</f>
        <v>8.075237579398209E-3</v>
      </c>
      <c r="AF190" s="2">
        <f>(Table2[[#This Row],[Current Week High]]/Table2[[#This Row],[Close Price]])-1</f>
        <v>3.2823719044595245E-2</v>
      </c>
      <c r="AG190" s="2">
        <f>(Table2[[#This Row],[Close Price]]/Table2[[#This Row],[Current Month Low]])-1</f>
        <v>8.075237579398209E-3</v>
      </c>
      <c r="AH190" s="2">
        <f>(Table2[[#This Row],[Current Month High]]/Table2[[#This Row],[Close Price]])-1</f>
        <v>3.2823719044595245E-2</v>
      </c>
      <c r="AI190">
        <v>16.152981976261401</v>
      </c>
      <c r="AJ190">
        <v>140.54752673011299</v>
      </c>
      <c r="AK190" t="str">
        <f>IF(AND(Table2[[#This Row],[20D EMA]]&gt;Table2[[#This Row],[50D EMA]],Table2[[#This Row],[50D EMA]]&gt;Table2[[#This Row],[200D EMA]]),"Uptrend","Downtrend/NoTrend")</f>
        <v>Uptrend</v>
      </c>
      <c r="AL190">
        <v>0.31</v>
      </c>
      <c r="AM190" t="s">
        <v>10354</v>
      </c>
      <c r="AN190">
        <v>3.1</v>
      </c>
      <c r="AO190" t="s">
        <v>10354</v>
      </c>
      <c r="AQ190">
        <f>(Table2[[#This Row],[Sharpe Ratio]]-AVERAGE(Table2[Sharpe Ratio]))/_xlfn.STDEV.P(Table2[Sharpe Ratio])</f>
        <v>-0.72731567472953307</v>
      </c>
      <c r="AR19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4.5233339855063157</v>
      </c>
      <c r="AS190">
        <f>_xlfn.RANK.AVG(Table2[[#This Row],[1Y Return vs Nifty Z-Score]],Table2[1Y Return vs Nifty Z-Score])</f>
        <v>70</v>
      </c>
      <c r="AT190">
        <f>_xlfn.RANK.AVG(Table2[[#This Row],[6M Return vs Nifty Z-Score]],Table2[6M Return vs Nifty Z-Score])</f>
        <v>104</v>
      </c>
      <c r="AU190">
        <f>_xlfn.RANK.AVG(Table2[[#This Row],[Sharpe Ratio Z-Score]],Table2[Sharpe Ratio Z-Score])</f>
        <v>548</v>
      </c>
      <c r="AV190">
        <f>(Table2[[#This Row],[Rank 1Y]]+Table2[[#This Row],[Rank 6M]]+Table2[[#This Row],[Rank Sharpe]])/3</f>
        <v>240.66666666666666</v>
      </c>
    </row>
    <row r="191" spans="1:48" x14ac:dyDescent="0.3">
      <c r="A191" t="s">
        <v>1008</v>
      </c>
      <c r="B191" t="s">
        <v>1009</v>
      </c>
      <c r="C191" t="s">
        <v>10321</v>
      </c>
      <c r="D191" t="s">
        <v>163</v>
      </c>
      <c r="E191">
        <v>13925.13765615</v>
      </c>
      <c r="F191">
        <v>620.54999999999995</v>
      </c>
      <c r="G191">
        <v>3.5149737301549799</v>
      </c>
      <c r="H191">
        <f>(Table2[[#This Row],[1Y Return vs Nifty]]-AVERAGE(Table2[1Y Return vs Nifty]))/_xlfn.STDEV.P(Table2[1Y Return vs Nifty])</f>
        <v>-0.32191049807055394</v>
      </c>
      <c r="I191">
        <v>-4.4034869143948097</v>
      </c>
      <c r="J191">
        <f>(Table2[[#This Row],[1M Return vs Nifty]]-AVERAGE(Table2[1M Return vs Nifty]))/_xlfn.STDEV.P(Table2[1M Return vs Nifty])</f>
        <v>-0.46419955747386743</v>
      </c>
      <c r="K191">
        <v>11.286406082689901</v>
      </c>
      <c r="L191">
        <f>(Table2[[#This Row],[6M Return vs Nifty]]-AVERAGE(Table2[6M Return vs Nifty]))/_xlfn.STDEV.P(Table2[6M Return vs Nifty])</f>
        <v>0.14960630687563617</v>
      </c>
      <c r="M191">
        <v>0.24867079249080101</v>
      </c>
      <c r="N191">
        <f>(Table2[[#This Row],[1W Return vs Nifty]]-AVERAGE(Table2[1W Return vs Nifty]))/_xlfn.STDEV.P(Table2[1W Return vs Nifty])</f>
        <v>0.28651070045860916</v>
      </c>
      <c r="O191">
        <v>612.53</v>
      </c>
      <c r="P191">
        <v>611.00234548825904</v>
      </c>
      <c r="Q191">
        <v>537.51683460267702</v>
      </c>
      <c r="R191">
        <v>63.215711360164697</v>
      </c>
      <c r="S191" s="2">
        <f>(Table2[[#This Row],[Close Price]]-Table2[[#This Row],[20D EMA]])/Table2[[#This Row],[20D EMA]]</f>
        <v>1.3093236249653049E-2</v>
      </c>
      <c r="T191" s="2">
        <f>(Table2[[#This Row],[Close Price]]-Table2[[#This Row],[50D EMA]])/Table2[[#This Row],[50D EMA]]</f>
        <v>1.5626215811186901E-2</v>
      </c>
      <c r="U191" s="2">
        <f>(Table2[[#This Row],[Close Price]]-Table2[[#This Row],[200D EMA]])/Table2[[#This Row],[200D EMA]]</f>
        <v>0.15447546951473545</v>
      </c>
      <c r="V191">
        <v>0.259555710543943</v>
      </c>
      <c r="W191">
        <v>613</v>
      </c>
      <c r="X191">
        <v>633.95000000000005</v>
      </c>
      <c r="Y191">
        <v>613</v>
      </c>
      <c r="Z191">
        <v>633.95000000000005</v>
      </c>
      <c r="AA191">
        <v>613</v>
      </c>
      <c r="AB191">
        <v>633.95000000000005</v>
      </c>
      <c r="AC191" s="2">
        <f>(Table2[[#This Row],[Close Price]]/Table2[[#This Row],[Day Low]])-1</f>
        <v>1.2316476345840099E-2</v>
      </c>
      <c r="AD191" s="2">
        <f>(Table2[[#This Row],[Day High]]/Table2[[#This Row],[Close Price]])-1</f>
        <v>2.1593747482072434E-2</v>
      </c>
      <c r="AE191" s="2">
        <f>(Table2[[#This Row],[Close Price]]/Table2[[#This Row],[Current Week Low]])-1</f>
        <v>1.2316476345840099E-2</v>
      </c>
      <c r="AF191" s="2">
        <f>(Table2[[#This Row],[Current Week High]]/Table2[[#This Row],[Close Price]])-1</f>
        <v>2.1593747482072434E-2</v>
      </c>
      <c r="AG191" s="2">
        <f>(Table2[[#This Row],[Close Price]]/Table2[[#This Row],[Current Month Low]])-1</f>
        <v>1.2316476345840099E-2</v>
      </c>
      <c r="AH191" s="2">
        <f>(Table2[[#This Row],[Current Month High]]/Table2[[#This Row],[Close Price]])-1</f>
        <v>2.1593747482072434E-2</v>
      </c>
      <c r="AI191">
        <v>15.5023769236967</v>
      </c>
      <c r="AJ191">
        <v>79.310843025355695</v>
      </c>
      <c r="AK191" t="str">
        <f>IF(AND(Table2[[#This Row],[20D EMA]]&gt;Table2[[#This Row],[50D EMA]],Table2[[#This Row],[50D EMA]]&gt;Table2[[#This Row],[200D EMA]]),"Uptrend","Downtrend/NoTrend")</f>
        <v>Uptrend</v>
      </c>
      <c r="AL191">
        <v>-0.12</v>
      </c>
      <c r="AM191" t="s">
        <v>10353</v>
      </c>
      <c r="AN191">
        <v>4.08</v>
      </c>
      <c r="AO191" t="s">
        <v>10354</v>
      </c>
      <c r="AP191">
        <v>0.19335291871948301</v>
      </c>
      <c r="AQ191">
        <f>(Table2[[#This Row],[Sharpe Ratio]]-AVERAGE(Table2[Sharpe Ratio]))/_xlfn.STDEV.P(Table2[Sharpe Ratio])</f>
        <v>1.4848952714529322</v>
      </c>
      <c r="AR19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1.1349022232427561</v>
      </c>
      <c r="AS191">
        <f>_xlfn.RANK.AVG(Table2[[#This Row],[1Y Return vs Nifty Z-Score]],Table2[1Y Return vs Nifty Z-Score])</f>
        <v>402</v>
      </c>
      <c r="AT191">
        <f>_xlfn.RANK.AVG(Table2[[#This Row],[6M Return vs Nifty Z-Score]],Table2[6M Return vs Nifty Z-Score])</f>
        <v>271</v>
      </c>
      <c r="AU191">
        <f>_xlfn.RANK.AVG(Table2[[#This Row],[Sharpe Ratio Z-Score]],Table2[Sharpe Ratio Z-Score])</f>
        <v>49</v>
      </c>
      <c r="AV191">
        <f>(Table2[[#This Row],[Rank 1Y]]+Table2[[#This Row],[Rank 6M]]+Table2[[#This Row],[Rank Sharpe]])/3</f>
        <v>240.66666666666666</v>
      </c>
    </row>
    <row r="192" spans="1:48" x14ac:dyDescent="0.3">
      <c r="A192" t="s">
        <v>982</v>
      </c>
      <c r="B192" t="s">
        <v>983</v>
      </c>
      <c r="C192" t="s">
        <v>10319</v>
      </c>
      <c r="D192" t="s">
        <v>72</v>
      </c>
      <c r="E192">
        <v>14967</v>
      </c>
      <c r="F192">
        <v>99.78</v>
      </c>
      <c r="G192">
        <v>59.991231860142499</v>
      </c>
      <c r="H192">
        <f>(Table2[[#This Row],[1Y Return vs Nifty]]-AVERAGE(Table2[1Y Return vs Nifty]))/_xlfn.STDEV.P(Table2[1Y Return vs Nifty])</f>
        <v>0.63193454293718554</v>
      </c>
      <c r="I192">
        <v>-8.4505004749151205</v>
      </c>
      <c r="J192">
        <f>(Table2[[#This Row],[1M Return vs Nifty]]-AVERAGE(Table2[1M Return vs Nifty]))/_xlfn.STDEV.P(Table2[1M Return vs Nifty])</f>
        <v>-0.87978327498765596</v>
      </c>
      <c r="K192">
        <v>13.744496648979499</v>
      </c>
      <c r="L192">
        <f>(Table2[[#This Row],[6M Return vs Nifty]]-AVERAGE(Table2[6M Return vs Nifty]))/_xlfn.STDEV.P(Table2[6M Return vs Nifty])</f>
        <v>0.23550439443534271</v>
      </c>
      <c r="M192">
        <v>-3.07194549511008</v>
      </c>
      <c r="N192">
        <f>(Table2[[#This Row],[1W Return vs Nifty]]-AVERAGE(Table2[1W Return vs Nifty]))/_xlfn.STDEV.P(Table2[1W Return vs Nifty])</f>
        <v>-0.51139959883100228</v>
      </c>
      <c r="O192">
        <v>101.25</v>
      </c>
      <c r="P192">
        <v>95.739061650958206</v>
      </c>
      <c r="Q192">
        <v>77.886271538156805</v>
      </c>
      <c r="R192">
        <v>39.479061776248003</v>
      </c>
      <c r="S192" s="2">
        <f>(Table2[[#This Row],[Close Price]]-Table2[[#This Row],[20D EMA]])/Table2[[#This Row],[20D EMA]]</f>
        <v>-1.4518518518518507E-2</v>
      </c>
      <c r="T192" s="2">
        <f>(Table2[[#This Row],[Close Price]]-Table2[[#This Row],[50D EMA]])/Table2[[#This Row],[50D EMA]]</f>
        <v>4.2207833243384951E-2</v>
      </c>
      <c r="U192" s="2">
        <f>(Table2[[#This Row],[Close Price]]-Table2[[#This Row],[200D EMA]])/Table2[[#This Row],[200D EMA]]</f>
        <v>0.28109868439545688</v>
      </c>
      <c r="V192">
        <v>0.42229053893444302</v>
      </c>
      <c r="W192">
        <v>99.32</v>
      </c>
      <c r="X192">
        <v>101.65</v>
      </c>
      <c r="Y192">
        <v>99.32</v>
      </c>
      <c r="Z192">
        <v>101.65</v>
      </c>
      <c r="AA192">
        <v>99.32</v>
      </c>
      <c r="AB192">
        <v>101.65</v>
      </c>
      <c r="AC192" s="2">
        <f>(Table2[[#This Row],[Close Price]]/Table2[[#This Row],[Day Low]])-1</f>
        <v>4.6314941602900728E-3</v>
      </c>
      <c r="AD192" s="2">
        <f>(Table2[[#This Row],[Day High]]/Table2[[#This Row],[Close Price]])-1</f>
        <v>1.8741230707556733E-2</v>
      </c>
      <c r="AE192" s="2">
        <f>(Table2[[#This Row],[Close Price]]/Table2[[#This Row],[Current Week Low]])-1</f>
        <v>4.6314941602900728E-3</v>
      </c>
      <c r="AF192" s="2">
        <f>(Table2[[#This Row],[Current Week High]]/Table2[[#This Row],[Close Price]])-1</f>
        <v>1.8741230707556733E-2</v>
      </c>
      <c r="AG192" s="2">
        <f>(Table2[[#This Row],[Close Price]]/Table2[[#This Row],[Current Month Low]])-1</f>
        <v>4.6314941602900728E-3</v>
      </c>
      <c r="AH192" s="2">
        <f>(Table2[[#This Row],[Current Month High]]/Table2[[#This Row],[Close Price]])-1</f>
        <v>1.8741230707556733E-2</v>
      </c>
      <c r="AI192">
        <v>32.090599318500701</v>
      </c>
      <c r="AJ192">
        <v>126.002265005662</v>
      </c>
      <c r="AK192" t="str">
        <f>IF(AND(Table2[[#This Row],[20D EMA]]&gt;Table2[[#This Row],[50D EMA]],Table2[[#This Row],[50D EMA]]&gt;Table2[[#This Row],[200D EMA]]),"Uptrend","Downtrend/NoTrend")</f>
        <v>Uptrend</v>
      </c>
      <c r="AL192">
        <v>0.16</v>
      </c>
      <c r="AM192" t="s">
        <v>10354</v>
      </c>
      <c r="AN192">
        <v>-0.24</v>
      </c>
      <c r="AO192" t="s">
        <v>10353</v>
      </c>
      <c r="AP192">
        <v>7.4933278255434999E-2</v>
      </c>
      <c r="AQ192">
        <f>(Table2[[#This Row],[Sharpe Ratio]]-AVERAGE(Table2[Sharpe Ratio]))/_xlfn.STDEV.P(Table2[Sharpe Ratio])</f>
        <v>0.13001929330633524</v>
      </c>
      <c r="AR19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-0.39372464313979477</v>
      </c>
      <c r="AS192">
        <f>_xlfn.RANK.AVG(Table2[[#This Row],[1Y Return vs Nifty Z-Score]],Table2[1Y Return vs Nifty Z-Score])</f>
        <v>154</v>
      </c>
      <c r="AT192">
        <f>_xlfn.RANK.AVG(Table2[[#This Row],[6M Return vs Nifty Z-Score]],Table2[6M Return vs Nifty Z-Score])</f>
        <v>253</v>
      </c>
      <c r="AU192">
        <f>_xlfn.RANK.AVG(Table2[[#This Row],[Sharpe Ratio Z-Score]],Table2[Sharpe Ratio Z-Score])</f>
        <v>317</v>
      </c>
      <c r="AV192">
        <f>(Table2[[#This Row],[Rank 1Y]]+Table2[[#This Row],[Rank 6M]]+Table2[[#This Row],[Rank Sharpe]])/3</f>
        <v>241.33333333333334</v>
      </c>
    </row>
    <row r="193" spans="1:48" x14ac:dyDescent="0.3">
      <c r="A193" t="s">
        <v>286</v>
      </c>
      <c r="B193" t="s">
        <v>287</v>
      </c>
      <c r="C193" t="s">
        <v>10316</v>
      </c>
      <c r="D193" t="s">
        <v>101</v>
      </c>
      <c r="E193">
        <v>98280.620532119996</v>
      </c>
      <c r="F193">
        <v>97.84</v>
      </c>
      <c r="G193">
        <v>60.655336566352503</v>
      </c>
      <c r="H193">
        <f>(Table2[[#This Row],[1Y Return vs Nifty]]-AVERAGE(Table2[1Y Return vs Nifty]))/_xlfn.STDEV.P(Table2[1Y Return vs Nifty])</f>
        <v>0.64315081330818513</v>
      </c>
      <c r="I193">
        <v>-9.0578365597892301</v>
      </c>
      <c r="J193">
        <f>(Table2[[#This Row],[1M Return vs Nifty]]-AVERAGE(Table2[1M Return vs Nifty]))/_xlfn.STDEV.P(Table2[1M Return vs Nifty])</f>
        <v>-0.94215000150285011</v>
      </c>
      <c r="K193">
        <v>-4.7900054437315003</v>
      </c>
      <c r="L193">
        <f>(Table2[[#This Row],[6M Return vs Nifty]]-AVERAGE(Table2[6M Return vs Nifty]))/_xlfn.STDEV.P(Table2[6M Return vs Nifty])</f>
        <v>-0.41218463113153864</v>
      </c>
      <c r="M193">
        <v>-2.5883389377330199</v>
      </c>
      <c r="N193">
        <f>(Table2[[#This Row],[1W Return vs Nifty]]-AVERAGE(Table2[1W Return vs Nifty]))/_xlfn.STDEV.P(Table2[1W Return vs Nifty])</f>
        <v>-0.39519386486047475</v>
      </c>
      <c r="O193">
        <v>97.54</v>
      </c>
      <c r="P193">
        <v>99.443492066845195</v>
      </c>
      <c r="Q193">
        <v>88.264792338837395</v>
      </c>
      <c r="R193">
        <v>57.316416048746397</v>
      </c>
      <c r="S193" s="2">
        <f>(Table2[[#This Row],[Close Price]]-Table2[[#This Row],[20D EMA]])/Table2[[#This Row],[20D EMA]]</f>
        <v>3.0756612671724126E-3</v>
      </c>
      <c r="T193" s="2">
        <f>(Table2[[#This Row],[Close Price]]-Table2[[#This Row],[50D EMA]])/Table2[[#This Row],[50D EMA]]</f>
        <v>-1.612465565637353E-2</v>
      </c>
      <c r="U193" s="2">
        <f>(Table2[[#This Row],[Close Price]]-Table2[[#This Row],[200D EMA]])/Table2[[#This Row],[200D EMA]]</f>
        <v>0.10848275294643639</v>
      </c>
      <c r="V193">
        <v>0.38173841210773501</v>
      </c>
      <c r="W193">
        <v>97.44</v>
      </c>
      <c r="X193">
        <v>100.5</v>
      </c>
      <c r="Y193">
        <v>97.44</v>
      </c>
      <c r="Z193">
        <v>100.5</v>
      </c>
      <c r="AA193">
        <v>97.44</v>
      </c>
      <c r="AB193">
        <v>100.5</v>
      </c>
      <c r="AC193" s="2">
        <f>(Table2[[#This Row],[Close Price]]/Table2[[#This Row],[Day Low]])-1</f>
        <v>4.1050903119870252E-3</v>
      </c>
      <c r="AD193" s="2">
        <f>(Table2[[#This Row],[Day High]]/Table2[[#This Row],[Close Price]])-1</f>
        <v>2.7187244480785022E-2</v>
      </c>
      <c r="AE193" s="2">
        <f>(Table2[[#This Row],[Close Price]]/Table2[[#This Row],[Current Week Low]])-1</f>
        <v>4.1050903119870252E-3</v>
      </c>
      <c r="AF193" s="2">
        <f>(Table2[[#This Row],[Current Week High]]/Table2[[#This Row],[Close Price]])-1</f>
        <v>2.7187244480785022E-2</v>
      </c>
      <c r="AG193" s="2">
        <f>(Table2[[#This Row],[Close Price]]/Table2[[#This Row],[Current Month Low]])-1</f>
        <v>4.1050903119870252E-3</v>
      </c>
      <c r="AH193" s="2">
        <f>(Table2[[#This Row],[Current Month High]]/Table2[[#This Row],[Close Price]])-1</f>
        <v>2.7187244480785022E-2</v>
      </c>
      <c r="AI193">
        <v>21.013900245298402</v>
      </c>
      <c r="AJ193">
        <v>102.148760330578</v>
      </c>
      <c r="AK193" t="str">
        <f>IF(AND(Table2[[#This Row],[20D EMA]]&gt;Table2[[#This Row],[50D EMA]],Table2[[#This Row],[50D EMA]]&gt;Table2[[#This Row],[200D EMA]]),"Uptrend","Downtrend/NoTrend")</f>
        <v>Downtrend/NoTrend</v>
      </c>
      <c r="AL193">
        <v>-0.11</v>
      </c>
      <c r="AM193" t="s">
        <v>10353</v>
      </c>
      <c r="AN193">
        <v>4.4400000000000004</v>
      </c>
      <c r="AO193" t="s">
        <v>10354</v>
      </c>
      <c r="AP193">
        <v>0.15017025090320901</v>
      </c>
      <c r="AQ193">
        <f>(Table2[[#This Row],[Sharpe Ratio]]-AVERAGE(Table2[Sharpe Ratio]))/_xlfn.STDEV.P(Table2[Sharpe Ratio])</f>
        <v>0.9908289234444152</v>
      </c>
      <c r="AR19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93">
        <f>_xlfn.RANK.AVG(Table2[[#This Row],[1Y Return vs Nifty Z-Score]],Table2[1Y Return vs Nifty Z-Score])</f>
        <v>153</v>
      </c>
      <c r="AT193">
        <f>_xlfn.RANK.AVG(Table2[[#This Row],[6M Return vs Nifty Z-Score]],Table2[6M Return vs Nifty Z-Score])</f>
        <v>460</v>
      </c>
      <c r="AU193">
        <f>_xlfn.RANK.AVG(Table2[[#This Row],[Sharpe Ratio Z-Score]],Table2[Sharpe Ratio Z-Score])</f>
        <v>116</v>
      </c>
      <c r="AV193">
        <f>(Table2[[#This Row],[Rank 1Y]]+Table2[[#This Row],[Rank 6M]]+Table2[[#This Row],[Rank Sharpe]])/3</f>
        <v>243</v>
      </c>
    </row>
    <row r="194" spans="1:48" x14ac:dyDescent="0.3">
      <c r="A194" t="s">
        <v>931</v>
      </c>
      <c r="B194" t="s">
        <v>932</v>
      </c>
      <c r="C194" t="s">
        <v>10311</v>
      </c>
      <c r="D194" t="s">
        <v>933</v>
      </c>
      <c r="E194">
        <v>16011.617125229999</v>
      </c>
      <c r="F194">
        <v>498.9</v>
      </c>
      <c r="G194">
        <v>85.302101090200196</v>
      </c>
      <c r="H194">
        <f>(Table2[[#This Row],[1Y Return vs Nifty]]-AVERAGE(Table2[1Y Return vs Nifty]))/_xlfn.STDEV.P(Table2[1Y Return vs Nifty])</f>
        <v>1.0594176641297837</v>
      </c>
      <c r="I194">
        <v>-0.85419316780650201</v>
      </c>
      <c r="J194">
        <f>(Table2[[#This Row],[1M Return vs Nifty]]-AVERAGE(Table2[1M Return vs Nifty]))/_xlfn.STDEV.P(Table2[1M Return vs Nifty])</f>
        <v>-9.9726182799537821E-2</v>
      </c>
      <c r="K194">
        <v>-4.2437692871617401</v>
      </c>
      <c r="L194">
        <f>(Table2[[#This Row],[6M Return vs Nifty]]-AVERAGE(Table2[6M Return vs Nifty]))/_xlfn.STDEV.P(Table2[6M Return vs Nifty])</f>
        <v>-0.39309638359144417</v>
      </c>
      <c r="M194">
        <v>-2.8824886580589602</v>
      </c>
      <c r="N194">
        <f>(Table2[[#This Row],[1W Return vs Nifty]]-AVERAGE(Table2[1W Return vs Nifty]))/_xlfn.STDEV.P(Table2[1W Return vs Nifty])</f>
        <v>-0.46587504903029614</v>
      </c>
      <c r="O194">
        <v>488.36</v>
      </c>
      <c r="P194">
        <v>479.10865030465698</v>
      </c>
      <c r="Q194">
        <v>397.74602502118103</v>
      </c>
      <c r="R194">
        <v>60.0294911164399</v>
      </c>
      <c r="S194" s="2">
        <f>(Table2[[#This Row],[Close Price]]-Table2[[#This Row],[20D EMA]])/Table2[[#This Row],[20D EMA]]</f>
        <v>2.1582439184208296E-2</v>
      </c>
      <c r="T194" s="2">
        <f>(Table2[[#This Row],[Close Price]]-Table2[[#This Row],[50D EMA]])/Table2[[#This Row],[50D EMA]]</f>
        <v>4.1308687878538662E-2</v>
      </c>
      <c r="U194" s="2">
        <f>(Table2[[#This Row],[Close Price]]-Table2[[#This Row],[200D EMA]])/Table2[[#This Row],[200D EMA]]</f>
        <v>0.25431800348836231</v>
      </c>
      <c r="V194">
        <v>0.50144145298135101</v>
      </c>
      <c r="W194">
        <v>490</v>
      </c>
      <c r="X194">
        <v>516</v>
      </c>
      <c r="Y194">
        <v>490</v>
      </c>
      <c r="Z194">
        <v>516</v>
      </c>
      <c r="AA194">
        <v>490</v>
      </c>
      <c r="AB194">
        <v>516</v>
      </c>
      <c r="AC194" s="2">
        <f>(Table2[[#This Row],[Close Price]]/Table2[[#This Row],[Day Low]])-1</f>
        <v>1.8163265306122334E-2</v>
      </c>
      <c r="AD194" s="2">
        <f>(Table2[[#This Row],[Day High]]/Table2[[#This Row],[Close Price]])-1</f>
        <v>3.4275405892964628E-2</v>
      </c>
      <c r="AE194" s="2">
        <f>(Table2[[#This Row],[Close Price]]/Table2[[#This Row],[Current Week Low]])-1</f>
        <v>1.8163265306122334E-2</v>
      </c>
      <c r="AF194" s="2">
        <f>(Table2[[#This Row],[Current Week High]]/Table2[[#This Row],[Close Price]])-1</f>
        <v>3.4275405892964628E-2</v>
      </c>
      <c r="AG194" s="2">
        <f>(Table2[[#This Row],[Close Price]]/Table2[[#This Row],[Current Month Low]])-1</f>
        <v>1.8163265306122334E-2</v>
      </c>
      <c r="AH194" s="2">
        <f>(Table2[[#This Row],[Current Month High]]/Table2[[#This Row],[Close Price]])-1</f>
        <v>3.4275405892964628E-2</v>
      </c>
      <c r="AI194">
        <v>23.832431348967699</v>
      </c>
      <c r="AJ194">
        <v>146.37037037037001</v>
      </c>
      <c r="AK194" t="str">
        <f>IF(AND(Table2[[#This Row],[20D EMA]]&gt;Table2[[#This Row],[50D EMA]],Table2[[#This Row],[50D EMA]]&gt;Table2[[#This Row],[200D EMA]]),"Uptrend","Downtrend/NoTrend")</f>
        <v>Uptrend</v>
      </c>
      <c r="AL194">
        <v>0.06</v>
      </c>
      <c r="AM194" t="s">
        <v>10354</v>
      </c>
      <c r="AN194">
        <v>7.41</v>
      </c>
      <c r="AO194" t="s">
        <v>10354</v>
      </c>
      <c r="AP194">
        <v>0.122261529381572</v>
      </c>
      <c r="AQ194">
        <f>(Table2[[#This Row],[Sharpe Ratio]]-AVERAGE(Table2[Sharpe Ratio]))/_xlfn.STDEV.P(Table2[Sharpe Ratio])</f>
        <v>0.67151655074785366</v>
      </c>
      <c r="AR19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0.77223659945635936</v>
      </c>
      <c r="AS194">
        <f>_xlfn.RANK.AVG(Table2[[#This Row],[1Y Return vs Nifty Z-Score]],Table2[1Y Return vs Nifty Z-Score])</f>
        <v>95</v>
      </c>
      <c r="AT194">
        <f>_xlfn.RANK.AVG(Table2[[#This Row],[6M Return vs Nifty Z-Score]],Table2[6M Return vs Nifty Z-Score])</f>
        <v>454</v>
      </c>
      <c r="AU194">
        <f>_xlfn.RANK.AVG(Table2[[#This Row],[Sharpe Ratio Z-Score]],Table2[Sharpe Ratio Z-Score])</f>
        <v>180</v>
      </c>
      <c r="AV194">
        <f>(Table2[[#This Row],[Rank 1Y]]+Table2[[#This Row],[Rank 6M]]+Table2[[#This Row],[Rank Sharpe]])/3</f>
        <v>243</v>
      </c>
    </row>
    <row r="195" spans="1:48" x14ac:dyDescent="0.3">
      <c r="A195" t="s">
        <v>561</v>
      </c>
      <c r="B195" t="s">
        <v>562</v>
      </c>
      <c r="C195" t="s">
        <v>10324</v>
      </c>
      <c r="D195" t="s">
        <v>170</v>
      </c>
      <c r="E195">
        <v>35751.112904394999</v>
      </c>
      <c r="F195">
        <v>1061.6500000000001</v>
      </c>
      <c r="G195">
        <v>64.875330281001894</v>
      </c>
      <c r="H195">
        <f>(Table2[[#This Row],[1Y Return vs Nifty]]-AVERAGE(Table2[1Y Return vs Nifty]))/_xlfn.STDEV.P(Table2[1Y Return vs Nifty])</f>
        <v>0.71442359608599559</v>
      </c>
      <c r="I195">
        <v>4.8645466954978902</v>
      </c>
      <c r="J195">
        <f>(Table2[[#This Row],[1M Return vs Nifty]]-AVERAGE(Table2[1M Return vs Nifty]))/_xlfn.STDEV.P(Table2[1M Return vs Nifty])</f>
        <v>0.48752541306138181</v>
      </c>
      <c r="K195">
        <v>17.423523506882599</v>
      </c>
      <c r="L195">
        <f>(Table2[[#This Row],[6M Return vs Nifty]]-AVERAGE(Table2[6M Return vs Nifty]))/_xlfn.STDEV.P(Table2[6M Return vs Nifty])</f>
        <v>0.36406815669398712</v>
      </c>
      <c r="M195">
        <v>5.3033299797561098</v>
      </c>
      <c r="N195">
        <f>(Table2[[#This Row],[1W Return vs Nifty]]-AVERAGE(Table2[1W Return vs Nifty]))/_xlfn.STDEV.P(Table2[1W Return vs Nifty])</f>
        <v>1.5010938608127902</v>
      </c>
      <c r="O195">
        <v>955.8</v>
      </c>
      <c r="P195">
        <v>913.11345059881501</v>
      </c>
      <c r="Q195">
        <v>809.62259526599905</v>
      </c>
      <c r="R195">
        <v>88.548469657574898</v>
      </c>
      <c r="S195" s="2">
        <f>(Table2[[#This Row],[Close Price]]-Table2[[#This Row],[20D EMA]])/Table2[[#This Row],[20D EMA]]</f>
        <v>0.11074492571667728</v>
      </c>
      <c r="T195" s="2">
        <f>(Table2[[#This Row],[Close Price]]-Table2[[#This Row],[50D EMA]])/Table2[[#This Row],[50D EMA]]</f>
        <v>0.16267042096880249</v>
      </c>
      <c r="U195" s="2">
        <f>(Table2[[#This Row],[Close Price]]-Table2[[#This Row],[200D EMA]])/Table2[[#This Row],[200D EMA]]</f>
        <v>0.31128998400939911</v>
      </c>
      <c r="V195">
        <v>1.12339556912636</v>
      </c>
      <c r="W195">
        <v>1015</v>
      </c>
      <c r="X195">
        <v>1089</v>
      </c>
      <c r="Y195">
        <v>1015</v>
      </c>
      <c r="Z195">
        <v>1089</v>
      </c>
      <c r="AA195">
        <v>1015</v>
      </c>
      <c r="AB195">
        <v>1089</v>
      </c>
      <c r="AC195" s="2">
        <f>(Table2[[#This Row],[Close Price]]/Table2[[#This Row],[Day Low]])-1</f>
        <v>4.5960591133004991E-2</v>
      </c>
      <c r="AD195" s="2">
        <f>(Table2[[#This Row],[Day High]]/Table2[[#This Row],[Close Price]])-1</f>
        <v>2.5761785899307554E-2</v>
      </c>
      <c r="AE195" s="2">
        <f>(Table2[[#This Row],[Close Price]]/Table2[[#This Row],[Current Week Low]])-1</f>
        <v>4.5960591133004991E-2</v>
      </c>
      <c r="AF195" s="2">
        <f>(Table2[[#This Row],[Current Week High]]/Table2[[#This Row],[Close Price]])-1</f>
        <v>2.5761785899307554E-2</v>
      </c>
      <c r="AG195" s="2">
        <f>(Table2[[#This Row],[Close Price]]/Table2[[#This Row],[Current Month Low]])-1</f>
        <v>4.5960591133004991E-2</v>
      </c>
      <c r="AH195" s="2">
        <f>(Table2[[#This Row],[Current Month High]]/Table2[[#This Row],[Close Price]])-1</f>
        <v>2.5761785899307554E-2</v>
      </c>
      <c r="AI195">
        <v>2.5761785899307501</v>
      </c>
      <c r="AJ195">
        <v>99.746001881467507</v>
      </c>
      <c r="AK195" t="str">
        <f>IF(AND(Table2[[#This Row],[20D EMA]]&gt;Table2[[#This Row],[50D EMA]],Table2[[#This Row],[50D EMA]]&gt;Table2[[#This Row],[200D EMA]]),"Uptrend","Downtrend/NoTrend")</f>
        <v>Uptrend</v>
      </c>
      <c r="AL195">
        <v>0.28000000000000003</v>
      </c>
      <c r="AM195" t="s">
        <v>10354</v>
      </c>
      <c r="AN195">
        <v>19.28</v>
      </c>
      <c r="AO195" t="s">
        <v>10354</v>
      </c>
      <c r="AP195">
        <v>5.8040079102886999E-2</v>
      </c>
      <c r="AQ195">
        <f>(Table2[[#This Row],[Sharpe Ratio]]-AVERAGE(Table2[Sharpe Ratio]))/_xlfn.STDEV.P(Table2[Sharpe Ratio])</f>
        <v>-6.3261058129814807E-2</v>
      </c>
      <c r="AR19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3.0038499685243396</v>
      </c>
      <c r="AS195">
        <f>_xlfn.RANK.AVG(Table2[[#This Row],[1Y Return vs Nifty Z-Score]],Table2[1Y Return vs Nifty Z-Score])</f>
        <v>136</v>
      </c>
      <c r="AT195">
        <f>_xlfn.RANK.AVG(Table2[[#This Row],[6M Return vs Nifty Z-Score]],Table2[6M Return vs Nifty Z-Score])</f>
        <v>223</v>
      </c>
      <c r="AU195">
        <f>_xlfn.RANK.AVG(Table2[[#This Row],[Sharpe Ratio Z-Score]],Table2[Sharpe Ratio Z-Score])</f>
        <v>371</v>
      </c>
      <c r="AV195">
        <f>(Table2[[#This Row],[Rank 1Y]]+Table2[[#This Row],[Rank 6M]]+Table2[[#This Row],[Rank Sharpe]])/3</f>
        <v>243.33333333333334</v>
      </c>
    </row>
    <row r="196" spans="1:48" x14ac:dyDescent="0.3">
      <c r="A196" t="s">
        <v>671</v>
      </c>
      <c r="B196" t="s">
        <v>672</v>
      </c>
      <c r="C196" t="s">
        <v>10314</v>
      </c>
      <c r="D196" t="s">
        <v>54</v>
      </c>
      <c r="E196">
        <v>27539.038061849998</v>
      </c>
      <c r="F196">
        <v>1537.55</v>
      </c>
      <c r="G196">
        <v>40.394177694795601</v>
      </c>
      <c r="H196">
        <f>(Table2[[#This Row],[1Y Return vs Nifty]]-AVERAGE(Table2[1Y Return vs Nifty]))/_xlfn.STDEV.P(Table2[1Y Return vs Nifty])</f>
        <v>0.30095381664769161</v>
      </c>
      <c r="I196">
        <v>12.0761118805964</v>
      </c>
      <c r="J196">
        <f>(Table2[[#This Row],[1M Return vs Nifty]]-AVERAGE(Table2[1M Return vs Nifty]))/_xlfn.STDEV.P(Table2[1M Return vs Nifty])</f>
        <v>1.2280737269965931</v>
      </c>
      <c r="K196">
        <v>41.777318400434602</v>
      </c>
      <c r="L196">
        <f>(Table2[[#This Row],[6M Return vs Nifty]]-AVERAGE(Table2[6M Return vs Nifty]))/_xlfn.STDEV.P(Table2[6M Return vs Nifty])</f>
        <v>1.2151126360417031</v>
      </c>
      <c r="M196">
        <v>-2.66874549511008</v>
      </c>
      <c r="N196">
        <f>(Table2[[#This Row],[1W Return vs Nifty]]-AVERAGE(Table2[1W Return vs Nifty]))/_xlfn.STDEV.P(Table2[1W Return vs Nifty])</f>
        <v>-0.41451474228348179</v>
      </c>
      <c r="O196">
        <v>1476.84</v>
      </c>
      <c r="P196">
        <v>1359.80477407588</v>
      </c>
      <c r="Q196">
        <v>1090.0417609323199</v>
      </c>
      <c r="R196">
        <v>61.813480629175302</v>
      </c>
      <c r="S196" s="2">
        <f>(Table2[[#This Row],[Close Price]]-Table2[[#This Row],[20D EMA]])/Table2[[#This Row],[20D EMA]]</f>
        <v>4.1108041494000734E-2</v>
      </c>
      <c r="T196" s="2">
        <f>(Table2[[#This Row],[Close Price]]-Table2[[#This Row],[50D EMA]])/Table2[[#This Row],[50D EMA]]</f>
        <v>0.13071378282585835</v>
      </c>
      <c r="U196" s="2">
        <f>(Table2[[#This Row],[Close Price]]-Table2[[#This Row],[200D EMA]])/Table2[[#This Row],[200D EMA]]</f>
        <v>0.41054228847610691</v>
      </c>
      <c r="V196">
        <v>0.98433390919639296</v>
      </c>
      <c r="W196">
        <v>1530.1</v>
      </c>
      <c r="X196">
        <v>1550.3</v>
      </c>
      <c r="Y196">
        <v>1530.1</v>
      </c>
      <c r="Z196">
        <v>1550.3</v>
      </c>
      <c r="AA196">
        <v>1530.1</v>
      </c>
      <c r="AB196">
        <v>1550.3</v>
      </c>
      <c r="AC196" s="2">
        <f>(Table2[[#This Row],[Close Price]]/Table2[[#This Row],[Day Low]])-1</f>
        <v>4.8689628128881779E-3</v>
      </c>
      <c r="AD196" s="2">
        <f>(Table2[[#This Row],[Day High]]/Table2[[#This Row],[Close Price]])-1</f>
        <v>8.2924132548534146E-3</v>
      </c>
      <c r="AE196" s="2">
        <f>(Table2[[#This Row],[Close Price]]/Table2[[#This Row],[Current Week Low]])-1</f>
        <v>4.8689628128881779E-3</v>
      </c>
      <c r="AF196" s="2">
        <f>(Table2[[#This Row],[Current Week High]]/Table2[[#This Row],[Close Price]])-1</f>
        <v>8.2924132548534146E-3</v>
      </c>
      <c r="AG196" s="2">
        <f>(Table2[[#This Row],[Close Price]]/Table2[[#This Row],[Current Month Low]])-1</f>
        <v>4.8689628128881779E-3</v>
      </c>
      <c r="AH196" s="2">
        <f>(Table2[[#This Row],[Current Month High]]/Table2[[#This Row],[Close Price]])-1</f>
        <v>8.2924132548534146E-3</v>
      </c>
      <c r="AI196">
        <v>3.0828265747455399</v>
      </c>
      <c r="AJ196">
        <v>112.31013532173399</v>
      </c>
      <c r="AK196" t="str">
        <f>IF(AND(Table2[[#This Row],[20D EMA]]&gt;Table2[[#This Row],[50D EMA]],Table2[[#This Row],[50D EMA]]&gt;Table2[[#This Row],[200D EMA]]),"Uptrend","Downtrend/NoTrend")</f>
        <v>Uptrend</v>
      </c>
      <c r="AL196">
        <v>0.13</v>
      </c>
      <c r="AM196" t="s">
        <v>10354</v>
      </c>
      <c r="AN196">
        <v>5.39</v>
      </c>
      <c r="AO196" t="s">
        <v>10354</v>
      </c>
      <c r="AP196">
        <v>3.3020590162798999E-2</v>
      </c>
      <c r="AQ196">
        <f>(Table2[[#This Row],[Sharpe Ratio]]-AVERAGE(Table2[Sharpe Ratio]))/_xlfn.STDEV.P(Table2[Sharpe Ratio])</f>
        <v>-0.34951682125823907</v>
      </c>
      <c r="AR19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1.9801086161442671</v>
      </c>
      <c r="AS196">
        <f>_xlfn.RANK.AVG(Table2[[#This Row],[1Y Return vs Nifty Z-Score]],Table2[1Y Return vs Nifty Z-Score])</f>
        <v>220</v>
      </c>
      <c r="AT196">
        <f>_xlfn.RANK.AVG(Table2[[#This Row],[6M Return vs Nifty Z-Score]],Table2[6M Return vs Nifty Z-Score])</f>
        <v>81</v>
      </c>
      <c r="AU196">
        <f>_xlfn.RANK.AVG(Table2[[#This Row],[Sharpe Ratio Z-Score]],Table2[Sharpe Ratio Z-Score])</f>
        <v>432</v>
      </c>
      <c r="AV196">
        <f>(Table2[[#This Row],[Rank 1Y]]+Table2[[#This Row],[Rank 6M]]+Table2[[#This Row],[Rank Sharpe]])/3</f>
        <v>244.33333333333334</v>
      </c>
    </row>
    <row r="197" spans="1:48" x14ac:dyDescent="0.3">
      <c r="A197" t="s">
        <v>468</v>
      </c>
      <c r="B197" t="s">
        <v>469</v>
      </c>
      <c r="C197" t="s">
        <v>10314</v>
      </c>
      <c r="D197" t="s">
        <v>54</v>
      </c>
      <c r="E197">
        <v>47122.829447609998</v>
      </c>
      <c r="F197">
        <v>2781.65</v>
      </c>
      <c r="G197">
        <v>64.987030591948596</v>
      </c>
      <c r="H197">
        <f>(Table2[[#This Row],[1Y Return vs Nifty]]-AVERAGE(Table2[1Y Return vs Nifty]))/_xlfn.STDEV.P(Table2[1Y Return vs Nifty])</f>
        <v>0.716310137284074</v>
      </c>
      <c r="I197">
        <v>-1.42469275159728</v>
      </c>
      <c r="J197">
        <f>(Table2[[#This Row],[1M Return vs Nifty]]-AVERAGE(Table2[1M Return vs Nifty]))/_xlfn.STDEV.P(Table2[1M Return vs Nifty])</f>
        <v>-0.15831020638293269</v>
      </c>
      <c r="K197">
        <v>15.040563034947599</v>
      </c>
      <c r="L197">
        <f>(Table2[[#This Row],[6M Return vs Nifty]]-AVERAGE(Table2[6M Return vs Nifty]))/_xlfn.STDEV.P(Table2[6M Return vs Nifty])</f>
        <v>0.28079549372674451</v>
      </c>
      <c r="M197">
        <v>-8.2725134272286702</v>
      </c>
      <c r="N197">
        <f>(Table2[[#This Row],[1W Return vs Nifty]]-AVERAGE(Table2[1W Return vs Nifty]))/_xlfn.STDEV.P(Table2[1W Return vs Nifty])</f>
        <v>-1.7610431456289803</v>
      </c>
      <c r="O197">
        <v>2826.09</v>
      </c>
      <c r="P197">
        <v>2720.37234056635</v>
      </c>
      <c r="Q197">
        <v>2283.8139419128202</v>
      </c>
      <c r="R197">
        <v>41.537545911187003</v>
      </c>
      <c r="S197" s="2">
        <f>(Table2[[#This Row],[Close Price]]-Table2[[#This Row],[20D EMA]])/Table2[[#This Row],[20D EMA]]</f>
        <v>-1.572490614240879E-2</v>
      </c>
      <c r="T197" s="2">
        <f>(Table2[[#This Row],[Close Price]]-Table2[[#This Row],[50D EMA]])/Table2[[#This Row],[50D EMA]]</f>
        <v>2.2525467753025608E-2</v>
      </c>
      <c r="U197" s="2">
        <f>(Table2[[#This Row],[Close Price]]-Table2[[#This Row],[200D EMA]])/Table2[[#This Row],[200D EMA]]</f>
        <v>0.21798450782300363</v>
      </c>
      <c r="V197">
        <v>0.90974223008906696</v>
      </c>
      <c r="W197">
        <v>2716.2</v>
      </c>
      <c r="X197">
        <v>2792</v>
      </c>
      <c r="Y197">
        <v>2716.2</v>
      </c>
      <c r="Z197">
        <v>2792</v>
      </c>
      <c r="AA197">
        <v>2716.2</v>
      </c>
      <c r="AB197">
        <v>2792</v>
      </c>
      <c r="AC197" s="2">
        <f>(Table2[[#This Row],[Close Price]]/Table2[[#This Row],[Day Low]])-1</f>
        <v>2.4096163758191791E-2</v>
      </c>
      <c r="AD197" s="2">
        <f>(Table2[[#This Row],[Day High]]/Table2[[#This Row],[Close Price]])-1</f>
        <v>3.7208131864181482E-3</v>
      </c>
      <c r="AE197" s="2">
        <f>(Table2[[#This Row],[Close Price]]/Table2[[#This Row],[Current Week Low]])-1</f>
        <v>2.4096163758191791E-2</v>
      </c>
      <c r="AF197" s="2">
        <f>(Table2[[#This Row],[Current Week High]]/Table2[[#This Row],[Close Price]])-1</f>
        <v>3.7208131864181482E-3</v>
      </c>
      <c r="AG197" s="2">
        <f>(Table2[[#This Row],[Close Price]]/Table2[[#This Row],[Current Month Low]])-1</f>
        <v>2.4096163758191791E-2</v>
      </c>
      <c r="AH197" s="2">
        <f>(Table2[[#This Row],[Current Month High]]/Table2[[#This Row],[Close Price]])-1</f>
        <v>3.7208131864181482E-3</v>
      </c>
      <c r="AI197">
        <v>11.013247532938999</v>
      </c>
      <c r="AJ197">
        <v>100.83390491318001</v>
      </c>
      <c r="AK197" t="str">
        <f>IF(AND(Table2[[#This Row],[20D EMA]]&gt;Table2[[#This Row],[50D EMA]],Table2[[#This Row],[50D EMA]]&gt;Table2[[#This Row],[200D EMA]]),"Uptrend","Downtrend/NoTrend")</f>
        <v>Uptrend</v>
      </c>
      <c r="AL197">
        <v>-0.09</v>
      </c>
      <c r="AM197" t="s">
        <v>10353</v>
      </c>
      <c r="AN197">
        <v>-1.43</v>
      </c>
      <c r="AO197" t="s">
        <v>10353</v>
      </c>
      <c r="AP197">
        <v>6.1121502190325999E-2</v>
      </c>
      <c r="AQ197">
        <f>(Table2[[#This Row],[Sharpe Ratio]]-AVERAGE(Table2[Sharpe Ratio]))/_xlfn.STDEV.P(Table2[Sharpe Ratio])</f>
        <v>-2.800553714261059E-2</v>
      </c>
      <c r="AR19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-0.95025325814370509</v>
      </c>
      <c r="AS197">
        <f>_xlfn.RANK.AVG(Table2[[#This Row],[1Y Return vs Nifty Z-Score]],Table2[1Y Return vs Nifty Z-Score])</f>
        <v>135</v>
      </c>
      <c r="AT197">
        <f>_xlfn.RANK.AVG(Table2[[#This Row],[6M Return vs Nifty Z-Score]],Table2[6M Return vs Nifty Z-Score])</f>
        <v>242</v>
      </c>
      <c r="AU197">
        <f>_xlfn.RANK.AVG(Table2[[#This Row],[Sharpe Ratio Z-Score]],Table2[Sharpe Ratio Z-Score])</f>
        <v>359</v>
      </c>
      <c r="AV197">
        <f>(Table2[[#This Row],[Rank 1Y]]+Table2[[#This Row],[Rank 6M]]+Table2[[#This Row],[Rank Sharpe]])/3</f>
        <v>245.33333333333334</v>
      </c>
    </row>
    <row r="198" spans="1:48" x14ac:dyDescent="0.3">
      <c r="A198" t="s">
        <v>492</v>
      </c>
      <c r="B198" t="s">
        <v>493</v>
      </c>
      <c r="C198" t="s">
        <v>10310</v>
      </c>
      <c r="D198" t="s">
        <v>225</v>
      </c>
      <c r="E198">
        <v>43285.347571514998</v>
      </c>
      <c r="F198">
        <v>684.05</v>
      </c>
      <c r="G198">
        <v>85.722732536122606</v>
      </c>
      <c r="H198">
        <f>(Table2[[#This Row],[1Y Return vs Nifty]]-AVERAGE(Table2[1Y Return vs Nifty]))/_xlfn.STDEV.P(Table2[1Y Return vs Nifty])</f>
        <v>1.0665218390887823</v>
      </c>
      <c r="I198">
        <v>-0.83029179664061903</v>
      </c>
      <c r="J198">
        <f>(Table2[[#This Row],[1M Return vs Nifty]]-AVERAGE(Table2[1M Return vs Nifty]))/_xlfn.STDEV.P(Table2[1M Return vs Nifty])</f>
        <v>-9.7271775238442951E-2</v>
      </c>
      <c r="K198">
        <v>19.492053458517098</v>
      </c>
      <c r="L198">
        <f>(Table2[[#This Row],[6M Return vs Nifty]]-AVERAGE(Table2[6M Return vs Nifty]))/_xlfn.STDEV.P(Table2[6M Return vs Nifty])</f>
        <v>0.43635303071048098</v>
      </c>
      <c r="M198">
        <v>-7.2670674463295999</v>
      </c>
      <c r="N198">
        <f>(Table2[[#This Row],[1W Return vs Nifty]]-AVERAGE(Table2[1W Return vs Nifty]))/_xlfn.STDEV.P(Table2[1W Return vs Nifty])</f>
        <v>-1.5194447090573349</v>
      </c>
      <c r="O198">
        <v>679.08</v>
      </c>
      <c r="P198">
        <v>657.54526800327403</v>
      </c>
      <c r="Q198">
        <v>554.58325252141105</v>
      </c>
      <c r="R198">
        <v>49.956612933184303</v>
      </c>
      <c r="S198" s="2">
        <f>(Table2[[#This Row],[Close Price]]-Table2[[#This Row],[20D EMA]])/Table2[[#This Row],[20D EMA]]</f>
        <v>7.3187253342756574E-3</v>
      </c>
      <c r="T198" s="2">
        <f>(Table2[[#This Row],[Close Price]]-Table2[[#This Row],[50D EMA]])/Table2[[#This Row],[50D EMA]]</f>
        <v>4.0308604268739036E-2</v>
      </c>
      <c r="U198" s="2">
        <f>(Table2[[#This Row],[Close Price]]-Table2[[#This Row],[200D EMA]])/Table2[[#This Row],[200D EMA]]</f>
        <v>0.23344871466992329</v>
      </c>
      <c r="V198">
        <v>0.95223542979752895</v>
      </c>
      <c r="W198">
        <v>670.6</v>
      </c>
      <c r="X198">
        <v>684.8</v>
      </c>
      <c r="Y198">
        <v>670.6</v>
      </c>
      <c r="Z198">
        <v>684.8</v>
      </c>
      <c r="AA198">
        <v>670.6</v>
      </c>
      <c r="AB198">
        <v>684.8</v>
      </c>
      <c r="AC198" s="2">
        <f>(Table2[[#This Row],[Close Price]]/Table2[[#This Row],[Day Low]])-1</f>
        <v>2.0056665672532059E-2</v>
      </c>
      <c r="AD198" s="2">
        <f>(Table2[[#This Row],[Day High]]/Table2[[#This Row],[Close Price]])-1</f>
        <v>1.0964110810613992E-3</v>
      </c>
      <c r="AE198" s="2">
        <f>(Table2[[#This Row],[Close Price]]/Table2[[#This Row],[Current Week Low]])-1</f>
        <v>2.0056665672532059E-2</v>
      </c>
      <c r="AF198" s="2">
        <f>(Table2[[#This Row],[Current Week High]]/Table2[[#This Row],[Close Price]])-1</f>
        <v>1.0964110810613992E-3</v>
      </c>
      <c r="AG198" s="2">
        <f>(Table2[[#This Row],[Close Price]]/Table2[[#This Row],[Current Month Low]])-1</f>
        <v>2.0056665672532059E-2</v>
      </c>
      <c r="AH198" s="2">
        <f>(Table2[[#This Row],[Current Month High]]/Table2[[#This Row],[Close Price]])-1</f>
        <v>1.0964110810613992E-3</v>
      </c>
      <c r="AI198">
        <v>8.0988231854396808</v>
      </c>
      <c r="AJ198">
        <v>119.10634208840401</v>
      </c>
      <c r="AK198" t="str">
        <f>IF(AND(Table2[[#This Row],[20D EMA]]&gt;Table2[[#This Row],[50D EMA]],Table2[[#This Row],[50D EMA]]&gt;Table2[[#This Row],[200D EMA]]),"Uptrend","Downtrend/NoTrend")</f>
        <v>Uptrend</v>
      </c>
      <c r="AL198">
        <v>-0.01</v>
      </c>
      <c r="AM198" t="s">
        <v>10353</v>
      </c>
      <c r="AN198">
        <v>7.05</v>
      </c>
      <c r="AO198" t="s">
        <v>10354</v>
      </c>
      <c r="AP198">
        <v>3.2151982138063001E-2</v>
      </c>
      <c r="AQ198">
        <f>(Table2[[#This Row],[Sharpe Ratio]]-AVERAGE(Table2[Sharpe Ratio]))/_xlfn.STDEV.P(Table2[Sharpe Ratio])</f>
        <v>-0.35945483612239887</v>
      </c>
      <c r="AR19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-0.47329645061891346</v>
      </c>
      <c r="AS198">
        <f>_xlfn.RANK.AVG(Table2[[#This Row],[1Y Return vs Nifty Z-Score]],Table2[1Y Return vs Nifty Z-Score])</f>
        <v>94</v>
      </c>
      <c r="AT198">
        <f>_xlfn.RANK.AVG(Table2[[#This Row],[6M Return vs Nifty Z-Score]],Table2[6M Return vs Nifty Z-Score])</f>
        <v>203</v>
      </c>
      <c r="AU198">
        <f>_xlfn.RANK.AVG(Table2[[#This Row],[Sharpe Ratio Z-Score]],Table2[Sharpe Ratio Z-Score])</f>
        <v>440</v>
      </c>
      <c r="AV198">
        <f>(Table2[[#This Row],[Rank 1Y]]+Table2[[#This Row],[Rank 6M]]+Table2[[#This Row],[Rank Sharpe]])/3</f>
        <v>245.66666666666666</v>
      </c>
    </row>
    <row r="199" spans="1:48" x14ac:dyDescent="0.3">
      <c r="A199" t="s">
        <v>1634</v>
      </c>
      <c r="B199" t="s">
        <v>1635</v>
      </c>
      <c r="C199" t="s">
        <v>10312</v>
      </c>
      <c r="D199" t="s">
        <v>252</v>
      </c>
      <c r="E199">
        <v>5456.8062567199904</v>
      </c>
      <c r="F199">
        <v>282.8</v>
      </c>
      <c r="G199">
        <v>-4.8776837553849699</v>
      </c>
      <c r="H199">
        <f>(Table2[[#This Row],[1Y Return vs Nifty]]-AVERAGE(Table2[1Y Return vs Nifty]))/_xlfn.STDEV.P(Table2[1Y Return vs Nifty])</f>
        <v>-0.46365669352552774</v>
      </c>
      <c r="I199">
        <v>8.8482328357032394</v>
      </c>
      <c r="J199">
        <f>(Table2[[#This Row],[1M Return vs Nifty]]-AVERAGE(Table2[1M Return vs Nifty]))/_xlfn.STDEV.P(Table2[1M Return vs Nifty])</f>
        <v>0.89660610201806668</v>
      </c>
      <c r="K199">
        <v>18.056644635345702</v>
      </c>
      <c r="L199">
        <f>(Table2[[#This Row],[6M Return vs Nifty]]-AVERAGE(Table2[6M Return vs Nifty]))/_xlfn.STDEV.P(Table2[6M Return vs Nifty])</f>
        <v>0.38619260356118063</v>
      </c>
      <c r="M199">
        <v>9.0645458738180693</v>
      </c>
      <c r="N199">
        <f>(Table2[[#This Row],[1W Return vs Nifty]]-AVERAGE(Table2[1W Return vs Nifty]))/_xlfn.STDEV.P(Table2[1W Return vs Nifty])</f>
        <v>2.4048757614587397</v>
      </c>
      <c r="O199">
        <v>252.67</v>
      </c>
      <c r="P199">
        <v>247.147818085891</v>
      </c>
      <c r="Q199">
        <v>230.709399858859</v>
      </c>
      <c r="R199">
        <v>78.874239074970006</v>
      </c>
      <c r="S199" s="2">
        <f>(Table2[[#This Row],[Close Price]]-Table2[[#This Row],[20D EMA]])/Table2[[#This Row],[20D EMA]]</f>
        <v>0.11924644793604317</v>
      </c>
      <c r="T199" s="2">
        <f>(Table2[[#This Row],[Close Price]]-Table2[[#This Row],[50D EMA]])/Table2[[#This Row],[50D EMA]]</f>
        <v>0.14425448782120684</v>
      </c>
      <c r="U199" s="2">
        <f>(Table2[[#This Row],[Close Price]]-Table2[[#This Row],[200D EMA]])/Table2[[#This Row],[200D EMA]]</f>
        <v>0.22578447247059918</v>
      </c>
      <c r="V199">
        <v>1.4694706218648199</v>
      </c>
      <c r="W199">
        <v>276.10000000000002</v>
      </c>
      <c r="X199">
        <v>289.45</v>
      </c>
      <c r="Y199">
        <v>276.10000000000002</v>
      </c>
      <c r="Z199">
        <v>289.45</v>
      </c>
      <c r="AA199">
        <v>276.10000000000002</v>
      </c>
      <c r="AB199">
        <v>289.45</v>
      </c>
      <c r="AC199" s="2">
        <f>(Table2[[#This Row],[Close Price]]/Table2[[#This Row],[Day Low]])-1</f>
        <v>2.4266570083303129E-2</v>
      </c>
      <c r="AD199" s="2">
        <f>(Table2[[#This Row],[Day High]]/Table2[[#This Row],[Close Price]])-1</f>
        <v>2.3514851485148425E-2</v>
      </c>
      <c r="AE199" s="2">
        <f>(Table2[[#This Row],[Close Price]]/Table2[[#This Row],[Current Week Low]])-1</f>
        <v>2.4266570083303129E-2</v>
      </c>
      <c r="AF199" s="2">
        <f>(Table2[[#This Row],[Current Week High]]/Table2[[#This Row],[Close Price]])-1</f>
        <v>2.3514851485148425E-2</v>
      </c>
      <c r="AG199" s="2">
        <f>(Table2[[#This Row],[Close Price]]/Table2[[#This Row],[Current Month Low]])-1</f>
        <v>2.4266570083303129E-2</v>
      </c>
      <c r="AH199" s="2">
        <f>(Table2[[#This Row],[Current Month High]]/Table2[[#This Row],[Close Price]])-1</f>
        <v>2.3514851485148425E-2</v>
      </c>
      <c r="AI199">
        <v>3.0410183875530099</v>
      </c>
      <c r="AJ199">
        <v>59.774011299435003</v>
      </c>
      <c r="AK199" t="str">
        <f>IF(AND(Table2[[#This Row],[20D EMA]]&gt;Table2[[#This Row],[50D EMA]],Table2[[#This Row],[50D EMA]]&gt;Table2[[#This Row],[200D EMA]]),"Uptrend","Downtrend/NoTrend")</f>
        <v>Uptrend</v>
      </c>
      <c r="AL199">
        <v>-0.06</v>
      </c>
      <c r="AM199" t="s">
        <v>10353</v>
      </c>
      <c r="AN199">
        <v>20.260000000000002</v>
      </c>
      <c r="AO199" t="s">
        <v>10354</v>
      </c>
      <c r="AP199">
        <v>0.18729627408216101</v>
      </c>
      <c r="AQ199">
        <f>(Table2[[#This Row],[Sharpe Ratio]]-AVERAGE(Table2[Sharpe Ratio]))/_xlfn.STDEV.P(Table2[Sharpe Ratio])</f>
        <v>1.4155993143370238</v>
      </c>
      <c r="AR19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4.6396170878494836</v>
      </c>
      <c r="AS199">
        <f>_xlfn.RANK.AVG(Table2[[#This Row],[1Y Return vs Nifty Z-Score]],Table2[1Y Return vs Nifty Z-Score])</f>
        <v>460</v>
      </c>
      <c r="AT199">
        <f>_xlfn.RANK.AVG(Table2[[#This Row],[6M Return vs Nifty Z-Score]],Table2[6M Return vs Nifty Z-Score])</f>
        <v>219</v>
      </c>
      <c r="AU199">
        <f>_xlfn.RANK.AVG(Table2[[#This Row],[Sharpe Ratio Z-Score]],Table2[Sharpe Ratio Z-Score])</f>
        <v>58</v>
      </c>
      <c r="AV199">
        <f>(Table2[[#This Row],[Rank 1Y]]+Table2[[#This Row],[Rank 6M]]+Table2[[#This Row],[Rank Sharpe]])/3</f>
        <v>245.66666666666666</v>
      </c>
    </row>
    <row r="200" spans="1:48" x14ac:dyDescent="0.3">
      <c r="A200" t="s">
        <v>1282</v>
      </c>
      <c r="B200" t="s">
        <v>1283</v>
      </c>
      <c r="C200" t="s">
        <v>10320</v>
      </c>
      <c r="D200" t="s">
        <v>89</v>
      </c>
      <c r="E200">
        <v>9001.4253151199991</v>
      </c>
      <c r="F200">
        <v>1158.1500000000001</v>
      </c>
      <c r="G200">
        <v>156.321329359082</v>
      </c>
      <c r="H200">
        <f>(Table2[[#This Row],[1Y Return vs Nifty]]-AVERAGE(Table2[1Y Return vs Nifty]))/_xlfn.STDEV.P(Table2[1Y Return vs Nifty])</f>
        <v>2.2588834386602774</v>
      </c>
      <c r="I200">
        <v>9.4673160542553099</v>
      </c>
      <c r="J200">
        <f>(Table2[[#This Row],[1M Return vs Nifty]]-AVERAGE(Table2[1M Return vs Nifty]))/_xlfn.STDEV.P(Table2[1M Return vs Nifty])</f>
        <v>0.96017912977515507</v>
      </c>
      <c r="K200">
        <v>25.582709802534499</v>
      </c>
      <c r="L200">
        <f>(Table2[[#This Row],[6M Return vs Nifty]]-AVERAGE(Table2[6M Return vs Nifty]))/_xlfn.STDEV.P(Table2[6M Return vs Nifty])</f>
        <v>0.64919129595153935</v>
      </c>
      <c r="M200">
        <v>-1.9276578301123599</v>
      </c>
      <c r="N200">
        <f>(Table2[[#This Row],[1W Return vs Nifty]]-AVERAGE(Table2[1W Return vs Nifty]))/_xlfn.STDEV.P(Table2[1W Return vs Nifty])</f>
        <v>-0.23643891859191185</v>
      </c>
      <c r="O200">
        <v>1075.27</v>
      </c>
      <c r="P200">
        <v>1031.6857488909</v>
      </c>
      <c r="Q200">
        <v>856.94601488358705</v>
      </c>
      <c r="R200">
        <v>75.354699046810097</v>
      </c>
      <c r="S200" s="2">
        <f>(Table2[[#This Row],[Close Price]]-Table2[[#This Row],[20D EMA]])/Table2[[#This Row],[20D EMA]]</f>
        <v>7.7078315213853374E-2</v>
      </c>
      <c r="T200" s="2">
        <f>(Table2[[#This Row],[Close Price]]-Table2[[#This Row],[50D EMA]])/Table2[[#This Row],[50D EMA]]</f>
        <v>0.12258020549867422</v>
      </c>
      <c r="U200" s="2">
        <f>(Table2[[#This Row],[Close Price]]-Table2[[#This Row],[200D EMA]])/Table2[[#This Row],[200D EMA]]</f>
        <v>0.35148536767200028</v>
      </c>
      <c r="V200">
        <v>0.91465595801742405</v>
      </c>
      <c r="W200">
        <v>1088.0999999999999</v>
      </c>
      <c r="X200">
        <v>1166</v>
      </c>
      <c r="Y200">
        <v>1088.0999999999999</v>
      </c>
      <c r="Z200">
        <v>1166</v>
      </c>
      <c r="AA200">
        <v>1088.0999999999999</v>
      </c>
      <c r="AB200">
        <v>1166</v>
      </c>
      <c r="AC200" s="2">
        <f>(Table2[[#This Row],[Close Price]]/Table2[[#This Row],[Day Low]])-1</f>
        <v>6.4378274055693518E-2</v>
      </c>
      <c r="AD200" s="2">
        <f>(Table2[[#This Row],[Day High]]/Table2[[#This Row],[Close Price]])-1</f>
        <v>6.778051202348534E-3</v>
      </c>
      <c r="AE200" s="2">
        <f>(Table2[[#This Row],[Close Price]]/Table2[[#This Row],[Current Week Low]])-1</f>
        <v>6.4378274055693518E-2</v>
      </c>
      <c r="AF200" s="2">
        <f>(Table2[[#This Row],[Current Week High]]/Table2[[#This Row],[Close Price]])-1</f>
        <v>6.778051202348534E-3</v>
      </c>
      <c r="AG200" s="2">
        <f>(Table2[[#This Row],[Close Price]]/Table2[[#This Row],[Current Month Low]])-1</f>
        <v>6.4378274055693518E-2</v>
      </c>
      <c r="AH200" s="2">
        <f>(Table2[[#This Row],[Current Month High]]/Table2[[#This Row],[Close Price]])-1</f>
        <v>6.778051202348534E-3</v>
      </c>
      <c r="AI200">
        <v>1.62759573457669</v>
      </c>
      <c r="AJ200">
        <v>204.77631578947299</v>
      </c>
      <c r="AK200" t="str">
        <f>IF(AND(Table2[[#This Row],[20D EMA]]&gt;Table2[[#This Row],[50D EMA]],Table2[[#This Row],[50D EMA]]&gt;Table2[[#This Row],[200D EMA]]),"Uptrend","Downtrend/NoTrend")</f>
        <v>Uptrend</v>
      </c>
      <c r="AL200">
        <v>0.11</v>
      </c>
      <c r="AM200" t="s">
        <v>10354</v>
      </c>
      <c r="AN200">
        <v>5.36</v>
      </c>
      <c r="AO200" t="s">
        <v>10354</v>
      </c>
      <c r="AQ200">
        <f>(Table2[[#This Row],[Sharpe Ratio]]-AVERAGE(Table2[Sharpe Ratio]))/_xlfn.STDEV.P(Table2[Sharpe Ratio])</f>
        <v>-0.72731567472953307</v>
      </c>
      <c r="AR20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2.9044992710655269</v>
      </c>
      <c r="AS200">
        <f>_xlfn.RANK.AVG(Table2[[#This Row],[1Y Return vs Nifty Z-Score]],Table2[1Y Return vs Nifty Z-Score])</f>
        <v>25</v>
      </c>
      <c r="AT200">
        <f>_xlfn.RANK.AVG(Table2[[#This Row],[6M Return vs Nifty Z-Score]],Table2[6M Return vs Nifty Z-Score])</f>
        <v>166</v>
      </c>
      <c r="AU200">
        <f>_xlfn.RANK.AVG(Table2[[#This Row],[Sharpe Ratio Z-Score]],Table2[Sharpe Ratio Z-Score])</f>
        <v>548</v>
      </c>
      <c r="AV200">
        <f>(Table2[[#This Row],[Rank 1Y]]+Table2[[#This Row],[Rank 6M]]+Table2[[#This Row],[Rank Sharpe]])/3</f>
        <v>246.33333333333334</v>
      </c>
    </row>
    <row r="201" spans="1:48" x14ac:dyDescent="0.3">
      <c r="A201" t="s">
        <v>93</v>
      </c>
      <c r="B201" t="s">
        <v>94</v>
      </c>
      <c r="C201" t="s">
        <v>10316</v>
      </c>
      <c r="D201" t="s">
        <v>95</v>
      </c>
      <c r="E201">
        <v>312081.761146545</v>
      </c>
      <c r="F201">
        <v>335.55</v>
      </c>
      <c r="G201">
        <v>45.110283208167999</v>
      </c>
      <c r="H201">
        <f>(Table2[[#This Row],[1Y Return vs Nifty]]-AVERAGE(Table2[1Y Return vs Nifty]))/_xlfn.STDEV.P(Table2[1Y Return vs Nifty])</f>
        <v>0.38060558547497092</v>
      </c>
      <c r="I201">
        <v>-7.7730595387102204</v>
      </c>
      <c r="J201">
        <f>(Table2[[#This Row],[1M Return vs Nifty]]-AVERAGE(Table2[1M Return vs Nifty]))/_xlfn.STDEV.P(Table2[1M Return vs Nifty])</f>
        <v>-0.81021755239890891</v>
      </c>
      <c r="K201">
        <v>4.0172491245557902</v>
      </c>
      <c r="L201">
        <f>(Table2[[#This Row],[6M Return vs Nifty]]-AVERAGE(Table2[6M Return vs Nifty]))/_xlfn.STDEV.P(Table2[6M Return vs Nifty])</f>
        <v>-0.10441471636826077</v>
      </c>
      <c r="M201">
        <v>-0.64033364810904303</v>
      </c>
      <c r="N201">
        <f>(Table2[[#This Row],[1W Return vs Nifty]]-AVERAGE(Table2[1W Return vs Nifty]))/_xlfn.STDEV.P(Table2[1W Return vs Nifty])</f>
        <v>7.2891980970452949E-2</v>
      </c>
      <c r="O201">
        <v>338.03</v>
      </c>
      <c r="P201">
        <v>334.81092844632502</v>
      </c>
      <c r="Q201">
        <v>291.91396731933298</v>
      </c>
      <c r="R201">
        <v>45.370302999274301</v>
      </c>
      <c r="S201" s="2">
        <f>(Table2[[#This Row],[Close Price]]-Table2[[#This Row],[20D EMA]])/Table2[[#This Row],[20D EMA]]</f>
        <v>-7.3366269266040337E-3</v>
      </c>
      <c r="T201" s="2">
        <f>(Table2[[#This Row],[Close Price]]-Table2[[#This Row],[50D EMA]])/Table2[[#This Row],[50D EMA]]</f>
        <v>2.2074295994596641E-3</v>
      </c>
      <c r="U201" s="2">
        <f>(Table2[[#This Row],[Close Price]]-Table2[[#This Row],[200D EMA]])/Table2[[#This Row],[200D EMA]]</f>
        <v>0.14948251048546893</v>
      </c>
      <c r="V201">
        <v>0.66067925310864795</v>
      </c>
      <c r="W201">
        <v>334.2</v>
      </c>
      <c r="X201">
        <v>339.9</v>
      </c>
      <c r="Y201">
        <v>334.2</v>
      </c>
      <c r="Z201">
        <v>339.9</v>
      </c>
      <c r="AA201">
        <v>334.2</v>
      </c>
      <c r="AB201">
        <v>339.9</v>
      </c>
      <c r="AC201" s="2">
        <f>(Table2[[#This Row],[Close Price]]/Table2[[#This Row],[Day Low]])-1</f>
        <v>4.0394973070019269E-3</v>
      </c>
      <c r="AD201" s="2">
        <f>(Table2[[#This Row],[Day High]]/Table2[[#This Row],[Close Price]])-1</f>
        <v>1.2963790791238106E-2</v>
      </c>
      <c r="AE201" s="2">
        <f>(Table2[[#This Row],[Close Price]]/Table2[[#This Row],[Current Week Low]])-1</f>
        <v>4.0394973070019269E-3</v>
      </c>
      <c r="AF201" s="2">
        <f>(Table2[[#This Row],[Current Week High]]/Table2[[#This Row],[Close Price]])-1</f>
        <v>1.2963790791238106E-2</v>
      </c>
      <c r="AG201" s="2">
        <f>(Table2[[#This Row],[Close Price]]/Table2[[#This Row],[Current Month Low]])-1</f>
        <v>4.0394973070019269E-3</v>
      </c>
      <c r="AH201" s="2">
        <f>(Table2[[#This Row],[Current Month High]]/Table2[[#This Row],[Close Price]])-1</f>
        <v>1.2963790791238106E-2</v>
      </c>
      <c r="AI201">
        <v>8.0315899269855393</v>
      </c>
      <c r="AJ201">
        <v>78.389154704944104</v>
      </c>
      <c r="AK201" t="str">
        <f>IF(AND(Table2[[#This Row],[20D EMA]]&gt;Table2[[#This Row],[50D EMA]],Table2[[#This Row],[50D EMA]]&gt;Table2[[#This Row],[200D EMA]]),"Uptrend","Downtrend/NoTrend")</f>
        <v>Uptrend</v>
      </c>
      <c r="AL201">
        <v>-0.03</v>
      </c>
      <c r="AM201" t="s">
        <v>10353</v>
      </c>
      <c r="AN201">
        <v>0.61</v>
      </c>
      <c r="AO201" t="s">
        <v>10354</v>
      </c>
      <c r="AP201">
        <v>0.124133835135014</v>
      </c>
      <c r="AQ201">
        <f>(Table2[[#This Row],[Sharpe Ratio]]-AVERAGE(Table2[Sharpe Ratio]))/_xlfn.STDEV.P(Table2[Sharpe Ratio])</f>
        <v>0.69293818384134687</v>
      </c>
      <c r="AR20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0.23180348151960095</v>
      </c>
      <c r="AS201">
        <f>_xlfn.RANK.AVG(Table2[[#This Row],[1Y Return vs Nifty Z-Score]],Table2[1Y Return vs Nifty Z-Score])</f>
        <v>200</v>
      </c>
      <c r="AT201">
        <f>_xlfn.RANK.AVG(Table2[[#This Row],[6M Return vs Nifty Z-Score]],Table2[6M Return vs Nifty Z-Score])</f>
        <v>364</v>
      </c>
      <c r="AU201">
        <f>_xlfn.RANK.AVG(Table2[[#This Row],[Sharpe Ratio Z-Score]],Table2[Sharpe Ratio Z-Score])</f>
        <v>176</v>
      </c>
      <c r="AV201">
        <f>(Table2[[#This Row],[Rank 1Y]]+Table2[[#This Row],[Rank 6M]]+Table2[[#This Row],[Rank Sharpe]])/3</f>
        <v>246.66666666666666</v>
      </c>
    </row>
    <row r="202" spans="1:48" x14ac:dyDescent="0.3">
      <c r="A202" t="s">
        <v>269</v>
      </c>
      <c r="B202" t="s">
        <v>270</v>
      </c>
      <c r="C202" t="s">
        <v>10321</v>
      </c>
      <c r="D202" t="s">
        <v>231</v>
      </c>
      <c r="E202">
        <v>101028.62620499999</v>
      </c>
      <c r="F202">
        <v>6718</v>
      </c>
      <c r="G202">
        <v>-1.33283380122754</v>
      </c>
      <c r="H202">
        <f>(Table2[[#This Row],[1Y Return vs Nifty]]-AVERAGE(Table2[1Y Return vs Nifty]))/_xlfn.STDEV.P(Table2[1Y Return vs Nifty])</f>
        <v>-0.4037866231305095</v>
      </c>
      <c r="I202">
        <v>-0.395390266283416</v>
      </c>
      <c r="J202">
        <f>(Table2[[#This Row],[1M Return vs Nifty]]-AVERAGE(Table2[1M Return vs Nifty]))/_xlfn.STDEV.P(Table2[1M Return vs Nifty])</f>
        <v>-5.2612178220674287E-2</v>
      </c>
      <c r="K202">
        <v>27.163004843396799</v>
      </c>
      <c r="L202">
        <f>(Table2[[#This Row],[6M Return vs Nifty]]-AVERAGE(Table2[6M Return vs Nifty]))/_xlfn.STDEV.P(Table2[6M Return vs Nifty])</f>
        <v>0.70441477862209889</v>
      </c>
      <c r="M202">
        <v>-0.605992503279013</v>
      </c>
      <c r="N202">
        <f>(Table2[[#This Row],[1W Return vs Nifty]]-AVERAGE(Table2[1W Return vs Nifty]))/_xlfn.STDEV.P(Table2[1W Return vs Nifty])</f>
        <v>8.1143808575946705E-2</v>
      </c>
      <c r="O202">
        <v>6702.22</v>
      </c>
      <c r="P202">
        <v>6619.6595093012702</v>
      </c>
      <c r="Q202">
        <v>5831.5731731570204</v>
      </c>
      <c r="R202">
        <v>49.314257821545297</v>
      </c>
      <c r="S202" s="2">
        <f>(Table2[[#This Row],[Close Price]]-Table2[[#This Row],[20D EMA]])/Table2[[#This Row],[20D EMA]]</f>
        <v>2.3544437514733544E-3</v>
      </c>
      <c r="T202" s="2">
        <f>(Table2[[#This Row],[Close Price]]-Table2[[#This Row],[50D EMA]])/Table2[[#This Row],[50D EMA]]</f>
        <v>1.4855823106996936E-2</v>
      </c>
      <c r="U202" s="2">
        <f>(Table2[[#This Row],[Close Price]]-Table2[[#This Row],[200D EMA]])/Table2[[#This Row],[200D EMA]]</f>
        <v>0.15200475078032802</v>
      </c>
      <c r="V202">
        <v>0.59913815495622602</v>
      </c>
      <c r="W202">
        <v>6698.45</v>
      </c>
      <c r="X202">
        <v>6840.8</v>
      </c>
      <c r="Y202">
        <v>6698.45</v>
      </c>
      <c r="Z202">
        <v>6840.8</v>
      </c>
      <c r="AA202">
        <v>6698.45</v>
      </c>
      <c r="AB202">
        <v>6840.8</v>
      </c>
      <c r="AC202" s="2">
        <f>(Table2[[#This Row],[Close Price]]/Table2[[#This Row],[Day Low]])-1</f>
        <v>2.9185856429472246E-3</v>
      </c>
      <c r="AD202" s="2">
        <f>(Table2[[#This Row],[Day High]]/Table2[[#This Row],[Close Price]])-1</f>
        <v>1.8279249776719242E-2</v>
      </c>
      <c r="AE202" s="2">
        <f>(Table2[[#This Row],[Close Price]]/Table2[[#This Row],[Current Week Low]])-1</f>
        <v>2.9185856429472246E-3</v>
      </c>
      <c r="AF202" s="2">
        <f>(Table2[[#This Row],[Current Week High]]/Table2[[#This Row],[Close Price]])-1</f>
        <v>1.8279249776719242E-2</v>
      </c>
      <c r="AG202" s="2">
        <f>(Table2[[#This Row],[Close Price]]/Table2[[#This Row],[Current Month Low]])-1</f>
        <v>2.9185856429472246E-3</v>
      </c>
      <c r="AH202" s="2">
        <f>(Table2[[#This Row],[Current Month High]]/Table2[[#This Row],[Close Price]])-1</f>
        <v>1.8279249776719242E-2</v>
      </c>
      <c r="AI202">
        <v>9.1314379279547406</v>
      </c>
      <c r="AJ202">
        <v>76.742962378321494</v>
      </c>
      <c r="AK202" t="str">
        <f>IF(AND(Table2[[#This Row],[20D EMA]]&gt;Table2[[#This Row],[50D EMA]],Table2[[#This Row],[50D EMA]]&gt;Table2[[#This Row],[200D EMA]]),"Uptrend","Downtrend/NoTrend")</f>
        <v>Uptrend</v>
      </c>
      <c r="AL202">
        <v>-0.12</v>
      </c>
      <c r="AM202" t="s">
        <v>10353</v>
      </c>
      <c r="AN202">
        <v>4.75</v>
      </c>
      <c r="AO202" t="s">
        <v>10354</v>
      </c>
      <c r="AP202">
        <v>0.131160775329522</v>
      </c>
      <c r="AQ202">
        <f>(Table2[[#This Row],[Sharpe Ratio]]-AVERAGE(Table2[Sharpe Ratio]))/_xlfn.STDEV.P(Table2[Sharpe Ratio])</f>
        <v>0.77333559454199929</v>
      </c>
      <c r="AR20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1.1024953803888611</v>
      </c>
      <c r="AS202">
        <f>_xlfn.RANK.AVG(Table2[[#This Row],[1Y Return vs Nifty Z-Score]],Table2[1Y Return vs Nifty Z-Score])</f>
        <v>433</v>
      </c>
      <c r="AT202">
        <f>_xlfn.RANK.AVG(Table2[[#This Row],[6M Return vs Nifty Z-Score]],Table2[6M Return vs Nifty Z-Score])</f>
        <v>149</v>
      </c>
      <c r="AU202">
        <f>_xlfn.RANK.AVG(Table2[[#This Row],[Sharpe Ratio Z-Score]],Table2[Sharpe Ratio Z-Score])</f>
        <v>161</v>
      </c>
      <c r="AV202">
        <f>(Table2[[#This Row],[Rank 1Y]]+Table2[[#This Row],[Rank 6M]]+Table2[[#This Row],[Rank Sharpe]])/3</f>
        <v>247.66666666666666</v>
      </c>
    </row>
    <row r="203" spans="1:48" x14ac:dyDescent="0.3">
      <c r="A203" t="s">
        <v>303</v>
      </c>
      <c r="B203" t="s">
        <v>304</v>
      </c>
      <c r="C203" t="s">
        <v>10318</v>
      </c>
      <c r="D203" t="s">
        <v>305</v>
      </c>
      <c r="E203">
        <v>93362.919768930005</v>
      </c>
      <c r="F203">
        <v>655.9</v>
      </c>
      <c r="G203">
        <v>25.785342418705898</v>
      </c>
      <c r="H203">
        <f>(Table2[[#This Row],[1Y Return vs Nifty]]-AVERAGE(Table2[1Y Return vs Nifty]))/_xlfn.STDEV.P(Table2[1Y Return vs Nifty])</f>
        <v>5.4220666393210083E-2</v>
      </c>
      <c r="I203">
        <v>1.07407895846097</v>
      </c>
      <c r="J203">
        <f>(Table2[[#This Row],[1M Return vs Nifty]]-AVERAGE(Table2[1M Return vs Nifty]))/_xlfn.STDEV.P(Table2[1M Return vs Nifty])</f>
        <v>9.8286125938420982E-2</v>
      </c>
      <c r="K203">
        <v>-1.6964823889460501</v>
      </c>
      <c r="L203">
        <f>(Table2[[#This Row],[6M Return vs Nifty]]-AVERAGE(Table2[6M Return vs Nifty]))/_xlfn.STDEV.P(Table2[6M Return vs Nifty])</f>
        <v>-0.3040813261223021</v>
      </c>
      <c r="M203">
        <v>-0.66878221398122095</v>
      </c>
      <c r="N203">
        <f>(Table2[[#This Row],[1W Return vs Nifty]]-AVERAGE(Table2[1W Return vs Nifty]))/_xlfn.STDEV.P(Table2[1W Return vs Nifty])</f>
        <v>6.6056080118496979E-2</v>
      </c>
      <c r="O203">
        <v>636.92999999999995</v>
      </c>
      <c r="P203">
        <v>622.11155820339604</v>
      </c>
      <c r="Q203">
        <v>554.59095120249106</v>
      </c>
      <c r="R203">
        <v>63.787463096854502</v>
      </c>
      <c r="S203" s="2">
        <f>(Table2[[#This Row],[Close Price]]-Table2[[#This Row],[20D EMA]])/Table2[[#This Row],[20D EMA]]</f>
        <v>2.9783492691504605E-2</v>
      </c>
      <c r="T203" s="2">
        <f>(Table2[[#This Row],[Close Price]]-Table2[[#This Row],[50D EMA]])/Table2[[#This Row],[50D EMA]]</f>
        <v>5.4312512524573579E-2</v>
      </c>
      <c r="U203" s="2">
        <f>(Table2[[#This Row],[Close Price]]-Table2[[#This Row],[200D EMA]])/Table2[[#This Row],[200D EMA]]</f>
        <v>0.18267346154466768</v>
      </c>
      <c r="V203">
        <v>0.87283788568654097</v>
      </c>
      <c r="W203">
        <v>647.1</v>
      </c>
      <c r="X203">
        <v>658.8</v>
      </c>
      <c r="Y203">
        <v>647.1</v>
      </c>
      <c r="Z203">
        <v>658.8</v>
      </c>
      <c r="AA203">
        <v>647.1</v>
      </c>
      <c r="AB203">
        <v>658.8</v>
      </c>
      <c r="AC203" s="2">
        <f>(Table2[[#This Row],[Close Price]]/Table2[[#This Row],[Day Low]])-1</f>
        <v>1.3599134600525309E-2</v>
      </c>
      <c r="AD203" s="2">
        <f>(Table2[[#This Row],[Day High]]/Table2[[#This Row],[Close Price]])-1</f>
        <v>4.4214057020885988E-3</v>
      </c>
      <c r="AE203" s="2">
        <f>(Table2[[#This Row],[Close Price]]/Table2[[#This Row],[Current Week Low]])-1</f>
        <v>1.3599134600525309E-2</v>
      </c>
      <c r="AF203" s="2">
        <f>(Table2[[#This Row],[Current Week High]]/Table2[[#This Row],[Close Price]])-1</f>
        <v>4.4214057020885988E-3</v>
      </c>
      <c r="AG203" s="2">
        <f>(Table2[[#This Row],[Close Price]]/Table2[[#This Row],[Current Month Low]])-1</f>
        <v>1.3599134600525309E-2</v>
      </c>
      <c r="AH203" s="2">
        <f>(Table2[[#This Row],[Current Month High]]/Table2[[#This Row],[Close Price]])-1</f>
        <v>4.4214057020885988E-3</v>
      </c>
      <c r="AI203">
        <v>2.4089037963104198</v>
      </c>
      <c r="AJ203">
        <v>76.506996770721102</v>
      </c>
      <c r="AK203" t="str">
        <f>IF(AND(Table2[[#This Row],[20D EMA]]&gt;Table2[[#This Row],[50D EMA]],Table2[[#This Row],[50D EMA]]&gt;Table2[[#This Row],[200D EMA]]),"Uptrend","Downtrend/NoTrend")</f>
        <v>Uptrend</v>
      </c>
      <c r="AL203">
        <v>0.02</v>
      </c>
      <c r="AM203" t="s">
        <v>10354</v>
      </c>
      <c r="AN203">
        <v>7.27</v>
      </c>
      <c r="AO203" t="s">
        <v>10354</v>
      </c>
      <c r="AP203">
        <v>0.202883364329392</v>
      </c>
      <c r="AQ203">
        <f>(Table2[[#This Row],[Sharpe Ratio]]-AVERAGE(Table2[Sharpe Ratio]))/_xlfn.STDEV.P(Table2[Sharpe Ratio])</f>
        <v>1.5939360671123197</v>
      </c>
      <c r="AR20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1.5084176134401457</v>
      </c>
      <c r="AS203">
        <f>_xlfn.RANK.AVG(Table2[[#This Row],[1Y Return vs Nifty Z-Score]],Table2[1Y Return vs Nifty Z-Score])</f>
        <v>280</v>
      </c>
      <c r="AT203">
        <f>_xlfn.RANK.AVG(Table2[[#This Row],[6M Return vs Nifty Z-Score]],Table2[6M Return vs Nifty Z-Score])</f>
        <v>430</v>
      </c>
      <c r="AU203">
        <f>_xlfn.RANK.AVG(Table2[[#This Row],[Sharpe Ratio Z-Score]],Table2[Sharpe Ratio Z-Score])</f>
        <v>34</v>
      </c>
      <c r="AV203">
        <f>(Table2[[#This Row],[Rank 1Y]]+Table2[[#This Row],[Rank 6M]]+Table2[[#This Row],[Rank Sharpe]])/3</f>
        <v>248</v>
      </c>
    </row>
    <row r="204" spans="1:48" x14ac:dyDescent="0.3">
      <c r="A204" t="s">
        <v>188</v>
      </c>
      <c r="B204" t="s">
        <v>189</v>
      </c>
      <c r="C204" t="s">
        <v>10316</v>
      </c>
      <c r="D204" t="s">
        <v>95</v>
      </c>
      <c r="E204">
        <v>138422.10917603999</v>
      </c>
      <c r="F204">
        <v>433.2</v>
      </c>
      <c r="G204">
        <v>37.095964364759197</v>
      </c>
      <c r="H204">
        <f>(Table2[[#This Row],[1Y Return vs Nifty]]-AVERAGE(Table2[1Y Return vs Nifty]))/_xlfn.STDEV.P(Table2[1Y Return vs Nifty])</f>
        <v>0.24524926869764946</v>
      </c>
      <c r="I204">
        <v>-7.1914267435830199</v>
      </c>
      <c r="J204">
        <f>(Table2[[#This Row],[1M Return vs Nifty]]-AVERAGE(Table2[1M Return vs Nifty]))/_xlfn.STDEV.P(Table2[1M Return vs Nifty])</f>
        <v>-0.75049027063615126</v>
      </c>
      <c r="K204">
        <v>1.29530641769779</v>
      </c>
      <c r="L204">
        <f>(Table2[[#This Row],[6M Return vs Nifty]]-AVERAGE(Table2[6M Return vs Nifty]))/_xlfn.STDEV.P(Table2[6M Return vs Nifty])</f>
        <v>-0.19953312907960388</v>
      </c>
      <c r="M204">
        <v>2.4654532662048201</v>
      </c>
      <c r="N204">
        <f>(Table2[[#This Row],[1W Return vs Nifty]]-AVERAGE(Table2[1W Return vs Nifty]))/_xlfn.STDEV.P(Table2[1W Return vs Nifty])</f>
        <v>0.8191809682235901</v>
      </c>
      <c r="O204">
        <v>427.47</v>
      </c>
      <c r="P204">
        <v>429.325175010777</v>
      </c>
      <c r="Q204">
        <v>389.362001233824</v>
      </c>
      <c r="R204">
        <v>61.629825636222698</v>
      </c>
      <c r="S204" s="2">
        <f>(Table2[[#This Row],[Close Price]]-Table2[[#This Row],[20D EMA]])/Table2[[#This Row],[20D EMA]]</f>
        <v>1.3404449435047983E-2</v>
      </c>
      <c r="T204" s="2">
        <f>(Table2[[#This Row],[Close Price]]-Table2[[#This Row],[50D EMA]])/Table2[[#This Row],[50D EMA]]</f>
        <v>9.0253849873250958E-3</v>
      </c>
      <c r="U204" s="2">
        <f>(Table2[[#This Row],[Close Price]]-Table2[[#This Row],[200D EMA]])/Table2[[#This Row],[200D EMA]]</f>
        <v>0.11258930924759117</v>
      </c>
      <c r="V204">
        <v>0.69016387097458998</v>
      </c>
      <c r="W204">
        <v>429.5</v>
      </c>
      <c r="X204">
        <v>436.75</v>
      </c>
      <c r="Y204">
        <v>429.5</v>
      </c>
      <c r="Z204">
        <v>436.75</v>
      </c>
      <c r="AA204">
        <v>429.5</v>
      </c>
      <c r="AB204">
        <v>436.75</v>
      </c>
      <c r="AC204" s="2">
        <f>(Table2[[#This Row],[Close Price]]/Table2[[#This Row],[Day Low]])-1</f>
        <v>8.614668218859034E-3</v>
      </c>
      <c r="AD204" s="2">
        <f>(Table2[[#This Row],[Day High]]/Table2[[#This Row],[Close Price]])-1</f>
        <v>8.1948291782087956E-3</v>
      </c>
      <c r="AE204" s="2">
        <f>(Table2[[#This Row],[Close Price]]/Table2[[#This Row],[Current Week Low]])-1</f>
        <v>8.614668218859034E-3</v>
      </c>
      <c r="AF204" s="2">
        <f>(Table2[[#This Row],[Current Week High]]/Table2[[#This Row],[Close Price]])-1</f>
        <v>8.1948291782087956E-3</v>
      </c>
      <c r="AG204" s="2">
        <f>(Table2[[#This Row],[Close Price]]/Table2[[#This Row],[Current Month Low]])-1</f>
        <v>8.614668218859034E-3</v>
      </c>
      <c r="AH204" s="2">
        <f>(Table2[[#This Row],[Current Month High]]/Table2[[#This Row],[Close Price]])-1</f>
        <v>8.1948291782087956E-3</v>
      </c>
      <c r="AI204">
        <v>8.7257617728531702</v>
      </c>
      <c r="AJ204">
        <v>87.6949740034662</v>
      </c>
      <c r="AK204" t="str">
        <f>IF(AND(Table2[[#This Row],[20D EMA]]&gt;Table2[[#This Row],[50D EMA]],Table2[[#This Row],[50D EMA]]&gt;Table2[[#This Row],[200D EMA]]),"Uptrend","Downtrend/NoTrend")</f>
        <v>Downtrend/NoTrend</v>
      </c>
      <c r="AL204">
        <v>-0.1</v>
      </c>
      <c r="AM204" t="s">
        <v>10353</v>
      </c>
      <c r="AN204">
        <v>6.84</v>
      </c>
      <c r="AO204" t="s">
        <v>10354</v>
      </c>
      <c r="AP204">
        <v>0.14869818311376701</v>
      </c>
      <c r="AQ204">
        <f>(Table2[[#This Row],[Sharpe Ratio]]-AVERAGE(Table2[Sharpe Ratio]))/_xlfn.STDEV.P(Table2[Sharpe Ratio])</f>
        <v>0.97398653751668685</v>
      </c>
      <c r="AR20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04">
        <f>_xlfn.RANK.AVG(Table2[[#This Row],[1Y Return vs Nifty Z-Score]],Table2[1Y Return vs Nifty Z-Score])</f>
        <v>233</v>
      </c>
      <c r="AT204">
        <f>_xlfn.RANK.AVG(Table2[[#This Row],[6M Return vs Nifty Z-Score]],Table2[6M Return vs Nifty Z-Score])</f>
        <v>392</v>
      </c>
      <c r="AU204">
        <f>_xlfn.RANK.AVG(Table2[[#This Row],[Sharpe Ratio Z-Score]],Table2[Sharpe Ratio Z-Score])</f>
        <v>123</v>
      </c>
      <c r="AV204">
        <f>(Table2[[#This Row],[Rank 1Y]]+Table2[[#This Row],[Rank 6M]]+Table2[[#This Row],[Rank Sharpe]])/3</f>
        <v>249.33333333333334</v>
      </c>
    </row>
    <row r="205" spans="1:48" x14ac:dyDescent="0.3">
      <c r="A205" t="s">
        <v>1840</v>
      </c>
      <c r="B205" t="s">
        <v>1841</v>
      </c>
      <c r="C205" t="s">
        <v>10315</v>
      </c>
      <c r="D205" t="s">
        <v>204</v>
      </c>
      <c r="E205">
        <v>4046.2529301</v>
      </c>
      <c r="F205">
        <v>1537.35</v>
      </c>
      <c r="G205">
        <v>22.003924306427098</v>
      </c>
      <c r="H205">
        <f>(Table2[[#This Row],[1Y Return vs Nifty]]-AVERAGE(Table2[1Y Return vs Nifty]))/_xlfn.STDEV.P(Table2[1Y Return vs Nifty])</f>
        <v>-9.6448770015427517E-3</v>
      </c>
      <c r="I205">
        <v>10.192534513159201</v>
      </c>
      <c r="J205">
        <f>(Table2[[#This Row],[1M Return vs Nifty]]-AVERAGE(Table2[1M Return vs Nifty]))/_xlfn.STDEV.P(Table2[1M Return vs Nifty])</f>
        <v>1.0346510777075832</v>
      </c>
      <c r="K205">
        <v>15.248391236586899</v>
      </c>
      <c r="L205">
        <f>(Table2[[#This Row],[6M Return vs Nifty]]-AVERAGE(Table2[6M Return vs Nifty]))/_xlfn.STDEV.P(Table2[6M Return vs Nifty])</f>
        <v>0.28805805976341253</v>
      </c>
      <c r="M205">
        <v>-4.3544851776497602</v>
      </c>
      <c r="N205">
        <f>(Table2[[#This Row],[1W Return vs Nifty]]-AVERAGE(Table2[1W Return vs Nifty]))/_xlfn.STDEV.P(Table2[1W Return vs Nifty])</f>
        <v>-0.81958083186512765</v>
      </c>
      <c r="O205">
        <v>1457.52</v>
      </c>
      <c r="P205">
        <v>1378.59189321283</v>
      </c>
      <c r="Q205">
        <v>1206.69722706017</v>
      </c>
      <c r="R205">
        <v>66.0161107634042</v>
      </c>
      <c r="S205" s="2">
        <f>(Table2[[#This Row],[Close Price]]-Table2[[#This Row],[20D EMA]])/Table2[[#This Row],[20D EMA]]</f>
        <v>5.477111806355997E-2</v>
      </c>
      <c r="T205" s="2">
        <f>(Table2[[#This Row],[Close Price]]-Table2[[#This Row],[50D EMA]])/Table2[[#This Row],[50D EMA]]</f>
        <v>0.11515961146208518</v>
      </c>
      <c r="U205" s="2">
        <f>(Table2[[#This Row],[Close Price]]-Table2[[#This Row],[200D EMA]])/Table2[[#This Row],[200D EMA]]</f>
        <v>0.27401469525656119</v>
      </c>
      <c r="V205">
        <v>0.98597414356534396</v>
      </c>
      <c r="W205">
        <v>1531</v>
      </c>
      <c r="X205">
        <v>1599.4</v>
      </c>
      <c r="Y205">
        <v>1531</v>
      </c>
      <c r="Z205">
        <v>1599.4</v>
      </c>
      <c r="AA205">
        <v>1531</v>
      </c>
      <c r="AB205">
        <v>1599.4</v>
      </c>
      <c r="AC205" s="2">
        <f>(Table2[[#This Row],[Close Price]]/Table2[[#This Row],[Day Low]])-1</f>
        <v>4.1476159372957344E-3</v>
      </c>
      <c r="AD205" s="2">
        <f>(Table2[[#This Row],[Day High]]/Table2[[#This Row],[Close Price]])-1</f>
        <v>4.0361661300289509E-2</v>
      </c>
      <c r="AE205" s="2">
        <f>(Table2[[#This Row],[Close Price]]/Table2[[#This Row],[Current Week Low]])-1</f>
        <v>4.1476159372957344E-3</v>
      </c>
      <c r="AF205" s="2">
        <f>(Table2[[#This Row],[Current Week High]]/Table2[[#This Row],[Close Price]])-1</f>
        <v>4.0361661300289509E-2</v>
      </c>
      <c r="AG205" s="2">
        <f>(Table2[[#This Row],[Close Price]]/Table2[[#This Row],[Current Month Low]])-1</f>
        <v>4.1476159372957344E-3</v>
      </c>
      <c r="AH205" s="2">
        <f>(Table2[[#This Row],[Current Month High]]/Table2[[#This Row],[Close Price]])-1</f>
        <v>4.0361661300289509E-2</v>
      </c>
      <c r="AI205">
        <v>5.3078349107229901</v>
      </c>
      <c r="AJ205">
        <v>87.025547445255398</v>
      </c>
      <c r="AK205" t="str">
        <f>IF(AND(Table2[[#This Row],[20D EMA]]&gt;Table2[[#This Row],[50D EMA]],Table2[[#This Row],[50D EMA]]&gt;Table2[[#This Row],[200D EMA]]),"Uptrend","Downtrend/NoTrend")</f>
        <v>Uptrend</v>
      </c>
      <c r="AL205">
        <v>0.17</v>
      </c>
      <c r="AM205" t="s">
        <v>10354</v>
      </c>
      <c r="AN205">
        <v>18.12</v>
      </c>
      <c r="AO205" t="s">
        <v>10354</v>
      </c>
      <c r="AP205">
        <v>0.110145642998089</v>
      </c>
      <c r="AQ205">
        <f>(Table2[[#This Row],[Sharpe Ratio]]-AVERAGE(Table2[Sharpe Ratio]))/_xlfn.STDEV.P(Table2[Sharpe Ratio])</f>
        <v>0.53289492218516354</v>
      </c>
      <c r="AR20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1.026378350789489</v>
      </c>
      <c r="AS205">
        <f>_xlfn.RANK.AVG(Table2[[#This Row],[1Y Return vs Nifty Z-Score]],Table2[1Y Return vs Nifty Z-Score])</f>
        <v>302</v>
      </c>
      <c r="AT205">
        <f>_xlfn.RANK.AVG(Table2[[#This Row],[6M Return vs Nifty Z-Score]],Table2[6M Return vs Nifty Z-Score])</f>
        <v>241</v>
      </c>
      <c r="AU205">
        <f>_xlfn.RANK.AVG(Table2[[#This Row],[Sharpe Ratio Z-Score]],Table2[Sharpe Ratio Z-Score])</f>
        <v>209</v>
      </c>
      <c r="AV205">
        <f>(Table2[[#This Row],[Rank 1Y]]+Table2[[#This Row],[Rank 6M]]+Table2[[#This Row],[Rank Sharpe]])/3</f>
        <v>250.66666666666666</v>
      </c>
    </row>
    <row r="206" spans="1:48" x14ac:dyDescent="0.3">
      <c r="A206" t="s">
        <v>824</v>
      </c>
      <c r="B206" t="s">
        <v>825</v>
      </c>
      <c r="C206" t="s">
        <v>10322</v>
      </c>
      <c r="D206" t="s">
        <v>138</v>
      </c>
      <c r="E206">
        <v>19637.753082744999</v>
      </c>
      <c r="F206">
        <v>1737.6</v>
      </c>
      <c r="G206">
        <v>161.46714351772999</v>
      </c>
      <c r="H206">
        <f>(Table2[[#This Row],[1Y Return vs Nifty]]-AVERAGE(Table2[1Y Return vs Nifty]))/_xlfn.STDEV.P(Table2[1Y Return vs Nifty])</f>
        <v>2.3457926900819399</v>
      </c>
      <c r="I206">
        <v>-6.0424076899584698</v>
      </c>
      <c r="J206">
        <f>(Table2[[#This Row],[1M Return vs Nifty]]-AVERAGE(Table2[1M Return vs Nifty]))/_xlfn.STDEV.P(Table2[1M Return vs Nifty])</f>
        <v>-0.63249866950643485</v>
      </c>
      <c r="K206">
        <v>-3.1489434054438998</v>
      </c>
      <c r="L206">
        <f>(Table2[[#This Row],[6M Return vs Nifty]]-AVERAGE(Table2[6M Return vs Nifty]))/_xlfn.STDEV.P(Table2[6M Return vs Nifty])</f>
        <v>-0.35483764294935821</v>
      </c>
      <c r="M206">
        <v>-2.3542963743529399</v>
      </c>
      <c r="N206">
        <f>(Table2[[#This Row],[1W Return vs Nifty]]-AVERAGE(Table2[1W Return vs Nifty]))/_xlfn.STDEV.P(Table2[1W Return vs Nifty])</f>
        <v>-0.33895581878137498</v>
      </c>
      <c r="O206">
        <v>1728.76</v>
      </c>
      <c r="P206">
        <v>1778.4320249623199</v>
      </c>
      <c r="Q206">
        <v>1526.7621790272799</v>
      </c>
      <c r="R206">
        <v>58.919512291503302</v>
      </c>
      <c r="S206" s="2">
        <f>(Table2[[#This Row],[Close Price]]-Table2[[#This Row],[20D EMA]])/Table2[[#This Row],[20D EMA]]</f>
        <v>5.1134917513130321E-3</v>
      </c>
      <c r="T206" s="2">
        <f>(Table2[[#This Row],[Close Price]]-Table2[[#This Row],[50D EMA]])/Table2[[#This Row],[50D EMA]]</f>
        <v>-2.2959564599150276E-2</v>
      </c>
      <c r="U206" s="2">
        <f>(Table2[[#This Row],[Close Price]]-Table2[[#This Row],[200D EMA]])/Table2[[#This Row],[200D EMA]]</f>
        <v>0.13809473660596408</v>
      </c>
      <c r="V206">
        <v>0.67493010759029204</v>
      </c>
      <c r="W206">
        <v>1685.55</v>
      </c>
      <c r="X206">
        <v>1744.85</v>
      </c>
      <c r="Y206">
        <v>1685.55</v>
      </c>
      <c r="Z206">
        <v>1744.85</v>
      </c>
      <c r="AA206">
        <v>1685.55</v>
      </c>
      <c r="AB206">
        <v>1744.85</v>
      </c>
      <c r="AC206" s="2">
        <f>(Table2[[#This Row],[Close Price]]/Table2[[#This Row],[Day Low]])-1</f>
        <v>3.0880128148082164E-2</v>
      </c>
      <c r="AD206" s="2">
        <f>(Table2[[#This Row],[Day High]]/Table2[[#This Row],[Close Price]])-1</f>
        <v>4.1724217311234213E-3</v>
      </c>
      <c r="AE206" s="2">
        <f>(Table2[[#This Row],[Close Price]]/Table2[[#This Row],[Current Week Low]])-1</f>
        <v>3.0880128148082164E-2</v>
      </c>
      <c r="AF206" s="2">
        <f>(Table2[[#This Row],[Current Week High]]/Table2[[#This Row],[Close Price]])-1</f>
        <v>4.1724217311234213E-3</v>
      </c>
      <c r="AG206" s="2">
        <f>(Table2[[#This Row],[Close Price]]/Table2[[#This Row],[Current Month Low]])-1</f>
        <v>3.0880128148082164E-2</v>
      </c>
      <c r="AH206" s="2">
        <f>(Table2[[#This Row],[Current Month High]]/Table2[[#This Row],[Close Price]])-1</f>
        <v>4.1724217311234213E-3</v>
      </c>
      <c r="AI206">
        <v>24.355629228360701</v>
      </c>
      <c r="AJ206">
        <v>199.832492328006</v>
      </c>
      <c r="AK206" t="str">
        <f>IF(AND(Table2[[#This Row],[20D EMA]]&gt;Table2[[#This Row],[50D EMA]],Table2[[#This Row],[50D EMA]]&gt;Table2[[#This Row],[200D EMA]]),"Uptrend","Downtrend/NoTrend")</f>
        <v>Downtrend/NoTrend</v>
      </c>
      <c r="AL206">
        <v>-0.1</v>
      </c>
      <c r="AM206" t="s">
        <v>10353</v>
      </c>
      <c r="AN206">
        <v>2.5299999999999998</v>
      </c>
      <c r="AO206" t="s">
        <v>10354</v>
      </c>
      <c r="AP206">
        <v>8.1254302698215E-2</v>
      </c>
      <c r="AQ206">
        <f>(Table2[[#This Row],[Sharpe Ratio]]-AVERAGE(Table2[Sharpe Ratio]))/_xlfn.STDEV.P(Table2[Sharpe Ratio])</f>
        <v>0.20234010209480796</v>
      </c>
      <c r="AR20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06">
        <f>_xlfn.RANK.AVG(Table2[[#This Row],[1Y Return vs Nifty Z-Score]],Table2[1Y Return vs Nifty Z-Score])</f>
        <v>24</v>
      </c>
      <c r="AT206">
        <f>_xlfn.RANK.AVG(Table2[[#This Row],[6M Return vs Nifty Z-Score]],Table2[6M Return vs Nifty Z-Score])</f>
        <v>443</v>
      </c>
      <c r="AU206">
        <f>_xlfn.RANK.AVG(Table2[[#This Row],[Sharpe Ratio Z-Score]],Table2[Sharpe Ratio Z-Score])</f>
        <v>287</v>
      </c>
      <c r="AV206">
        <f>(Table2[[#This Row],[Rank 1Y]]+Table2[[#This Row],[Rank 6M]]+Table2[[#This Row],[Rank Sharpe]])/3</f>
        <v>251.33333333333334</v>
      </c>
    </row>
    <row r="207" spans="1:48" x14ac:dyDescent="0.3">
      <c r="A207" t="s">
        <v>347</v>
      </c>
      <c r="B207" t="s">
        <v>348</v>
      </c>
      <c r="C207" t="s">
        <v>10321</v>
      </c>
      <c r="D207" t="s">
        <v>192</v>
      </c>
      <c r="E207">
        <v>73807.099582259994</v>
      </c>
      <c r="F207">
        <v>251.35</v>
      </c>
      <c r="G207">
        <v>6.7232046492581796</v>
      </c>
      <c r="H207">
        <f>(Table2[[#This Row],[1Y Return vs Nifty]]-AVERAGE(Table2[1Y Return vs Nifty]))/_xlfn.STDEV.P(Table2[1Y Return vs Nifty])</f>
        <v>-0.26772569096894078</v>
      </c>
      <c r="I207">
        <v>2.16938581066236</v>
      </c>
      <c r="J207">
        <f>(Table2[[#This Row],[1M Return vs Nifty]]-AVERAGE(Table2[1M Return vs Nifty]))/_xlfn.STDEV.P(Table2[1M Return vs Nifty])</f>
        <v>0.21076207558600679</v>
      </c>
      <c r="K207">
        <v>32.834398317303403</v>
      </c>
      <c r="L207">
        <f>(Table2[[#This Row],[6M Return vs Nifty]]-AVERAGE(Table2[6M Return vs Nifty]))/_xlfn.STDEV.P(Table2[6M Return vs Nifty])</f>
        <v>0.90260188364098826</v>
      </c>
      <c r="M207">
        <v>-2.5888425765232799</v>
      </c>
      <c r="N207">
        <f>(Table2[[#This Row],[1W Return vs Nifty]]-AVERAGE(Table2[1W Return vs Nifty]))/_xlfn.STDEV.P(Table2[1W Return vs Nifty])</f>
        <v>-0.39531488413613475</v>
      </c>
      <c r="O207">
        <v>253.85</v>
      </c>
      <c r="P207">
        <v>243.573055910298</v>
      </c>
      <c r="Q207">
        <v>208.53742888822299</v>
      </c>
      <c r="R207">
        <v>39.666177420264802</v>
      </c>
      <c r="S207" s="2">
        <f>(Table2[[#This Row],[Close Price]]-Table2[[#This Row],[20D EMA]])/Table2[[#This Row],[20D EMA]]</f>
        <v>-9.8483356312783141E-3</v>
      </c>
      <c r="T207" s="2">
        <f>(Table2[[#This Row],[Close Price]]-Table2[[#This Row],[50D EMA]])/Table2[[#This Row],[50D EMA]]</f>
        <v>3.192858939441174E-2</v>
      </c>
      <c r="U207" s="2">
        <f>(Table2[[#This Row],[Close Price]]-Table2[[#This Row],[200D EMA]])/Table2[[#This Row],[200D EMA]]</f>
        <v>0.20529921817883703</v>
      </c>
      <c r="V207">
        <v>0.62202687443406501</v>
      </c>
      <c r="W207">
        <v>250.45</v>
      </c>
      <c r="X207">
        <v>258.10000000000002</v>
      </c>
      <c r="Y207">
        <v>250.45</v>
      </c>
      <c r="Z207">
        <v>258.10000000000002</v>
      </c>
      <c r="AA207">
        <v>250.45</v>
      </c>
      <c r="AB207">
        <v>258.10000000000002</v>
      </c>
      <c r="AC207" s="2">
        <f>(Table2[[#This Row],[Close Price]]/Table2[[#This Row],[Day Low]])-1</f>
        <v>3.5935316430424358E-3</v>
      </c>
      <c r="AD207" s="2">
        <f>(Table2[[#This Row],[Day High]]/Table2[[#This Row],[Close Price]])-1</f>
        <v>2.6854983091306961E-2</v>
      </c>
      <c r="AE207" s="2">
        <f>(Table2[[#This Row],[Close Price]]/Table2[[#This Row],[Current Week Low]])-1</f>
        <v>3.5935316430424358E-3</v>
      </c>
      <c r="AF207" s="2">
        <f>(Table2[[#This Row],[Current Week High]]/Table2[[#This Row],[Close Price]])-1</f>
        <v>2.6854983091306961E-2</v>
      </c>
      <c r="AG207" s="2">
        <f>(Table2[[#This Row],[Close Price]]/Table2[[#This Row],[Current Month Low]])-1</f>
        <v>3.5935316430424358E-3</v>
      </c>
      <c r="AH207" s="2">
        <f>(Table2[[#This Row],[Current Month High]]/Table2[[#This Row],[Close Price]])-1</f>
        <v>2.6854983091306961E-2</v>
      </c>
      <c r="AI207">
        <v>5.2914262979908404</v>
      </c>
      <c r="AJ207">
        <v>59.536655030149099</v>
      </c>
      <c r="AK207" t="str">
        <f>IF(AND(Table2[[#This Row],[20D EMA]]&gt;Table2[[#This Row],[50D EMA]],Table2[[#This Row],[50D EMA]]&gt;Table2[[#This Row],[200D EMA]]),"Uptrend","Downtrend/NoTrend")</f>
        <v>Uptrend</v>
      </c>
      <c r="AL207">
        <v>0.02</v>
      </c>
      <c r="AM207" t="s">
        <v>10354</v>
      </c>
      <c r="AN207">
        <v>1.99</v>
      </c>
      <c r="AO207" t="s">
        <v>10354</v>
      </c>
      <c r="AP207">
        <v>8.8499541379526994E-2</v>
      </c>
      <c r="AQ207">
        <f>(Table2[[#This Row],[Sharpe Ratio]]-AVERAGE(Table2[Sharpe Ratio]))/_xlfn.STDEV.P(Table2[Sharpe Ratio])</f>
        <v>0.28523513375324633</v>
      </c>
      <c r="AR20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0.7355585178751658</v>
      </c>
      <c r="AS207">
        <f>_xlfn.RANK.AVG(Table2[[#This Row],[1Y Return vs Nifty Z-Score]],Table2[1Y Return vs Nifty Z-Score])</f>
        <v>376</v>
      </c>
      <c r="AT207">
        <f>_xlfn.RANK.AVG(Table2[[#This Row],[6M Return vs Nifty Z-Score]],Table2[6M Return vs Nifty Z-Score])</f>
        <v>122</v>
      </c>
      <c r="AU207">
        <f>_xlfn.RANK.AVG(Table2[[#This Row],[Sharpe Ratio Z-Score]],Table2[Sharpe Ratio Z-Score])</f>
        <v>257</v>
      </c>
      <c r="AV207">
        <f>(Table2[[#This Row],[Rank 1Y]]+Table2[[#This Row],[Rank 6M]]+Table2[[#This Row],[Rank Sharpe]])/3</f>
        <v>251.66666666666666</v>
      </c>
    </row>
    <row r="208" spans="1:48" x14ac:dyDescent="0.3">
      <c r="A208" t="s">
        <v>896</v>
      </c>
      <c r="B208" t="s">
        <v>897</v>
      </c>
      <c r="C208" t="s">
        <v>10317</v>
      </c>
      <c r="D208" t="s">
        <v>127</v>
      </c>
      <c r="E208">
        <v>17381.126495789998</v>
      </c>
      <c r="F208">
        <v>952.65</v>
      </c>
      <c r="G208">
        <v>189.61529705669</v>
      </c>
      <c r="H208">
        <f>(Table2[[#This Row],[1Y Return vs Nifty]]-AVERAGE(Table2[1Y Return vs Nifty]))/_xlfn.STDEV.P(Table2[1Y Return vs Nifty])</f>
        <v>2.8211955860185829</v>
      </c>
      <c r="I208">
        <v>-3.4938973357357002</v>
      </c>
      <c r="J208">
        <f>(Table2[[#This Row],[1M Return vs Nifty]]-AVERAGE(Table2[1M Return vs Nifty]))/_xlfn.STDEV.P(Table2[1M Return vs Nifty])</f>
        <v>-0.37079472626733351</v>
      </c>
      <c r="K208">
        <v>-36.167713565</v>
      </c>
      <c r="L208">
        <f>(Table2[[#This Row],[6M Return vs Nifty]]-AVERAGE(Table2[6M Return vs Nifty]))/_xlfn.STDEV.P(Table2[6M Return vs Nifty])</f>
        <v>-1.5086800803175608</v>
      </c>
      <c r="M208">
        <v>-2.4031143262788999</v>
      </c>
      <c r="N208">
        <f>(Table2[[#This Row],[1W Return vs Nifty]]-AVERAGE(Table2[1W Return vs Nifty]))/_xlfn.STDEV.P(Table2[1W Return vs Nifty])</f>
        <v>-0.35068627579846423</v>
      </c>
      <c r="O208">
        <v>916.11</v>
      </c>
      <c r="P208">
        <v>911.26554394909704</v>
      </c>
      <c r="Q208">
        <v>834.27268660674201</v>
      </c>
      <c r="R208">
        <v>69.450997161725198</v>
      </c>
      <c r="S208" s="2">
        <f>(Table2[[#This Row],[Close Price]]-Table2[[#This Row],[20D EMA]])/Table2[[#This Row],[20D EMA]]</f>
        <v>3.9886039886039844E-2</v>
      </c>
      <c r="T208" s="2">
        <f>(Table2[[#This Row],[Close Price]]-Table2[[#This Row],[50D EMA]])/Table2[[#This Row],[50D EMA]]</f>
        <v>4.5414266264866769E-2</v>
      </c>
      <c r="U208" s="2">
        <f>(Table2[[#This Row],[Close Price]]-Table2[[#This Row],[200D EMA]])/Table2[[#This Row],[200D EMA]]</f>
        <v>0.14189283107749451</v>
      </c>
      <c r="V208">
        <v>1.1056422321775701</v>
      </c>
      <c r="W208">
        <v>895.3</v>
      </c>
      <c r="X208">
        <v>957.25</v>
      </c>
      <c r="Y208">
        <v>895.3</v>
      </c>
      <c r="Z208">
        <v>957.25</v>
      </c>
      <c r="AA208">
        <v>895.3</v>
      </c>
      <c r="AB208">
        <v>957.25</v>
      </c>
      <c r="AC208" s="2">
        <f>(Table2[[#This Row],[Close Price]]/Table2[[#This Row],[Day Low]])-1</f>
        <v>6.4056740757288066E-2</v>
      </c>
      <c r="AD208" s="2">
        <f>(Table2[[#This Row],[Day High]]/Table2[[#This Row],[Close Price]])-1</f>
        <v>4.8286359103553167E-3</v>
      </c>
      <c r="AE208" s="2">
        <f>(Table2[[#This Row],[Close Price]]/Table2[[#This Row],[Current Week Low]])-1</f>
        <v>6.4056740757288066E-2</v>
      </c>
      <c r="AF208" s="2">
        <f>(Table2[[#This Row],[Current Week High]]/Table2[[#This Row],[Close Price]])-1</f>
        <v>4.8286359103553167E-3</v>
      </c>
      <c r="AG208" s="2">
        <f>(Table2[[#This Row],[Close Price]]/Table2[[#This Row],[Current Month Low]])-1</f>
        <v>6.4056740757288066E-2</v>
      </c>
      <c r="AH208" s="2">
        <f>(Table2[[#This Row],[Current Month High]]/Table2[[#This Row],[Close Price]])-1</f>
        <v>4.8286359103553167E-3</v>
      </c>
      <c r="AI208">
        <v>37.931034482758598</v>
      </c>
      <c r="AJ208">
        <v>230.78124999999901</v>
      </c>
      <c r="AK208" t="str">
        <f>IF(AND(Table2[[#This Row],[20D EMA]]&gt;Table2[[#This Row],[50D EMA]],Table2[[#This Row],[50D EMA]]&gt;Table2[[#This Row],[200D EMA]]),"Uptrend","Downtrend/NoTrend")</f>
        <v>Uptrend</v>
      </c>
      <c r="AL208">
        <v>0.1</v>
      </c>
      <c r="AM208" t="s">
        <v>10354</v>
      </c>
      <c r="AN208">
        <v>5.49</v>
      </c>
      <c r="AO208" t="s">
        <v>10354</v>
      </c>
      <c r="AP208">
        <v>0.22820060583306101</v>
      </c>
      <c r="AQ208">
        <f>(Table2[[#This Row],[Sharpe Ratio]]-AVERAGE(Table2[Sharpe Ratio]))/_xlfn.STDEV.P(Table2[Sharpe Ratio])</f>
        <v>1.8835985100300645</v>
      </c>
      <c r="AR20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2.4746330136652896</v>
      </c>
      <c r="AS208">
        <f>_xlfn.RANK.AVG(Table2[[#This Row],[1Y Return vs Nifty Z-Score]],Table2[1Y Return vs Nifty Z-Score])</f>
        <v>16</v>
      </c>
      <c r="AT208">
        <f>_xlfn.RANK.AVG(Table2[[#This Row],[6M Return vs Nifty Z-Score]],Table2[6M Return vs Nifty Z-Score])</f>
        <v>718</v>
      </c>
      <c r="AU208">
        <f>_xlfn.RANK.AVG(Table2[[#This Row],[Sharpe Ratio Z-Score]],Table2[Sharpe Ratio Z-Score])</f>
        <v>21</v>
      </c>
      <c r="AV208">
        <f>(Table2[[#This Row],[Rank 1Y]]+Table2[[#This Row],[Rank 6M]]+Table2[[#This Row],[Rank Sharpe]])/3</f>
        <v>251.66666666666666</v>
      </c>
    </row>
    <row r="209" spans="1:48" x14ac:dyDescent="0.3">
      <c r="A209" t="s">
        <v>889</v>
      </c>
      <c r="B209" t="s">
        <v>890</v>
      </c>
      <c r="C209" t="s">
        <v>10318</v>
      </c>
      <c r="D209" t="s">
        <v>773</v>
      </c>
      <c r="E209">
        <v>17607.264108300002</v>
      </c>
      <c r="F209">
        <v>427.95</v>
      </c>
      <c r="G209">
        <v>19.881531189404701</v>
      </c>
      <c r="H209">
        <f>(Table2[[#This Row],[1Y Return vs Nifty]]-AVERAGE(Table2[1Y Return vs Nifty]))/_xlfn.STDEV.P(Table2[1Y Return vs Nifty])</f>
        <v>-4.5490632665476295E-2</v>
      </c>
      <c r="I209">
        <v>15.099891186307</v>
      </c>
      <c r="J209">
        <f>(Table2[[#This Row],[1M Return vs Nifty]]-AVERAGE(Table2[1M Return vs Nifty]))/_xlfn.STDEV.P(Table2[1M Return vs Nifty])</f>
        <v>1.5385825567833935</v>
      </c>
      <c r="K209">
        <v>2.45235610344093</v>
      </c>
      <c r="L209">
        <f>(Table2[[#This Row],[6M Return vs Nifty]]-AVERAGE(Table2[6M Return vs Nifty]))/_xlfn.STDEV.P(Table2[6M Return vs Nifty])</f>
        <v>-0.15909997475245538</v>
      </c>
      <c r="M209">
        <v>3.1034714289170799</v>
      </c>
      <c r="N209">
        <f>(Table2[[#This Row],[1W Return vs Nifty]]-AVERAGE(Table2[1W Return vs Nifty]))/_xlfn.STDEV.P(Table2[1W Return vs Nifty])</f>
        <v>0.97249023947629298</v>
      </c>
      <c r="O209">
        <v>401.2</v>
      </c>
      <c r="P209">
        <v>378.88002522570298</v>
      </c>
      <c r="Q209">
        <v>336.81613366913598</v>
      </c>
      <c r="R209">
        <v>67.734432915392603</v>
      </c>
      <c r="S209" s="2">
        <f>(Table2[[#This Row],[Close Price]]-Table2[[#This Row],[20D EMA]])/Table2[[#This Row],[20D EMA]]</f>
        <v>6.6674975074775669E-2</v>
      </c>
      <c r="T209" s="2">
        <f>(Table2[[#This Row],[Close Price]]-Table2[[#This Row],[50D EMA]])/Table2[[#This Row],[50D EMA]]</f>
        <v>0.12951322716225402</v>
      </c>
      <c r="U209" s="2">
        <f>(Table2[[#This Row],[Close Price]]-Table2[[#This Row],[200D EMA]])/Table2[[#This Row],[200D EMA]]</f>
        <v>0.270574527823502</v>
      </c>
      <c r="V209">
        <v>1.31590646466317</v>
      </c>
      <c r="W209">
        <v>407.25</v>
      </c>
      <c r="X209">
        <v>440</v>
      </c>
      <c r="Y209">
        <v>407.25</v>
      </c>
      <c r="Z209">
        <v>440</v>
      </c>
      <c r="AA209">
        <v>407.25</v>
      </c>
      <c r="AB209">
        <v>440</v>
      </c>
      <c r="AC209" s="2">
        <f>(Table2[[#This Row],[Close Price]]/Table2[[#This Row],[Day Low]])-1</f>
        <v>5.0828729281767959E-2</v>
      </c>
      <c r="AD209" s="2">
        <f>(Table2[[#This Row],[Day High]]/Table2[[#This Row],[Close Price]])-1</f>
        <v>2.815749503446674E-2</v>
      </c>
      <c r="AE209" s="2">
        <f>(Table2[[#This Row],[Close Price]]/Table2[[#This Row],[Current Week Low]])-1</f>
        <v>5.0828729281767959E-2</v>
      </c>
      <c r="AF209" s="2">
        <f>(Table2[[#This Row],[Current Week High]]/Table2[[#This Row],[Close Price]])-1</f>
        <v>2.815749503446674E-2</v>
      </c>
      <c r="AG209" s="2">
        <f>(Table2[[#This Row],[Close Price]]/Table2[[#This Row],[Current Month Low]])-1</f>
        <v>5.0828729281767959E-2</v>
      </c>
      <c r="AH209" s="2">
        <f>(Table2[[#This Row],[Current Month High]]/Table2[[#This Row],[Close Price]])-1</f>
        <v>2.815749503446674E-2</v>
      </c>
      <c r="AI209">
        <v>4.9889005724967896</v>
      </c>
      <c r="AJ209">
        <v>86.227154046997299</v>
      </c>
      <c r="AK209" t="str">
        <f>IF(AND(Table2[[#This Row],[20D EMA]]&gt;Table2[[#This Row],[50D EMA]],Table2[[#This Row],[50D EMA]]&gt;Table2[[#This Row],[200D EMA]]),"Uptrend","Downtrend/NoTrend")</f>
        <v>Uptrend</v>
      </c>
      <c r="AL209">
        <v>0.13</v>
      </c>
      <c r="AM209" t="s">
        <v>10354</v>
      </c>
      <c r="AN209">
        <v>17.21</v>
      </c>
      <c r="AO209" t="s">
        <v>10354</v>
      </c>
      <c r="AP209">
        <v>0.184148373781651</v>
      </c>
      <c r="AQ209">
        <f>(Table2[[#This Row],[Sharpe Ratio]]-AVERAGE(Table2[Sharpe Ratio]))/_xlfn.STDEV.P(Table2[Sharpe Ratio])</f>
        <v>1.3795832068564717</v>
      </c>
      <c r="AR20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3.6860653956982263</v>
      </c>
      <c r="AS209">
        <f>_xlfn.RANK.AVG(Table2[[#This Row],[1Y Return vs Nifty Z-Score]],Table2[1Y Return vs Nifty Z-Score])</f>
        <v>314</v>
      </c>
      <c r="AT209">
        <f>_xlfn.RANK.AVG(Table2[[#This Row],[6M Return vs Nifty Z-Score]],Table2[6M Return vs Nifty Z-Score])</f>
        <v>379</v>
      </c>
      <c r="AU209">
        <f>_xlfn.RANK.AVG(Table2[[#This Row],[Sharpe Ratio Z-Score]],Table2[Sharpe Ratio Z-Score])</f>
        <v>64</v>
      </c>
      <c r="AV209">
        <f>(Table2[[#This Row],[Rank 1Y]]+Table2[[#This Row],[Rank 6M]]+Table2[[#This Row],[Rank Sharpe]])/3</f>
        <v>252.33333333333334</v>
      </c>
    </row>
    <row r="210" spans="1:48" x14ac:dyDescent="0.3">
      <c r="A210" t="s">
        <v>1075</v>
      </c>
      <c r="B210" t="s">
        <v>1076</v>
      </c>
      <c r="C210" t="s">
        <v>10320</v>
      </c>
      <c r="D210" t="s">
        <v>474</v>
      </c>
      <c r="E210">
        <v>12188.069284859999</v>
      </c>
      <c r="F210">
        <v>2494.4499999999998</v>
      </c>
      <c r="G210">
        <v>1.4684233426123701</v>
      </c>
      <c r="H210">
        <f>(Table2[[#This Row],[1Y Return vs Nifty]]-AVERAGE(Table2[1Y Return vs Nifty]))/_xlfn.STDEV.P(Table2[1Y Return vs Nifty])</f>
        <v>-0.35647532235188273</v>
      </c>
      <c r="I210">
        <v>14.8748504904207</v>
      </c>
      <c r="J210">
        <f>(Table2[[#This Row],[1M Return vs Nifty]]-AVERAGE(Table2[1M Return vs Nifty]))/_xlfn.STDEV.P(Table2[1M Return vs Nifty])</f>
        <v>1.5154733559888465</v>
      </c>
      <c r="K210">
        <v>9.2657680146686694</v>
      </c>
      <c r="L210">
        <f>(Table2[[#This Row],[6M Return vs Nifty]]-AVERAGE(Table2[6M Return vs Nifty]))/_xlfn.STDEV.P(Table2[6M Return vs Nifty])</f>
        <v>7.8995016928187153E-2</v>
      </c>
      <c r="M210">
        <v>3.0641438292795899</v>
      </c>
      <c r="N210">
        <f>(Table2[[#This Row],[1W Return vs Nifty]]-AVERAGE(Table2[1W Return vs Nifty]))/_xlfn.STDEV.P(Table2[1W Return vs Nifty])</f>
        <v>0.96304021752878177</v>
      </c>
      <c r="O210">
        <v>2341.44</v>
      </c>
      <c r="P210">
        <v>2233.79653614583</v>
      </c>
      <c r="Q210">
        <v>2023.9409791062001</v>
      </c>
      <c r="R210">
        <v>78.165135133897195</v>
      </c>
      <c r="S210" s="2">
        <f>(Table2[[#This Row],[Close Price]]-Table2[[#This Row],[20D EMA]])/Table2[[#This Row],[20D EMA]]</f>
        <v>6.5348674320076433E-2</v>
      </c>
      <c r="T210" s="2">
        <f>(Table2[[#This Row],[Close Price]]-Table2[[#This Row],[50D EMA]])/Table2[[#This Row],[50D EMA]]</f>
        <v>0.11668630496844562</v>
      </c>
      <c r="U210" s="2">
        <f>(Table2[[#This Row],[Close Price]]-Table2[[#This Row],[200D EMA]])/Table2[[#This Row],[200D EMA]]</f>
        <v>0.23247171026774849</v>
      </c>
      <c r="V210">
        <v>1.0533307552271101</v>
      </c>
      <c r="W210">
        <v>2446.4</v>
      </c>
      <c r="X210">
        <v>2573.9</v>
      </c>
      <c r="Y210">
        <v>2446.4</v>
      </c>
      <c r="Z210">
        <v>2573.9</v>
      </c>
      <c r="AA210">
        <v>2446.4</v>
      </c>
      <c r="AB210">
        <v>2573.9</v>
      </c>
      <c r="AC210" s="2">
        <f>(Table2[[#This Row],[Close Price]]/Table2[[#This Row],[Day Low]])-1</f>
        <v>1.9641105297580008E-2</v>
      </c>
      <c r="AD210" s="2">
        <f>(Table2[[#This Row],[Day High]]/Table2[[#This Row],[Close Price]])-1</f>
        <v>3.1850708573032183E-2</v>
      </c>
      <c r="AE210" s="2">
        <f>(Table2[[#This Row],[Close Price]]/Table2[[#This Row],[Current Week Low]])-1</f>
        <v>1.9641105297580008E-2</v>
      </c>
      <c r="AF210" s="2">
        <f>(Table2[[#This Row],[Current Week High]]/Table2[[#This Row],[Close Price]])-1</f>
        <v>3.1850708573032183E-2</v>
      </c>
      <c r="AG210" s="2">
        <f>(Table2[[#This Row],[Close Price]]/Table2[[#This Row],[Current Month Low]])-1</f>
        <v>1.9641105297580008E-2</v>
      </c>
      <c r="AH210" s="2">
        <f>(Table2[[#This Row],[Current Month High]]/Table2[[#This Row],[Close Price]])-1</f>
        <v>3.1850708573032183E-2</v>
      </c>
      <c r="AI210">
        <v>3.1850708573032098</v>
      </c>
      <c r="AJ210">
        <v>51.3071697197622</v>
      </c>
      <c r="AK210" t="str">
        <f>IF(AND(Table2[[#This Row],[20D EMA]]&gt;Table2[[#This Row],[50D EMA]],Table2[[#This Row],[50D EMA]]&gt;Table2[[#This Row],[200D EMA]]),"Uptrend","Downtrend/NoTrend")</f>
        <v>Uptrend</v>
      </c>
      <c r="AL210">
        <v>0.11</v>
      </c>
      <c r="AM210" t="s">
        <v>10354</v>
      </c>
      <c r="AN210">
        <v>4.54</v>
      </c>
      <c r="AO210" t="s">
        <v>10354</v>
      </c>
      <c r="AP210">
        <v>0.20039074365438</v>
      </c>
      <c r="AQ210">
        <f>(Table2[[#This Row],[Sharpe Ratio]]-AVERAGE(Table2[Sharpe Ratio]))/_xlfn.STDEV.P(Table2[Sharpe Ratio])</f>
        <v>1.5654172178574901</v>
      </c>
      <c r="AR2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3.766450485951423</v>
      </c>
      <c r="AS210">
        <f>_xlfn.RANK.AVG(Table2[[#This Row],[1Y Return vs Nifty Z-Score]],Table2[1Y Return vs Nifty Z-Score])</f>
        <v>418</v>
      </c>
      <c r="AT210">
        <f>_xlfn.RANK.AVG(Table2[[#This Row],[6M Return vs Nifty Z-Score]],Table2[6M Return vs Nifty Z-Score])</f>
        <v>300</v>
      </c>
      <c r="AU210">
        <f>_xlfn.RANK.AVG(Table2[[#This Row],[Sharpe Ratio Z-Score]],Table2[Sharpe Ratio Z-Score])</f>
        <v>39</v>
      </c>
      <c r="AV210">
        <f>(Table2[[#This Row],[Rank 1Y]]+Table2[[#This Row],[Rank 6M]]+Table2[[#This Row],[Rank Sharpe]])/3</f>
        <v>252.33333333333334</v>
      </c>
    </row>
    <row r="211" spans="1:48" x14ac:dyDescent="0.3">
      <c r="A211" t="s">
        <v>1725</v>
      </c>
      <c r="B211" t="s">
        <v>1726</v>
      </c>
      <c r="C211" t="s">
        <v>10315</v>
      </c>
      <c r="D211" t="s">
        <v>257</v>
      </c>
      <c r="E211">
        <v>4711.0598691199903</v>
      </c>
      <c r="F211">
        <v>1500.7</v>
      </c>
      <c r="G211">
        <v>9.2360476032039092</v>
      </c>
      <c r="H211">
        <f>(Table2[[#This Row],[1Y Return vs Nifty]]-AVERAGE(Table2[1Y Return vs Nifty]))/_xlfn.STDEV.P(Table2[1Y Return vs Nifty])</f>
        <v>-0.22528550690193547</v>
      </c>
      <c r="I211">
        <v>-3.4810981807284702</v>
      </c>
      <c r="J211">
        <f>(Table2[[#This Row],[1M Return vs Nifty]]-AVERAGE(Table2[1M Return vs Nifty]))/_xlfn.STDEV.P(Table2[1M Return vs Nifty])</f>
        <v>-0.36948039402223576</v>
      </c>
      <c r="K211">
        <v>13.196684851401001</v>
      </c>
      <c r="L211">
        <f>(Table2[[#This Row],[6M Return vs Nifty]]-AVERAGE(Table2[6M Return vs Nifty]))/_xlfn.STDEV.P(Table2[6M Return vs Nifty])</f>
        <v>0.21636108604794368</v>
      </c>
      <c r="M211">
        <v>3.8062889036722498</v>
      </c>
      <c r="N211">
        <f>(Table2[[#This Row],[1W Return vs Nifty]]-AVERAGE(Table2[1W Return vs Nifty]))/_xlfn.STDEV.P(Table2[1W Return vs Nifty])</f>
        <v>1.1413701259364746</v>
      </c>
      <c r="O211">
        <v>1350.14</v>
      </c>
      <c r="P211">
        <v>1346.6332849954099</v>
      </c>
      <c r="Q211">
        <v>1253.7009051243899</v>
      </c>
      <c r="R211">
        <v>82.343794833649198</v>
      </c>
      <c r="S211" s="2">
        <f>(Table2[[#This Row],[Close Price]]-Table2[[#This Row],[20D EMA]])/Table2[[#This Row],[20D EMA]]</f>
        <v>0.11151436147362491</v>
      </c>
      <c r="T211" s="2">
        <f>(Table2[[#This Row],[Close Price]]-Table2[[#This Row],[50D EMA]])/Table2[[#This Row],[50D EMA]]</f>
        <v>0.11440881249650331</v>
      </c>
      <c r="U211" s="2">
        <f>(Table2[[#This Row],[Close Price]]-Table2[[#This Row],[200D EMA]])/Table2[[#This Row],[200D EMA]]</f>
        <v>0.19701596598201651</v>
      </c>
      <c r="V211">
        <v>2.0652255800582799</v>
      </c>
      <c r="W211">
        <v>1402</v>
      </c>
      <c r="X211">
        <v>1574.8</v>
      </c>
      <c r="Y211">
        <v>1402</v>
      </c>
      <c r="Z211">
        <v>1574.8</v>
      </c>
      <c r="AA211">
        <v>1402</v>
      </c>
      <c r="AB211">
        <v>1574.8</v>
      </c>
      <c r="AC211" s="2">
        <f>(Table2[[#This Row],[Close Price]]/Table2[[#This Row],[Day Low]])-1</f>
        <v>7.0399429386590606E-2</v>
      </c>
      <c r="AD211" s="2">
        <f>(Table2[[#This Row],[Day High]]/Table2[[#This Row],[Close Price]])-1</f>
        <v>4.9376957419870582E-2</v>
      </c>
      <c r="AE211" s="2">
        <f>(Table2[[#This Row],[Close Price]]/Table2[[#This Row],[Current Week Low]])-1</f>
        <v>7.0399429386590606E-2</v>
      </c>
      <c r="AF211" s="2">
        <f>(Table2[[#This Row],[Current Week High]]/Table2[[#This Row],[Close Price]])-1</f>
        <v>4.9376957419870582E-2</v>
      </c>
      <c r="AG211" s="2">
        <f>(Table2[[#This Row],[Close Price]]/Table2[[#This Row],[Current Month Low]])-1</f>
        <v>7.0399429386590606E-2</v>
      </c>
      <c r="AH211" s="2">
        <f>(Table2[[#This Row],[Current Month High]]/Table2[[#This Row],[Close Price]])-1</f>
        <v>4.9376957419870582E-2</v>
      </c>
      <c r="AI211">
        <v>4.9376957419870502</v>
      </c>
      <c r="AJ211">
        <v>55.690424317875298</v>
      </c>
      <c r="AK211" t="str">
        <f>IF(AND(Table2[[#This Row],[20D EMA]]&gt;Table2[[#This Row],[50D EMA]],Table2[[#This Row],[50D EMA]]&gt;Table2[[#This Row],[200D EMA]]),"Uptrend","Downtrend/NoTrend")</f>
        <v>Uptrend</v>
      </c>
      <c r="AL211">
        <v>0.18</v>
      </c>
      <c r="AM211" t="s">
        <v>10354</v>
      </c>
      <c r="AN211">
        <v>16.600000000000001</v>
      </c>
      <c r="AO211" t="s">
        <v>10354</v>
      </c>
      <c r="AP211">
        <v>0.14401038690422399</v>
      </c>
      <c r="AQ211">
        <f>(Table2[[#This Row],[Sharpe Ratio]]-AVERAGE(Table2[Sharpe Ratio]))/_xlfn.STDEV.P(Table2[Sharpe Ratio])</f>
        <v>0.92035200147294027</v>
      </c>
      <c r="AR21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1.6833173125331873</v>
      </c>
      <c r="AS211">
        <f>_xlfn.RANK.AVG(Table2[[#This Row],[1Y Return vs Nifty Z-Score]],Table2[1Y Return vs Nifty Z-Score])</f>
        <v>367</v>
      </c>
      <c r="AT211">
        <f>_xlfn.RANK.AVG(Table2[[#This Row],[6M Return vs Nifty Z-Score]],Table2[6M Return vs Nifty Z-Score])</f>
        <v>259</v>
      </c>
      <c r="AU211">
        <f>_xlfn.RANK.AVG(Table2[[#This Row],[Sharpe Ratio Z-Score]],Table2[Sharpe Ratio Z-Score])</f>
        <v>132</v>
      </c>
      <c r="AV211">
        <f>(Table2[[#This Row],[Rank 1Y]]+Table2[[#This Row],[Rank 6M]]+Table2[[#This Row],[Rank Sharpe]])/3</f>
        <v>252.66666666666666</v>
      </c>
    </row>
    <row r="212" spans="1:48" x14ac:dyDescent="0.3">
      <c r="A212" t="s">
        <v>378</v>
      </c>
      <c r="B212" t="s">
        <v>379</v>
      </c>
      <c r="C212" t="s">
        <v>10322</v>
      </c>
      <c r="D212" t="s">
        <v>138</v>
      </c>
      <c r="E212">
        <v>63935.817354079998</v>
      </c>
      <c r="F212">
        <v>1758.4</v>
      </c>
      <c r="G212">
        <v>25.910493846215999</v>
      </c>
      <c r="H212">
        <f>(Table2[[#This Row],[1Y Return vs Nifty]]-AVERAGE(Table2[1Y Return vs Nifty]))/_xlfn.STDEV.P(Table2[1Y Return vs Nifty])</f>
        <v>5.6334387671110472E-2</v>
      </c>
      <c r="I212">
        <v>-4.7752670206262602</v>
      </c>
      <c r="J212">
        <f>(Table2[[#This Row],[1M Return vs Nifty]]-AVERAGE(Table2[1M Return vs Nifty]))/_xlfn.STDEV.P(Table2[1M Return vs Nifty])</f>
        <v>-0.50237727947425359</v>
      </c>
      <c r="K212">
        <v>15.287127348695799</v>
      </c>
      <c r="L212">
        <f>(Table2[[#This Row],[6M Return vs Nifty]]-AVERAGE(Table2[6M Return vs Nifty]))/_xlfn.STDEV.P(Table2[6M Return vs Nifty])</f>
        <v>0.28941169497738084</v>
      </c>
      <c r="M212">
        <v>2.63793484076866</v>
      </c>
      <c r="N212">
        <f>(Table2[[#This Row],[1W Return vs Nifty]]-AVERAGE(Table2[1W Return vs Nifty]))/_xlfn.STDEV.P(Table2[1W Return vs Nifty])</f>
        <v>0.86062653520947319</v>
      </c>
      <c r="O212">
        <v>1747.56</v>
      </c>
      <c r="P212">
        <v>1746.63223292824</v>
      </c>
      <c r="Q212">
        <v>1561.1323579313901</v>
      </c>
      <c r="R212">
        <v>54.195120558865703</v>
      </c>
      <c r="S212" s="2">
        <f>(Table2[[#This Row],[Close Price]]-Table2[[#This Row],[20D EMA]])/Table2[[#This Row],[20D EMA]]</f>
        <v>6.202934377074404E-3</v>
      </c>
      <c r="T212" s="2">
        <f>(Table2[[#This Row],[Close Price]]-Table2[[#This Row],[50D EMA]])/Table2[[#This Row],[50D EMA]]</f>
        <v>6.7374040452874012E-3</v>
      </c>
      <c r="U212" s="2">
        <f>(Table2[[#This Row],[Close Price]]-Table2[[#This Row],[200D EMA]])/Table2[[#This Row],[200D EMA]]</f>
        <v>0.12636189434315712</v>
      </c>
      <c r="V212">
        <v>0.61305833812893595</v>
      </c>
      <c r="W212">
        <v>1751</v>
      </c>
      <c r="X212">
        <v>1788.95</v>
      </c>
      <c r="Y212">
        <v>1751</v>
      </c>
      <c r="Z212">
        <v>1788.95</v>
      </c>
      <c r="AA212">
        <v>1751</v>
      </c>
      <c r="AB212">
        <v>1788.95</v>
      </c>
      <c r="AC212" s="2">
        <f>(Table2[[#This Row],[Close Price]]/Table2[[#This Row],[Day Low]])-1</f>
        <v>4.2261564820103015E-3</v>
      </c>
      <c r="AD212" s="2">
        <f>(Table2[[#This Row],[Day High]]/Table2[[#This Row],[Close Price]])-1</f>
        <v>1.7373748862602234E-2</v>
      </c>
      <c r="AE212" s="2">
        <f>(Table2[[#This Row],[Close Price]]/Table2[[#This Row],[Current Week Low]])-1</f>
        <v>4.2261564820103015E-3</v>
      </c>
      <c r="AF212" s="2">
        <f>(Table2[[#This Row],[Current Week High]]/Table2[[#This Row],[Close Price]])-1</f>
        <v>1.7373748862602234E-2</v>
      </c>
      <c r="AG212" s="2">
        <f>(Table2[[#This Row],[Close Price]]/Table2[[#This Row],[Current Month Low]])-1</f>
        <v>4.2261564820103015E-3</v>
      </c>
      <c r="AH212" s="2">
        <f>(Table2[[#This Row],[Current Month High]]/Table2[[#This Row],[Close Price]])-1</f>
        <v>1.7373748862602234E-2</v>
      </c>
      <c r="AI212">
        <v>11.069722474977199</v>
      </c>
      <c r="AJ212">
        <v>67.291409000095101</v>
      </c>
      <c r="AK212" t="str">
        <f>IF(AND(Table2[[#This Row],[20D EMA]]&gt;Table2[[#This Row],[50D EMA]],Table2[[#This Row],[50D EMA]]&gt;Table2[[#This Row],[200D EMA]]),"Uptrend","Downtrend/NoTrend")</f>
        <v>Uptrend</v>
      </c>
      <c r="AL212">
        <v>-0.04</v>
      </c>
      <c r="AM212" t="s">
        <v>10353</v>
      </c>
      <c r="AN212">
        <v>2.5</v>
      </c>
      <c r="AO212" t="s">
        <v>10354</v>
      </c>
      <c r="AP212">
        <v>9.4865747398634001E-2</v>
      </c>
      <c r="AQ212">
        <f>(Table2[[#This Row],[Sharpe Ratio]]-AVERAGE(Table2[Sharpe Ratio]))/_xlfn.STDEV.P(Table2[Sharpe Ratio])</f>
        <v>0.35807287902438673</v>
      </c>
      <c r="AR2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1.0620682174080978</v>
      </c>
      <c r="AS212">
        <f>_xlfn.RANK.AVG(Table2[[#This Row],[1Y Return vs Nifty Z-Score]],Table2[1Y Return vs Nifty Z-Score])</f>
        <v>277</v>
      </c>
      <c r="AT212">
        <f>_xlfn.RANK.AVG(Table2[[#This Row],[6M Return vs Nifty Z-Score]],Table2[6M Return vs Nifty Z-Score])</f>
        <v>240</v>
      </c>
      <c r="AU212">
        <f>_xlfn.RANK.AVG(Table2[[#This Row],[Sharpe Ratio Z-Score]],Table2[Sharpe Ratio Z-Score])</f>
        <v>244</v>
      </c>
      <c r="AV212">
        <f>(Table2[[#This Row],[Rank 1Y]]+Table2[[#This Row],[Rank 6M]]+Table2[[#This Row],[Rank Sharpe]])/3</f>
        <v>253.66666666666666</v>
      </c>
    </row>
    <row r="213" spans="1:48" x14ac:dyDescent="0.3">
      <c r="A213" t="s">
        <v>1067</v>
      </c>
      <c r="B213" t="s">
        <v>1068</v>
      </c>
      <c r="C213" t="s">
        <v>10319</v>
      </c>
      <c r="D213" t="s">
        <v>410</v>
      </c>
      <c r="E213">
        <v>12439.16256205</v>
      </c>
      <c r="F213">
        <v>267.05</v>
      </c>
      <c r="G213">
        <v>57.600989916562497</v>
      </c>
      <c r="H213">
        <f>(Table2[[#This Row],[1Y Return vs Nifty]]-AVERAGE(Table2[1Y Return vs Nifty]))/_xlfn.STDEV.P(Table2[1Y Return vs Nifty])</f>
        <v>0.59156500536185685</v>
      </c>
      <c r="I213">
        <v>-6.5029975545402703</v>
      </c>
      <c r="J213">
        <f>(Table2[[#This Row],[1M Return vs Nifty]]-AVERAGE(Table2[1M Return vs Nifty]))/_xlfn.STDEV.P(Table2[1M Return vs Nifty])</f>
        <v>-0.67979617550922367</v>
      </c>
      <c r="K213">
        <v>1.01754097554499</v>
      </c>
      <c r="L213">
        <f>(Table2[[#This Row],[6M Return vs Nifty]]-AVERAGE(Table2[6M Return vs Nifty]))/_xlfn.STDEV.P(Table2[6M Return vs Nifty])</f>
        <v>-0.20923965519312984</v>
      </c>
      <c r="M213">
        <v>-4.1851360655617702</v>
      </c>
      <c r="N213">
        <f>(Table2[[#This Row],[1W Return vs Nifty]]-AVERAGE(Table2[1W Return vs Nifty]))/_xlfn.STDEV.P(Table2[1W Return vs Nifty])</f>
        <v>-0.77888796373245184</v>
      </c>
      <c r="O213">
        <v>272</v>
      </c>
      <c r="P213">
        <v>270.51705839459498</v>
      </c>
      <c r="Q213">
        <v>227.42602863180301</v>
      </c>
      <c r="R213">
        <v>41.327676338637197</v>
      </c>
      <c r="S213" s="2">
        <f>(Table2[[#This Row],[Close Price]]-Table2[[#This Row],[20D EMA]])/Table2[[#This Row],[20D EMA]]</f>
        <v>-1.8198529411764666E-2</v>
      </c>
      <c r="T213" s="2">
        <f>(Table2[[#This Row],[Close Price]]-Table2[[#This Row],[50D EMA]])/Table2[[#This Row],[50D EMA]]</f>
        <v>-1.2816413187288468E-2</v>
      </c>
      <c r="U213" s="2">
        <f>(Table2[[#This Row],[Close Price]]-Table2[[#This Row],[200D EMA]])/Table2[[#This Row],[200D EMA]]</f>
        <v>0.17422795273951344</v>
      </c>
      <c r="V213">
        <v>0.276351732390542</v>
      </c>
      <c r="W213">
        <v>262.5</v>
      </c>
      <c r="X213">
        <v>271.95</v>
      </c>
      <c r="Y213">
        <v>262.5</v>
      </c>
      <c r="Z213">
        <v>271.95</v>
      </c>
      <c r="AA213">
        <v>262.5</v>
      </c>
      <c r="AB213">
        <v>271.95</v>
      </c>
      <c r="AC213" s="2">
        <f>(Table2[[#This Row],[Close Price]]/Table2[[#This Row],[Day Low]])-1</f>
        <v>1.7333333333333423E-2</v>
      </c>
      <c r="AD213" s="2">
        <f>(Table2[[#This Row],[Day High]]/Table2[[#This Row],[Close Price]])-1</f>
        <v>1.8348623853210899E-2</v>
      </c>
      <c r="AE213" s="2">
        <f>(Table2[[#This Row],[Close Price]]/Table2[[#This Row],[Current Week Low]])-1</f>
        <v>1.7333333333333423E-2</v>
      </c>
      <c r="AF213" s="2">
        <f>(Table2[[#This Row],[Current Week High]]/Table2[[#This Row],[Close Price]])-1</f>
        <v>1.8348623853210899E-2</v>
      </c>
      <c r="AG213" s="2">
        <f>(Table2[[#This Row],[Close Price]]/Table2[[#This Row],[Current Month Low]])-1</f>
        <v>1.7333333333333423E-2</v>
      </c>
      <c r="AH213" s="2">
        <f>(Table2[[#This Row],[Current Month High]]/Table2[[#This Row],[Close Price]])-1</f>
        <v>1.8348623853210899E-2</v>
      </c>
      <c r="AI213">
        <v>43.868189477625897</v>
      </c>
      <c r="AJ213">
        <v>107.82101167315101</v>
      </c>
      <c r="AK213" t="str">
        <f>IF(AND(Table2[[#This Row],[20D EMA]]&gt;Table2[[#This Row],[50D EMA]],Table2[[#This Row],[50D EMA]]&gt;Table2[[#This Row],[200D EMA]]),"Uptrend","Downtrend/NoTrend")</f>
        <v>Uptrend</v>
      </c>
      <c r="AL213">
        <v>-0.02</v>
      </c>
      <c r="AM213" t="s">
        <v>10353</v>
      </c>
      <c r="AN213">
        <v>0.95</v>
      </c>
      <c r="AO213" t="s">
        <v>10354</v>
      </c>
      <c r="AP213">
        <v>0.111966701302723</v>
      </c>
      <c r="AQ213">
        <f>(Table2[[#This Row],[Sharpe Ratio]]-AVERAGE(Table2[Sharpe Ratio]))/_xlfn.STDEV.P(Table2[Sharpe Ratio])</f>
        <v>0.55373021726024063</v>
      </c>
      <c r="AR2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-0.52262857181270772</v>
      </c>
      <c r="AS213">
        <f>_xlfn.RANK.AVG(Table2[[#This Row],[1Y Return vs Nifty Z-Score]],Table2[1Y Return vs Nifty Z-Score])</f>
        <v>164</v>
      </c>
      <c r="AT213">
        <f>_xlfn.RANK.AVG(Table2[[#This Row],[6M Return vs Nifty Z-Score]],Table2[6M Return vs Nifty Z-Score])</f>
        <v>395</v>
      </c>
      <c r="AU213">
        <f>_xlfn.RANK.AVG(Table2[[#This Row],[Sharpe Ratio Z-Score]],Table2[Sharpe Ratio Z-Score])</f>
        <v>203</v>
      </c>
      <c r="AV213">
        <f>(Table2[[#This Row],[Rank 1Y]]+Table2[[#This Row],[Rank 6M]]+Table2[[#This Row],[Rank Sharpe]])/3</f>
        <v>254</v>
      </c>
    </row>
    <row r="214" spans="1:48" x14ac:dyDescent="0.3">
      <c r="A214" t="s">
        <v>1447</v>
      </c>
      <c r="B214" t="s">
        <v>1448</v>
      </c>
      <c r="C214" t="s">
        <v>10312</v>
      </c>
      <c r="D214" t="s">
        <v>118</v>
      </c>
      <c r="E214">
        <v>7415.4942822800003</v>
      </c>
      <c r="F214">
        <v>1229.2</v>
      </c>
      <c r="G214">
        <v>34.485628494298197</v>
      </c>
      <c r="H214">
        <f>(Table2[[#This Row],[1Y Return vs Nifty]]-AVERAGE(Table2[1Y Return vs Nifty]))/_xlfn.STDEV.P(Table2[1Y Return vs Nifty])</f>
        <v>0.20116249652387838</v>
      </c>
      <c r="I214">
        <v>2.7879845220459898</v>
      </c>
      <c r="J214">
        <f>(Table2[[#This Row],[1M Return vs Nifty]]-AVERAGE(Table2[1M Return vs Nifty]))/_xlfn.STDEV.P(Table2[1M Return vs Nifty])</f>
        <v>0.27428534979341918</v>
      </c>
      <c r="K214">
        <v>11.195080433829199</v>
      </c>
      <c r="L214">
        <f>(Table2[[#This Row],[6M Return vs Nifty]]-AVERAGE(Table2[6M Return vs Nifty]))/_xlfn.STDEV.P(Table2[6M Return vs Nifty])</f>
        <v>0.14641492788827654</v>
      </c>
      <c r="M214">
        <v>2.70869599438136</v>
      </c>
      <c r="N214">
        <f>(Table2[[#This Row],[1W Return vs Nifty]]-AVERAGE(Table2[1W Return vs Nifty]))/_xlfn.STDEV.P(Table2[1W Return vs Nifty])</f>
        <v>0.87762972027123787</v>
      </c>
      <c r="O214">
        <v>1209.52</v>
      </c>
      <c r="P214">
        <v>1157.5411164699001</v>
      </c>
      <c r="Q214">
        <v>978.94373297305901</v>
      </c>
      <c r="R214">
        <v>54.052370207294203</v>
      </c>
      <c r="S214" s="2">
        <f>(Table2[[#This Row],[Close Price]]-Table2[[#This Row],[20D EMA]])/Table2[[#This Row],[20D EMA]]</f>
        <v>1.6270917388716239E-2</v>
      </c>
      <c r="T214" s="2">
        <f>(Table2[[#This Row],[Close Price]]-Table2[[#This Row],[50D EMA]])/Table2[[#This Row],[50D EMA]]</f>
        <v>6.1906123687972964E-2</v>
      </c>
      <c r="U214" s="2">
        <f>(Table2[[#This Row],[Close Price]]-Table2[[#This Row],[200D EMA]])/Table2[[#This Row],[200D EMA]]</f>
        <v>0.25563907158066274</v>
      </c>
      <c r="V214">
        <v>0.371647412261145</v>
      </c>
      <c r="W214">
        <v>1224.0999999999999</v>
      </c>
      <c r="X214">
        <v>1300</v>
      </c>
      <c r="Y214">
        <v>1224.0999999999999</v>
      </c>
      <c r="Z214">
        <v>1300</v>
      </c>
      <c r="AA214">
        <v>1224.0999999999999</v>
      </c>
      <c r="AB214">
        <v>1300</v>
      </c>
      <c r="AC214" s="2">
        <f>(Table2[[#This Row],[Close Price]]/Table2[[#This Row],[Day Low]])-1</f>
        <v>4.1663262805327061E-3</v>
      </c>
      <c r="AD214" s="2">
        <f>(Table2[[#This Row],[Day High]]/Table2[[#This Row],[Close Price]])-1</f>
        <v>5.7598438008460651E-2</v>
      </c>
      <c r="AE214" s="2">
        <f>(Table2[[#This Row],[Close Price]]/Table2[[#This Row],[Current Week Low]])-1</f>
        <v>4.1663262805327061E-3</v>
      </c>
      <c r="AF214" s="2">
        <f>(Table2[[#This Row],[Current Week High]]/Table2[[#This Row],[Close Price]])-1</f>
        <v>5.7598438008460651E-2</v>
      </c>
      <c r="AG214" s="2">
        <f>(Table2[[#This Row],[Close Price]]/Table2[[#This Row],[Current Month Low]])-1</f>
        <v>4.1663262805327061E-3</v>
      </c>
      <c r="AH214" s="2">
        <f>(Table2[[#This Row],[Current Month High]]/Table2[[#This Row],[Close Price]])-1</f>
        <v>5.7598438008460651E-2</v>
      </c>
      <c r="AI214">
        <v>9.5102505694760708</v>
      </c>
      <c r="AJ214">
        <v>88.744721689059503</v>
      </c>
      <c r="AK214" t="str">
        <f>IF(AND(Table2[[#This Row],[20D EMA]]&gt;Table2[[#This Row],[50D EMA]],Table2[[#This Row],[50D EMA]]&gt;Table2[[#This Row],[200D EMA]]),"Uptrend","Downtrend/NoTrend")</f>
        <v>Uptrend</v>
      </c>
      <c r="AL214">
        <v>7.0000000000000007E-2</v>
      </c>
      <c r="AM214" t="s">
        <v>10354</v>
      </c>
      <c r="AN214">
        <v>2.48</v>
      </c>
      <c r="AO214" t="s">
        <v>10354</v>
      </c>
      <c r="AP214">
        <v>9.4957233942910002E-2</v>
      </c>
      <c r="AQ214">
        <f>(Table2[[#This Row],[Sharpe Ratio]]-AVERAGE(Table2[Sharpe Ratio]))/_xlfn.STDEV.P(Table2[Sharpe Ratio])</f>
        <v>0.35911960506305285</v>
      </c>
      <c r="AR21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1.8586120995398647</v>
      </c>
      <c r="AS214">
        <f>_xlfn.RANK.AVG(Table2[[#This Row],[1Y Return vs Nifty Z-Score]],Table2[1Y Return vs Nifty Z-Score])</f>
        <v>247</v>
      </c>
      <c r="AT214">
        <f>_xlfn.RANK.AVG(Table2[[#This Row],[6M Return vs Nifty Z-Score]],Table2[6M Return vs Nifty Z-Score])</f>
        <v>273</v>
      </c>
      <c r="AU214">
        <f>_xlfn.RANK.AVG(Table2[[#This Row],[Sharpe Ratio Z-Score]],Table2[Sharpe Ratio Z-Score])</f>
        <v>243</v>
      </c>
      <c r="AV214">
        <f>(Table2[[#This Row],[Rank 1Y]]+Table2[[#This Row],[Rank 6M]]+Table2[[#This Row],[Rank Sharpe]])/3</f>
        <v>254.33333333333334</v>
      </c>
    </row>
    <row r="215" spans="1:48" x14ac:dyDescent="0.3">
      <c r="A215" t="s">
        <v>1705</v>
      </c>
      <c r="B215" t="s">
        <v>1706</v>
      </c>
      <c r="C215" t="s">
        <v>10317</v>
      </c>
      <c r="D215" t="s">
        <v>141</v>
      </c>
      <c r="E215">
        <v>4831.38</v>
      </c>
      <c r="F215">
        <v>8052.3</v>
      </c>
      <c r="G215">
        <v>44.045401924639499</v>
      </c>
      <c r="H215">
        <f>(Table2[[#This Row],[1Y Return vs Nifty]]-AVERAGE(Table2[1Y Return vs Nifty]))/_xlfn.STDEV.P(Table2[1Y Return vs Nifty])</f>
        <v>0.36262047517928214</v>
      </c>
      <c r="I215">
        <v>10.9787110692555</v>
      </c>
      <c r="J215">
        <f>(Table2[[#This Row],[1M Return vs Nifty]]-AVERAGE(Table2[1M Return vs Nifty]))/_xlfn.STDEV.P(Table2[1M Return vs Nifty])</f>
        <v>1.1153827508089411</v>
      </c>
      <c r="K215">
        <v>6.4374305079222101</v>
      </c>
      <c r="L215">
        <f>(Table2[[#This Row],[6M Return vs Nifty]]-AVERAGE(Table2[6M Return vs Nifty]))/_xlfn.STDEV.P(Table2[6M Return vs Nifty])</f>
        <v>-1.9841366944206993E-2</v>
      </c>
      <c r="M215">
        <v>0.35203644463117201</v>
      </c>
      <c r="N215">
        <f>(Table2[[#This Row],[1W Return vs Nifty]]-AVERAGE(Table2[1W Return vs Nifty]))/_xlfn.STDEV.P(Table2[1W Return vs Nifty])</f>
        <v>0.31134841469363084</v>
      </c>
      <c r="O215">
        <v>7713.77</v>
      </c>
      <c r="P215">
        <v>7408.14010987246</v>
      </c>
      <c r="Q215">
        <v>6620.8680571485002</v>
      </c>
      <c r="R215">
        <v>59.986889230426101</v>
      </c>
      <c r="S215" s="2">
        <f>(Table2[[#This Row],[Close Price]]-Table2[[#This Row],[20D EMA]])/Table2[[#This Row],[20D EMA]]</f>
        <v>4.3886452409133241E-2</v>
      </c>
      <c r="T215" s="2">
        <f>(Table2[[#This Row],[Close Price]]-Table2[[#This Row],[50D EMA]])/Table2[[#This Row],[50D EMA]]</f>
        <v>8.6952984227323171E-2</v>
      </c>
      <c r="U215" s="2">
        <f>(Table2[[#This Row],[Close Price]]-Table2[[#This Row],[200D EMA]])/Table2[[#This Row],[200D EMA]]</f>
        <v>0.21620004061340475</v>
      </c>
      <c r="V215">
        <v>1.2703816509224499</v>
      </c>
      <c r="W215">
        <v>8001</v>
      </c>
      <c r="X215">
        <v>8330</v>
      </c>
      <c r="Y215">
        <v>8001</v>
      </c>
      <c r="Z215">
        <v>8330</v>
      </c>
      <c r="AA215">
        <v>8001</v>
      </c>
      <c r="AB215">
        <v>8330</v>
      </c>
      <c r="AC215" s="2">
        <f>(Table2[[#This Row],[Close Price]]/Table2[[#This Row],[Day Low]])-1</f>
        <v>6.4116985376827529E-3</v>
      </c>
      <c r="AD215" s="2">
        <f>(Table2[[#This Row],[Day High]]/Table2[[#This Row],[Close Price]])-1</f>
        <v>3.4487040969660709E-2</v>
      </c>
      <c r="AE215" s="2">
        <f>(Table2[[#This Row],[Close Price]]/Table2[[#This Row],[Current Week Low]])-1</f>
        <v>6.4116985376827529E-3</v>
      </c>
      <c r="AF215" s="2">
        <f>(Table2[[#This Row],[Current Week High]]/Table2[[#This Row],[Close Price]])-1</f>
        <v>3.4487040969660709E-2</v>
      </c>
      <c r="AG215" s="2">
        <f>(Table2[[#This Row],[Close Price]]/Table2[[#This Row],[Current Month Low]])-1</f>
        <v>6.4116985376827529E-3</v>
      </c>
      <c r="AH215" s="2">
        <f>(Table2[[#This Row],[Current Month High]]/Table2[[#This Row],[Close Price]])-1</f>
        <v>3.4487040969660709E-2</v>
      </c>
      <c r="AI215">
        <v>7.63384374650719</v>
      </c>
      <c r="AJ215">
        <v>79.139043381535004</v>
      </c>
      <c r="AK215" t="str">
        <f>IF(AND(Table2[[#This Row],[20D EMA]]&gt;Table2[[#This Row],[50D EMA]],Table2[[#This Row],[50D EMA]]&gt;Table2[[#This Row],[200D EMA]]),"Uptrend","Downtrend/NoTrend")</f>
        <v>Uptrend</v>
      </c>
      <c r="AL215">
        <v>0.26</v>
      </c>
      <c r="AM215" t="s">
        <v>10354</v>
      </c>
      <c r="AN215">
        <v>13.36</v>
      </c>
      <c r="AO215" t="s">
        <v>10354</v>
      </c>
      <c r="AP215">
        <v>0.104378152516309</v>
      </c>
      <c r="AQ215">
        <f>(Table2[[#This Row],[Sharpe Ratio]]-AVERAGE(Table2[Sharpe Ratio]))/_xlfn.STDEV.P(Table2[Sharpe Ratio])</f>
        <v>0.46690726779496755</v>
      </c>
      <c r="AR21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2.2364175415326146</v>
      </c>
      <c r="AS215">
        <f>_xlfn.RANK.AVG(Table2[[#This Row],[1Y Return vs Nifty Z-Score]],Table2[1Y Return vs Nifty Z-Score])</f>
        <v>205</v>
      </c>
      <c r="AT215">
        <f>_xlfn.RANK.AVG(Table2[[#This Row],[6M Return vs Nifty Z-Score]],Table2[6M Return vs Nifty Z-Score])</f>
        <v>337</v>
      </c>
      <c r="AU215">
        <f>_xlfn.RANK.AVG(Table2[[#This Row],[Sharpe Ratio Z-Score]],Table2[Sharpe Ratio Z-Score])</f>
        <v>221</v>
      </c>
      <c r="AV215">
        <f>(Table2[[#This Row],[Rank 1Y]]+Table2[[#This Row],[Rank 6M]]+Table2[[#This Row],[Rank Sharpe]])/3</f>
        <v>254.33333333333334</v>
      </c>
    </row>
    <row r="216" spans="1:48" x14ac:dyDescent="0.3">
      <c r="A216" t="s">
        <v>429</v>
      </c>
      <c r="B216" t="s">
        <v>430</v>
      </c>
      <c r="C216" t="s">
        <v>10310</v>
      </c>
      <c r="D216" t="s">
        <v>51</v>
      </c>
      <c r="E216">
        <v>54744.533697500003</v>
      </c>
      <c r="F216">
        <v>4968.2</v>
      </c>
      <c r="G216">
        <v>62.287497059990997</v>
      </c>
      <c r="H216">
        <f>(Table2[[#This Row],[1Y Return vs Nifty]]-AVERAGE(Table2[1Y Return vs Nifty]))/_xlfn.STDEV.P(Table2[1Y Return vs Nifty])</f>
        <v>0.67071687813851755</v>
      </c>
      <c r="I216">
        <v>14.420912455858501</v>
      </c>
      <c r="J216">
        <f>(Table2[[#This Row],[1M Return vs Nifty]]-AVERAGE(Table2[1M Return vs Nifty]))/_xlfn.STDEV.P(Table2[1M Return vs Nifty])</f>
        <v>1.4688589196636053</v>
      </c>
      <c r="K216">
        <v>8.9542654976868299</v>
      </c>
      <c r="L216">
        <f>(Table2[[#This Row],[6M Return vs Nifty]]-AVERAGE(Table2[6M Return vs Nifty]))/_xlfn.STDEV.P(Table2[6M Return vs Nifty])</f>
        <v>6.8109547187678574E-2</v>
      </c>
      <c r="M216">
        <v>16.837683425502899</v>
      </c>
      <c r="N216">
        <f>(Table2[[#This Row],[1W Return vs Nifty]]-AVERAGE(Table2[1W Return vs Nifty]))/_xlfn.STDEV.P(Table2[1W Return vs Nifty])</f>
        <v>4.2726816062482467</v>
      </c>
      <c r="O216">
        <v>4433.28</v>
      </c>
      <c r="P216">
        <v>4378.8086973490299</v>
      </c>
      <c r="Q216">
        <v>4059.03993785994</v>
      </c>
      <c r="R216">
        <v>77.1041742221514</v>
      </c>
      <c r="S216" s="2">
        <f>(Table2[[#This Row],[Close Price]]-Table2[[#This Row],[20D EMA]])/Table2[[#This Row],[20D EMA]]</f>
        <v>0.12066009816659451</v>
      </c>
      <c r="T216" s="2">
        <f>(Table2[[#This Row],[Close Price]]-Table2[[#This Row],[50D EMA]])/Table2[[#This Row],[50D EMA]]</f>
        <v>0.13460083401400766</v>
      </c>
      <c r="U216" s="2">
        <f>(Table2[[#This Row],[Close Price]]-Table2[[#This Row],[200D EMA]])/Table2[[#This Row],[200D EMA]]</f>
        <v>0.22398401495389056</v>
      </c>
      <c r="V216">
        <v>0.52220732077438503</v>
      </c>
      <c r="W216">
        <v>4926.45</v>
      </c>
      <c r="X216">
        <v>5133.75</v>
      </c>
      <c r="Y216">
        <v>4926.45</v>
      </c>
      <c r="Z216">
        <v>5133.75</v>
      </c>
      <c r="AA216">
        <v>4926.45</v>
      </c>
      <c r="AB216">
        <v>5133.75</v>
      </c>
      <c r="AC216" s="2">
        <f>(Table2[[#This Row],[Close Price]]/Table2[[#This Row],[Day Low]])-1</f>
        <v>8.4746622821707529E-3</v>
      </c>
      <c r="AD216" s="2">
        <f>(Table2[[#This Row],[Day High]]/Table2[[#This Row],[Close Price]])-1</f>
        <v>3.3321927458636935E-2</v>
      </c>
      <c r="AE216" s="2">
        <f>(Table2[[#This Row],[Close Price]]/Table2[[#This Row],[Current Week Low]])-1</f>
        <v>8.4746622821707529E-3</v>
      </c>
      <c r="AF216" s="2">
        <f>(Table2[[#This Row],[Current Week High]]/Table2[[#This Row],[Close Price]])-1</f>
        <v>3.3321927458636935E-2</v>
      </c>
      <c r="AG216" s="2">
        <f>(Table2[[#This Row],[Close Price]]/Table2[[#This Row],[Current Month Low]])-1</f>
        <v>8.4746622821707529E-3</v>
      </c>
      <c r="AH216" s="2">
        <f>(Table2[[#This Row],[Current Month High]]/Table2[[#This Row],[Close Price]])-1</f>
        <v>3.3321927458636935E-2</v>
      </c>
      <c r="AI216">
        <v>3.9813212028501299</v>
      </c>
      <c r="AJ216">
        <v>93.288851712801701</v>
      </c>
      <c r="AK216" t="str">
        <f>IF(AND(Table2[[#This Row],[20D EMA]]&gt;Table2[[#This Row],[50D EMA]],Table2[[#This Row],[50D EMA]]&gt;Table2[[#This Row],[200D EMA]]),"Uptrend","Downtrend/NoTrend")</f>
        <v>Uptrend</v>
      </c>
      <c r="AL216">
        <v>0.02</v>
      </c>
      <c r="AM216" t="s">
        <v>10354</v>
      </c>
      <c r="AN216">
        <v>28.17</v>
      </c>
      <c r="AO216" t="s">
        <v>10354</v>
      </c>
      <c r="AP216">
        <v>7.5776094234809993E-2</v>
      </c>
      <c r="AQ216">
        <f>(Table2[[#This Row],[Sharpe Ratio]]-AVERAGE(Table2[Sharpe Ratio]))/_xlfn.STDEV.P(Table2[Sharpe Ratio])</f>
        <v>0.13966221334880877</v>
      </c>
      <c r="AR21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6.6200291645868568</v>
      </c>
      <c r="AS216">
        <f>_xlfn.RANK.AVG(Table2[[#This Row],[1Y Return vs Nifty Z-Score]],Table2[1Y Return vs Nifty Z-Score])</f>
        <v>145</v>
      </c>
      <c r="AT216">
        <f>_xlfn.RANK.AVG(Table2[[#This Row],[6M Return vs Nifty Z-Score]],Table2[6M Return vs Nifty Z-Score])</f>
        <v>307</v>
      </c>
      <c r="AU216">
        <f>_xlfn.RANK.AVG(Table2[[#This Row],[Sharpe Ratio Z-Score]],Table2[Sharpe Ratio Z-Score])</f>
        <v>312</v>
      </c>
      <c r="AV216">
        <f>(Table2[[#This Row],[Rank 1Y]]+Table2[[#This Row],[Rank 6M]]+Table2[[#This Row],[Rank Sharpe]])/3</f>
        <v>254.66666666666666</v>
      </c>
    </row>
    <row r="217" spans="1:48" x14ac:dyDescent="0.3">
      <c r="A217" t="s">
        <v>1258</v>
      </c>
      <c r="B217" t="s">
        <v>1259</v>
      </c>
      <c r="C217" t="s">
        <v>10314</v>
      </c>
      <c r="D217" t="s">
        <v>281</v>
      </c>
      <c r="E217">
        <v>9232.9256318999996</v>
      </c>
      <c r="F217">
        <v>899.7</v>
      </c>
      <c r="G217">
        <v>53.888936815940603</v>
      </c>
      <c r="H217">
        <f>(Table2[[#This Row],[1Y Return vs Nifty]]-AVERAGE(Table2[1Y Return vs Nifty]))/_xlfn.STDEV.P(Table2[1Y Return vs Nifty])</f>
        <v>0.52887098916418041</v>
      </c>
      <c r="I217">
        <v>13.9851484233854</v>
      </c>
      <c r="J217">
        <f>(Table2[[#This Row],[1M Return vs Nifty]]-AVERAGE(Table2[1M Return vs Nifty]))/_xlfn.STDEV.P(Table2[1M Return vs Nifty])</f>
        <v>1.4241107531784187</v>
      </c>
      <c r="K217">
        <v>29.905951496897199</v>
      </c>
      <c r="L217">
        <f>(Table2[[#This Row],[6M Return vs Nifty]]-AVERAGE(Table2[6M Return vs Nifty]))/_xlfn.STDEV.P(Table2[6M Return vs Nifty])</f>
        <v>0.80026717521203927</v>
      </c>
      <c r="M217">
        <v>-1.8762933211970301</v>
      </c>
      <c r="N217">
        <f>(Table2[[#This Row],[1W Return vs Nifty]]-AVERAGE(Table2[1W Return vs Nifty]))/_xlfn.STDEV.P(Table2[1W Return vs Nifty])</f>
        <v>-0.22409654984713118</v>
      </c>
      <c r="O217">
        <v>868.36</v>
      </c>
      <c r="P217">
        <v>826.38598253274995</v>
      </c>
      <c r="Q217">
        <v>713.04177201494997</v>
      </c>
      <c r="R217">
        <v>60.855112782446703</v>
      </c>
      <c r="S217" s="2">
        <f>(Table2[[#This Row],[Close Price]]-Table2[[#This Row],[20D EMA]])/Table2[[#This Row],[20D EMA]]</f>
        <v>3.6091022156709236E-2</v>
      </c>
      <c r="T217" s="2">
        <f>(Table2[[#This Row],[Close Price]]-Table2[[#This Row],[50D EMA]])/Table2[[#This Row],[50D EMA]]</f>
        <v>8.871643398712252E-2</v>
      </c>
      <c r="U217" s="2">
        <f>(Table2[[#This Row],[Close Price]]-Table2[[#This Row],[200D EMA]])/Table2[[#This Row],[200D EMA]]</f>
        <v>0.26177740955846346</v>
      </c>
      <c r="V217">
        <v>2.0390333055127301</v>
      </c>
      <c r="W217">
        <v>894</v>
      </c>
      <c r="X217">
        <v>927</v>
      </c>
      <c r="Y217">
        <v>894</v>
      </c>
      <c r="Z217">
        <v>927</v>
      </c>
      <c r="AA217">
        <v>894</v>
      </c>
      <c r="AB217">
        <v>927</v>
      </c>
      <c r="AC217" s="2">
        <f>(Table2[[#This Row],[Close Price]]/Table2[[#This Row],[Day Low]])-1</f>
        <v>6.3758389261745485E-3</v>
      </c>
      <c r="AD217" s="2">
        <f>(Table2[[#This Row],[Day High]]/Table2[[#This Row],[Close Price]])-1</f>
        <v>3.0343447815938562E-2</v>
      </c>
      <c r="AE217" s="2">
        <f>(Table2[[#This Row],[Close Price]]/Table2[[#This Row],[Current Week Low]])-1</f>
        <v>6.3758389261745485E-3</v>
      </c>
      <c r="AF217" s="2">
        <f>(Table2[[#This Row],[Current Week High]]/Table2[[#This Row],[Close Price]])-1</f>
        <v>3.0343447815938562E-2</v>
      </c>
      <c r="AG217" s="2">
        <f>(Table2[[#This Row],[Close Price]]/Table2[[#This Row],[Current Month Low]])-1</f>
        <v>6.3758389261745485E-3</v>
      </c>
      <c r="AH217" s="2">
        <f>(Table2[[#This Row],[Current Month High]]/Table2[[#This Row],[Close Price]])-1</f>
        <v>3.0343447815938562E-2</v>
      </c>
      <c r="AI217">
        <v>4.3681227075691798</v>
      </c>
      <c r="AJ217">
        <v>98.609271523178805</v>
      </c>
      <c r="AK217" t="str">
        <f>IF(AND(Table2[[#This Row],[20D EMA]]&gt;Table2[[#This Row],[50D EMA]],Table2[[#This Row],[50D EMA]]&gt;Table2[[#This Row],[200D EMA]]),"Uptrend","Downtrend/NoTrend")</f>
        <v>Uptrend</v>
      </c>
      <c r="AL217">
        <v>-0.06</v>
      </c>
      <c r="AM217" t="s">
        <v>10353</v>
      </c>
      <c r="AN217">
        <v>9.1999999999999993</v>
      </c>
      <c r="AO217" t="s">
        <v>10354</v>
      </c>
      <c r="AP217">
        <v>2.6257082125478001E-2</v>
      </c>
      <c r="AQ217">
        <f>(Table2[[#This Row],[Sharpe Ratio]]-AVERAGE(Table2[Sharpe Ratio]))/_xlfn.STDEV.P(Table2[Sharpe Ratio])</f>
        <v>-0.42690022262525928</v>
      </c>
      <c r="AR21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2.102252145082248</v>
      </c>
      <c r="AS217">
        <f>_xlfn.RANK.AVG(Table2[[#This Row],[1Y Return vs Nifty Z-Score]],Table2[1Y Return vs Nifty Z-Score])</f>
        <v>174</v>
      </c>
      <c r="AT217">
        <f>_xlfn.RANK.AVG(Table2[[#This Row],[6M Return vs Nifty Z-Score]],Table2[6M Return vs Nifty Z-Score])</f>
        <v>135</v>
      </c>
      <c r="AU217">
        <f>_xlfn.RANK.AVG(Table2[[#This Row],[Sharpe Ratio Z-Score]],Table2[Sharpe Ratio Z-Score])</f>
        <v>455</v>
      </c>
      <c r="AV217">
        <f>(Table2[[#This Row],[Rank 1Y]]+Table2[[#This Row],[Rank 6M]]+Table2[[#This Row],[Rank Sharpe]])/3</f>
        <v>254.66666666666666</v>
      </c>
    </row>
    <row r="218" spans="1:48" x14ac:dyDescent="0.3">
      <c r="A218" t="s">
        <v>1110</v>
      </c>
      <c r="B218" t="s">
        <v>1111</v>
      </c>
      <c r="C218" t="s">
        <v>6744</v>
      </c>
      <c r="D218" t="s">
        <v>77</v>
      </c>
      <c r="E218">
        <v>11309.698350495</v>
      </c>
      <c r="F218">
        <v>364.95</v>
      </c>
      <c r="G218">
        <v>11.5522496549205</v>
      </c>
      <c r="H218">
        <f>(Table2[[#This Row],[1Y Return vs Nifty]]-AVERAGE(Table2[1Y Return vs Nifty]))/_xlfn.STDEV.P(Table2[1Y Return vs Nifty])</f>
        <v>-0.18616645202551585</v>
      </c>
      <c r="I218">
        <v>-1.6174848975455101</v>
      </c>
      <c r="J218">
        <f>(Table2[[#This Row],[1M Return vs Nifty]]-AVERAGE(Table2[1M Return vs Nifty]))/_xlfn.STDEV.P(Table2[1M Return vs Nifty])</f>
        <v>-0.17810783629508092</v>
      </c>
      <c r="K218">
        <v>43.737888458257899</v>
      </c>
      <c r="L218">
        <f>(Table2[[#This Row],[6M Return vs Nifty]]-AVERAGE(Table2[6M Return vs Nifty]))/_xlfn.STDEV.P(Table2[6M Return vs Nifty])</f>
        <v>1.2836248466182452</v>
      </c>
      <c r="M218">
        <v>-2.64589393473016</v>
      </c>
      <c r="N218">
        <f>(Table2[[#This Row],[1W Return vs Nifty]]-AVERAGE(Table2[1W Return vs Nifty]))/_xlfn.STDEV.P(Table2[1W Return vs Nifty])</f>
        <v>-0.40902374488939558</v>
      </c>
      <c r="O218">
        <v>362</v>
      </c>
      <c r="P218">
        <v>333.37847028830299</v>
      </c>
      <c r="Q218">
        <v>269.27712351827302</v>
      </c>
      <c r="R218">
        <v>50.268916613529399</v>
      </c>
      <c r="S218" s="2">
        <f>(Table2[[#This Row],[Close Price]]-Table2[[#This Row],[20D EMA]])/Table2[[#This Row],[20D EMA]]</f>
        <v>8.1491712707181998E-3</v>
      </c>
      <c r="T218" s="2">
        <f>(Table2[[#This Row],[Close Price]]-Table2[[#This Row],[50D EMA]])/Table2[[#This Row],[50D EMA]]</f>
        <v>9.4701765487117978E-2</v>
      </c>
      <c r="U218" s="2">
        <f>(Table2[[#This Row],[Close Price]]-Table2[[#This Row],[200D EMA]])/Table2[[#This Row],[200D EMA]]</f>
        <v>0.35529522609162401</v>
      </c>
      <c r="V218">
        <v>0.226601071719463</v>
      </c>
      <c r="W218">
        <v>362.85</v>
      </c>
      <c r="X218">
        <v>366.7</v>
      </c>
      <c r="Y218">
        <v>362.85</v>
      </c>
      <c r="Z218">
        <v>366.7</v>
      </c>
      <c r="AA218">
        <v>362.85</v>
      </c>
      <c r="AB218">
        <v>366.7</v>
      </c>
      <c r="AC218" s="2">
        <f>(Table2[[#This Row],[Close Price]]/Table2[[#This Row],[Day Low]])-1</f>
        <v>5.7875155022735214E-3</v>
      </c>
      <c r="AD218" s="2">
        <f>(Table2[[#This Row],[Day High]]/Table2[[#This Row],[Close Price]])-1</f>
        <v>4.7951774215646559E-3</v>
      </c>
      <c r="AE218" s="2">
        <f>(Table2[[#This Row],[Close Price]]/Table2[[#This Row],[Current Week Low]])-1</f>
        <v>5.7875155022735214E-3</v>
      </c>
      <c r="AF218" s="2">
        <f>(Table2[[#This Row],[Current Week High]]/Table2[[#This Row],[Close Price]])-1</f>
        <v>4.7951774215646559E-3</v>
      </c>
      <c r="AG218" s="2">
        <f>(Table2[[#This Row],[Close Price]]/Table2[[#This Row],[Current Month Low]])-1</f>
        <v>5.7875155022735214E-3</v>
      </c>
      <c r="AH218" s="2">
        <f>(Table2[[#This Row],[Current Month High]]/Table2[[#This Row],[Close Price]])-1</f>
        <v>4.7951774215646559E-3</v>
      </c>
      <c r="AI218">
        <v>5.49390327442116</v>
      </c>
      <c r="AJ218">
        <v>111.503911909591</v>
      </c>
      <c r="AK218" t="str">
        <f>IF(AND(Table2[[#This Row],[20D EMA]]&gt;Table2[[#This Row],[50D EMA]],Table2[[#This Row],[50D EMA]]&gt;Table2[[#This Row],[200D EMA]]),"Uptrend","Downtrend/NoTrend")</f>
        <v>Uptrend</v>
      </c>
      <c r="AL218">
        <v>0.57999999999999996</v>
      </c>
      <c r="AM218" t="s">
        <v>10354</v>
      </c>
      <c r="AN218">
        <v>-0.21</v>
      </c>
      <c r="AO218" t="s">
        <v>10353</v>
      </c>
      <c r="AP218">
        <v>7.0840024928770007E-2</v>
      </c>
      <c r="AQ218">
        <f>(Table2[[#This Row],[Sharpe Ratio]]-AVERAGE(Table2[Sharpe Ratio]))/_xlfn.STDEV.P(Table2[Sharpe Ratio])</f>
        <v>8.3187107504768376E-2</v>
      </c>
      <c r="AR21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0.59351392091302113</v>
      </c>
      <c r="AS218">
        <f>_xlfn.RANK.AVG(Table2[[#This Row],[1Y Return vs Nifty Z-Score]],Table2[1Y Return vs Nifty Z-Score])</f>
        <v>360</v>
      </c>
      <c r="AT218">
        <f>_xlfn.RANK.AVG(Table2[[#This Row],[6M Return vs Nifty Z-Score]],Table2[6M Return vs Nifty Z-Score])</f>
        <v>75</v>
      </c>
      <c r="AU218">
        <f>_xlfn.RANK.AVG(Table2[[#This Row],[Sharpe Ratio Z-Score]],Table2[Sharpe Ratio Z-Score])</f>
        <v>330</v>
      </c>
      <c r="AV218">
        <f>(Table2[[#This Row],[Rank 1Y]]+Table2[[#This Row],[Rank 6M]]+Table2[[#This Row],[Rank Sharpe]])/3</f>
        <v>255</v>
      </c>
    </row>
    <row r="219" spans="1:48" x14ac:dyDescent="0.3">
      <c r="A219" t="s">
        <v>209</v>
      </c>
      <c r="B219" t="s">
        <v>210</v>
      </c>
      <c r="C219" t="s">
        <v>10310</v>
      </c>
      <c r="D219" t="s">
        <v>51</v>
      </c>
      <c r="E219">
        <v>124908.97690518</v>
      </c>
      <c r="F219">
        <v>1486.3</v>
      </c>
      <c r="G219">
        <v>4.5688097783971102</v>
      </c>
      <c r="H219">
        <f>(Table2[[#This Row],[1Y Return vs Nifty]]-AVERAGE(Table2[1Y Return vs Nifty]))/_xlfn.STDEV.P(Table2[1Y Return vs Nifty])</f>
        <v>-0.30411193417955823</v>
      </c>
      <c r="I219">
        <v>3.3004322758630402</v>
      </c>
      <c r="J219">
        <f>(Table2[[#This Row],[1M Return vs Nifty]]-AVERAGE(Table2[1M Return vs Nifty]))/_xlfn.STDEV.P(Table2[1M Return vs Nifty])</f>
        <v>0.32690808984065056</v>
      </c>
      <c r="K219">
        <v>22.3547383858782</v>
      </c>
      <c r="L219">
        <f>(Table2[[#This Row],[6M Return vs Nifty]]-AVERAGE(Table2[6M Return vs Nifty]))/_xlfn.STDEV.P(Table2[6M Return vs Nifty])</f>
        <v>0.53638968677132426</v>
      </c>
      <c r="M219">
        <v>5.9732082039633001</v>
      </c>
      <c r="N219">
        <f>(Table2[[#This Row],[1W Return vs Nifty]]-AVERAGE(Table2[1W Return vs Nifty]))/_xlfn.STDEV.P(Table2[1W Return vs Nifty])</f>
        <v>1.6620587805960774</v>
      </c>
      <c r="O219">
        <v>1407.29</v>
      </c>
      <c r="P219">
        <v>1383.50113732315</v>
      </c>
      <c r="Q219">
        <v>1262.9073407261601</v>
      </c>
      <c r="R219">
        <v>74.811839014016002</v>
      </c>
      <c r="S219" s="2">
        <f>(Table2[[#This Row],[Close Price]]-Table2[[#This Row],[20D EMA]])/Table2[[#This Row],[20D EMA]]</f>
        <v>5.6143367749362245E-2</v>
      </c>
      <c r="T219" s="2">
        <f>(Table2[[#This Row],[Close Price]]-Table2[[#This Row],[50D EMA]])/Table2[[#This Row],[50D EMA]]</f>
        <v>7.430341754235853E-2</v>
      </c>
      <c r="U219" s="2">
        <f>(Table2[[#This Row],[Close Price]]-Table2[[#This Row],[200D EMA]])/Table2[[#This Row],[200D EMA]]</f>
        <v>0.17688760851242746</v>
      </c>
      <c r="V219">
        <v>1.0759610713957199</v>
      </c>
      <c r="W219">
        <v>1452.55</v>
      </c>
      <c r="X219">
        <v>1494</v>
      </c>
      <c r="Y219">
        <v>1452.55</v>
      </c>
      <c r="Z219">
        <v>1494</v>
      </c>
      <c r="AA219">
        <v>1452.55</v>
      </c>
      <c r="AB219">
        <v>1494</v>
      </c>
      <c r="AC219" s="2">
        <f>(Table2[[#This Row],[Close Price]]/Table2[[#This Row],[Day Low]])-1</f>
        <v>2.3235000516333315E-2</v>
      </c>
      <c r="AD219" s="2">
        <f>(Table2[[#This Row],[Day High]]/Table2[[#This Row],[Close Price]])-1</f>
        <v>5.180649936082915E-3</v>
      </c>
      <c r="AE219" s="2">
        <f>(Table2[[#This Row],[Close Price]]/Table2[[#This Row],[Current Week Low]])-1</f>
        <v>2.3235000516333315E-2</v>
      </c>
      <c r="AF219" s="2">
        <f>(Table2[[#This Row],[Current Week High]]/Table2[[#This Row],[Close Price]])-1</f>
        <v>5.180649936082915E-3</v>
      </c>
      <c r="AG219" s="2">
        <f>(Table2[[#This Row],[Close Price]]/Table2[[#This Row],[Current Month Low]])-1</f>
        <v>2.3235000516333315E-2</v>
      </c>
      <c r="AH219" s="2">
        <f>(Table2[[#This Row],[Current Month High]]/Table2[[#This Row],[Close Price]])-1</f>
        <v>5.180649936082915E-3</v>
      </c>
      <c r="AI219">
        <v>0.51806499360829095</v>
      </c>
      <c r="AJ219">
        <v>46.9837816455696</v>
      </c>
      <c r="AK219" t="str">
        <f>IF(AND(Table2[[#This Row],[20D EMA]]&gt;Table2[[#This Row],[50D EMA]],Table2[[#This Row],[50D EMA]]&gt;Table2[[#This Row],[200D EMA]]),"Uptrend","Downtrend/NoTrend")</f>
        <v>Uptrend</v>
      </c>
      <c r="AL219">
        <v>0.02</v>
      </c>
      <c r="AM219" t="s">
        <v>10354</v>
      </c>
      <c r="AN219">
        <v>10.59</v>
      </c>
      <c r="AO219" t="s">
        <v>10354</v>
      </c>
      <c r="AP219">
        <v>0.11885242779736301</v>
      </c>
      <c r="AQ219">
        <f>(Table2[[#This Row],[Sharpe Ratio]]-AVERAGE(Table2[Sharpe Ratio]))/_xlfn.STDEV.P(Table2[Sharpe Ratio])</f>
        <v>0.63251195805185934</v>
      </c>
      <c r="AR21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2.8537565810803533</v>
      </c>
      <c r="AS219">
        <f>_xlfn.RANK.AVG(Table2[[#This Row],[1Y Return vs Nifty Z-Score]],Table2[1Y Return vs Nifty Z-Score])</f>
        <v>395</v>
      </c>
      <c r="AT219">
        <f>_xlfn.RANK.AVG(Table2[[#This Row],[6M Return vs Nifty Z-Score]],Table2[6M Return vs Nifty Z-Score])</f>
        <v>184</v>
      </c>
      <c r="AU219">
        <f>_xlfn.RANK.AVG(Table2[[#This Row],[Sharpe Ratio Z-Score]],Table2[Sharpe Ratio Z-Score])</f>
        <v>189</v>
      </c>
      <c r="AV219">
        <f>(Table2[[#This Row],[Rank 1Y]]+Table2[[#This Row],[Rank 6M]]+Table2[[#This Row],[Rank Sharpe]])/3</f>
        <v>256</v>
      </c>
    </row>
    <row r="220" spans="1:48" x14ac:dyDescent="0.3">
      <c r="A220" t="s">
        <v>898</v>
      </c>
      <c r="B220" t="s">
        <v>899</v>
      </c>
      <c r="C220" t="s">
        <v>10315</v>
      </c>
      <c r="D220" t="s">
        <v>730</v>
      </c>
      <c r="E220">
        <v>17317.280363499998</v>
      </c>
      <c r="F220">
        <v>958.75</v>
      </c>
      <c r="G220">
        <v>3.5950397906756999</v>
      </c>
      <c r="H220">
        <f>(Table2[[#This Row],[1Y Return vs Nifty]]-AVERAGE(Table2[1Y Return vs Nifty]))/_xlfn.STDEV.P(Table2[1Y Return vs Nifty])</f>
        <v>-0.32055823754003271</v>
      </c>
      <c r="I220">
        <v>12.9625142104645</v>
      </c>
      <c r="J220">
        <f>(Table2[[#This Row],[1M Return vs Nifty]]-AVERAGE(Table2[1M Return vs Nifty]))/_xlfn.STDEV.P(Table2[1M Return vs Nifty])</f>
        <v>1.3190974831443505</v>
      </c>
      <c r="K220">
        <v>9.3917000326300908</v>
      </c>
      <c r="L220">
        <f>(Table2[[#This Row],[6M Return vs Nifty]]-AVERAGE(Table2[6M Return vs Nifty]))/_xlfn.STDEV.P(Table2[6M Return vs Nifty])</f>
        <v>8.339571707071651E-2</v>
      </c>
      <c r="M220">
        <v>-1.03577352322086</v>
      </c>
      <c r="N220">
        <f>(Table2[[#This Row],[1W Return vs Nifty]]-AVERAGE(Table2[1W Return vs Nifty]))/_xlfn.STDEV.P(Table2[1W Return vs Nifty])</f>
        <v>-2.2128196542884847E-2</v>
      </c>
      <c r="O220">
        <v>936.29</v>
      </c>
      <c r="P220">
        <v>895.846256561264</v>
      </c>
      <c r="Q220">
        <v>769.62311625514997</v>
      </c>
      <c r="R220">
        <v>59.676380338130102</v>
      </c>
      <c r="S220" s="2">
        <f>(Table2[[#This Row],[Close Price]]-Table2[[#This Row],[20D EMA]])/Table2[[#This Row],[20D EMA]]</f>
        <v>2.3988294225079875E-2</v>
      </c>
      <c r="T220" s="2">
        <f>(Table2[[#This Row],[Close Price]]-Table2[[#This Row],[50D EMA]])/Table2[[#This Row],[50D EMA]]</f>
        <v>7.0217119263515301E-2</v>
      </c>
      <c r="U220" s="2">
        <f>(Table2[[#This Row],[Close Price]]-Table2[[#This Row],[200D EMA]])/Table2[[#This Row],[200D EMA]]</f>
        <v>0.24573960910258</v>
      </c>
      <c r="V220">
        <v>0.65074479734693202</v>
      </c>
      <c r="W220">
        <v>944.4</v>
      </c>
      <c r="X220">
        <v>976.45</v>
      </c>
      <c r="Y220">
        <v>944.4</v>
      </c>
      <c r="Z220">
        <v>976.45</v>
      </c>
      <c r="AA220">
        <v>944.4</v>
      </c>
      <c r="AB220">
        <v>976.45</v>
      </c>
      <c r="AC220" s="2">
        <f>(Table2[[#This Row],[Close Price]]/Table2[[#This Row],[Day Low]])-1</f>
        <v>1.5194832698009364E-2</v>
      </c>
      <c r="AD220" s="2">
        <f>(Table2[[#This Row],[Day High]]/Table2[[#This Row],[Close Price]])-1</f>
        <v>1.8461538461538529E-2</v>
      </c>
      <c r="AE220" s="2">
        <f>(Table2[[#This Row],[Close Price]]/Table2[[#This Row],[Current Week Low]])-1</f>
        <v>1.5194832698009364E-2</v>
      </c>
      <c r="AF220" s="2">
        <f>(Table2[[#This Row],[Current Week High]]/Table2[[#This Row],[Close Price]])-1</f>
        <v>1.8461538461538529E-2</v>
      </c>
      <c r="AG220" s="2">
        <f>(Table2[[#This Row],[Close Price]]/Table2[[#This Row],[Current Month Low]])-1</f>
        <v>1.5194832698009364E-2</v>
      </c>
      <c r="AH220" s="2">
        <f>(Table2[[#This Row],[Current Month High]]/Table2[[#This Row],[Close Price]])-1</f>
        <v>1.8461538461538529E-2</v>
      </c>
      <c r="AI220">
        <v>4.14080834419818</v>
      </c>
      <c r="AJ220">
        <v>64.310197086546694</v>
      </c>
      <c r="AK220" t="str">
        <f>IF(AND(Table2[[#This Row],[20D EMA]]&gt;Table2[[#This Row],[50D EMA]],Table2[[#This Row],[50D EMA]]&gt;Table2[[#This Row],[200D EMA]]),"Uptrend","Downtrend/NoTrend")</f>
        <v>Uptrend</v>
      </c>
      <c r="AL220">
        <v>0.24</v>
      </c>
      <c r="AM220" t="s">
        <v>10354</v>
      </c>
      <c r="AN220">
        <v>2.61</v>
      </c>
      <c r="AO220" t="s">
        <v>10354</v>
      </c>
      <c r="AP220">
        <v>0.182416448887671</v>
      </c>
      <c r="AQ220">
        <f>(Table2[[#This Row],[Sharpe Ratio]]-AVERAGE(Table2[Sharpe Ratio]))/_xlfn.STDEV.P(Table2[Sharpe Ratio])</f>
        <v>1.3597677148856107</v>
      </c>
      <c r="AR22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2.4195744810177597</v>
      </c>
      <c r="AS220">
        <f>_xlfn.RANK.AVG(Table2[[#This Row],[1Y Return vs Nifty Z-Score]],Table2[1Y Return vs Nifty Z-Score])</f>
        <v>401</v>
      </c>
      <c r="AT220">
        <f>_xlfn.RANK.AVG(Table2[[#This Row],[6M Return vs Nifty Z-Score]],Table2[6M Return vs Nifty Z-Score])</f>
        <v>298</v>
      </c>
      <c r="AU220">
        <f>_xlfn.RANK.AVG(Table2[[#This Row],[Sharpe Ratio Z-Score]],Table2[Sharpe Ratio Z-Score])</f>
        <v>69</v>
      </c>
      <c r="AV220">
        <f>(Table2[[#This Row],[Rank 1Y]]+Table2[[#This Row],[Rank 6M]]+Table2[[#This Row],[Rank Sharpe]])/3</f>
        <v>256</v>
      </c>
    </row>
    <row r="221" spans="1:48" x14ac:dyDescent="0.3">
      <c r="A221" t="s">
        <v>246</v>
      </c>
      <c r="B221" t="s">
        <v>247</v>
      </c>
      <c r="C221" t="s">
        <v>10315</v>
      </c>
      <c r="D221" t="s">
        <v>98</v>
      </c>
      <c r="E221">
        <v>111552.90942276</v>
      </c>
      <c r="F221">
        <v>5578.2</v>
      </c>
      <c r="G221">
        <v>59.485034515003299</v>
      </c>
      <c r="H221">
        <f>(Table2[[#This Row],[1Y Return vs Nifty]]-AVERAGE(Table2[1Y Return vs Nifty]))/_xlfn.STDEV.P(Table2[1Y Return vs Nifty])</f>
        <v>0.62338521896602217</v>
      </c>
      <c r="I221">
        <v>0.93799169820473105</v>
      </c>
      <c r="J221">
        <f>(Table2[[#This Row],[1M Return vs Nifty]]-AVERAGE(Table2[1M Return vs Nifty]))/_xlfn.STDEV.P(Table2[1M Return vs Nifty])</f>
        <v>8.4311463220393637E-2</v>
      </c>
      <c r="K221">
        <v>8.7959472970120594</v>
      </c>
      <c r="L221">
        <f>(Table2[[#This Row],[6M Return vs Nifty]]-AVERAGE(Table2[6M Return vs Nifty]))/_xlfn.STDEV.P(Table2[6M Return vs Nifty])</f>
        <v>6.257711040509728E-2</v>
      </c>
      <c r="M221">
        <v>4.66724973088843E-2</v>
      </c>
      <c r="N221">
        <f>(Table2[[#This Row],[1W Return vs Nifty]]-AVERAGE(Table2[1W Return vs Nifty]))/_xlfn.STDEV.P(Table2[1W Return vs Nifty])</f>
        <v>0.23797256590616941</v>
      </c>
      <c r="O221">
        <v>5350.38</v>
      </c>
      <c r="P221">
        <v>5333.42569902386</v>
      </c>
      <c r="Q221">
        <v>4729.5955798126897</v>
      </c>
      <c r="R221">
        <v>75.029566635677199</v>
      </c>
      <c r="S221" s="2">
        <f>(Table2[[#This Row],[Close Price]]-Table2[[#This Row],[20D EMA]])/Table2[[#This Row],[20D EMA]]</f>
        <v>4.2580153185381171E-2</v>
      </c>
      <c r="T221" s="2">
        <f>(Table2[[#This Row],[Close Price]]-Table2[[#This Row],[50D EMA]])/Table2[[#This Row],[50D EMA]]</f>
        <v>4.589438660801802E-2</v>
      </c>
      <c r="U221" s="2">
        <f>(Table2[[#This Row],[Close Price]]-Table2[[#This Row],[200D EMA]])/Table2[[#This Row],[200D EMA]]</f>
        <v>0.17942430930234379</v>
      </c>
      <c r="V221">
        <v>1.0886413263116299</v>
      </c>
      <c r="W221">
        <v>5517</v>
      </c>
      <c r="X221">
        <v>5629.05</v>
      </c>
      <c r="Y221">
        <v>5517</v>
      </c>
      <c r="Z221">
        <v>5629.05</v>
      </c>
      <c r="AA221">
        <v>5517</v>
      </c>
      <c r="AB221">
        <v>5629.05</v>
      </c>
      <c r="AC221" s="2">
        <f>(Table2[[#This Row],[Close Price]]/Table2[[#This Row],[Day Low]])-1</f>
        <v>1.1092985318107651E-2</v>
      </c>
      <c r="AD221" s="2">
        <f>(Table2[[#This Row],[Day High]]/Table2[[#This Row],[Close Price]])-1</f>
        <v>9.1158438205873882E-3</v>
      </c>
      <c r="AE221" s="2">
        <f>(Table2[[#This Row],[Close Price]]/Table2[[#This Row],[Current Week Low]])-1</f>
        <v>1.1092985318107651E-2</v>
      </c>
      <c r="AF221" s="2">
        <f>(Table2[[#This Row],[Current Week High]]/Table2[[#This Row],[Close Price]])-1</f>
        <v>9.1158438205873882E-3</v>
      </c>
      <c r="AG221" s="2">
        <f>(Table2[[#This Row],[Close Price]]/Table2[[#This Row],[Current Month Low]])-1</f>
        <v>1.1092985318107651E-2</v>
      </c>
      <c r="AH221" s="2">
        <f>(Table2[[#This Row],[Current Month High]]/Table2[[#This Row],[Close Price]])-1</f>
        <v>9.1158438205873882E-3</v>
      </c>
      <c r="AI221">
        <v>5.6711842529848502</v>
      </c>
      <c r="AJ221">
        <v>91.240550593962595</v>
      </c>
      <c r="AK221" t="str">
        <f>IF(AND(Table2[[#This Row],[20D EMA]]&gt;Table2[[#This Row],[50D EMA]],Table2[[#This Row],[50D EMA]]&gt;Table2[[#This Row],[200D EMA]]),"Uptrend","Downtrend/NoTrend")</f>
        <v>Uptrend</v>
      </c>
      <c r="AL221">
        <v>-7.0000000000000007E-2</v>
      </c>
      <c r="AM221" t="s">
        <v>10353</v>
      </c>
      <c r="AN221">
        <v>9.9700000000000006</v>
      </c>
      <c r="AO221" t="s">
        <v>10354</v>
      </c>
      <c r="AP221">
        <v>7.7394403856408001E-2</v>
      </c>
      <c r="AQ221">
        <f>(Table2[[#This Row],[Sharpe Ratio]]-AVERAGE(Table2[Sharpe Ratio]))/_xlfn.STDEV.P(Table2[Sharpe Ratio])</f>
        <v>0.15817779761265663</v>
      </c>
      <c r="AR22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1.166424156110339</v>
      </c>
      <c r="AS221">
        <f>_xlfn.RANK.AVG(Table2[[#This Row],[1Y Return vs Nifty Z-Score]],Table2[1Y Return vs Nifty Z-Score])</f>
        <v>157</v>
      </c>
      <c r="AT221">
        <f>_xlfn.RANK.AVG(Table2[[#This Row],[6M Return vs Nifty Z-Score]],Table2[6M Return vs Nifty Z-Score])</f>
        <v>309</v>
      </c>
      <c r="AU221">
        <f>_xlfn.RANK.AVG(Table2[[#This Row],[Sharpe Ratio Z-Score]],Table2[Sharpe Ratio Z-Score])</f>
        <v>304</v>
      </c>
      <c r="AV221">
        <f>(Table2[[#This Row],[Rank 1Y]]+Table2[[#This Row],[Rank 6M]]+Table2[[#This Row],[Rank Sharpe]])/3</f>
        <v>256.66666666666669</v>
      </c>
    </row>
    <row r="222" spans="1:48" x14ac:dyDescent="0.3">
      <c r="A222" t="s">
        <v>610</v>
      </c>
      <c r="B222" t="s">
        <v>611</v>
      </c>
      <c r="C222" t="s">
        <v>10317</v>
      </c>
      <c r="D222" t="s">
        <v>612</v>
      </c>
      <c r="E222">
        <v>31007.625201300001</v>
      </c>
      <c r="F222">
        <v>320.64999999999998</v>
      </c>
      <c r="G222">
        <v>56.847525318942502</v>
      </c>
      <c r="H222">
        <f>(Table2[[#This Row],[1Y Return vs Nifty]]-AVERAGE(Table2[1Y Return vs Nifty]))/_xlfn.STDEV.P(Table2[1Y Return vs Nifty])</f>
        <v>0.57883950806774487</v>
      </c>
      <c r="I222">
        <v>3.7224032258316702</v>
      </c>
      <c r="J222">
        <f>(Table2[[#This Row],[1M Return vs Nifty]]-AVERAGE(Table2[1M Return vs Nifty]))/_xlfn.STDEV.P(Table2[1M Return vs Nifty])</f>
        <v>0.37023985867422032</v>
      </c>
      <c r="K222">
        <v>0.90692224421762302</v>
      </c>
      <c r="L222">
        <f>(Table2[[#This Row],[6M Return vs Nifty]]-AVERAGE(Table2[6M Return vs Nifty]))/_xlfn.STDEV.P(Table2[6M Return vs Nifty])</f>
        <v>-0.21310523183201044</v>
      </c>
      <c r="M222">
        <v>3.3557511605658501</v>
      </c>
      <c r="N222">
        <f>(Table2[[#This Row],[1W Return vs Nifty]]-AVERAGE(Table2[1W Return vs Nifty]))/_xlfn.STDEV.P(Table2[1W Return vs Nifty])</f>
        <v>1.0331104914868041</v>
      </c>
      <c r="O222">
        <v>319.74</v>
      </c>
      <c r="P222">
        <v>321.52012946062501</v>
      </c>
      <c r="Q222">
        <v>288.607822096174</v>
      </c>
      <c r="R222">
        <v>48.915472187435498</v>
      </c>
      <c r="S222" s="2">
        <f>(Table2[[#This Row],[Close Price]]-Table2[[#This Row],[20D EMA]])/Table2[[#This Row],[20D EMA]]</f>
        <v>2.8460624257207988E-3</v>
      </c>
      <c r="T222" s="2">
        <f>(Table2[[#This Row],[Close Price]]-Table2[[#This Row],[50D EMA]])/Table2[[#This Row],[50D EMA]]</f>
        <v>-2.7062985514616049E-3</v>
      </c>
      <c r="U222" s="2">
        <f>(Table2[[#This Row],[Close Price]]-Table2[[#This Row],[200D EMA]])/Table2[[#This Row],[200D EMA]]</f>
        <v>0.11102324833437266</v>
      </c>
      <c r="V222">
        <v>1.1574328802512299</v>
      </c>
      <c r="W222">
        <v>320</v>
      </c>
      <c r="X222">
        <v>331</v>
      </c>
      <c r="Y222">
        <v>320</v>
      </c>
      <c r="Z222">
        <v>331</v>
      </c>
      <c r="AA222">
        <v>320</v>
      </c>
      <c r="AB222">
        <v>331</v>
      </c>
      <c r="AC222" s="2">
        <f>(Table2[[#This Row],[Close Price]]/Table2[[#This Row],[Day Low]])-1</f>
        <v>2.0312499999999289E-3</v>
      </c>
      <c r="AD222" s="2">
        <f>(Table2[[#This Row],[Day High]]/Table2[[#This Row],[Close Price]])-1</f>
        <v>3.2278184936847198E-2</v>
      </c>
      <c r="AE222" s="2">
        <f>(Table2[[#This Row],[Close Price]]/Table2[[#This Row],[Current Week Low]])-1</f>
        <v>2.0312499999999289E-3</v>
      </c>
      <c r="AF222" s="2">
        <f>(Table2[[#This Row],[Current Week High]]/Table2[[#This Row],[Close Price]])-1</f>
        <v>3.2278184936847198E-2</v>
      </c>
      <c r="AG222" s="2">
        <f>(Table2[[#This Row],[Close Price]]/Table2[[#This Row],[Current Month Low]])-1</f>
        <v>2.0312499999999289E-3</v>
      </c>
      <c r="AH222" s="2">
        <f>(Table2[[#This Row],[Current Month High]]/Table2[[#This Row],[Close Price]])-1</f>
        <v>3.2278184936847198E-2</v>
      </c>
      <c r="AI222">
        <v>29.6740994854202</v>
      </c>
      <c r="AJ222">
        <v>136.380390711389</v>
      </c>
      <c r="AK222" t="str">
        <f>IF(AND(Table2[[#This Row],[20D EMA]]&gt;Table2[[#This Row],[50D EMA]],Table2[[#This Row],[50D EMA]]&gt;Table2[[#This Row],[200D EMA]]),"Uptrend","Downtrend/NoTrend")</f>
        <v>Downtrend/NoTrend</v>
      </c>
      <c r="AL222">
        <v>0.01</v>
      </c>
      <c r="AM222" t="s">
        <v>10354</v>
      </c>
      <c r="AN222">
        <v>7.37</v>
      </c>
      <c r="AO222" t="s">
        <v>10354</v>
      </c>
      <c r="AP222">
        <v>0.11041588700441</v>
      </c>
      <c r="AQ222">
        <f>(Table2[[#This Row],[Sharpe Ratio]]-AVERAGE(Table2[Sharpe Ratio]))/_xlfn.STDEV.P(Table2[Sharpe Ratio])</f>
        <v>0.5359868680057015</v>
      </c>
      <c r="AR22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22">
        <f>_xlfn.RANK.AVG(Table2[[#This Row],[1Y Return vs Nifty Z-Score]],Table2[1Y Return vs Nifty Z-Score])</f>
        <v>166</v>
      </c>
      <c r="AT222">
        <f>_xlfn.RANK.AVG(Table2[[#This Row],[6M Return vs Nifty Z-Score]],Table2[6M Return vs Nifty Z-Score])</f>
        <v>396</v>
      </c>
      <c r="AU222">
        <f>_xlfn.RANK.AVG(Table2[[#This Row],[Sharpe Ratio Z-Score]],Table2[Sharpe Ratio Z-Score])</f>
        <v>208</v>
      </c>
      <c r="AV222">
        <f>(Table2[[#This Row],[Rank 1Y]]+Table2[[#This Row],[Rank 6M]]+Table2[[#This Row],[Rank Sharpe]])/3</f>
        <v>256.66666666666669</v>
      </c>
    </row>
    <row r="223" spans="1:48" x14ac:dyDescent="0.3">
      <c r="A223" t="s">
        <v>1409</v>
      </c>
      <c r="B223" t="s">
        <v>1410</v>
      </c>
      <c r="C223" t="s">
        <v>10313</v>
      </c>
      <c r="D223" t="s">
        <v>46</v>
      </c>
      <c r="E223">
        <v>7813.1255263839903</v>
      </c>
      <c r="F223">
        <v>46.51</v>
      </c>
      <c r="G223">
        <v>36.427491974693901</v>
      </c>
      <c r="H223">
        <f>(Table2[[#This Row],[1Y Return vs Nifty]]-AVERAGE(Table2[1Y Return vs Nifty]))/_xlfn.STDEV.P(Table2[1Y Return vs Nifty])</f>
        <v>0.23395923115927694</v>
      </c>
      <c r="I223">
        <v>-10.5495120286025</v>
      </c>
      <c r="J223">
        <f>(Table2[[#This Row],[1M Return vs Nifty]]-AVERAGE(Table2[1M Return vs Nifty]))/_xlfn.STDEV.P(Table2[1M Return vs Nifty])</f>
        <v>-1.0953286423408715</v>
      </c>
      <c r="K223">
        <v>1.3149190194019</v>
      </c>
      <c r="L223">
        <f>(Table2[[#This Row],[6M Return vs Nifty]]-AVERAGE(Table2[6M Return vs Nifty]))/_xlfn.STDEV.P(Table2[6M Return vs Nifty])</f>
        <v>-0.19884776581367822</v>
      </c>
      <c r="M223">
        <v>-3.9931551227587101</v>
      </c>
      <c r="N223">
        <f>(Table2[[#This Row],[1W Return vs Nifty]]-AVERAGE(Table2[1W Return vs Nifty]))/_xlfn.STDEV.P(Table2[1W Return vs Nifty])</f>
        <v>-0.73275689700791757</v>
      </c>
      <c r="O223">
        <v>48.18</v>
      </c>
      <c r="P223">
        <v>47.684367561893197</v>
      </c>
      <c r="Q223">
        <v>39.6598057469837</v>
      </c>
      <c r="R223">
        <v>37.556012653149303</v>
      </c>
      <c r="S223" s="2">
        <f>(Table2[[#This Row],[Close Price]]-Table2[[#This Row],[20D EMA]])/Table2[[#This Row],[20D EMA]]</f>
        <v>-3.4661685346616886E-2</v>
      </c>
      <c r="T223" s="2">
        <f>(Table2[[#This Row],[Close Price]]-Table2[[#This Row],[50D EMA]])/Table2[[#This Row],[50D EMA]]</f>
        <v>-2.4627936196676973E-2</v>
      </c>
      <c r="U223" s="2">
        <f>(Table2[[#This Row],[Close Price]]-Table2[[#This Row],[200D EMA]])/Table2[[#This Row],[200D EMA]]</f>
        <v>0.17272384783521752</v>
      </c>
      <c r="V223">
        <v>0.37666379723108001</v>
      </c>
      <c r="W223">
        <v>46.35</v>
      </c>
      <c r="X223">
        <v>47.4</v>
      </c>
      <c r="Y223">
        <v>46.35</v>
      </c>
      <c r="Z223">
        <v>47.4</v>
      </c>
      <c r="AA223">
        <v>46.35</v>
      </c>
      <c r="AB223">
        <v>47.4</v>
      </c>
      <c r="AC223" s="2">
        <f>(Table2[[#This Row],[Close Price]]/Table2[[#This Row],[Day Low]])-1</f>
        <v>3.4519956850054268E-3</v>
      </c>
      <c r="AD223" s="2">
        <f>(Table2[[#This Row],[Day High]]/Table2[[#This Row],[Close Price]])-1</f>
        <v>1.9135669748441275E-2</v>
      </c>
      <c r="AE223" s="2">
        <f>(Table2[[#This Row],[Close Price]]/Table2[[#This Row],[Current Week Low]])-1</f>
        <v>3.4519956850054268E-3</v>
      </c>
      <c r="AF223" s="2">
        <f>(Table2[[#This Row],[Current Week High]]/Table2[[#This Row],[Close Price]])-1</f>
        <v>1.9135669748441275E-2</v>
      </c>
      <c r="AG223" s="2">
        <f>(Table2[[#This Row],[Close Price]]/Table2[[#This Row],[Current Month Low]])-1</f>
        <v>3.4519956850054268E-3</v>
      </c>
      <c r="AH223" s="2">
        <f>(Table2[[#This Row],[Current Month High]]/Table2[[#This Row],[Close Price]])-1</f>
        <v>1.9135669748441275E-2</v>
      </c>
      <c r="AI223">
        <v>23.6293270264459</v>
      </c>
      <c r="AJ223">
        <v>107.49284909962699</v>
      </c>
      <c r="AK223" t="str">
        <f>IF(AND(Table2[[#This Row],[20D EMA]]&gt;Table2[[#This Row],[50D EMA]],Table2[[#This Row],[50D EMA]]&gt;Table2[[#This Row],[200D EMA]]),"Uptrend","Downtrend/NoTrend")</f>
        <v>Uptrend</v>
      </c>
      <c r="AL223">
        <v>-0.1</v>
      </c>
      <c r="AM223" t="s">
        <v>10353</v>
      </c>
      <c r="AN223">
        <v>1.68</v>
      </c>
      <c r="AO223" t="s">
        <v>10354</v>
      </c>
      <c r="AP223">
        <v>0.140309737611124</v>
      </c>
      <c r="AQ223">
        <f>(Table2[[#This Row],[Sharpe Ratio]]-AVERAGE(Table2[Sharpe Ratio]))/_xlfn.STDEV.P(Table2[Sharpe Ratio])</f>
        <v>0.87801172066210142</v>
      </c>
      <c r="AR22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-0.914962353341089</v>
      </c>
      <c r="AS223">
        <f>_xlfn.RANK.AVG(Table2[[#This Row],[1Y Return vs Nifty Z-Score]],Table2[1Y Return vs Nifty Z-Score])</f>
        <v>237</v>
      </c>
      <c r="AT223">
        <f>_xlfn.RANK.AVG(Table2[[#This Row],[6M Return vs Nifty Z-Score]],Table2[6M Return vs Nifty Z-Score])</f>
        <v>391</v>
      </c>
      <c r="AU223">
        <f>_xlfn.RANK.AVG(Table2[[#This Row],[Sharpe Ratio Z-Score]],Table2[Sharpe Ratio Z-Score])</f>
        <v>143</v>
      </c>
      <c r="AV223">
        <f>(Table2[[#This Row],[Rank 1Y]]+Table2[[#This Row],[Rank 6M]]+Table2[[#This Row],[Rank Sharpe]])/3</f>
        <v>257</v>
      </c>
    </row>
    <row r="224" spans="1:48" x14ac:dyDescent="0.3">
      <c r="A224" t="s">
        <v>52</v>
      </c>
      <c r="B224" t="s">
        <v>53</v>
      </c>
      <c r="C224" t="s">
        <v>10314</v>
      </c>
      <c r="D224" t="s">
        <v>54</v>
      </c>
      <c r="E224">
        <v>435707.23387714999</v>
      </c>
      <c r="F224">
        <v>1815.95</v>
      </c>
      <c r="G224">
        <v>33.695474159461</v>
      </c>
      <c r="H224">
        <f>(Table2[[#This Row],[1Y Return vs Nifty]]-AVERAGE(Table2[1Y Return vs Nifty]))/_xlfn.STDEV.P(Table2[1Y Return vs Nifty])</f>
        <v>0.18781733487771329</v>
      </c>
      <c r="I224">
        <v>5.6831995852693202</v>
      </c>
      <c r="J224">
        <f>(Table2[[#This Row],[1M Return vs Nifty]]-AVERAGE(Table2[1M Return vs Nifty]))/_xlfn.STDEV.P(Table2[1M Return vs Nifty])</f>
        <v>0.57159204792604879</v>
      </c>
      <c r="K224">
        <v>4.1562417901045796</v>
      </c>
      <c r="L224">
        <f>(Table2[[#This Row],[6M Return vs Nifty]]-AVERAGE(Table2[6M Return vs Nifty]))/_xlfn.STDEV.P(Table2[6M Return vs Nifty])</f>
        <v>-9.9557611296868409E-2</v>
      </c>
      <c r="M224">
        <v>1.38306012918688</v>
      </c>
      <c r="N224">
        <f>(Table2[[#This Row],[1W Return vs Nifty]]-AVERAGE(Table2[1W Return vs Nifty]))/_xlfn.STDEV.P(Table2[1W Return vs Nifty])</f>
        <v>0.5590929131442155</v>
      </c>
      <c r="O224">
        <v>1759.27</v>
      </c>
      <c r="P224">
        <v>1684.43553663138</v>
      </c>
      <c r="Q224">
        <v>1497.3296026678499</v>
      </c>
      <c r="R224">
        <v>72.911063188801094</v>
      </c>
      <c r="S224" s="2">
        <f>(Table2[[#This Row],[Close Price]]-Table2[[#This Row],[20D EMA]])/Table2[[#This Row],[20D EMA]]</f>
        <v>3.2217908564347746E-2</v>
      </c>
      <c r="T224" s="2">
        <f>(Table2[[#This Row],[Close Price]]-Table2[[#This Row],[50D EMA]])/Table2[[#This Row],[50D EMA]]</f>
        <v>7.807628164365929E-2</v>
      </c>
      <c r="U224" s="2">
        <f>(Table2[[#This Row],[Close Price]]-Table2[[#This Row],[200D EMA]])/Table2[[#This Row],[200D EMA]]</f>
        <v>0.21279242510430024</v>
      </c>
      <c r="V224">
        <v>0.83697246703526795</v>
      </c>
      <c r="W224">
        <v>1805.2</v>
      </c>
      <c r="X224">
        <v>1837</v>
      </c>
      <c r="Y224">
        <v>1805.2</v>
      </c>
      <c r="Z224">
        <v>1837</v>
      </c>
      <c r="AA224">
        <v>1805.2</v>
      </c>
      <c r="AB224">
        <v>1837</v>
      </c>
      <c r="AC224" s="2">
        <f>(Table2[[#This Row],[Close Price]]/Table2[[#This Row],[Day Low]])-1</f>
        <v>5.9550188344781319E-3</v>
      </c>
      <c r="AD224" s="2">
        <f>(Table2[[#This Row],[Day High]]/Table2[[#This Row],[Close Price]])-1</f>
        <v>1.1591728847159866E-2</v>
      </c>
      <c r="AE224" s="2">
        <f>(Table2[[#This Row],[Close Price]]/Table2[[#This Row],[Current Week Low]])-1</f>
        <v>5.9550188344781319E-3</v>
      </c>
      <c r="AF224" s="2">
        <f>(Table2[[#This Row],[Current Week High]]/Table2[[#This Row],[Close Price]])-1</f>
        <v>1.1591728847159866E-2</v>
      </c>
      <c r="AG224" s="2">
        <f>(Table2[[#This Row],[Close Price]]/Table2[[#This Row],[Current Month Low]])-1</f>
        <v>5.9550188344781319E-3</v>
      </c>
      <c r="AH224" s="2">
        <f>(Table2[[#This Row],[Current Month High]]/Table2[[#This Row],[Close Price]])-1</f>
        <v>1.1591728847159866E-2</v>
      </c>
      <c r="AI224">
        <v>1.1591728847159799</v>
      </c>
      <c r="AJ224">
        <v>69.977067440445495</v>
      </c>
      <c r="AK224" t="str">
        <f>IF(AND(Table2[[#This Row],[20D EMA]]&gt;Table2[[#This Row],[50D EMA]],Table2[[#This Row],[50D EMA]]&gt;Table2[[#This Row],[200D EMA]]),"Uptrend","Downtrend/NoTrend")</f>
        <v>Uptrend</v>
      </c>
      <c r="AL224">
        <v>0.03</v>
      </c>
      <c r="AM224" t="s">
        <v>10354</v>
      </c>
      <c r="AN224">
        <v>4.2699999999999996</v>
      </c>
      <c r="AO224" t="s">
        <v>10354</v>
      </c>
      <c r="AP224">
        <v>0.12984113592299901</v>
      </c>
      <c r="AQ224">
        <f>(Table2[[#This Row],[Sharpe Ratio]]-AVERAGE(Table2[Sharpe Ratio]))/_xlfn.STDEV.P(Table2[Sharpe Ratio])</f>
        <v>0.75823718920393846</v>
      </c>
      <c r="AR22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1.9771818738550477</v>
      </c>
      <c r="AS224">
        <f>_xlfn.RANK.AVG(Table2[[#This Row],[1Y Return vs Nifty Z-Score]],Table2[1Y Return vs Nifty Z-Score])</f>
        <v>249</v>
      </c>
      <c r="AT224">
        <f>_xlfn.RANK.AVG(Table2[[#This Row],[6M Return vs Nifty Z-Score]],Table2[6M Return vs Nifty Z-Score])</f>
        <v>363</v>
      </c>
      <c r="AU224">
        <f>_xlfn.RANK.AVG(Table2[[#This Row],[Sharpe Ratio Z-Score]],Table2[Sharpe Ratio Z-Score])</f>
        <v>162</v>
      </c>
      <c r="AV224">
        <f>(Table2[[#This Row],[Rank 1Y]]+Table2[[#This Row],[Rank 6M]]+Table2[[#This Row],[Rank Sharpe]])/3</f>
        <v>258</v>
      </c>
    </row>
    <row r="225" spans="1:48" x14ac:dyDescent="0.3">
      <c r="A225" t="s">
        <v>807</v>
      </c>
      <c r="B225" t="s">
        <v>808</v>
      </c>
      <c r="C225" t="s">
        <v>10312</v>
      </c>
      <c r="D225" t="s">
        <v>40</v>
      </c>
      <c r="E225">
        <v>20135.885993740001</v>
      </c>
      <c r="F225">
        <v>548.35</v>
      </c>
      <c r="G225">
        <v>21.265674486647999</v>
      </c>
      <c r="H225">
        <f>(Table2[[#This Row],[1Y Return vs Nifty]]-AVERAGE(Table2[1Y Return vs Nifty]))/_xlfn.STDEV.P(Table2[1Y Return vs Nifty])</f>
        <v>-2.2113407193475758E-2</v>
      </c>
      <c r="I225">
        <v>2.5560825874220798</v>
      </c>
      <c r="J225">
        <f>(Table2[[#This Row],[1M Return vs Nifty]]-AVERAGE(Table2[1M Return vs Nifty]))/_xlfn.STDEV.P(Table2[1M Return vs Nifty])</f>
        <v>0.25047157535248216</v>
      </c>
      <c r="K225">
        <v>9.1394898099045694</v>
      </c>
      <c r="L225">
        <f>(Table2[[#This Row],[6M Return vs Nifty]]-AVERAGE(Table2[6M Return vs Nifty]))/_xlfn.STDEV.P(Table2[6M Return vs Nifty])</f>
        <v>7.4582219271963096E-2</v>
      </c>
      <c r="M225">
        <v>-4.3422617750133101</v>
      </c>
      <c r="N225">
        <f>(Table2[[#This Row],[1W Return vs Nifty]]-AVERAGE(Table2[1W Return vs Nifty]))/_xlfn.STDEV.P(Table2[1W Return vs Nifty])</f>
        <v>-0.81664367261176696</v>
      </c>
      <c r="O225">
        <v>543.75</v>
      </c>
      <c r="P225">
        <v>518.02967280881705</v>
      </c>
      <c r="Q225">
        <v>453.06732576047199</v>
      </c>
      <c r="R225">
        <v>51.224102149188703</v>
      </c>
      <c r="S225" s="2">
        <f>(Table2[[#This Row],[Close Price]]-Table2[[#This Row],[20D EMA]])/Table2[[#This Row],[20D EMA]]</f>
        <v>8.4597701149425712E-3</v>
      </c>
      <c r="T225" s="2">
        <f>(Table2[[#This Row],[Close Price]]-Table2[[#This Row],[50D EMA]])/Table2[[#This Row],[50D EMA]]</f>
        <v>5.8530097372188415E-2</v>
      </c>
      <c r="U225" s="2">
        <f>(Table2[[#This Row],[Close Price]]-Table2[[#This Row],[200D EMA]])/Table2[[#This Row],[200D EMA]]</f>
        <v>0.21030577316427837</v>
      </c>
      <c r="V225">
        <v>0.387152690630651</v>
      </c>
      <c r="W225">
        <v>539.79999999999995</v>
      </c>
      <c r="X225">
        <v>551.4</v>
      </c>
      <c r="Y225">
        <v>539.79999999999995</v>
      </c>
      <c r="Z225">
        <v>551.4</v>
      </c>
      <c r="AA225">
        <v>539.79999999999995</v>
      </c>
      <c r="AB225">
        <v>551.4</v>
      </c>
      <c r="AC225" s="2">
        <f>(Table2[[#This Row],[Close Price]]/Table2[[#This Row],[Day Low]])-1</f>
        <v>1.5839199703594042E-2</v>
      </c>
      <c r="AD225" s="2">
        <f>(Table2[[#This Row],[Day High]]/Table2[[#This Row],[Close Price]])-1</f>
        <v>5.5621409683594969E-3</v>
      </c>
      <c r="AE225" s="2">
        <f>(Table2[[#This Row],[Close Price]]/Table2[[#This Row],[Current Week Low]])-1</f>
        <v>1.5839199703594042E-2</v>
      </c>
      <c r="AF225" s="2">
        <f>(Table2[[#This Row],[Current Week High]]/Table2[[#This Row],[Close Price]])-1</f>
        <v>5.5621409683594969E-3</v>
      </c>
      <c r="AG225" s="2">
        <f>(Table2[[#This Row],[Close Price]]/Table2[[#This Row],[Current Month Low]])-1</f>
        <v>1.5839199703594042E-2</v>
      </c>
      <c r="AH225" s="2">
        <f>(Table2[[#This Row],[Current Month High]]/Table2[[#This Row],[Close Price]])-1</f>
        <v>5.5621409683594969E-3</v>
      </c>
      <c r="AI225">
        <v>8.2246740220661891</v>
      </c>
      <c r="AJ225">
        <v>64.669669669669602</v>
      </c>
      <c r="AK225" t="str">
        <f>IF(AND(Table2[[#This Row],[20D EMA]]&gt;Table2[[#This Row],[50D EMA]],Table2[[#This Row],[50D EMA]]&gt;Table2[[#This Row],[200D EMA]]),"Uptrend","Downtrend/NoTrend")</f>
        <v>Uptrend</v>
      </c>
      <c r="AL225">
        <v>0.11</v>
      </c>
      <c r="AM225" t="s">
        <v>10354</v>
      </c>
      <c r="AN225">
        <v>1.38</v>
      </c>
      <c r="AO225" t="s">
        <v>10354</v>
      </c>
      <c r="AP225">
        <v>0.12810449149188</v>
      </c>
      <c r="AQ225">
        <f>(Table2[[#This Row],[Sharpe Ratio]]-AVERAGE(Table2[Sharpe Ratio]))/_xlfn.STDEV.P(Table2[Sharpe Ratio])</f>
        <v>0.73836769953917658</v>
      </c>
      <c r="AR22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0.22466441435837914</v>
      </c>
      <c r="AS225">
        <f>_xlfn.RANK.AVG(Table2[[#This Row],[1Y Return vs Nifty Z-Score]],Table2[1Y Return vs Nifty Z-Score])</f>
        <v>308</v>
      </c>
      <c r="AT225">
        <f>_xlfn.RANK.AVG(Table2[[#This Row],[6M Return vs Nifty Z-Score]],Table2[6M Return vs Nifty Z-Score])</f>
        <v>302</v>
      </c>
      <c r="AU225">
        <f>_xlfn.RANK.AVG(Table2[[#This Row],[Sharpe Ratio Z-Score]],Table2[Sharpe Ratio Z-Score])</f>
        <v>166</v>
      </c>
      <c r="AV225">
        <f>(Table2[[#This Row],[Rank 1Y]]+Table2[[#This Row],[Rank 6M]]+Table2[[#This Row],[Rank Sharpe]])/3</f>
        <v>258.66666666666669</v>
      </c>
    </row>
    <row r="226" spans="1:48" x14ac:dyDescent="0.3">
      <c r="A226" t="s">
        <v>392</v>
      </c>
      <c r="B226" t="s">
        <v>393</v>
      </c>
      <c r="C226" t="s">
        <v>10317</v>
      </c>
      <c r="D226" t="s">
        <v>127</v>
      </c>
      <c r="E226">
        <v>60880.636263779998</v>
      </c>
      <c r="F226">
        <v>739.35</v>
      </c>
      <c r="G226">
        <v>25.227094674077101</v>
      </c>
      <c r="H226">
        <f>(Table2[[#This Row],[1Y Return vs Nifty]]-AVERAGE(Table2[1Y Return vs Nifty]))/_xlfn.STDEV.P(Table2[1Y Return vs Nifty])</f>
        <v>4.4792247080401568E-2</v>
      </c>
      <c r="I226">
        <v>6.5867889975557601</v>
      </c>
      <c r="J226">
        <f>(Table2[[#This Row],[1M Return vs Nifty]]-AVERAGE(Table2[1M Return vs Nifty]))/_xlfn.STDEV.P(Table2[1M Return vs Nifty])</f>
        <v>0.66438072813393501</v>
      </c>
      <c r="K226">
        <v>-1.42760572945862</v>
      </c>
      <c r="L226">
        <f>(Table2[[#This Row],[6M Return vs Nifty]]-AVERAGE(Table2[6M Return vs Nifty]))/_xlfn.STDEV.P(Table2[6M Return vs Nifty])</f>
        <v>-0.29468541892663058</v>
      </c>
      <c r="M226">
        <v>6.9397623532324397</v>
      </c>
      <c r="N226">
        <f>(Table2[[#This Row],[1W Return vs Nifty]]-AVERAGE(Table2[1W Return vs Nifty]))/_xlfn.STDEV.P(Table2[1W Return vs Nifty])</f>
        <v>1.8943119058375242</v>
      </c>
      <c r="O226">
        <v>733.63</v>
      </c>
      <c r="P226">
        <v>739.55896217456404</v>
      </c>
      <c r="Q226">
        <v>663.54999636523905</v>
      </c>
      <c r="R226">
        <v>51.333812086767701</v>
      </c>
      <c r="S226" s="2">
        <f>(Table2[[#This Row],[Close Price]]-Table2[[#This Row],[20D EMA]])/Table2[[#This Row],[20D EMA]]</f>
        <v>7.7968458214631728E-3</v>
      </c>
      <c r="T226" s="2">
        <f>(Table2[[#This Row],[Close Price]]-Table2[[#This Row],[50D EMA]])/Table2[[#This Row],[50D EMA]]</f>
        <v>-2.8254971577871098E-4</v>
      </c>
      <c r="U226" s="2">
        <f>(Table2[[#This Row],[Close Price]]-Table2[[#This Row],[200D EMA]])/Table2[[#This Row],[200D EMA]]</f>
        <v>0.11423405025992681</v>
      </c>
      <c r="V226">
        <v>0.49989409648609301</v>
      </c>
      <c r="W226">
        <v>737</v>
      </c>
      <c r="X226">
        <v>795</v>
      </c>
      <c r="Y226">
        <v>737</v>
      </c>
      <c r="Z226">
        <v>795</v>
      </c>
      <c r="AA226">
        <v>737</v>
      </c>
      <c r="AB226">
        <v>795</v>
      </c>
      <c r="AC226" s="2">
        <f>(Table2[[#This Row],[Close Price]]/Table2[[#This Row],[Day Low]])-1</f>
        <v>3.1886024423337656E-3</v>
      </c>
      <c r="AD226" s="2">
        <f>(Table2[[#This Row],[Day High]]/Table2[[#This Row],[Close Price]])-1</f>
        <v>7.5268817204301008E-2</v>
      </c>
      <c r="AE226" s="2">
        <f>(Table2[[#This Row],[Close Price]]/Table2[[#This Row],[Current Week Low]])-1</f>
        <v>3.1886024423337656E-3</v>
      </c>
      <c r="AF226" s="2">
        <f>(Table2[[#This Row],[Current Week High]]/Table2[[#This Row],[Close Price]])-1</f>
        <v>7.5268817204301008E-2</v>
      </c>
      <c r="AG226" s="2">
        <f>(Table2[[#This Row],[Close Price]]/Table2[[#This Row],[Current Month Low]])-1</f>
        <v>3.1886024423337656E-3</v>
      </c>
      <c r="AH226" s="2">
        <f>(Table2[[#This Row],[Current Month High]]/Table2[[#This Row],[Close Price]])-1</f>
        <v>7.5268817204301008E-2</v>
      </c>
      <c r="AI226">
        <v>14.695340501792099</v>
      </c>
      <c r="AJ226">
        <v>73.089078777946796</v>
      </c>
      <c r="AK226" t="str">
        <f>IF(AND(Table2[[#This Row],[20D EMA]]&gt;Table2[[#This Row],[50D EMA]],Table2[[#This Row],[50D EMA]]&gt;Table2[[#This Row],[200D EMA]]),"Uptrend","Downtrend/NoTrend")</f>
        <v>Downtrend/NoTrend</v>
      </c>
      <c r="AL226">
        <v>-0.05</v>
      </c>
      <c r="AM226" t="s">
        <v>10353</v>
      </c>
      <c r="AN226">
        <v>6.24</v>
      </c>
      <c r="AO226" t="s">
        <v>10354</v>
      </c>
      <c r="AP226">
        <v>0.17809229660650799</v>
      </c>
      <c r="AQ226">
        <f>(Table2[[#This Row],[Sharpe Ratio]]-AVERAGE(Table2[Sharpe Ratio]))/_xlfn.STDEV.P(Table2[Sharpe Ratio])</f>
        <v>1.3102937422520402</v>
      </c>
      <c r="AR22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26">
        <f>_xlfn.RANK.AVG(Table2[[#This Row],[1Y Return vs Nifty Z-Score]],Table2[1Y Return vs Nifty Z-Score])</f>
        <v>283</v>
      </c>
      <c r="AT226">
        <f>_xlfn.RANK.AVG(Table2[[#This Row],[6M Return vs Nifty Z-Score]],Table2[6M Return vs Nifty Z-Score])</f>
        <v>423</v>
      </c>
      <c r="AU226">
        <f>_xlfn.RANK.AVG(Table2[[#This Row],[Sharpe Ratio Z-Score]],Table2[Sharpe Ratio Z-Score])</f>
        <v>74</v>
      </c>
      <c r="AV226">
        <f>(Table2[[#This Row],[Rank 1Y]]+Table2[[#This Row],[Rank 6M]]+Table2[[#This Row],[Rank Sharpe]])/3</f>
        <v>260</v>
      </c>
    </row>
    <row r="227" spans="1:48" x14ac:dyDescent="0.3">
      <c r="A227" t="s">
        <v>1402</v>
      </c>
      <c r="B227" t="s">
        <v>1403</v>
      </c>
      <c r="C227" t="s">
        <v>10315</v>
      </c>
      <c r="D227" t="s">
        <v>204</v>
      </c>
      <c r="E227">
        <v>7851.8962928399997</v>
      </c>
      <c r="F227">
        <v>1454.1</v>
      </c>
      <c r="G227">
        <v>22.916729718412601</v>
      </c>
      <c r="H227">
        <f>(Table2[[#This Row],[1Y Return vs Nifty]]-AVERAGE(Table2[1Y Return vs Nifty]))/_xlfn.STDEV.P(Table2[1Y Return vs Nifty])</f>
        <v>5.7717767297194239E-3</v>
      </c>
      <c r="I227">
        <v>2.3585510519680501</v>
      </c>
      <c r="J227">
        <f>(Table2[[#This Row],[1M Return vs Nifty]]-AVERAGE(Table2[1M Return vs Nifty]))/_xlfn.STDEV.P(Table2[1M Return vs Nifty])</f>
        <v>0.23018726233929865</v>
      </c>
      <c r="K227">
        <v>29.159658509061501</v>
      </c>
      <c r="L227">
        <f>(Table2[[#This Row],[6M Return vs Nifty]]-AVERAGE(Table2[6M Return vs Nifty]))/_xlfn.STDEV.P(Table2[6M Return vs Nifty])</f>
        <v>0.7741879325293457</v>
      </c>
      <c r="M227">
        <v>-2.76558616864286</v>
      </c>
      <c r="N227">
        <f>(Table2[[#This Row],[1W Return vs Nifty]]-AVERAGE(Table2[1W Return vs Nifty]))/_xlfn.STDEV.P(Table2[1W Return vs Nifty])</f>
        <v>-0.4377845705651997</v>
      </c>
      <c r="O227">
        <v>1467.21</v>
      </c>
      <c r="P227">
        <v>1386.1025295238001</v>
      </c>
      <c r="Q227">
        <v>1153.6529679764899</v>
      </c>
      <c r="R227">
        <v>37.918676475966997</v>
      </c>
      <c r="S227" s="2">
        <f>(Table2[[#This Row],[Close Price]]-Table2[[#This Row],[20D EMA]])/Table2[[#This Row],[20D EMA]]</f>
        <v>-8.9353262314189018E-3</v>
      </c>
      <c r="T227" s="2">
        <f>(Table2[[#This Row],[Close Price]]-Table2[[#This Row],[50D EMA]])/Table2[[#This Row],[50D EMA]]</f>
        <v>4.9056595041032498E-2</v>
      </c>
      <c r="U227" s="2">
        <f>(Table2[[#This Row],[Close Price]]-Table2[[#This Row],[200D EMA]])/Table2[[#This Row],[200D EMA]]</f>
        <v>0.26043103113624788</v>
      </c>
      <c r="V227">
        <v>0.47415285791355299</v>
      </c>
      <c r="W227">
        <v>1447</v>
      </c>
      <c r="X227">
        <v>1518</v>
      </c>
      <c r="Y227">
        <v>1447</v>
      </c>
      <c r="Z227">
        <v>1518</v>
      </c>
      <c r="AA227">
        <v>1447</v>
      </c>
      <c r="AB227">
        <v>1518</v>
      </c>
      <c r="AC227" s="2">
        <f>(Table2[[#This Row],[Close Price]]/Table2[[#This Row],[Day Low]])-1</f>
        <v>4.9067035245333734E-3</v>
      </c>
      <c r="AD227" s="2">
        <f>(Table2[[#This Row],[Day High]]/Table2[[#This Row],[Close Price]])-1</f>
        <v>4.3944708066845584E-2</v>
      </c>
      <c r="AE227" s="2">
        <f>(Table2[[#This Row],[Close Price]]/Table2[[#This Row],[Current Week Low]])-1</f>
        <v>4.9067035245333734E-3</v>
      </c>
      <c r="AF227" s="2">
        <f>(Table2[[#This Row],[Current Week High]]/Table2[[#This Row],[Close Price]])-1</f>
        <v>4.3944708066845584E-2</v>
      </c>
      <c r="AG227" s="2">
        <f>(Table2[[#This Row],[Close Price]]/Table2[[#This Row],[Current Month Low]])-1</f>
        <v>4.9067035245333734E-3</v>
      </c>
      <c r="AH227" s="2">
        <f>(Table2[[#This Row],[Current Month High]]/Table2[[#This Row],[Close Price]])-1</f>
        <v>4.3944708066845584E-2</v>
      </c>
      <c r="AI227">
        <v>6.5951447630836899</v>
      </c>
      <c r="AJ227">
        <v>77.221206581352803</v>
      </c>
      <c r="AK227" t="str">
        <f>IF(AND(Table2[[#This Row],[20D EMA]]&gt;Table2[[#This Row],[50D EMA]],Table2[[#This Row],[50D EMA]]&gt;Table2[[#This Row],[200D EMA]]),"Uptrend","Downtrend/NoTrend")</f>
        <v>Uptrend</v>
      </c>
      <c r="AL227">
        <v>0.17</v>
      </c>
      <c r="AM227" t="s">
        <v>10354</v>
      </c>
      <c r="AN227">
        <v>2.87</v>
      </c>
      <c r="AO227" t="s">
        <v>10354</v>
      </c>
      <c r="AP227">
        <v>6.5768655703982007E-2</v>
      </c>
      <c r="AQ227">
        <f>(Table2[[#This Row],[Sharpe Ratio]]-AVERAGE(Table2[Sharpe Ratio]))/_xlfn.STDEV.P(Table2[Sharpe Ratio])</f>
        <v>2.5163993162825769E-2</v>
      </c>
      <c r="AR22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0.59752639419598985</v>
      </c>
      <c r="AS227">
        <f>_xlfn.RANK.AVG(Table2[[#This Row],[1Y Return vs Nifty Z-Score]],Table2[1Y Return vs Nifty Z-Score])</f>
        <v>297</v>
      </c>
      <c r="AT227">
        <f>_xlfn.RANK.AVG(Table2[[#This Row],[6M Return vs Nifty Z-Score]],Table2[6M Return vs Nifty Z-Score])</f>
        <v>140</v>
      </c>
      <c r="AU227">
        <f>_xlfn.RANK.AVG(Table2[[#This Row],[Sharpe Ratio Z-Score]],Table2[Sharpe Ratio Z-Score])</f>
        <v>344</v>
      </c>
      <c r="AV227">
        <f>(Table2[[#This Row],[Rank 1Y]]+Table2[[#This Row],[Rank 6M]]+Table2[[#This Row],[Rank Sharpe]])/3</f>
        <v>260.33333333333331</v>
      </c>
    </row>
    <row r="228" spans="1:48" x14ac:dyDescent="0.3">
      <c r="A228" t="s">
        <v>452</v>
      </c>
      <c r="B228" t="s">
        <v>453</v>
      </c>
      <c r="C228" t="s">
        <v>10321</v>
      </c>
      <c r="D228" t="s">
        <v>257</v>
      </c>
      <c r="E228">
        <v>49381.218821729999</v>
      </c>
      <c r="F228">
        <v>4384.7</v>
      </c>
      <c r="G228">
        <v>25.888295643749998</v>
      </c>
      <c r="H228">
        <f>(Table2[[#This Row],[1Y Return vs Nifty]]-AVERAGE(Table2[1Y Return vs Nifty]))/_xlfn.STDEV.P(Table2[1Y Return vs Nifty])</f>
        <v>5.5959475344363421E-2</v>
      </c>
      <c r="I228">
        <v>-17.179971998075899</v>
      </c>
      <c r="J228">
        <f>(Table2[[#This Row],[1M Return vs Nifty]]-AVERAGE(Table2[1M Return vs Nifty]))/_xlfn.STDEV.P(Table2[1M Return vs Nifty])</f>
        <v>-1.776203851117254</v>
      </c>
      <c r="K228">
        <v>6.6246362878820602</v>
      </c>
      <c r="L228">
        <f>(Table2[[#This Row],[6M Return vs Nifty]]-AVERAGE(Table2[6M Return vs Nifty]))/_xlfn.STDEV.P(Table2[6M Return vs Nifty])</f>
        <v>-1.3299452378810205E-2</v>
      </c>
      <c r="M228">
        <v>-2.49331907627265</v>
      </c>
      <c r="N228">
        <f>(Table2[[#This Row],[1W Return vs Nifty]]-AVERAGE(Table2[1W Return vs Nifty]))/_xlfn.STDEV.P(Table2[1W Return vs Nifty])</f>
        <v>-0.37236155918896385</v>
      </c>
      <c r="O228">
        <v>4500.3599999999997</v>
      </c>
      <c r="P228">
        <v>4701.4413815032703</v>
      </c>
      <c r="Q228">
        <v>4210.9707110912404</v>
      </c>
      <c r="R228">
        <v>40.472403404527199</v>
      </c>
      <c r="S228" s="2">
        <f>(Table2[[#This Row],[Close Price]]-Table2[[#This Row],[20D EMA]])/Table2[[#This Row],[20D EMA]]</f>
        <v>-2.5700166208925478E-2</v>
      </c>
      <c r="T228" s="2">
        <f>(Table2[[#This Row],[Close Price]]-Table2[[#This Row],[50D EMA]])/Table2[[#This Row],[50D EMA]]</f>
        <v>-6.7371122130633371E-2</v>
      </c>
      <c r="U228" s="2">
        <f>(Table2[[#This Row],[Close Price]]-Table2[[#This Row],[200D EMA]])/Table2[[#This Row],[200D EMA]]</f>
        <v>4.1256351760218912E-2</v>
      </c>
      <c r="V228">
        <v>0.45622225337761801</v>
      </c>
      <c r="W228">
        <v>4353</v>
      </c>
      <c r="X228">
        <v>4404.3999999999996</v>
      </c>
      <c r="Y228">
        <v>4353</v>
      </c>
      <c r="Z228">
        <v>4404.3999999999996</v>
      </c>
      <c r="AA228">
        <v>4353</v>
      </c>
      <c r="AB228">
        <v>4404.3999999999996</v>
      </c>
      <c r="AC228" s="2">
        <f>(Table2[[#This Row],[Close Price]]/Table2[[#This Row],[Day Low]])-1</f>
        <v>7.2823340225132149E-3</v>
      </c>
      <c r="AD228" s="2">
        <f>(Table2[[#This Row],[Day High]]/Table2[[#This Row],[Close Price]])-1</f>
        <v>4.4928957511345402E-3</v>
      </c>
      <c r="AE228" s="2">
        <f>(Table2[[#This Row],[Close Price]]/Table2[[#This Row],[Current Week Low]])-1</f>
        <v>7.2823340225132149E-3</v>
      </c>
      <c r="AF228" s="2">
        <f>(Table2[[#This Row],[Current Week High]]/Table2[[#This Row],[Close Price]])-1</f>
        <v>4.4928957511345402E-3</v>
      </c>
      <c r="AG228" s="2">
        <f>(Table2[[#This Row],[Close Price]]/Table2[[#This Row],[Current Month Low]])-1</f>
        <v>7.2823340225132149E-3</v>
      </c>
      <c r="AH228" s="2">
        <f>(Table2[[#This Row],[Current Month High]]/Table2[[#This Row],[Close Price]])-1</f>
        <v>4.4928957511345402E-3</v>
      </c>
      <c r="AI228">
        <v>33.189271785983003</v>
      </c>
      <c r="AJ228">
        <v>75.370462953704603</v>
      </c>
      <c r="AK228" t="str">
        <f>IF(AND(Table2[[#This Row],[20D EMA]]&gt;Table2[[#This Row],[50D EMA]],Table2[[#This Row],[50D EMA]]&gt;Table2[[#This Row],[200D EMA]]),"Uptrend","Downtrend/NoTrend")</f>
        <v>Downtrend/NoTrend</v>
      </c>
      <c r="AL228">
        <v>-0.23</v>
      </c>
      <c r="AM228" t="s">
        <v>10353</v>
      </c>
      <c r="AN228">
        <v>1.94</v>
      </c>
      <c r="AO228" t="s">
        <v>10354</v>
      </c>
      <c r="AP228">
        <v>0.124497115303271</v>
      </c>
      <c r="AQ228">
        <f>(Table2[[#This Row],[Sharpe Ratio]]-AVERAGE(Table2[Sharpe Ratio]))/_xlfn.STDEV.P(Table2[Sharpe Ratio])</f>
        <v>0.69709458535869395</v>
      </c>
      <c r="AR22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28">
        <f>_xlfn.RANK.AVG(Table2[[#This Row],[1Y Return vs Nifty Z-Score]],Table2[1Y Return vs Nifty Z-Score])</f>
        <v>278</v>
      </c>
      <c r="AT228">
        <f>_xlfn.RANK.AVG(Table2[[#This Row],[6M Return vs Nifty Z-Score]],Table2[6M Return vs Nifty Z-Score])</f>
        <v>334</v>
      </c>
      <c r="AU228">
        <f>_xlfn.RANK.AVG(Table2[[#This Row],[Sharpe Ratio Z-Score]],Table2[Sharpe Ratio Z-Score])</f>
        <v>174</v>
      </c>
      <c r="AV228">
        <f>(Table2[[#This Row],[Rank 1Y]]+Table2[[#This Row],[Rank 6M]]+Table2[[#This Row],[Rank Sharpe]])/3</f>
        <v>262</v>
      </c>
    </row>
    <row r="229" spans="1:48" x14ac:dyDescent="0.3">
      <c r="A229" t="s">
        <v>142</v>
      </c>
      <c r="B229" t="s">
        <v>143</v>
      </c>
      <c r="C229" t="s">
        <v>10312</v>
      </c>
      <c r="D229" t="s">
        <v>144</v>
      </c>
      <c r="E229">
        <v>197704.57864373899</v>
      </c>
      <c r="F229">
        <v>1521.45</v>
      </c>
      <c r="G229">
        <v>32.536331568407803</v>
      </c>
      <c r="H229">
        <f>(Table2[[#This Row],[1Y Return vs Nifty]]-AVERAGE(Table2[1Y Return vs Nifty]))/_xlfn.STDEV.P(Table2[1Y Return vs Nifty])</f>
        <v>0.16824021612186063</v>
      </c>
      <c r="I229">
        <v>-5.8789022964117503</v>
      </c>
      <c r="J229">
        <f>(Table2[[#This Row],[1M Return vs Nifty]]-AVERAGE(Table2[1M Return vs Nifty]))/_xlfn.STDEV.P(Table2[1M Return vs Nifty])</f>
        <v>-0.6157084664919027</v>
      </c>
      <c r="K229">
        <v>-7.94214618762014</v>
      </c>
      <c r="L229">
        <f>(Table2[[#This Row],[6M Return vs Nifty]]-AVERAGE(Table2[6M Return vs Nifty]))/_xlfn.STDEV.P(Table2[6M Return vs Nifty])</f>
        <v>-0.52233633397451895</v>
      </c>
      <c r="M229">
        <v>-5.6130636023415104</v>
      </c>
      <c r="N229">
        <f>(Table2[[#This Row],[1W Return vs Nifty]]-AVERAGE(Table2[1W Return vs Nifty]))/_xlfn.STDEV.P(Table2[1W Return vs Nifty])</f>
        <v>-1.122004418497232</v>
      </c>
      <c r="O229">
        <v>1532.58</v>
      </c>
      <c r="P229">
        <v>1539.1402492811101</v>
      </c>
      <c r="Q229">
        <v>1380.6088801518499</v>
      </c>
      <c r="R229">
        <v>47.670668051433303</v>
      </c>
      <c r="S229" s="2">
        <f>(Table2[[#This Row],[Close Price]]-Table2[[#This Row],[20D EMA]])/Table2[[#This Row],[20D EMA]]</f>
        <v>-7.2622636338722166E-3</v>
      </c>
      <c r="T229" s="2">
        <f>(Table2[[#This Row],[Close Price]]-Table2[[#This Row],[50D EMA]])/Table2[[#This Row],[50D EMA]]</f>
        <v>-1.1493591496533636E-2</v>
      </c>
      <c r="U229" s="2">
        <f>(Table2[[#This Row],[Close Price]]-Table2[[#This Row],[200D EMA]])/Table2[[#This Row],[200D EMA]]</f>
        <v>0.10201377223697079</v>
      </c>
      <c r="V229">
        <v>0.95835223457775498</v>
      </c>
      <c r="W229">
        <v>1499.15</v>
      </c>
      <c r="X229">
        <v>1534</v>
      </c>
      <c r="Y229">
        <v>1499.15</v>
      </c>
      <c r="Z229">
        <v>1534</v>
      </c>
      <c r="AA229">
        <v>1499.15</v>
      </c>
      <c r="AB229">
        <v>1534</v>
      </c>
      <c r="AC229" s="2">
        <f>(Table2[[#This Row],[Close Price]]/Table2[[#This Row],[Day Low]])-1</f>
        <v>1.4875095887669554E-2</v>
      </c>
      <c r="AD229" s="2">
        <f>(Table2[[#This Row],[Day High]]/Table2[[#This Row],[Close Price]])-1</f>
        <v>8.2487101120640727E-3</v>
      </c>
      <c r="AE229" s="2">
        <f>(Table2[[#This Row],[Close Price]]/Table2[[#This Row],[Current Week Low]])-1</f>
        <v>1.4875095887669554E-2</v>
      </c>
      <c r="AF229" s="2">
        <f>(Table2[[#This Row],[Current Week High]]/Table2[[#This Row],[Close Price]])-1</f>
        <v>8.2487101120640727E-3</v>
      </c>
      <c r="AG229" s="2">
        <f>(Table2[[#This Row],[Close Price]]/Table2[[#This Row],[Current Month Low]])-1</f>
        <v>1.4875095887669554E-2</v>
      </c>
      <c r="AH229" s="2">
        <f>(Table2[[#This Row],[Current Month High]]/Table2[[#This Row],[Close Price]])-1</f>
        <v>8.2487101120640727E-3</v>
      </c>
      <c r="AI229">
        <v>11.919550428867099</v>
      </c>
      <c r="AJ229">
        <v>83.716717985872094</v>
      </c>
      <c r="AK229" t="str">
        <f>IF(AND(Table2[[#This Row],[20D EMA]]&gt;Table2[[#This Row],[50D EMA]],Table2[[#This Row],[50D EMA]]&gt;Table2[[#This Row],[200D EMA]]),"Uptrend","Downtrend/NoTrend")</f>
        <v>Downtrend/NoTrend</v>
      </c>
      <c r="AL229">
        <v>-0.12</v>
      </c>
      <c r="AM229" t="s">
        <v>10353</v>
      </c>
      <c r="AN229">
        <v>4.0599999999999996</v>
      </c>
      <c r="AO229" t="s">
        <v>10354</v>
      </c>
      <c r="AP229">
        <v>0.19551707613710201</v>
      </c>
      <c r="AQ229">
        <f>(Table2[[#This Row],[Sharpe Ratio]]-AVERAGE(Table2[Sharpe Ratio]))/_xlfn.STDEV.P(Table2[Sharpe Ratio])</f>
        <v>1.5096560703083379</v>
      </c>
      <c r="AR22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29">
        <f>_xlfn.RANK.AVG(Table2[[#This Row],[1Y Return vs Nifty Z-Score]],Table2[1Y Return vs Nifty Z-Score])</f>
        <v>253</v>
      </c>
      <c r="AT229">
        <f>_xlfn.RANK.AVG(Table2[[#This Row],[6M Return vs Nifty Z-Score]],Table2[6M Return vs Nifty Z-Score])</f>
        <v>493</v>
      </c>
      <c r="AU229">
        <f>_xlfn.RANK.AVG(Table2[[#This Row],[Sharpe Ratio Z-Score]],Table2[Sharpe Ratio Z-Score])</f>
        <v>45</v>
      </c>
      <c r="AV229">
        <f>(Table2[[#This Row],[Rank 1Y]]+Table2[[#This Row],[Rank 6M]]+Table2[[#This Row],[Rank Sharpe]])/3</f>
        <v>263.66666666666669</v>
      </c>
    </row>
    <row r="230" spans="1:48" x14ac:dyDescent="0.3">
      <c r="A230" t="s">
        <v>553</v>
      </c>
      <c r="B230" t="s">
        <v>554</v>
      </c>
      <c r="C230" t="s">
        <v>10310</v>
      </c>
      <c r="D230" t="s">
        <v>225</v>
      </c>
      <c r="E230">
        <v>36498.434628479998</v>
      </c>
      <c r="F230">
        <v>7213.8</v>
      </c>
      <c r="G230">
        <v>163.16011180648701</v>
      </c>
      <c r="H230">
        <f>(Table2[[#This Row],[1Y Return vs Nifty]]-AVERAGE(Table2[1Y Return vs Nifty]))/_xlfn.STDEV.P(Table2[1Y Return vs Nifty])</f>
        <v>2.3743857566250082</v>
      </c>
      <c r="I230">
        <v>14.095343953216201</v>
      </c>
      <c r="J230">
        <f>(Table2[[#This Row],[1M Return vs Nifty]]-AVERAGE(Table2[1M Return vs Nifty]))/_xlfn.STDEV.P(Table2[1M Return vs Nifty])</f>
        <v>1.4354266203618729</v>
      </c>
      <c r="K230">
        <v>-23.0916335666811</v>
      </c>
      <c r="L230">
        <f>(Table2[[#This Row],[6M Return vs Nifty]]-AVERAGE(Table2[6M Return vs Nifty]))/_xlfn.STDEV.P(Table2[6M Return vs Nifty])</f>
        <v>-1.0517358651462008</v>
      </c>
      <c r="M230">
        <v>17.067257437526798</v>
      </c>
      <c r="N230">
        <f>(Table2[[#This Row],[1W Return vs Nifty]]-AVERAGE(Table2[1W Return vs Nifty]))/_xlfn.STDEV.P(Table2[1W Return vs Nifty])</f>
        <v>4.3278459049138567</v>
      </c>
      <c r="O230">
        <v>6592.49</v>
      </c>
      <c r="P230">
        <v>6468.5078163831604</v>
      </c>
      <c r="Q230">
        <v>5793.0258909388504</v>
      </c>
      <c r="R230">
        <v>73.562454083218697</v>
      </c>
      <c r="S230" s="2">
        <f>(Table2[[#This Row],[Close Price]]-Table2[[#This Row],[20D EMA]])/Table2[[#This Row],[20D EMA]]</f>
        <v>9.4245118308863632E-2</v>
      </c>
      <c r="T230" s="2">
        <f>(Table2[[#This Row],[Close Price]]-Table2[[#This Row],[50D EMA]])/Table2[[#This Row],[50D EMA]]</f>
        <v>0.11521856427678662</v>
      </c>
      <c r="U230" s="2">
        <f>(Table2[[#This Row],[Close Price]]-Table2[[#This Row],[200D EMA]])/Table2[[#This Row],[200D EMA]]</f>
        <v>0.24525595704370159</v>
      </c>
      <c r="V230">
        <v>4.0396208482971403</v>
      </c>
      <c r="W230">
        <v>7155</v>
      </c>
      <c r="X230">
        <v>7450</v>
      </c>
      <c r="Y230">
        <v>7155</v>
      </c>
      <c r="Z230">
        <v>7450</v>
      </c>
      <c r="AA230">
        <v>7155</v>
      </c>
      <c r="AB230">
        <v>7450</v>
      </c>
      <c r="AC230" s="2">
        <f>(Table2[[#This Row],[Close Price]]/Table2[[#This Row],[Day Low]])-1</f>
        <v>8.2180293501048496E-3</v>
      </c>
      <c r="AD230" s="2">
        <f>(Table2[[#This Row],[Day High]]/Table2[[#This Row],[Close Price]])-1</f>
        <v>3.2742798525049244E-2</v>
      </c>
      <c r="AE230" s="2">
        <f>(Table2[[#This Row],[Close Price]]/Table2[[#This Row],[Current Week Low]])-1</f>
        <v>8.2180293501048496E-3</v>
      </c>
      <c r="AF230" s="2">
        <f>(Table2[[#This Row],[Current Week High]]/Table2[[#This Row],[Close Price]])-1</f>
        <v>3.2742798525049244E-2</v>
      </c>
      <c r="AG230" s="2">
        <f>(Table2[[#This Row],[Close Price]]/Table2[[#This Row],[Current Month Low]])-1</f>
        <v>8.2180293501048496E-3</v>
      </c>
      <c r="AH230" s="2">
        <f>(Table2[[#This Row],[Current Month High]]/Table2[[#This Row],[Close Price]])-1</f>
        <v>3.2742798525049244E-2</v>
      </c>
      <c r="AI230">
        <v>35.252571460256704</v>
      </c>
      <c r="AJ230">
        <v>195.896142250661</v>
      </c>
      <c r="AK230" t="str">
        <f>IF(AND(Table2[[#This Row],[20D EMA]]&gt;Table2[[#This Row],[50D EMA]],Table2[[#This Row],[50D EMA]]&gt;Table2[[#This Row],[200D EMA]]),"Uptrend","Downtrend/NoTrend")</f>
        <v>Uptrend</v>
      </c>
      <c r="AL230">
        <v>0.05</v>
      </c>
      <c r="AM230" t="s">
        <v>10354</v>
      </c>
      <c r="AN230">
        <v>22.55</v>
      </c>
      <c r="AO230" t="s">
        <v>10354</v>
      </c>
      <c r="AP230">
        <v>0.154997268589354</v>
      </c>
      <c r="AQ230">
        <f>(Table2[[#This Row],[Sharpe Ratio]]-AVERAGE(Table2[Sharpe Ratio]))/_xlfn.STDEV.P(Table2[Sharpe Ratio])</f>
        <v>1.0460563357505026</v>
      </c>
      <c r="AR23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8.1319787525050398</v>
      </c>
      <c r="AS230">
        <f>_xlfn.RANK.AVG(Table2[[#This Row],[1Y Return vs Nifty Z-Score]],Table2[1Y Return vs Nifty Z-Score])</f>
        <v>23</v>
      </c>
      <c r="AT230">
        <f>_xlfn.RANK.AVG(Table2[[#This Row],[6M Return vs Nifty Z-Score]],Table2[6M Return vs Nifty Z-Score])</f>
        <v>655</v>
      </c>
      <c r="AU230">
        <f>_xlfn.RANK.AVG(Table2[[#This Row],[Sharpe Ratio Z-Score]],Table2[Sharpe Ratio Z-Score])</f>
        <v>114</v>
      </c>
      <c r="AV230">
        <f>(Table2[[#This Row],[Rank 1Y]]+Table2[[#This Row],[Rank 6M]]+Table2[[#This Row],[Rank Sharpe]])/3</f>
        <v>264</v>
      </c>
    </row>
    <row r="231" spans="1:48" x14ac:dyDescent="0.3">
      <c r="A231" t="s">
        <v>682</v>
      </c>
      <c r="B231" t="s">
        <v>683</v>
      </c>
      <c r="C231" t="s">
        <v>10312</v>
      </c>
      <c r="D231" t="s">
        <v>252</v>
      </c>
      <c r="E231">
        <v>26893.032251299999</v>
      </c>
      <c r="F231">
        <v>2010.5</v>
      </c>
      <c r="G231">
        <v>31.070580146704099</v>
      </c>
      <c r="H231">
        <f>(Table2[[#This Row],[1Y Return vs Nifty]]-AVERAGE(Table2[1Y Return vs Nifty]))/_xlfn.STDEV.P(Table2[1Y Return vs Nifty])</f>
        <v>0.14348468572315379</v>
      </c>
      <c r="I231">
        <v>11.9686066474393</v>
      </c>
      <c r="J231">
        <f>(Table2[[#This Row],[1M Return vs Nifty]]-AVERAGE(Table2[1M Return vs Nifty]))/_xlfn.STDEV.P(Table2[1M Return vs Nifty])</f>
        <v>1.2170341236497069</v>
      </c>
      <c r="K231">
        <v>11.853491883527299</v>
      </c>
      <c r="L231">
        <f>(Table2[[#This Row],[6M Return vs Nifty]]-AVERAGE(Table2[6M Return vs Nifty]))/_xlfn.STDEV.P(Table2[6M Return vs Nifty])</f>
        <v>0.16942314619076587</v>
      </c>
      <c r="M231">
        <v>2.5040545048899099</v>
      </c>
      <c r="N231">
        <f>(Table2[[#This Row],[1W Return vs Nifty]]-AVERAGE(Table2[1W Return vs Nifty]))/_xlfn.STDEV.P(Table2[1W Return vs Nifty])</f>
        <v>0.82845645302657001</v>
      </c>
      <c r="O231">
        <v>1791.77</v>
      </c>
      <c r="P231">
        <v>1744.2512185728599</v>
      </c>
      <c r="Q231">
        <v>1631.5186287382101</v>
      </c>
      <c r="R231">
        <v>85.347272961000201</v>
      </c>
      <c r="S231" s="2">
        <f>(Table2[[#This Row],[Close Price]]-Table2[[#This Row],[20D EMA]])/Table2[[#This Row],[20D EMA]]</f>
        <v>0.12207481987085397</v>
      </c>
      <c r="T231" s="2">
        <f>(Table2[[#This Row],[Close Price]]-Table2[[#This Row],[50D EMA]])/Table2[[#This Row],[50D EMA]]</f>
        <v>0.15264359777543049</v>
      </c>
      <c r="U231" s="2">
        <f>(Table2[[#This Row],[Close Price]]-Table2[[#This Row],[200D EMA]])/Table2[[#This Row],[200D EMA]]</f>
        <v>0.23228749251541675</v>
      </c>
      <c r="V231">
        <v>2.2139785874431199</v>
      </c>
      <c r="W231">
        <v>1960.8</v>
      </c>
      <c r="X231">
        <v>2050</v>
      </c>
      <c r="Y231">
        <v>1960.8</v>
      </c>
      <c r="Z231">
        <v>2050</v>
      </c>
      <c r="AA231">
        <v>1960.8</v>
      </c>
      <c r="AB231">
        <v>2050</v>
      </c>
      <c r="AC231" s="2">
        <f>(Table2[[#This Row],[Close Price]]/Table2[[#This Row],[Day Low]])-1</f>
        <v>2.5346797225622275E-2</v>
      </c>
      <c r="AD231" s="2">
        <f>(Table2[[#This Row],[Day High]]/Table2[[#This Row],[Close Price]])-1</f>
        <v>1.9646854016413862E-2</v>
      </c>
      <c r="AE231" s="2">
        <f>(Table2[[#This Row],[Close Price]]/Table2[[#This Row],[Current Week Low]])-1</f>
        <v>2.5346797225622275E-2</v>
      </c>
      <c r="AF231" s="2">
        <f>(Table2[[#This Row],[Current Week High]]/Table2[[#This Row],[Close Price]])-1</f>
        <v>1.9646854016413862E-2</v>
      </c>
      <c r="AG231" s="2">
        <f>(Table2[[#This Row],[Close Price]]/Table2[[#This Row],[Current Month Low]])-1</f>
        <v>2.5346797225622275E-2</v>
      </c>
      <c r="AH231" s="2">
        <f>(Table2[[#This Row],[Current Month High]]/Table2[[#This Row],[Close Price]])-1</f>
        <v>1.9646854016413862E-2</v>
      </c>
      <c r="AI231">
        <v>1.9646854016413799</v>
      </c>
      <c r="AJ231">
        <v>76.166484118291294</v>
      </c>
      <c r="AK231" t="str">
        <f>IF(AND(Table2[[#This Row],[20D EMA]]&gt;Table2[[#This Row],[50D EMA]],Table2[[#This Row],[50D EMA]]&gt;Table2[[#This Row],[200D EMA]]),"Uptrend","Downtrend/NoTrend")</f>
        <v>Uptrend</v>
      </c>
      <c r="AL231">
        <v>7.0000000000000007E-2</v>
      </c>
      <c r="AM231" t="s">
        <v>10354</v>
      </c>
      <c r="AN231">
        <v>21.97</v>
      </c>
      <c r="AO231" t="s">
        <v>10354</v>
      </c>
      <c r="AP231">
        <v>8.6375358649549996E-2</v>
      </c>
      <c r="AQ231">
        <f>(Table2[[#This Row],[Sharpe Ratio]]-AVERAGE(Table2[Sharpe Ratio]))/_xlfn.STDEV.P(Table2[Sharpe Ratio])</f>
        <v>0.26093169774582614</v>
      </c>
      <c r="AR23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2.6193301063360228</v>
      </c>
      <c r="AS231">
        <f>_xlfn.RANK.AVG(Table2[[#This Row],[1Y Return vs Nifty Z-Score]],Table2[1Y Return vs Nifty Z-Score])</f>
        <v>256</v>
      </c>
      <c r="AT231">
        <f>_xlfn.RANK.AVG(Table2[[#This Row],[6M Return vs Nifty Z-Score]],Table2[6M Return vs Nifty Z-Score])</f>
        <v>269</v>
      </c>
      <c r="AU231">
        <f>_xlfn.RANK.AVG(Table2[[#This Row],[Sharpe Ratio Z-Score]],Table2[Sharpe Ratio Z-Score])</f>
        <v>268</v>
      </c>
      <c r="AV231">
        <f>(Table2[[#This Row],[Rank 1Y]]+Table2[[#This Row],[Rank 6M]]+Table2[[#This Row],[Rank Sharpe]])/3</f>
        <v>264.33333333333331</v>
      </c>
    </row>
    <row r="232" spans="1:48" x14ac:dyDescent="0.3">
      <c r="A232" t="s">
        <v>460</v>
      </c>
      <c r="B232" t="s">
        <v>461</v>
      </c>
      <c r="C232" t="s">
        <v>10309</v>
      </c>
      <c r="D232" t="s">
        <v>21</v>
      </c>
      <c r="E232">
        <v>47929.230348869998</v>
      </c>
      <c r="F232">
        <v>1766.3</v>
      </c>
      <c r="G232">
        <v>19.836490768254698</v>
      </c>
      <c r="H232">
        <f>(Table2[[#This Row],[1Y Return vs Nifty]]-AVERAGE(Table2[1Y Return vs Nifty]))/_xlfn.STDEV.P(Table2[1Y Return vs Nifty])</f>
        <v>-4.6251334308633103E-2</v>
      </c>
      <c r="I232">
        <v>-1.9324350920501601</v>
      </c>
      <c r="J232">
        <f>(Table2[[#This Row],[1M Return vs Nifty]]-AVERAGE(Table2[1M Return vs Nifty]))/_xlfn.STDEV.P(Table2[1M Return vs Nifty])</f>
        <v>-0.21044975230464955</v>
      </c>
      <c r="K232">
        <v>-1.44438672809753</v>
      </c>
      <c r="L232">
        <f>(Table2[[#This Row],[6M Return vs Nifty]]-AVERAGE(Table2[6M Return vs Nifty]))/_xlfn.STDEV.P(Table2[6M Return vs Nifty])</f>
        <v>-0.29527183169359394</v>
      </c>
      <c r="M232">
        <v>-2.9000100723025399</v>
      </c>
      <c r="N232">
        <f>(Table2[[#This Row],[1W Return vs Nifty]]-AVERAGE(Table2[1W Return vs Nifty]))/_xlfn.STDEV.P(Table2[1W Return vs Nifty])</f>
        <v>-0.47008526655385496</v>
      </c>
      <c r="O232">
        <v>1808.93</v>
      </c>
      <c r="P232">
        <v>1750.4254394181901</v>
      </c>
      <c r="Q232">
        <v>1541.4461833191899</v>
      </c>
      <c r="R232">
        <v>34.634446981634397</v>
      </c>
      <c r="S232" s="2">
        <f>(Table2[[#This Row],[Close Price]]-Table2[[#This Row],[20D EMA]])/Table2[[#This Row],[20D EMA]]</f>
        <v>-2.3566417716550728E-2</v>
      </c>
      <c r="T232" s="2">
        <f>(Table2[[#This Row],[Close Price]]-Table2[[#This Row],[50D EMA]])/Table2[[#This Row],[50D EMA]]</f>
        <v>9.0689727333294994E-3</v>
      </c>
      <c r="U232" s="2">
        <f>(Table2[[#This Row],[Close Price]]-Table2[[#This Row],[200D EMA]])/Table2[[#This Row],[200D EMA]]</f>
        <v>0.14587198639438273</v>
      </c>
      <c r="V232">
        <v>0.62509757360483498</v>
      </c>
      <c r="W232">
        <v>1764</v>
      </c>
      <c r="X232">
        <v>1824.3</v>
      </c>
      <c r="Y232">
        <v>1764</v>
      </c>
      <c r="Z232">
        <v>1824.3</v>
      </c>
      <c r="AA232">
        <v>1764</v>
      </c>
      <c r="AB232">
        <v>1824.3</v>
      </c>
      <c r="AC232" s="2">
        <f>(Table2[[#This Row],[Close Price]]/Table2[[#This Row],[Day Low]])-1</f>
        <v>1.3038548752835055E-3</v>
      </c>
      <c r="AD232" s="2">
        <f>(Table2[[#This Row],[Day High]]/Table2[[#This Row],[Close Price]])-1</f>
        <v>3.2837003906471152E-2</v>
      </c>
      <c r="AE232" s="2">
        <f>(Table2[[#This Row],[Close Price]]/Table2[[#This Row],[Current Week Low]])-1</f>
        <v>1.3038548752835055E-3</v>
      </c>
      <c r="AF232" s="2">
        <f>(Table2[[#This Row],[Current Week High]]/Table2[[#This Row],[Close Price]])-1</f>
        <v>3.2837003906471152E-2</v>
      </c>
      <c r="AG232" s="2">
        <f>(Table2[[#This Row],[Close Price]]/Table2[[#This Row],[Current Month Low]])-1</f>
        <v>1.3038548752835055E-3</v>
      </c>
      <c r="AH232" s="2">
        <f>(Table2[[#This Row],[Current Month High]]/Table2[[#This Row],[Close Price]])-1</f>
        <v>3.2837003906471152E-2</v>
      </c>
      <c r="AI232">
        <v>9.1943610938119296</v>
      </c>
      <c r="AJ232">
        <v>70.163776493256194</v>
      </c>
      <c r="AK232" t="str">
        <f>IF(AND(Table2[[#This Row],[20D EMA]]&gt;Table2[[#This Row],[50D EMA]],Table2[[#This Row],[50D EMA]]&gt;Table2[[#This Row],[200D EMA]]),"Uptrend","Downtrend/NoTrend")</f>
        <v>Uptrend</v>
      </c>
      <c r="AL232">
        <v>-0.04</v>
      </c>
      <c r="AM232" t="s">
        <v>10353</v>
      </c>
      <c r="AN232">
        <v>-1.19</v>
      </c>
      <c r="AO232" t="s">
        <v>10353</v>
      </c>
      <c r="AP232">
        <v>0.19020692741633799</v>
      </c>
      <c r="AQ232">
        <f>(Table2[[#This Row],[Sharpe Ratio]]-AVERAGE(Table2[Sharpe Ratio]))/_xlfn.STDEV.P(Table2[Sharpe Ratio])</f>
        <v>1.4489010054056259</v>
      </c>
      <c r="AR23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0.42684282054489442</v>
      </c>
      <c r="AS232">
        <f>_xlfn.RANK.AVG(Table2[[#This Row],[1Y Return vs Nifty Z-Score]],Table2[1Y Return vs Nifty Z-Score])</f>
        <v>315</v>
      </c>
      <c r="AT232">
        <f>_xlfn.RANK.AVG(Table2[[#This Row],[6M Return vs Nifty Z-Score]],Table2[6M Return vs Nifty Z-Score])</f>
        <v>424</v>
      </c>
      <c r="AU232">
        <f>_xlfn.RANK.AVG(Table2[[#This Row],[Sharpe Ratio Z-Score]],Table2[Sharpe Ratio Z-Score])</f>
        <v>55</v>
      </c>
      <c r="AV232">
        <f>(Table2[[#This Row],[Rank 1Y]]+Table2[[#This Row],[Rank 6M]]+Table2[[#This Row],[Rank Sharpe]])/3</f>
        <v>264.66666666666669</v>
      </c>
    </row>
    <row r="233" spans="1:48" x14ac:dyDescent="0.3">
      <c r="A233" t="s">
        <v>244</v>
      </c>
      <c r="B233" t="s">
        <v>245</v>
      </c>
      <c r="C233" t="s">
        <v>10314</v>
      </c>
      <c r="D233" t="s">
        <v>54</v>
      </c>
      <c r="E233">
        <v>111847.93915845</v>
      </c>
      <c r="F233">
        <v>1111.55</v>
      </c>
      <c r="G233">
        <v>51.706852903080197</v>
      </c>
      <c r="H233">
        <f>(Table2[[#This Row],[1Y Return vs Nifty]]-AVERAGE(Table2[1Y Return vs Nifty]))/_xlfn.STDEV.P(Table2[1Y Return vs Nifty])</f>
        <v>0.49201709713482328</v>
      </c>
      <c r="I233">
        <v>-11.129876717463199</v>
      </c>
      <c r="J233">
        <f>(Table2[[#This Row],[1M Return vs Nifty]]-AVERAGE(Table2[1M Return vs Nifty]))/_xlfn.STDEV.P(Table2[1M Return vs Nifty])</f>
        <v>-1.154925703557403</v>
      </c>
      <c r="K233">
        <v>7.6375431417439401</v>
      </c>
      <c r="L233">
        <f>(Table2[[#This Row],[6M Return vs Nifty]]-AVERAGE(Table2[6M Return vs Nifty]))/_xlfn.STDEV.P(Table2[6M Return vs Nifty])</f>
        <v>2.2096624078286449E-2</v>
      </c>
      <c r="M233">
        <v>-0.51024792021705501</v>
      </c>
      <c r="N233">
        <f>(Table2[[#This Row],[1W Return vs Nifty]]-AVERAGE(Table2[1W Return vs Nifty]))/_xlfn.STDEV.P(Table2[1W Return vs Nifty])</f>
        <v>0.1041502574726728</v>
      </c>
      <c r="O233">
        <v>1167.2</v>
      </c>
      <c r="P233">
        <v>1154.90294582672</v>
      </c>
      <c r="Q233">
        <v>969.19065613834198</v>
      </c>
      <c r="R233">
        <v>30.689277871159</v>
      </c>
      <c r="S233" s="2">
        <f>(Table2[[#This Row],[Close Price]]-Table2[[#This Row],[20D EMA]])/Table2[[#This Row],[20D EMA]]</f>
        <v>-4.7678204249486024E-2</v>
      </c>
      <c r="T233" s="2">
        <f>(Table2[[#This Row],[Close Price]]-Table2[[#This Row],[50D EMA]])/Table2[[#This Row],[50D EMA]]</f>
        <v>-3.7538172348921088E-2</v>
      </c>
      <c r="U233" s="2">
        <f>(Table2[[#This Row],[Close Price]]-Table2[[#This Row],[200D EMA]])/Table2[[#This Row],[200D EMA]]</f>
        <v>0.14688476716116591</v>
      </c>
      <c r="V233">
        <v>2.28058000150412</v>
      </c>
      <c r="W233">
        <v>1108.05</v>
      </c>
      <c r="X233">
        <v>1139.95</v>
      </c>
      <c r="Y233">
        <v>1108.05</v>
      </c>
      <c r="Z233">
        <v>1139.95</v>
      </c>
      <c r="AA233">
        <v>1108.05</v>
      </c>
      <c r="AB233">
        <v>1139.95</v>
      </c>
      <c r="AC233" s="2">
        <f>(Table2[[#This Row],[Close Price]]/Table2[[#This Row],[Day Low]])-1</f>
        <v>3.1587022246288843E-3</v>
      </c>
      <c r="AD233" s="2">
        <f>(Table2[[#This Row],[Day High]]/Table2[[#This Row],[Close Price]])-1</f>
        <v>2.5549907786424519E-2</v>
      </c>
      <c r="AE233" s="2">
        <f>(Table2[[#This Row],[Close Price]]/Table2[[#This Row],[Current Week Low]])-1</f>
        <v>3.1587022246288843E-3</v>
      </c>
      <c r="AF233" s="2">
        <f>(Table2[[#This Row],[Current Week High]]/Table2[[#This Row],[Close Price]])-1</f>
        <v>2.5549907786424519E-2</v>
      </c>
      <c r="AG233" s="2">
        <f>(Table2[[#This Row],[Close Price]]/Table2[[#This Row],[Current Month Low]])-1</f>
        <v>3.1587022246288843E-3</v>
      </c>
      <c r="AH233" s="2">
        <f>(Table2[[#This Row],[Current Month High]]/Table2[[#This Row],[Close Price]])-1</f>
        <v>2.5549907786424519E-2</v>
      </c>
      <c r="AI233">
        <v>19.139939723809</v>
      </c>
      <c r="AJ233">
        <v>95.781594011448703</v>
      </c>
      <c r="AK233" t="str">
        <f>IF(AND(Table2[[#This Row],[20D EMA]]&gt;Table2[[#This Row],[50D EMA]],Table2[[#This Row],[50D EMA]]&gt;Table2[[#This Row],[200D EMA]]),"Uptrend","Downtrend/NoTrend")</f>
        <v>Uptrend</v>
      </c>
      <c r="AL233">
        <v>-0.13</v>
      </c>
      <c r="AM233" t="s">
        <v>10353</v>
      </c>
      <c r="AN233">
        <v>-5.04</v>
      </c>
      <c r="AO233" t="s">
        <v>10353</v>
      </c>
      <c r="AP233">
        <v>7.7971548735935994E-2</v>
      </c>
      <c r="AQ233">
        <f>(Table2[[#This Row],[Sharpe Ratio]]-AVERAGE(Table2[Sharpe Ratio]))/_xlfn.STDEV.P(Table2[Sharpe Ratio])</f>
        <v>0.16478109188139908</v>
      </c>
      <c r="AR23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-0.37188063299022139</v>
      </c>
      <c r="AS233">
        <f>_xlfn.RANK.AVG(Table2[[#This Row],[1Y Return vs Nifty Z-Score]],Table2[1Y Return vs Nifty Z-Score])</f>
        <v>177</v>
      </c>
      <c r="AT233">
        <f>_xlfn.RANK.AVG(Table2[[#This Row],[6M Return vs Nifty Z-Score]],Table2[6M Return vs Nifty Z-Score])</f>
        <v>321</v>
      </c>
      <c r="AU233">
        <f>_xlfn.RANK.AVG(Table2[[#This Row],[Sharpe Ratio Z-Score]],Table2[Sharpe Ratio Z-Score])</f>
        <v>300</v>
      </c>
      <c r="AV233">
        <f>(Table2[[#This Row],[Rank 1Y]]+Table2[[#This Row],[Rank 6M]]+Table2[[#This Row],[Rank Sharpe]])/3</f>
        <v>266</v>
      </c>
    </row>
    <row r="234" spans="1:48" x14ac:dyDescent="0.3">
      <c r="A234" t="s">
        <v>994</v>
      </c>
      <c r="B234" t="s">
        <v>995</v>
      </c>
      <c r="C234" t="s">
        <v>10314</v>
      </c>
      <c r="D234" t="s">
        <v>54</v>
      </c>
      <c r="E234">
        <v>14327.4445790399</v>
      </c>
      <c r="F234">
        <v>1884.9</v>
      </c>
      <c r="G234">
        <v>45.7397132160295</v>
      </c>
      <c r="H234">
        <f>(Table2[[#This Row],[1Y Return vs Nifty]]-AVERAGE(Table2[1Y Return vs Nifty]))/_xlfn.STDEV.P(Table2[1Y Return vs Nifty])</f>
        <v>0.39123622411038306</v>
      </c>
      <c r="I234">
        <v>19.2149705498015</v>
      </c>
      <c r="J234">
        <f>(Table2[[#This Row],[1M Return vs Nifty]]-AVERAGE(Table2[1M Return vs Nifty]))/_xlfn.STDEV.P(Table2[1M Return vs Nifty])</f>
        <v>1.9611558825632678</v>
      </c>
      <c r="K234">
        <v>9.2691621484067408</v>
      </c>
      <c r="L234">
        <f>(Table2[[#This Row],[6M Return vs Nifty]]-AVERAGE(Table2[6M Return vs Nifty]))/_xlfn.STDEV.P(Table2[6M Return vs Nifty])</f>
        <v>7.9113625087308931E-2</v>
      </c>
      <c r="M234">
        <v>4.9292230217082</v>
      </c>
      <c r="N234">
        <f>(Table2[[#This Row],[1W Return vs Nifty]]-AVERAGE(Table2[1W Return vs Nifty]))/_xlfn.STDEV.P(Table2[1W Return vs Nifty])</f>
        <v>1.411199766160258</v>
      </c>
      <c r="O234">
        <v>1741.35</v>
      </c>
      <c r="P234">
        <v>1611.3549273956701</v>
      </c>
      <c r="Q234">
        <v>1388.4400348623799</v>
      </c>
      <c r="R234">
        <v>61.823119182547501</v>
      </c>
      <c r="S234" s="2">
        <f>(Table2[[#This Row],[Close Price]]-Table2[[#This Row],[20D EMA]])/Table2[[#This Row],[20D EMA]]</f>
        <v>8.2436041002670449E-2</v>
      </c>
      <c r="T234" s="2">
        <f>(Table2[[#This Row],[Close Price]]-Table2[[#This Row],[50D EMA]])/Table2[[#This Row],[50D EMA]]</f>
        <v>0.16976090615023184</v>
      </c>
      <c r="U234" s="2">
        <f>(Table2[[#This Row],[Close Price]]-Table2[[#This Row],[200D EMA]])/Table2[[#This Row],[200D EMA]]</f>
        <v>0.35756673149145296</v>
      </c>
      <c r="V234">
        <v>3.2900561536916801</v>
      </c>
      <c r="W234">
        <v>1870</v>
      </c>
      <c r="X234">
        <v>1936.55</v>
      </c>
      <c r="Y234">
        <v>1870</v>
      </c>
      <c r="Z234">
        <v>1936.55</v>
      </c>
      <c r="AA234">
        <v>1870</v>
      </c>
      <c r="AB234">
        <v>1936.55</v>
      </c>
      <c r="AC234" s="2">
        <f>(Table2[[#This Row],[Close Price]]/Table2[[#This Row],[Day Low]])-1</f>
        <v>7.9679144385027545E-3</v>
      </c>
      <c r="AD234" s="2">
        <f>(Table2[[#This Row],[Day High]]/Table2[[#This Row],[Close Price]])-1</f>
        <v>2.7401984190142725E-2</v>
      </c>
      <c r="AE234" s="2">
        <f>(Table2[[#This Row],[Close Price]]/Table2[[#This Row],[Current Week Low]])-1</f>
        <v>7.9679144385027545E-3</v>
      </c>
      <c r="AF234" s="2">
        <f>(Table2[[#This Row],[Current Week High]]/Table2[[#This Row],[Close Price]])-1</f>
        <v>2.7401984190142725E-2</v>
      </c>
      <c r="AG234" s="2">
        <f>(Table2[[#This Row],[Close Price]]/Table2[[#This Row],[Current Month Low]])-1</f>
        <v>7.9679144385027545E-3</v>
      </c>
      <c r="AH234" s="2">
        <f>(Table2[[#This Row],[Current Month High]]/Table2[[#This Row],[Close Price]])-1</f>
        <v>2.7401984190142725E-2</v>
      </c>
      <c r="AI234">
        <v>5.3053212372009098</v>
      </c>
      <c r="AJ234">
        <v>97.578616352201195</v>
      </c>
      <c r="AK234" t="str">
        <f>IF(AND(Table2[[#This Row],[20D EMA]]&gt;Table2[[#This Row],[50D EMA]],Table2[[#This Row],[50D EMA]]&gt;Table2[[#This Row],[200D EMA]]),"Uptrend","Downtrend/NoTrend")</f>
        <v>Uptrend</v>
      </c>
      <c r="AL234">
        <v>0.11</v>
      </c>
      <c r="AM234" t="s">
        <v>10354</v>
      </c>
      <c r="AN234">
        <v>20.87</v>
      </c>
      <c r="AO234" t="s">
        <v>10354</v>
      </c>
      <c r="AP234">
        <v>7.7315219393717993E-2</v>
      </c>
      <c r="AQ234">
        <f>(Table2[[#This Row],[Sharpe Ratio]]-AVERAGE(Table2[Sharpe Ratio]))/_xlfn.STDEV.P(Table2[Sharpe Ratio])</f>
        <v>0.15727182351983959</v>
      </c>
      <c r="AR23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3.9999773214410572</v>
      </c>
      <c r="AS234">
        <f>_xlfn.RANK.AVG(Table2[[#This Row],[1Y Return vs Nifty Z-Score]],Table2[1Y Return vs Nifty Z-Score])</f>
        <v>196</v>
      </c>
      <c r="AT234">
        <f>_xlfn.RANK.AVG(Table2[[#This Row],[6M Return vs Nifty Z-Score]],Table2[6M Return vs Nifty Z-Score])</f>
        <v>299</v>
      </c>
      <c r="AU234">
        <f>_xlfn.RANK.AVG(Table2[[#This Row],[Sharpe Ratio Z-Score]],Table2[Sharpe Ratio Z-Score])</f>
        <v>305</v>
      </c>
      <c r="AV234">
        <f>(Table2[[#This Row],[Rank 1Y]]+Table2[[#This Row],[Rank 6M]]+Table2[[#This Row],[Rank Sharpe]])/3</f>
        <v>266.66666666666669</v>
      </c>
    </row>
    <row r="235" spans="1:48" x14ac:dyDescent="0.3">
      <c r="A235" t="s">
        <v>1000</v>
      </c>
      <c r="B235" t="s">
        <v>1001</v>
      </c>
      <c r="C235" t="s">
        <v>10315</v>
      </c>
      <c r="D235" t="s">
        <v>257</v>
      </c>
      <c r="E235">
        <v>14015.9899579049</v>
      </c>
      <c r="F235">
        <v>5875.35</v>
      </c>
      <c r="G235">
        <v>-9.0145264576892803</v>
      </c>
      <c r="H235">
        <f>(Table2[[#This Row],[1Y Return vs Nifty]]-AVERAGE(Table2[1Y Return vs Nifty]))/_xlfn.STDEV.P(Table2[1Y Return vs Nifty])</f>
        <v>-0.53352511306458439</v>
      </c>
      <c r="I235">
        <v>9.0547086316463599</v>
      </c>
      <c r="J235">
        <f>(Table2[[#This Row],[1M Return vs Nifty]]-AVERAGE(Table2[1M Return vs Nifty]))/_xlfn.STDEV.P(Table2[1M Return vs Nifty])</f>
        <v>0.91780889206842386</v>
      </c>
      <c r="K235">
        <v>24.051767765065499</v>
      </c>
      <c r="L235">
        <f>(Table2[[#This Row],[6M Return vs Nifty]]-AVERAGE(Table2[6M Return vs Nifty]))/_xlfn.STDEV.P(Table2[6M Return vs Nifty])</f>
        <v>0.59569245624774025</v>
      </c>
      <c r="M235">
        <v>-4.3396576160795002</v>
      </c>
      <c r="N235">
        <f>(Table2[[#This Row],[1W Return vs Nifty]]-AVERAGE(Table2[1W Return vs Nifty]))/_xlfn.STDEV.P(Table2[1W Return vs Nifty])</f>
        <v>-0.81601791972305382</v>
      </c>
      <c r="O235">
        <v>5730.59</v>
      </c>
      <c r="P235">
        <v>5419.6783696386101</v>
      </c>
      <c r="Q235">
        <v>4828.0372182415704</v>
      </c>
      <c r="R235">
        <v>53.782285332937199</v>
      </c>
      <c r="S235" s="2">
        <f>(Table2[[#This Row],[Close Price]]-Table2[[#This Row],[20D EMA]])/Table2[[#This Row],[20D EMA]]</f>
        <v>2.5260924267832843E-2</v>
      </c>
      <c r="T235" s="2">
        <f>(Table2[[#This Row],[Close Price]]-Table2[[#This Row],[50D EMA]])/Table2[[#This Row],[50D EMA]]</f>
        <v>8.4077245785301999E-2</v>
      </c>
      <c r="U235" s="2">
        <f>(Table2[[#This Row],[Close Price]]-Table2[[#This Row],[200D EMA]])/Table2[[#This Row],[200D EMA]]</f>
        <v>0.21692309616036348</v>
      </c>
      <c r="V235">
        <v>1.0308082436563599</v>
      </c>
      <c r="W235">
        <v>5833</v>
      </c>
      <c r="X235">
        <v>6152.9</v>
      </c>
      <c r="Y235">
        <v>5833</v>
      </c>
      <c r="Z235">
        <v>6152.9</v>
      </c>
      <c r="AA235">
        <v>5833</v>
      </c>
      <c r="AB235">
        <v>6152.9</v>
      </c>
      <c r="AC235" s="2">
        <f>(Table2[[#This Row],[Close Price]]/Table2[[#This Row],[Day Low]])-1</f>
        <v>7.2604148808503854E-3</v>
      </c>
      <c r="AD235" s="2">
        <f>(Table2[[#This Row],[Day High]]/Table2[[#This Row],[Close Price]])-1</f>
        <v>4.7239738909171214E-2</v>
      </c>
      <c r="AE235" s="2">
        <f>(Table2[[#This Row],[Close Price]]/Table2[[#This Row],[Current Week Low]])-1</f>
        <v>7.2604148808503854E-3</v>
      </c>
      <c r="AF235" s="2">
        <f>(Table2[[#This Row],[Current Week High]]/Table2[[#This Row],[Close Price]])-1</f>
        <v>4.7239738909171214E-2</v>
      </c>
      <c r="AG235" s="2">
        <f>(Table2[[#This Row],[Close Price]]/Table2[[#This Row],[Current Month Low]])-1</f>
        <v>7.2604148808503854E-3</v>
      </c>
      <c r="AH235" s="2">
        <f>(Table2[[#This Row],[Current Month High]]/Table2[[#This Row],[Close Price]])-1</f>
        <v>4.7239738909171214E-2</v>
      </c>
      <c r="AI235">
        <v>13.6893972273992</v>
      </c>
      <c r="AJ235">
        <v>55.348289948572798</v>
      </c>
      <c r="AK235" t="str">
        <f>IF(AND(Table2[[#This Row],[20D EMA]]&gt;Table2[[#This Row],[50D EMA]],Table2[[#This Row],[50D EMA]]&gt;Table2[[#This Row],[200D EMA]]),"Uptrend","Downtrend/NoTrend")</f>
        <v>Uptrend</v>
      </c>
      <c r="AL235">
        <v>0.28999999999999998</v>
      </c>
      <c r="AM235" t="s">
        <v>10354</v>
      </c>
      <c r="AN235">
        <v>9.7799999999999994</v>
      </c>
      <c r="AO235" t="s">
        <v>10354</v>
      </c>
      <c r="AP235">
        <v>0.14252204233215299</v>
      </c>
      <c r="AQ235">
        <f>(Table2[[#This Row],[Sharpe Ratio]]-AVERAGE(Table2[Sharpe Ratio]))/_xlfn.STDEV.P(Table2[Sharpe Ratio])</f>
        <v>0.90332338780715149</v>
      </c>
      <c r="AR23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1.0672817033356776</v>
      </c>
      <c r="AS235">
        <f>_xlfn.RANK.AVG(Table2[[#This Row],[1Y Return vs Nifty Z-Score]],Table2[1Y Return vs Nifty Z-Score])</f>
        <v>491</v>
      </c>
      <c r="AT235">
        <f>_xlfn.RANK.AVG(Table2[[#This Row],[6M Return vs Nifty Z-Score]],Table2[6M Return vs Nifty Z-Score])</f>
        <v>175</v>
      </c>
      <c r="AU235">
        <f>_xlfn.RANK.AVG(Table2[[#This Row],[Sharpe Ratio Z-Score]],Table2[Sharpe Ratio Z-Score])</f>
        <v>134</v>
      </c>
      <c r="AV235">
        <f>(Table2[[#This Row],[Rank 1Y]]+Table2[[#This Row],[Rank 6M]]+Table2[[#This Row],[Rank Sharpe]])/3</f>
        <v>266.66666666666669</v>
      </c>
    </row>
    <row r="236" spans="1:48" x14ac:dyDescent="0.3">
      <c r="A236" t="s">
        <v>139</v>
      </c>
      <c r="B236" t="s">
        <v>140</v>
      </c>
      <c r="C236" t="s">
        <v>10317</v>
      </c>
      <c r="D236" t="s">
        <v>141</v>
      </c>
      <c r="E236">
        <v>208667.378815</v>
      </c>
      <c r="F236">
        <v>493.85</v>
      </c>
      <c r="G236">
        <v>22.592512496044499</v>
      </c>
      <c r="H236">
        <f>(Table2[[#This Row],[1Y Return vs Nifty]]-AVERAGE(Table2[1Y Return vs Nifty]))/_xlfn.STDEV.P(Table2[1Y Return vs Nifty])</f>
        <v>2.9597149748659827E-4</v>
      </c>
      <c r="I236">
        <v>-23.917258125633001</v>
      </c>
      <c r="J236">
        <f>(Table2[[#This Row],[1M Return vs Nifty]]-AVERAGE(Table2[1M Return vs Nifty]))/_xlfn.STDEV.P(Table2[1M Return vs Nifty])</f>
        <v>-2.4680489297100432</v>
      </c>
      <c r="K236">
        <v>45.021180681517698</v>
      </c>
      <c r="L236">
        <f>(Table2[[#This Row],[6M Return vs Nifty]]-AVERAGE(Table2[6M Return vs Nifty]))/_xlfn.STDEV.P(Table2[6M Return vs Nifty])</f>
        <v>1.3284695522080203</v>
      </c>
      <c r="M236">
        <v>-4.40206132522591</v>
      </c>
      <c r="N236">
        <f>(Table2[[#This Row],[1W Return vs Nifty]]-AVERAGE(Table2[1W Return vs Nifty]))/_xlfn.STDEV.P(Table2[1W Return vs Nifty])</f>
        <v>-0.83101289593506544</v>
      </c>
      <c r="O236">
        <v>542.09</v>
      </c>
      <c r="P236">
        <v>577.84697340177001</v>
      </c>
      <c r="Q236">
        <v>489.30490635215301</v>
      </c>
      <c r="R236">
        <v>28.937359985427399</v>
      </c>
      <c r="S236" s="2">
        <f>(Table2[[#This Row],[Close Price]]-Table2[[#This Row],[20D EMA]])/Table2[[#This Row],[20D EMA]]</f>
        <v>-8.8988913280082654E-2</v>
      </c>
      <c r="T236" s="2">
        <f>(Table2[[#This Row],[Close Price]]-Table2[[#This Row],[50D EMA]])/Table2[[#This Row],[50D EMA]]</f>
        <v>-0.14536196825135556</v>
      </c>
      <c r="U236" s="2">
        <f>(Table2[[#This Row],[Close Price]]-Table2[[#This Row],[200D EMA]])/Table2[[#This Row],[200D EMA]]</f>
        <v>9.2888781388509208E-3</v>
      </c>
      <c r="V236">
        <v>3.48865102519111</v>
      </c>
      <c r="W236">
        <v>492</v>
      </c>
      <c r="X236">
        <v>502.45</v>
      </c>
      <c r="Y236">
        <v>492</v>
      </c>
      <c r="Z236">
        <v>502.45</v>
      </c>
      <c r="AA236">
        <v>492</v>
      </c>
      <c r="AB236">
        <v>502.45</v>
      </c>
      <c r="AC236" s="2">
        <f>(Table2[[#This Row],[Close Price]]/Table2[[#This Row],[Day Low]])-1</f>
        <v>3.7601626016261491E-3</v>
      </c>
      <c r="AD236" s="2">
        <f>(Table2[[#This Row],[Day High]]/Table2[[#This Row],[Close Price]])-1</f>
        <v>1.7414194593500021E-2</v>
      </c>
      <c r="AE236" s="2">
        <f>(Table2[[#This Row],[Close Price]]/Table2[[#This Row],[Current Week Low]])-1</f>
        <v>3.7601626016261491E-3</v>
      </c>
      <c r="AF236" s="2">
        <f>(Table2[[#This Row],[Current Week High]]/Table2[[#This Row],[Close Price]])-1</f>
        <v>1.7414194593500021E-2</v>
      </c>
      <c r="AG236" s="2">
        <f>(Table2[[#This Row],[Close Price]]/Table2[[#This Row],[Current Month Low]])-1</f>
        <v>3.7601626016261491E-3</v>
      </c>
      <c r="AH236" s="2">
        <f>(Table2[[#This Row],[Current Month High]]/Table2[[#This Row],[Close Price]])-1</f>
        <v>1.7414194593500021E-2</v>
      </c>
      <c r="AI236">
        <v>63.551685734534701</v>
      </c>
      <c r="AJ236">
        <v>73.524244553759601</v>
      </c>
      <c r="AK236" t="str">
        <f>IF(AND(Table2[[#This Row],[20D EMA]]&gt;Table2[[#This Row],[50D EMA]],Table2[[#This Row],[50D EMA]]&gt;Table2[[#This Row],[200D EMA]]),"Uptrend","Downtrend/NoTrend")</f>
        <v>Downtrend/NoTrend</v>
      </c>
      <c r="AL236">
        <v>-0.24</v>
      </c>
      <c r="AM236" t="s">
        <v>10353</v>
      </c>
      <c r="AN236">
        <v>-13.62</v>
      </c>
      <c r="AO236" t="s">
        <v>10353</v>
      </c>
      <c r="AP236">
        <v>3.2297288611113001E-2</v>
      </c>
      <c r="AQ236">
        <f>(Table2[[#This Row],[Sharpe Ratio]]-AVERAGE(Table2[Sharpe Ratio]))/_xlfn.STDEV.P(Table2[Sharpe Ratio])</f>
        <v>-0.35779233952104822</v>
      </c>
      <c r="AR23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36">
        <f>_xlfn.RANK.AVG(Table2[[#This Row],[1Y Return vs Nifty Z-Score]],Table2[1Y Return vs Nifty Z-Score])</f>
        <v>300</v>
      </c>
      <c r="AT236">
        <f>_xlfn.RANK.AVG(Table2[[#This Row],[6M Return vs Nifty Z-Score]],Table2[6M Return vs Nifty Z-Score])</f>
        <v>69</v>
      </c>
      <c r="AU236">
        <f>_xlfn.RANK.AVG(Table2[[#This Row],[Sharpe Ratio Z-Score]],Table2[Sharpe Ratio Z-Score])</f>
        <v>438</v>
      </c>
      <c r="AV236">
        <f>(Table2[[#This Row],[Rank 1Y]]+Table2[[#This Row],[Rank 6M]]+Table2[[#This Row],[Rank Sharpe]])/3</f>
        <v>269</v>
      </c>
    </row>
    <row r="237" spans="1:48" x14ac:dyDescent="0.3">
      <c r="A237" t="s">
        <v>785</v>
      </c>
      <c r="B237" t="s">
        <v>786</v>
      </c>
      <c r="C237" t="s">
        <v>10312</v>
      </c>
      <c r="D237" t="s">
        <v>118</v>
      </c>
      <c r="E237">
        <v>21057.141338000001</v>
      </c>
      <c r="F237">
        <v>841</v>
      </c>
      <c r="G237">
        <v>44.3611345282511</v>
      </c>
      <c r="H237">
        <f>(Table2[[#This Row],[1Y Return vs Nifty]]-AVERAGE(Table2[1Y Return vs Nifty]))/_xlfn.STDEV.P(Table2[1Y Return vs Nifty])</f>
        <v>0.36795298105363072</v>
      </c>
      <c r="I237">
        <v>15.6017999247502</v>
      </c>
      <c r="J237">
        <f>(Table2[[#This Row],[1M Return vs Nifty]]-AVERAGE(Table2[1M Return vs Nifty]))/_xlfn.STDEV.P(Table2[1M Return vs Nifty])</f>
        <v>1.5901230560319464</v>
      </c>
      <c r="K237">
        <v>48.0274835956724</v>
      </c>
      <c r="L237">
        <f>(Table2[[#This Row],[6M Return vs Nifty]]-AVERAGE(Table2[6M Return vs Nifty]))/_xlfn.STDEV.P(Table2[6M Return vs Nifty])</f>
        <v>1.4335249454032595</v>
      </c>
      <c r="M237">
        <v>-4.8054655044438803</v>
      </c>
      <c r="N237">
        <f>(Table2[[#This Row],[1W Return vs Nifty]]-AVERAGE(Table2[1W Return vs Nifty]))/_xlfn.STDEV.P(Table2[1W Return vs Nifty])</f>
        <v>-0.92794681467068874</v>
      </c>
      <c r="O237">
        <v>821.19</v>
      </c>
      <c r="P237">
        <v>763.72267177792196</v>
      </c>
      <c r="Q237">
        <v>623.84698798678505</v>
      </c>
      <c r="R237">
        <v>55.741383023720701</v>
      </c>
      <c r="S237" s="2">
        <f>(Table2[[#This Row],[Close Price]]-Table2[[#This Row],[20D EMA]])/Table2[[#This Row],[20D EMA]]</f>
        <v>2.4123528050755544E-2</v>
      </c>
      <c r="T237" s="2">
        <f>(Table2[[#This Row],[Close Price]]-Table2[[#This Row],[50D EMA]])/Table2[[#This Row],[50D EMA]]</f>
        <v>0.10118506504747186</v>
      </c>
      <c r="U237" s="2">
        <f>(Table2[[#This Row],[Close Price]]-Table2[[#This Row],[200D EMA]])/Table2[[#This Row],[200D EMA]]</f>
        <v>0.34808697676651268</v>
      </c>
      <c r="V237">
        <v>0.65228977762484297</v>
      </c>
      <c r="W237">
        <v>820</v>
      </c>
      <c r="X237">
        <v>862.95</v>
      </c>
      <c r="Y237">
        <v>820</v>
      </c>
      <c r="Z237">
        <v>862.95</v>
      </c>
      <c r="AA237">
        <v>820</v>
      </c>
      <c r="AB237">
        <v>862.95</v>
      </c>
      <c r="AC237" s="2">
        <f>(Table2[[#This Row],[Close Price]]/Table2[[#This Row],[Day Low]])-1</f>
        <v>2.5609756097560998E-2</v>
      </c>
      <c r="AD237" s="2">
        <f>(Table2[[#This Row],[Day High]]/Table2[[#This Row],[Close Price]])-1</f>
        <v>2.6099881093935906E-2</v>
      </c>
      <c r="AE237" s="2">
        <f>(Table2[[#This Row],[Close Price]]/Table2[[#This Row],[Current Week Low]])-1</f>
        <v>2.5609756097560998E-2</v>
      </c>
      <c r="AF237" s="2">
        <f>(Table2[[#This Row],[Current Week High]]/Table2[[#This Row],[Close Price]])-1</f>
        <v>2.6099881093935906E-2</v>
      </c>
      <c r="AG237" s="2">
        <f>(Table2[[#This Row],[Close Price]]/Table2[[#This Row],[Current Month Low]])-1</f>
        <v>2.5609756097560998E-2</v>
      </c>
      <c r="AH237" s="2">
        <f>(Table2[[#This Row],[Current Month High]]/Table2[[#This Row],[Close Price]])-1</f>
        <v>2.6099881093935906E-2</v>
      </c>
      <c r="AI237">
        <v>6.4209274673008299</v>
      </c>
      <c r="AJ237">
        <v>86.805864060417505</v>
      </c>
      <c r="AK237" t="str">
        <f>IF(AND(Table2[[#This Row],[20D EMA]]&gt;Table2[[#This Row],[50D EMA]],Table2[[#This Row],[50D EMA]]&gt;Table2[[#This Row],[200D EMA]]),"Uptrend","Downtrend/NoTrend")</f>
        <v>Uptrend</v>
      </c>
      <c r="AL237">
        <v>0.08</v>
      </c>
      <c r="AM237" t="s">
        <v>10354</v>
      </c>
      <c r="AN237">
        <v>0.68</v>
      </c>
      <c r="AO237" t="s">
        <v>10354</v>
      </c>
      <c r="AQ237">
        <f>(Table2[[#This Row],[Sharpe Ratio]]-AVERAGE(Table2[Sharpe Ratio]))/_xlfn.STDEV.P(Table2[Sharpe Ratio])</f>
        <v>-0.72731567472953307</v>
      </c>
      <c r="AR23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1.7363384930886148</v>
      </c>
      <c r="AS237">
        <f>_xlfn.RANK.AVG(Table2[[#This Row],[1Y Return vs Nifty Z-Score]],Table2[1Y Return vs Nifty Z-Score])</f>
        <v>203</v>
      </c>
      <c r="AT237">
        <f>_xlfn.RANK.AVG(Table2[[#This Row],[6M Return vs Nifty Z-Score]],Table2[6M Return vs Nifty Z-Score])</f>
        <v>58</v>
      </c>
      <c r="AU237">
        <f>_xlfn.RANK.AVG(Table2[[#This Row],[Sharpe Ratio Z-Score]],Table2[Sharpe Ratio Z-Score])</f>
        <v>548</v>
      </c>
      <c r="AV237">
        <f>(Table2[[#This Row],[Rank 1Y]]+Table2[[#This Row],[Rank 6M]]+Table2[[#This Row],[Rank Sharpe]])/3</f>
        <v>269.66666666666669</v>
      </c>
    </row>
    <row r="238" spans="1:48" x14ac:dyDescent="0.3">
      <c r="A238" t="s">
        <v>567</v>
      </c>
      <c r="B238" t="s">
        <v>568</v>
      </c>
      <c r="C238" t="s">
        <v>10312</v>
      </c>
      <c r="D238" t="s">
        <v>185</v>
      </c>
      <c r="E238">
        <v>35408.879999999997</v>
      </c>
      <c r="F238">
        <v>811.2</v>
      </c>
      <c r="G238">
        <v>24.891109060306199</v>
      </c>
      <c r="H238">
        <f>(Table2[[#This Row],[1Y Return vs Nifty]]-AVERAGE(Table2[1Y Return vs Nifty]))/_xlfn.STDEV.P(Table2[1Y Return vs Nifty])</f>
        <v>3.9117681835521258E-2</v>
      </c>
      <c r="I238">
        <v>-3.09284957478366</v>
      </c>
      <c r="J238">
        <f>(Table2[[#This Row],[1M Return vs Nifty]]-AVERAGE(Table2[1M Return vs Nifty]))/_xlfn.STDEV.P(Table2[1M Return vs Nifty])</f>
        <v>-0.32961153849081365</v>
      </c>
      <c r="K238">
        <v>64.061011339962306</v>
      </c>
      <c r="L238">
        <f>(Table2[[#This Row],[6M Return vs Nifty]]-AVERAGE(Table2[6M Return vs Nifty]))/_xlfn.STDEV.P(Table2[6M Return vs Nifty])</f>
        <v>1.9938173076773265</v>
      </c>
      <c r="M238">
        <v>-1.42118880128003</v>
      </c>
      <c r="N238">
        <f>(Table2[[#This Row],[1W Return vs Nifty]]-AVERAGE(Table2[1W Return vs Nifty]))/_xlfn.STDEV.P(Table2[1W Return vs Nifty])</f>
        <v>-0.11473956540693593</v>
      </c>
      <c r="O238">
        <v>807.98</v>
      </c>
      <c r="P238">
        <v>767.301857216499</v>
      </c>
      <c r="Q238">
        <v>618.247409128492</v>
      </c>
      <c r="R238">
        <v>48.774544276521603</v>
      </c>
      <c r="S238" s="2">
        <f>(Table2[[#This Row],[Close Price]]-Table2[[#This Row],[20D EMA]])/Table2[[#This Row],[20D EMA]]</f>
        <v>3.9852471595831921E-3</v>
      </c>
      <c r="T238" s="2">
        <f>(Table2[[#This Row],[Close Price]]-Table2[[#This Row],[50D EMA]])/Table2[[#This Row],[50D EMA]]</f>
        <v>5.7211047217776916E-2</v>
      </c>
      <c r="U238" s="2">
        <f>(Table2[[#This Row],[Close Price]]-Table2[[#This Row],[200D EMA]])/Table2[[#This Row],[200D EMA]]</f>
        <v>0.3120960767850241</v>
      </c>
      <c r="V238">
        <v>0.33892423944625799</v>
      </c>
      <c r="W238">
        <v>790</v>
      </c>
      <c r="X238">
        <v>820</v>
      </c>
      <c r="Y238">
        <v>790</v>
      </c>
      <c r="Z238">
        <v>820</v>
      </c>
      <c r="AA238">
        <v>790</v>
      </c>
      <c r="AB238">
        <v>820</v>
      </c>
      <c r="AC238" s="2">
        <f>(Table2[[#This Row],[Close Price]]/Table2[[#This Row],[Day Low]])-1</f>
        <v>2.6835443037974693E-2</v>
      </c>
      <c r="AD238" s="2">
        <f>(Table2[[#This Row],[Day High]]/Table2[[#This Row],[Close Price]])-1</f>
        <v>1.0848126232741562E-2</v>
      </c>
      <c r="AE238" s="2">
        <f>(Table2[[#This Row],[Close Price]]/Table2[[#This Row],[Current Week Low]])-1</f>
        <v>2.6835443037974693E-2</v>
      </c>
      <c r="AF238" s="2">
        <f>(Table2[[#This Row],[Current Week High]]/Table2[[#This Row],[Close Price]])-1</f>
        <v>1.0848126232741562E-2</v>
      </c>
      <c r="AG238" s="2">
        <f>(Table2[[#This Row],[Close Price]]/Table2[[#This Row],[Current Month Low]])-1</f>
        <v>2.6835443037974693E-2</v>
      </c>
      <c r="AH238" s="2">
        <f>(Table2[[#This Row],[Current Month High]]/Table2[[#This Row],[Close Price]])-1</f>
        <v>1.0848126232741562E-2</v>
      </c>
      <c r="AI238">
        <v>5.4733727810650699</v>
      </c>
      <c r="AJ238">
        <v>94.485734835770799</v>
      </c>
      <c r="AK238" t="str">
        <f>IF(AND(Table2[[#This Row],[20D EMA]]&gt;Table2[[#This Row],[50D EMA]],Table2[[#This Row],[50D EMA]]&gt;Table2[[#This Row],[200D EMA]]),"Uptrend","Downtrend/NoTrend")</f>
        <v>Uptrend</v>
      </c>
      <c r="AL238">
        <v>0.02</v>
      </c>
      <c r="AM238" t="s">
        <v>10354</v>
      </c>
      <c r="AN238">
        <v>0.78</v>
      </c>
      <c r="AO238" t="s">
        <v>10354</v>
      </c>
      <c r="AP238">
        <v>1.1104101326359E-2</v>
      </c>
      <c r="AQ238">
        <f>(Table2[[#This Row],[Sharpe Ratio]]-AVERAGE(Table2[Sharpe Ratio]))/_xlfn.STDEV.P(Table2[Sharpe Ratio])</f>
        <v>-0.60027019403870874</v>
      </c>
      <c r="AR23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0.98831369157638937</v>
      </c>
      <c r="AS238">
        <f>_xlfn.RANK.AVG(Table2[[#This Row],[1Y Return vs Nifty Z-Score]],Table2[1Y Return vs Nifty Z-Score])</f>
        <v>285</v>
      </c>
      <c r="AT238">
        <f>_xlfn.RANK.AVG(Table2[[#This Row],[6M Return vs Nifty Z-Score]],Table2[6M Return vs Nifty Z-Score])</f>
        <v>33</v>
      </c>
      <c r="AU238">
        <f>_xlfn.RANK.AVG(Table2[[#This Row],[Sharpe Ratio Z-Score]],Table2[Sharpe Ratio Z-Score])</f>
        <v>494</v>
      </c>
      <c r="AV238">
        <f>(Table2[[#This Row],[Rank 1Y]]+Table2[[#This Row],[Rank 6M]]+Table2[[#This Row],[Rank Sharpe]])/3</f>
        <v>270.66666666666669</v>
      </c>
    </row>
    <row r="239" spans="1:48" x14ac:dyDescent="0.3">
      <c r="A239" t="s">
        <v>349</v>
      </c>
      <c r="B239" t="s">
        <v>350</v>
      </c>
      <c r="C239" t="s">
        <v>10315</v>
      </c>
      <c r="D239" t="s">
        <v>127</v>
      </c>
      <c r="E239">
        <v>72745.895806839995</v>
      </c>
      <c r="F239">
        <v>1562.45</v>
      </c>
      <c r="G239">
        <v>13.9055241561902</v>
      </c>
      <c r="H239">
        <f>(Table2[[#This Row],[1Y Return vs Nifty]]-AVERAGE(Table2[1Y Return vs Nifty]))/_xlfn.STDEV.P(Table2[1Y Return vs Nifty])</f>
        <v>-0.14642126904969463</v>
      </c>
      <c r="I239">
        <v>-8.5030112168407701</v>
      </c>
      <c r="J239">
        <f>(Table2[[#This Row],[1M Return vs Nifty]]-AVERAGE(Table2[1M Return vs Nifty]))/_xlfn.STDEV.P(Table2[1M Return vs Nifty])</f>
        <v>-0.88517554981266622</v>
      </c>
      <c r="K239">
        <v>19.4900378002088</v>
      </c>
      <c r="L239">
        <f>(Table2[[#This Row],[6M Return vs Nifty]]-AVERAGE(Table2[6M Return vs Nifty]))/_xlfn.STDEV.P(Table2[6M Return vs Nifty])</f>
        <v>0.43628259343846543</v>
      </c>
      <c r="M239">
        <v>-3.3322152493750301</v>
      </c>
      <c r="N239">
        <f>(Table2[[#This Row],[1W Return vs Nifty]]-AVERAGE(Table2[1W Return vs Nifty]))/_xlfn.STDEV.P(Table2[1W Return vs Nifty])</f>
        <v>-0.57393977196001544</v>
      </c>
      <c r="O239">
        <v>1600.58</v>
      </c>
      <c r="P239">
        <v>1596.44681784011</v>
      </c>
      <c r="Q239">
        <v>1386.0283342186001</v>
      </c>
      <c r="R239">
        <v>36.753990313988098</v>
      </c>
      <c r="S239" s="2">
        <f>(Table2[[#This Row],[Close Price]]-Table2[[#This Row],[20D EMA]])/Table2[[#This Row],[20D EMA]]</f>
        <v>-2.3822614302315338E-2</v>
      </c>
      <c r="T239" s="2">
        <f>(Table2[[#This Row],[Close Price]]-Table2[[#This Row],[50D EMA]])/Table2[[#This Row],[50D EMA]]</f>
        <v>-2.129530245555283E-2</v>
      </c>
      <c r="U239" s="2">
        <f>(Table2[[#This Row],[Close Price]]-Table2[[#This Row],[200D EMA]])/Table2[[#This Row],[200D EMA]]</f>
        <v>0.12728575702664913</v>
      </c>
      <c r="V239">
        <v>0.62866336758179298</v>
      </c>
      <c r="W239">
        <v>1545.5</v>
      </c>
      <c r="X239">
        <v>1599</v>
      </c>
      <c r="Y239">
        <v>1545.5</v>
      </c>
      <c r="Z239">
        <v>1599</v>
      </c>
      <c r="AA239">
        <v>1545.5</v>
      </c>
      <c r="AB239">
        <v>1599</v>
      </c>
      <c r="AC239" s="2">
        <f>(Table2[[#This Row],[Close Price]]/Table2[[#This Row],[Day Low]])-1</f>
        <v>1.0967324490456232E-2</v>
      </c>
      <c r="AD239" s="2">
        <f>(Table2[[#This Row],[Day High]]/Table2[[#This Row],[Close Price]])-1</f>
        <v>2.3392748567954147E-2</v>
      </c>
      <c r="AE239" s="2">
        <f>(Table2[[#This Row],[Close Price]]/Table2[[#This Row],[Current Week Low]])-1</f>
        <v>1.0967324490456232E-2</v>
      </c>
      <c r="AF239" s="2">
        <f>(Table2[[#This Row],[Current Week High]]/Table2[[#This Row],[Close Price]])-1</f>
        <v>2.3392748567954147E-2</v>
      </c>
      <c r="AG239" s="2">
        <f>(Table2[[#This Row],[Close Price]]/Table2[[#This Row],[Current Month Low]])-1</f>
        <v>1.0967324490456232E-2</v>
      </c>
      <c r="AH239" s="2">
        <f>(Table2[[#This Row],[Current Month High]]/Table2[[#This Row],[Close Price]])-1</f>
        <v>2.3392748567954147E-2</v>
      </c>
      <c r="AI239">
        <v>15.4916957342635</v>
      </c>
      <c r="AJ239">
        <v>55.886461139379399</v>
      </c>
      <c r="AK239" t="str">
        <f>IF(AND(Table2[[#This Row],[20D EMA]]&gt;Table2[[#This Row],[50D EMA]],Table2[[#This Row],[50D EMA]]&gt;Table2[[#This Row],[200D EMA]]),"Uptrend","Downtrend/NoTrend")</f>
        <v>Uptrend</v>
      </c>
      <c r="AL239">
        <v>-7.0000000000000007E-2</v>
      </c>
      <c r="AM239" t="s">
        <v>10353</v>
      </c>
      <c r="AN239">
        <v>-0.3</v>
      </c>
      <c r="AO239" t="s">
        <v>10353</v>
      </c>
      <c r="AP239">
        <v>8.7208920979698998E-2</v>
      </c>
      <c r="AQ239">
        <f>(Table2[[#This Row],[Sharpe Ratio]]-AVERAGE(Table2[Sharpe Ratio]))/_xlfn.STDEV.P(Table2[Sharpe Ratio])</f>
        <v>0.27046874390625308</v>
      </c>
      <c r="AR23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-0.89878525347765781</v>
      </c>
      <c r="AS239">
        <f>_xlfn.RANK.AVG(Table2[[#This Row],[1Y Return vs Nifty Z-Score]],Table2[1Y Return vs Nifty Z-Score])</f>
        <v>346</v>
      </c>
      <c r="AT239">
        <f>_xlfn.RANK.AVG(Table2[[#This Row],[6M Return vs Nifty Z-Score]],Table2[6M Return vs Nifty Z-Score])</f>
        <v>204</v>
      </c>
      <c r="AU239">
        <f>_xlfn.RANK.AVG(Table2[[#This Row],[Sharpe Ratio Z-Score]],Table2[Sharpe Ratio Z-Score])</f>
        <v>265</v>
      </c>
      <c r="AV239">
        <f>(Table2[[#This Row],[Rank 1Y]]+Table2[[#This Row],[Rank 6M]]+Table2[[#This Row],[Rank Sharpe]])/3</f>
        <v>271.66666666666669</v>
      </c>
    </row>
    <row r="240" spans="1:48" x14ac:dyDescent="0.3">
      <c r="A240" t="s">
        <v>1089</v>
      </c>
      <c r="B240" t="s">
        <v>1090</v>
      </c>
      <c r="C240" t="s">
        <v>10312</v>
      </c>
      <c r="D240" t="s">
        <v>989</v>
      </c>
      <c r="E240">
        <v>11940.529065324999</v>
      </c>
      <c r="F240">
        <v>591.85</v>
      </c>
      <c r="G240">
        <v>15.316059034932801</v>
      </c>
      <c r="H240">
        <f>(Table2[[#This Row],[1Y Return vs Nifty]]-AVERAGE(Table2[1Y Return vs Nifty]))/_xlfn.STDEV.P(Table2[1Y Return vs Nifty])</f>
        <v>-0.12259830797177769</v>
      </c>
      <c r="I240">
        <v>22.5921921896967</v>
      </c>
      <c r="J240">
        <f>(Table2[[#This Row],[1M Return vs Nifty]]-AVERAGE(Table2[1M Return vs Nifty]))/_xlfn.STDEV.P(Table2[1M Return vs Nifty])</f>
        <v>2.3079593471395552</v>
      </c>
      <c r="K240">
        <v>44.8874477726214</v>
      </c>
      <c r="L240">
        <f>(Table2[[#This Row],[6M Return vs Nifty]]-AVERAGE(Table2[6M Return vs Nifty]))/_xlfn.STDEV.P(Table2[6M Return vs Nifty])</f>
        <v>1.3237962495740461</v>
      </c>
      <c r="M240">
        <v>4.7994843395348701</v>
      </c>
      <c r="N240">
        <f>(Table2[[#This Row],[1W Return vs Nifty]]-AVERAGE(Table2[1W Return vs Nifty]))/_xlfn.STDEV.P(Table2[1W Return vs Nifty])</f>
        <v>1.3800248812122733</v>
      </c>
      <c r="O240">
        <v>544.89</v>
      </c>
      <c r="P240">
        <v>495.81592669054697</v>
      </c>
      <c r="Q240">
        <v>430.77301687839798</v>
      </c>
      <c r="R240">
        <v>70.487035127624594</v>
      </c>
      <c r="S240" s="2">
        <f>(Table2[[#This Row],[Close Price]]-Table2[[#This Row],[20D EMA]])/Table2[[#This Row],[20D EMA]]</f>
        <v>8.6182532254216515E-2</v>
      </c>
      <c r="T240" s="2">
        <f>(Table2[[#This Row],[Close Price]]-Table2[[#This Row],[50D EMA]])/Table2[[#This Row],[50D EMA]]</f>
        <v>0.19368896427038473</v>
      </c>
      <c r="U240" s="2">
        <f>(Table2[[#This Row],[Close Price]]-Table2[[#This Row],[200D EMA]])/Table2[[#This Row],[200D EMA]]</f>
        <v>0.37392542431939774</v>
      </c>
      <c r="V240">
        <v>1.43442053974505</v>
      </c>
      <c r="W240">
        <v>587.29999999999995</v>
      </c>
      <c r="X240">
        <v>600</v>
      </c>
      <c r="Y240">
        <v>587.29999999999995</v>
      </c>
      <c r="Z240">
        <v>600</v>
      </c>
      <c r="AA240">
        <v>587.29999999999995</v>
      </c>
      <c r="AB240">
        <v>600</v>
      </c>
      <c r="AC240" s="2">
        <f>(Table2[[#This Row],[Close Price]]/Table2[[#This Row],[Day Low]])-1</f>
        <v>7.7473182359952819E-3</v>
      </c>
      <c r="AD240" s="2">
        <f>(Table2[[#This Row],[Day High]]/Table2[[#This Row],[Close Price]])-1</f>
        <v>1.3770381008701538E-2</v>
      </c>
      <c r="AE240" s="2">
        <f>(Table2[[#This Row],[Close Price]]/Table2[[#This Row],[Current Week Low]])-1</f>
        <v>7.7473182359952819E-3</v>
      </c>
      <c r="AF240" s="2">
        <f>(Table2[[#This Row],[Current Week High]]/Table2[[#This Row],[Close Price]])-1</f>
        <v>1.3770381008701538E-2</v>
      </c>
      <c r="AG240" s="2">
        <f>(Table2[[#This Row],[Close Price]]/Table2[[#This Row],[Current Month Low]])-1</f>
        <v>7.7473182359952819E-3</v>
      </c>
      <c r="AH240" s="2">
        <f>(Table2[[#This Row],[Current Month High]]/Table2[[#This Row],[Close Price]])-1</f>
        <v>1.3770381008701538E-2</v>
      </c>
      <c r="AI240">
        <v>5.6010813550730596</v>
      </c>
      <c r="AJ240">
        <v>72.299854439592394</v>
      </c>
      <c r="AK240" t="str">
        <f>IF(AND(Table2[[#This Row],[20D EMA]]&gt;Table2[[#This Row],[50D EMA]],Table2[[#This Row],[50D EMA]]&gt;Table2[[#This Row],[200D EMA]]),"Uptrend","Downtrend/NoTrend")</f>
        <v>Uptrend</v>
      </c>
      <c r="AL240">
        <v>0.28000000000000003</v>
      </c>
      <c r="AM240" t="s">
        <v>10354</v>
      </c>
      <c r="AN240">
        <v>17.78</v>
      </c>
      <c r="AO240" t="s">
        <v>10354</v>
      </c>
      <c r="AP240">
        <v>4.3147584363610998E-2</v>
      </c>
      <c r="AQ240">
        <f>(Table2[[#This Row],[Sharpe Ratio]]-AVERAGE(Table2[Sharpe Ratio]))/_xlfn.STDEV.P(Table2[Sharpe Ratio])</f>
        <v>-0.23365072742665302</v>
      </c>
      <c r="AR24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4.6555314425274439</v>
      </c>
      <c r="AS240">
        <f>_xlfn.RANK.AVG(Table2[[#This Row],[1Y Return vs Nifty Z-Score]],Table2[1Y Return vs Nifty Z-Score])</f>
        <v>344</v>
      </c>
      <c r="AT240">
        <f>_xlfn.RANK.AVG(Table2[[#This Row],[6M Return vs Nifty Z-Score]],Table2[6M Return vs Nifty Z-Score])</f>
        <v>70</v>
      </c>
      <c r="AU240">
        <f>_xlfn.RANK.AVG(Table2[[#This Row],[Sharpe Ratio Z-Score]],Table2[Sharpe Ratio Z-Score])</f>
        <v>403</v>
      </c>
      <c r="AV240">
        <f>(Table2[[#This Row],[Rank 1Y]]+Table2[[#This Row],[Rank 6M]]+Table2[[#This Row],[Rank Sharpe]])/3</f>
        <v>272.33333333333331</v>
      </c>
    </row>
    <row r="241" spans="1:48" x14ac:dyDescent="0.3">
      <c r="A241" t="s">
        <v>938</v>
      </c>
      <c r="B241" t="s">
        <v>939</v>
      </c>
      <c r="C241" t="s">
        <v>10321</v>
      </c>
      <c r="D241" t="s">
        <v>730</v>
      </c>
      <c r="E241">
        <v>15818.663325</v>
      </c>
      <c r="F241">
        <v>3798.5</v>
      </c>
      <c r="G241">
        <v>21.643490712401299</v>
      </c>
      <c r="H241">
        <f>(Table2[[#This Row],[1Y Return vs Nifty]]-AVERAGE(Table2[1Y Return vs Nifty]))/_xlfn.STDEV.P(Table2[1Y Return vs Nifty])</f>
        <v>-1.5732351768068715E-2</v>
      </c>
      <c r="I241">
        <v>-17.2964742842621</v>
      </c>
      <c r="J241">
        <f>(Table2[[#This Row],[1M Return vs Nifty]]-AVERAGE(Table2[1M Return vs Nifty]))/_xlfn.STDEV.P(Table2[1M Return vs Nifty])</f>
        <v>-1.7881673527136983</v>
      </c>
      <c r="K241">
        <v>5.4394604471039996</v>
      </c>
      <c r="L241">
        <f>(Table2[[#This Row],[6M Return vs Nifty]]-AVERAGE(Table2[6M Return vs Nifty]))/_xlfn.STDEV.P(Table2[6M Return vs Nifty])</f>
        <v>-5.4715476483435749E-2</v>
      </c>
      <c r="M241">
        <v>-4.2494012363252303</v>
      </c>
      <c r="N241">
        <f>(Table2[[#This Row],[1W Return vs Nifty]]-AVERAGE(Table2[1W Return vs Nifty]))/_xlfn.STDEV.P(Table2[1W Return vs Nifty])</f>
        <v>-0.79433023022654847</v>
      </c>
      <c r="O241">
        <v>3966.47</v>
      </c>
      <c r="P241">
        <v>4137.2072712976496</v>
      </c>
      <c r="Q241">
        <v>3586.5146737701798</v>
      </c>
      <c r="R241">
        <v>35.569981440023298</v>
      </c>
      <c r="S241" s="2">
        <f>(Table2[[#This Row],[Close Price]]-Table2[[#This Row],[20D EMA]])/Table2[[#This Row],[20D EMA]]</f>
        <v>-4.2347477732089189E-2</v>
      </c>
      <c r="T241" s="2">
        <f>(Table2[[#This Row],[Close Price]]-Table2[[#This Row],[50D EMA]])/Table2[[#This Row],[50D EMA]]</f>
        <v>-8.1868576816895355E-2</v>
      </c>
      <c r="U241" s="2">
        <f>(Table2[[#This Row],[Close Price]]-Table2[[#This Row],[200D EMA]])/Table2[[#This Row],[200D EMA]]</f>
        <v>5.9106220247798158E-2</v>
      </c>
      <c r="V241">
        <v>0.496525914290184</v>
      </c>
      <c r="W241">
        <v>3770.25</v>
      </c>
      <c r="X241">
        <v>3850</v>
      </c>
      <c r="Y241">
        <v>3770.25</v>
      </c>
      <c r="Z241">
        <v>3850</v>
      </c>
      <c r="AA241">
        <v>3770.25</v>
      </c>
      <c r="AB241">
        <v>3850</v>
      </c>
      <c r="AC241" s="2">
        <f>(Table2[[#This Row],[Close Price]]/Table2[[#This Row],[Day Low]])-1</f>
        <v>7.4928718254758664E-3</v>
      </c>
      <c r="AD241" s="2">
        <f>(Table2[[#This Row],[Day High]]/Table2[[#This Row],[Close Price]])-1</f>
        <v>1.3557983414505648E-2</v>
      </c>
      <c r="AE241" s="2">
        <f>(Table2[[#This Row],[Close Price]]/Table2[[#This Row],[Current Week Low]])-1</f>
        <v>7.4928718254758664E-3</v>
      </c>
      <c r="AF241" s="2">
        <f>(Table2[[#This Row],[Current Week High]]/Table2[[#This Row],[Close Price]])-1</f>
        <v>1.3557983414505648E-2</v>
      </c>
      <c r="AG241" s="2">
        <f>(Table2[[#This Row],[Close Price]]/Table2[[#This Row],[Current Month Low]])-1</f>
        <v>7.4928718254758664E-3</v>
      </c>
      <c r="AH241" s="2">
        <f>(Table2[[#This Row],[Current Month High]]/Table2[[#This Row],[Close Price]])-1</f>
        <v>1.3557983414505648E-2</v>
      </c>
      <c r="AI241">
        <v>44.478083453994998</v>
      </c>
      <c r="AJ241">
        <v>99.391092097320197</v>
      </c>
      <c r="AK241" t="str">
        <f>IF(AND(Table2[[#This Row],[20D EMA]]&gt;Table2[[#This Row],[50D EMA]],Table2[[#This Row],[50D EMA]]&gt;Table2[[#This Row],[200D EMA]]),"Uptrend","Downtrend/NoTrend")</f>
        <v>Downtrend/NoTrend</v>
      </c>
      <c r="AL241">
        <v>-0.09</v>
      </c>
      <c r="AM241" t="s">
        <v>10353</v>
      </c>
      <c r="AN241">
        <v>4.55</v>
      </c>
      <c r="AO241" t="s">
        <v>10354</v>
      </c>
      <c r="AP241">
        <v>0.12720653114265201</v>
      </c>
      <c r="AQ241">
        <f>(Table2[[#This Row],[Sharpe Ratio]]-AVERAGE(Table2[Sharpe Ratio]))/_xlfn.STDEV.P(Table2[Sharpe Ratio])</f>
        <v>0.72809385559125073</v>
      </c>
      <c r="AR24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41">
        <f>_xlfn.RANK.AVG(Table2[[#This Row],[1Y Return vs Nifty Z-Score]],Table2[1Y Return vs Nifty Z-Score])</f>
        <v>304</v>
      </c>
      <c r="AT241">
        <f>_xlfn.RANK.AVG(Table2[[#This Row],[6M Return vs Nifty Z-Score]],Table2[6M Return vs Nifty Z-Score])</f>
        <v>346</v>
      </c>
      <c r="AU241">
        <f>_xlfn.RANK.AVG(Table2[[#This Row],[Sharpe Ratio Z-Score]],Table2[Sharpe Ratio Z-Score])</f>
        <v>168</v>
      </c>
      <c r="AV241">
        <f>(Table2[[#This Row],[Rank 1Y]]+Table2[[#This Row],[Rank 6M]]+Table2[[#This Row],[Rank Sharpe]])/3</f>
        <v>272.66666666666669</v>
      </c>
    </row>
    <row r="242" spans="1:48" x14ac:dyDescent="0.3">
      <c r="A242" t="s">
        <v>690</v>
      </c>
      <c r="B242" t="s">
        <v>691</v>
      </c>
      <c r="C242" t="s">
        <v>10308</v>
      </c>
      <c r="D242" t="s">
        <v>276</v>
      </c>
      <c r="E242">
        <v>25989.190639600001</v>
      </c>
      <c r="F242">
        <v>262.75</v>
      </c>
      <c r="G242">
        <v>53.226729393651901</v>
      </c>
      <c r="H242">
        <f>(Table2[[#This Row],[1Y Return vs Nifty]]-AVERAGE(Table2[1Y Return vs Nifty]))/_xlfn.STDEV.P(Table2[1Y Return vs Nifty])</f>
        <v>0.51768676260981505</v>
      </c>
      <c r="I242">
        <v>2.3332950988768202</v>
      </c>
      <c r="J242">
        <f>(Table2[[#This Row],[1M Return vs Nifty]]-AVERAGE(Table2[1M Return vs Nifty]))/_xlfn.STDEV.P(Table2[1M Return vs Nifty])</f>
        <v>0.2275937541342859</v>
      </c>
      <c r="K242">
        <v>9.6768409285817008</v>
      </c>
      <c r="L242">
        <f>(Table2[[#This Row],[6M Return vs Nifty]]-AVERAGE(Table2[6M Return vs Nifty]))/_xlfn.STDEV.P(Table2[6M Return vs Nifty])</f>
        <v>9.3359978755458248E-2</v>
      </c>
      <c r="M242">
        <v>-2.2661981541882601</v>
      </c>
      <c r="N242">
        <f>(Table2[[#This Row],[1W Return vs Nifty]]-AVERAGE(Table2[1W Return vs Nifty]))/_xlfn.STDEV.P(Table2[1W Return vs Nifty])</f>
        <v>-0.31778671307019724</v>
      </c>
      <c r="O242">
        <v>261.41000000000003</v>
      </c>
      <c r="P242">
        <v>248.90345373869201</v>
      </c>
      <c r="Q242">
        <v>207.638524121762</v>
      </c>
      <c r="R242">
        <v>48.905863944040902</v>
      </c>
      <c r="S242" s="2">
        <f>(Table2[[#This Row],[Close Price]]-Table2[[#This Row],[20D EMA]])/Table2[[#This Row],[20D EMA]]</f>
        <v>5.1260472055390952E-3</v>
      </c>
      <c r="T242" s="2">
        <f>(Table2[[#This Row],[Close Price]]-Table2[[#This Row],[50D EMA]])/Table2[[#This Row],[50D EMA]]</f>
        <v>5.5630189349821578E-2</v>
      </c>
      <c r="U242" s="2">
        <f>(Table2[[#This Row],[Close Price]]-Table2[[#This Row],[200D EMA]])/Table2[[#This Row],[200D EMA]]</f>
        <v>0.26542028321256939</v>
      </c>
      <c r="V242">
        <v>0.95231233963778705</v>
      </c>
      <c r="W242">
        <v>260.55</v>
      </c>
      <c r="X242">
        <v>265.5</v>
      </c>
      <c r="Y242">
        <v>260.55</v>
      </c>
      <c r="Z242">
        <v>265.5</v>
      </c>
      <c r="AA242">
        <v>260.55</v>
      </c>
      <c r="AB242">
        <v>265.5</v>
      </c>
      <c r="AC242" s="2">
        <f>(Table2[[#This Row],[Close Price]]/Table2[[#This Row],[Day Low]])-1</f>
        <v>8.4436768374591686E-3</v>
      </c>
      <c r="AD242" s="2">
        <f>(Table2[[#This Row],[Day High]]/Table2[[#This Row],[Close Price]])-1</f>
        <v>1.0466222645099998E-2</v>
      </c>
      <c r="AE242" s="2">
        <f>(Table2[[#This Row],[Close Price]]/Table2[[#This Row],[Current Week Low]])-1</f>
        <v>8.4436768374591686E-3</v>
      </c>
      <c r="AF242" s="2">
        <f>(Table2[[#This Row],[Current Week High]]/Table2[[#This Row],[Close Price]])-1</f>
        <v>1.0466222645099998E-2</v>
      </c>
      <c r="AG242" s="2">
        <f>(Table2[[#This Row],[Close Price]]/Table2[[#This Row],[Current Month Low]])-1</f>
        <v>8.4436768374591686E-3</v>
      </c>
      <c r="AH242" s="2">
        <f>(Table2[[#This Row],[Current Month High]]/Table2[[#This Row],[Close Price]])-1</f>
        <v>1.0466222645099998E-2</v>
      </c>
      <c r="AI242">
        <v>8.2397716460513593</v>
      </c>
      <c r="AJ242">
        <v>98.451661631419896</v>
      </c>
      <c r="AK242" t="str">
        <f>IF(AND(Table2[[#This Row],[20D EMA]]&gt;Table2[[#This Row],[50D EMA]],Table2[[#This Row],[50D EMA]]&gt;Table2[[#This Row],[200D EMA]]),"Uptrend","Downtrend/NoTrend")</f>
        <v>Uptrend</v>
      </c>
      <c r="AL242">
        <v>0.24</v>
      </c>
      <c r="AM242" t="s">
        <v>10354</v>
      </c>
      <c r="AN242">
        <v>7.05</v>
      </c>
      <c r="AO242" t="s">
        <v>10354</v>
      </c>
      <c r="AP242">
        <v>6.4154970917117998E-2</v>
      </c>
      <c r="AQ242">
        <f>(Table2[[#This Row],[Sharpe Ratio]]-AVERAGE(Table2[Sharpe Ratio]))/_xlfn.STDEV.P(Table2[Sharpe Ratio])</f>
        <v>6.7013230731760177E-3</v>
      </c>
      <c r="AR24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0.52755510550253804</v>
      </c>
      <c r="AS242">
        <f>_xlfn.RANK.AVG(Table2[[#This Row],[1Y Return vs Nifty Z-Score]],Table2[1Y Return vs Nifty Z-Score])</f>
        <v>175</v>
      </c>
      <c r="AT242">
        <f>_xlfn.RANK.AVG(Table2[[#This Row],[6M Return vs Nifty Z-Score]],Table2[6M Return vs Nifty Z-Score])</f>
        <v>296</v>
      </c>
      <c r="AU242">
        <f>_xlfn.RANK.AVG(Table2[[#This Row],[Sharpe Ratio Z-Score]],Table2[Sharpe Ratio Z-Score])</f>
        <v>348</v>
      </c>
      <c r="AV242">
        <f>(Table2[[#This Row],[Rank 1Y]]+Table2[[#This Row],[Rank 6M]]+Table2[[#This Row],[Rank Sharpe]])/3</f>
        <v>273</v>
      </c>
    </row>
    <row r="243" spans="1:48" x14ac:dyDescent="0.3">
      <c r="A243" t="s">
        <v>852</v>
      </c>
      <c r="B243" t="s">
        <v>853</v>
      </c>
      <c r="C243" t="s">
        <v>10318</v>
      </c>
      <c r="D243" t="s">
        <v>305</v>
      </c>
      <c r="E243">
        <v>18673.828466474999</v>
      </c>
      <c r="F243">
        <v>855.75</v>
      </c>
      <c r="G243">
        <v>29.708174141162399</v>
      </c>
      <c r="H243">
        <f>(Table2[[#This Row],[1Y Return vs Nifty]]-AVERAGE(Table2[1Y Return vs Nifty]))/_xlfn.STDEV.P(Table2[1Y Return vs Nifty])</f>
        <v>0.12047458811303789</v>
      </c>
      <c r="I243">
        <v>-1.6430848789814501</v>
      </c>
      <c r="J243">
        <f>(Table2[[#This Row],[1M Return vs Nifty]]-AVERAGE(Table2[1M Return vs Nifty]))/_xlfn.STDEV.P(Table2[1M Return vs Nifty])</f>
        <v>-0.1807366724218529</v>
      </c>
      <c r="K243">
        <v>-8.4156436688298104</v>
      </c>
      <c r="L243">
        <f>(Table2[[#This Row],[6M Return vs Nifty]]-AVERAGE(Table2[6M Return vs Nifty]))/_xlfn.STDEV.P(Table2[6M Return vs Nifty])</f>
        <v>-0.53888272516857583</v>
      </c>
      <c r="M243">
        <v>3.1914752289847899</v>
      </c>
      <c r="N243">
        <f>(Table2[[#This Row],[1W Return vs Nifty]]-AVERAGE(Table2[1W Return vs Nifty]))/_xlfn.STDEV.P(Table2[1W Return vs Nifty])</f>
        <v>0.99363665699910253</v>
      </c>
      <c r="O243">
        <v>808.01</v>
      </c>
      <c r="P243">
        <v>809.32151419209697</v>
      </c>
      <c r="Q243">
        <v>755.14286013674496</v>
      </c>
      <c r="R243">
        <v>73.273058296409801</v>
      </c>
      <c r="S243" s="2">
        <f>(Table2[[#This Row],[Close Price]]-Table2[[#This Row],[20D EMA]])/Table2[[#This Row],[20D EMA]]</f>
        <v>5.9083427185307125E-2</v>
      </c>
      <c r="T243" s="2">
        <f>(Table2[[#This Row],[Close Price]]-Table2[[#This Row],[50D EMA]])/Table2[[#This Row],[50D EMA]]</f>
        <v>5.7367171135009477E-2</v>
      </c>
      <c r="U243" s="2">
        <f>(Table2[[#This Row],[Close Price]]-Table2[[#This Row],[200D EMA]])/Table2[[#This Row],[200D EMA]]</f>
        <v>0.13322928041064522</v>
      </c>
      <c r="V243">
        <v>1.12769571036063</v>
      </c>
      <c r="W243">
        <v>830</v>
      </c>
      <c r="X243">
        <v>881.8</v>
      </c>
      <c r="Y243">
        <v>830</v>
      </c>
      <c r="Z243">
        <v>881.8</v>
      </c>
      <c r="AA243">
        <v>830</v>
      </c>
      <c r="AB243">
        <v>881.8</v>
      </c>
      <c r="AC243" s="2">
        <f>(Table2[[#This Row],[Close Price]]/Table2[[#This Row],[Day Low]])-1</f>
        <v>3.1024096385542155E-2</v>
      </c>
      <c r="AD243" s="2">
        <f>(Table2[[#This Row],[Day High]]/Table2[[#This Row],[Close Price]])-1</f>
        <v>3.0441133508618101E-2</v>
      </c>
      <c r="AE243" s="2">
        <f>(Table2[[#This Row],[Close Price]]/Table2[[#This Row],[Current Week Low]])-1</f>
        <v>3.1024096385542155E-2</v>
      </c>
      <c r="AF243" s="2">
        <f>(Table2[[#This Row],[Current Week High]]/Table2[[#This Row],[Close Price]])-1</f>
        <v>3.0441133508618101E-2</v>
      </c>
      <c r="AG243" s="2">
        <f>(Table2[[#This Row],[Close Price]]/Table2[[#This Row],[Current Month Low]])-1</f>
        <v>3.1024096385542155E-2</v>
      </c>
      <c r="AH243" s="2">
        <f>(Table2[[#This Row],[Current Month High]]/Table2[[#This Row],[Close Price]])-1</f>
        <v>3.0441133508618101E-2</v>
      </c>
      <c r="AI243">
        <v>11.948583114227199</v>
      </c>
      <c r="AJ243">
        <v>62.566489361702097</v>
      </c>
      <c r="AK243" t="str">
        <f>IF(AND(Table2[[#This Row],[20D EMA]]&gt;Table2[[#This Row],[50D EMA]],Table2[[#This Row],[50D EMA]]&gt;Table2[[#This Row],[200D EMA]]),"Uptrend","Downtrend/NoTrend")</f>
        <v>Downtrend/NoTrend</v>
      </c>
      <c r="AL243">
        <v>-0.08</v>
      </c>
      <c r="AM243" t="s">
        <v>10353</v>
      </c>
      <c r="AN243">
        <v>11.65</v>
      </c>
      <c r="AO243" t="s">
        <v>10354</v>
      </c>
      <c r="AP243">
        <v>0.18672870460128599</v>
      </c>
      <c r="AQ243">
        <f>(Table2[[#This Row],[Sharpe Ratio]]-AVERAGE(Table2[Sharpe Ratio]))/_xlfn.STDEV.P(Table2[Sharpe Ratio])</f>
        <v>1.4091055751857031</v>
      </c>
      <c r="AR24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43">
        <f>_xlfn.RANK.AVG(Table2[[#This Row],[1Y Return vs Nifty Z-Score]],Table2[1Y Return vs Nifty Z-Score])</f>
        <v>262</v>
      </c>
      <c r="AT243">
        <f>_xlfn.RANK.AVG(Table2[[#This Row],[6M Return vs Nifty Z-Score]],Table2[6M Return vs Nifty Z-Score])</f>
        <v>496</v>
      </c>
      <c r="AU243">
        <f>_xlfn.RANK.AVG(Table2[[#This Row],[Sharpe Ratio Z-Score]],Table2[Sharpe Ratio Z-Score])</f>
        <v>61</v>
      </c>
      <c r="AV243">
        <f>(Table2[[#This Row],[Rank 1Y]]+Table2[[#This Row],[Rank 6M]]+Table2[[#This Row],[Rank Sharpe]])/3</f>
        <v>273</v>
      </c>
    </row>
    <row r="244" spans="1:48" x14ac:dyDescent="0.3">
      <c r="A244" t="s">
        <v>1795</v>
      </c>
      <c r="B244" t="s">
        <v>1796</v>
      </c>
      <c r="C244" t="s">
        <v>10314</v>
      </c>
      <c r="D244" t="s">
        <v>54</v>
      </c>
      <c r="E244">
        <v>4276.0511640000004</v>
      </c>
      <c r="F244">
        <v>531.29999999999995</v>
      </c>
      <c r="G244">
        <v>62.2946972578874</v>
      </c>
      <c r="H244">
        <f>(Table2[[#This Row],[1Y Return vs Nifty]]-AVERAGE(Table2[1Y Return vs Nifty]))/_xlfn.STDEV.P(Table2[1Y Return vs Nifty])</f>
        <v>0.67083848451410211</v>
      </c>
      <c r="I244">
        <v>37.594543572696303</v>
      </c>
      <c r="J244">
        <f>(Table2[[#This Row],[1M Return vs Nifty]]-AVERAGE(Table2[1M Return vs Nifty]))/_xlfn.STDEV.P(Table2[1M Return vs Nifty])</f>
        <v>3.8485355932921692</v>
      </c>
      <c r="K244">
        <v>38.299521221085897</v>
      </c>
      <c r="L244">
        <f>(Table2[[#This Row],[6M Return vs Nifty]]-AVERAGE(Table2[6M Return vs Nifty]))/_xlfn.STDEV.P(Table2[6M Return vs Nifty])</f>
        <v>1.0935808541279362</v>
      </c>
      <c r="M244">
        <v>-3.1795688134957301</v>
      </c>
      <c r="N244">
        <f>(Table2[[#This Row],[1W Return vs Nifty]]-AVERAGE(Table2[1W Return vs Nifty]))/_xlfn.STDEV.P(Table2[1W Return vs Nifty])</f>
        <v>-0.53726038693358613</v>
      </c>
      <c r="O244">
        <v>512.25</v>
      </c>
      <c r="P244">
        <v>460.67485678414999</v>
      </c>
      <c r="Q244">
        <v>377.61371192736601</v>
      </c>
      <c r="R244">
        <v>52.285581760810302</v>
      </c>
      <c r="S244" s="2">
        <f>(Table2[[#This Row],[Close Price]]-Table2[[#This Row],[20D EMA]])/Table2[[#This Row],[20D EMA]]</f>
        <v>3.7188872620790542E-2</v>
      </c>
      <c r="T244" s="2">
        <f>(Table2[[#This Row],[Close Price]]-Table2[[#This Row],[50D EMA]])/Table2[[#This Row],[50D EMA]]</f>
        <v>0.15330800493186345</v>
      </c>
      <c r="U244" s="2">
        <f>(Table2[[#This Row],[Close Price]]-Table2[[#This Row],[200D EMA]])/Table2[[#This Row],[200D EMA]]</f>
        <v>0.40699339885781344</v>
      </c>
      <c r="V244">
        <v>0.75679396862793102</v>
      </c>
      <c r="W244">
        <v>525</v>
      </c>
      <c r="X244">
        <v>549.95000000000005</v>
      </c>
      <c r="Y244">
        <v>525</v>
      </c>
      <c r="Z244">
        <v>549.95000000000005</v>
      </c>
      <c r="AA244">
        <v>525</v>
      </c>
      <c r="AB244">
        <v>549.95000000000005</v>
      </c>
      <c r="AC244" s="2">
        <f>(Table2[[#This Row],[Close Price]]/Table2[[#This Row],[Day Low]])-1</f>
        <v>1.2000000000000011E-2</v>
      </c>
      <c r="AD244" s="2">
        <f>(Table2[[#This Row],[Day High]]/Table2[[#This Row],[Close Price]])-1</f>
        <v>3.510257858083965E-2</v>
      </c>
      <c r="AE244" s="2">
        <f>(Table2[[#This Row],[Close Price]]/Table2[[#This Row],[Current Week Low]])-1</f>
        <v>1.2000000000000011E-2</v>
      </c>
      <c r="AF244" s="2">
        <f>(Table2[[#This Row],[Current Week High]]/Table2[[#This Row],[Close Price]])-1</f>
        <v>3.510257858083965E-2</v>
      </c>
      <c r="AG244" s="2">
        <f>(Table2[[#This Row],[Close Price]]/Table2[[#This Row],[Current Month Low]])-1</f>
        <v>1.2000000000000011E-2</v>
      </c>
      <c r="AH244" s="2">
        <f>(Table2[[#This Row],[Current Month High]]/Table2[[#This Row],[Close Price]])-1</f>
        <v>3.510257858083965E-2</v>
      </c>
      <c r="AI244">
        <v>8.4133258046301602</v>
      </c>
      <c r="AJ244">
        <v>126.18135376756</v>
      </c>
      <c r="AK244" t="str">
        <f>IF(AND(Table2[[#This Row],[20D EMA]]&gt;Table2[[#This Row],[50D EMA]],Table2[[#This Row],[50D EMA]]&gt;Table2[[#This Row],[200D EMA]]),"Uptrend","Downtrend/NoTrend")</f>
        <v>Uptrend</v>
      </c>
      <c r="AL244">
        <v>0.2</v>
      </c>
      <c r="AM244" t="s">
        <v>10354</v>
      </c>
      <c r="AN244">
        <v>5.96</v>
      </c>
      <c r="AO244" t="s">
        <v>10354</v>
      </c>
      <c r="AP244">
        <v>-3.2402526996199998E-3</v>
      </c>
      <c r="AQ244">
        <f>(Table2[[#This Row],[Sharpe Ratio]]-AVERAGE(Table2[Sharpe Ratio]))/_xlfn.STDEV.P(Table2[Sharpe Ratio])</f>
        <v>-0.76438841476350272</v>
      </c>
      <c r="AR24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4.3113061302371181</v>
      </c>
      <c r="AS244">
        <f>_xlfn.RANK.AVG(Table2[[#This Row],[1Y Return vs Nifty Z-Score]],Table2[1Y Return vs Nifty Z-Score])</f>
        <v>144</v>
      </c>
      <c r="AT244">
        <f>_xlfn.RANK.AVG(Table2[[#This Row],[6M Return vs Nifty Z-Score]],Table2[6M Return vs Nifty Z-Score])</f>
        <v>95</v>
      </c>
      <c r="AU244">
        <f>_xlfn.RANK.AVG(Table2[[#This Row],[Sharpe Ratio Z-Score]],Table2[Sharpe Ratio Z-Score])</f>
        <v>581</v>
      </c>
      <c r="AV244">
        <f>(Table2[[#This Row],[Rank 1Y]]+Table2[[#This Row],[Rank 6M]]+Table2[[#This Row],[Rank Sharpe]])/3</f>
        <v>273.33333333333331</v>
      </c>
    </row>
    <row r="245" spans="1:48" x14ac:dyDescent="0.3">
      <c r="A245" t="s">
        <v>294</v>
      </c>
      <c r="B245" t="s">
        <v>295</v>
      </c>
      <c r="C245" t="s">
        <v>10315</v>
      </c>
      <c r="D245" t="s">
        <v>204</v>
      </c>
      <c r="E245">
        <v>95345.8596464</v>
      </c>
      <c r="F245">
        <v>32327.599999999999</v>
      </c>
      <c r="G245">
        <v>39.483252994859797</v>
      </c>
      <c r="H245">
        <f>(Table2[[#This Row],[1Y Return vs Nifty]]-AVERAGE(Table2[1Y Return vs Nifty]))/_xlfn.STDEV.P(Table2[1Y Return vs Nifty])</f>
        <v>0.28556892684558416</v>
      </c>
      <c r="I245">
        <v>-7.3995311099921999</v>
      </c>
      <c r="J245">
        <f>(Table2[[#This Row],[1M Return vs Nifty]]-AVERAGE(Table2[1M Return vs Nifty]))/_xlfn.STDEV.P(Table2[1M Return vs Nifty])</f>
        <v>-0.77186029693575664</v>
      </c>
      <c r="K245">
        <v>-1.6307028757770199</v>
      </c>
      <c r="L245">
        <f>(Table2[[#This Row],[6M Return vs Nifty]]-AVERAGE(Table2[6M Return vs Nifty]))/_xlfn.STDEV.P(Table2[6M Return vs Nifty])</f>
        <v>-0.30178265801815762</v>
      </c>
      <c r="M245">
        <v>-1.9740564377754799</v>
      </c>
      <c r="N245">
        <f>(Table2[[#This Row],[1W Return vs Nifty]]-AVERAGE(Table2[1W Return vs Nifty]))/_xlfn.STDEV.P(Table2[1W Return vs Nifty])</f>
        <v>-0.24758803180482369</v>
      </c>
      <c r="O245">
        <v>32461.75</v>
      </c>
      <c r="P245">
        <v>32694.880380495699</v>
      </c>
      <c r="Q245">
        <v>29035.6835887913</v>
      </c>
      <c r="R245">
        <v>50.453495225724801</v>
      </c>
      <c r="S245" s="2">
        <f>(Table2[[#This Row],[Close Price]]-Table2[[#This Row],[20D EMA]])/Table2[[#This Row],[20D EMA]]</f>
        <v>-4.1325560082251097E-3</v>
      </c>
      <c r="T245" s="2">
        <f>(Table2[[#This Row],[Close Price]]-Table2[[#This Row],[50D EMA]])/Table2[[#This Row],[50D EMA]]</f>
        <v>-1.1233574682683448E-2</v>
      </c>
      <c r="U245" s="2">
        <f>(Table2[[#This Row],[Close Price]]-Table2[[#This Row],[200D EMA]])/Table2[[#This Row],[200D EMA]]</f>
        <v>0.11337485481070206</v>
      </c>
      <c r="V245">
        <v>0.64922172637667896</v>
      </c>
      <c r="W245">
        <v>31922.35</v>
      </c>
      <c r="X245">
        <v>32632.25</v>
      </c>
      <c r="Y245">
        <v>31922.35</v>
      </c>
      <c r="Z245">
        <v>32632.25</v>
      </c>
      <c r="AA245">
        <v>31922.35</v>
      </c>
      <c r="AB245">
        <v>32632.25</v>
      </c>
      <c r="AC245" s="2">
        <f>(Table2[[#This Row],[Close Price]]/Table2[[#This Row],[Day Low]])-1</f>
        <v>1.2694867389148934E-2</v>
      </c>
      <c r="AD245" s="2">
        <f>(Table2[[#This Row],[Day High]]/Table2[[#This Row],[Close Price]])-1</f>
        <v>9.4238359791634085E-3</v>
      </c>
      <c r="AE245" s="2">
        <f>(Table2[[#This Row],[Close Price]]/Table2[[#This Row],[Current Week Low]])-1</f>
        <v>1.2694867389148934E-2</v>
      </c>
      <c r="AF245" s="2">
        <f>(Table2[[#This Row],[Current Week High]]/Table2[[#This Row],[Close Price]])-1</f>
        <v>9.4238359791634085E-3</v>
      </c>
      <c r="AG245" s="2">
        <f>(Table2[[#This Row],[Close Price]]/Table2[[#This Row],[Current Month Low]])-1</f>
        <v>1.2694867389148934E-2</v>
      </c>
      <c r="AH245" s="2">
        <f>(Table2[[#This Row],[Current Month High]]/Table2[[#This Row],[Close Price]])-1</f>
        <v>9.4238359791634085E-3</v>
      </c>
      <c r="AI245">
        <v>13.457231591581101</v>
      </c>
      <c r="AJ245">
        <v>73.804301075268796</v>
      </c>
      <c r="AK245" t="str">
        <f>IF(AND(Table2[[#This Row],[20D EMA]]&gt;Table2[[#This Row],[50D EMA]],Table2[[#This Row],[50D EMA]]&gt;Table2[[#This Row],[200D EMA]]),"Uptrend","Downtrend/NoTrend")</f>
        <v>Downtrend/NoTrend</v>
      </c>
      <c r="AL245">
        <v>0</v>
      </c>
      <c r="AM245" t="s">
        <v>10355</v>
      </c>
      <c r="AN245">
        <v>4.3099999999999996</v>
      </c>
      <c r="AO245" t="s">
        <v>10354</v>
      </c>
      <c r="AP245">
        <v>0.12569582159444301</v>
      </c>
      <c r="AQ245">
        <f>(Table2[[#This Row],[Sharpe Ratio]]-AVERAGE(Table2[Sharpe Ratio]))/_xlfn.STDEV.P(Table2[Sharpe Ratio])</f>
        <v>0.71080935726982153</v>
      </c>
      <c r="AR24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45">
        <f>_xlfn.RANK.AVG(Table2[[#This Row],[1Y Return vs Nifty Z-Score]],Table2[1Y Return vs Nifty Z-Score])</f>
        <v>225</v>
      </c>
      <c r="AT245">
        <f>_xlfn.RANK.AVG(Table2[[#This Row],[6M Return vs Nifty Z-Score]],Table2[6M Return vs Nifty Z-Score])</f>
        <v>427</v>
      </c>
      <c r="AU245">
        <f>_xlfn.RANK.AVG(Table2[[#This Row],[Sharpe Ratio Z-Score]],Table2[Sharpe Ratio Z-Score])</f>
        <v>170</v>
      </c>
      <c r="AV245">
        <f>(Table2[[#This Row],[Rank 1Y]]+Table2[[#This Row],[Rank 6M]]+Table2[[#This Row],[Rank Sharpe]])/3</f>
        <v>274</v>
      </c>
    </row>
    <row r="246" spans="1:48" x14ac:dyDescent="0.3">
      <c r="A246" t="s">
        <v>345</v>
      </c>
      <c r="B246" t="s">
        <v>346</v>
      </c>
      <c r="C246" t="s">
        <v>10310</v>
      </c>
      <c r="D246" t="s">
        <v>37</v>
      </c>
      <c r="E246">
        <v>74070.767999999996</v>
      </c>
      <c r="F246">
        <v>422.2</v>
      </c>
      <c r="G246">
        <v>56.706926870727997</v>
      </c>
      <c r="H246">
        <f>(Table2[[#This Row],[1Y Return vs Nifty]]-AVERAGE(Table2[1Y Return vs Nifty]))/_xlfn.STDEV.P(Table2[1Y Return vs Nifty])</f>
        <v>0.5764648972659081</v>
      </c>
      <c r="I246">
        <v>-2.0489863323855602</v>
      </c>
      <c r="J246">
        <f>(Table2[[#This Row],[1M Return vs Nifty]]-AVERAGE(Table2[1M Return vs Nifty]))/_xlfn.STDEV.P(Table2[1M Return vs Nifty])</f>
        <v>-0.22241828095301941</v>
      </c>
      <c r="K246">
        <v>-4.9669157225939697</v>
      </c>
      <c r="L246">
        <f>(Table2[[#This Row],[6M Return vs Nifty]]-AVERAGE(Table2[6M Return vs Nifty]))/_xlfn.STDEV.P(Table2[6M Return vs Nifty])</f>
        <v>-0.4183667689389664</v>
      </c>
      <c r="M246">
        <v>-0.76523466208345903</v>
      </c>
      <c r="N246">
        <f>(Table2[[#This Row],[1W Return vs Nifty]]-AVERAGE(Table2[1W Return vs Nifty]))/_xlfn.STDEV.P(Table2[1W Return vs Nifty])</f>
        <v>4.2879538456685233E-2</v>
      </c>
      <c r="O246">
        <v>404.8</v>
      </c>
      <c r="P246">
        <v>395.55229075002001</v>
      </c>
      <c r="Q246">
        <v>347.44629933119802</v>
      </c>
      <c r="R246">
        <v>65.635166236804295</v>
      </c>
      <c r="S246" s="2">
        <f>(Table2[[#This Row],[Close Price]]-Table2[[#This Row],[20D EMA]])/Table2[[#This Row],[20D EMA]]</f>
        <v>4.2984189723320097E-2</v>
      </c>
      <c r="T246" s="2">
        <f>(Table2[[#This Row],[Close Price]]-Table2[[#This Row],[50D EMA]])/Table2[[#This Row],[50D EMA]]</f>
        <v>6.7368360323365503E-2</v>
      </c>
      <c r="U246" s="2">
        <f>(Table2[[#This Row],[Close Price]]-Table2[[#This Row],[200D EMA]])/Table2[[#This Row],[200D EMA]]</f>
        <v>0.21515181140998171</v>
      </c>
      <c r="V246">
        <v>0.614986953969896</v>
      </c>
      <c r="W246">
        <v>404.2</v>
      </c>
      <c r="X246">
        <v>426</v>
      </c>
      <c r="Y246">
        <v>404.2</v>
      </c>
      <c r="Z246">
        <v>426</v>
      </c>
      <c r="AA246">
        <v>404.2</v>
      </c>
      <c r="AB246">
        <v>426</v>
      </c>
      <c r="AC246" s="2">
        <f>(Table2[[#This Row],[Close Price]]/Table2[[#This Row],[Day Low]])-1</f>
        <v>4.4532409698169184E-2</v>
      </c>
      <c r="AD246" s="2">
        <f>(Table2[[#This Row],[Day High]]/Table2[[#This Row],[Close Price]])-1</f>
        <v>9.0004737091426978E-3</v>
      </c>
      <c r="AE246" s="2">
        <f>(Table2[[#This Row],[Close Price]]/Table2[[#This Row],[Current Week Low]])-1</f>
        <v>4.4532409698169184E-2</v>
      </c>
      <c r="AF246" s="2">
        <f>(Table2[[#This Row],[Current Week High]]/Table2[[#This Row],[Close Price]])-1</f>
        <v>9.0004737091426978E-3</v>
      </c>
      <c r="AG246" s="2">
        <f>(Table2[[#This Row],[Close Price]]/Table2[[#This Row],[Current Month Low]])-1</f>
        <v>4.4532409698169184E-2</v>
      </c>
      <c r="AH246" s="2">
        <f>(Table2[[#This Row],[Current Month High]]/Table2[[#This Row],[Close Price]])-1</f>
        <v>9.0004737091426978E-3</v>
      </c>
      <c r="AI246">
        <v>10.800568450971101</v>
      </c>
      <c r="AJ246">
        <v>108.493827160493</v>
      </c>
      <c r="AK246" t="str">
        <f>IF(AND(Table2[[#This Row],[20D EMA]]&gt;Table2[[#This Row],[50D EMA]],Table2[[#This Row],[50D EMA]]&gt;Table2[[#This Row],[200D EMA]]),"Uptrend","Downtrend/NoTrend")</f>
        <v>Uptrend</v>
      </c>
      <c r="AL246">
        <v>0.02</v>
      </c>
      <c r="AM246" t="s">
        <v>10354</v>
      </c>
      <c r="AN246">
        <v>11.31</v>
      </c>
      <c r="AO246" t="s">
        <v>10354</v>
      </c>
      <c r="AP246">
        <v>0.115804721829563</v>
      </c>
      <c r="AQ246">
        <f>(Table2[[#This Row],[Sharpe Ratio]]-AVERAGE(Table2[Sharpe Ratio]))/_xlfn.STDEV.P(Table2[Sharpe Ratio])</f>
        <v>0.59764220512873767</v>
      </c>
      <c r="AR24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0.57620159095934531</v>
      </c>
      <c r="AS246">
        <f>_xlfn.RANK.AVG(Table2[[#This Row],[1Y Return vs Nifty Z-Score]],Table2[1Y Return vs Nifty Z-Score])</f>
        <v>167</v>
      </c>
      <c r="AT246">
        <f>_xlfn.RANK.AVG(Table2[[#This Row],[6M Return vs Nifty Z-Score]],Table2[6M Return vs Nifty Z-Score])</f>
        <v>467</v>
      </c>
      <c r="AU246">
        <f>_xlfn.RANK.AVG(Table2[[#This Row],[Sharpe Ratio Z-Score]],Table2[Sharpe Ratio Z-Score])</f>
        <v>193</v>
      </c>
      <c r="AV246">
        <f>(Table2[[#This Row],[Rank 1Y]]+Table2[[#This Row],[Rank 6M]]+Table2[[#This Row],[Rank Sharpe]])/3</f>
        <v>275.66666666666669</v>
      </c>
    </row>
    <row r="247" spans="1:48" x14ac:dyDescent="0.3">
      <c r="A247" t="s">
        <v>702</v>
      </c>
      <c r="B247" t="s">
        <v>703</v>
      </c>
      <c r="C247" t="s">
        <v>10314</v>
      </c>
      <c r="D247" t="s">
        <v>54</v>
      </c>
      <c r="E247">
        <v>25725.980171904001</v>
      </c>
      <c r="F247">
        <v>194.97</v>
      </c>
      <c r="G247">
        <v>56.508251682425502</v>
      </c>
      <c r="H247">
        <f>(Table2[[#This Row],[1Y Return vs Nifty]]-AVERAGE(Table2[1Y Return vs Nifty]))/_xlfn.STDEV.P(Table2[1Y Return vs Nifty])</f>
        <v>0.57310941038684771</v>
      </c>
      <c r="I247">
        <v>7.4111606742735203</v>
      </c>
      <c r="J247">
        <f>(Table2[[#This Row],[1M Return vs Nifty]]-AVERAGE(Table2[1M Return vs Nifty]))/_xlfn.STDEV.P(Table2[1M Return vs Nifty])</f>
        <v>0.749034619429371</v>
      </c>
      <c r="K247">
        <v>34.186904555538398</v>
      </c>
      <c r="L247">
        <f>(Table2[[#This Row],[6M Return vs Nifty]]-AVERAGE(Table2[6M Return vs Nifty]))/_xlfn.STDEV.P(Table2[6M Return vs Nifty])</f>
        <v>0.9498652761580203</v>
      </c>
      <c r="M247">
        <v>-1.3989497145193599</v>
      </c>
      <c r="N247">
        <f>(Table2[[#This Row],[1W Return vs Nifty]]-AVERAGE(Table2[1W Return vs Nifty]))/_xlfn.STDEV.P(Table2[1W Return vs Nifty])</f>
        <v>-0.10939573919028071</v>
      </c>
      <c r="O247">
        <v>182.76</v>
      </c>
      <c r="P247">
        <v>172.13458953511201</v>
      </c>
      <c r="Q247">
        <v>146.87438407480099</v>
      </c>
      <c r="R247">
        <v>74.462955137233294</v>
      </c>
      <c r="S247" s="2">
        <f>(Table2[[#This Row],[Close Price]]-Table2[[#This Row],[20D EMA]])/Table2[[#This Row],[20D EMA]]</f>
        <v>6.6808929743926507E-2</v>
      </c>
      <c r="T247" s="2">
        <f>(Table2[[#This Row],[Close Price]]-Table2[[#This Row],[50D EMA]])/Table2[[#This Row],[50D EMA]]</f>
        <v>0.13266020807648318</v>
      </c>
      <c r="U247" s="2">
        <f>(Table2[[#This Row],[Close Price]]-Table2[[#This Row],[200D EMA]])/Table2[[#This Row],[200D EMA]]</f>
        <v>0.32746088590032563</v>
      </c>
      <c r="V247">
        <v>0.66805502408781003</v>
      </c>
      <c r="W247">
        <v>186.53</v>
      </c>
      <c r="X247">
        <v>196.5</v>
      </c>
      <c r="Y247">
        <v>186.53</v>
      </c>
      <c r="Z247">
        <v>196.5</v>
      </c>
      <c r="AA247">
        <v>186.53</v>
      </c>
      <c r="AB247">
        <v>196.5</v>
      </c>
      <c r="AC247" s="2">
        <f>(Table2[[#This Row],[Close Price]]/Table2[[#This Row],[Day Low]])-1</f>
        <v>4.5247413284726257E-2</v>
      </c>
      <c r="AD247" s="2">
        <f>(Table2[[#This Row],[Day High]]/Table2[[#This Row],[Close Price]])-1</f>
        <v>7.847361132481856E-3</v>
      </c>
      <c r="AE247" s="2">
        <f>(Table2[[#This Row],[Close Price]]/Table2[[#This Row],[Current Week Low]])-1</f>
        <v>4.5247413284726257E-2</v>
      </c>
      <c r="AF247" s="2">
        <f>(Table2[[#This Row],[Current Week High]]/Table2[[#This Row],[Close Price]])-1</f>
        <v>7.847361132481856E-3</v>
      </c>
      <c r="AG247" s="2">
        <f>(Table2[[#This Row],[Close Price]]/Table2[[#This Row],[Current Month Low]])-1</f>
        <v>4.5247413284726257E-2</v>
      </c>
      <c r="AH247" s="2">
        <f>(Table2[[#This Row],[Current Month High]]/Table2[[#This Row],[Close Price]])-1</f>
        <v>7.847361132481856E-3</v>
      </c>
      <c r="AI247">
        <v>0.78473611324818504</v>
      </c>
      <c r="AJ247">
        <v>122.822857142857</v>
      </c>
      <c r="AK247" t="str">
        <f>IF(AND(Table2[[#This Row],[20D EMA]]&gt;Table2[[#This Row],[50D EMA]],Table2[[#This Row],[50D EMA]]&gt;Table2[[#This Row],[200D EMA]]),"Uptrend","Downtrend/NoTrend")</f>
        <v>Uptrend</v>
      </c>
      <c r="AL247">
        <v>0.09</v>
      </c>
      <c r="AM247" t="s">
        <v>10354</v>
      </c>
      <c r="AN247">
        <v>6.7</v>
      </c>
      <c r="AO247" t="s">
        <v>10354</v>
      </c>
      <c r="AQ247">
        <f>(Table2[[#This Row],[Sharpe Ratio]]-AVERAGE(Table2[Sharpe Ratio]))/_xlfn.STDEV.P(Table2[Sharpe Ratio])</f>
        <v>-0.72731567472953307</v>
      </c>
      <c r="AR24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1.4352978920544253</v>
      </c>
      <c r="AS247">
        <f>_xlfn.RANK.AVG(Table2[[#This Row],[1Y Return vs Nifty Z-Score]],Table2[1Y Return vs Nifty Z-Score])</f>
        <v>168</v>
      </c>
      <c r="AT247">
        <f>_xlfn.RANK.AVG(Table2[[#This Row],[6M Return vs Nifty Z-Score]],Table2[6M Return vs Nifty Z-Score])</f>
        <v>113</v>
      </c>
      <c r="AU247">
        <f>_xlfn.RANK.AVG(Table2[[#This Row],[Sharpe Ratio Z-Score]],Table2[Sharpe Ratio Z-Score])</f>
        <v>548</v>
      </c>
      <c r="AV247">
        <f>(Table2[[#This Row],[Rank 1Y]]+Table2[[#This Row],[Rank 6M]]+Table2[[#This Row],[Rank Sharpe]])/3</f>
        <v>276.33333333333331</v>
      </c>
    </row>
    <row r="248" spans="1:48" x14ac:dyDescent="0.3">
      <c r="A248" t="s">
        <v>464</v>
      </c>
      <c r="B248" t="s">
        <v>465</v>
      </c>
      <c r="C248" t="s">
        <v>10310</v>
      </c>
      <c r="D248" t="s">
        <v>24</v>
      </c>
      <c r="E248">
        <v>47711.465017695999</v>
      </c>
      <c r="F248">
        <v>194.72</v>
      </c>
      <c r="G248">
        <v>6.0543266821328396</v>
      </c>
      <c r="H248">
        <f>(Table2[[#This Row],[1Y Return vs Nifty]]-AVERAGE(Table2[1Y Return vs Nifty]))/_xlfn.STDEV.P(Table2[1Y Return vs Nifty])</f>
        <v>-0.27902257842407968</v>
      </c>
      <c r="I248">
        <v>-3.81198010053417</v>
      </c>
      <c r="J248">
        <f>(Table2[[#This Row],[1M Return vs Nifty]]-AVERAGE(Table2[1M Return vs Nifty]))/_xlfn.STDEV.P(Table2[1M Return vs Nifty])</f>
        <v>-0.40345832274290772</v>
      </c>
      <c r="K248">
        <v>13.9758494769425</v>
      </c>
      <c r="L248">
        <f>(Table2[[#This Row],[6M Return vs Nifty]]-AVERAGE(Table2[6M Return vs Nifty]))/_xlfn.STDEV.P(Table2[6M Return vs Nifty])</f>
        <v>0.2435890296176618</v>
      </c>
      <c r="M248">
        <v>-3.9647135749105802</v>
      </c>
      <c r="N248">
        <f>(Table2[[#This Row],[1W Return vs Nifty]]-AVERAGE(Table2[1W Return vs Nifty]))/_xlfn.STDEV.P(Table2[1W Return vs Nifty])</f>
        <v>-0.72592268251571646</v>
      </c>
      <c r="O248">
        <v>197.69</v>
      </c>
      <c r="P248">
        <v>191.81328791995199</v>
      </c>
      <c r="Q248">
        <v>168.627108366036</v>
      </c>
      <c r="R248">
        <v>30.292898133095498</v>
      </c>
      <c r="S248" s="2">
        <f>(Table2[[#This Row],[Close Price]]-Table2[[#This Row],[20D EMA]])/Table2[[#This Row],[20D EMA]]</f>
        <v>-1.5023521675350291E-2</v>
      </c>
      <c r="T248" s="2">
        <f>(Table2[[#This Row],[Close Price]]-Table2[[#This Row],[50D EMA]])/Table2[[#This Row],[50D EMA]]</f>
        <v>1.5153861922543376E-2</v>
      </c>
      <c r="U248" s="2">
        <f>(Table2[[#This Row],[Close Price]]-Table2[[#This Row],[200D EMA]])/Table2[[#This Row],[200D EMA]]</f>
        <v>0.15473722989618374</v>
      </c>
      <c r="V248">
        <v>0.57067073437756999</v>
      </c>
      <c r="W248">
        <v>193.67</v>
      </c>
      <c r="X248">
        <v>197.5</v>
      </c>
      <c r="Y248">
        <v>193.67</v>
      </c>
      <c r="Z248">
        <v>197.5</v>
      </c>
      <c r="AA248">
        <v>193.67</v>
      </c>
      <c r="AB248">
        <v>197.5</v>
      </c>
      <c r="AC248" s="2">
        <f>(Table2[[#This Row],[Close Price]]/Table2[[#This Row],[Day Low]])-1</f>
        <v>5.4215934321268922E-3</v>
      </c>
      <c r="AD248" s="2">
        <f>(Table2[[#This Row],[Day High]]/Table2[[#This Row],[Close Price]])-1</f>
        <v>1.427691043549717E-2</v>
      </c>
      <c r="AE248" s="2">
        <f>(Table2[[#This Row],[Close Price]]/Table2[[#This Row],[Current Week Low]])-1</f>
        <v>5.4215934321268922E-3</v>
      </c>
      <c r="AF248" s="2">
        <f>(Table2[[#This Row],[Current Week High]]/Table2[[#This Row],[Close Price]])-1</f>
        <v>1.427691043549717E-2</v>
      </c>
      <c r="AG248" s="2">
        <f>(Table2[[#This Row],[Close Price]]/Table2[[#This Row],[Current Month Low]])-1</f>
        <v>5.4215934321268922E-3</v>
      </c>
      <c r="AH248" s="2">
        <f>(Table2[[#This Row],[Current Month High]]/Table2[[#This Row],[Close Price]])-1</f>
        <v>1.427691043549717E-2</v>
      </c>
      <c r="AI248">
        <v>6.0959326211996698</v>
      </c>
      <c r="AJ248">
        <v>41.872495446265901</v>
      </c>
      <c r="AK248" t="str">
        <f>IF(AND(Table2[[#This Row],[20D EMA]]&gt;Table2[[#This Row],[50D EMA]],Table2[[#This Row],[50D EMA]]&gt;Table2[[#This Row],[200D EMA]]),"Uptrend","Downtrend/NoTrend")</f>
        <v>Uptrend</v>
      </c>
      <c r="AL248">
        <v>0.09</v>
      </c>
      <c r="AM248" t="s">
        <v>10354</v>
      </c>
      <c r="AN248">
        <v>-3.95</v>
      </c>
      <c r="AO248" t="s">
        <v>10353</v>
      </c>
      <c r="AP248">
        <v>0.11543816092772299</v>
      </c>
      <c r="AQ248">
        <f>(Table2[[#This Row],[Sharpe Ratio]]-AVERAGE(Table2[Sharpe Ratio]))/_xlfn.STDEV.P(Table2[Sharpe Ratio])</f>
        <v>0.59344826771696557</v>
      </c>
      <c r="AR24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-0.57136628634807651</v>
      </c>
      <c r="AS248">
        <f>_xlfn.RANK.AVG(Table2[[#This Row],[1Y Return vs Nifty Z-Score]],Table2[1Y Return vs Nifty Z-Score])</f>
        <v>384</v>
      </c>
      <c r="AT248">
        <f>_xlfn.RANK.AVG(Table2[[#This Row],[6M Return vs Nifty Z-Score]],Table2[6M Return vs Nifty Z-Score])</f>
        <v>250</v>
      </c>
      <c r="AU248">
        <f>_xlfn.RANK.AVG(Table2[[#This Row],[Sharpe Ratio Z-Score]],Table2[Sharpe Ratio Z-Score])</f>
        <v>197</v>
      </c>
      <c r="AV248">
        <f>(Table2[[#This Row],[Rank 1Y]]+Table2[[#This Row],[Rank 6M]]+Table2[[#This Row],[Rank Sharpe]])/3</f>
        <v>277</v>
      </c>
    </row>
    <row r="249" spans="1:48" x14ac:dyDescent="0.3">
      <c r="A249" t="s">
        <v>1085</v>
      </c>
      <c r="B249" t="s">
        <v>1086</v>
      </c>
      <c r="C249" t="s">
        <v>10316</v>
      </c>
      <c r="D249" t="s">
        <v>63</v>
      </c>
      <c r="E249">
        <v>12087.065636694</v>
      </c>
      <c r="F249">
        <v>30.09</v>
      </c>
      <c r="G249">
        <v>23.847132481260498</v>
      </c>
      <c r="H249">
        <f>(Table2[[#This Row],[1Y Return vs Nifty]]-AVERAGE(Table2[1Y Return vs Nifty]))/_xlfn.STDEV.P(Table2[1Y Return vs Nifty])</f>
        <v>2.1485637577932159E-2</v>
      </c>
      <c r="I249">
        <v>-8.1519815878547597</v>
      </c>
      <c r="J249">
        <f>(Table2[[#This Row],[1M Return vs Nifty]]-AVERAGE(Table2[1M Return vs Nifty]))/_xlfn.STDEV.P(Table2[1M Return vs Nifty])</f>
        <v>-0.84912867327273767</v>
      </c>
      <c r="K249">
        <v>13.734471586322901</v>
      </c>
      <c r="L249">
        <f>(Table2[[#This Row],[6M Return vs Nifty]]-AVERAGE(Table2[6M Return vs Nifty]))/_xlfn.STDEV.P(Table2[6M Return vs Nifty])</f>
        <v>0.23515406816108833</v>
      </c>
      <c r="M249">
        <v>-7.7589683958734401</v>
      </c>
      <c r="N249">
        <f>(Table2[[#This Row],[1W Return vs Nifty]]-AVERAGE(Table2[1W Return vs Nifty]))/_xlfn.STDEV.P(Table2[1W Return vs Nifty])</f>
        <v>-1.6376435010517398</v>
      </c>
      <c r="O249">
        <v>31.73</v>
      </c>
      <c r="P249">
        <v>30.606822523422299</v>
      </c>
      <c r="Q249">
        <v>26.659314862418501</v>
      </c>
      <c r="R249">
        <v>35.3695098001308</v>
      </c>
      <c r="S249" s="2">
        <f>(Table2[[#This Row],[Close Price]]-Table2[[#This Row],[20D EMA]])/Table2[[#This Row],[20D EMA]]</f>
        <v>-5.1686101481248047E-2</v>
      </c>
      <c r="T249" s="2">
        <f>(Table2[[#This Row],[Close Price]]-Table2[[#This Row],[50D EMA]])/Table2[[#This Row],[50D EMA]]</f>
        <v>-1.6885860106085598E-2</v>
      </c>
      <c r="U249" s="2">
        <f>(Table2[[#This Row],[Close Price]]-Table2[[#This Row],[200D EMA]])/Table2[[#This Row],[200D EMA]]</f>
        <v>0.12868617049186504</v>
      </c>
      <c r="V249">
        <v>1.69814199517674</v>
      </c>
      <c r="W249">
        <v>29.61</v>
      </c>
      <c r="X249">
        <v>30.79</v>
      </c>
      <c r="Y249">
        <v>29.61</v>
      </c>
      <c r="Z249">
        <v>30.79</v>
      </c>
      <c r="AA249">
        <v>29.61</v>
      </c>
      <c r="AB249">
        <v>30.79</v>
      </c>
      <c r="AC249" s="2">
        <f>(Table2[[#This Row],[Close Price]]/Table2[[#This Row],[Day Low]])-1</f>
        <v>1.6210739614994862E-2</v>
      </c>
      <c r="AD249" s="2">
        <f>(Table2[[#This Row],[Day High]]/Table2[[#This Row],[Close Price]])-1</f>
        <v>2.3263542705217688E-2</v>
      </c>
      <c r="AE249" s="2">
        <f>(Table2[[#This Row],[Close Price]]/Table2[[#This Row],[Current Week Low]])-1</f>
        <v>1.6210739614994862E-2</v>
      </c>
      <c r="AF249" s="2">
        <f>(Table2[[#This Row],[Current Week High]]/Table2[[#This Row],[Close Price]])-1</f>
        <v>2.3263542705217688E-2</v>
      </c>
      <c r="AG249" s="2">
        <f>(Table2[[#This Row],[Close Price]]/Table2[[#This Row],[Current Month Low]])-1</f>
        <v>1.6210739614994862E-2</v>
      </c>
      <c r="AH249" s="2">
        <f>(Table2[[#This Row],[Current Month High]]/Table2[[#This Row],[Close Price]])-1</f>
        <v>2.3263542705217688E-2</v>
      </c>
      <c r="AI249">
        <v>26.653373213692198</v>
      </c>
      <c r="AJ249">
        <v>93.504823151125294</v>
      </c>
      <c r="AK249" t="str">
        <f>IF(AND(Table2[[#This Row],[20D EMA]]&gt;Table2[[#This Row],[50D EMA]],Table2[[#This Row],[50D EMA]]&gt;Table2[[#This Row],[200D EMA]]),"Uptrend","Downtrend/NoTrend")</f>
        <v>Uptrend</v>
      </c>
      <c r="AL249">
        <v>-0.11</v>
      </c>
      <c r="AM249" t="s">
        <v>10353</v>
      </c>
      <c r="AN249">
        <v>1.1399999999999999</v>
      </c>
      <c r="AO249" t="s">
        <v>10354</v>
      </c>
      <c r="AP249">
        <v>7.8943435778041998E-2</v>
      </c>
      <c r="AQ249">
        <f>(Table2[[#This Row],[Sharpe Ratio]]-AVERAGE(Table2[Sharpe Ratio]))/_xlfn.STDEV.P(Table2[Sharpe Ratio])</f>
        <v>0.17590075414064357</v>
      </c>
      <c r="AR24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-2.0542317144448132</v>
      </c>
      <c r="AS249">
        <f>_xlfn.RANK.AVG(Table2[[#This Row],[1Y Return vs Nifty Z-Score]],Table2[1Y Return vs Nifty Z-Score])</f>
        <v>287</v>
      </c>
      <c r="AT249">
        <f>_xlfn.RANK.AVG(Table2[[#This Row],[6M Return vs Nifty Z-Score]],Table2[6M Return vs Nifty Z-Score])</f>
        <v>254</v>
      </c>
      <c r="AU249">
        <f>_xlfn.RANK.AVG(Table2[[#This Row],[Sharpe Ratio Z-Score]],Table2[Sharpe Ratio Z-Score])</f>
        <v>296</v>
      </c>
      <c r="AV249">
        <f>(Table2[[#This Row],[Rank 1Y]]+Table2[[#This Row],[Rank 6M]]+Table2[[#This Row],[Rank Sharpe]])/3</f>
        <v>279</v>
      </c>
    </row>
    <row r="250" spans="1:48" x14ac:dyDescent="0.3">
      <c r="A250" t="s">
        <v>114</v>
      </c>
      <c r="B250" t="s">
        <v>115</v>
      </c>
      <c r="C250" t="s">
        <v>10308</v>
      </c>
      <c r="D250" t="s">
        <v>18</v>
      </c>
      <c r="E250">
        <v>252388.89361935799</v>
      </c>
      <c r="F250">
        <v>178.73</v>
      </c>
      <c r="G250">
        <v>68.412711990228999</v>
      </c>
      <c r="H250">
        <f>(Table2[[#This Row],[1Y Return vs Nifty]]-AVERAGE(Table2[1Y Return vs Nifty]))/_xlfn.STDEV.P(Table2[1Y Return vs Nifty])</f>
        <v>0.77416753297593244</v>
      </c>
      <c r="I250">
        <v>-1.9123642710403199</v>
      </c>
      <c r="J250">
        <f>(Table2[[#This Row],[1M Return vs Nifty]]-AVERAGE(Table2[1M Return vs Nifty]))/_xlfn.STDEV.P(Table2[1M Return vs Nifty])</f>
        <v>-0.20838870005362847</v>
      </c>
      <c r="K250">
        <v>-9.1681630490460009</v>
      </c>
      <c r="L250">
        <f>(Table2[[#This Row],[6M Return vs Nifty]]-AVERAGE(Table2[6M Return vs Nifty]))/_xlfn.STDEV.P(Table2[6M Return vs Nifty])</f>
        <v>-0.56517954941852955</v>
      </c>
      <c r="M250">
        <v>0.72270506571822002</v>
      </c>
      <c r="N250">
        <f>(Table2[[#This Row],[1W Return vs Nifty]]-AVERAGE(Table2[1W Return vs Nifty]))/_xlfn.STDEV.P(Table2[1W Return vs Nifty])</f>
        <v>0.40041631196715727</v>
      </c>
      <c r="O250">
        <v>173.32</v>
      </c>
      <c r="P250">
        <v>171.36612984432301</v>
      </c>
      <c r="Q250">
        <v>154.68465107174299</v>
      </c>
      <c r="R250">
        <v>74.579651896929505</v>
      </c>
      <c r="S250" s="2">
        <f>(Table2[[#This Row],[Close Price]]-Table2[[#This Row],[20D EMA]])/Table2[[#This Row],[20D EMA]]</f>
        <v>3.1213939533810273E-2</v>
      </c>
      <c r="T250" s="2">
        <f>(Table2[[#This Row],[Close Price]]-Table2[[#This Row],[50D EMA]])/Table2[[#This Row],[50D EMA]]</f>
        <v>4.2971561313584317E-2</v>
      </c>
      <c r="U250" s="2">
        <f>(Table2[[#This Row],[Close Price]]-Table2[[#This Row],[200D EMA]])/Table2[[#This Row],[200D EMA]]</f>
        <v>0.15544754286645238</v>
      </c>
      <c r="V250">
        <v>0.60432408333053</v>
      </c>
      <c r="W250">
        <v>177.01</v>
      </c>
      <c r="X250">
        <v>181.2</v>
      </c>
      <c r="Y250">
        <v>177.01</v>
      </c>
      <c r="Z250">
        <v>181.2</v>
      </c>
      <c r="AA250">
        <v>177.01</v>
      </c>
      <c r="AB250">
        <v>181.2</v>
      </c>
      <c r="AC250" s="2">
        <f>(Table2[[#This Row],[Close Price]]/Table2[[#This Row],[Day Low]])-1</f>
        <v>9.7169651432122972E-3</v>
      </c>
      <c r="AD250" s="2">
        <f>(Table2[[#This Row],[Day High]]/Table2[[#This Row],[Close Price]])-1</f>
        <v>1.3819728081463589E-2</v>
      </c>
      <c r="AE250" s="2">
        <f>(Table2[[#This Row],[Close Price]]/Table2[[#This Row],[Current Week Low]])-1</f>
        <v>9.7169651432122972E-3</v>
      </c>
      <c r="AF250" s="2">
        <f>(Table2[[#This Row],[Current Week High]]/Table2[[#This Row],[Close Price]])-1</f>
        <v>1.3819728081463589E-2</v>
      </c>
      <c r="AG250" s="2">
        <f>(Table2[[#This Row],[Close Price]]/Table2[[#This Row],[Current Month Low]])-1</f>
        <v>9.7169651432122972E-3</v>
      </c>
      <c r="AH250" s="2">
        <f>(Table2[[#This Row],[Current Month High]]/Table2[[#This Row],[Close Price]])-1</f>
        <v>1.3819728081463589E-2</v>
      </c>
      <c r="AI250">
        <v>10.110222122754999</v>
      </c>
      <c r="AJ250">
        <v>109.040935672514</v>
      </c>
      <c r="AK250" t="str">
        <f>IF(AND(Table2[[#This Row],[20D EMA]]&gt;Table2[[#This Row],[50D EMA]],Table2[[#This Row],[50D EMA]]&gt;Table2[[#This Row],[200D EMA]]),"Uptrend","Downtrend/NoTrend")</f>
        <v>Uptrend</v>
      </c>
      <c r="AL250">
        <v>-0.01</v>
      </c>
      <c r="AM250" t="s">
        <v>10353</v>
      </c>
      <c r="AN250">
        <v>9.15</v>
      </c>
      <c r="AO250" t="s">
        <v>10354</v>
      </c>
      <c r="AP250">
        <v>0.11189925714747299</v>
      </c>
      <c r="AQ250">
        <f>(Table2[[#This Row],[Sharpe Ratio]]-AVERAGE(Table2[Sharpe Ratio]))/_xlfn.STDEV.P(Table2[Sharpe Ratio])</f>
        <v>0.55295856768035212</v>
      </c>
      <c r="AR25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0.95397416315128369</v>
      </c>
      <c r="AS250">
        <f>_xlfn.RANK.AVG(Table2[[#This Row],[1Y Return vs Nifty Z-Score]],Table2[1Y Return vs Nifty Z-Score])</f>
        <v>129</v>
      </c>
      <c r="AT250">
        <f>_xlfn.RANK.AVG(Table2[[#This Row],[6M Return vs Nifty Z-Score]],Table2[6M Return vs Nifty Z-Score])</f>
        <v>506</v>
      </c>
      <c r="AU250">
        <f>_xlfn.RANK.AVG(Table2[[#This Row],[Sharpe Ratio Z-Score]],Table2[Sharpe Ratio Z-Score])</f>
        <v>204</v>
      </c>
      <c r="AV250">
        <f>(Table2[[#This Row],[Rank 1Y]]+Table2[[#This Row],[Rank 6M]]+Table2[[#This Row],[Rank Sharpe]])/3</f>
        <v>279.66666666666669</v>
      </c>
    </row>
    <row r="251" spans="1:48" x14ac:dyDescent="0.3">
      <c r="A251" t="s">
        <v>904</v>
      </c>
      <c r="B251" t="s">
        <v>905</v>
      </c>
      <c r="C251" t="s">
        <v>10314</v>
      </c>
      <c r="D251" t="s">
        <v>54</v>
      </c>
      <c r="E251">
        <v>16769.625</v>
      </c>
      <c r="F251">
        <v>6707.85</v>
      </c>
      <c r="G251">
        <v>26.3562143207246</v>
      </c>
      <c r="H251">
        <f>(Table2[[#This Row],[1Y Return vs Nifty]]-AVERAGE(Table2[1Y Return vs Nifty]))/_xlfn.STDEV.P(Table2[1Y Return vs Nifty])</f>
        <v>6.3862299015858395E-2</v>
      </c>
      <c r="I251">
        <v>-7.5249508561144296</v>
      </c>
      <c r="J251">
        <f>(Table2[[#This Row],[1M Return vs Nifty]]-AVERAGE(Table2[1M Return vs Nifty]))/_xlfn.STDEV.P(Table2[1M Return vs Nifty])</f>
        <v>-0.78473952344776532</v>
      </c>
      <c r="K251">
        <v>10.1150347332088</v>
      </c>
      <c r="L251">
        <f>(Table2[[#This Row],[6M Return vs Nifty]]-AVERAGE(Table2[6M Return vs Nifty]))/_xlfn.STDEV.P(Table2[6M Return vs Nifty])</f>
        <v>0.10867268135241577</v>
      </c>
      <c r="M251">
        <v>-5.2807572402253804</v>
      </c>
      <c r="N251">
        <f>(Table2[[#This Row],[1W Return vs Nifty]]-AVERAGE(Table2[1W Return vs Nifty]))/_xlfn.STDEV.P(Table2[1W Return vs Nifty])</f>
        <v>-1.0421545816335176</v>
      </c>
      <c r="O251">
        <v>6720.56</v>
      </c>
      <c r="P251">
        <v>6615.5793134215401</v>
      </c>
      <c r="Q251">
        <v>5825.3962931549604</v>
      </c>
      <c r="R251">
        <v>49.529112506757897</v>
      </c>
      <c r="S251" s="2">
        <f>(Table2[[#This Row],[Close Price]]-Table2[[#This Row],[20D EMA]])/Table2[[#This Row],[20D EMA]]</f>
        <v>-1.8912114466651641E-3</v>
      </c>
      <c r="T251" s="2">
        <f>(Table2[[#This Row],[Close Price]]-Table2[[#This Row],[50D EMA]])/Table2[[#This Row],[50D EMA]]</f>
        <v>1.3947483993013822E-2</v>
      </c>
      <c r="U251" s="2">
        <f>(Table2[[#This Row],[Close Price]]-Table2[[#This Row],[200D EMA]])/Table2[[#This Row],[200D EMA]]</f>
        <v>0.15148389267215231</v>
      </c>
      <c r="V251">
        <v>0.271871184971263</v>
      </c>
      <c r="W251">
        <v>6367.55</v>
      </c>
      <c r="X251">
        <v>6795</v>
      </c>
      <c r="Y251">
        <v>6367.55</v>
      </c>
      <c r="Z251">
        <v>6795</v>
      </c>
      <c r="AA251">
        <v>6367.55</v>
      </c>
      <c r="AB251">
        <v>6795</v>
      </c>
      <c r="AC251" s="2">
        <f>(Table2[[#This Row],[Close Price]]/Table2[[#This Row],[Day Low]])-1</f>
        <v>5.3442846934849353E-2</v>
      </c>
      <c r="AD251" s="2">
        <f>(Table2[[#This Row],[Day High]]/Table2[[#This Row],[Close Price]])-1</f>
        <v>1.2992240434714475E-2</v>
      </c>
      <c r="AE251" s="2">
        <f>(Table2[[#This Row],[Close Price]]/Table2[[#This Row],[Current Week Low]])-1</f>
        <v>5.3442846934849353E-2</v>
      </c>
      <c r="AF251" s="2">
        <f>(Table2[[#This Row],[Current Week High]]/Table2[[#This Row],[Close Price]])-1</f>
        <v>1.2992240434714475E-2</v>
      </c>
      <c r="AG251" s="2">
        <f>(Table2[[#This Row],[Close Price]]/Table2[[#This Row],[Current Month Low]])-1</f>
        <v>5.3442846934849353E-2</v>
      </c>
      <c r="AH251" s="2">
        <f>(Table2[[#This Row],[Current Month High]]/Table2[[#This Row],[Close Price]])-1</f>
        <v>1.2992240434714475E-2</v>
      </c>
      <c r="AI251">
        <v>12.885648903896101</v>
      </c>
      <c r="AJ251">
        <v>57.8317647058823</v>
      </c>
      <c r="AK251" t="str">
        <f>IF(AND(Table2[[#This Row],[20D EMA]]&gt;Table2[[#This Row],[50D EMA]],Table2[[#This Row],[50D EMA]]&gt;Table2[[#This Row],[200D EMA]]),"Uptrend","Downtrend/NoTrend")</f>
        <v>Uptrend</v>
      </c>
      <c r="AL251">
        <v>-0.09</v>
      </c>
      <c r="AM251" t="s">
        <v>10353</v>
      </c>
      <c r="AN251">
        <v>2.11</v>
      </c>
      <c r="AO251" t="s">
        <v>10354</v>
      </c>
      <c r="AP251">
        <v>8.2673226914608003E-2</v>
      </c>
      <c r="AQ251">
        <f>(Table2[[#This Row],[Sharpe Ratio]]-AVERAGE(Table2[Sharpe Ratio]))/_xlfn.STDEV.P(Table2[Sharpe Ratio])</f>
        <v>0.21857445585629418</v>
      </c>
      <c r="AR25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-1.4357846688567146</v>
      </c>
      <c r="AS251">
        <f>_xlfn.RANK.AVG(Table2[[#This Row],[1Y Return vs Nifty Z-Score]],Table2[1Y Return vs Nifty Z-Score])</f>
        <v>274</v>
      </c>
      <c r="AT251">
        <f>_xlfn.RANK.AVG(Table2[[#This Row],[6M Return vs Nifty Z-Score]],Table2[6M Return vs Nifty Z-Score])</f>
        <v>288</v>
      </c>
      <c r="AU251">
        <f>_xlfn.RANK.AVG(Table2[[#This Row],[Sharpe Ratio Z-Score]],Table2[Sharpe Ratio Z-Score])</f>
        <v>280</v>
      </c>
      <c r="AV251">
        <f>(Table2[[#This Row],[Rank 1Y]]+Table2[[#This Row],[Rank 6M]]+Table2[[#This Row],[Rank Sharpe]])/3</f>
        <v>280.66666666666669</v>
      </c>
    </row>
    <row r="252" spans="1:48" x14ac:dyDescent="0.3">
      <c r="A252" t="s">
        <v>1069</v>
      </c>
      <c r="B252" t="s">
        <v>1070</v>
      </c>
      <c r="C252" t="s">
        <v>10321</v>
      </c>
      <c r="D252" t="s">
        <v>127</v>
      </c>
      <c r="E252">
        <v>12378.71228976</v>
      </c>
      <c r="F252">
        <v>925.2</v>
      </c>
      <c r="G252">
        <v>16.268608575953401</v>
      </c>
      <c r="H252">
        <f>(Table2[[#This Row],[1Y Return vs Nifty]]-AVERAGE(Table2[1Y Return vs Nifty]))/_xlfn.STDEV.P(Table2[1Y Return vs Nifty])</f>
        <v>-0.10651040331765788</v>
      </c>
      <c r="I252">
        <v>-16.390627018897401</v>
      </c>
      <c r="J252">
        <f>(Table2[[#This Row],[1M Return vs Nifty]]-AVERAGE(Table2[1M Return vs Nifty]))/_xlfn.STDEV.P(Table2[1M Return vs Nifty])</f>
        <v>-1.6951468158634186</v>
      </c>
      <c r="K252">
        <v>7.3909542564127602</v>
      </c>
      <c r="L252">
        <f>(Table2[[#This Row],[6M Return vs Nifty]]-AVERAGE(Table2[6M Return vs Nifty]))/_xlfn.STDEV.P(Table2[6M Return vs Nifty])</f>
        <v>1.3479564172556092E-2</v>
      </c>
      <c r="M252">
        <v>-4.4695346309627801</v>
      </c>
      <c r="N252">
        <f>(Table2[[#This Row],[1W Return vs Nifty]]-AVERAGE(Table2[1W Return vs Nifty]))/_xlfn.STDEV.P(Table2[1W Return vs Nifty])</f>
        <v>-0.84722604461339801</v>
      </c>
      <c r="O252">
        <v>989.22</v>
      </c>
      <c r="P252">
        <v>1017.87057502493</v>
      </c>
      <c r="Q252">
        <v>876.95431536725903</v>
      </c>
      <c r="R252">
        <v>32.038258289702298</v>
      </c>
      <c r="S252" s="2">
        <f>(Table2[[#This Row],[Close Price]]-Table2[[#This Row],[20D EMA]])/Table2[[#This Row],[20D EMA]]</f>
        <v>-6.4717656335294457E-2</v>
      </c>
      <c r="T252" s="2">
        <f>(Table2[[#This Row],[Close Price]]-Table2[[#This Row],[50D EMA]])/Table2[[#This Row],[50D EMA]]</f>
        <v>-9.1043574005133424E-2</v>
      </c>
      <c r="U252" s="2">
        <f>(Table2[[#This Row],[Close Price]]-Table2[[#This Row],[200D EMA]])/Table2[[#This Row],[200D EMA]]</f>
        <v>5.5015049002337418E-2</v>
      </c>
      <c r="V252">
        <v>1.0326517375667399</v>
      </c>
      <c r="W252">
        <v>921.9</v>
      </c>
      <c r="X252">
        <v>953.95</v>
      </c>
      <c r="Y252">
        <v>921.9</v>
      </c>
      <c r="Z252">
        <v>953.95</v>
      </c>
      <c r="AA252">
        <v>921.9</v>
      </c>
      <c r="AB252">
        <v>953.95</v>
      </c>
      <c r="AC252" s="2">
        <f>(Table2[[#This Row],[Close Price]]/Table2[[#This Row],[Day Low]])-1</f>
        <v>3.5795639440288074E-3</v>
      </c>
      <c r="AD252" s="2">
        <f>(Table2[[#This Row],[Day High]]/Table2[[#This Row],[Close Price]])-1</f>
        <v>3.1074362300043123E-2</v>
      </c>
      <c r="AE252" s="2">
        <f>(Table2[[#This Row],[Close Price]]/Table2[[#This Row],[Current Week Low]])-1</f>
        <v>3.5795639440288074E-3</v>
      </c>
      <c r="AF252" s="2">
        <f>(Table2[[#This Row],[Current Week High]]/Table2[[#This Row],[Close Price]])-1</f>
        <v>3.1074362300043123E-2</v>
      </c>
      <c r="AG252" s="2">
        <f>(Table2[[#This Row],[Close Price]]/Table2[[#This Row],[Current Month Low]])-1</f>
        <v>3.5795639440288074E-3</v>
      </c>
      <c r="AH252" s="2">
        <f>(Table2[[#This Row],[Current Month High]]/Table2[[#This Row],[Close Price]])-1</f>
        <v>3.1074362300043123E-2</v>
      </c>
      <c r="AI252">
        <v>32.290315607436199</v>
      </c>
      <c r="AJ252">
        <v>66.913223885982305</v>
      </c>
      <c r="AK252" t="str">
        <f>IF(AND(Table2[[#This Row],[20D EMA]]&gt;Table2[[#This Row],[50D EMA]],Table2[[#This Row],[50D EMA]]&gt;Table2[[#This Row],[200D EMA]]),"Uptrend","Downtrend/NoTrend")</f>
        <v>Downtrend/NoTrend</v>
      </c>
      <c r="AL252">
        <v>-7.0000000000000007E-2</v>
      </c>
      <c r="AM252" t="s">
        <v>10353</v>
      </c>
      <c r="AN252">
        <v>-4.29</v>
      </c>
      <c r="AO252" t="s">
        <v>10353</v>
      </c>
      <c r="AP252">
        <v>0.120404215520425</v>
      </c>
      <c r="AQ252">
        <f>(Table2[[#This Row],[Sharpe Ratio]]-AVERAGE(Table2[Sharpe Ratio]))/_xlfn.STDEV.P(Table2[Sharpe Ratio])</f>
        <v>0.65026644456204097</v>
      </c>
      <c r="AR25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52">
        <f>_xlfn.RANK.AVG(Table2[[#This Row],[1Y Return vs Nifty Z-Score]],Table2[1Y Return vs Nifty Z-Score])</f>
        <v>340</v>
      </c>
      <c r="AT252">
        <f>_xlfn.RANK.AVG(Table2[[#This Row],[6M Return vs Nifty Z-Score]],Table2[6M Return vs Nifty Z-Score])</f>
        <v>324</v>
      </c>
      <c r="AU252">
        <f>_xlfn.RANK.AVG(Table2[[#This Row],[Sharpe Ratio Z-Score]],Table2[Sharpe Ratio Z-Score])</f>
        <v>187</v>
      </c>
      <c r="AV252">
        <f>(Table2[[#This Row],[Rank 1Y]]+Table2[[#This Row],[Rank 6M]]+Table2[[#This Row],[Rank Sharpe]])/3</f>
        <v>283.66666666666669</v>
      </c>
    </row>
    <row r="253" spans="1:48" x14ac:dyDescent="0.3">
      <c r="A253" t="s">
        <v>426</v>
      </c>
      <c r="B253" t="s">
        <v>427</v>
      </c>
      <c r="C253" t="s">
        <v>10308</v>
      </c>
      <c r="D253" t="s">
        <v>428</v>
      </c>
      <c r="E253">
        <v>54900.003220799998</v>
      </c>
      <c r="F253">
        <v>366</v>
      </c>
      <c r="G253">
        <v>37.057376674232501</v>
      </c>
      <c r="H253">
        <f>(Table2[[#This Row],[1Y Return vs Nifty]]-AVERAGE(Table2[1Y Return vs Nifty]))/_xlfn.STDEV.P(Table2[1Y Return vs Nifty])</f>
        <v>0.24459754922345703</v>
      </c>
      <c r="I253">
        <v>-1.4737998870734501</v>
      </c>
      <c r="J253">
        <f>(Table2[[#This Row],[1M Return vs Nifty]]-AVERAGE(Table2[1M Return vs Nifty]))/_xlfn.STDEV.P(Table2[1M Return vs Nifty])</f>
        <v>-0.16335296831403337</v>
      </c>
      <c r="K253">
        <v>16.8960412902527</v>
      </c>
      <c r="L253">
        <f>(Table2[[#This Row],[6M Return vs Nifty]]-AVERAGE(Table2[6M Return vs Nifty]))/_xlfn.STDEV.P(Table2[6M Return vs Nifty])</f>
        <v>0.34563526644509096</v>
      </c>
      <c r="M253">
        <v>-2.2556958314027802</v>
      </c>
      <c r="N253">
        <f>(Table2[[#This Row],[1W Return vs Nifty]]-AVERAGE(Table2[1W Return vs Nifty]))/_xlfn.STDEV.P(Table2[1W Return vs Nifty])</f>
        <v>-0.31526311178922756</v>
      </c>
      <c r="O253">
        <v>367</v>
      </c>
      <c r="P253">
        <v>353.12591085605499</v>
      </c>
      <c r="Q253">
        <v>301.41530706783698</v>
      </c>
      <c r="R253">
        <v>43.235344660791696</v>
      </c>
      <c r="S253" s="2">
        <f>(Table2[[#This Row],[Close Price]]-Table2[[#This Row],[20D EMA]])/Table2[[#This Row],[20D EMA]]</f>
        <v>-2.7247956403269754E-3</v>
      </c>
      <c r="T253" s="2">
        <f>(Table2[[#This Row],[Close Price]]-Table2[[#This Row],[50D EMA]])/Table2[[#This Row],[50D EMA]]</f>
        <v>3.6457503536728261E-2</v>
      </c>
      <c r="U253" s="2">
        <f>(Table2[[#This Row],[Close Price]]-Table2[[#This Row],[200D EMA]])/Table2[[#This Row],[200D EMA]]</f>
        <v>0.21427144347923743</v>
      </c>
      <c r="V253">
        <v>0.57555155645446598</v>
      </c>
      <c r="W253">
        <v>364.15</v>
      </c>
      <c r="X253">
        <v>372.25</v>
      </c>
      <c r="Y253">
        <v>364.15</v>
      </c>
      <c r="Z253">
        <v>372.25</v>
      </c>
      <c r="AA253">
        <v>364.15</v>
      </c>
      <c r="AB253">
        <v>372.25</v>
      </c>
      <c r="AC253" s="2">
        <f>(Table2[[#This Row],[Close Price]]/Table2[[#This Row],[Day Low]])-1</f>
        <v>5.0803240422903073E-3</v>
      </c>
      <c r="AD253" s="2">
        <f>(Table2[[#This Row],[Day High]]/Table2[[#This Row],[Close Price]])-1</f>
        <v>1.7076502732240373E-2</v>
      </c>
      <c r="AE253" s="2">
        <f>(Table2[[#This Row],[Close Price]]/Table2[[#This Row],[Current Week Low]])-1</f>
        <v>5.0803240422903073E-3</v>
      </c>
      <c r="AF253" s="2">
        <f>(Table2[[#This Row],[Current Week High]]/Table2[[#This Row],[Close Price]])-1</f>
        <v>1.7076502732240373E-2</v>
      </c>
      <c r="AG253" s="2">
        <f>(Table2[[#This Row],[Close Price]]/Table2[[#This Row],[Current Month Low]])-1</f>
        <v>5.0803240422903073E-3</v>
      </c>
      <c r="AH253" s="2">
        <f>(Table2[[#This Row],[Current Month High]]/Table2[[#This Row],[Close Price]])-1</f>
        <v>1.7076502732240373E-2</v>
      </c>
      <c r="AI253">
        <v>4.9726775956283999</v>
      </c>
      <c r="AJ253">
        <v>90.923317683880995</v>
      </c>
      <c r="AK253" t="str">
        <f>IF(AND(Table2[[#This Row],[20D EMA]]&gt;Table2[[#This Row],[50D EMA]],Table2[[#This Row],[50D EMA]]&gt;Table2[[#This Row],[200D EMA]]),"Uptrend","Downtrend/NoTrend")</f>
        <v>Uptrend</v>
      </c>
      <c r="AL253">
        <v>7.0000000000000007E-2</v>
      </c>
      <c r="AM253" t="s">
        <v>10354</v>
      </c>
      <c r="AN253">
        <v>0.45</v>
      </c>
      <c r="AO253" t="s">
        <v>10354</v>
      </c>
      <c r="AP253">
        <v>4.6027291654384003E-2</v>
      </c>
      <c r="AQ253">
        <f>(Table2[[#This Row],[Sharpe Ratio]]-AVERAGE(Table2[Sharpe Ratio]))/_xlfn.STDEV.P(Table2[Sharpe Ratio])</f>
        <v>-0.20070309967611535</v>
      </c>
      <c r="AR25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-8.9086364110828292E-2</v>
      </c>
      <c r="AS253">
        <f>_xlfn.RANK.AVG(Table2[[#This Row],[1Y Return vs Nifty Z-Score]],Table2[1Y Return vs Nifty Z-Score])</f>
        <v>234</v>
      </c>
      <c r="AT253">
        <f>_xlfn.RANK.AVG(Table2[[#This Row],[6M Return vs Nifty Z-Score]],Table2[6M Return vs Nifty Z-Score])</f>
        <v>230</v>
      </c>
      <c r="AU253">
        <f>_xlfn.RANK.AVG(Table2[[#This Row],[Sharpe Ratio Z-Score]],Table2[Sharpe Ratio Z-Score])</f>
        <v>392</v>
      </c>
      <c r="AV253">
        <f>(Table2[[#This Row],[Rank 1Y]]+Table2[[#This Row],[Rank 6M]]+Table2[[#This Row],[Rank Sharpe]])/3</f>
        <v>285.33333333333331</v>
      </c>
    </row>
    <row r="254" spans="1:48" x14ac:dyDescent="0.3">
      <c r="A254" t="s">
        <v>748</v>
      </c>
      <c r="B254" t="s">
        <v>749</v>
      </c>
      <c r="C254" t="s">
        <v>10309</v>
      </c>
      <c r="D254" t="s">
        <v>750</v>
      </c>
      <c r="E254">
        <v>22653.01838025</v>
      </c>
      <c r="F254">
        <v>1615.5</v>
      </c>
      <c r="G254">
        <v>19.358313208706502</v>
      </c>
      <c r="H254">
        <f>(Table2[[#This Row],[1Y Return vs Nifty]]-AVERAGE(Table2[1Y Return vs Nifty]))/_xlfn.STDEV.P(Table2[1Y Return vs Nifty])</f>
        <v>-5.4327423429949173E-2</v>
      </c>
      <c r="I254">
        <v>10.0569694050238</v>
      </c>
      <c r="J254">
        <f>(Table2[[#This Row],[1M Return vs Nifty]]-AVERAGE(Table2[1M Return vs Nifty]))/_xlfn.STDEV.P(Table2[1M Return vs Nifty])</f>
        <v>1.0207300342612091</v>
      </c>
      <c r="K254">
        <v>30.626971434289601</v>
      </c>
      <c r="L254">
        <f>(Table2[[#This Row],[6M Return vs Nifty]]-AVERAGE(Table2[6M Return vs Nifty]))/_xlfn.STDEV.P(Table2[6M Return vs Nifty])</f>
        <v>0.82546324998804477</v>
      </c>
      <c r="M254">
        <v>-1.8684433366617399</v>
      </c>
      <c r="N254">
        <f>(Table2[[#This Row],[1W Return vs Nifty]]-AVERAGE(Table2[1W Return vs Nifty]))/_xlfn.STDEV.P(Table2[1W Return vs Nifty])</f>
        <v>-0.22221027845426947</v>
      </c>
      <c r="O254">
        <v>1586.84</v>
      </c>
      <c r="P254">
        <v>1478.9075875941201</v>
      </c>
      <c r="Q254">
        <v>1267.99541598408</v>
      </c>
      <c r="R254">
        <v>51.243341003068899</v>
      </c>
      <c r="S254" s="2">
        <f>(Table2[[#This Row],[Close Price]]-Table2[[#This Row],[20D EMA]])/Table2[[#This Row],[20D EMA]]</f>
        <v>1.8061052153966427E-2</v>
      </c>
      <c r="T254" s="2">
        <f>(Table2[[#This Row],[Close Price]]-Table2[[#This Row],[50D EMA]])/Table2[[#This Row],[50D EMA]]</f>
        <v>9.2360343236921133E-2</v>
      </c>
      <c r="U254" s="2">
        <f>(Table2[[#This Row],[Close Price]]-Table2[[#This Row],[200D EMA]])/Table2[[#This Row],[200D EMA]]</f>
        <v>0.27405823367762322</v>
      </c>
      <c r="V254">
        <v>0.55235642858982803</v>
      </c>
      <c r="W254">
        <v>1602.3</v>
      </c>
      <c r="X254">
        <v>1654.45</v>
      </c>
      <c r="Y254">
        <v>1602.3</v>
      </c>
      <c r="Z254">
        <v>1654.45</v>
      </c>
      <c r="AA254">
        <v>1602.3</v>
      </c>
      <c r="AB254">
        <v>1654.45</v>
      </c>
      <c r="AC254" s="2">
        <f>(Table2[[#This Row],[Close Price]]/Table2[[#This Row],[Day Low]])-1</f>
        <v>8.2381576483805397E-3</v>
      </c>
      <c r="AD254" s="2">
        <f>(Table2[[#This Row],[Day High]]/Table2[[#This Row],[Close Price]])-1</f>
        <v>2.4110182606004393E-2</v>
      </c>
      <c r="AE254" s="2">
        <f>(Table2[[#This Row],[Close Price]]/Table2[[#This Row],[Current Week Low]])-1</f>
        <v>8.2381576483805397E-3</v>
      </c>
      <c r="AF254" s="2">
        <f>(Table2[[#This Row],[Current Week High]]/Table2[[#This Row],[Close Price]])-1</f>
        <v>2.4110182606004393E-2</v>
      </c>
      <c r="AG254" s="2">
        <f>(Table2[[#This Row],[Close Price]]/Table2[[#This Row],[Current Month Low]])-1</f>
        <v>8.2381576483805397E-3</v>
      </c>
      <c r="AH254" s="2">
        <f>(Table2[[#This Row],[Current Month High]]/Table2[[#This Row],[Close Price]])-1</f>
        <v>2.4110182606004393E-2</v>
      </c>
      <c r="AI254">
        <v>6.1590838749613104</v>
      </c>
      <c r="AJ254">
        <v>63.487324798866503</v>
      </c>
      <c r="AK254" t="str">
        <f>IF(AND(Table2[[#This Row],[20D EMA]]&gt;Table2[[#This Row],[50D EMA]],Table2[[#This Row],[50D EMA]]&gt;Table2[[#This Row],[200D EMA]]),"Uptrend","Downtrend/NoTrend")</f>
        <v>Uptrend</v>
      </c>
      <c r="AL254">
        <v>0.03</v>
      </c>
      <c r="AM254" t="s">
        <v>10354</v>
      </c>
      <c r="AN254">
        <v>6.69</v>
      </c>
      <c r="AO254" t="s">
        <v>10354</v>
      </c>
      <c r="AP254">
        <v>4.3089580820966998E-2</v>
      </c>
      <c r="AQ254">
        <f>(Table2[[#This Row],[Sharpe Ratio]]-AVERAGE(Table2[Sharpe Ratio]))/_xlfn.STDEV.P(Table2[Sharpe Ratio])</f>
        <v>-0.23431436401825048</v>
      </c>
      <c r="AR25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1.3353412183467848</v>
      </c>
      <c r="AS254">
        <f>_xlfn.RANK.AVG(Table2[[#This Row],[1Y Return vs Nifty Z-Score]],Table2[1Y Return vs Nifty Z-Score])</f>
        <v>321</v>
      </c>
      <c r="AT254">
        <f>_xlfn.RANK.AVG(Table2[[#This Row],[6M Return vs Nifty Z-Score]],Table2[6M Return vs Nifty Z-Score])</f>
        <v>132</v>
      </c>
      <c r="AU254">
        <f>_xlfn.RANK.AVG(Table2[[#This Row],[Sharpe Ratio Z-Score]],Table2[Sharpe Ratio Z-Score])</f>
        <v>405</v>
      </c>
      <c r="AV254">
        <f>(Table2[[#This Row],[Rank 1Y]]+Table2[[#This Row],[Rank 6M]]+Table2[[#This Row],[Rank Sharpe]])/3</f>
        <v>286</v>
      </c>
    </row>
    <row r="255" spans="1:48" x14ac:dyDescent="0.3">
      <c r="A255" t="s">
        <v>638</v>
      </c>
      <c r="B255" t="s">
        <v>639</v>
      </c>
      <c r="C255" t="s">
        <v>10311</v>
      </c>
      <c r="D255" t="s">
        <v>640</v>
      </c>
      <c r="E255">
        <v>29076.43874388</v>
      </c>
      <c r="F255">
        <v>302.60000000000002</v>
      </c>
      <c r="G255">
        <v>106.525175789551</v>
      </c>
      <c r="H255">
        <f>(Table2[[#This Row],[1Y Return vs Nifty]]-AVERAGE(Table2[1Y Return vs Nifty]))/_xlfn.STDEV.P(Table2[1Y Return vs Nifty])</f>
        <v>1.4178607555668872</v>
      </c>
      <c r="I255">
        <v>-0.70322304761147203</v>
      </c>
      <c r="J255">
        <f>(Table2[[#This Row],[1M Return vs Nifty]]-AVERAGE(Table2[1M Return vs Nifty]))/_xlfn.STDEV.P(Table2[1M Return vs Nifty])</f>
        <v>-8.4223214290559636E-2</v>
      </c>
      <c r="K255">
        <v>-10.4534901880316</v>
      </c>
      <c r="L255">
        <f>(Table2[[#This Row],[6M Return vs Nifty]]-AVERAGE(Table2[6M Return vs Nifty]))/_xlfn.STDEV.P(Table2[6M Return vs Nifty])</f>
        <v>-0.61009536523165786</v>
      </c>
      <c r="M255">
        <v>0.51138783822325096</v>
      </c>
      <c r="N255">
        <f>(Table2[[#This Row],[1W Return vs Nifty]]-AVERAGE(Table2[1W Return vs Nifty]))/_xlfn.STDEV.P(Table2[1W Return vs Nifty])</f>
        <v>0.34963893282065472</v>
      </c>
      <c r="O255">
        <v>298.14999999999998</v>
      </c>
      <c r="P255">
        <v>298.70765429617001</v>
      </c>
      <c r="Q255">
        <v>278.252645169792</v>
      </c>
      <c r="R255">
        <v>57.472602182054104</v>
      </c>
      <c r="S255" s="2">
        <f>(Table2[[#This Row],[Close Price]]-Table2[[#This Row],[20D EMA]])/Table2[[#This Row],[20D EMA]]</f>
        <v>1.4925373134328512E-2</v>
      </c>
      <c r="T255" s="2">
        <f>(Table2[[#This Row],[Close Price]]-Table2[[#This Row],[50D EMA]])/Table2[[#This Row],[50D EMA]]</f>
        <v>1.3030619228694884E-2</v>
      </c>
      <c r="U255" s="2">
        <f>(Table2[[#This Row],[Close Price]]-Table2[[#This Row],[200D EMA]])/Table2[[#This Row],[200D EMA]]</f>
        <v>8.7500892634285898E-2</v>
      </c>
      <c r="V255">
        <v>0.52448172661688397</v>
      </c>
      <c r="W255">
        <v>301.14999999999998</v>
      </c>
      <c r="X255">
        <v>306.5</v>
      </c>
      <c r="Y255">
        <v>301.14999999999998</v>
      </c>
      <c r="Z255">
        <v>306.5</v>
      </c>
      <c r="AA255">
        <v>301.14999999999998</v>
      </c>
      <c r="AB255">
        <v>306.5</v>
      </c>
      <c r="AC255" s="2">
        <f>(Table2[[#This Row],[Close Price]]/Table2[[#This Row],[Day Low]])-1</f>
        <v>4.814876307488225E-3</v>
      </c>
      <c r="AD255" s="2">
        <f>(Table2[[#This Row],[Day High]]/Table2[[#This Row],[Close Price]])-1</f>
        <v>1.2888301387970813E-2</v>
      </c>
      <c r="AE255" s="2">
        <f>(Table2[[#This Row],[Close Price]]/Table2[[#This Row],[Current Week Low]])-1</f>
        <v>4.814876307488225E-3</v>
      </c>
      <c r="AF255" s="2">
        <f>(Table2[[#This Row],[Current Week High]]/Table2[[#This Row],[Close Price]])-1</f>
        <v>1.2888301387970813E-2</v>
      </c>
      <c r="AG255" s="2">
        <f>(Table2[[#This Row],[Close Price]]/Table2[[#This Row],[Current Month Low]])-1</f>
        <v>4.814876307488225E-3</v>
      </c>
      <c r="AH255" s="2">
        <f>(Table2[[#This Row],[Current Month High]]/Table2[[#This Row],[Close Price]])-1</f>
        <v>1.2888301387970813E-2</v>
      </c>
      <c r="AI255">
        <v>26.9993390614672</v>
      </c>
      <c r="AJ255">
        <v>150.08264462809899</v>
      </c>
      <c r="AK255" t="str">
        <f>IF(AND(Table2[[#This Row],[20D EMA]]&gt;Table2[[#This Row],[50D EMA]],Table2[[#This Row],[50D EMA]]&gt;Table2[[#This Row],[200D EMA]]),"Uptrend","Downtrend/NoTrend")</f>
        <v>Downtrend/NoTrend</v>
      </c>
      <c r="AL255">
        <v>-0.1</v>
      </c>
      <c r="AM255" t="s">
        <v>10353</v>
      </c>
      <c r="AN255">
        <v>8.01</v>
      </c>
      <c r="AO255" t="s">
        <v>10354</v>
      </c>
      <c r="AP255">
        <v>8.3861060787453007E-2</v>
      </c>
      <c r="AQ255">
        <f>(Table2[[#This Row],[Sharpe Ratio]]-AVERAGE(Table2[Sharpe Ratio]))/_xlfn.STDEV.P(Table2[Sharpe Ratio])</f>
        <v>0.23216483304406427</v>
      </c>
      <c r="AR25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55">
        <f>_xlfn.RANK.AVG(Table2[[#This Row],[1Y Return vs Nifty Z-Score]],Table2[1Y Return vs Nifty Z-Score])</f>
        <v>60</v>
      </c>
      <c r="AT255">
        <f>_xlfn.RANK.AVG(Table2[[#This Row],[6M Return vs Nifty Z-Score]],Table2[6M Return vs Nifty Z-Score])</f>
        <v>521</v>
      </c>
      <c r="AU255">
        <f>_xlfn.RANK.AVG(Table2[[#This Row],[Sharpe Ratio Z-Score]],Table2[Sharpe Ratio Z-Score])</f>
        <v>279</v>
      </c>
      <c r="AV255">
        <f>(Table2[[#This Row],[Rank 1Y]]+Table2[[#This Row],[Rank 6M]]+Table2[[#This Row],[Rank Sharpe]])/3</f>
        <v>286.66666666666669</v>
      </c>
    </row>
    <row r="256" spans="1:48" x14ac:dyDescent="0.3">
      <c r="A256" t="s">
        <v>1026</v>
      </c>
      <c r="B256" t="s">
        <v>1027</v>
      </c>
      <c r="C256" t="s">
        <v>10321</v>
      </c>
      <c r="D256" t="s">
        <v>257</v>
      </c>
      <c r="E256">
        <v>13518.36464</v>
      </c>
      <c r="F256">
        <v>4282.3</v>
      </c>
      <c r="G256">
        <v>4.95213954451593</v>
      </c>
      <c r="H256">
        <f>(Table2[[#This Row],[1Y Return vs Nifty]]-AVERAGE(Table2[1Y Return vs Nifty]))/_xlfn.STDEV.P(Table2[1Y Return vs Nifty])</f>
        <v>-0.29763775886076266</v>
      </c>
      <c r="I256">
        <v>-6.5462540705416599</v>
      </c>
      <c r="J256">
        <f>(Table2[[#This Row],[1M Return vs Nifty]]-AVERAGE(Table2[1M Return vs Nifty]))/_xlfn.STDEV.P(Table2[1M Return vs Nifty])</f>
        <v>-0.68423814326093069</v>
      </c>
      <c r="K256">
        <v>-0.32595917600749502</v>
      </c>
      <c r="L256">
        <f>(Table2[[#This Row],[6M Return vs Nifty]]-AVERAGE(Table2[6M Return vs Nifty]))/_xlfn.STDEV.P(Table2[6M Return vs Nifty])</f>
        <v>-0.25618832959804927</v>
      </c>
      <c r="M256">
        <v>-1.3601912127710301</v>
      </c>
      <c r="N256">
        <f>(Table2[[#This Row],[1W Return vs Nifty]]-AVERAGE(Table2[1W Return vs Nifty]))/_xlfn.STDEV.P(Table2[1W Return vs Nifty])</f>
        <v>-0.10008246567370392</v>
      </c>
      <c r="O256">
        <v>4185.7700000000004</v>
      </c>
      <c r="P256">
        <v>4238.0149928585097</v>
      </c>
      <c r="Q256">
        <v>3864.59777652821</v>
      </c>
      <c r="R256">
        <v>67.446528339749506</v>
      </c>
      <c r="S256" s="2">
        <f>(Table2[[#This Row],[Close Price]]-Table2[[#This Row],[20D EMA]])/Table2[[#This Row],[20D EMA]]</f>
        <v>2.306146778251068E-2</v>
      </c>
      <c r="T256" s="2">
        <f>(Table2[[#This Row],[Close Price]]-Table2[[#This Row],[50D EMA]])/Table2[[#This Row],[50D EMA]]</f>
        <v>1.0449469201056457E-2</v>
      </c>
      <c r="U256" s="2">
        <f>(Table2[[#This Row],[Close Price]]-Table2[[#This Row],[200D EMA]])/Table2[[#This Row],[200D EMA]]</f>
        <v>0.10808426843505459</v>
      </c>
      <c r="V256">
        <v>0.46777412332957202</v>
      </c>
      <c r="W256">
        <v>4170.55</v>
      </c>
      <c r="X256">
        <v>4322</v>
      </c>
      <c r="Y256">
        <v>4170.55</v>
      </c>
      <c r="Z256">
        <v>4322</v>
      </c>
      <c r="AA256">
        <v>4170.55</v>
      </c>
      <c r="AB256">
        <v>4322</v>
      </c>
      <c r="AC256" s="2">
        <f>(Table2[[#This Row],[Close Price]]/Table2[[#This Row],[Day Low]])-1</f>
        <v>2.6795027034803631E-2</v>
      </c>
      <c r="AD256" s="2">
        <f>(Table2[[#This Row],[Day High]]/Table2[[#This Row],[Close Price]])-1</f>
        <v>9.2707190061416256E-3</v>
      </c>
      <c r="AE256" s="2">
        <f>(Table2[[#This Row],[Close Price]]/Table2[[#This Row],[Current Week Low]])-1</f>
        <v>2.6795027034803631E-2</v>
      </c>
      <c r="AF256" s="2">
        <f>(Table2[[#This Row],[Current Week High]]/Table2[[#This Row],[Close Price]])-1</f>
        <v>9.2707190061416256E-3</v>
      </c>
      <c r="AG256" s="2">
        <f>(Table2[[#This Row],[Close Price]]/Table2[[#This Row],[Current Month Low]])-1</f>
        <v>2.6795027034803631E-2</v>
      </c>
      <c r="AH256" s="2">
        <f>(Table2[[#This Row],[Current Month High]]/Table2[[#This Row],[Close Price]])-1</f>
        <v>9.2707190061416256E-3</v>
      </c>
      <c r="AI256">
        <v>16.759685215888599</v>
      </c>
      <c r="AJ256">
        <v>55.155797101449203</v>
      </c>
      <c r="AK256" t="str">
        <f>IF(AND(Table2[[#This Row],[20D EMA]]&gt;Table2[[#This Row],[50D EMA]],Table2[[#This Row],[50D EMA]]&gt;Table2[[#This Row],[200D EMA]]),"Uptrend","Downtrend/NoTrend")</f>
        <v>Downtrend/NoTrend</v>
      </c>
      <c r="AL256">
        <v>-0.12</v>
      </c>
      <c r="AM256" t="s">
        <v>10353</v>
      </c>
      <c r="AN256">
        <v>7.39</v>
      </c>
      <c r="AO256" t="s">
        <v>10354</v>
      </c>
      <c r="AP256">
        <v>0.188499326079198</v>
      </c>
      <c r="AQ256">
        <f>(Table2[[#This Row],[Sharpe Ratio]]-AVERAGE(Table2[Sharpe Ratio]))/_xlfn.STDEV.P(Table2[Sharpe Ratio])</f>
        <v>1.4293638068220484</v>
      </c>
      <c r="AR25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56">
        <f>_xlfn.RANK.AVG(Table2[[#This Row],[1Y Return vs Nifty Z-Score]],Table2[1Y Return vs Nifty Z-Score])</f>
        <v>392</v>
      </c>
      <c r="AT256">
        <f>_xlfn.RANK.AVG(Table2[[#This Row],[6M Return vs Nifty Z-Score]],Table2[6M Return vs Nifty Z-Score])</f>
        <v>412</v>
      </c>
      <c r="AU256">
        <f>_xlfn.RANK.AVG(Table2[[#This Row],[Sharpe Ratio Z-Score]],Table2[Sharpe Ratio Z-Score])</f>
        <v>57</v>
      </c>
      <c r="AV256">
        <f>(Table2[[#This Row],[Rank 1Y]]+Table2[[#This Row],[Rank 6M]]+Table2[[#This Row],[Rank Sharpe]])/3</f>
        <v>287</v>
      </c>
    </row>
    <row r="257" spans="1:48" x14ac:dyDescent="0.3">
      <c r="A257" t="s">
        <v>1073</v>
      </c>
      <c r="B257" t="s">
        <v>1074</v>
      </c>
      <c r="C257" t="s">
        <v>10316</v>
      </c>
      <c r="D257" t="s">
        <v>101</v>
      </c>
      <c r="E257">
        <v>12274.544759156999</v>
      </c>
      <c r="F257">
        <v>17.91</v>
      </c>
      <c r="G257">
        <v>76.986112124386906</v>
      </c>
      <c r="H257">
        <f>(Table2[[#This Row],[1Y Return vs Nifty]]-AVERAGE(Table2[1Y Return vs Nifty]))/_xlfn.STDEV.P(Table2[1Y Return vs Nifty])</f>
        <v>0.91896634708503233</v>
      </c>
      <c r="I257">
        <v>-7.4046207059689104</v>
      </c>
      <c r="J257">
        <f>(Table2[[#This Row],[1M Return vs Nifty]]-AVERAGE(Table2[1M Return vs Nifty]))/_xlfn.STDEV.P(Table2[1M Return vs Nifty])</f>
        <v>-0.77238294238406413</v>
      </c>
      <c r="K257">
        <v>-17.4402652557823</v>
      </c>
      <c r="L257">
        <f>(Table2[[#This Row],[6M Return vs Nifty]]-AVERAGE(Table2[6M Return vs Nifty]))/_xlfn.STDEV.P(Table2[6M Return vs Nifty])</f>
        <v>-0.85424854036691367</v>
      </c>
      <c r="M257">
        <v>-4.3639044805391096</v>
      </c>
      <c r="N257">
        <f>(Table2[[#This Row],[1W Return vs Nifty]]-AVERAGE(Table2[1W Return vs Nifty]))/_xlfn.STDEV.P(Table2[1W Return vs Nifty])</f>
        <v>-0.82184419448718193</v>
      </c>
      <c r="O257">
        <v>18.22</v>
      </c>
      <c r="P257">
        <v>18.476166060301299</v>
      </c>
      <c r="Q257">
        <v>16.811337632666799</v>
      </c>
      <c r="R257">
        <v>40.737526119519302</v>
      </c>
      <c r="S257" s="2">
        <f>(Table2[[#This Row],[Close Price]]-Table2[[#This Row],[20D EMA]])/Table2[[#This Row],[20D EMA]]</f>
        <v>-1.7014270032930778E-2</v>
      </c>
      <c r="T257" s="2">
        <f>(Table2[[#This Row],[Close Price]]-Table2[[#This Row],[50D EMA]])/Table2[[#This Row],[50D EMA]]</f>
        <v>-3.0643048912500751E-2</v>
      </c>
      <c r="U257" s="2">
        <f>(Table2[[#This Row],[Close Price]]-Table2[[#This Row],[200D EMA]])/Table2[[#This Row],[200D EMA]]</f>
        <v>6.5352465778710275E-2</v>
      </c>
      <c r="V257">
        <v>0.73025137578818999</v>
      </c>
      <c r="W257">
        <v>17.600000000000001</v>
      </c>
      <c r="X257">
        <v>18.14</v>
      </c>
      <c r="Y257">
        <v>17.600000000000001</v>
      </c>
      <c r="Z257">
        <v>18.14</v>
      </c>
      <c r="AA257">
        <v>17.600000000000001</v>
      </c>
      <c r="AB257">
        <v>18.14</v>
      </c>
      <c r="AC257" s="2">
        <f>(Table2[[#This Row],[Close Price]]/Table2[[#This Row],[Day Low]])-1</f>
        <v>1.7613636363636331E-2</v>
      </c>
      <c r="AD257" s="2">
        <f>(Table2[[#This Row],[Day High]]/Table2[[#This Row],[Close Price]])-1</f>
        <v>1.2841987716359693E-2</v>
      </c>
      <c r="AE257" s="2">
        <f>(Table2[[#This Row],[Close Price]]/Table2[[#This Row],[Current Week Low]])-1</f>
        <v>1.7613636363636331E-2</v>
      </c>
      <c r="AF257" s="2">
        <f>(Table2[[#This Row],[Current Week High]]/Table2[[#This Row],[Close Price]])-1</f>
        <v>1.2841987716359693E-2</v>
      </c>
      <c r="AG257" s="2">
        <f>(Table2[[#This Row],[Close Price]]/Table2[[#This Row],[Current Month Low]])-1</f>
        <v>1.7613636363636331E-2</v>
      </c>
      <c r="AH257" s="2">
        <f>(Table2[[#This Row],[Current Month High]]/Table2[[#This Row],[Close Price]])-1</f>
        <v>1.2841987716359693E-2</v>
      </c>
      <c r="AI257">
        <v>34.003350083751997</v>
      </c>
      <c r="AJ257">
        <v>117.09090909090899</v>
      </c>
      <c r="AK257" t="str">
        <f>IF(AND(Table2[[#This Row],[20D EMA]]&gt;Table2[[#This Row],[50D EMA]],Table2[[#This Row],[50D EMA]]&gt;Table2[[#This Row],[200D EMA]]),"Uptrend","Downtrend/NoTrend")</f>
        <v>Downtrend/NoTrend</v>
      </c>
      <c r="AL257">
        <v>-0.13</v>
      </c>
      <c r="AM257" t="s">
        <v>10353</v>
      </c>
      <c r="AN257">
        <v>1.82</v>
      </c>
      <c r="AO257" t="s">
        <v>10354</v>
      </c>
      <c r="AP257">
        <v>0.13252455949247999</v>
      </c>
      <c r="AQ257">
        <f>(Table2[[#This Row],[Sharpe Ratio]]-AVERAGE(Table2[Sharpe Ratio]))/_xlfn.STDEV.P(Table2[Sharpe Ratio])</f>
        <v>0.78893907378351513</v>
      </c>
      <c r="AR25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57">
        <f>_xlfn.RANK.AVG(Table2[[#This Row],[1Y Return vs Nifty Z-Score]],Table2[1Y Return vs Nifty Z-Score])</f>
        <v>109</v>
      </c>
      <c r="AT257">
        <f>_xlfn.RANK.AVG(Table2[[#This Row],[6M Return vs Nifty Z-Score]],Table2[6M Return vs Nifty Z-Score])</f>
        <v>594</v>
      </c>
      <c r="AU257">
        <f>_xlfn.RANK.AVG(Table2[[#This Row],[Sharpe Ratio Z-Score]],Table2[Sharpe Ratio Z-Score])</f>
        <v>158</v>
      </c>
      <c r="AV257">
        <f>(Table2[[#This Row],[Rank 1Y]]+Table2[[#This Row],[Rank 6M]]+Table2[[#This Row],[Rank Sharpe]])/3</f>
        <v>287</v>
      </c>
    </row>
    <row r="258" spans="1:48" x14ac:dyDescent="0.3">
      <c r="A258" t="s">
        <v>615</v>
      </c>
      <c r="B258" t="s">
        <v>616</v>
      </c>
      <c r="C258" t="s">
        <v>10314</v>
      </c>
      <c r="D258" t="s">
        <v>54</v>
      </c>
      <c r="E258">
        <v>30602.31604048</v>
      </c>
      <c r="F258">
        <v>1970.6</v>
      </c>
      <c r="G258">
        <v>11.657991336776499</v>
      </c>
      <c r="H258">
        <f>(Table2[[#This Row],[1Y Return vs Nifty]]-AVERAGE(Table2[1Y Return vs Nifty]))/_xlfn.STDEV.P(Table2[1Y Return vs Nifty])</f>
        <v>-0.18438054796236036</v>
      </c>
      <c r="I258">
        <v>-0.112822288674578</v>
      </c>
      <c r="J258">
        <f>(Table2[[#This Row],[1M Return vs Nifty]]-AVERAGE(Table2[1M Return vs Nifty]))/_xlfn.STDEV.P(Table2[1M Return vs Nifty])</f>
        <v>-2.3595559217812274E-2</v>
      </c>
      <c r="K258">
        <v>15.0090834032214</v>
      </c>
      <c r="L258">
        <f>(Table2[[#This Row],[6M Return vs Nifty]]-AVERAGE(Table2[6M Return vs Nifty]))/_xlfn.STDEV.P(Table2[6M Return vs Nifty])</f>
        <v>0.27969543655251028</v>
      </c>
      <c r="M258">
        <v>2.5257108584517698</v>
      </c>
      <c r="N258">
        <f>(Table2[[#This Row],[1W Return vs Nifty]]-AVERAGE(Table2[1W Return vs Nifty]))/_xlfn.STDEV.P(Table2[1W Return vs Nifty])</f>
        <v>0.83366025438615132</v>
      </c>
      <c r="O258">
        <v>1931.59</v>
      </c>
      <c r="P258">
        <v>1882.0216136250201</v>
      </c>
      <c r="Q258">
        <v>1705.4593930953099</v>
      </c>
      <c r="R258">
        <v>61.851158097089602</v>
      </c>
      <c r="S258" s="2">
        <f>(Table2[[#This Row],[Close Price]]-Table2[[#This Row],[20D EMA]])/Table2[[#This Row],[20D EMA]]</f>
        <v>2.0195797244756907E-2</v>
      </c>
      <c r="T258" s="2">
        <f>(Table2[[#This Row],[Close Price]]-Table2[[#This Row],[50D EMA]])/Table2[[#This Row],[50D EMA]]</f>
        <v>4.7065552134848351E-2</v>
      </c>
      <c r="U258" s="2">
        <f>(Table2[[#This Row],[Close Price]]-Table2[[#This Row],[200D EMA]])/Table2[[#This Row],[200D EMA]]</f>
        <v>0.15546579882120509</v>
      </c>
      <c r="V258">
        <v>0.72467685964353101</v>
      </c>
      <c r="W258">
        <v>1934.05</v>
      </c>
      <c r="X258">
        <v>1974.9</v>
      </c>
      <c r="Y258">
        <v>1934.05</v>
      </c>
      <c r="Z258">
        <v>1974.9</v>
      </c>
      <c r="AA258">
        <v>1934.05</v>
      </c>
      <c r="AB258">
        <v>1974.9</v>
      </c>
      <c r="AC258" s="2">
        <f>(Table2[[#This Row],[Close Price]]/Table2[[#This Row],[Day Low]])-1</f>
        <v>1.8898167058762683E-2</v>
      </c>
      <c r="AD258" s="2">
        <f>(Table2[[#This Row],[Day High]]/Table2[[#This Row],[Close Price]])-1</f>
        <v>2.1820765249163099E-3</v>
      </c>
      <c r="AE258" s="2">
        <f>(Table2[[#This Row],[Close Price]]/Table2[[#This Row],[Current Week Low]])-1</f>
        <v>1.8898167058762683E-2</v>
      </c>
      <c r="AF258" s="2">
        <f>(Table2[[#This Row],[Current Week High]]/Table2[[#This Row],[Close Price]])-1</f>
        <v>2.1820765249163099E-3</v>
      </c>
      <c r="AG258" s="2">
        <f>(Table2[[#This Row],[Close Price]]/Table2[[#This Row],[Current Month Low]])-1</f>
        <v>1.8898167058762683E-2</v>
      </c>
      <c r="AH258" s="2">
        <f>(Table2[[#This Row],[Current Month High]]/Table2[[#This Row],[Close Price]])-1</f>
        <v>2.1820765249163099E-3</v>
      </c>
      <c r="AI258">
        <v>3.0143103623262002</v>
      </c>
      <c r="AJ258">
        <v>58.351078789826801</v>
      </c>
      <c r="AK258" t="str">
        <f>IF(AND(Table2[[#This Row],[20D EMA]]&gt;Table2[[#This Row],[50D EMA]],Table2[[#This Row],[50D EMA]]&gt;Table2[[#This Row],[200D EMA]]),"Uptrend","Downtrend/NoTrend")</f>
        <v>Uptrend</v>
      </c>
      <c r="AL258">
        <v>-0.11</v>
      </c>
      <c r="AM258" t="s">
        <v>10353</v>
      </c>
      <c r="AN258">
        <v>0.1</v>
      </c>
      <c r="AO258" t="s">
        <v>10354</v>
      </c>
      <c r="AP258">
        <v>8.8185869887492996E-2</v>
      </c>
      <c r="AQ258">
        <f>(Table2[[#This Row],[Sharpe Ratio]]-AVERAGE(Table2[Sharpe Ratio]))/_xlfn.STDEV.P(Table2[Sharpe Ratio])</f>
        <v>0.28164632054691596</v>
      </c>
      <c r="AR25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1.187025904305405</v>
      </c>
      <c r="AS258">
        <f>_xlfn.RANK.AVG(Table2[[#This Row],[1Y Return vs Nifty Z-Score]],Table2[1Y Return vs Nifty Z-Score])</f>
        <v>358</v>
      </c>
      <c r="AT258">
        <f>_xlfn.RANK.AVG(Table2[[#This Row],[6M Return vs Nifty Z-Score]],Table2[6M Return vs Nifty Z-Score])</f>
        <v>243</v>
      </c>
      <c r="AU258">
        <f>_xlfn.RANK.AVG(Table2[[#This Row],[Sharpe Ratio Z-Score]],Table2[Sharpe Ratio Z-Score])</f>
        <v>261</v>
      </c>
      <c r="AV258">
        <f>(Table2[[#This Row],[Rank 1Y]]+Table2[[#This Row],[Rank 6M]]+Table2[[#This Row],[Rank Sharpe]])/3</f>
        <v>287.33333333333331</v>
      </c>
    </row>
    <row r="259" spans="1:48" x14ac:dyDescent="0.3">
      <c r="A259" t="s">
        <v>545</v>
      </c>
      <c r="B259" t="s">
        <v>546</v>
      </c>
      <c r="C259" t="s">
        <v>10313</v>
      </c>
      <c r="D259" t="s">
        <v>46</v>
      </c>
      <c r="E259">
        <v>38057.777999999998</v>
      </c>
      <c r="F259">
        <v>63.02</v>
      </c>
      <c r="G259">
        <v>71.275942038143398</v>
      </c>
      <c r="H259">
        <f>(Table2[[#This Row],[1Y Return vs Nifty]]-AVERAGE(Table2[1Y Return vs Nifty]))/_xlfn.STDEV.P(Table2[1Y Return vs Nifty])</f>
        <v>0.82252551335383861</v>
      </c>
      <c r="I259">
        <v>-4.0525743831123897</v>
      </c>
      <c r="J259">
        <f>(Table2[[#This Row],[1M Return vs Nifty]]-AVERAGE(Table2[1M Return vs Nifty]))/_xlfn.STDEV.P(Table2[1M Return vs Nifty])</f>
        <v>-0.42816470557834463</v>
      </c>
      <c r="K259">
        <v>-15.0270873226044</v>
      </c>
      <c r="L259">
        <f>(Table2[[#This Row],[6M Return vs Nifty]]-AVERAGE(Table2[6M Return vs Nifty]))/_xlfn.STDEV.P(Table2[6M Return vs Nifty])</f>
        <v>-0.76991992683085497</v>
      </c>
      <c r="M259">
        <v>-4.1916885750917299</v>
      </c>
      <c r="N259">
        <f>(Table2[[#This Row],[1W Return vs Nifty]]-AVERAGE(Table2[1W Return vs Nifty]))/_xlfn.STDEV.P(Table2[1W Return vs Nifty])</f>
        <v>-0.78046246508621275</v>
      </c>
      <c r="O259">
        <v>64.489999999999995</v>
      </c>
      <c r="P259">
        <v>65.218355786104595</v>
      </c>
      <c r="Q259">
        <v>58.571670575217901</v>
      </c>
      <c r="R259">
        <v>36.942249811183302</v>
      </c>
      <c r="S259" s="2">
        <f>(Table2[[#This Row],[Close Price]]-Table2[[#This Row],[20D EMA]])/Table2[[#This Row],[20D EMA]]</f>
        <v>-2.2794231663823723E-2</v>
      </c>
      <c r="T259" s="2">
        <f>(Table2[[#This Row],[Close Price]]-Table2[[#This Row],[50D EMA]])/Table2[[#This Row],[50D EMA]]</f>
        <v>-3.3707623560987922E-2</v>
      </c>
      <c r="U259" s="2">
        <f>(Table2[[#This Row],[Close Price]]-Table2[[#This Row],[200D EMA]])/Table2[[#This Row],[200D EMA]]</f>
        <v>7.5946773945427176E-2</v>
      </c>
      <c r="V259">
        <v>0.27546442778637298</v>
      </c>
      <c r="W259">
        <v>62.8</v>
      </c>
      <c r="X259">
        <v>64.099999999999994</v>
      </c>
      <c r="Y259">
        <v>62.8</v>
      </c>
      <c r="Z259">
        <v>64.099999999999994</v>
      </c>
      <c r="AA259">
        <v>62.8</v>
      </c>
      <c r="AB259">
        <v>64.099999999999994</v>
      </c>
      <c r="AC259" s="2">
        <f>(Table2[[#This Row],[Close Price]]/Table2[[#This Row],[Day Low]])-1</f>
        <v>3.5031847133759619E-3</v>
      </c>
      <c r="AD259" s="2">
        <f>(Table2[[#This Row],[Day High]]/Table2[[#This Row],[Close Price]])-1</f>
        <v>1.7137416693113083E-2</v>
      </c>
      <c r="AE259" s="2">
        <f>(Table2[[#This Row],[Close Price]]/Table2[[#This Row],[Current Week Low]])-1</f>
        <v>3.5031847133759619E-3</v>
      </c>
      <c r="AF259" s="2">
        <f>(Table2[[#This Row],[Current Week High]]/Table2[[#This Row],[Close Price]])-1</f>
        <v>1.7137416693113083E-2</v>
      </c>
      <c r="AG259" s="2">
        <f>(Table2[[#This Row],[Close Price]]/Table2[[#This Row],[Current Month Low]])-1</f>
        <v>3.5031847133759619E-3</v>
      </c>
      <c r="AH259" s="2">
        <f>(Table2[[#This Row],[Current Month High]]/Table2[[#This Row],[Close Price]])-1</f>
        <v>1.7137416693113083E-2</v>
      </c>
      <c r="AI259">
        <v>24.008251348778099</v>
      </c>
      <c r="AJ259">
        <v>119.2</v>
      </c>
      <c r="AK259" t="str">
        <f>IF(AND(Table2[[#This Row],[20D EMA]]&gt;Table2[[#This Row],[50D EMA]],Table2[[#This Row],[50D EMA]]&gt;Table2[[#This Row],[200D EMA]]),"Uptrend","Downtrend/NoTrend")</f>
        <v>Downtrend/NoTrend</v>
      </c>
      <c r="AL259">
        <v>-0.11</v>
      </c>
      <c r="AM259" t="s">
        <v>10353</v>
      </c>
      <c r="AN259">
        <v>0.74</v>
      </c>
      <c r="AO259" t="s">
        <v>10354</v>
      </c>
      <c r="AP259">
        <v>0.12498473356721999</v>
      </c>
      <c r="AQ259">
        <f>(Table2[[#This Row],[Sharpe Ratio]]-AVERAGE(Table2[Sharpe Ratio]))/_xlfn.STDEV.P(Table2[Sharpe Ratio])</f>
        <v>0.70267357774324368</v>
      </c>
      <c r="AR25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59">
        <f>_xlfn.RANK.AVG(Table2[[#This Row],[1Y Return vs Nifty Z-Score]],Table2[1Y Return vs Nifty Z-Score])</f>
        <v>119</v>
      </c>
      <c r="AT259">
        <f>_xlfn.RANK.AVG(Table2[[#This Row],[6M Return vs Nifty Z-Score]],Table2[6M Return vs Nifty Z-Score])</f>
        <v>573</v>
      </c>
      <c r="AU259">
        <f>_xlfn.RANK.AVG(Table2[[#This Row],[Sharpe Ratio Z-Score]],Table2[Sharpe Ratio Z-Score])</f>
        <v>172</v>
      </c>
      <c r="AV259">
        <f>(Table2[[#This Row],[Rank 1Y]]+Table2[[#This Row],[Rank 6M]]+Table2[[#This Row],[Rank Sharpe]])/3</f>
        <v>288</v>
      </c>
    </row>
    <row r="260" spans="1:48" x14ac:dyDescent="0.3">
      <c r="A260" t="s">
        <v>1519</v>
      </c>
      <c r="B260" t="s">
        <v>1520</v>
      </c>
      <c r="C260" t="s">
        <v>10322</v>
      </c>
      <c r="D260" t="s">
        <v>138</v>
      </c>
      <c r="E260">
        <v>6726.0026793999996</v>
      </c>
      <c r="F260">
        <v>806.6</v>
      </c>
      <c r="G260">
        <v>61.343676093649897</v>
      </c>
      <c r="H260">
        <f>(Table2[[#This Row],[1Y Return vs Nifty]]-AVERAGE(Table2[1Y Return vs Nifty]))/_xlfn.STDEV.P(Table2[1Y Return vs Nifty])</f>
        <v>0.65477639308953428</v>
      </c>
      <c r="I260">
        <v>-6.7216060478082298</v>
      </c>
      <c r="J260">
        <f>(Table2[[#This Row],[1M Return vs Nifty]]-AVERAGE(Table2[1M Return vs Nifty]))/_xlfn.STDEV.P(Table2[1M Return vs Nifty])</f>
        <v>-0.70224485994128338</v>
      </c>
      <c r="K260">
        <v>-16.947885777148802</v>
      </c>
      <c r="L260">
        <f>(Table2[[#This Row],[6M Return vs Nifty]]-AVERAGE(Table2[6M Return vs Nifty]))/_xlfn.STDEV.P(Table2[6M Return vs Nifty])</f>
        <v>-0.83704231690700859</v>
      </c>
      <c r="M260">
        <v>-5.0465082932022902</v>
      </c>
      <c r="N260">
        <f>(Table2[[#This Row],[1W Return vs Nifty]]-AVERAGE(Table2[1W Return vs Nifty]))/_xlfn.STDEV.P(Table2[1W Return vs Nifty])</f>
        <v>-0.98586694366541305</v>
      </c>
      <c r="O260">
        <v>873.08</v>
      </c>
      <c r="P260">
        <v>890.33904459999599</v>
      </c>
      <c r="Q260">
        <v>759.234824290897</v>
      </c>
      <c r="R260">
        <v>24.3080742349985</v>
      </c>
      <c r="S260" s="2">
        <f>(Table2[[#This Row],[Close Price]]-Table2[[#This Row],[20D EMA]])/Table2[[#This Row],[20D EMA]]</f>
        <v>-7.6144225042378721E-2</v>
      </c>
      <c r="T260" s="2">
        <f>(Table2[[#This Row],[Close Price]]-Table2[[#This Row],[50D EMA]])/Table2[[#This Row],[50D EMA]]</f>
        <v>-9.4052984767861697E-2</v>
      </c>
      <c r="U260" s="2">
        <f>(Table2[[#This Row],[Close Price]]-Table2[[#This Row],[200D EMA]])/Table2[[#This Row],[200D EMA]]</f>
        <v>6.2385409880718667E-2</v>
      </c>
      <c r="V260">
        <v>0.636600914796841</v>
      </c>
      <c r="W260">
        <v>796.95</v>
      </c>
      <c r="X260">
        <v>845</v>
      </c>
      <c r="Y260">
        <v>796.95</v>
      </c>
      <c r="Z260">
        <v>845</v>
      </c>
      <c r="AA260">
        <v>796.95</v>
      </c>
      <c r="AB260">
        <v>845</v>
      </c>
      <c r="AC260" s="2">
        <f>(Table2[[#This Row],[Close Price]]/Table2[[#This Row],[Day Low]])-1</f>
        <v>1.2108664282577397E-2</v>
      </c>
      <c r="AD260" s="2">
        <f>(Table2[[#This Row],[Day High]]/Table2[[#This Row],[Close Price]])-1</f>
        <v>4.7607240267790729E-2</v>
      </c>
      <c r="AE260" s="2">
        <f>(Table2[[#This Row],[Close Price]]/Table2[[#This Row],[Current Week Low]])-1</f>
        <v>1.2108664282577397E-2</v>
      </c>
      <c r="AF260" s="2">
        <f>(Table2[[#This Row],[Current Week High]]/Table2[[#This Row],[Close Price]])-1</f>
        <v>4.7607240267790729E-2</v>
      </c>
      <c r="AG260" s="2">
        <f>(Table2[[#This Row],[Close Price]]/Table2[[#This Row],[Current Month Low]])-1</f>
        <v>1.2108664282577397E-2</v>
      </c>
      <c r="AH260" s="2">
        <f>(Table2[[#This Row],[Current Month High]]/Table2[[#This Row],[Close Price]])-1</f>
        <v>4.7607240267790729E-2</v>
      </c>
      <c r="AI260">
        <v>37.614678899082499</v>
      </c>
      <c r="AJ260">
        <v>122.94085129906</v>
      </c>
      <c r="AK260" t="str">
        <f>IF(AND(Table2[[#This Row],[20D EMA]]&gt;Table2[[#This Row],[50D EMA]],Table2[[#This Row],[50D EMA]]&gt;Table2[[#This Row],[200D EMA]]),"Uptrend","Downtrend/NoTrend")</f>
        <v>Downtrend/NoTrend</v>
      </c>
      <c r="AL260">
        <v>-0.16</v>
      </c>
      <c r="AM260" t="s">
        <v>10353</v>
      </c>
      <c r="AN260">
        <v>-5.3</v>
      </c>
      <c r="AO260" t="s">
        <v>10353</v>
      </c>
      <c r="AP260">
        <v>0.147434816728269</v>
      </c>
      <c r="AQ260">
        <f>(Table2[[#This Row],[Sharpe Ratio]]-AVERAGE(Table2[Sharpe Ratio]))/_xlfn.STDEV.P(Table2[Sharpe Ratio])</f>
        <v>0.95953196933355833</v>
      </c>
      <c r="AR26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60">
        <f>_xlfn.RANK.AVG(Table2[[#This Row],[1Y Return vs Nifty Z-Score]],Table2[1Y Return vs Nifty Z-Score])</f>
        <v>148</v>
      </c>
      <c r="AT260">
        <f>_xlfn.RANK.AVG(Table2[[#This Row],[6M Return vs Nifty Z-Score]],Table2[6M Return vs Nifty Z-Score])</f>
        <v>591</v>
      </c>
      <c r="AU260">
        <f>_xlfn.RANK.AVG(Table2[[#This Row],[Sharpe Ratio Z-Score]],Table2[Sharpe Ratio Z-Score])</f>
        <v>125</v>
      </c>
      <c r="AV260">
        <f>(Table2[[#This Row],[Rank 1Y]]+Table2[[#This Row],[Rank 6M]]+Table2[[#This Row],[Rank Sharpe]])/3</f>
        <v>288</v>
      </c>
    </row>
    <row r="261" spans="1:48" x14ac:dyDescent="0.3">
      <c r="A261" t="s">
        <v>510</v>
      </c>
      <c r="B261" t="s">
        <v>511</v>
      </c>
      <c r="C261" t="s">
        <v>10321</v>
      </c>
      <c r="D261" t="s">
        <v>512</v>
      </c>
      <c r="E261">
        <v>41091.471577844997</v>
      </c>
      <c r="F261">
        <v>3784.05</v>
      </c>
      <c r="G261">
        <v>-5.4532621899267202</v>
      </c>
      <c r="H261">
        <f>(Table2[[#This Row],[1Y Return vs Nifty]]-AVERAGE(Table2[1Y Return vs Nifty]))/_xlfn.STDEV.P(Table2[1Y Return vs Nifty])</f>
        <v>-0.47337781623580055</v>
      </c>
      <c r="I261">
        <v>-6.03039778140172</v>
      </c>
      <c r="J261">
        <f>(Table2[[#This Row],[1M Return vs Nifty]]-AVERAGE(Table2[1M Return vs Nifty]))/_xlfn.STDEV.P(Table2[1M Return vs Nifty])</f>
        <v>-0.63126538417877887</v>
      </c>
      <c r="K261">
        <v>17.304115617913801</v>
      </c>
      <c r="L261">
        <f>(Table2[[#This Row],[6M Return vs Nifty]]-AVERAGE(Table2[6M Return vs Nifty]))/_xlfn.STDEV.P(Table2[6M Return vs Nifty])</f>
        <v>0.3598954425382821</v>
      </c>
      <c r="M261">
        <v>-2.2514629186337598</v>
      </c>
      <c r="N261">
        <f>(Table2[[#This Row],[1W Return vs Nifty]]-AVERAGE(Table2[1W Return vs Nifty]))/_xlfn.STDEV.P(Table2[1W Return vs Nifty])</f>
        <v>-0.3142459859300889</v>
      </c>
      <c r="O261">
        <v>3835.78</v>
      </c>
      <c r="P261">
        <v>3868.3547652934399</v>
      </c>
      <c r="Q261">
        <v>3467.4949738483001</v>
      </c>
      <c r="R261">
        <v>42.124835687251696</v>
      </c>
      <c r="S261" s="2">
        <f>(Table2[[#This Row],[Close Price]]-Table2[[#This Row],[20D EMA]])/Table2[[#This Row],[20D EMA]]</f>
        <v>-1.3486174910969873E-2</v>
      </c>
      <c r="T261" s="2">
        <f>(Table2[[#This Row],[Close Price]]-Table2[[#This Row],[50D EMA]])/Table2[[#This Row],[50D EMA]]</f>
        <v>-2.1793442020834049E-2</v>
      </c>
      <c r="U261" s="2">
        <f>(Table2[[#This Row],[Close Price]]-Table2[[#This Row],[200D EMA]])/Table2[[#This Row],[200D EMA]]</f>
        <v>9.1292136986252215E-2</v>
      </c>
      <c r="V261">
        <v>0.56283624285644496</v>
      </c>
      <c r="W261">
        <v>3768.85</v>
      </c>
      <c r="X261">
        <v>3860</v>
      </c>
      <c r="Y261">
        <v>3768.85</v>
      </c>
      <c r="Z261">
        <v>3860</v>
      </c>
      <c r="AA261">
        <v>3768.85</v>
      </c>
      <c r="AB261">
        <v>3860</v>
      </c>
      <c r="AC261" s="2">
        <f>(Table2[[#This Row],[Close Price]]/Table2[[#This Row],[Day Low]])-1</f>
        <v>4.0330604826406269E-3</v>
      </c>
      <c r="AD261" s="2">
        <f>(Table2[[#This Row],[Day High]]/Table2[[#This Row],[Close Price]])-1</f>
        <v>2.0071087855604297E-2</v>
      </c>
      <c r="AE261" s="2">
        <f>(Table2[[#This Row],[Close Price]]/Table2[[#This Row],[Current Week Low]])-1</f>
        <v>4.0330604826406269E-3</v>
      </c>
      <c r="AF261" s="2">
        <f>(Table2[[#This Row],[Current Week High]]/Table2[[#This Row],[Close Price]])-1</f>
        <v>2.0071087855604297E-2</v>
      </c>
      <c r="AG261" s="2">
        <f>(Table2[[#This Row],[Close Price]]/Table2[[#This Row],[Current Month Low]])-1</f>
        <v>4.0330604826406269E-3</v>
      </c>
      <c r="AH261" s="2">
        <f>(Table2[[#This Row],[Current Month High]]/Table2[[#This Row],[Close Price]])-1</f>
        <v>2.0071087855604297E-2</v>
      </c>
      <c r="AI261">
        <v>16.5299084314425</v>
      </c>
      <c r="AJ261">
        <v>42.8806071590394</v>
      </c>
      <c r="AK261" t="str">
        <f>IF(AND(Table2[[#This Row],[20D EMA]]&gt;Table2[[#This Row],[50D EMA]],Table2[[#This Row],[50D EMA]]&gt;Table2[[#This Row],[200D EMA]]),"Uptrend","Downtrend/NoTrend")</f>
        <v>Downtrend/NoTrend</v>
      </c>
      <c r="AL261">
        <v>-0.11</v>
      </c>
      <c r="AM261" t="s">
        <v>10353</v>
      </c>
      <c r="AN261">
        <v>3.4</v>
      </c>
      <c r="AO261" t="s">
        <v>10354</v>
      </c>
      <c r="AP261">
        <v>0.12405664572899899</v>
      </c>
      <c r="AQ261">
        <f>(Table2[[#This Row],[Sharpe Ratio]]-AVERAGE(Table2[Sharpe Ratio]))/_xlfn.STDEV.P(Table2[Sharpe Ratio])</f>
        <v>0.6920550358131371</v>
      </c>
      <c r="AR26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61">
        <f>_xlfn.RANK.AVG(Table2[[#This Row],[1Y Return vs Nifty Z-Score]],Table2[1Y Return vs Nifty Z-Score])</f>
        <v>465</v>
      </c>
      <c r="AT261">
        <f>_xlfn.RANK.AVG(Table2[[#This Row],[6M Return vs Nifty Z-Score]],Table2[6M Return vs Nifty Z-Score])</f>
        <v>224</v>
      </c>
      <c r="AU261">
        <f>_xlfn.RANK.AVG(Table2[[#This Row],[Sharpe Ratio Z-Score]],Table2[Sharpe Ratio Z-Score])</f>
        <v>177</v>
      </c>
      <c r="AV261">
        <f>(Table2[[#This Row],[Rank 1Y]]+Table2[[#This Row],[Rank 6M]]+Table2[[#This Row],[Rank Sharpe]])/3</f>
        <v>288.66666666666669</v>
      </c>
    </row>
    <row r="262" spans="1:48" x14ac:dyDescent="0.3">
      <c r="A262" t="s">
        <v>793</v>
      </c>
      <c r="B262" t="s">
        <v>794</v>
      </c>
      <c r="C262" t="s">
        <v>10324</v>
      </c>
      <c r="D262" t="s">
        <v>627</v>
      </c>
      <c r="E262">
        <v>20749.278568770002</v>
      </c>
      <c r="F262">
        <v>661.95</v>
      </c>
      <c r="G262">
        <v>88.832898526809203</v>
      </c>
      <c r="H262">
        <f>(Table2[[#This Row],[1Y Return vs Nifty]]-AVERAGE(Table2[1Y Return vs Nifty]))/_xlfn.STDEV.P(Table2[1Y Return vs Nifty])</f>
        <v>1.119050397197205</v>
      </c>
      <c r="I262">
        <v>-7.0288553602107999</v>
      </c>
      <c r="J262">
        <f>(Table2[[#This Row],[1M Return vs Nifty]]-AVERAGE(Table2[1M Return vs Nifty]))/_xlfn.STDEV.P(Table2[1M Return vs Nifty])</f>
        <v>-0.73379598017904191</v>
      </c>
      <c r="K262">
        <v>-22.387644334936699</v>
      </c>
      <c r="L262">
        <f>(Table2[[#This Row],[6M Return vs Nifty]]-AVERAGE(Table2[6M Return vs Nifty]))/_xlfn.STDEV.P(Table2[6M Return vs Nifty])</f>
        <v>-1.027134929160042</v>
      </c>
      <c r="M262">
        <v>-4.9800240822439301</v>
      </c>
      <c r="N262">
        <f>(Table2[[#This Row],[1W Return vs Nifty]]-AVERAGE(Table2[1W Return vs Nifty]))/_xlfn.STDEV.P(Table2[1W Return vs Nifty])</f>
        <v>-0.96989146439612772</v>
      </c>
      <c r="O262">
        <v>683.76</v>
      </c>
      <c r="P262">
        <v>675.88171067400401</v>
      </c>
      <c r="Q262">
        <v>591.52720693411902</v>
      </c>
      <c r="R262">
        <v>33.464567858687403</v>
      </c>
      <c r="S262" s="2">
        <f>(Table2[[#This Row],[Close Price]]-Table2[[#This Row],[20D EMA]])/Table2[[#This Row],[20D EMA]]</f>
        <v>-3.1897156897156817E-2</v>
      </c>
      <c r="T262" s="2">
        <f>(Table2[[#This Row],[Close Price]]-Table2[[#This Row],[50D EMA]])/Table2[[#This Row],[50D EMA]]</f>
        <v>-2.0612646346223749E-2</v>
      </c>
      <c r="U262" s="2">
        <f>(Table2[[#This Row],[Close Price]]-Table2[[#This Row],[200D EMA]])/Table2[[#This Row],[200D EMA]]</f>
        <v>0.11905250044352451</v>
      </c>
      <c r="V262">
        <v>0.829647235262296</v>
      </c>
      <c r="W262">
        <v>660.3</v>
      </c>
      <c r="X262">
        <v>687.2</v>
      </c>
      <c r="Y262">
        <v>660.3</v>
      </c>
      <c r="Z262">
        <v>687.2</v>
      </c>
      <c r="AA262">
        <v>660.3</v>
      </c>
      <c r="AB262">
        <v>687.2</v>
      </c>
      <c r="AC262" s="2">
        <f>(Table2[[#This Row],[Close Price]]/Table2[[#This Row],[Day Low]])-1</f>
        <v>2.4988641526579869E-3</v>
      </c>
      <c r="AD262" s="2">
        <f>(Table2[[#This Row],[Day High]]/Table2[[#This Row],[Close Price]])-1</f>
        <v>3.8144874990558186E-2</v>
      </c>
      <c r="AE262" s="2">
        <f>(Table2[[#This Row],[Close Price]]/Table2[[#This Row],[Current Week Low]])-1</f>
        <v>2.4988641526579869E-3</v>
      </c>
      <c r="AF262" s="2">
        <f>(Table2[[#This Row],[Current Week High]]/Table2[[#This Row],[Close Price]])-1</f>
        <v>3.8144874990558186E-2</v>
      </c>
      <c r="AG262" s="2">
        <f>(Table2[[#This Row],[Close Price]]/Table2[[#This Row],[Current Month Low]])-1</f>
        <v>2.4988641526579869E-3</v>
      </c>
      <c r="AH262" s="2">
        <f>(Table2[[#This Row],[Current Month High]]/Table2[[#This Row],[Close Price]])-1</f>
        <v>3.8144874990558186E-2</v>
      </c>
      <c r="AI262">
        <v>18.173578064808499</v>
      </c>
      <c r="AJ262">
        <v>142.428126716718</v>
      </c>
      <c r="AK262" t="str">
        <f>IF(AND(Table2[[#This Row],[20D EMA]]&gt;Table2[[#This Row],[50D EMA]],Table2[[#This Row],[50D EMA]]&gt;Table2[[#This Row],[200D EMA]]),"Uptrend","Downtrend/NoTrend")</f>
        <v>Uptrend</v>
      </c>
      <c r="AL262">
        <v>0.01</v>
      </c>
      <c r="AM262" t="s">
        <v>10354</v>
      </c>
      <c r="AN262">
        <v>-1.69</v>
      </c>
      <c r="AO262" t="s">
        <v>10353</v>
      </c>
      <c r="AP262">
        <v>0.146452144347025</v>
      </c>
      <c r="AQ262">
        <f>(Table2[[#This Row],[Sharpe Ratio]]-AVERAGE(Table2[Sharpe Ratio]))/_xlfn.STDEV.P(Table2[Sharpe Ratio])</f>
        <v>0.94828890865107118</v>
      </c>
      <c r="AR26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-0.66348306788693556</v>
      </c>
      <c r="AS262">
        <f>_xlfn.RANK.AVG(Table2[[#This Row],[1Y Return vs Nifty Z-Score]],Table2[1Y Return vs Nifty Z-Score])</f>
        <v>91</v>
      </c>
      <c r="AT262">
        <f>_xlfn.RANK.AVG(Table2[[#This Row],[6M Return vs Nifty Z-Score]],Table2[6M Return vs Nifty Z-Score])</f>
        <v>650</v>
      </c>
      <c r="AU262">
        <f>_xlfn.RANK.AVG(Table2[[#This Row],[Sharpe Ratio Z-Score]],Table2[Sharpe Ratio Z-Score])</f>
        <v>128</v>
      </c>
      <c r="AV262">
        <f>(Table2[[#This Row],[Rank 1Y]]+Table2[[#This Row],[Rank 6M]]+Table2[[#This Row],[Rank Sharpe]])/3</f>
        <v>289.66666666666669</v>
      </c>
    </row>
    <row r="263" spans="1:48" x14ac:dyDescent="0.3">
      <c r="A263" t="s">
        <v>1370</v>
      </c>
      <c r="B263" t="s">
        <v>1371</v>
      </c>
      <c r="C263" t="s">
        <v>10327</v>
      </c>
      <c r="D263" t="s">
        <v>1372</v>
      </c>
      <c r="E263">
        <v>8150.9034872499997</v>
      </c>
      <c r="F263">
        <v>663.05</v>
      </c>
      <c r="G263">
        <v>-15.7961996656776</v>
      </c>
      <c r="H263">
        <f>(Table2[[#This Row],[1Y Return vs Nifty]]-AVERAGE(Table2[1Y Return vs Nifty]))/_xlfn.STDEV.P(Table2[1Y Return vs Nifty])</f>
        <v>-0.64806289537102235</v>
      </c>
      <c r="I263">
        <v>-9.5558633777304998</v>
      </c>
      <c r="J263">
        <f>(Table2[[#This Row],[1M Return vs Nifty]]-AVERAGE(Table2[1M Return vs Nifty]))/_xlfn.STDEV.P(Table2[1M Return vs Nifty])</f>
        <v>-0.99329187027261678</v>
      </c>
      <c r="K263">
        <v>21.805994906819201</v>
      </c>
      <c r="L263">
        <f>(Table2[[#This Row],[6M Return vs Nifty]]-AVERAGE(Table2[6M Return vs Nifty]))/_xlfn.STDEV.P(Table2[6M Return vs Nifty])</f>
        <v>0.51721382073186506</v>
      </c>
      <c r="M263">
        <v>-13.1442983167346</v>
      </c>
      <c r="N263">
        <f>(Table2[[#This Row],[1W Return vs Nifty]]-AVERAGE(Table2[1W Return vs Nifty]))/_xlfn.STDEV.P(Table2[1W Return vs Nifty])</f>
        <v>-2.9316834733823529</v>
      </c>
      <c r="O263">
        <v>679.18</v>
      </c>
      <c r="P263">
        <v>651.59017591951203</v>
      </c>
      <c r="Q263">
        <v>568.14353177684598</v>
      </c>
      <c r="R263">
        <v>40.641038408104698</v>
      </c>
      <c r="S263" s="2">
        <f>(Table2[[#This Row],[Close Price]]-Table2[[#This Row],[20D EMA]])/Table2[[#This Row],[20D EMA]]</f>
        <v>-2.3749227009040308E-2</v>
      </c>
      <c r="T263" s="2">
        <f>(Table2[[#This Row],[Close Price]]-Table2[[#This Row],[50D EMA]])/Table2[[#This Row],[50D EMA]]</f>
        <v>1.7587472162722568E-2</v>
      </c>
      <c r="U263" s="2">
        <f>(Table2[[#This Row],[Close Price]]-Table2[[#This Row],[200D EMA]])/Table2[[#This Row],[200D EMA]]</f>
        <v>0.16704664035571756</v>
      </c>
      <c r="V263">
        <v>0.80712442247299798</v>
      </c>
      <c r="W263">
        <v>649.45000000000005</v>
      </c>
      <c r="X263">
        <v>678.2</v>
      </c>
      <c r="Y263">
        <v>649.45000000000005</v>
      </c>
      <c r="Z263">
        <v>678.2</v>
      </c>
      <c r="AA263">
        <v>649.45000000000005</v>
      </c>
      <c r="AB263">
        <v>678.2</v>
      </c>
      <c r="AC263" s="2">
        <f>(Table2[[#This Row],[Close Price]]/Table2[[#This Row],[Day Low]])-1</f>
        <v>2.0940796058202871E-2</v>
      </c>
      <c r="AD263" s="2">
        <f>(Table2[[#This Row],[Day High]]/Table2[[#This Row],[Close Price]])-1</f>
        <v>2.2848955584043651E-2</v>
      </c>
      <c r="AE263" s="2">
        <f>(Table2[[#This Row],[Close Price]]/Table2[[#This Row],[Current Week Low]])-1</f>
        <v>2.0940796058202871E-2</v>
      </c>
      <c r="AF263" s="2">
        <f>(Table2[[#This Row],[Current Week High]]/Table2[[#This Row],[Close Price]])-1</f>
        <v>2.2848955584043651E-2</v>
      </c>
      <c r="AG263" s="2">
        <f>(Table2[[#This Row],[Close Price]]/Table2[[#This Row],[Current Month Low]])-1</f>
        <v>2.0940796058202871E-2</v>
      </c>
      <c r="AH263" s="2">
        <f>(Table2[[#This Row],[Current Month High]]/Table2[[#This Row],[Close Price]])-1</f>
        <v>2.2848955584043651E-2</v>
      </c>
      <c r="AI263">
        <v>15.8886961767589</v>
      </c>
      <c r="AJ263">
        <v>62.931564074210499</v>
      </c>
      <c r="AK263" t="str">
        <f>IF(AND(Table2[[#This Row],[20D EMA]]&gt;Table2[[#This Row],[50D EMA]],Table2[[#This Row],[50D EMA]]&gt;Table2[[#This Row],[200D EMA]]),"Uptrend","Downtrend/NoTrend")</f>
        <v>Uptrend</v>
      </c>
      <c r="AL263">
        <v>0.19</v>
      </c>
      <c r="AM263" t="s">
        <v>10354</v>
      </c>
      <c r="AN263">
        <v>1.6</v>
      </c>
      <c r="AO263" t="s">
        <v>10354</v>
      </c>
      <c r="AP263">
        <v>0.13662055668640399</v>
      </c>
      <c r="AQ263">
        <f>(Table2[[#This Row],[Sharpe Ratio]]-AVERAGE(Table2[Sharpe Ratio]))/_xlfn.STDEV.P(Table2[Sharpe Ratio])</f>
        <v>0.83580265302473356</v>
      </c>
      <c r="AR26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-3.2200217652693937</v>
      </c>
      <c r="AS263">
        <f>_xlfn.RANK.AVG(Table2[[#This Row],[1Y Return vs Nifty Z-Score]],Table2[1Y Return vs Nifty Z-Score])</f>
        <v>538</v>
      </c>
      <c r="AT263">
        <f>_xlfn.RANK.AVG(Table2[[#This Row],[6M Return vs Nifty Z-Score]],Table2[6M Return vs Nifty Z-Score])</f>
        <v>186</v>
      </c>
      <c r="AU263">
        <f>_xlfn.RANK.AVG(Table2[[#This Row],[Sharpe Ratio Z-Score]],Table2[Sharpe Ratio Z-Score])</f>
        <v>148</v>
      </c>
      <c r="AV263">
        <f>(Table2[[#This Row],[Rank 1Y]]+Table2[[#This Row],[Rank 6M]]+Table2[[#This Row],[Rank Sharpe]])/3</f>
        <v>290.66666666666669</v>
      </c>
    </row>
    <row r="264" spans="1:48" x14ac:dyDescent="0.3">
      <c r="A264" t="s">
        <v>879</v>
      </c>
      <c r="B264" t="s">
        <v>880</v>
      </c>
      <c r="C264" t="s">
        <v>10309</v>
      </c>
      <c r="D264" t="s">
        <v>21</v>
      </c>
      <c r="E264">
        <v>17906.186139379999</v>
      </c>
      <c r="F264">
        <v>789.8</v>
      </c>
      <c r="G264">
        <v>13.158932796714099</v>
      </c>
      <c r="H264">
        <f>(Table2[[#This Row],[1Y Return vs Nifty]]-AVERAGE(Table2[1Y Return vs Nifty]))/_xlfn.STDEV.P(Table2[1Y Return vs Nifty])</f>
        <v>-0.15903068209289659</v>
      </c>
      <c r="I264">
        <v>-1.9888581602271</v>
      </c>
      <c r="J264">
        <f>(Table2[[#This Row],[1M Return vs Nifty]]-AVERAGE(Table2[1M Return vs Nifty]))/_xlfn.STDEV.P(Table2[1M Return vs Nifty])</f>
        <v>-0.21624377994400643</v>
      </c>
      <c r="K264">
        <v>30.652790476556898</v>
      </c>
      <c r="L264">
        <f>(Table2[[#This Row],[6M Return vs Nifty]]-AVERAGE(Table2[6M Return vs Nifty]))/_xlfn.STDEV.P(Table2[6M Return vs Nifty])</f>
        <v>0.82636549760406008</v>
      </c>
      <c r="M264">
        <v>-3.0692653853532001</v>
      </c>
      <c r="N264">
        <f>(Table2[[#This Row],[1W Return vs Nifty]]-AVERAGE(Table2[1W Return vs Nifty]))/_xlfn.STDEV.P(Table2[1W Return vs Nifty])</f>
        <v>-0.5107555957324732</v>
      </c>
      <c r="O264">
        <v>774</v>
      </c>
      <c r="P264">
        <v>750.50760723272299</v>
      </c>
      <c r="Q264">
        <v>637.46670269053595</v>
      </c>
      <c r="R264">
        <v>59.399810101143601</v>
      </c>
      <c r="S264" s="2">
        <f>(Table2[[#This Row],[Close Price]]-Table2[[#This Row],[20D EMA]])/Table2[[#This Row],[20D EMA]]</f>
        <v>2.04134366925064E-2</v>
      </c>
      <c r="T264" s="2">
        <f>(Table2[[#This Row],[Close Price]]-Table2[[#This Row],[50D EMA]])/Table2[[#This Row],[50D EMA]]</f>
        <v>5.2354423044632628E-2</v>
      </c>
      <c r="U264" s="2">
        <f>(Table2[[#This Row],[Close Price]]-Table2[[#This Row],[200D EMA]])/Table2[[#This Row],[200D EMA]]</f>
        <v>0.23896667334390262</v>
      </c>
      <c r="V264">
        <v>0.59563110705256295</v>
      </c>
      <c r="W264">
        <v>770.2</v>
      </c>
      <c r="X264">
        <v>797</v>
      </c>
      <c r="Y264">
        <v>770.2</v>
      </c>
      <c r="Z264">
        <v>797</v>
      </c>
      <c r="AA264">
        <v>770.2</v>
      </c>
      <c r="AB264">
        <v>797</v>
      </c>
      <c r="AC264" s="2">
        <f>(Table2[[#This Row],[Close Price]]/Table2[[#This Row],[Day Low]])-1</f>
        <v>2.5447935601142335E-2</v>
      </c>
      <c r="AD264" s="2">
        <f>(Table2[[#This Row],[Day High]]/Table2[[#This Row],[Close Price]])-1</f>
        <v>9.1162319574575879E-3</v>
      </c>
      <c r="AE264" s="2">
        <f>(Table2[[#This Row],[Close Price]]/Table2[[#This Row],[Current Week Low]])-1</f>
        <v>2.5447935601142335E-2</v>
      </c>
      <c r="AF264" s="2">
        <f>(Table2[[#This Row],[Current Week High]]/Table2[[#This Row],[Close Price]])-1</f>
        <v>9.1162319574575879E-3</v>
      </c>
      <c r="AG264" s="2">
        <f>(Table2[[#This Row],[Close Price]]/Table2[[#This Row],[Current Month Low]])-1</f>
        <v>2.5447935601142335E-2</v>
      </c>
      <c r="AH264" s="2">
        <f>(Table2[[#This Row],[Current Month High]]/Table2[[#This Row],[Close Price]])-1</f>
        <v>9.1162319574575879E-3</v>
      </c>
      <c r="AI264">
        <v>6.2927323373005803</v>
      </c>
      <c r="AJ264">
        <v>73.087880780188399</v>
      </c>
      <c r="AK264" t="str">
        <f>IF(AND(Table2[[#This Row],[20D EMA]]&gt;Table2[[#This Row],[50D EMA]],Table2[[#This Row],[50D EMA]]&gt;Table2[[#This Row],[200D EMA]]),"Uptrend","Downtrend/NoTrend")</f>
        <v>Uptrend</v>
      </c>
      <c r="AL264">
        <v>-0.09</v>
      </c>
      <c r="AM264" t="s">
        <v>10353</v>
      </c>
      <c r="AN264">
        <v>6.68</v>
      </c>
      <c r="AO264" t="s">
        <v>10354</v>
      </c>
      <c r="AP264">
        <v>4.4453536726098003E-2</v>
      </c>
      <c r="AQ264">
        <f>(Table2[[#This Row],[Sharpe Ratio]]-AVERAGE(Table2[Sharpe Ratio]))/_xlfn.STDEV.P(Table2[Sharpe Ratio])</f>
        <v>-0.21870891982105886</v>
      </c>
      <c r="AR26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-0.27837347998637496</v>
      </c>
      <c r="AS264">
        <f>_xlfn.RANK.AVG(Table2[[#This Row],[1Y Return vs Nifty Z-Score]],Table2[1Y Return vs Nifty Z-Score])</f>
        <v>351</v>
      </c>
      <c r="AT264">
        <f>_xlfn.RANK.AVG(Table2[[#This Row],[6M Return vs Nifty Z-Score]],Table2[6M Return vs Nifty Z-Score])</f>
        <v>130</v>
      </c>
      <c r="AU264">
        <f>_xlfn.RANK.AVG(Table2[[#This Row],[Sharpe Ratio Z-Score]],Table2[Sharpe Ratio Z-Score])</f>
        <v>400</v>
      </c>
      <c r="AV264">
        <f>(Table2[[#This Row],[Rank 1Y]]+Table2[[#This Row],[Rank 6M]]+Table2[[#This Row],[Rank Sharpe]])/3</f>
        <v>293.66666666666669</v>
      </c>
    </row>
    <row r="265" spans="1:48" x14ac:dyDescent="0.3">
      <c r="A265" t="s">
        <v>1463</v>
      </c>
      <c r="B265" t="s">
        <v>1464</v>
      </c>
      <c r="C265" t="s">
        <v>10318</v>
      </c>
      <c r="D265" t="s">
        <v>80</v>
      </c>
      <c r="E265">
        <v>7248.9165115899996</v>
      </c>
      <c r="F265">
        <v>3665.35</v>
      </c>
      <c r="G265">
        <v>31.551610658221598</v>
      </c>
      <c r="H265">
        <f>(Table2[[#This Row],[1Y Return vs Nifty]]-AVERAGE(Table2[1Y Return vs Nifty]))/_xlfn.STDEV.P(Table2[1Y Return vs Nifty])</f>
        <v>0.15160895923519008</v>
      </c>
      <c r="I265">
        <v>3.2990378929502602</v>
      </c>
      <c r="J265">
        <f>(Table2[[#This Row],[1M Return vs Nifty]]-AVERAGE(Table2[1M Return vs Nifty]))/_xlfn.STDEV.P(Table2[1M Return vs Nifty])</f>
        <v>0.32676490207370462</v>
      </c>
      <c r="K265">
        <v>76.194682492895197</v>
      </c>
      <c r="L265">
        <f>(Table2[[#This Row],[6M Return vs Nifty]]-AVERAGE(Table2[6M Return vs Nifty]))/_xlfn.STDEV.P(Table2[6M Return vs Nifty])</f>
        <v>2.417829002530608</v>
      </c>
      <c r="M265">
        <v>-2.1433740665386498</v>
      </c>
      <c r="N265">
        <f>(Table2[[#This Row],[1W Return vs Nifty]]-AVERAGE(Table2[1W Return vs Nifty]))/_xlfn.STDEV.P(Table2[1W Return vs Nifty])</f>
        <v>-0.2882733348149577</v>
      </c>
      <c r="O265">
        <v>3583.34</v>
      </c>
      <c r="P265">
        <v>3329.1819133412</v>
      </c>
      <c r="Q265">
        <v>2642.2780015817302</v>
      </c>
      <c r="R265">
        <v>58.473676828256899</v>
      </c>
      <c r="S265" s="2">
        <f>(Table2[[#This Row],[Close Price]]-Table2[[#This Row],[20D EMA]])/Table2[[#This Row],[20D EMA]]</f>
        <v>2.2886469048429611E-2</v>
      </c>
      <c r="T265" s="2">
        <f>(Table2[[#This Row],[Close Price]]-Table2[[#This Row],[50D EMA]])/Table2[[#This Row],[50D EMA]]</f>
        <v>0.10097618436278788</v>
      </c>
      <c r="U265" s="2">
        <f>(Table2[[#This Row],[Close Price]]-Table2[[#This Row],[200D EMA]])/Table2[[#This Row],[200D EMA]]</f>
        <v>0.38719317112197676</v>
      </c>
      <c r="V265">
        <v>0.31196004563359497</v>
      </c>
      <c r="W265">
        <v>3536</v>
      </c>
      <c r="X265">
        <v>3705.2</v>
      </c>
      <c r="Y265">
        <v>3536</v>
      </c>
      <c r="Z265">
        <v>3705.2</v>
      </c>
      <c r="AA265">
        <v>3536</v>
      </c>
      <c r="AB265">
        <v>3705.2</v>
      </c>
      <c r="AC265" s="2">
        <f>(Table2[[#This Row],[Close Price]]/Table2[[#This Row],[Day Low]])-1</f>
        <v>3.6580882352941213E-2</v>
      </c>
      <c r="AD265" s="2">
        <f>(Table2[[#This Row],[Day High]]/Table2[[#This Row],[Close Price]])-1</f>
        <v>1.0872085885386129E-2</v>
      </c>
      <c r="AE265" s="2">
        <f>(Table2[[#This Row],[Close Price]]/Table2[[#This Row],[Current Week Low]])-1</f>
        <v>3.6580882352941213E-2</v>
      </c>
      <c r="AF265" s="2">
        <f>(Table2[[#This Row],[Current Week High]]/Table2[[#This Row],[Close Price]])-1</f>
        <v>1.0872085885386129E-2</v>
      </c>
      <c r="AG265" s="2">
        <f>(Table2[[#This Row],[Close Price]]/Table2[[#This Row],[Current Month Low]])-1</f>
        <v>3.6580882352941213E-2</v>
      </c>
      <c r="AH265" s="2">
        <f>(Table2[[#This Row],[Current Month High]]/Table2[[#This Row],[Close Price]])-1</f>
        <v>1.0872085885386129E-2</v>
      </c>
      <c r="AI265">
        <v>4.2206064905125</v>
      </c>
      <c r="AJ265">
        <v>129.80250783699</v>
      </c>
      <c r="AK265" t="str">
        <f>IF(AND(Table2[[#This Row],[20D EMA]]&gt;Table2[[#This Row],[50D EMA]],Table2[[#This Row],[50D EMA]]&gt;Table2[[#This Row],[200D EMA]]),"Uptrend","Downtrend/NoTrend")</f>
        <v>Uptrend</v>
      </c>
      <c r="AL265">
        <v>0.2</v>
      </c>
      <c r="AM265" t="s">
        <v>10354</v>
      </c>
      <c r="AN265">
        <v>-0.82</v>
      </c>
      <c r="AO265" t="s">
        <v>10353</v>
      </c>
      <c r="AP265">
        <v>-2.3952582960108999E-2</v>
      </c>
      <c r="AQ265">
        <f>(Table2[[#This Row],[Sharpe Ratio]]-AVERAGE(Table2[Sharpe Ratio]))/_xlfn.STDEV.P(Table2[Sharpe Ratio])</f>
        <v>-1.0013646343450437</v>
      </c>
      <c r="AR26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1.6065648946795013</v>
      </c>
      <c r="AS265">
        <f>_xlfn.RANK.AVG(Table2[[#This Row],[1Y Return vs Nifty Z-Score]],Table2[1Y Return vs Nifty Z-Score])</f>
        <v>255</v>
      </c>
      <c r="AT265">
        <f>_xlfn.RANK.AVG(Table2[[#This Row],[6M Return vs Nifty Z-Score]],Table2[6M Return vs Nifty Z-Score])</f>
        <v>14</v>
      </c>
      <c r="AU265">
        <f>_xlfn.RANK.AVG(Table2[[#This Row],[Sharpe Ratio Z-Score]],Table2[Sharpe Ratio Z-Score])</f>
        <v>616</v>
      </c>
      <c r="AV265">
        <f>(Table2[[#This Row],[Rank 1Y]]+Table2[[#This Row],[Rank 6M]]+Table2[[#This Row],[Rank Sharpe]])/3</f>
        <v>295</v>
      </c>
    </row>
    <row r="266" spans="1:48" x14ac:dyDescent="0.3">
      <c r="A266" t="s">
        <v>1605</v>
      </c>
      <c r="B266" t="s">
        <v>1606</v>
      </c>
      <c r="C266" t="s">
        <v>10325</v>
      </c>
      <c r="D266" t="s">
        <v>1607</v>
      </c>
      <c r="E266">
        <v>5859.59991188</v>
      </c>
      <c r="F266">
        <v>328.9</v>
      </c>
      <c r="G266">
        <v>15.8524563499384</v>
      </c>
      <c r="H266">
        <f>(Table2[[#This Row],[1Y Return vs Nifty]]-AVERAGE(Table2[1Y Return vs Nifty]))/_xlfn.STDEV.P(Table2[1Y Return vs Nifty])</f>
        <v>-0.11353892734230413</v>
      </c>
      <c r="I266">
        <v>-3.6372757055018101</v>
      </c>
      <c r="J266">
        <f>(Table2[[#This Row],[1M Return vs Nifty]]-AVERAGE(Table2[1M Return vs Nifty]))/_xlfn.STDEV.P(Table2[1M Return vs Nifty])</f>
        <v>-0.38551810562532257</v>
      </c>
      <c r="K266">
        <v>1.1618721487977901</v>
      </c>
      <c r="L266">
        <f>(Table2[[#This Row],[6M Return vs Nifty]]-AVERAGE(Table2[6M Return vs Nifty]))/_xlfn.STDEV.P(Table2[6M Return vs Nifty])</f>
        <v>-0.20419599572521277</v>
      </c>
      <c r="M266">
        <v>-3.52976981157313</v>
      </c>
      <c r="N266">
        <f>(Table2[[#This Row],[1W Return vs Nifty]]-AVERAGE(Table2[1W Return vs Nifty]))/_xlfn.STDEV.P(Table2[1W Return vs Nifty])</f>
        <v>-0.62141012270126317</v>
      </c>
      <c r="O266">
        <v>334.84</v>
      </c>
      <c r="P266">
        <v>333.380545807077</v>
      </c>
      <c r="Q266">
        <v>296.01805712179998</v>
      </c>
      <c r="R266">
        <v>45.290954334229198</v>
      </c>
      <c r="S266" s="2">
        <f>(Table2[[#This Row],[Close Price]]-Table2[[#This Row],[20D EMA]])/Table2[[#This Row],[20D EMA]]</f>
        <v>-1.7739816031537445E-2</v>
      </c>
      <c r="T266" s="2">
        <f>(Table2[[#This Row],[Close Price]]-Table2[[#This Row],[50D EMA]])/Table2[[#This Row],[50D EMA]]</f>
        <v>-1.3439733851986237E-2</v>
      </c>
      <c r="U266" s="2">
        <f>(Table2[[#This Row],[Close Price]]-Table2[[#This Row],[200D EMA]])/Table2[[#This Row],[200D EMA]]</f>
        <v>0.11108086850482349</v>
      </c>
      <c r="V266">
        <v>0.56316190814331502</v>
      </c>
      <c r="W266">
        <v>326.5</v>
      </c>
      <c r="X266">
        <v>341.8</v>
      </c>
      <c r="Y266">
        <v>326.5</v>
      </c>
      <c r="Z266">
        <v>341.8</v>
      </c>
      <c r="AA266">
        <v>326.5</v>
      </c>
      <c r="AB266">
        <v>341.8</v>
      </c>
      <c r="AC266" s="2">
        <f>(Table2[[#This Row],[Close Price]]/Table2[[#This Row],[Day Low]])-1</f>
        <v>7.3506891271055697E-3</v>
      </c>
      <c r="AD266" s="2">
        <f>(Table2[[#This Row],[Day High]]/Table2[[#This Row],[Close Price]])-1</f>
        <v>3.9221647917300206E-2</v>
      </c>
      <c r="AE266" s="2">
        <f>(Table2[[#This Row],[Close Price]]/Table2[[#This Row],[Current Week Low]])-1</f>
        <v>7.3506891271055697E-3</v>
      </c>
      <c r="AF266" s="2">
        <f>(Table2[[#This Row],[Current Week High]]/Table2[[#This Row],[Close Price]])-1</f>
        <v>3.9221647917300206E-2</v>
      </c>
      <c r="AG266" s="2">
        <f>(Table2[[#This Row],[Close Price]]/Table2[[#This Row],[Current Month Low]])-1</f>
        <v>7.3506891271055697E-3</v>
      </c>
      <c r="AH266" s="2">
        <f>(Table2[[#This Row],[Current Month High]]/Table2[[#This Row],[Close Price]])-1</f>
        <v>3.9221647917300206E-2</v>
      </c>
      <c r="AI266">
        <v>22.803283672848799</v>
      </c>
      <c r="AJ266">
        <v>61.6216216216216</v>
      </c>
      <c r="AK266" t="str">
        <f>IF(AND(Table2[[#This Row],[20D EMA]]&gt;Table2[[#This Row],[50D EMA]],Table2[[#This Row],[50D EMA]]&gt;Table2[[#This Row],[200D EMA]]),"Uptrend","Downtrend/NoTrend")</f>
        <v>Uptrend</v>
      </c>
      <c r="AL266">
        <v>7.0000000000000007E-2</v>
      </c>
      <c r="AM266" t="s">
        <v>10354</v>
      </c>
      <c r="AN266">
        <v>-3.09</v>
      </c>
      <c r="AO266" t="s">
        <v>10353</v>
      </c>
      <c r="AP266">
        <v>0.132889898571624</v>
      </c>
      <c r="AQ266">
        <f>(Table2[[#This Row],[Sharpe Ratio]]-AVERAGE(Table2[Sharpe Ratio]))/_xlfn.STDEV.P(Table2[Sharpe Ratio])</f>
        <v>0.79311903194139111</v>
      </c>
      <c r="AR26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-0.53154411945271152</v>
      </c>
      <c r="AS266">
        <f>_xlfn.RANK.AVG(Table2[[#This Row],[1Y Return vs Nifty Z-Score]],Table2[1Y Return vs Nifty Z-Score])</f>
        <v>342</v>
      </c>
      <c r="AT266">
        <f>_xlfn.RANK.AVG(Table2[[#This Row],[6M Return vs Nifty Z-Score]],Table2[6M Return vs Nifty Z-Score])</f>
        <v>393</v>
      </c>
      <c r="AU266">
        <f>_xlfn.RANK.AVG(Table2[[#This Row],[Sharpe Ratio Z-Score]],Table2[Sharpe Ratio Z-Score])</f>
        <v>157</v>
      </c>
      <c r="AV266">
        <f>(Table2[[#This Row],[Rank 1Y]]+Table2[[#This Row],[Rank 6M]]+Table2[[#This Row],[Rank Sharpe]])/3</f>
        <v>297.33333333333331</v>
      </c>
    </row>
    <row r="267" spans="1:48" x14ac:dyDescent="0.3">
      <c r="A267" t="s">
        <v>711</v>
      </c>
      <c r="B267" t="s">
        <v>712</v>
      </c>
      <c r="C267" t="s">
        <v>10310</v>
      </c>
      <c r="D267" t="s">
        <v>552</v>
      </c>
      <c r="E267">
        <v>25318.895995170002</v>
      </c>
      <c r="F267">
        <v>974.7</v>
      </c>
      <c r="G267">
        <v>17.069721880952699</v>
      </c>
      <c r="H267">
        <f>(Table2[[#This Row],[1Y Return vs Nifty]]-AVERAGE(Table2[1Y Return vs Nifty]))/_xlfn.STDEV.P(Table2[1Y Return vs Nifty])</f>
        <v>-9.2980152225240656E-2</v>
      </c>
      <c r="I267">
        <v>19.0321832173078</v>
      </c>
      <c r="J267">
        <f>(Table2[[#This Row],[1M Return vs Nifty]]-AVERAGE(Table2[1M Return vs Nifty]))/_xlfn.STDEV.P(Table2[1M Return vs Nifty])</f>
        <v>1.9423856367965613</v>
      </c>
      <c r="K267">
        <v>20.095498855882301</v>
      </c>
      <c r="L267">
        <f>(Table2[[#This Row],[6M Return vs Nifty]]-AVERAGE(Table2[6M Return vs Nifty]))/_xlfn.STDEV.P(Table2[6M Return vs Nifty])</f>
        <v>0.45744045779361769</v>
      </c>
      <c r="M267">
        <v>11.375566728070799</v>
      </c>
      <c r="N267">
        <f>(Table2[[#This Row],[1W Return vs Nifty]]-AVERAGE(Table2[1W Return vs Nifty]))/_xlfn.STDEV.P(Table2[1W Return vs Nifty])</f>
        <v>2.9601905529830552</v>
      </c>
      <c r="O267">
        <v>874.02</v>
      </c>
      <c r="P267">
        <v>830.684297725909</v>
      </c>
      <c r="Q267">
        <v>761.20618313041405</v>
      </c>
      <c r="R267">
        <v>81.834152664236996</v>
      </c>
      <c r="S267" s="2">
        <f>(Table2[[#This Row],[Close Price]]-Table2[[#This Row],[20D EMA]])/Table2[[#This Row],[20D EMA]]</f>
        <v>0.11519187203954151</v>
      </c>
      <c r="T267" s="2">
        <f>(Table2[[#This Row],[Close Price]]-Table2[[#This Row],[50D EMA]])/Table2[[#This Row],[50D EMA]]</f>
        <v>0.17336995856109247</v>
      </c>
      <c r="U267" s="2">
        <f>(Table2[[#This Row],[Close Price]]-Table2[[#This Row],[200D EMA]])/Table2[[#This Row],[200D EMA]]</f>
        <v>0.28046779125151833</v>
      </c>
      <c r="V267">
        <v>1.80343065386063</v>
      </c>
      <c r="W267">
        <v>968.1</v>
      </c>
      <c r="X267">
        <v>994.85</v>
      </c>
      <c r="Y267">
        <v>968.1</v>
      </c>
      <c r="Z267">
        <v>994.85</v>
      </c>
      <c r="AA267">
        <v>968.1</v>
      </c>
      <c r="AB267">
        <v>994.85</v>
      </c>
      <c r="AC267" s="2">
        <f>(Table2[[#This Row],[Close Price]]/Table2[[#This Row],[Day Low]])-1</f>
        <v>6.8174775333127435E-3</v>
      </c>
      <c r="AD267" s="2">
        <f>(Table2[[#This Row],[Day High]]/Table2[[#This Row],[Close Price]])-1</f>
        <v>2.0673027598235416E-2</v>
      </c>
      <c r="AE267" s="2">
        <f>(Table2[[#This Row],[Close Price]]/Table2[[#This Row],[Current Week Low]])-1</f>
        <v>6.8174775333127435E-3</v>
      </c>
      <c r="AF267" s="2">
        <f>(Table2[[#This Row],[Current Week High]]/Table2[[#This Row],[Close Price]])-1</f>
        <v>2.0673027598235416E-2</v>
      </c>
      <c r="AG267" s="2">
        <f>(Table2[[#This Row],[Close Price]]/Table2[[#This Row],[Current Month Low]])-1</f>
        <v>6.8174775333127435E-3</v>
      </c>
      <c r="AH267" s="2">
        <f>(Table2[[#This Row],[Current Month High]]/Table2[[#This Row],[Close Price]])-1</f>
        <v>2.0673027598235416E-2</v>
      </c>
      <c r="AI267">
        <v>2.0826921103929301</v>
      </c>
      <c r="AJ267">
        <v>61.374172185430403</v>
      </c>
      <c r="AK267" t="str">
        <f>IF(AND(Table2[[#This Row],[20D EMA]]&gt;Table2[[#This Row],[50D EMA]],Table2[[#This Row],[50D EMA]]&gt;Table2[[#This Row],[200D EMA]]),"Uptrend","Downtrend/NoTrend")</f>
        <v>Uptrend</v>
      </c>
      <c r="AL267">
        <v>0.12</v>
      </c>
      <c r="AM267" t="s">
        <v>10354</v>
      </c>
      <c r="AN267">
        <v>17.38</v>
      </c>
      <c r="AO267" t="s">
        <v>10354</v>
      </c>
      <c r="AP267">
        <v>6.0667261096721999E-2</v>
      </c>
      <c r="AQ267">
        <f>(Table2[[#This Row],[Sharpe Ratio]]-AVERAGE(Table2[Sharpe Ratio]))/_xlfn.STDEV.P(Table2[Sharpe Ratio])</f>
        <v>-3.3202650928798337E-2</v>
      </c>
      <c r="AR26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5.2338338444191947</v>
      </c>
      <c r="AS267">
        <f>_xlfn.RANK.AVG(Table2[[#This Row],[1Y Return vs Nifty Z-Score]],Table2[1Y Return vs Nifty Z-Score])</f>
        <v>333</v>
      </c>
      <c r="AT267">
        <f>_xlfn.RANK.AVG(Table2[[#This Row],[6M Return vs Nifty Z-Score]],Table2[6M Return vs Nifty Z-Score])</f>
        <v>197</v>
      </c>
      <c r="AU267">
        <f>_xlfn.RANK.AVG(Table2[[#This Row],[Sharpe Ratio Z-Score]],Table2[Sharpe Ratio Z-Score])</f>
        <v>364</v>
      </c>
      <c r="AV267">
        <f>(Table2[[#This Row],[Rank 1Y]]+Table2[[#This Row],[Rank 6M]]+Table2[[#This Row],[Rank Sharpe]])/3</f>
        <v>298</v>
      </c>
    </row>
    <row r="268" spans="1:48" x14ac:dyDescent="0.3">
      <c r="A268" t="s">
        <v>1654</v>
      </c>
      <c r="B268" t="s">
        <v>1655</v>
      </c>
      <c r="C268" t="s">
        <v>10312</v>
      </c>
      <c r="D268" t="s">
        <v>989</v>
      </c>
      <c r="E268">
        <v>5312.7904584300004</v>
      </c>
      <c r="F268">
        <v>41.65</v>
      </c>
      <c r="G268">
        <v>16.847669249913199</v>
      </c>
      <c r="H268">
        <f>(Table2[[#This Row],[1Y Return vs Nifty]]-AVERAGE(Table2[1Y Return vs Nifty]))/_xlfn.STDEV.P(Table2[1Y Return vs Nifty])</f>
        <v>-9.6730467985754631E-2</v>
      </c>
      <c r="I268">
        <v>0.303723926674282</v>
      </c>
      <c r="J268">
        <f>(Table2[[#This Row],[1M Return vs Nifty]]-AVERAGE(Table2[1M Return vs Nifty]))/_xlfn.STDEV.P(Table2[1M Return vs Nifty])</f>
        <v>1.9179149120136133E-2</v>
      </c>
      <c r="K268">
        <v>7.0685531880216601</v>
      </c>
      <c r="L268">
        <f>(Table2[[#This Row],[6M Return vs Nifty]]-AVERAGE(Table2[6M Return vs Nifty]))/_xlfn.STDEV.P(Table2[6M Return vs Nifty])</f>
        <v>2.2132440532757749E-3</v>
      </c>
      <c r="M268">
        <v>1.2062319629234799</v>
      </c>
      <c r="N268">
        <f>(Table2[[#This Row],[1W Return vs Nifty]]-AVERAGE(Table2[1W Return vs Nifty]))/_xlfn.STDEV.P(Table2[1W Return vs Nifty])</f>
        <v>0.51660290440911982</v>
      </c>
      <c r="O268">
        <v>41.14</v>
      </c>
      <c r="P268">
        <v>40.277610963064902</v>
      </c>
      <c r="Q268">
        <v>34.410891776625</v>
      </c>
      <c r="R268">
        <v>54.223935572384903</v>
      </c>
      <c r="S268" s="2">
        <f>(Table2[[#This Row],[Close Price]]-Table2[[#This Row],[20D EMA]])/Table2[[#This Row],[20D EMA]]</f>
        <v>1.2396694214875985E-2</v>
      </c>
      <c r="T268" s="2">
        <f>(Table2[[#This Row],[Close Price]]-Table2[[#This Row],[50D EMA]])/Table2[[#This Row],[50D EMA]]</f>
        <v>3.4073248241897849E-2</v>
      </c>
      <c r="U268" s="2">
        <f>(Table2[[#This Row],[Close Price]]-Table2[[#This Row],[200D EMA]])/Table2[[#This Row],[200D EMA]]</f>
        <v>0.21037258407503573</v>
      </c>
      <c r="V268">
        <v>0.74707838887311395</v>
      </c>
      <c r="W268">
        <v>41.4</v>
      </c>
      <c r="X268">
        <v>42.95</v>
      </c>
      <c r="Y268">
        <v>41.4</v>
      </c>
      <c r="Z268">
        <v>42.95</v>
      </c>
      <c r="AA268">
        <v>41.4</v>
      </c>
      <c r="AB268">
        <v>42.95</v>
      </c>
      <c r="AC268" s="2">
        <f>(Table2[[#This Row],[Close Price]]/Table2[[#This Row],[Day Low]])-1</f>
        <v>6.0386473429951959E-3</v>
      </c>
      <c r="AD268" s="2">
        <f>(Table2[[#This Row],[Day High]]/Table2[[#This Row],[Close Price]])-1</f>
        <v>3.1212484993997647E-2</v>
      </c>
      <c r="AE268" s="2">
        <f>(Table2[[#This Row],[Close Price]]/Table2[[#This Row],[Current Week Low]])-1</f>
        <v>6.0386473429951959E-3</v>
      </c>
      <c r="AF268" s="2">
        <f>(Table2[[#This Row],[Current Week High]]/Table2[[#This Row],[Close Price]])-1</f>
        <v>3.1212484993997647E-2</v>
      </c>
      <c r="AG268" s="2">
        <f>(Table2[[#This Row],[Close Price]]/Table2[[#This Row],[Current Month Low]])-1</f>
        <v>6.0386473429951959E-3</v>
      </c>
      <c r="AH268" s="2">
        <f>(Table2[[#This Row],[Current Month High]]/Table2[[#This Row],[Close Price]])-1</f>
        <v>3.1212484993997647E-2</v>
      </c>
      <c r="AI268">
        <v>10.684273709483699</v>
      </c>
      <c r="AJ268">
        <v>85.1111111111111</v>
      </c>
      <c r="AK268" t="str">
        <f>IF(AND(Table2[[#This Row],[20D EMA]]&gt;Table2[[#This Row],[50D EMA]],Table2[[#This Row],[50D EMA]]&gt;Table2[[#This Row],[200D EMA]]),"Uptrend","Downtrend/NoTrend")</f>
        <v>Uptrend</v>
      </c>
      <c r="AL268">
        <v>0.03</v>
      </c>
      <c r="AM268" t="s">
        <v>10354</v>
      </c>
      <c r="AN268">
        <v>6.28</v>
      </c>
      <c r="AO268" t="s">
        <v>10354</v>
      </c>
      <c r="AP268">
        <v>9.7803703547320001E-2</v>
      </c>
      <c r="AQ268">
        <f>(Table2[[#This Row],[Sharpe Ratio]]-AVERAGE(Table2[Sharpe Ratio]))/_xlfn.STDEV.P(Table2[Sharpe Ratio])</f>
        <v>0.39168695009489674</v>
      </c>
      <c r="AR26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0.83295177969167389</v>
      </c>
      <c r="AS268">
        <f>_xlfn.RANK.AVG(Table2[[#This Row],[1Y Return vs Nifty Z-Score]],Table2[1Y Return vs Nifty Z-Score])</f>
        <v>335</v>
      </c>
      <c r="AT268">
        <f>_xlfn.RANK.AVG(Table2[[#This Row],[6M Return vs Nifty Z-Score]],Table2[6M Return vs Nifty Z-Score])</f>
        <v>327</v>
      </c>
      <c r="AU268">
        <f>_xlfn.RANK.AVG(Table2[[#This Row],[Sharpe Ratio Z-Score]],Table2[Sharpe Ratio Z-Score])</f>
        <v>236</v>
      </c>
      <c r="AV268">
        <f>(Table2[[#This Row],[Rank 1Y]]+Table2[[#This Row],[Rank 6M]]+Table2[[#This Row],[Rank Sharpe]])/3</f>
        <v>299.33333333333331</v>
      </c>
    </row>
    <row r="269" spans="1:48" x14ac:dyDescent="0.3">
      <c r="A269" t="s">
        <v>1362</v>
      </c>
      <c r="B269" t="s">
        <v>1363</v>
      </c>
      <c r="C269" t="s">
        <v>10313</v>
      </c>
      <c r="D269" t="s">
        <v>46</v>
      </c>
      <c r="E269">
        <v>8261.2408369999994</v>
      </c>
      <c r="F269">
        <v>1233.25</v>
      </c>
      <c r="G269">
        <v>41.911498011506097</v>
      </c>
      <c r="H269">
        <f>(Table2[[#This Row],[1Y Return vs Nifty]]-AVERAGE(Table2[1Y Return vs Nifty]))/_xlfn.STDEV.P(Table2[1Y Return vs Nifty])</f>
        <v>0.32658031010948352</v>
      </c>
      <c r="I269">
        <v>-8.5303396767603203</v>
      </c>
      <c r="J269">
        <f>(Table2[[#This Row],[1M Return vs Nifty]]-AVERAGE(Table2[1M Return vs Nifty]))/_xlfn.STDEV.P(Table2[1M Return vs Nifty])</f>
        <v>-0.8879818816416688</v>
      </c>
      <c r="K269">
        <v>-11.4832636923823</v>
      </c>
      <c r="L269">
        <f>(Table2[[#This Row],[6M Return vs Nifty]]-AVERAGE(Table2[6M Return vs Nifty]))/_xlfn.STDEV.P(Table2[6M Return vs Nifty])</f>
        <v>-0.64608084756354067</v>
      </c>
      <c r="M269">
        <v>-2.6492808703014901</v>
      </c>
      <c r="N269">
        <f>(Table2[[#This Row],[1W Return vs Nifty]]-AVERAGE(Table2[1W Return vs Nifty]))/_xlfn.STDEV.P(Table2[1W Return vs Nifty])</f>
        <v>-0.40983759103761985</v>
      </c>
      <c r="O269">
        <v>1307.31</v>
      </c>
      <c r="P269">
        <v>1305.1077780944599</v>
      </c>
      <c r="Q269">
        <v>1110.0122724532901</v>
      </c>
      <c r="R269">
        <v>30.644526128193998</v>
      </c>
      <c r="S269" s="2">
        <f>(Table2[[#This Row],[Close Price]]-Table2[[#This Row],[20D EMA]])/Table2[[#This Row],[20D EMA]]</f>
        <v>-5.6650679639871145E-2</v>
      </c>
      <c r="T269" s="2">
        <f>(Table2[[#This Row],[Close Price]]-Table2[[#This Row],[50D EMA]])/Table2[[#This Row],[50D EMA]]</f>
        <v>-5.5058884255043558E-2</v>
      </c>
      <c r="U269" s="2">
        <f>(Table2[[#This Row],[Close Price]]-Table2[[#This Row],[200D EMA]])/Table2[[#This Row],[200D EMA]]</f>
        <v>0.11102375226387046</v>
      </c>
      <c r="V269">
        <v>0.53270935316216905</v>
      </c>
      <c r="W269">
        <v>1226.8</v>
      </c>
      <c r="X269">
        <v>1285</v>
      </c>
      <c r="Y269">
        <v>1226.8</v>
      </c>
      <c r="Z269">
        <v>1285</v>
      </c>
      <c r="AA269">
        <v>1226.8</v>
      </c>
      <c r="AB269">
        <v>1285</v>
      </c>
      <c r="AC269" s="2">
        <f>(Table2[[#This Row],[Close Price]]/Table2[[#This Row],[Day Low]])-1</f>
        <v>5.2575806977501749E-3</v>
      </c>
      <c r="AD269" s="2">
        <f>(Table2[[#This Row],[Day High]]/Table2[[#This Row],[Close Price]])-1</f>
        <v>4.196229474964519E-2</v>
      </c>
      <c r="AE269" s="2">
        <f>(Table2[[#This Row],[Close Price]]/Table2[[#This Row],[Current Week Low]])-1</f>
        <v>5.2575806977501749E-3</v>
      </c>
      <c r="AF269" s="2">
        <f>(Table2[[#This Row],[Current Week High]]/Table2[[#This Row],[Close Price]])-1</f>
        <v>4.196229474964519E-2</v>
      </c>
      <c r="AG269" s="2">
        <f>(Table2[[#This Row],[Close Price]]/Table2[[#This Row],[Current Month Low]])-1</f>
        <v>5.2575806977501749E-3</v>
      </c>
      <c r="AH269" s="2">
        <f>(Table2[[#This Row],[Current Month High]]/Table2[[#This Row],[Close Price]])-1</f>
        <v>4.196229474964519E-2</v>
      </c>
      <c r="AI269">
        <v>25.071964321913601</v>
      </c>
      <c r="AJ269">
        <v>89.730769230769198</v>
      </c>
      <c r="AK269" t="str">
        <f>IF(AND(Table2[[#This Row],[20D EMA]]&gt;Table2[[#This Row],[50D EMA]],Table2[[#This Row],[50D EMA]]&gt;Table2[[#This Row],[200D EMA]]),"Uptrend","Downtrend/NoTrend")</f>
        <v>Uptrend</v>
      </c>
      <c r="AL269">
        <v>0.08</v>
      </c>
      <c r="AM269" t="s">
        <v>10354</v>
      </c>
      <c r="AN269">
        <v>-2.74</v>
      </c>
      <c r="AO269" t="s">
        <v>10353</v>
      </c>
      <c r="AP269">
        <v>0.134510842980756</v>
      </c>
      <c r="AQ269">
        <f>(Table2[[#This Row],[Sharpe Ratio]]-AVERAGE(Table2[Sharpe Ratio]))/_xlfn.STDEV.P(Table2[Sharpe Ratio])</f>
        <v>0.81166476162979284</v>
      </c>
      <c r="AR26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-0.80565524850355308</v>
      </c>
      <c r="AS269">
        <f>_xlfn.RANK.AVG(Table2[[#This Row],[1Y Return vs Nifty Z-Score]],Table2[1Y Return vs Nifty Z-Score])</f>
        <v>211</v>
      </c>
      <c r="AT269">
        <f>_xlfn.RANK.AVG(Table2[[#This Row],[6M Return vs Nifty Z-Score]],Table2[6M Return vs Nifty Z-Score])</f>
        <v>534</v>
      </c>
      <c r="AU269">
        <f>_xlfn.RANK.AVG(Table2[[#This Row],[Sharpe Ratio Z-Score]],Table2[Sharpe Ratio Z-Score])</f>
        <v>155</v>
      </c>
      <c r="AV269">
        <f>(Table2[[#This Row],[Rank 1Y]]+Table2[[#This Row],[Rank 6M]]+Table2[[#This Row],[Rank Sharpe]])/3</f>
        <v>300</v>
      </c>
    </row>
    <row r="270" spans="1:48" x14ac:dyDescent="0.3">
      <c r="A270" t="s">
        <v>250</v>
      </c>
      <c r="B270" t="s">
        <v>251</v>
      </c>
      <c r="C270" t="s">
        <v>10312</v>
      </c>
      <c r="D270" t="s">
        <v>252</v>
      </c>
      <c r="E270">
        <v>108000.691407705</v>
      </c>
      <c r="F270">
        <v>1484.85</v>
      </c>
      <c r="G270">
        <v>13.794166087451</v>
      </c>
      <c r="H270">
        <f>(Table2[[#This Row],[1Y Return vs Nifty]]-AVERAGE(Table2[1Y Return vs Nifty]))/_xlfn.STDEV.P(Table2[1Y Return vs Nifty])</f>
        <v>-0.14830203001297604</v>
      </c>
      <c r="I270">
        <v>3.0260434001721399</v>
      </c>
      <c r="J270">
        <f>(Table2[[#This Row],[1M Return vs Nifty]]-AVERAGE(Table2[1M Return vs Nifty]))/_xlfn.STDEV.P(Table2[1M Return vs Nifty])</f>
        <v>0.29873137451741538</v>
      </c>
      <c r="K270">
        <v>14.276238600258701</v>
      </c>
      <c r="L270">
        <f>(Table2[[#This Row],[6M Return vs Nifty]]-AVERAGE(Table2[6M Return vs Nifty]))/_xlfn.STDEV.P(Table2[6M Return vs Nifty])</f>
        <v>0.25408614130689749</v>
      </c>
      <c r="M270">
        <v>1.7777231480709299</v>
      </c>
      <c r="N270">
        <f>(Table2[[#This Row],[1W Return vs Nifty]]-AVERAGE(Table2[1W Return vs Nifty]))/_xlfn.STDEV.P(Table2[1W Return vs Nifty])</f>
        <v>0.65392642001225254</v>
      </c>
      <c r="O270">
        <v>1431.39</v>
      </c>
      <c r="P270">
        <v>1374.9001938433601</v>
      </c>
      <c r="Q270">
        <v>1213.31115326956</v>
      </c>
      <c r="R270">
        <v>69.715464216017295</v>
      </c>
      <c r="S270" s="2">
        <f>(Table2[[#This Row],[Close Price]]-Table2[[#This Row],[20D EMA]])/Table2[[#This Row],[20D EMA]]</f>
        <v>3.7348311780856236E-2</v>
      </c>
      <c r="T270" s="2">
        <f>(Table2[[#This Row],[Close Price]]-Table2[[#This Row],[50D EMA]])/Table2[[#This Row],[50D EMA]]</f>
        <v>7.9969300061911427E-2</v>
      </c>
      <c r="U270" s="2">
        <f>(Table2[[#This Row],[Close Price]]-Table2[[#This Row],[200D EMA]])/Table2[[#This Row],[200D EMA]]</f>
        <v>0.2237998439219098</v>
      </c>
      <c r="V270">
        <v>0.74886449711111502</v>
      </c>
      <c r="W270">
        <v>1474.6</v>
      </c>
      <c r="X270">
        <v>1495.95</v>
      </c>
      <c r="Y270">
        <v>1474.6</v>
      </c>
      <c r="Z270">
        <v>1495.95</v>
      </c>
      <c r="AA270">
        <v>1474.6</v>
      </c>
      <c r="AB270">
        <v>1495.95</v>
      </c>
      <c r="AC270" s="2">
        <f>(Table2[[#This Row],[Close Price]]/Table2[[#This Row],[Day Low]])-1</f>
        <v>6.951037569510321E-3</v>
      </c>
      <c r="AD270" s="2">
        <f>(Table2[[#This Row],[Day High]]/Table2[[#This Row],[Close Price]])-1</f>
        <v>7.4755025760178118E-3</v>
      </c>
      <c r="AE270" s="2">
        <f>(Table2[[#This Row],[Close Price]]/Table2[[#This Row],[Current Week Low]])-1</f>
        <v>6.951037569510321E-3</v>
      </c>
      <c r="AF270" s="2">
        <f>(Table2[[#This Row],[Current Week High]]/Table2[[#This Row],[Close Price]])-1</f>
        <v>7.4755025760178118E-3</v>
      </c>
      <c r="AG270" s="2">
        <f>(Table2[[#This Row],[Close Price]]/Table2[[#This Row],[Current Month Low]])-1</f>
        <v>6.951037569510321E-3</v>
      </c>
      <c r="AH270" s="2">
        <f>(Table2[[#This Row],[Current Month High]]/Table2[[#This Row],[Close Price]])-1</f>
        <v>7.4755025760178118E-3</v>
      </c>
      <c r="AI270">
        <v>0.74755025760178095</v>
      </c>
      <c r="AJ270">
        <v>51.306873184898301</v>
      </c>
      <c r="AK270" t="str">
        <f>IF(AND(Table2[[#This Row],[20D EMA]]&gt;Table2[[#This Row],[50D EMA]],Table2[[#This Row],[50D EMA]]&gt;Table2[[#This Row],[200D EMA]]),"Uptrend","Downtrend/NoTrend")</f>
        <v>Uptrend</v>
      </c>
      <c r="AL270">
        <v>0.06</v>
      </c>
      <c r="AM270" t="s">
        <v>10354</v>
      </c>
      <c r="AN270">
        <v>5.72</v>
      </c>
      <c r="AO270" t="s">
        <v>10354</v>
      </c>
      <c r="AP270">
        <v>7.7185240242610004E-2</v>
      </c>
      <c r="AQ270">
        <f>(Table2[[#This Row],[Sharpe Ratio]]-AVERAGE(Table2[Sharpe Ratio]))/_xlfn.STDEV.P(Table2[Sharpe Ratio])</f>
        <v>0.1557846915812017</v>
      </c>
      <c r="AR27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1.214226597404791</v>
      </c>
      <c r="AS270">
        <f>_xlfn.RANK.AVG(Table2[[#This Row],[1Y Return vs Nifty Z-Score]],Table2[1Y Return vs Nifty Z-Score])</f>
        <v>347</v>
      </c>
      <c r="AT270">
        <f>_xlfn.RANK.AVG(Table2[[#This Row],[6M Return vs Nifty Z-Score]],Table2[6M Return vs Nifty Z-Score])</f>
        <v>248</v>
      </c>
      <c r="AU270">
        <f>_xlfn.RANK.AVG(Table2[[#This Row],[Sharpe Ratio Z-Score]],Table2[Sharpe Ratio Z-Score])</f>
        <v>306</v>
      </c>
      <c r="AV270">
        <f>(Table2[[#This Row],[Rank 1Y]]+Table2[[#This Row],[Rank 6M]]+Table2[[#This Row],[Rank Sharpe]])/3</f>
        <v>300.33333333333331</v>
      </c>
    </row>
    <row r="271" spans="1:48" x14ac:dyDescent="0.3">
      <c r="A271" t="s">
        <v>284</v>
      </c>
      <c r="B271" t="s">
        <v>285</v>
      </c>
      <c r="C271" t="s">
        <v>10319</v>
      </c>
      <c r="D271" t="s">
        <v>46</v>
      </c>
      <c r="E271">
        <v>98599.717439775995</v>
      </c>
      <c r="F271">
        <v>93.38</v>
      </c>
      <c r="G271">
        <v>17.3374039201267</v>
      </c>
      <c r="H271">
        <f>(Table2[[#This Row],[1Y Return vs Nifty]]-AVERAGE(Table2[1Y Return vs Nifty]))/_xlfn.STDEV.P(Table2[1Y Return vs Nifty])</f>
        <v>-8.8459187237700368E-2</v>
      </c>
      <c r="I271">
        <v>-6.0578160193870403</v>
      </c>
      <c r="J271">
        <f>(Table2[[#This Row],[1M Return vs Nifty]]-AVERAGE(Table2[1M Return vs Nifty]))/_xlfn.STDEV.P(Table2[1M Return vs Nifty])</f>
        <v>-0.63408093522629061</v>
      </c>
      <c r="K271">
        <v>-4.1257664212835197</v>
      </c>
      <c r="L271">
        <f>(Table2[[#This Row],[6M Return vs Nifty]]-AVERAGE(Table2[6M Return vs Nifty]))/_xlfn.STDEV.P(Table2[6M Return vs Nifty])</f>
        <v>-0.38897276803206959</v>
      </c>
      <c r="M271">
        <v>-2.7372244293315502</v>
      </c>
      <c r="N271">
        <f>(Table2[[#This Row],[1W Return vs Nifty]]-AVERAGE(Table2[1W Return vs Nifty]))/_xlfn.STDEV.P(Table2[1W Return vs Nifty])</f>
        <v>-0.43096953325216786</v>
      </c>
      <c r="O271">
        <v>95.34</v>
      </c>
      <c r="P271">
        <v>94.692324720642006</v>
      </c>
      <c r="Q271">
        <v>83.670468036986406</v>
      </c>
      <c r="R271">
        <v>36.1771770092965</v>
      </c>
      <c r="S271" s="2">
        <f>(Table2[[#This Row],[Close Price]]-Table2[[#This Row],[20D EMA]])/Table2[[#This Row],[20D EMA]]</f>
        <v>-2.0558002936857646E-2</v>
      </c>
      <c r="T271" s="2">
        <f>(Table2[[#This Row],[Close Price]]-Table2[[#This Row],[50D EMA]])/Table2[[#This Row],[50D EMA]]</f>
        <v>-1.3858828838700338E-2</v>
      </c>
      <c r="U271" s="2">
        <f>(Table2[[#This Row],[Close Price]]-Table2[[#This Row],[200D EMA]])/Table2[[#This Row],[200D EMA]]</f>
        <v>0.11604491035859277</v>
      </c>
      <c r="V271">
        <v>0.84629321406278701</v>
      </c>
      <c r="W271">
        <v>92.54</v>
      </c>
      <c r="X271">
        <v>95.25</v>
      </c>
      <c r="Y271">
        <v>92.54</v>
      </c>
      <c r="Z271">
        <v>95.25</v>
      </c>
      <c r="AA271">
        <v>92.54</v>
      </c>
      <c r="AB271">
        <v>95.25</v>
      </c>
      <c r="AC271" s="2">
        <f>(Table2[[#This Row],[Close Price]]/Table2[[#This Row],[Day Low]])-1</f>
        <v>9.0771558245081874E-3</v>
      </c>
      <c r="AD271" s="2">
        <f>(Table2[[#This Row],[Day High]]/Table2[[#This Row],[Close Price]])-1</f>
        <v>2.0025701434996934E-2</v>
      </c>
      <c r="AE271" s="2">
        <f>(Table2[[#This Row],[Close Price]]/Table2[[#This Row],[Current Week Low]])-1</f>
        <v>9.0771558245081874E-3</v>
      </c>
      <c r="AF271" s="2">
        <f>(Table2[[#This Row],[Current Week High]]/Table2[[#This Row],[Close Price]])-1</f>
        <v>2.0025701434996934E-2</v>
      </c>
      <c r="AG271" s="2">
        <f>(Table2[[#This Row],[Close Price]]/Table2[[#This Row],[Current Month Low]])-1</f>
        <v>9.0771558245081874E-3</v>
      </c>
      <c r="AH271" s="2">
        <f>(Table2[[#This Row],[Current Month High]]/Table2[[#This Row],[Close Price]])-1</f>
        <v>2.0025701434996934E-2</v>
      </c>
      <c r="AI271">
        <v>11.1051617048618</v>
      </c>
      <c r="AJ271">
        <v>79.576923076922995</v>
      </c>
      <c r="AK271" t="str">
        <f>IF(AND(Table2[[#This Row],[20D EMA]]&gt;Table2[[#This Row],[50D EMA]],Table2[[#This Row],[50D EMA]]&gt;Table2[[#This Row],[200D EMA]]),"Uptrend","Downtrend/NoTrend")</f>
        <v>Uptrend</v>
      </c>
      <c r="AL271">
        <v>-0.02</v>
      </c>
      <c r="AM271" t="s">
        <v>10353</v>
      </c>
      <c r="AN271">
        <v>0.7</v>
      </c>
      <c r="AO271" t="s">
        <v>10354</v>
      </c>
      <c r="AP271">
        <v>0.14896911751766301</v>
      </c>
      <c r="AQ271">
        <f>(Table2[[#This Row],[Sharpe Ratio]]-AVERAGE(Table2[Sharpe Ratio]))/_xlfn.STDEV.P(Table2[Sharpe Ratio])</f>
        <v>0.97708638239084522</v>
      </c>
      <c r="AR27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-0.56539604135738331</v>
      </c>
      <c r="AS271">
        <f>_xlfn.RANK.AVG(Table2[[#This Row],[1Y Return vs Nifty Z-Score]],Table2[1Y Return vs Nifty Z-Score])</f>
        <v>330</v>
      </c>
      <c r="AT271">
        <f>_xlfn.RANK.AVG(Table2[[#This Row],[6M Return vs Nifty Z-Score]],Table2[6M Return vs Nifty Z-Score])</f>
        <v>451</v>
      </c>
      <c r="AU271">
        <f>_xlfn.RANK.AVG(Table2[[#This Row],[Sharpe Ratio Z-Score]],Table2[Sharpe Ratio Z-Score])</f>
        <v>120</v>
      </c>
      <c r="AV271">
        <f>(Table2[[#This Row],[Rank 1Y]]+Table2[[#This Row],[Rank 6M]]+Table2[[#This Row],[Rank Sharpe]])/3</f>
        <v>300.33333333333331</v>
      </c>
    </row>
    <row r="272" spans="1:48" x14ac:dyDescent="0.3">
      <c r="A272" t="s">
        <v>1538</v>
      </c>
      <c r="B272" t="s">
        <v>1539</v>
      </c>
      <c r="C272" t="s">
        <v>10321</v>
      </c>
      <c r="D272" t="s">
        <v>627</v>
      </c>
      <c r="E272">
        <v>6572.2917703000003</v>
      </c>
      <c r="F272">
        <v>368.3</v>
      </c>
      <c r="G272">
        <v>21.935739849058201</v>
      </c>
      <c r="H272">
        <f>(Table2[[#This Row],[1Y Return vs Nifty]]-AVERAGE(Table2[1Y Return vs Nifty]))/_xlfn.STDEV.P(Table2[1Y Return vs Nifty])</f>
        <v>-1.0796465451072001E-2</v>
      </c>
      <c r="I272">
        <v>-2.2020519471242901</v>
      </c>
      <c r="J272">
        <f>(Table2[[#This Row],[1M Return vs Nifty]]-AVERAGE(Table2[1M Return vs Nifty]))/_xlfn.STDEV.P(Table2[1M Return vs Nifty])</f>
        <v>-0.23813643367116261</v>
      </c>
      <c r="K272">
        <v>3.3878630019968199</v>
      </c>
      <c r="L272">
        <f>(Table2[[#This Row],[6M Return vs Nifty]]-AVERAGE(Table2[6M Return vs Nifty]))/_xlfn.STDEV.P(Table2[6M Return vs Nifty])</f>
        <v>-0.12640864328285811</v>
      </c>
      <c r="M272">
        <v>-6.4279470290484602</v>
      </c>
      <c r="N272">
        <f>(Table2[[#This Row],[1W Return vs Nifty]]-AVERAGE(Table2[1W Return vs Nifty]))/_xlfn.STDEV.P(Table2[1W Return vs Nifty])</f>
        <v>-1.3178126126923084</v>
      </c>
      <c r="O272">
        <v>372.17</v>
      </c>
      <c r="P272">
        <v>365.47740747758399</v>
      </c>
      <c r="Q272">
        <v>327.15162083059403</v>
      </c>
      <c r="R272">
        <v>44.033787437586703</v>
      </c>
      <c r="S272" s="2">
        <f>(Table2[[#This Row],[Close Price]]-Table2[[#This Row],[20D EMA]])/Table2[[#This Row],[20D EMA]]</f>
        <v>-1.0398473815729383E-2</v>
      </c>
      <c r="T272" s="2">
        <f>(Table2[[#This Row],[Close Price]]-Table2[[#This Row],[50D EMA]])/Table2[[#This Row],[50D EMA]]</f>
        <v>7.7230287417673991E-3</v>
      </c>
      <c r="U272" s="2">
        <f>(Table2[[#This Row],[Close Price]]-Table2[[#This Row],[200D EMA]])/Table2[[#This Row],[200D EMA]]</f>
        <v>0.12577770229270385</v>
      </c>
      <c r="V272">
        <v>0.91964722243300201</v>
      </c>
      <c r="W272">
        <v>362.35</v>
      </c>
      <c r="X272">
        <v>372</v>
      </c>
      <c r="Y272">
        <v>362.35</v>
      </c>
      <c r="Z272">
        <v>372</v>
      </c>
      <c r="AA272">
        <v>362.35</v>
      </c>
      <c r="AB272">
        <v>372</v>
      </c>
      <c r="AC272" s="2">
        <f>(Table2[[#This Row],[Close Price]]/Table2[[#This Row],[Day Low]])-1</f>
        <v>1.6420587829446553E-2</v>
      </c>
      <c r="AD272" s="2">
        <f>(Table2[[#This Row],[Day High]]/Table2[[#This Row],[Close Price]])-1</f>
        <v>1.0046158023350404E-2</v>
      </c>
      <c r="AE272" s="2">
        <f>(Table2[[#This Row],[Close Price]]/Table2[[#This Row],[Current Week Low]])-1</f>
        <v>1.6420587829446553E-2</v>
      </c>
      <c r="AF272" s="2">
        <f>(Table2[[#This Row],[Current Week High]]/Table2[[#This Row],[Close Price]])-1</f>
        <v>1.0046158023350404E-2</v>
      </c>
      <c r="AG272" s="2">
        <f>(Table2[[#This Row],[Close Price]]/Table2[[#This Row],[Current Month Low]])-1</f>
        <v>1.6420587829446553E-2</v>
      </c>
      <c r="AH272" s="2">
        <f>(Table2[[#This Row],[Current Month High]]/Table2[[#This Row],[Close Price]])-1</f>
        <v>1.0046158023350404E-2</v>
      </c>
      <c r="AI272">
        <v>19.006244909041499</v>
      </c>
      <c r="AJ272">
        <v>81.383895592218593</v>
      </c>
      <c r="AK272" t="str">
        <f>IF(AND(Table2[[#This Row],[20D EMA]]&gt;Table2[[#This Row],[50D EMA]],Table2[[#This Row],[50D EMA]]&gt;Table2[[#This Row],[200D EMA]]),"Uptrend","Downtrend/NoTrend")</f>
        <v>Uptrend</v>
      </c>
      <c r="AL272">
        <v>-0.11</v>
      </c>
      <c r="AM272" t="s">
        <v>10353</v>
      </c>
      <c r="AN272">
        <v>6.46</v>
      </c>
      <c r="AO272" t="s">
        <v>10354</v>
      </c>
      <c r="AP272">
        <v>0.100887698086085</v>
      </c>
      <c r="AQ272">
        <f>(Table2[[#This Row],[Sharpe Ratio]]-AVERAGE(Table2[Sharpe Ratio]))/_xlfn.STDEV.P(Table2[Sharpe Ratio])</f>
        <v>0.42697189185737872</v>
      </c>
      <c r="AR27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-1.2661822632400224</v>
      </c>
      <c r="AS272">
        <f>_xlfn.RANK.AVG(Table2[[#This Row],[1Y Return vs Nifty Z-Score]],Table2[1Y Return vs Nifty Z-Score])</f>
        <v>303</v>
      </c>
      <c r="AT272">
        <f>_xlfn.RANK.AVG(Table2[[#This Row],[6M Return vs Nifty Z-Score]],Table2[6M Return vs Nifty Z-Score])</f>
        <v>369</v>
      </c>
      <c r="AU272">
        <f>_xlfn.RANK.AVG(Table2[[#This Row],[Sharpe Ratio Z-Score]],Table2[Sharpe Ratio Z-Score])</f>
        <v>232</v>
      </c>
      <c r="AV272">
        <f>(Table2[[#This Row],[Rank 1Y]]+Table2[[#This Row],[Rank 6M]]+Table2[[#This Row],[Rank Sharpe]])/3</f>
        <v>301.33333333333331</v>
      </c>
    </row>
    <row r="273" spans="1:48" x14ac:dyDescent="0.3">
      <c r="A273" t="s">
        <v>323</v>
      </c>
      <c r="B273" t="s">
        <v>324</v>
      </c>
      <c r="C273" t="s">
        <v>10322</v>
      </c>
      <c r="D273" t="s">
        <v>138</v>
      </c>
      <c r="E273">
        <v>80250.020668650002</v>
      </c>
      <c r="F273">
        <v>2886.1</v>
      </c>
      <c r="G273">
        <v>44.796251983914502</v>
      </c>
      <c r="H273">
        <f>(Table2[[#This Row],[1Y Return vs Nifty]]-AVERAGE(Table2[1Y Return vs Nifty]))/_xlfn.STDEV.P(Table2[1Y Return vs Nifty])</f>
        <v>0.37530181472432445</v>
      </c>
      <c r="I273">
        <v>-8.2043803280026601</v>
      </c>
      <c r="J273">
        <f>(Table2[[#This Row],[1M Return vs Nifty]]-AVERAGE(Table2[1M Return vs Nifty]))/_xlfn.STDEV.P(Table2[1M Return vs Nifty])</f>
        <v>-0.85450944674879781</v>
      </c>
      <c r="K273">
        <v>5.2498514757351398</v>
      </c>
      <c r="L273">
        <f>(Table2[[#This Row],[6M Return vs Nifty]]-AVERAGE(Table2[6M Return vs Nifty]))/_xlfn.STDEV.P(Table2[6M Return vs Nifty])</f>
        <v>-6.1341370682823589E-2</v>
      </c>
      <c r="M273">
        <v>-0.17718401147068499</v>
      </c>
      <c r="N273">
        <f>(Table2[[#This Row],[1W Return vs Nifty]]-AVERAGE(Table2[1W Return vs Nifty]))/_xlfn.STDEV.P(Table2[1W Return vs Nifty])</f>
        <v>0.18418212508192008</v>
      </c>
      <c r="O273">
        <v>2939.09</v>
      </c>
      <c r="P273">
        <v>2977.0293814443698</v>
      </c>
      <c r="Q273">
        <v>2590.7895545101901</v>
      </c>
      <c r="R273">
        <v>42.515165526764903</v>
      </c>
      <c r="S273" s="2">
        <f>(Table2[[#This Row],[Close Price]]-Table2[[#This Row],[20D EMA]])/Table2[[#This Row],[20D EMA]]</f>
        <v>-1.8029390049301052E-2</v>
      </c>
      <c r="T273" s="2">
        <f>(Table2[[#This Row],[Close Price]]-Table2[[#This Row],[50D EMA]])/Table2[[#This Row],[50D EMA]]</f>
        <v>-3.0543662756950554E-2</v>
      </c>
      <c r="U273" s="2">
        <f>(Table2[[#This Row],[Close Price]]-Table2[[#This Row],[200D EMA]])/Table2[[#This Row],[200D EMA]]</f>
        <v>0.11398472908604908</v>
      </c>
      <c r="V273">
        <v>0.59459604079971495</v>
      </c>
      <c r="W273">
        <v>2881</v>
      </c>
      <c r="X273">
        <v>2943</v>
      </c>
      <c r="Y273">
        <v>2881</v>
      </c>
      <c r="Z273">
        <v>2943</v>
      </c>
      <c r="AA273">
        <v>2881</v>
      </c>
      <c r="AB273">
        <v>2943</v>
      </c>
      <c r="AC273" s="2">
        <f>(Table2[[#This Row],[Close Price]]/Table2[[#This Row],[Day Low]])-1</f>
        <v>1.7702186740715664E-3</v>
      </c>
      <c r="AD273" s="2">
        <f>(Table2[[#This Row],[Day High]]/Table2[[#This Row],[Close Price]])-1</f>
        <v>1.9715186583971533E-2</v>
      </c>
      <c r="AE273" s="2">
        <f>(Table2[[#This Row],[Close Price]]/Table2[[#This Row],[Current Week Low]])-1</f>
        <v>1.7702186740715664E-3</v>
      </c>
      <c r="AF273" s="2">
        <f>(Table2[[#This Row],[Current Week High]]/Table2[[#This Row],[Close Price]])-1</f>
        <v>1.9715186583971533E-2</v>
      </c>
      <c r="AG273" s="2">
        <f>(Table2[[#This Row],[Close Price]]/Table2[[#This Row],[Current Month Low]])-1</f>
        <v>1.7702186740715664E-3</v>
      </c>
      <c r="AH273" s="2">
        <f>(Table2[[#This Row],[Current Month High]]/Table2[[#This Row],[Close Price]])-1</f>
        <v>1.9715186583971533E-2</v>
      </c>
      <c r="AI273">
        <v>17.8995876788746</v>
      </c>
      <c r="AJ273">
        <v>88.387728459529995</v>
      </c>
      <c r="AK273" t="str">
        <f>IF(AND(Table2[[#This Row],[20D EMA]]&gt;Table2[[#This Row],[50D EMA]],Table2[[#This Row],[50D EMA]]&gt;Table2[[#This Row],[200D EMA]]),"Uptrend","Downtrend/NoTrend")</f>
        <v>Downtrend/NoTrend</v>
      </c>
      <c r="AL273">
        <v>0.03</v>
      </c>
      <c r="AM273" t="s">
        <v>10354</v>
      </c>
      <c r="AN273">
        <v>0.43</v>
      </c>
      <c r="AO273" t="s">
        <v>10354</v>
      </c>
      <c r="AP273">
        <v>6.2150449610822001E-2</v>
      </c>
      <c r="AQ273">
        <f>(Table2[[#This Row],[Sharpe Ratio]]-AVERAGE(Table2[Sharpe Ratio]))/_xlfn.STDEV.P(Table2[Sharpe Ratio])</f>
        <v>-1.6233029327665967E-2</v>
      </c>
      <c r="AR27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73">
        <f>_xlfn.RANK.AVG(Table2[[#This Row],[1Y Return vs Nifty Z-Score]],Table2[1Y Return vs Nifty Z-Score])</f>
        <v>202</v>
      </c>
      <c r="AT273">
        <f>_xlfn.RANK.AVG(Table2[[#This Row],[6M Return vs Nifty Z-Score]],Table2[6M Return vs Nifty Z-Score])</f>
        <v>349</v>
      </c>
      <c r="AU273">
        <f>_xlfn.RANK.AVG(Table2[[#This Row],[Sharpe Ratio Z-Score]],Table2[Sharpe Ratio Z-Score])</f>
        <v>354</v>
      </c>
      <c r="AV273">
        <f>(Table2[[#This Row],[Rank 1Y]]+Table2[[#This Row],[Rank 6M]]+Table2[[#This Row],[Rank Sharpe]])/3</f>
        <v>301.66666666666669</v>
      </c>
    </row>
    <row r="274" spans="1:48" x14ac:dyDescent="0.3">
      <c r="A274" t="s">
        <v>724</v>
      </c>
      <c r="B274" t="s">
        <v>725</v>
      </c>
      <c r="C274" t="s">
        <v>10313</v>
      </c>
      <c r="D274" t="s">
        <v>46</v>
      </c>
      <c r="E274">
        <v>23806.383062000001</v>
      </c>
      <c r="F274">
        <v>926</v>
      </c>
      <c r="G274">
        <v>6.5828014651851801</v>
      </c>
      <c r="H274">
        <f>(Table2[[#This Row],[1Y Return vs Nifty]]-AVERAGE(Table2[1Y Return vs Nifty]))/_xlfn.STDEV.P(Table2[1Y Return vs Nifty])</f>
        <v>-0.27009700389412578</v>
      </c>
      <c r="I274">
        <v>3.6446203331417002</v>
      </c>
      <c r="J274">
        <f>(Table2[[#This Row],[1M Return vs Nifty]]-AVERAGE(Table2[1M Return vs Nifty]))/_xlfn.STDEV.P(Table2[1M Return vs Nifty])</f>
        <v>0.36225241232157757</v>
      </c>
      <c r="K274">
        <v>15.481374247650599</v>
      </c>
      <c r="L274">
        <f>(Table2[[#This Row],[6M Return vs Nifty]]-AVERAGE(Table2[6M Return vs Nifty]))/_xlfn.STDEV.P(Table2[6M Return vs Nifty])</f>
        <v>0.29619966176894091</v>
      </c>
      <c r="M274">
        <v>4.1365613625721798</v>
      </c>
      <c r="N274">
        <f>(Table2[[#This Row],[1W Return vs Nifty]]-AVERAGE(Table2[1W Return vs Nifty]))/_xlfn.STDEV.P(Table2[1W Return vs Nifty])</f>
        <v>1.2207312365568035</v>
      </c>
      <c r="O274">
        <v>869.87</v>
      </c>
      <c r="P274">
        <v>855.85307039548695</v>
      </c>
      <c r="Q274">
        <v>757.648757936013</v>
      </c>
      <c r="R274">
        <v>70.917859026496004</v>
      </c>
      <c r="S274" s="2">
        <f>(Table2[[#This Row],[Close Price]]-Table2[[#This Row],[20D EMA]])/Table2[[#This Row],[20D EMA]]</f>
        <v>6.4526883327393744E-2</v>
      </c>
      <c r="T274" s="2">
        <f>(Table2[[#This Row],[Close Price]]-Table2[[#This Row],[50D EMA]])/Table2[[#This Row],[50D EMA]]</f>
        <v>8.1961416078227517E-2</v>
      </c>
      <c r="U274" s="2">
        <f>(Table2[[#This Row],[Close Price]]-Table2[[#This Row],[200D EMA]])/Table2[[#This Row],[200D EMA]]</f>
        <v>0.22220222801210618</v>
      </c>
      <c r="V274">
        <v>2.3176160461592401</v>
      </c>
      <c r="W274">
        <v>920.8</v>
      </c>
      <c r="X274">
        <v>959.9</v>
      </c>
      <c r="Y274">
        <v>920.8</v>
      </c>
      <c r="Z274">
        <v>959.9</v>
      </c>
      <c r="AA274">
        <v>920.8</v>
      </c>
      <c r="AB274">
        <v>959.9</v>
      </c>
      <c r="AC274" s="2">
        <f>(Table2[[#This Row],[Close Price]]/Table2[[#This Row],[Day Low]])-1</f>
        <v>5.6472632493484998E-3</v>
      </c>
      <c r="AD274" s="2">
        <f>(Table2[[#This Row],[Day High]]/Table2[[#This Row],[Close Price]])-1</f>
        <v>3.6609071274298133E-2</v>
      </c>
      <c r="AE274" s="2">
        <f>(Table2[[#This Row],[Close Price]]/Table2[[#This Row],[Current Week Low]])-1</f>
        <v>5.6472632493484998E-3</v>
      </c>
      <c r="AF274" s="2">
        <f>(Table2[[#This Row],[Current Week High]]/Table2[[#This Row],[Close Price]])-1</f>
        <v>3.6609071274298133E-2</v>
      </c>
      <c r="AG274" s="2">
        <f>(Table2[[#This Row],[Close Price]]/Table2[[#This Row],[Current Month Low]])-1</f>
        <v>5.6472632493484998E-3</v>
      </c>
      <c r="AH274" s="2">
        <f>(Table2[[#This Row],[Current Month High]]/Table2[[#This Row],[Close Price]])-1</f>
        <v>3.6609071274298133E-2</v>
      </c>
      <c r="AI274">
        <v>4.6436285097192203</v>
      </c>
      <c r="AJ274">
        <v>68.348331969820904</v>
      </c>
      <c r="AK274" t="str">
        <f>IF(AND(Table2[[#This Row],[20D EMA]]&gt;Table2[[#This Row],[50D EMA]],Table2[[#This Row],[50D EMA]]&gt;Table2[[#This Row],[200D EMA]]),"Uptrend","Downtrend/NoTrend")</f>
        <v>Uptrend</v>
      </c>
      <c r="AL274">
        <v>0.06</v>
      </c>
      <c r="AM274" t="s">
        <v>10354</v>
      </c>
      <c r="AN274">
        <v>13.97</v>
      </c>
      <c r="AO274" t="s">
        <v>10354</v>
      </c>
      <c r="AP274">
        <v>8.0770044300839006E-2</v>
      </c>
      <c r="AQ274">
        <f>(Table2[[#This Row],[Sharpe Ratio]]-AVERAGE(Table2[Sharpe Ratio]))/_xlfn.STDEV.P(Table2[Sharpe Ratio])</f>
        <v>0.19679955098986099</v>
      </c>
      <c r="AR27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1.8058858577430572</v>
      </c>
      <c r="AS274">
        <f>_xlfn.RANK.AVG(Table2[[#This Row],[1Y Return vs Nifty Z-Score]],Table2[1Y Return vs Nifty Z-Score])</f>
        <v>377</v>
      </c>
      <c r="AT274">
        <f>_xlfn.RANK.AVG(Table2[[#This Row],[6M Return vs Nifty Z-Score]],Table2[6M Return vs Nifty Z-Score])</f>
        <v>239</v>
      </c>
      <c r="AU274">
        <f>_xlfn.RANK.AVG(Table2[[#This Row],[Sharpe Ratio Z-Score]],Table2[Sharpe Ratio Z-Score])</f>
        <v>290</v>
      </c>
      <c r="AV274">
        <f>(Table2[[#This Row],[Rank 1Y]]+Table2[[#This Row],[Rank 6M]]+Table2[[#This Row],[Rank Sharpe]])/3</f>
        <v>302</v>
      </c>
    </row>
    <row r="275" spans="1:48" x14ac:dyDescent="0.3">
      <c r="A275" t="s">
        <v>818</v>
      </c>
      <c r="B275" t="s">
        <v>819</v>
      </c>
      <c r="C275" t="s">
        <v>10320</v>
      </c>
      <c r="D275" t="s">
        <v>231</v>
      </c>
      <c r="E275">
        <v>19709.734701214998</v>
      </c>
      <c r="F275">
        <v>453.05</v>
      </c>
      <c r="G275">
        <v>17.117526653456999</v>
      </c>
      <c r="H275">
        <f>(Table2[[#This Row],[1Y Return vs Nifty]]-AVERAGE(Table2[1Y Return vs Nifty]))/_xlfn.STDEV.P(Table2[1Y Return vs Nifty])</f>
        <v>-9.2172762594632002E-2</v>
      </c>
      <c r="I275">
        <v>-2.5848460379826301</v>
      </c>
      <c r="J275">
        <f>(Table2[[#This Row],[1M Return vs Nifty]]-AVERAGE(Table2[1M Return vs Nifty]))/_xlfn.STDEV.P(Table2[1M Return vs Nifty])</f>
        <v>-0.27744517058104518</v>
      </c>
      <c r="K275">
        <v>19.568621682933401</v>
      </c>
      <c r="L275">
        <f>(Table2[[#This Row],[6M Return vs Nifty]]-AVERAGE(Table2[6M Return vs Nifty]))/_xlfn.STDEV.P(Table2[6M Return vs Nifty])</f>
        <v>0.43902871082389955</v>
      </c>
      <c r="M275">
        <v>-4.1883621441698704</v>
      </c>
      <c r="N275">
        <f>(Table2[[#This Row],[1W Return vs Nifty]]-AVERAGE(Table2[1W Return vs Nifty]))/_xlfn.STDEV.P(Table2[1W Return vs Nifty])</f>
        <v>-0.77966315758948757</v>
      </c>
      <c r="O275">
        <v>470.47</v>
      </c>
      <c r="P275">
        <v>455.15566535372801</v>
      </c>
      <c r="Q275">
        <v>380.07077736630998</v>
      </c>
      <c r="R275">
        <v>31.880918671751399</v>
      </c>
      <c r="S275" s="2">
        <f>(Table2[[#This Row],[Close Price]]-Table2[[#This Row],[20D EMA]])/Table2[[#This Row],[20D EMA]]</f>
        <v>-3.7026802984249825E-2</v>
      </c>
      <c r="T275" s="2">
        <f>(Table2[[#This Row],[Close Price]]-Table2[[#This Row],[50D EMA]])/Table2[[#This Row],[50D EMA]]</f>
        <v>-4.626253200850668E-3</v>
      </c>
      <c r="U275" s="2">
        <f>(Table2[[#This Row],[Close Price]]-Table2[[#This Row],[200D EMA]])/Table2[[#This Row],[200D EMA]]</f>
        <v>0.19201482192184716</v>
      </c>
      <c r="V275">
        <v>1.33612578771626</v>
      </c>
      <c r="W275">
        <v>449.4</v>
      </c>
      <c r="X275">
        <v>465.9</v>
      </c>
      <c r="Y275">
        <v>449.4</v>
      </c>
      <c r="Z275">
        <v>465.9</v>
      </c>
      <c r="AA275">
        <v>449.4</v>
      </c>
      <c r="AB275">
        <v>465.9</v>
      </c>
      <c r="AC275" s="2">
        <f>(Table2[[#This Row],[Close Price]]/Table2[[#This Row],[Day Low]])-1</f>
        <v>8.1219403649310795E-3</v>
      </c>
      <c r="AD275" s="2">
        <f>(Table2[[#This Row],[Day High]]/Table2[[#This Row],[Close Price]])-1</f>
        <v>2.8363315307361248E-2</v>
      </c>
      <c r="AE275" s="2">
        <f>(Table2[[#This Row],[Close Price]]/Table2[[#This Row],[Current Week Low]])-1</f>
        <v>8.1219403649310795E-3</v>
      </c>
      <c r="AF275" s="2">
        <f>(Table2[[#This Row],[Current Week High]]/Table2[[#This Row],[Close Price]])-1</f>
        <v>2.8363315307361248E-2</v>
      </c>
      <c r="AG275" s="2">
        <f>(Table2[[#This Row],[Close Price]]/Table2[[#This Row],[Current Month Low]])-1</f>
        <v>8.1219403649310795E-3</v>
      </c>
      <c r="AH275" s="2">
        <f>(Table2[[#This Row],[Current Month High]]/Table2[[#This Row],[Close Price]])-1</f>
        <v>2.8363315307361248E-2</v>
      </c>
      <c r="AI275">
        <v>27.458337931795601</v>
      </c>
      <c r="AJ275">
        <v>61.227758007117401</v>
      </c>
      <c r="AK275" t="str">
        <f>IF(AND(Table2[[#This Row],[20D EMA]]&gt;Table2[[#This Row],[50D EMA]],Table2[[#This Row],[50D EMA]]&gt;Table2[[#This Row],[200D EMA]]),"Uptrend","Downtrend/NoTrend")</f>
        <v>Uptrend</v>
      </c>
      <c r="AL275">
        <v>7.0000000000000007E-2</v>
      </c>
      <c r="AM275" t="s">
        <v>10354</v>
      </c>
      <c r="AN275">
        <v>-12.72</v>
      </c>
      <c r="AO275" t="s">
        <v>10353</v>
      </c>
      <c r="AP275">
        <v>5.5663166504015003E-2</v>
      </c>
      <c r="AQ275">
        <f>(Table2[[#This Row],[Sharpe Ratio]]-AVERAGE(Table2[Sharpe Ratio]))/_xlfn.STDEV.P(Table2[Sharpe Ratio])</f>
        <v>-9.0456055258212431E-2</v>
      </c>
      <c r="AR27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-0.80070843519947754</v>
      </c>
      <c r="AS275">
        <f>_xlfn.RANK.AVG(Table2[[#This Row],[1Y Return vs Nifty Z-Score]],Table2[1Y Return vs Nifty Z-Score])</f>
        <v>332</v>
      </c>
      <c r="AT275">
        <f>_xlfn.RANK.AVG(Table2[[#This Row],[6M Return vs Nifty Z-Score]],Table2[6M Return vs Nifty Z-Score])</f>
        <v>202</v>
      </c>
      <c r="AU275">
        <f>_xlfn.RANK.AVG(Table2[[#This Row],[Sharpe Ratio Z-Score]],Table2[Sharpe Ratio Z-Score])</f>
        <v>373</v>
      </c>
      <c r="AV275">
        <f>(Table2[[#This Row],[Rank 1Y]]+Table2[[#This Row],[Rank 6M]]+Table2[[#This Row],[Rank Sharpe]])/3</f>
        <v>302.33333333333331</v>
      </c>
    </row>
    <row r="276" spans="1:48" x14ac:dyDescent="0.3">
      <c r="A276" t="s">
        <v>341</v>
      </c>
      <c r="B276" t="s">
        <v>342</v>
      </c>
      <c r="C276" t="s">
        <v>10310</v>
      </c>
      <c r="D276" t="s">
        <v>34</v>
      </c>
      <c r="E276">
        <v>74870.992883885003</v>
      </c>
      <c r="F276">
        <v>555.85</v>
      </c>
      <c r="G276">
        <v>14.8376343627494</v>
      </c>
      <c r="H276">
        <f>(Table2[[#This Row],[1Y Return vs Nifty]]-AVERAGE(Table2[1Y Return vs Nifty]))/_xlfn.STDEV.P(Table2[1Y Return vs Nifty])</f>
        <v>-0.13067857065503757</v>
      </c>
      <c r="I276">
        <v>-6.2797809309422501</v>
      </c>
      <c r="J276">
        <f>(Table2[[#This Row],[1M Return vs Nifty]]-AVERAGE(Table2[1M Return vs Nifty]))/_xlfn.STDEV.P(Table2[1M Return vs Nifty])</f>
        <v>-0.65687428684774496</v>
      </c>
      <c r="K276">
        <v>-7.8846508890526703</v>
      </c>
      <c r="L276">
        <f>(Table2[[#This Row],[6M Return vs Nifty]]-AVERAGE(Table2[6M Return vs Nifty]))/_xlfn.STDEV.P(Table2[6M Return vs Nifty])</f>
        <v>-0.52032715812951535</v>
      </c>
      <c r="M276">
        <v>1.5510646351359301</v>
      </c>
      <c r="N276">
        <f>(Table2[[#This Row],[1W Return vs Nifty]]-AVERAGE(Table2[1W Return vs Nifty]))/_xlfn.STDEV.P(Table2[1W Return vs Nifty])</f>
        <v>0.5994626861060478</v>
      </c>
      <c r="O276">
        <v>559.70000000000005</v>
      </c>
      <c r="P276">
        <v>558.02708377456202</v>
      </c>
      <c r="Q276">
        <v>508.37992367273802</v>
      </c>
      <c r="R276">
        <v>47.0167758841758</v>
      </c>
      <c r="S276" s="2">
        <f>(Table2[[#This Row],[Close Price]]-Table2[[#This Row],[20D EMA]])/Table2[[#This Row],[20D EMA]]</f>
        <v>-6.878685009826733E-3</v>
      </c>
      <c r="T276" s="2">
        <f>(Table2[[#This Row],[Close Price]]-Table2[[#This Row],[50D EMA]])/Table2[[#This Row],[50D EMA]]</f>
        <v>-3.9013944624980163E-3</v>
      </c>
      <c r="U276" s="2">
        <f>(Table2[[#This Row],[Close Price]]-Table2[[#This Row],[200D EMA]])/Table2[[#This Row],[200D EMA]]</f>
        <v>9.3375198580461963E-2</v>
      </c>
      <c r="V276">
        <v>0.63824466169341099</v>
      </c>
      <c r="W276">
        <v>551.70000000000005</v>
      </c>
      <c r="X276">
        <v>567.9</v>
      </c>
      <c r="Y276">
        <v>551.70000000000005</v>
      </c>
      <c r="Z276">
        <v>567.9</v>
      </c>
      <c r="AA276">
        <v>551.70000000000005</v>
      </c>
      <c r="AB276">
        <v>567.9</v>
      </c>
      <c r="AC276" s="2">
        <f>(Table2[[#This Row],[Close Price]]/Table2[[#This Row],[Day Low]])-1</f>
        <v>7.5222040964291192E-3</v>
      </c>
      <c r="AD276" s="2">
        <f>(Table2[[#This Row],[Day High]]/Table2[[#This Row],[Close Price]])-1</f>
        <v>2.1678510389493422E-2</v>
      </c>
      <c r="AE276" s="2">
        <f>(Table2[[#This Row],[Close Price]]/Table2[[#This Row],[Current Week Low]])-1</f>
        <v>7.5222040964291192E-3</v>
      </c>
      <c r="AF276" s="2">
        <f>(Table2[[#This Row],[Current Week High]]/Table2[[#This Row],[Close Price]])-1</f>
        <v>2.1678510389493422E-2</v>
      </c>
      <c r="AG276" s="2">
        <f>(Table2[[#This Row],[Close Price]]/Table2[[#This Row],[Current Month Low]])-1</f>
        <v>7.5222040964291192E-3</v>
      </c>
      <c r="AH276" s="2">
        <f>(Table2[[#This Row],[Current Month High]]/Table2[[#This Row],[Close Price]])-1</f>
        <v>2.1678510389493422E-2</v>
      </c>
      <c r="AI276">
        <v>13.825672393631301</v>
      </c>
      <c r="AJ276">
        <v>46.991934417559101</v>
      </c>
      <c r="AK276" t="str">
        <f>IF(AND(Table2[[#This Row],[20D EMA]]&gt;Table2[[#This Row],[50D EMA]],Table2[[#This Row],[50D EMA]]&gt;Table2[[#This Row],[200D EMA]]),"Uptrend","Downtrend/NoTrend")</f>
        <v>Uptrend</v>
      </c>
      <c r="AL276">
        <v>0</v>
      </c>
      <c r="AM276" t="s">
        <v>10355</v>
      </c>
      <c r="AN276">
        <v>1</v>
      </c>
      <c r="AO276" t="s">
        <v>10354</v>
      </c>
      <c r="AP276">
        <v>0.18113582437861001</v>
      </c>
      <c r="AQ276">
        <f>(Table2[[#This Row],[Sharpe Ratio]]-AVERAGE(Table2[Sharpe Ratio]))/_xlfn.STDEV.P(Table2[Sharpe Ratio])</f>
        <v>1.3451156911372419</v>
      </c>
      <c r="AR27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0.63669836161099191</v>
      </c>
      <c r="AS276">
        <f>_xlfn.RANK.AVG(Table2[[#This Row],[1Y Return vs Nifty Z-Score]],Table2[1Y Return vs Nifty Z-Score])</f>
        <v>345</v>
      </c>
      <c r="AT276">
        <f>_xlfn.RANK.AVG(Table2[[#This Row],[6M Return vs Nifty Z-Score]],Table2[6M Return vs Nifty Z-Score])</f>
        <v>491</v>
      </c>
      <c r="AU276">
        <f>_xlfn.RANK.AVG(Table2[[#This Row],[Sharpe Ratio Z-Score]],Table2[Sharpe Ratio Z-Score])</f>
        <v>72</v>
      </c>
      <c r="AV276">
        <f>(Table2[[#This Row],[Rank 1Y]]+Table2[[#This Row],[Rank 6M]]+Table2[[#This Row],[Rank Sharpe]])/3</f>
        <v>302.66666666666669</v>
      </c>
    </row>
    <row r="277" spans="1:48" x14ac:dyDescent="0.3">
      <c r="A277" t="s">
        <v>1360</v>
      </c>
      <c r="B277" t="s">
        <v>1361</v>
      </c>
      <c r="C277" t="s">
        <v>627</v>
      </c>
      <c r="D277" t="s">
        <v>627</v>
      </c>
      <c r="E277">
        <v>8290.5546723999996</v>
      </c>
      <c r="F277">
        <v>418.6</v>
      </c>
      <c r="G277">
        <v>40.617065557535803</v>
      </c>
      <c r="H277">
        <f>(Table2[[#This Row],[1Y Return vs Nifty]]-AVERAGE(Table2[1Y Return vs Nifty]))/_xlfn.STDEV.P(Table2[1Y Return vs Nifty])</f>
        <v>0.30471823889546562</v>
      </c>
      <c r="I277">
        <v>3.9933651163154602</v>
      </c>
      <c r="J277">
        <f>(Table2[[#This Row],[1M Return vs Nifty]]-AVERAGE(Table2[1M Return vs Nifty]))/_xlfn.STDEV.P(Table2[1M Return vs Nifty])</f>
        <v>0.39806466036263871</v>
      </c>
      <c r="K277">
        <v>10.721223885892901</v>
      </c>
      <c r="L277">
        <f>(Table2[[#This Row],[6M Return vs Nifty]]-AVERAGE(Table2[6M Return vs Nifty]))/_xlfn.STDEV.P(Table2[6M Return vs Nifty])</f>
        <v>0.1298559890909918</v>
      </c>
      <c r="M277">
        <v>-2.81410577385572</v>
      </c>
      <c r="N277">
        <f>(Table2[[#This Row],[1W Return vs Nifty]]-AVERAGE(Table2[1W Return vs Nifty]))/_xlfn.STDEV.P(Table2[1W Return vs Nifty])</f>
        <v>-0.44944333790346919</v>
      </c>
      <c r="O277">
        <v>401.4</v>
      </c>
      <c r="P277">
        <v>392.73648192638899</v>
      </c>
      <c r="Q277">
        <v>343.69825902676598</v>
      </c>
      <c r="R277">
        <v>63.1960576752656</v>
      </c>
      <c r="S277" s="2">
        <f>(Table2[[#This Row],[Close Price]]-Table2[[#This Row],[20D EMA]])/Table2[[#This Row],[20D EMA]]</f>
        <v>4.2850024912805297E-2</v>
      </c>
      <c r="T277" s="2">
        <f>(Table2[[#This Row],[Close Price]]-Table2[[#This Row],[50D EMA]])/Table2[[#This Row],[50D EMA]]</f>
        <v>6.5854636031644903E-2</v>
      </c>
      <c r="U277" s="2">
        <f>(Table2[[#This Row],[Close Price]]-Table2[[#This Row],[200D EMA]])/Table2[[#This Row],[200D EMA]]</f>
        <v>0.21792877620424886</v>
      </c>
      <c r="V277">
        <v>0.955122117829171</v>
      </c>
      <c r="W277">
        <v>406.15</v>
      </c>
      <c r="X277">
        <v>424</v>
      </c>
      <c r="Y277">
        <v>406.15</v>
      </c>
      <c r="Z277">
        <v>424</v>
      </c>
      <c r="AA277">
        <v>406.15</v>
      </c>
      <c r="AB277">
        <v>424</v>
      </c>
      <c r="AC277" s="2">
        <f>(Table2[[#This Row],[Close Price]]/Table2[[#This Row],[Day Low]])-1</f>
        <v>3.0653699372153342E-2</v>
      </c>
      <c r="AD277" s="2">
        <f>(Table2[[#This Row],[Day High]]/Table2[[#This Row],[Close Price]])-1</f>
        <v>1.290014333492584E-2</v>
      </c>
      <c r="AE277" s="2">
        <f>(Table2[[#This Row],[Close Price]]/Table2[[#This Row],[Current Week Low]])-1</f>
        <v>3.0653699372153342E-2</v>
      </c>
      <c r="AF277" s="2">
        <f>(Table2[[#This Row],[Current Week High]]/Table2[[#This Row],[Close Price]])-1</f>
        <v>1.290014333492584E-2</v>
      </c>
      <c r="AG277" s="2">
        <f>(Table2[[#This Row],[Close Price]]/Table2[[#This Row],[Current Month Low]])-1</f>
        <v>3.0653699372153342E-2</v>
      </c>
      <c r="AH277" s="2">
        <f>(Table2[[#This Row],[Current Month High]]/Table2[[#This Row],[Close Price]])-1</f>
        <v>1.290014333492584E-2</v>
      </c>
      <c r="AI277">
        <v>7.6564739608217796</v>
      </c>
      <c r="AJ277">
        <v>94.516728624535304</v>
      </c>
      <c r="AK277" t="str">
        <f>IF(AND(Table2[[#This Row],[20D EMA]]&gt;Table2[[#This Row],[50D EMA]],Table2[[#This Row],[50D EMA]]&gt;Table2[[#This Row],[200D EMA]]),"Uptrend","Downtrend/NoTrend")</f>
        <v>Uptrend</v>
      </c>
      <c r="AL277">
        <v>0.04</v>
      </c>
      <c r="AM277" t="s">
        <v>10354</v>
      </c>
      <c r="AN277">
        <v>15.84</v>
      </c>
      <c r="AO277" t="s">
        <v>10354</v>
      </c>
      <c r="AP277">
        <v>4.0500802317397999E-2</v>
      </c>
      <c r="AQ277">
        <f>(Table2[[#This Row],[Sharpe Ratio]]-AVERAGE(Table2[Sharpe Ratio]))/_xlfn.STDEV.P(Table2[Sharpe Ratio])</f>
        <v>-0.26393338492967433</v>
      </c>
      <c r="AR27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0.11926216551595265</v>
      </c>
      <c r="AS277">
        <f>_xlfn.RANK.AVG(Table2[[#This Row],[1Y Return vs Nifty Z-Score]],Table2[1Y Return vs Nifty Z-Score])</f>
        <v>218</v>
      </c>
      <c r="AT277">
        <f>_xlfn.RANK.AVG(Table2[[#This Row],[6M Return vs Nifty Z-Score]],Table2[6M Return vs Nifty Z-Score])</f>
        <v>281</v>
      </c>
      <c r="AU277">
        <f>_xlfn.RANK.AVG(Table2[[#This Row],[Sharpe Ratio Z-Score]],Table2[Sharpe Ratio Z-Score])</f>
        <v>409</v>
      </c>
      <c r="AV277">
        <f>(Table2[[#This Row],[Rank 1Y]]+Table2[[#This Row],[Rank 6M]]+Table2[[#This Row],[Rank Sharpe]])/3</f>
        <v>302.66666666666669</v>
      </c>
    </row>
    <row r="278" spans="1:48" x14ac:dyDescent="0.3">
      <c r="A278" t="s">
        <v>1467</v>
      </c>
      <c r="B278" t="s">
        <v>1468</v>
      </c>
      <c r="C278" t="s">
        <v>10318</v>
      </c>
      <c r="D278" t="s">
        <v>627</v>
      </c>
      <c r="E278">
        <v>7187.2387730549999</v>
      </c>
      <c r="F278">
        <v>539.54999999999995</v>
      </c>
      <c r="G278">
        <v>36.436172014880498</v>
      </c>
      <c r="H278">
        <f>(Table2[[#This Row],[1Y Return vs Nifty]]-AVERAGE(Table2[1Y Return vs Nifty]))/_xlfn.STDEV.P(Table2[1Y Return vs Nifty])</f>
        <v>0.23410583105030863</v>
      </c>
      <c r="I278">
        <v>1.3004102638275401</v>
      </c>
      <c r="J278">
        <f>(Table2[[#This Row],[1M Return vs Nifty]]-AVERAGE(Table2[1M Return vs Nifty]))/_xlfn.STDEV.P(Table2[1M Return vs Nifty])</f>
        <v>0.12152785811139021</v>
      </c>
      <c r="K278">
        <v>5.3880567446563301</v>
      </c>
      <c r="L278">
        <f>(Table2[[#This Row],[6M Return vs Nifty]]-AVERAGE(Table2[6M Return vs Nifty]))/_xlfn.STDEV.P(Table2[6M Return vs Nifty])</f>
        <v>-5.6511781222690342E-2</v>
      </c>
      <c r="M278">
        <v>3.10613669667074</v>
      </c>
      <c r="N278">
        <f>(Table2[[#This Row],[1W Return vs Nifty]]-AVERAGE(Table2[1W Return vs Nifty]))/_xlfn.STDEV.P(Table2[1W Return vs Nifty])</f>
        <v>0.97313067619249871</v>
      </c>
      <c r="O278">
        <v>509.58</v>
      </c>
      <c r="P278">
        <v>498.64216679713797</v>
      </c>
      <c r="Q278">
        <v>457.23536265173402</v>
      </c>
      <c r="R278">
        <v>75.071195563362096</v>
      </c>
      <c r="S278" s="2">
        <f>(Table2[[#This Row],[Close Price]]-Table2[[#This Row],[20D EMA]])/Table2[[#This Row],[20D EMA]]</f>
        <v>5.881314023313311E-2</v>
      </c>
      <c r="T278" s="2">
        <f>(Table2[[#This Row],[Close Price]]-Table2[[#This Row],[50D EMA]])/Table2[[#This Row],[50D EMA]]</f>
        <v>8.2038455483257333E-2</v>
      </c>
      <c r="U278" s="2">
        <f>(Table2[[#This Row],[Close Price]]-Table2[[#This Row],[200D EMA]])/Table2[[#This Row],[200D EMA]]</f>
        <v>0.1800268397240376</v>
      </c>
      <c r="V278">
        <v>1.36663899863756</v>
      </c>
      <c r="W278">
        <v>531.5</v>
      </c>
      <c r="X278">
        <v>548</v>
      </c>
      <c r="Y278">
        <v>531.5</v>
      </c>
      <c r="Z278">
        <v>548</v>
      </c>
      <c r="AA278">
        <v>531.5</v>
      </c>
      <c r="AB278">
        <v>548</v>
      </c>
      <c r="AC278" s="2">
        <f>(Table2[[#This Row],[Close Price]]/Table2[[#This Row],[Day Low]])-1</f>
        <v>1.514581373471291E-2</v>
      </c>
      <c r="AD278" s="2">
        <f>(Table2[[#This Row],[Day High]]/Table2[[#This Row],[Close Price]])-1</f>
        <v>1.5661199147437799E-2</v>
      </c>
      <c r="AE278" s="2">
        <f>(Table2[[#This Row],[Close Price]]/Table2[[#This Row],[Current Week Low]])-1</f>
        <v>1.514581373471291E-2</v>
      </c>
      <c r="AF278" s="2">
        <f>(Table2[[#This Row],[Current Week High]]/Table2[[#This Row],[Close Price]])-1</f>
        <v>1.5661199147437799E-2</v>
      </c>
      <c r="AG278" s="2">
        <f>(Table2[[#This Row],[Close Price]]/Table2[[#This Row],[Current Month Low]])-1</f>
        <v>1.514581373471291E-2</v>
      </c>
      <c r="AH278" s="2">
        <f>(Table2[[#This Row],[Current Month High]]/Table2[[#This Row],[Close Price]])-1</f>
        <v>1.5661199147437799E-2</v>
      </c>
      <c r="AI278">
        <v>3.7531276063386101</v>
      </c>
      <c r="AJ278">
        <v>80.542077965534503</v>
      </c>
      <c r="AK278" t="str">
        <f>IF(AND(Table2[[#This Row],[20D EMA]]&gt;Table2[[#This Row],[50D EMA]],Table2[[#This Row],[50D EMA]]&gt;Table2[[#This Row],[200D EMA]]),"Uptrend","Downtrend/NoTrend")</f>
        <v>Uptrend</v>
      </c>
      <c r="AL278">
        <v>0.05</v>
      </c>
      <c r="AM278" t="s">
        <v>10354</v>
      </c>
      <c r="AN278">
        <v>15.62</v>
      </c>
      <c r="AO278" t="s">
        <v>10354</v>
      </c>
      <c r="AP278">
        <v>7.3033899943735006E-2</v>
      </c>
      <c r="AQ278">
        <f>(Table2[[#This Row],[Sharpe Ratio]]-AVERAGE(Table2[Sharpe Ratio]))/_xlfn.STDEV.P(Table2[Sharpe Ratio])</f>
        <v>0.10828791464439576</v>
      </c>
      <c r="AR27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1.3805404987759029</v>
      </c>
      <c r="AS278">
        <f>_xlfn.RANK.AVG(Table2[[#This Row],[1Y Return vs Nifty Z-Score]],Table2[1Y Return vs Nifty Z-Score])</f>
        <v>236</v>
      </c>
      <c r="AT278">
        <f>_xlfn.RANK.AVG(Table2[[#This Row],[6M Return vs Nifty Z-Score]],Table2[6M Return vs Nifty Z-Score])</f>
        <v>348</v>
      </c>
      <c r="AU278">
        <f>_xlfn.RANK.AVG(Table2[[#This Row],[Sharpe Ratio Z-Score]],Table2[Sharpe Ratio Z-Score])</f>
        <v>325</v>
      </c>
      <c r="AV278">
        <f>(Table2[[#This Row],[Rank 1Y]]+Table2[[#This Row],[Rank 6M]]+Table2[[#This Row],[Rank Sharpe]])/3</f>
        <v>303</v>
      </c>
    </row>
    <row r="279" spans="1:48" x14ac:dyDescent="0.3">
      <c r="A279" t="s">
        <v>1715</v>
      </c>
      <c r="B279" t="s">
        <v>1716</v>
      </c>
      <c r="C279" t="s">
        <v>10324</v>
      </c>
      <c r="D279" t="s">
        <v>121</v>
      </c>
      <c r="E279">
        <v>4788.96270723</v>
      </c>
      <c r="F279">
        <v>280.05</v>
      </c>
      <c r="G279">
        <v>38.638908280108097</v>
      </c>
      <c r="H279">
        <f>(Table2[[#This Row],[1Y Return vs Nifty]]-AVERAGE(Table2[1Y Return vs Nifty]))/_xlfn.STDEV.P(Table2[1Y Return vs Nifty])</f>
        <v>0.271308527064612</v>
      </c>
      <c r="I279">
        <v>-4.3697336519285503</v>
      </c>
      <c r="J279">
        <f>(Table2[[#This Row],[1M Return vs Nifty]]-AVERAGE(Table2[1M Return vs Nifty]))/_xlfn.STDEV.P(Table2[1M Return vs Nifty])</f>
        <v>-0.46073346918822716</v>
      </c>
      <c r="K279">
        <v>1.9791970877431899</v>
      </c>
      <c r="L279">
        <f>(Table2[[#This Row],[6M Return vs Nifty]]-AVERAGE(Table2[6M Return vs Nifty]))/_xlfn.STDEV.P(Table2[6M Return vs Nifty])</f>
        <v>-0.17563453825367695</v>
      </c>
      <c r="M279">
        <v>-1.07194549511008</v>
      </c>
      <c r="N279">
        <f>(Table2[[#This Row],[1W Return vs Nifty]]-AVERAGE(Table2[1W Return vs Nifty]))/_xlfn.STDEV.P(Table2[1W Return vs Nifty])</f>
        <v>-3.0819953257984097E-2</v>
      </c>
      <c r="O279">
        <v>275.75</v>
      </c>
      <c r="P279">
        <v>275.584525575523</v>
      </c>
      <c r="Q279">
        <v>246.67011143556701</v>
      </c>
      <c r="R279">
        <v>60.068917089281001</v>
      </c>
      <c r="S279" s="2">
        <f>(Table2[[#This Row],[Close Price]]-Table2[[#This Row],[20D EMA]])/Table2[[#This Row],[20D EMA]]</f>
        <v>1.5593834995466949E-2</v>
      </c>
      <c r="T279" s="2">
        <f>(Table2[[#This Row],[Close Price]]-Table2[[#This Row],[50D EMA]])/Table2[[#This Row],[50D EMA]]</f>
        <v>1.6203647193729173E-2</v>
      </c>
      <c r="U279" s="2">
        <f>(Table2[[#This Row],[Close Price]]-Table2[[#This Row],[200D EMA]])/Table2[[#This Row],[200D EMA]]</f>
        <v>0.13532198274922416</v>
      </c>
      <c r="V279">
        <v>0.44984194069626599</v>
      </c>
      <c r="W279">
        <v>279.55</v>
      </c>
      <c r="X279">
        <v>286</v>
      </c>
      <c r="Y279">
        <v>279.55</v>
      </c>
      <c r="Z279">
        <v>286</v>
      </c>
      <c r="AA279">
        <v>279.55</v>
      </c>
      <c r="AB279">
        <v>286</v>
      </c>
      <c r="AC279" s="2">
        <f>(Table2[[#This Row],[Close Price]]/Table2[[#This Row],[Day Low]])-1</f>
        <v>1.7885888034341324E-3</v>
      </c>
      <c r="AD279" s="2">
        <f>(Table2[[#This Row],[Day High]]/Table2[[#This Row],[Close Price]])-1</f>
        <v>2.1246206034636561E-2</v>
      </c>
      <c r="AE279" s="2">
        <f>(Table2[[#This Row],[Close Price]]/Table2[[#This Row],[Current Week Low]])-1</f>
        <v>1.7885888034341324E-3</v>
      </c>
      <c r="AF279" s="2">
        <f>(Table2[[#This Row],[Current Week High]]/Table2[[#This Row],[Close Price]])-1</f>
        <v>2.1246206034636561E-2</v>
      </c>
      <c r="AG279" s="2">
        <f>(Table2[[#This Row],[Close Price]]/Table2[[#This Row],[Current Month Low]])-1</f>
        <v>1.7885888034341324E-3</v>
      </c>
      <c r="AH279" s="2">
        <f>(Table2[[#This Row],[Current Month High]]/Table2[[#This Row],[Close Price]])-1</f>
        <v>2.1246206034636561E-2</v>
      </c>
      <c r="AI279">
        <v>14.425995357971701</v>
      </c>
      <c r="AJ279">
        <v>116.421947449768</v>
      </c>
      <c r="AK279" t="str">
        <f>IF(AND(Table2[[#This Row],[20D EMA]]&gt;Table2[[#This Row],[50D EMA]],Table2[[#This Row],[50D EMA]]&gt;Table2[[#This Row],[200D EMA]]),"Uptrend","Downtrend/NoTrend")</f>
        <v>Uptrend</v>
      </c>
      <c r="AL279">
        <v>0</v>
      </c>
      <c r="AM279">
        <v>0</v>
      </c>
      <c r="AN279">
        <v>6.12</v>
      </c>
      <c r="AO279" t="s">
        <v>10354</v>
      </c>
      <c r="AP279">
        <v>7.7821472972562006E-2</v>
      </c>
      <c r="AQ279">
        <f>(Table2[[#This Row],[Sharpe Ratio]]-AVERAGE(Table2[Sharpe Ratio]))/_xlfn.STDEV.P(Table2[Sharpe Ratio])</f>
        <v>0.16306402834446695</v>
      </c>
      <c r="AR27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-0.23281540529080927</v>
      </c>
      <c r="AS279">
        <f>_xlfn.RANK.AVG(Table2[[#This Row],[1Y Return vs Nifty Z-Score]],Table2[1Y Return vs Nifty Z-Score])</f>
        <v>228</v>
      </c>
      <c r="AT279">
        <f>_xlfn.RANK.AVG(Table2[[#This Row],[6M Return vs Nifty Z-Score]],Table2[6M Return vs Nifty Z-Score])</f>
        <v>384</v>
      </c>
      <c r="AU279">
        <f>_xlfn.RANK.AVG(Table2[[#This Row],[Sharpe Ratio Z-Score]],Table2[Sharpe Ratio Z-Score])</f>
        <v>302</v>
      </c>
      <c r="AV279">
        <f>(Table2[[#This Row],[Rank 1Y]]+Table2[[#This Row],[Rank 6M]]+Table2[[#This Row],[Rank Sharpe]])/3</f>
        <v>304.66666666666669</v>
      </c>
    </row>
    <row r="280" spans="1:48" x14ac:dyDescent="0.3">
      <c r="A280" t="s">
        <v>769</v>
      </c>
      <c r="B280" t="s">
        <v>770</v>
      </c>
      <c r="C280" t="s">
        <v>10310</v>
      </c>
      <c r="D280" t="s">
        <v>405</v>
      </c>
      <c r="E280">
        <v>21746.14798428</v>
      </c>
      <c r="F280">
        <v>4418.1000000000004</v>
      </c>
      <c r="G280">
        <v>55.299840329857801</v>
      </c>
      <c r="H280">
        <f>(Table2[[#This Row],[1Y Return vs Nifty]]-AVERAGE(Table2[1Y Return vs Nifty]))/_xlfn.STDEV.P(Table2[1Y Return vs Nifty])</f>
        <v>0.55270017623590195</v>
      </c>
      <c r="I280">
        <v>-4.7224717929103104</v>
      </c>
      <c r="J280">
        <f>(Table2[[#This Row],[1M Return vs Nifty]]-AVERAGE(Table2[1M Return vs Nifty]))/_xlfn.STDEV.P(Table2[1M Return vs Nifty])</f>
        <v>-0.49695579109200055</v>
      </c>
      <c r="K280">
        <v>28.638696332602802</v>
      </c>
      <c r="L280">
        <f>(Table2[[#This Row],[6M Return vs Nifty]]-AVERAGE(Table2[6M Return vs Nifty]))/_xlfn.STDEV.P(Table2[6M Return vs Nifty])</f>
        <v>0.75598288538322189</v>
      </c>
      <c r="M280">
        <v>-5.0578405189375699</v>
      </c>
      <c r="N280">
        <f>(Table2[[#This Row],[1W Return vs Nifty]]-AVERAGE(Table2[1W Return vs Nifty]))/_xlfn.STDEV.P(Table2[1W Return vs Nifty])</f>
        <v>-0.9885899621791201</v>
      </c>
      <c r="O280">
        <v>4315.9799999999996</v>
      </c>
      <c r="P280">
        <v>4109.6770944029404</v>
      </c>
      <c r="Q280">
        <v>3417.6434231942198</v>
      </c>
      <c r="R280">
        <v>56.215294812792798</v>
      </c>
      <c r="S280" s="2">
        <f>(Table2[[#This Row],[Close Price]]-Table2[[#This Row],[20D EMA]])/Table2[[#This Row],[20D EMA]]</f>
        <v>2.3660906677046883E-2</v>
      </c>
      <c r="T280" s="2">
        <f>(Table2[[#This Row],[Close Price]]-Table2[[#This Row],[50D EMA]])/Table2[[#This Row],[50D EMA]]</f>
        <v>7.5047965694703345E-2</v>
      </c>
      <c r="U280" s="2">
        <f>(Table2[[#This Row],[Close Price]]-Table2[[#This Row],[200D EMA]])/Table2[[#This Row],[200D EMA]]</f>
        <v>0.29273287260340558</v>
      </c>
      <c r="V280">
        <v>0.82973304748785404</v>
      </c>
      <c r="W280">
        <v>4273.8500000000004</v>
      </c>
      <c r="X280">
        <v>4449</v>
      </c>
      <c r="Y280">
        <v>4273.8500000000004</v>
      </c>
      <c r="Z280">
        <v>4449</v>
      </c>
      <c r="AA280">
        <v>4273.8500000000004</v>
      </c>
      <c r="AB280">
        <v>4449</v>
      </c>
      <c r="AC280" s="2">
        <f>(Table2[[#This Row],[Close Price]]/Table2[[#This Row],[Day Low]])-1</f>
        <v>3.3751769481848992E-2</v>
      </c>
      <c r="AD280" s="2">
        <f>(Table2[[#This Row],[Day High]]/Table2[[#This Row],[Close Price]])-1</f>
        <v>6.9939566782100115E-3</v>
      </c>
      <c r="AE280" s="2">
        <f>(Table2[[#This Row],[Close Price]]/Table2[[#This Row],[Current Week Low]])-1</f>
        <v>3.3751769481848992E-2</v>
      </c>
      <c r="AF280" s="2">
        <f>(Table2[[#This Row],[Current Week High]]/Table2[[#This Row],[Close Price]])-1</f>
        <v>6.9939566782100115E-3</v>
      </c>
      <c r="AG280" s="2">
        <f>(Table2[[#This Row],[Close Price]]/Table2[[#This Row],[Current Month Low]])-1</f>
        <v>3.3751769481848992E-2</v>
      </c>
      <c r="AH280" s="2">
        <f>(Table2[[#This Row],[Current Month High]]/Table2[[#This Row],[Close Price]])-1</f>
        <v>6.9939566782100115E-3</v>
      </c>
      <c r="AI280">
        <v>11.1337452751182</v>
      </c>
      <c r="AJ280">
        <v>98.1210762331838</v>
      </c>
      <c r="AK280" t="str">
        <f>IF(AND(Table2[[#This Row],[20D EMA]]&gt;Table2[[#This Row],[50D EMA]],Table2[[#This Row],[50D EMA]]&gt;Table2[[#This Row],[200D EMA]]),"Uptrend","Downtrend/NoTrend")</f>
        <v>Uptrend</v>
      </c>
      <c r="AL280">
        <v>0.14000000000000001</v>
      </c>
      <c r="AM280" t="s">
        <v>10354</v>
      </c>
      <c r="AN280">
        <v>5.98</v>
      </c>
      <c r="AO280" t="s">
        <v>10354</v>
      </c>
      <c r="AP280">
        <v>-1.4258612733446E-2</v>
      </c>
      <c r="AQ280">
        <f>(Table2[[#This Row],[Sharpe Ratio]]-AVERAGE(Table2[Sharpe Ratio]))/_xlfn.STDEV.P(Table2[Sharpe Ratio])</f>
        <v>-0.89045290262971644</v>
      </c>
      <c r="AR28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-1.0673155942817134</v>
      </c>
      <c r="AS280">
        <f>_xlfn.RANK.AVG(Table2[[#This Row],[1Y Return vs Nifty Z-Score]],Table2[1Y Return vs Nifty Z-Score])</f>
        <v>171</v>
      </c>
      <c r="AT280">
        <f>_xlfn.RANK.AVG(Table2[[#This Row],[6M Return vs Nifty Z-Score]],Table2[6M Return vs Nifty Z-Score])</f>
        <v>143</v>
      </c>
      <c r="AU280">
        <f>_xlfn.RANK.AVG(Table2[[#This Row],[Sharpe Ratio Z-Score]],Table2[Sharpe Ratio Z-Score])</f>
        <v>602</v>
      </c>
      <c r="AV280">
        <f>(Table2[[#This Row],[Rank 1Y]]+Table2[[#This Row],[Rank 6M]]+Table2[[#This Row],[Rank Sharpe]])/3</f>
        <v>305.33333333333331</v>
      </c>
    </row>
    <row r="281" spans="1:48" x14ac:dyDescent="0.3">
      <c r="A281" t="s">
        <v>81</v>
      </c>
      <c r="B281" t="s">
        <v>82</v>
      </c>
      <c r="C281" t="s">
        <v>10319</v>
      </c>
      <c r="D281" t="s">
        <v>83</v>
      </c>
      <c r="E281">
        <v>322832.76533025003</v>
      </c>
      <c r="F281">
        <v>1494.5</v>
      </c>
      <c r="G281">
        <v>56.501718988643503</v>
      </c>
      <c r="H281">
        <f>(Table2[[#This Row],[1Y Return vs Nifty]]-AVERAGE(Table2[1Y Return vs Nifty]))/_xlfn.STDEV.P(Table2[1Y Return vs Nifty])</f>
        <v>0.57299907769529346</v>
      </c>
      <c r="I281">
        <v>-7.7245221008061398</v>
      </c>
      <c r="J281">
        <f>(Table2[[#This Row],[1M Return vs Nifty]]-AVERAGE(Table2[1M Return vs Nifty]))/_xlfn.STDEV.P(Table2[1M Return vs Nifty])</f>
        <v>-0.8052332921336236</v>
      </c>
      <c r="K281">
        <v>-1.2887416810980501</v>
      </c>
      <c r="L281">
        <f>(Table2[[#This Row],[6M Return vs Nifty]]-AVERAGE(Table2[6M Return vs Nifty]))/_xlfn.STDEV.P(Table2[6M Return vs Nifty])</f>
        <v>-0.28983280838877856</v>
      </c>
      <c r="M281">
        <v>-1.9481996757120801</v>
      </c>
      <c r="N281">
        <f>(Table2[[#This Row],[1W Return vs Nifty]]-AVERAGE(Table2[1W Return vs Nifty]))/_xlfn.STDEV.P(Table2[1W Return vs Nifty])</f>
        <v>-0.24137491503077646</v>
      </c>
      <c r="O281">
        <v>1492.96</v>
      </c>
      <c r="P281">
        <v>1480.37845873325</v>
      </c>
      <c r="Q281">
        <v>1296.6312597125</v>
      </c>
      <c r="R281">
        <v>53.162006278600202</v>
      </c>
      <c r="S281" s="2">
        <f>(Table2[[#This Row],[Close Price]]-Table2[[#This Row],[20D EMA]])/Table2[[#This Row],[20D EMA]]</f>
        <v>1.0315078769692178E-3</v>
      </c>
      <c r="T281" s="2">
        <f>(Table2[[#This Row],[Close Price]]-Table2[[#This Row],[50D EMA]])/Table2[[#This Row],[50D EMA]]</f>
        <v>9.5391426316981873E-3</v>
      </c>
      <c r="U281" s="2">
        <f>(Table2[[#This Row],[Close Price]]-Table2[[#This Row],[200D EMA]])/Table2[[#This Row],[200D EMA]]</f>
        <v>0.15260216719699721</v>
      </c>
      <c r="V281">
        <v>0.29579780709336401</v>
      </c>
      <c r="W281">
        <v>1478.8</v>
      </c>
      <c r="X281">
        <v>1499.5</v>
      </c>
      <c r="Y281">
        <v>1478.8</v>
      </c>
      <c r="Z281">
        <v>1499.5</v>
      </c>
      <c r="AA281">
        <v>1478.8</v>
      </c>
      <c r="AB281">
        <v>1499.5</v>
      </c>
      <c r="AC281" s="2">
        <f>(Table2[[#This Row],[Close Price]]/Table2[[#This Row],[Day Low]])-1</f>
        <v>1.061671625642413E-2</v>
      </c>
      <c r="AD281" s="2">
        <f>(Table2[[#This Row],[Day High]]/Table2[[#This Row],[Close Price]])-1</f>
        <v>3.3456005352960894E-3</v>
      </c>
      <c r="AE281" s="2">
        <f>(Table2[[#This Row],[Close Price]]/Table2[[#This Row],[Current Week Low]])-1</f>
        <v>1.061671625642413E-2</v>
      </c>
      <c r="AF281" s="2">
        <f>(Table2[[#This Row],[Current Week High]]/Table2[[#This Row],[Close Price]])-1</f>
        <v>3.3456005352960894E-3</v>
      </c>
      <c r="AG281" s="2">
        <f>(Table2[[#This Row],[Close Price]]/Table2[[#This Row],[Current Month Low]])-1</f>
        <v>1.061671625642413E-2</v>
      </c>
      <c r="AH281" s="2">
        <f>(Table2[[#This Row],[Current Month High]]/Table2[[#This Row],[Close Price]])-1</f>
        <v>3.3456005352960894E-3</v>
      </c>
      <c r="AI281">
        <v>8.4911341585814704</v>
      </c>
      <c r="AJ281">
        <v>98.078197481776002</v>
      </c>
      <c r="AK281" t="str">
        <f>IF(AND(Table2[[#This Row],[20D EMA]]&gt;Table2[[#This Row],[50D EMA]],Table2[[#This Row],[50D EMA]]&gt;Table2[[#This Row],[200D EMA]]),"Uptrend","Downtrend/NoTrend")</f>
        <v>Uptrend</v>
      </c>
      <c r="AL281">
        <v>0.02</v>
      </c>
      <c r="AM281" t="s">
        <v>10354</v>
      </c>
      <c r="AN281">
        <v>2.23</v>
      </c>
      <c r="AO281" t="s">
        <v>10354</v>
      </c>
      <c r="AP281">
        <v>7.1361327419431006E-2</v>
      </c>
      <c r="AQ281">
        <f>(Table2[[#This Row],[Sharpe Ratio]]-AVERAGE(Table2[Sharpe Ratio]))/_xlfn.STDEV.P(Table2[Sharpe Ratio])</f>
        <v>8.9151491615181294E-2</v>
      </c>
      <c r="AR28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-0.67429044624270384</v>
      </c>
      <c r="AS281">
        <f>_xlfn.RANK.AVG(Table2[[#This Row],[1Y Return vs Nifty Z-Score]],Table2[1Y Return vs Nifty Z-Score])</f>
        <v>169</v>
      </c>
      <c r="AT281">
        <f>_xlfn.RANK.AVG(Table2[[#This Row],[6M Return vs Nifty Z-Score]],Table2[6M Return vs Nifty Z-Score])</f>
        <v>422</v>
      </c>
      <c r="AU281">
        <f>_xlfn.RANK.AVG(Table2[[#This Row],[Sharpe Ratio Z-Score]],Table2[Sharpe Ratio Z-Score])</f>
        <v>328</v>
      </c>
      <c r="AV281">
        <f>(Table2[[#This Row],[Rank 1Y]]+Table2[[#This Row],[Rank 6M]]+Table2[[#This Row],[Rank Sharpe]])/3</f>
        <v>306.33333333333331</v>
      </c>
    </row>
    <row r="282" spans="1:48" x14ac:dyDescent="0.3">
      <c r="A282" t="s">
        <v>173</v>
      </c>
      <c r="B282" t="s">
        <v>174</v>
      </c>
      <c r="C282" t="s">
        <v>10308</v>
      </c>
      <c r="D282" t="s">
        <v>18</v>
      </c>
      <c r="E282">
        <v>155513.72921736</v>
      </c>
      <c r="F282">
        <v>358.45</v>
      </c>
      <c r="G282">
        <v>77.912040845181295</v>
      </c>
      <c r="H282">
        <f>(Table2[[#This Row],[1Y Return vs Nifty]]-AVERAGE(Table2[1Y Return vs Nifty]))/_xlfn.STDEV.P(Table2[1Y Return vs Nifty])</f>
        <v>0.93460464444927316</v>
      </c>
      <c r="I282">
        <v>1.6832851739872901</v>
      </c>
      <c r="J282">
        <f>(Table2[[#This Row],[1M Return vs Nifty]]-AVERAGE(Table2[1M Return vs Nifty]))/_xlfn.STDEV.P(Table2[1M Return vs Nifty])</f>
        <v>0.16084489427335691</v>
      </c>
      <c r="K282">
        <v>1.7070412061498099</v>
      </c>
      <c r="L282">
        <f>(Table2[[#This Row],[6M Return vs Nifty]]-AVERAGE(Table2[6M Return vs Nifty]))/_xlfn.STDEV.P(Table2[6M Return vs Nifty])</f>
        <v>-0.18514503801621621</v>
      </c>
      <c r="M282">
        <v>0.44664661388792098</v>
      </c>
      <c r="N282">
        <f>(Table2[[#This Row],[1W Return vs Nifty]]-AVERAGE(Table2[1W Return vs Nifty]))/_xlfn.STDEV.P(Table2[1W Return vs Nifty])</f>
        <v>0.33408227549813663</v>
      </c>
      <c r="O282">
        <v>344.99</v>
      </c>
      <c r="P282">
        <v>331.73238083566201</v>
      </c>
      <c r="Q282">
        <v>289.63149278337198</v>
      </c>
      <c r="R282">
        <v>72.333160508436606</v>
      </c>
      <c r="S282" s="2">
        <f>(Table2[[#This Row],[Close Price]]-Table2[[#This Row],[20D EMA]])/Table2[[#This Row],[20D EMA]]</f>
        <v>3.9015623641264902E-2</v>
      </c>
      <c r="T282" s="2">
        <f>(Table2[[#This Row],[Close Price]]-Table2[[#This Row],[50D EMA]])/Table2[[#This Row],[50D EMA]]</f>
        <v>8.053967808941058E-2</v>
      </c>
      <c r="U282" s="2">
        <f>(Table2[[#This Row],[Close Price]]-Table2[[#This Row],[200D EMA]])/Table2[[#This Row],[200D EMA]]</f>
        <v>0.23760712813126425</v>
      </c>
      <c r="V282">
        <v>0.804224288651608</v>
      </c>
      <c r="W282">
        <v>357.5</v>
      </c>
      <c r="X282">
        <v>367.2</v>
      </c>
      <c r="Y282">
        <v>357.5</v>
      </c>
      <c r="Z282">
        <v>367.2</v>
      </c>
      <c r="AA282">
        <v>357.5</v>
      </c>
      <c r="AB282">
        <v>367.2</v>
      </c>
      <c r="AC282" s="2">
        <f>(Table2[[#This Row],[Close Price]]/Table2[[#This Row],[Day Low]])-1</f>
        <v>2.6573426573426318E-3</v>
      </c>
      <c r="AD282" s="2">
        <f>(Table2[[#This Row],[Day High]]/Table2[[#This Row],[Close Price]])-1</f>
        <v>2.4410656995396796E-2</v>
      </c>
      <c r="AE282" s="2">
        <f>(Table2[[#This Row],[Close Price]]/Table2[[#This Row],[Current Week Low]])-1</f>
        <v>2.6573426573426318E-3</v>
      </c>
      <c r="AF282" s="2">
        <f>(Table2[[#This Row],[Current Week High]]/Table2[[#This Row],[Close Price]])-1</f>
        <v>2.4410656995396796E-2</v>
      </c>
      <c r="AG282" s="2">
        <f>(Table2[[#This Row],[Close Price]]/Table2[[#This Row],[Current Month Low]])-1</f>
        <v>2.6573426573426318E-3</v>
      </c>
      <c r="AH282" s="2">
        <f>(Table2[[#This Row],[Current Month High]]/Table2[[#This Row],[Close Price]])-1</f>
        <v>2.4410656995396796E-2</v>
      </c>
      <c r="AI282">
        <v>2.4410656995396698</v>
      </c>
      <c r="AJ282">
        <v>116.292050082968</v>
      </c>
      <c r="AK282" t="str">
        <f>IF(AND(Table2[[#This Row],[20D EMA]]&gt;Table2[[#This Row],[50D EMA]],Table2[[#This Row],[50D EMA]]&gt;Table2[[#This Row],[200D EMA]]),"Uptrend","Downtrend/NoTrend")</f>
        <v>Uptrend</v>
      </c>
      <c r="AL282">
        <v>0.09</v>
      </c>
      <c r="AM282" t="s">
        <v>10354</v>
      </c>
      <c r="AN282">
        <v>10.28</v>
      </c>
      <c r="AO282" t="s">
        <v>10354</v>
      </c>
      <c r="AP282">
        <v>3.5254303306604E-2</v>
      </c>
      <c r="AQ282">
        <f>(Table2[[#This Row],[Sharpe Ratio]]-AVERAGE(Table2[Sharpe Ratio]))/_xlfn.STDEV.P(Table2[Sharpe Ratio])</f>
        <v>-0.3239602136823993</v>
      </c>
      <c r="AR28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0.92042656252215127</v>
      </c>
      <c r="AS282">
        <f>_xlfn.RANK.AVG(Table2[[#This Row],[1Y Return vs Nifty Z-Score]],Table2[1Y Return vs Nifty Z-Score])</f>
        <v>106</v>
      </c>
      <c r="AT282">
        <f>_xlfn.RANK.AVG(Table2[[#This Row],[6M Return vs Nifty Z-Score]],Table2[6M Return vs Nifty Z-Score])</f>
        <v>387</v>
      </c>
      <c r="AU282">
        <f>_xlfn.RANK.AVG(Table2[[#This Row],[Sharpe Ratio Z-Score]],Table2[Sharpe Ratio Z-Score])</f>
        <v>426</v>
      </c>
      <c r="AV282">
        <f>(Table2[[#This Row],[Rank 1Y]]+Table2[[#This Row],[Rank 6M]]+Table2[[#This Row],[Rank Sharpe]])/3</f>
        <v>306.33333333333331</v>
      </c>
    </row>
    <row r="283" spans="1:48" x14ac:dyDescent="0.3">
      <c r="A283" t="s">
        <v>1048</v>
      </c>
      <c r="B283" t="s">
        <v>1049</v>
      </c>
      <c r="C283" t="s">
        <v>10314</v>
      </c>
      <c r="D283" t="s">
        <v>54</v>
      </c>
      <c r="E283">
        <v>12981.3001550399</v>
      </c>
      <c r="F283">
        <v>1059.45</v>
      </c>
      <c r="G283">
        <v>39.473215263201297</v>
      </c>
      <c r="H283">
        <f>(Table2[[#This Row],[1Y Return vs Nifty]]-AVERAGE(Table2[1Y Return vs Nifty]))/_xlfn.STDEV.P(Table2[1Y Return vs Nifty])</f>
        <v>0.28539939648216334</v>
      </c>
      <c r="I283">
        <v>16.727658262659201</v>
      </c>
      <c r="J283">
        <f>(Table2[[#This Row],[1M Return vs Nifty]]-AVERAGE(Table2[1M Return vs Nifty]))/_xlfn.STDEV.P(Table2[1M Return vs Nifty])</f>
        <v>1.705736306757492</v>
      </c>
      <c r="K283">
        <v>12.4332724409864</v>
      </c>
      <c r="L283">
        <f>(Table2[[#This Row],[6M Return vs Nifty]]-AVERAGE(Table2[6M Return vs Nifty]))/_xlfn.STDEV.P(Table2[6M Return vs Nifty])</f>
        <v>0.18968360435818471</v>
      </c>
      <c r="M283">
        <v>-0.62824320503373698</v>
      </c>
      <c r="N283">
        <f>(Table2[[#This Row],[1W Return vs Nifty]]-AVERAGE(Table2[1W Return vs Nifty]))/_xlfn.STDEV.P(Table2[1W Return vs Nifty])</f>
        <v>7.5797191394428615E-2</v>
      </c>
      <c r="O283">
        <v>995.76</v>
      </c>
      <c r="P283">
        <v>937.50259308602699</v>
      </c>
      <c r="Q283">
        <v>817.07992829239004</v>
      </c>
      <c r="R283">
        <v>66.642984815829294</v>
      </c>
      <c r="S283" s="2">
        <f>(Table2[[#This Row],[Close Price]]-Table2[[#This Row],[20D EMA]])/Table2[[#This Row],[20D EMA]]</f>
        <v>6.3961195468787715E-2</v>
      </c>
      <c r="T283" s="2">
        <f>(Table2[[#This Row],[Close Price]]-Table2[[#This Row],[50D EMA]])/Table2[[#This Row],[50D EMA]]</f>
        <v>0.13007687425434453</v>
      </c>
      <c r="U283" s="2">
        <f>(Table2[[#This Row],[Close Price]]-Table2[[#This Row],[200D EMA]])/Table2[[#This Row],[200D EMA]]</f>
        <v>0.29662957480076352</v>
      </c>
      <c r="V283">
        <v>1.0393472693286001</v>
      </c>
      <c r="W283">
        <v>1031.9000000000001</v>
      </c>
      <c r="X283">
        <v>1075</v>
      </c>
      <c r="Y283">
        <v>1031.9000000000001</v>
      </c>
      <c r="Z283">
        <v>1075</v>
      </c>
      <c r="AA283">
        <v>1031.9000000000001</v>
      </c>
      <c r="AB283">
        <v>1075</v>
      </c>
      <c r="AC283" s="2">
        <f>(Table2[[#This Row],[Close Price]]/Table2[[#This Row],[Day Low]])-1</f>
        <v>2.6698323480957464E-2</v>
      </c>
      <c r="AD283" s="2">
        <f>(Table2[[#This Row],[Day High]]/Table2[[#This Row],[Close Price]])-1</f>
        <v>1.4677426966822393E-2</v>
      </c>
      <c r="AE283" s="2">
        <f>(Table2[[#This Row],[Close Price]]/Table2[[#This Row],[Current Week Low]])-1</f>
        <v>2.6698323480957464E-2</v>
      </c>
      <c r="AF283" s="2">
        <f>(Table2[[#This Row],[Current Week High]]/Table2[[#This Row],[Close Price]])-1</f>
        <v>1.4677426966822393E-2</v>
      </c>
      <c r="AG283" s="2">
        <f>(Table2[[#This Row],[Close Price]]/Table2[[#This Row],[Current Month Low]])-1</f>
        <v>2.6698323480957464E-2</v>
      </c>
      <c r="AH283" s="2">
        <f>(Table2[[#This Row],[Current Month High]]/Table2[[#This Row],[Close Price]])-1</f>
        <v>1.4677426966822393E-2</v>
      </c>
      <c r="AI283">
        <v>3.3555146538298102</v>
      </c>
      <c r="AJ283">
        <v>73.396072013093303</v>
      </c>
      <c r="AK283" t="str">
        <f>IF(AND(Table2[[#This Row],[20D EMA]]&gt;Table2[[#This Row],[50D EMA]],Table2[[#This Row],[50D EMA]]&gt;Table2[[#This Row],[200D EMA]]),"Uptrend","Downtrend/NoTrend")</f>
        <v>Uptrend</v>
      </c>
      <c r="AL283">
        <v>0.05</v>
      </c>
      <c r="AM283" t="s">
        <v>10354</v>
      </c>
      <c r="AN283">
        <v>8.24</v>
      </c>
      <c r="AO283" t="s">
        <v>10354</v>
      </c>
      <c r="AP283">
        <v>3.4817100554353997E-2</v>
      </c>
      <c r="AQ283">
        <f>(Table2[[#This Row],[Sharpe Ratio]]-AVERAGE(Table2[Sharpe Ratio]))/_xlfn.STDEV.P(Table2[Sharpe Ratio])</f>
        <v>-0.32896238650003212</v>
      </c>
      <c r="AR28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1.9276541124922364</v>
      </c>
      <c r="AS283">
        <f>_xlfn.RANK.AVG(Table2[[#This Row],[1Y Return vs Nifty Z-Score]],Table2[1Y Return vs Nifty Z-Score])</f>
        <v>226</v>
      </c>
      <c r="AT283">
        <f>_xlfn.RANK.AVG(Table2[[#This Row],[6M Return vs Nifty Z-Score]],Table2[6M Return vs Nifty Z-Score])</f>
        <v>266</v>
      </c>
      <c r="AU283">
        <f>_xlfn.RANK.AVG(Table2[[#This Row],[Sharpe Ratio Z-Score]],Table2[Sharpe Ratio Z-Score])</f>
        <v>428</v>
      </c>
      <c r="AV283">
        <f>(Table2[[#This Row],[Rank 1Y]]+Table2[[#This Row],[Rank 6M]]+Table2[[#This Row],[Rank Sharpe]])/3</f>
        <v>306.66666666666669</v>
      </c>
    </row>
    <row r="284" spans="1:48" x14ac:dyDescent="0.3">
      <c r="A284" t="s">
        <v>223</v>
      </c>
      <c r="B284" t="s">
        <v>224</v>
      </c>
      <c r="C284" t="s">
        <v>10310</v>
      </c>
      <c r="D284" t="s">
        <v>225</v>
      </c>
      <c r="E284">
        <v>118318.91281875</v>
      </c>
      <c r="F284">
        <v>10631.25</v>
      </c>
      <c r="G284">
        <v>17.0458212717549</v>
      </c>
      <c r="H284">
        <f>(Table2[[#This Row],[1Y Return vs Nifty]]-AVERAGE(Table2[1Y Return vs Nifty]))/_xlfn.STDEV.P(Table2[1Y Return vs Nifty])</f>
        <v>-9.338381702732286E-2</v>
      </c>
      <c r="I284">
        <v>4.5907623435469596</v>
      </c>
      <c r="J284">
        <f>(Table2[[#This Row],[1M Return vs Nifty]]-AVERAGE(Table2[1M Return vs Nifty]))/_xlfn.STDEV.P(Table2[1M Return vs Nifty])</f>
        <v>0.45941077566781624</v>
      </c>
      <c r="K284">
        <v>4.5426222343393796</v>
      </c>
      <c r="L284">
        <f>(Table2[[#This Row],[6M Return vs Nifty]]-AVERAGE(Table2[6M Return vs Nifty]))/_xlfn.STDEV.P(Table2[6M Return vs Nifty])</f>
        <v>-8.6055528954826266E-2</v>
      </c>
      <c r="M284">
        <v>0.98487845212483105</v>
      </c>
      <c r="N284">
        <f>(Table2[[#This Row],[1W Return vs Nifty]]-AVERAGE(Table2[1W Return vs Nifty]))/_xlfn.STDEV.P(Table2[1W Return vs Nifty])</f>
        <v>0.46341390852614084</v>
      </c>
      <c r="O284">
        <v>9817.98</v>
      </c>
      <c r="P284">
        <v>9462.82777741051</v>
      </c>
      <c r="Q284">
        <v>8544.4885873646108</v>
      </c>
      <c r="R284">
        <v>89.503692025840493</v>
      </c>
      <c r="S284" s="2">
        <f>(Table2[[#This Row],[Close Price]]-Table2[[#This Row],[20D EMA]])/Table2[[#This Row],[20D EMA]]</f>
        <v>8.2834758270031159E-2</v>
      </c>
      <c r="T284" s="2">
        <f>(Table2[[#This Row],[Close Price]]-Table2[[#This Row],[50D EMA]])/Table2[[#This Row],[50D EMA]]</f>
        <v>0.12347495379538939</v>
      </c>
      <c r="U284" s="2">
        <f>(Table2[[#This Row],[Close Price]]-Table2[[#This Row],[200D EMA]])/Table2[[#This Row],[200D EMA]]</f>
        <v>0.24422309086131183</v>
      </c>
      <c r="V284">
        <v>1.2320219651542299</v>
      </c>
      <c r="W284">
        <v>10100.049999999999</v>
      </c>
      <c r="X284">
        <v>10748.65</v>
      </c>
      <c r="Y284">
        <v>10100.049999999999</v>
      </c>
      <c r="Z284">
        <v>10748.65</v>
      </c>
      <c r="AA284">
        <v>10100.049999999999</v>
      </c>
      <c r="AB284">
        <v>10748.65</v>
      </c>
      <c r="AC284" s="2">
        <f>(Table2[[#This Row],[Close Price]]/Table2[[#This Row],[Day Low]])-1</f>
        <v>5.259379904059891E-2</v>
      </c>
      <c r="AD284" s="2">
        <f>(Table2[[#This Row],[Day High]]/Table2[[#This Row],[Close Price]])-1</f>
        <v>1.1042915931804842E-2</v>
      </c>
      <c r="AE284" s="2">
        <f>(Table2[[#This Row],[Close Price]]/Table2[[#This Row],[Current Week Low]])-1</f>
        <v>5.259379904059891E-2</v>
      </c>
      <c r="AF284" s="2">
        <f>(Table2[[#This Row],[Current Week High]]/Table2[[#This Row],[Close Price]])-1</f>
        <v>1.1042915931804842E-2</v>
      </c>
      <c r="AG284" s="2">
        <f>(Table2[[#This Row],[Close Price]]/Table2[[#This Row],[Current Month Low]])-1</f>
        <v>5.259379904059891E-2</v>
      </c>
      <c r="AH284" s="2">
        <f>(Table2[[#This Row],[Current Month High]]/Table2[[#This Row],[Close Price]])-1</f>
        <v>1.1042915931804842E-2</v>
      </c>
      <c r="AI284">
        <v>1.10429159318048</v>
      </c>
      <c r="AJ284">
        <v>60.401484633141699</v>
      </c>
      <c r="AK284" t="str">
        <f>IF(AND(Table2[[#This Row],[20D EMA]]&gt;Table2[[#This Row],[50D EMA]],Table2[[#This Row],[50D EMA]]&gt;Table2[[#This Row],[200D EMA]]),"Uptrend","Downtrend/NoTrend")</f>
        <v>Uptrend</v>
      </c>
      <c r="AL284">
        <v>0.19</v>
      </c>
      <c r="AM284" t="s">
        <v>10354</v>
      </c>
      <c r="AN284">
        <v>13.21</v>
      </c>
      <c r="AO284" t="s">
        <v>10354</v>
      </c>
      <c r="AP284">
        <v>0.10313110999351401</v>
      </c>
      <c r="AQ284">
        <f>(Table2[[#This Row],[Sharpe Ratio]]-AVERAGE(Table2[Sharpe Ratio]))/_xlfn.STDEV.P(Table2[Sharpe Ratio])</f>
        <v>0.45263946600768529</v>
      </c>
      <c r="AR28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1.1960248042194932</v>
      </c>
      <c r="AS284">
        <f>_xlfn.RANK.AVG(Table2[[#This Row],[1Y Return vs Nifty Z-Score]],Table2[1Y Return vs Nifty Z-Score])</f>
        <v>334</v>
      </c>
      <c r="AT284">
        <f>_xlfn.RANK.AVG(Table2[[#This Row],[6M Return vs Nifty Z-Score]],Table2[6M Return vs Nifty Z-Score])</f>
        <v>361</v>
      </c>
      <c r="AU284">
        <f>_xlfn.RANK.AVG(Table2[[#This Row],[Sharpe Ratio Z-Score]],Table2[Sharpe Ratio Z-Score])</f>
        <v>226</v>
      </c>
      <c r="AV284">
        <f>(Table2[[#This Row],[Rank 1Y]]+Table2[[#This Row],[Rank 6M]]+Table2[[#This Row],[Rank Sharpe]])/3</f>
        <v>307</v>
      </c>
    </row>
    <row r="285" spans="1:48" x14ac:dyDescent="0.3">
      <c r="A285" t="s">
        <v>355</v>
      </c>
      <c r="B285" t="s">
        <v>356</v>
      </c>
      <c r="C285" t="s">
        <v>10312</v>
      </c>
      <c r="D285" t="s">
        <v>357</v>
      </c>
      <c r="E285">
        <v>71293.076324084905</v>
      </c>
      <c r="F285">
        <v>1969.45</v>
      </c>
      <c r="G285">
        <v>27.156776904648101</v>
      </c>
      <c r="H285">
        <f>(Table2[[#This Row],[1Y Return vs Nifty]]-AVERAGE(Table2[1Y Return vs Nifty]))/_xlfn.STDEV.P(Table2[1Y Return vs Nifty])</f>
        <v>7.73832488092073E-2</v>
      </c>
      <c r="I285">
        <v>11.706310320457799</v>
      </c>
      <c r="J285">
        <f>(Table2[[#This Row],[1M Return vs Nifty]]-AVERAGE(Table2[1M Return vs Nifty]))/_xlfn.STDEV.P(Table2[1M Return vs Nifty])</f>
        <v>1.1900991798875786</v>
      </c>
      <c r="K285">
        <v>9.9038290703039191</v>
      </c>
      <c r="L285">
        <f>(Table2[[#This Row],[6M Return vs Nifty]]-AVERAGE(Table2[6M Return vs Nifty]))/_xlfn.STDEV.P(Table2[6M Return vs Nifty])</f>
        <v>0.10129208977694168</v>
      </c>
      <c r="M285">
        <v>1.1464755575215</v>
      </c>
      <c r="N285">
        <f>(Table2[[#This Row],[1W Return vs Nifty]]-AVERAGE(Table2[1W Return vs Nifty]))/_xlfn.STDEV.P(Table2[1W Return vs Nifty])</f>
        <v>0.50224404834471914</v>
      </c>
      <c r="O285">
        <v>1850</v>
      </c>
      <c r="P285">
        <v>1732.3506741147701</v>
      </c>
      <c r="Q285">
        <v>1536.3684074043299</v>
      </c>
      <c r="R285">
        <v>81.901010698363507</v>
      </c>
      <c r="S285" s="2">
        <f>(Table2[[#This Row],[Close Price]]-Table2[[#This Row],[20D EMA]])/Table2[[#This Row],[20D EMA]]</f>
        <v>6.4567567567567596E-2</v>
      </c>
      <c r="T285" s="2">
        <f>(Table2[[#This Row],[Close Price]]-Table2[[#This Row],[50D EMA]])/Table2[[#This Row],[50D EMA]]</f>
        <v>0.13686566434153843</v>
      </c>
      <c r="U285" s="2">
        <f>(Table2[[#This Row],[Close Price]]-Table2[[#This Row],[200D EMA]])/Table2[[#This Row],[200D EMA]]</f>
        <v>0.281886551759649</v>
      </c>
      <c r="V285">
        <v>0.75063395211014905</v>
      </c>
      <c r="W285">
        <v>1940</v>
      </c>
      <c r="X285">
        <v>1974.9</v>
      </c>
      <c r="Y285">
        <v>1940</v>
      </c>
      <c r="Z285">
        <v>1974.9</v>
      </c>
      <c r="AA285">
        <v>1940</v>
      </c>
      <c r="AB285">
        <v>1974.9</v>
      </c>
      <c r="AC285" s="2">
        <f>(Table2[[#This Row],[Close Price]]/Table2[[#This Row],[Day Low]])-1</f>
        <v>1.51804123711341E-2</v>
      </c>
      <c r="AD285" s="2">
        <f>(Table2[[#This Row],[Day High]]/Table2[[#This Row],[Close Price]])-1</f>
        <v>2.7672700500140923E-3</v>
      </c>
      <c r="AE285" s="2">
        <f>(Table2[[#This Row],[Close Price]]/Table2[[#This Row],[Current Week Low]])-1</f>
        <v>1.51804123711341E-2</v>
      </c>
      <c r="AF285" s="2">
        <f>(Table2[[#This Row],[Current Week High]]/Table2[[#This Row],[Close Price]])-1</f>
        <v>2.7672700500140923E-3</v>
      </c>
      <c r="AG285" s="2">
        <f>(Table2[[#This Row],[Close Price]]/Table2[[#This Row],[Current Month Low]])-1</f>
        <v>1.51804123711341E-2</v>
      </c>
      <c r="AH285" s="2">
        <f>(Table2[[#This Row],[Current Month High]]/Table2[[#This Row],[Close Price]])-1</f>
        <v>2.7672700500140923E-3</v>
      </c>
      <c r="AI285">
        <v>0.27672700500140901</v>
      </c>
      <c r="AJ285">
        <v>68.336253686054903</v>
      </c>
      <c r="AK285" t="str">
        <f>IF(AND(Table2[[#This Row],[20D EMA]]&gt;Table2[[#This Row],[50D EMA]],Table2[[#This Row],[50D EMA]]&gt;Table2[[#This Row],[200D EMA]]),"Uptrend","Downtrend/NoTrend")</f>
        <v>Uptrend</v>
      </c>
      <c r="AL285">
        <v>0.21</v>
      </c>
      <c r="AM285" t="s">
        <v>10354</v>
      </c>
      <c r="AN285">
        <v>11.63</v>
      </c>
      <c r="AO285" t="s">
        <v>10354</v>
      </c>
      <c r="AP285">
        <v>6.0986405469974997E-2</v>
      </c>
      <c r="AQ285">
        <f>(Table2[[#This Row],[Sharpe Ratio]]-AVERAGE(Table2[Sharpe Ratio]))/_xlfn.STDEV.P(Table2[Sharpe Ratio])</f>
        <v>-2.955122078438395E-2</v>
      </c>
      <c r="AR28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1.8414673460340629</v>
      </c>
      <c r="AS285">
        <f>_xlfn.RANK.AVG(Table2[[#This Row],[1Y Return vs Nifty Z-Score]],Table2[1Y Return vs Nifty Z-Score])</f>
        <v>270</v>
      </c>
      <c r="AT285">
        <f>_xlfn.RANK.AVG(Table2[[#This Row],[6M Return vs Nifty Z-Score]],Table2[6M Return vs Nifty Z-Score])</f>
        <v>291</v>
      </c>
      <c r="AU285">
        <f>_xlfn.RANK.AVG(Table2[[#This Row],[Sharpe Ratio Z-Score]],Table2[Sharpe Ratio Z-Score])</f>
        <v>361</v>
      </c>
      <c r="AV285">
        <f>(Table2[[#This Row],[Rank 1Y]]+Table2[[#This Row],[Rank 6M]]+Table2[[#This Row],[Rank Sharpe]])/3</f>
        <v>307.33333333333331</v>
      </c>
    </row>
    <row r="286" spans="1:48" x14ac:dyDescent="0.3">
      <c r="A286" t="s">
        <v>641</v>
      </c>
      <c r="B286" t="s">
        <v>642</v>
      </c>
      <c r="C286" t="s">
        <v>10312</v>
      </c>
      <c r="D286" t="s">
        <v>185</v>
      </c>
      <c r="E286">
        <v>29029.5181209599</v>
      </c>
      <c r="F286">
        <v>8908.7999999999993</v>
      </c>
      <c r="G286">
        <v>29.615758089411401</v>
      </c>
      <c r="H286">
        <f>(Table2[[#This Row],[1Y Return vs Nifty]]-AVERAGE(Table2[1Y Return vs Nifty]))/_xlfn.STDEV.P(Table2[1Y Return vs Nifty])</f>
        <v>0.11891374474998585</v>
      </c>
      <c r="I286">
        <v>9.4976669508059803</v>
      </c>
      <c r="J286">
        <f>(Table2[[#This Row],[1M Return vs Nifty]]-AVERAGE(Table2[1M Return vs Nifty]))/_xlfn.STDEV.P(Table2[1M Return vs Nifty])</f>
        <v>0.96329583255605267</v>
      </c>
      <c r="K286">
        <v>23.381875650073699</v>
      </c>
      <c r="L286">
        <f>(Table2[[#This Row],[6M Return vs Nifty]]-AVERAGE(Table2[6M Return vs Nifty]))/_xlfn.STDEV.P(Table2[6M Return vs Nifty])</f>
        <v>0.57228304557009357</v>
      </c>
      <c r="M286">
        <v>2.3211589161583799</v>
      </c>
      <c r="N286">
        <f>(Table2[[#This Row],[1W Return vs Nifty]]-AVERAGE(Table2[1W Return vs Nifty]))/_xlfn.STDEV.P(Table2[1W Return vs Nifty])</f>
        <v>0.78450850442183639</v>
      </c>
      <c r="O286">
        <v>8394.44</v>
      </c>
      <c r="P286">
        <v>7955.3085236322504</v>
      </c>
      <c r="Q286">
        <v>7034.8127784224398</v>
      </c>
      <c r="R286">
        <v>73.469101786162099</v>
      </c>
      <c r="S286" s="2">
        <f>(Table2[[#This Row],[Close Price]]-Table2[[#This Row],[20D EMA]])/Table2[[#This Row],[20D EMA]]</f>
        <v>6.1273890813443033E-2</v>
      </c>
      <c r="T286" s="2">
        <f>(Table2[[#This Row],[Close Price]]-Table2[[#This Row],[50D EMA]])/Table2[[#This Row],[50D EMA]]</f>
        <v>0.11985600225752173</v>
      </c>
      <c r="U286" s="2">
        <f>(Table2[[#This Row],[Close Price]]-Table2[[#This Row],[200D EMA]])/Table2[[#This Row],[200D EMA]]</f>
        <v>0.26638764677939331</v>
      </c>
      <c r="V286">
        <v>1.94996281402752</v>
      </c>
      <c r="W286">
        <v>8878.4</v>
      </c>
      <c r="X286">
        <v>9120</v>
      </c>
      <c r="Y286">
        <v>8878.4</v>
      </c>
      <c r="Z286">
        <v>9120</v>
      </c>
      <c r="AA286">
        <v>8878.4</v>
      </c>
      <c r="AB286">
        <v>9120</v>
      </c>
      <c r="AC286" s="2">
        <f>(Table2[[#This Row],[Close Price]]/Table2[[#This Row],[Day Low]])-1</f>
        <v>3.4240403676337738E-3</v>
      </c>
      <c r="AD286" s="2">
        <f>(Table2[[#This Row],[Day High]]/Table2[[#This Row],[Close Price]])-1</f>
        <v>2.3706896551724199E-2</v>
      </c>
      <c r="AE286" s="2">
        <f>(Table2[[#This Row],[Close Price]]/Table2[[#This Row],[Current Week Low]])-1</f>
        <v>3.4240403676337738E-3</v>
      </c>
      <c r="AF286" s="2">
        <f>(Table2[[#This Row],[Current Week High]]/Table2[[#This Row],[Close Price]])-1</f>
        <v>2.3706896551724199E-2</v>
      </c>
      <c r="AG286" s="2">
        <f>(Table2[[#This Row],[Close Price]]/Table2[[#This Row],[Current Month Low]])-1</f>
        <v>3.4240403676337738E-3</v>
      </c>
      <c r="AH286" s="2">
        <f>(Table2[[#This Row],[Current Month High]]/Table2[[#This Row],[Close Price]])-1</f>
        <v>2.3706896551724199E-2</v>
      </c>
      <c r="AI286">
        <v>3.7042025862068901</v>
      </c>
      <c r="AJ286">
        <v>61.391304347826001</v>
      </c>
      <c r="AK286" t="str">
        <f>IF(AND(Table2[[#This Row],[20D EMA]]&gt;Table2[[#This Row],[50D EMA]],Table2[[#This Row],[50D EMA]]&gt;Table2[[#This Row],[200D EMA]]),"Uptrend","Downtrend/NoTrend")</f>
        <v>Uptrend</v>
      </c>
      <c r="AL286">
        <v>0.03</v>
      </c>
      <c r="AM286" t="s">
        <v>10354</v>
      </c>
      <c r="AN286">
        <v>14.85</v>
      </c>
      <c r="AO286" t="s">
        <v>10354</v>
      </c>
      <c r="AP286">
        <v>1.5894010564521999E-2</v>
      </c>
      <c r="AQ286">
        <f>(Table2[[#This Row],[Sharpe Ratio]]-AVERAGE(Table2[Sharpe Ratio]))/_xlfn.STDEV.P(Table2[Sharpe Ratio])</f>
        <v>-0.54546735104021316</v>
      </c>
      <c r="AR28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1.8935337762577555</v>
      </c>
      <c r="AS286">
        <f>_xlfn.RANK.AVG(Table2[[#This Row],[1Y Return vs Nifty Z-Score]],Table2[1Y Return vs Nifty Z-Score])</f>
        <v>263</v>
      </c>
      <c r="AT286">
        <f>_xlfn.RANK.AVG(Table2[[#This Row],[6M Return vs Nifty Z-Score]],Table2[6M Return vs Nifty Z-Score])</f>
        <v>178</v>
      </c>
      <c r="AU286">
        <f>_xlfn.RANK.AVG(Table2[[#This Row],[Sharpe Ratio Z-Score]],Table2[Sharpe Ratio Z-Score])</f>
        <v>481</v>
      </c>
      <c r="AV286">
        <f>(Table2[[#This Row],[Rank 1Y]]+Table2[[#This Row],[Rank 6M]]+Table2[[#This Row],[Rank Sharpe]])/3</f>
        <v>307.33333333333331</v>
      </c>
    </row>
    <row r="287" spans="1:48" x14ac:dyDescent="0.3">
      <c r="A287" t="s">
        <v>1980</v>
      </c>
      <c r="B287" t="s">
        <v>1981</v>
      </c>
      <c r="C287" t="s">
        <v>10308</v>
      </c>
      <c r="D287" t="s">
        <v>57</v>
      </c>
      <c r="E287">
        <v>3409.2319904199999</v>
      </c>
      <c r="F287">
        <v>257.8</v>
      </c>
      <c r="G287">
        <v>25.798659740605402</v>
      </c>
      <c r="H287">
        <f>(Table2[[#This Row],[1Y Return vs Nifty]]-AVERAGE(Table2[1Y Return vs Nifty]))/_xlfn.STDEV.P(Table2[1Y Return vs Nifty])</f>
        <v>5.4445586773453902E-2</v>
      </c>
      <c r="I287">
        <v>-8.9279872010667702</v>
      </c>
      <c r="J287">
        <f>(Table2[[#This Row],[1M Return vs Nifty]]-AVERAGE(Table2[1M Return vs Nifty]))/_xlfn.STDEV.P(Table2[1M Return vs Nifty])</f>
        <v>-0.92881590256602242</v>
      </c>
      <c r="K287">
        <v>19.7211552280055</v>
      </c>
      <c r="L287">
        <f>(Table2[[#This Row],[6M Return vs Nifty]]-AVERAGE(Table2[6M Return vs Nifty]))/_xlfn.STDEV.P(Table2[6M Return vs Nifty])</f>
        <v>0.44435900255117838</v>
      </c>
      <c r="M287">
        <v>-3.6184138965970698</v>
      </c>
      <c r="N287">
        <f>(Table2[[#This Row],[1W Return vs Nifty]]-AVERAGE(Table2[1W Return vs Nifty]))/_xlfn.STDEV.P(Table2[1W Return vs Nifty])</f>
        <v>-0.6427103941827379</v>
      </c>
      <c r="O287">
        <v>259.69</v>
      </c>
      <c r="P287">
        <v>245.279795094706</v>
      </c>
      <c r="Q287">
        <v>208.15649810038599</v>
      </c>
      <c r="R287">
        <v>45.814273830927398</v>
      </c>
      <c r="S287" s="2">
        <f>(Table2[[#This Row],[Close Price]]-Table2[[#This Row],[20D EMA]])/Table2[[#This Row],[20D EMA]]</f>
        <v>-7.2779082752512086E-3</v>
      </c>
      <c r="T287" s="2">
        <f>(Table2[[#This Row],[Close Price]]-Table2[[#This Row],[50D EMA]])/Table2[[#This Row],[50D EMA]]</f>
        <v>5.104458318900576E-2</v>
      </c>
      <c r="U287" s="2">
        <f>(Table2[[#This Row],[Close Price]]-Table2[[#This Row],[200D EMA]])/Table2[[#This Row],[200D EMA]]</f>
        <v>0.23849124265951496</v>
      </c>
      <c r="V287">
        <v>0.47549369136319802</v>
      </c>
      <c r="W287">
        <v>255.2</v>
      </c>
      <c r="X287">
        <v>264.8</v>
      </c>
      <c r="Y287">
        <v>255.2</v>
      </c>
      <c r="Z287">
        <v>264.8</v>
      </c>
      <c r="AA287">
        <v>255.2</v>
      </c>
      <c r="AB287">
        <v>264.8</v>
      </c>
      <c r="AC287" s="2">
        <f>(Table2[[#This Row],[Close Price]]/Table2[[#This Row],[Day Low]])-1</f>
        <v>1.0188087774294807E-2</v>
      </c>
      <c r="AD287" s="2">
        <f>(Table2[[#This Row],[Day High]]/Table2[[#This Row],[Close Price]])-1</f>
        <v>2.7152831652443643E-2</v>
      </c>
      <c r="AE287" s="2">
        <f>(Table2[[#This Row],[Close Price]]/Table2[[#This Row],[Current Week Low]])-1</f>
        <v>1.0188087774294807E-2</v>
      </c>
      <c r="AF287" s="2">
        <f>(Table2[[#This Row],[Current Week High]]/Table2[[#This Row],[Close Price]])-1</f>
        <v>2.7152831652443643E-2</v>
      </c>
      <c r="AG287" s="2">
        <f>(Table2[[#This Row],[Close Price]]/Table2[[#This Row],[Current Month Low]])-1</f>
        <v>1.0188087774294807E-2</v>
      </c>
      <c r="AH287" s="2">
        <f>(Table2[[#This Row],[Current Month High]]/Table2[[#This Row],[Close Price]])-1</f>
        <v>2.7152831652443643E-2</v>
      </c>
      <c r="AI287">
        <v>13.867339022497999</v>
      </c>
      <c r="AJ287">
        <v>66.645119586296005</v>
      </c>
      <c r="AK287" t="str">
        <f>IF(AND(Table2[[#This Row],[20D EMA]]&gt;Table2[[#This Row],[50D EMA]],Table2[[#This Row],[50D EMA]]&gt;Table2[[#This Row],[200D EMA]]),"Uptrend","Downtrend/NoTrend")</f>
        <v>Uptrend</v>
      </c>
      <c r="AL287">
        <v>0.33</v>
      </c>
      <c r="AM287" t="s">
        <v>10354</v>
      </c>
      <c r="AN287">
        <v>2.4</v>
      </c>
      <c r="AO287" t="s">
        <v>10354</v>
      </c>
      <c r="AP287">
        <v>3.1065492084749E-2</v>
      </c>
      <c r="AQ287">
        <f>(Table2[[#This Row],[Sharpe Ratio]]-AVERAGE(Table2[Sharpe Ratio]))/_xlfn.STDEV.P(Table2[Sharpe Ratio])</f>
        <v>-0.37188570711611102</v>
      </c>
      <c r="AR28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-1.4446074145402392</v>
      </c>
      <c r="AS287">
        <f>_xlfn.RANK.AVG(Table2[[#This Row],[1Y Return vs Nifty Z-Score]],Table2[1Y Return vs Nifty Z-Score])</f>
        <v>279</v>
      </c>
      <c r="AT287">
        <f>_xlfn.RANK.AVG(Table2[[#This Row],[6M Return vs Nifty Z-Score]],Table2[6M Return vs Nifty Z-Score])</f>
        <v>200</v>
      </c>
      <c r="AU287">
        <f>_xlfn.RANK.AVG(Table2[[#This Row],[Sharpe Ratio Z-Score]],Table2[Sharpe Ratio Z-Score])</f>
        <v>443</v>
      </c>
      <c r="AV287">
        <f>(Table2[[#This Row],[Rank 1Y]]+Table2[[#This Row],[Rank 6M]]+Table2[[#This Row],[Rank Sharpe]])/3</f>
        <v>307.33333333333331</v>
      </c>
    </row>
    <row r="288" spans="1:48" x14ac:dyDescent="0.3">
      <c r="A288" t="s">
        <v>398</v>
      </c>
      <c r="B288" t="s">
        <v>399</v>
      </c>
      <c r="C288" t="s">
        <v>10315</v>
      </c>
      <c r="D288" t="s">
        <v>204</v>
      </c>
      <c r="E288">
        <v>60457.478037649998</v>
      </c>
      <c r="F288">
        <v>3867.95</v>
      </c>
      <c r="G288">
        <v>-10.9366010504367</v>
      </c>
      <c r="H288">
        <f>(Table2[[#This Row],[1Y Return vs Nifty]]-AVERAGE(Table2[1Y Return vs Nifty]))/_xlfn.STDEV.P(Table2[1Y Return vs Nifty])</f>
        <v>-0.56598762703849836</v>
      </c>
      <c r="I288">
        <v>-6.1318237686295003</v>
      </c>
      <c r="J288">
        <f>(Table2[[#This Row],[1M Return vs Nifty]]-AVERAGE(Table2[1M Return vs Nifty]))/_xlfn.STDEV.P(Table2[1M Return vs Nifty])</f>
        <v>-0.64168071592755804</v>
      </c>
      <c r="K288">
        <v>20.093861780216301</v>
      </c>
      <c r="L288">
        <f>(Table2[[#This Row],[6M Return vs Nifty]]-AVERAGE(Table2[6M Return vs Nifty]))/_xlfn.STDEV.P(Table2[6M Return vs Nifty])</f>
        <v>0.4573832501093979</v>
      </c>
      <c r="M288">
        <v>-5.4194022996140596</v>
      </c>
      <c r="N288">
        <f>(Table2[[#This Row],[1W Return vs Nifty]]-AVERAGE(Table2[1W Return vs Nifty]))/_xlfn.STDEV.P(Table2[1W Return vs Nifty])</f>
        <v>-1.0754695783842485</v>
      </c>
      <c r="O288">
        <v>3987.63</v>
      </c>
      <c r="P288">
        <v>4060.6594324088501</v>
      </c>
      <c r="Q288">
        <v>3695.3652634147302</v>
      </c>
      <c r="R288">
        <v>38.160518406748601</v>
      </c>
      <c r="S288" s="2">
        <f>(Table2[[#This Row],[Close Price]]-Table2[[#This Row],[20D EMA]])/Table2[[#This Row],[20D EMA]]</f>
        <v>-3.0012814629240998E-2</v>
      </c>
      <c r="T288" s="2">
        <f>(Table2[[#This Row],[Close Price]]-Table2[[#This Row],[50D EMA]])/Table2[[#This Row],[50D EMA]]</f>
        <v>-4.7457669281693947E-2</v>
      </c>
      <c r="U288" s="2">
        <f>(Table2[[#This Row],[Close Price]]-Table2[[#This Row],[200D EMA]])/Table2[[#This Row],[200D EMA]]</f>
        <v>4.6703025082232716E-2</v>
      </c>
      <c r="V288">
        <v>0.49860911202639902</v>
      </c>
      <c r="W288">
        <v>3843</v>
      </c>
      <c r="X288">
        <v>3975.65</v>
      </c>
      <c r="Y288">
        <v>3843</v>
      </c>
      <c r="Z288">
        <v>3975.65</v>
      </c>
      <c r="AA288">
        <v>3843</v>
      </c>
      <c r="AB288">
        <v>3975.65</v>
      </c>
      <c r="AC288" s="2">
        <f>(Table2[[#This Row],[Close Price]]/Table2[[#This Row],[Day Low]])-1</f>
        <v>6.4923237054383964E-3</v>
      </c>
      <c r="AD288" s="2">
        <f>(Table2[[#This Row],[Day High]]/Table2[[#This Row],[Close Price]])-1</f>
        <v>2.7844206879613198E-2</v>
      </c>
      <c r="AE288" s="2">
        <f>(Table2[[#This Row],[Close Price]]/Table2[[#This Row],[Current Week Low]])-1</f>
        <v>6.4923237054383964E-3</v>
      </c>
      <c r="AF288" s="2">
        <f>(Table2[[#This Row],[Current Week High]]/Table2[[#This Row],[Close Price]])-1</f>
        <v>2.7844206879613198E-2</v>
      </c>
      <c r="AG288" s="2">
        <f>(Table2[[#This Row],[Close Price]]/Table2[[#This Row],[Current Month Low]])-1</f>
        <v>6.4923237054383964E-3</v>
      </c>
      <c r="AH288" s="2">
        <f>(Table2[[#This Row],[Current Month High]]/Table2[[#This Row],[Close Price]])-1</f>
        <v>2.7844206879613198E-2</v>
      </c>
      <c r="AI288">
        <v>28.000620483718698</v>
      </c>
      <c r="AJ288">
        <v>48.072505933695702</v>
      </c>
      <c r="AK288" t="str">
        <f>IF(AND(Table2[[#This Row],[20D EMA]]&gt;Table2[[#This Row],[50D EMA]],Table2[[#This Row],[50D EMA]]&gt;Table2[[#This Row],[200D EMA]]),"Uptrend","Downtrend/NoTrend")</f>
        <v>Downtrend/NoTrend</v>
      </c>
      <c r="AL288">
        <v>-0.15</v>
      </c>
      <c r="AM288" t="s">
        <v>10353</v>
      </c>
      <c r="AN288">
        <v>-2.2200000000000002</v>
      </c>
      <c r="AO288" t="s">
        <v>10353</v>
      </c>
      <c r="AP288">
        <v>0.106553004271443</v>
      </c>
      <c r="AQ288">
        <f>(Table2[[#This Row],[Sharpe Ratio]]-AVERAGE(Table2[Sharpe Ratio]))/_xlfn.STDEV.P(Table2[Sharpe Ratio])</f>
        <v>0.4917904238957127</v>
      </c>
      <c r="AR28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88">
        <f>_xlfn.RANK.AVG(Table2[[#This Row],[1Y Return vs Nifty Z-Score]],Table2[1Y Return vs Nifty Z-Score])</f>
        <v>510</v>
      </c>
      <c r="AT288">
        <f>_xlfn.RANK.AVG(Table2[[#This Row],[6M Return vs Nifty Z-Score]],Table2[6M Return vs Nifty Z-Score])</f>
        <v>198</v>
      </c>
      <c r="AU288">
        <f>_xlfn.RANK.AVG(Table2[[#This Row],[Sharpe Ratio Z-Score]],Table2[Sharpe Ratio Z-Score])</f>
        <v>216</v>
      </c>
      <c r="AV288">
        <f>(Table2[[#This Row],[Rank 1Y]]+Table2[[#This Row],[Rank 6M]]+Table2[[#This Row],[Rank Sharpe]])/3</f>
        <v>308</v>
      </c>
    </row>
    <row r="289" spans="1:48" x14ac:dyDescent="0.3">
      <c r="A289" t="s">
        <v>262</v>
      </c>
      <c r="B289" t="s">
        <v>263</v>
      </c>
      <c r="C289" t="s">
        <v>10310</v>
      </c>
      <c r="D289" t="s">
        <v>34</v>
      </c>
      <c r="E289">
        <v>102289.73425902</v>
      </c>
      <c r="F289">
        <v>112.77</v>
      </c>
      <c r="G289">
        <v>37.472344834228302</v>
      </c>
      <c r="H289">
        <f>(Table2[[#This Row],[1Y Return vs Nifty]]-AVERAGE(Table2[1Y Return vs Nifty]))/_xlfn.STDEV.P(Table2[1Y Return vs Nifty])</f>
        <v>0.25160607518983885</v>
      </c>
      <c r="I289">
        <v>-2.2965200055882899</v>
      </c>
      <c r="J289">
        <f>(Table2[[#This Row],[1M Return vs Nifty]]-AVERAGE(Table2[1M Return vs Nifty]))/_xlfn.STDEV.P(Table2[1M Return vs Nifty])</f>
        <v>-0.24783726277284013</v>
      </c>
      <c r="K289">
        <v>-16.863119963920401</v>
      </c>
      <c r="L289">
        <f>(Table2[[#This Row],[6M Return vs Nifty]]-AVERAGE(Table2[6M Return vs Nifty]))/_xlfn.STDEV.P(Table2[6M Return vs Nifty])</f>
        <v>-0.83408017167663429</v>
      </c>
      <c r="M289">
        <v>-2.1276587669340601</v>
      </c>
      <c r="N289">
        <f>(Table2[[#This Row],[1W Return vs Nifty]]-AVERAGE(Table2[1W Return vs Nifty]))/_xlfn.STDEV.P(Table2[1W Return vs Nifty])</f>
        <v>-0.28449710825793395</v>
      </c>
      <c r="O289">
        <v>111</v>
      </c>
      <c r="P289">
        <v>112.537102817243</v>
      </c>
      <c r="Q289">
        <v>105.46274332490999</v>
      </c>
      <c r="R289">
        <v>63.549499871333801</v>
      </c>
      <c r="S289" s="2">
        <f>(Table2[[#This Row],[Close Price]]-Table2[[#This Row],[20D EMA]])/Table2[[#This Row],[20D EMA]]</f>
        <v>1.5945945945945911E-2</v>
      </c>
      <c r="T289" s="2">
        <f>(Table2[[#This Row],[Close Price]]-Table2[[#This Row],[50D EMA]])/Table2[[#This Row],[50D EMA]]</f>
        <v>2.069514648295313E-3</v>
      </c>
      <c r="U289" s="2">
        <f>(Table2[[#This Row],[Close Price]]-Table2[[#This Row],[200D EMA]])/Table2[[#This Row],[200D EMA]]</f>
        <v>6.9287564923072212E-2</v>
      </c>
      <c r="V289">
        <v>0.47002097235773699</v>
      </c>
      <c r="W289">
        <v>110.01</v>
      </c>
      <c r="X289">
        <v>113.35</v>
      </c>
      <c r="Y289">
        <v>110.01</v>
      </c>
      <c r="Z289">
        <v>113.35</v>
      </c>
      <c r="AA289">
        <v>110.01</v>
      </c>
      <c r="AB289">
        <v>113.35</v>
      </c>
      <c r="AC289" s="2">
        <f>(Table2[[#This Row],[Close Price]]/Table2[[#This Row],[Day Low]])-1</f>
        <v>2.508862830651748E-2</v>
      </c>
      <c r="AD289" s="2">
        <f>(Table2[[#This Row],[Day High]]/Table2[[#This Row],[Close Price]])-1</f>
        <v>5.1432118471224086E-3</v>
      </c>
      <c r="AE289" s="2">
        <f>(Table2[[#This Row],[Close Price]]/Table2[[#This Row],[Current Week Low]])-1</f>
        <v>2.508862830651748E-2</v>
      </c>
      <c r="AF289" s="2">
        <f>(Table2[[#This Row],[Current Week High]]/Table2[[#This Row],[Close Price]])-1</f>
        <v>5.1432118471224086E-3</v>
      </c>
      <c r="AG289" s="2">
        <f>(Table2[[#This Row],[Close Price]]/Table2[[#This Row],[Current Month Low]])-1</f>
        <v>2.508862830651748E-2</v>
      </c>
      <c r="AH289" s="2">
        <f>(Table2[[#This Row],[Current Month High]]/Table2[[#This Row],[Close Price]])-1</f>
        <v>5.1432118471224086E-3</v>
      </c>
      <c r="AI289">
        <v>14.3034494989802</v>
      </c>
      <c r="AJ289">
        <v>72.273143904674598</v>
      </c>
      <c r="AK289" t="str">
        <f>IF(AND(Table2[[#This Row],[20D EMA]]&gt;Table2[[#This Row],[50D EMA]],Table2[[#This Row],[50D EMA]]&gt;Table2[[#This Row],[200D EMA]]),"Uptrend","Downtrend/NoTrend")</f>
        <v>Downtrend/NoTrend</v>
      </c>
      <c r="AL289">
        <v>-0.11</v>
      </c>
      <c r="AM289" t="s">
        <v>10353</v>
      </c>
      <c r="AN289">
        <v>6.74</v>
      </c>
      <c r="AO289" t="s">
        <v>10354</v>
      </c>
      <c r="AP289">
        <v>0.15915151581084699</v>
      </c>
      <c r="AQ289">
        <f>(Table2[[#This Row],[Sharpe Ratio]]-AVERAGE(Table2[Sharpe Ratio]))/_xlfn.STDEV.P(Table2[Sharpe Ratio])</f>
        <v>1.0935863716940919</v>
      </c>
      <c r="AR28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89">
        <f>_xlfn.RANK.AVG(Table2[[#This Row],[1Y Return vs Nifty Z-Score]],Table2[1Y Return vs Nifty Z-Score])</f>
        <v>231</v>
      </c>
      <c r="AT289">
        <f>_xlfn.RANK.AVG(Table2[[#This Row],[6M Return vs Nifty Z-Score]],Table2[6M Return vs Nifty Z-Score])</f>
        <v>590</v>
      </c>
      <c r="AU289">
        <f>_xlfn.RANK.AVG(Table2[[#This Row],[Sharpe Ratio Z-Score]],Table2[Sharpe Ratio Z-Score])</f>
        <v>106</v>
      </c>
      <c r="AV289">
        <f>(Table2[[#This Row],[Rank 1Y]]+Table2[[#This Row],[Rank 6M]]+Table2[[#This Row],[Rank Sharpe]])/3</f>
        <v>309</v>
      </c>
    </row>
    <row r="290" spans="1:48" x14ac:dyDescent="0.3">
      <c r="A290" t="s">
        <v>1153</v>
      </c>
      <c r="B290" t="s">
        <v>1154</v>
      </c>
      <c r="C290" t="s">
        <v>10318</v>
      </c>
      <c r="D290" t="s">
        <v>135</v>
      </c>
      <c r="E290">
        <v>10662.35055716</v>
      </c>
      <c r="F290">
        <v>1253.8</v>
      </c>
      <c r="G290">
        <v>34.777633573075903</v>
      </c>
      <c r="H290">
        <f>(Table2[[#This Row],[1Y Return vs Nifty]]-AVERAGE(Table2[1Y Return vs Nifty]))/_xlfn.STDEV.P(Table2[1Y Return vs Nifty])</f>
        <v>0.206094260871653</v>
      </c>
      <c r="I290">
        <v>1.20557796489195</v>
      </c>
      <c r="J290">
        <f>(Table2[[#This Row],[1M Return vs Nifty]]-AVERAGE(Table2[1M Return vs Nifty]))/_xlfn.STDEV.P(Table2[1M Return vs Nifty])</f>
        <v>0.11178962552514592</v>
      </c>
      <c r="K290">
        <v>22.8941068322011</v>
      </c>
      <c r="L290">
        <f>(Table2[[#This Row],[6M Return vs Nifty]]-AVERAGE(Table2[6M Return vs Nifty]))/_xlfn.STDEV.P(Table2[6M Return vs Nifty])</f>
        <v>0.55523794186190945</v>
      </c>
      <c r="M290">
        <v>-5.8372912013548497</v>
      </c>
      <c r="N290">
        <f>(Table2[[#This Row],[1W Return vs Nifty]]-AVERAGE(Table2[1W Return vs Nifty]))/_xlfn.STDEV.P(Table2[1W Return vs Nifty])</f>
        <v>-1.1758840285279919</v>
      </c>
      <c r="O290">
        <v>1260.43</v>
      </c>
      <c r="P290">
        <v>1190.50392598495</v>
      </c>
      <c r="Q290">
        <v>994.34753507886899</v>
      </c>
      <c r="R290">
        <v>45.282698012857701</v>
      </c>
      <c r="S290" s="2">
        <f>(Table2[[#This Row],[Close Price]]-Table2[[#This Row],[20D EMA]])/Table2[[#This Row],[20D EMA]]</f>
        <v>-5.2601096451211958E-3</v>
      </c>
      <c r="T290" s="2">
        <f>(Table2[[#This Row],[Close Price]]-Table2[[#This Row],[50D EMA]])/Table2[[#This Row],[50D EMA]]</f>
        <v>5.3167463486256596E-2</v>
      </c>
      <c r="U290" s="2">
        <f>(Table2[[#This Row],[Close Price]]-Table2[[#This Row],[200D EMA]])/Table2[[#This Row],[200D EMA]]</f>
        <v>0.26092734760040603</v>
      </c>
      <c r="V290">
        <v>0.740669157095318</v>
      </c>
      <c r="W290">
        <v>1245.25</v>
      </c>
      <c r="X290">
        <v>1297.2</v>
      </c>
      <c r="Y290">
        <v>1245.25</v>
      </c>
      <c r="Z290">
        <v>1297.2</v>
      </c>
      <c r="AA290">
        <v>1245.25</v>
      </c>
      <c r="AB290">
        <v>1297.2</v>
      </c>
      <c r="AC290" s="2">
        <f>(Table2[[#This Row],[Close Price]]/Table2[[#This Row],[Day Low]])-1</f>
        <v>6.866091146356057E-3</v>
      </c>
      <c r="AD290" s="2">
        <f>(Table2[[#This Row],[Day High]]/Table2[[#This Row],[Close Price]])-1</f>
        <v>3.4614771095868635E-2</v>
      </c>
      <c r="AE290" s="2">
        <f>(Table2[[#This Row],[Close Price]]/Table2[[#This Row],[Current Week Low]])-1</f>
        <v>6.866091146356057E-3</v>
      </c>
      <c r="AF290" s="2">
        <f>(Table2[[#This Row],[Current Week High]]/Table2[[#This Row],[Close Price]])-1</f>
        <v>3.4614771095868635E-2</v>
      </c>
      <c r="AG290" s="2">
        <f>(Table2[[#This Row],[Close Price]]/Table2[[#This Row],[Current Month Low]])-1</f>
        <v>6.866091146356057E-3</v>
      </c>
      <c r="AH290" s="2">
        <f>(Table2[[#This Row],[Current Month High]]/Table2[[#This Row],[Close Price]])-1</f>
        <v>3.4614771095868635E-2</v>
      </c>
      <c r="AI290">
        <v>10.380443451906199</v>
      </c>
      <c r="AJ290">
        <v>80.910468220186104</v>
      </c>
      <c r="AK290" t="str">
        <f>IF(AND(Table2[[#This Row],[20D EMA]]&gt;Table2[[#This Row],[50D EMA]],Table2[[#This Row],[50D EMA]]&gt;Table2[[#This Row],[200D EMA]]),"Uptrend","Downtrend/NoTrend")</f>
        <v>Uptrend</v>
      </c>
      <c r="AL290">
        <v>-0.01</v>
      </c>
      <c r="AM290" t="s">
        <v>10353</v>
      </c>
      <c r="AN290">
        <v>3.44</v>
      </c>
      <c r="AO290" t="s">
        <v>10354</v>
      </c>
      <c r="AP290">
        <v>8.4569980018660007E-3</v>
      </c>
      <c r="AQ290">
        <f>(Table2[[#This Row],[Sharpe Ratio]]-AVERAGE(Table2[Sharpe Ratio]))/_xlfn.STDEV.P(Table2[Sharpe Ratio])</f>
        <v>-0.63055652738656598</v>
      </c>
      <c r="AR29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-0.93331872765584944</v>
      </c>
      <c r="AS290">
        <f>_xlfn.RANK.AVG(Table2[[#This Row],[1Y Return vs Nifty Z-Score]],Table2[1Y Return vs Nifty Z-Score])</f>
        <v>246</v>
      </c>
      <c r="AT290">
        <f>_xlfn.RANK.AVG(Table2[[#This Row],[6M Return vs Nifty Z-Score]],Table2[6M Return vs Nifty Z-Score])</f>
        <v>182</v>
      </c>
      <c r="AU290">
        <f>_xlfn.RANK.AVG(Table2[[#This Row],[Sharpe Ratio Z-Score]],Table2[Sharpe Ratio Z-Score])</f>
        <v>501</v>
      </c>
      <c r="AV290">
        <f>(Table2[[#This Row],[Rank 1Y]]+Table2[[#This Row],[Rank 6M]]+Table2[[#This Row],[Rank Sharpe]])/3</f>
        <v>309.66666666666669</v>
      </c>
    </row>
    <row r="291" spans="1:48" x14ac:dyDescent="0.3">
      <c r="A291" t="s">
        <v>211</v>
      </c>
      <c r="B291" t="s">
        <v>212</v>
      </c>
      <c r="C291" t="s">
        <v>10322</v>
      </c>
      <c r="D291" t="s">
        <v>138</v>
      </c>
      <c r="E291">
        <v>124819.65936036</v>
      </c>
      <c r="F291">
        <v>1254.2</v>
      </c>
      <c r="G291">
        <v>48.658706031856099</v>
      </c>
      <c r="H291">
        <f>(Table2[[#This Row],[1Y Return vs Nifty]]-AVERAGE(Table2[1Y Return vs Nifty]))/_xlfn.STDEV.P(Table2[1Y Return vs Nifty])</f>
        <v>0.44053599917170289</v>
      </c>
      <c r="I291">
        <v>-3.3777165050323199</v>
      </c>
      <c r="J291">
        <f>(Table2[[#This Row],[1M Return vs Nifty]]-AVERAGE(Table2[1M Return vs Nifty]))/_xlfn.STDEV.P(Table2[1M Return vs Nifty])</f>
        <v>-0.35886423460835737</v>
      </c>
      <c r="K291">
        <v>-5.7774254489199901</v>
      </c>
      <c r="L291">
        <f>(Table2[[#This Row],[6M Return vs Nifty]]-AVERAGE(Table2[6M Return vs Nifty]))/_xlfn.STDEV.P(Table2[6M Return vs Nifty])</f>
        <v>-0.44669006849299264</v>
      </c>
      <c r="M291">
        <v>6.4620367526494604</v>
      </c>
      <c r="N291">
        <f>(Table2[[#This Row],[1W Return vs Nifty]]-AVERAGE(Table2[1W Return vs Nifty]))/_xlfn.STDEV.P(Table2[1W Return vs Nifty])</f>
        <v>1.7795193059328613</v>
      </c>
      <c r="O291">
        <v>1263.53</v>
      </c>
      <c r="P291">
        <v>1310.23295094796</v>
      </c>
      <c r="Q291">
        <v>1180.97398080734</v>
      </c>
      <c r="R291">
        <v>51.163158406245103</v>
      </c>
      <c r="S291" s="2">
        <f>(Table2[[#This Row],[Close Price]]-Table2[[#This Row],[20D EMA]])/Table2[[#This Row],[20D EMA]]</f>
        <v>-7.3840747746392469E-3</v>
      </c>
      <c r="T291" s="2">
        <f>(Table2[[#This Row],[Close Price]]-Table2[[#This Row],[50D EMA]])/Table2[[#This Row],[50D EMA]]</f>
        <v>-4.2765640192013087E-2</v>
      </c>
      <c r="U291" s="2">
        <f>(Table2[[#This Row],[Close Price]]-Table2[[#This Row],[200D EMA]])/Table2[[#This Row],[200D EMA]]</f>
        <v>6.2004769269007179E-2</v>
      </c>
      <c r="V291">
        <v>0.87083815579381896</v>
      </c>
      <c r="W291">
        <v>1237.2</v>
      </c>
      <c r="X291">
        <v>1269</v>
      </c>
      <c r="Y291">
        <v>1237.2</v>
      </c>
      <c r="Z291">
        <v>1269</v>
      </c>
      <c r="AA291">
        <v>1237.2</v>
      </c>
      <c r="AB291">
        <v>1269</v>
      </c>
      <c r="AC291" s="2">
        <f>(Table2[[#This Row],[Close Price]]/Table2[[#This Row],[Day Low]])-1</f>
        <v>1.3740704817329474E-2</v>
      </c>
      <c r="AD291" s="2">
        <f>(Table2[[#This Row],[Day High]]/Table2[[#This Row],[Close Price]])-1</f>
        <v>1.1800350821240535E-2</v>
      </c>
      <c r="AE291" s="2">
        <f>(Table2[[#This Row],[Close Price]]/Table2[[#This Row],[Current Week Low]])-1</f>
        <v>1.3740704817329474E-2</v>
      </c>
      <c r="AF291" s="2">
        <f>(Table2[[#This Row],[Current Week High]]/Table2[[#This Row],[Close Price]])-1</f>
        <v>1.1800350821240535E-2</v>
      </c>
      <c r="AG291" s="2">
        <f>(Table2[[#This Row],[Close Price]]/Table2[[#This Row],[Current Month Low]])-1</f>
        <v>1.3740704817329474E-2</v>
      </c>
      <c r="AH291" s="2">
        <f>(Table2[[#This Row],[Current Month High]]/Table2[[#This Row],[Close Price]])-1</f>
        <v>1.1800350821240535E-2</v>
      </c>
      <c r="AI291">
        <v>31.553978631797101</v>
      </c>
      <c r="AJ291">
        <v>84.957970800766802</v>
      </c>
      <c r="AK291" t="str">
        <f>IF(AND(Table2[[#This Row],[20D EMA]]&gt;Table2[[#This Row],[50D EMA]],Table2[[#This Row],[50D EMA]]&gt;Table2[[#This Row],[200D EMA]]),"Uptrend","Downtrend/NoTrend")</f>
        <v>Downtrend/NoTrend</v>
      </c>
      <c r="AL291">
        <v>-0.11</v>
      </c>
      <c r="AM291" t="s">
        <v>10353</v>
      </c>
      <c r="AN291">
        <v>-2.3199999999999998</v>
      </c>
      <c r="AO291" t="s">
        <v>10353</v>
      </c>
      <c r="AP291">
        <v>8.6454625560790005E-2</v>
      </c>
      <c r="AQ291">
        <f>(Table2[[#This Row],[Sharpe Ratio]]-AVERAGE(Table2[Sharpe Ratio]))/_xlfn.STDEV.P(Table2[Sharpe Ratio])</f>
        <v>0.26183861515817525</v>
      </c>
      <c r="AR29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91">
        <f>_xlfn.RANK.AVG(Table2[[#This Row],[1Y Return vs Nifty Z-Score]],Table2[1Y Return vs Nifty Z-Score])</f>
        <v>187</v>
      </c>
      <c r="AT291">
        <f>_xlfn.RANK.AVG(Table2[[#This Row],[6M Return vs Nifty Z-Score]],Table2[6M Return vs Nifty Z-Score])</f>
        <v>478</v>
      </c>
      <c r="AU291">
        <f>_xlfn.RANK.AVG(Table2[[#This Row],[Sharpe Ratio Z-Score]],Table2[Sharpe Ratio Z-Score])</f>
        <v>266</v>
      </c>
      <c r="AV291">
        <f>(Table2[[#This Row],[Rank 1Y]]+Table2[[#This Row],[Rank 6M]]+Table2[[#This Row],[Rank Sharpe]])/3</f>
        <v>310.33333333333331</v>
      </c>
    </row>
    <row r="292" spans="1:48" x14ac:dyDescent="0.3">
      <c r="A292" t="s">
        <v>579</v>
      </c>
      <c r="B292" t="s">
        <v>580</v>
      </c>
      <c r="C292" t="s">
        <v>10315</v>
      </c>
      <c r="D292" t="s">
        <v>204</v>
      </c>
      <c r="E292">
        <v>34711.371000959902</v>
      </c>
      <c r="F292">
        <v>2467.6999999999998</v>
      </c>
      <c r="G292">
        <v>21.363887726612798</v>
      </c>
      <c r="H292">
        <f>(Table2[[#This Row],[1Y Return vs Nifty]]-AVERAGE(Table2[1Y Return vs Nifty]))/_xlfn.STDEV.P(Table2[1Y Return vs Nifty])</f>
        <v>-2.0454653320545475E-2</v>
      </c>
      <c r="I292">
        <v>-5.1719049418117198</v>
      </c>
      <c r="J292">
        <f>(Table2[[#This Row],[1M Return vs Nifty]]-AVERAGE(Table2[1M Return vs Nifty]))/_xlfn.STDEV.P(Table2[1M Return vs Nifty])</f>
        <v>-0.54310762527818557</v>
      </c>
      <c r="K292">
        <v>20.790412250992699</v>
      </c>
      <c r="L292">
        <f>(Table2[[#This Row],[6M Return vs Nifty]]-AVERAGE(Table2[6M Return vs Nifty]))/_xlfn.STDEV.P(Table2[6M Return vs Nifty])</f>
        <v>0.48172423825241034</v>
      </c>
      <c r="M292">
        <v>-6.0969939605316696</v>
      </c>
      <c r="N292">
        <f>(Table2[[#This Row],[1W Return vs Nifty]]-AVERAGE(Table2[1W Return vs Nifty]))/_xlfn.STDEV.P(Table2[1W Return vs Nifty])</f>
        <v>-1.2382879585077573</v>
      </c>
      <c r="O292">
        <v>2522.12</v>
      </c>
      <c r="P292">
        <v>2506.1568794453401</v>
      </c>
      <c r="Q292">
        <v>2169.45746948534</v>
      </c>
      <c r="R292">
        <v>36.171338233089699</v>
      </c>
      <c r="S292" s="2">
        <f>(Table2[[#This Row],[Close Price]]-Table2[[#This Row],[20D EMA]])/Table2[[#This Row],[20D EMA]]</f>
        <v>-2.1577085943571311E-2</v>
      </c>
      <c r="T292" s="2">
        <f>(Table2[[#This Row],[Close Price]]-Table2[[#This Row],[50D EMA]])/Table2[[#This Row],[50D EMA]]</f>
        <v>-1.5344960948275324E-2</v>
      </c>
      <c r="U292" s="2">
        <f>(Table2[[#This Row],[Close Price]]-Table2[[#This Row],[200D EMA]])/Table2[[#This Row],[200D EMA]]</f>
        <v>0.13747332441848323</v>
      </c>
      <c r="V292">
        <v>0.85655450495769203</v>
      </c>
      <c r="W292">
        <v>2424.25</v>
      </c>
      <c r="X292">
        <v>2490.1999999999998</v>
      </c>
      <c r="Y292">
        <v>2424.25</v>
      </c>
      <c r="Z292">
        <v>2490.1999999999998</v>
      </c>
      <c r="AA292">
        <v>2424.25</v>
      </c>
      <c r="AB292">
        <v>2490.1999999999998</v>
      </c>
      <c r="AC292" s="2">
        <f>(Table2[[#This Row],[Close Price]]/Table2[[#This Row],[Day Low]])-1</f>
        <v>1.7923068990409297E-2</v>
      </c>
      <c r="AD292" s="2">
        <f>(Table2[[#This Row],[Day High]]/Table2[[#This Row],[Close Price]])-1</f>
        <v>9.1178020018640726E-3</v>
      </c>
      <c r="AE292" s="2">
        <f>(Table2[[#This Row],[Close Price]]/Table2[[#This Row],[Current Week Low]])-1</f>
        <v>1.7923068990409297E-2</v>
      </c>
      <c r="AF292" s="2">
        <f>(Table2[[#This Row],[Current Week High]]/Table2[[#This Row],[Close Price]])-1</f>
        <v>9.1178020018640726E-3</v>
      </c>
      <c r="AG292" s="2">
        <f>(Table2[[#This Row],[Close Price]]/Table2[[#This Row],[Current Month Low]])-1</f>
        <v>1.7923068990409297E-2</v>
      </c>
      <c r="AH292" s="2">
        <f>(Table2[[#This Row],[Current Month High]]/Table2[[#This Row],[Close Price]])-1</f>
        <v>9.1178020018640726E-3</v>
      </c>
      <c r="AI292">
        <v>24.054787859140099</v>
      </c>
      <c r="AJ292">
        <v>60.235057303334202</v>
      </c>
      <c r="AK292" t="str">
        <f>IF(AND(Table2[[#This Row],[20D EMA]]&gt;Table2[[#This Row],[50D EMA]],Table2[[#This Row],[50D EMA]]&gt;Table2[[#This Row],[200D EMA]]),"Uptrend","Downtrend/NoTrend")</f>
        <v>Uptrend</v>
      </c>
      <c r="AL292">
        <v>-0.05</v>
      </c>
      <c r="AM292" t="s">
        <v>10353</v>
      </c>
      <c r="AN292">
        <v>-0.6</v>
      </c>
      <c r="AO292" t="s">
        <v>10353</v>
      </c>
      <c r="AP292">
        <v>3.2870220758974E-2</v>
      </c>
      <c r="AQ292">
        <f>(Table2[[#This Row],[Sharpe Ratio]]-AVERAGE(Table2[Sharpe Ratio]))/_xlfn.STDEV.P(Table2[Sharpe Ratio])</f>
        <v>-0.35123724442700027</v>
      </c>
      <c r="AR29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-1.6713632432810783</v>
      </c>
      <c r="AS292">
        <f>_xlfn.RANK.AVG(Table2[[#This Row],[1Y Return vs Nifty Z-Score]],Table2[1Y Return vs Nifty Z-Score])</f>
        <v>306</v>
      </c>
      <c r="AT292">
        <f>_xlfn.RANK.AVG(Table2[[#This Row],[6M Return vs Nifty Z-Score]],Table2[6M Return vs Nifty Z-Score])</f>
        <v>192</v>
      </c>
      <c r="AU292">
        <f>_xlfn.RANK.AVG(Table2[[#This Row],[Sharpe Ratio Z-Score]],Table2[Sharpe Ratio Z-Score])</f>
        <v>433</v>
      </c>
      <c r="AV292">
        <f>(Table2[[#This Row],[Rank 1Y]]+Table2[[#This Row],[Rank 6M]]+Table2[[#This Row],[Rank Sharpe]])/3</f>
        <v>310.33333333333331</v>
      </c>
    </row>
    <row r="293" spans="1:48" x14ac:dyDescent="0.3">
      <c r="A293" t="s">
        <v>651</v>
      </c>
      <c r="B293" t="s">
        <v>652</v>
      </c>
      <c r="C293" t="s">
        <v>10321</v>
      </c>
      <c r="D293" t="s">
        <v>257</v>
      </c>
      <c r="E293">
        <v>28478.940973409899</v>
      </c>
      <c r="F293">
        <v>3786.15</v>
      </c>
      <c r="G293">
        <v>-8.4210399522336203</v>
      </c>
      <c r="H293">
        <f>(Table2[[#This Row],[1Y Return vs Nifty]]-AVERAGE(Table2[1Y Return vs Nifty]))/_xlfn.STDEV.P(Table2[1Y Return vs Nifty])</f>
        <v>-0.52350153539003386</v>
      </c>
      <c r="I293">
        <v>-12.400588120503899</v>
      </c>
      <c r="J293">
        <f>(Table2[[#This Row],[1M Return vs Nifty]]-AVERAGE(Table2[1M Return vs Nifty]))/_xlfn.STDEV.P(Table2[1M Return vs Nifty])</f>
        <v>-1.2854137686121991</v>
      </c>
      <c r="K293">
        <v>24.677876375743001</v>
      </c>
      <c r="L293">
        <f>(Table2[[#This Row],[6M Return vs Nifty]]-AVERAGE(Table2[6M Return vs Nifty]))/_xlfn.STDEV.P(Table2[6M Return vs Nifty])</f>
        <v>0.61757185035934292</v>
      </c>
      <c r="M293">
        <v>-0.17084371126958001</v>
      </c>
      <c r="N293">
        <f>(Table2[[#This Row],[1W Return vs Nifty]]-AVERAGE(Table2[1W Return vs Nifty]))/_xlfn.STDEV.P(Table2[1W Return vs Nifty])</f>
        <v>0.18570563469365686</v>
      </c>
      <c r="O293">
        <v>3835.2</v>
      </c>
      <c r="P293">
        <v>3921.1419007454501</v>
      </c>
      <c r="Q293">
        <v>3591.67052799978</v>
      </c>
      <c r="R293">
        <v>48.575461916347599</v>
      </c>
      <c r="S293" s="2">
        <f>(Table2[[#This Row],[Close Price]]-Table2[[#This Row],[20D EMA]])/Table2[[#This Row],[20D EMA]]</f>
        <v>-1.2789424280350367E-2</v>
      </c>
      <c r="T293" s="2">
        <f>(Table2[[#This Row],[Close Price]]-Table2[[#This Row],[50D EMA]])/Table2[[#This Row],[50D EMA]]</f>
        <v>-3.442668084003455E-2</v>
      </c>
      <c r="U293" s="2">
        <f>(Table2[[#This Row],[Close Price]]-Table2[[#This Row],[200D EMA]])/Table2[[#This Row],[200D EMA]]</f>
        <v>5.4147358585400845E-2</v>
      </c>
      <c r="V293">
        <v>0.95267815875645001</v>
      </c>
      <c r="W293">
        <v>3765.15</v>
      </c>
      <c r="X293">
        <v>3866.95</v>
      </c>
      <c r="Y293">
        <v>3765.15</v>
      </c>
      <c r="Z293">
        <v>3866.95</v>
      </c>
      <c r="AA293">
        <v>3765.15</v>
      </c>
      <c r="AB293">
        <v>3866.95</v>
      </c>
      <c r="AC293" s="2">
        <f>(Table2[[#This Row],[Close Price]]/Table2[[#This Row],[Day Low]])-1</f>
        <v>5.5774670331858456E-3</v>
      </c>
      <c r="AD293" s="2">
        <f>(Table2[[#This Row],[Day High]]/Table2[[#This Row],[Close Price]])-1</f>
        <v>2.1340940005018183E-2</v>
      </c>
      <c r="AE293" s="2">
        <f>(Table2[[#This Row],[Close Price]]/Table2[[#This Row],[Current Week Low]])-1</f>
        <v>5.5774670331858456E-3</v>
      </c>
      <c r="AF293" s="2">
        <f>(Table2[[#This Row],[Current Week High]]/Table2[[#This Row],[Close Price]])-1</f>
        <v>2.1340940005018183E-2</v>
      </c>
      <c r="AG293" s="2">
        <f>(Table2[[#This Row],[Close Price]]/Table2[[#This Row],[Current Month Low]])-1</f>
        <v>5.5774670331858456E-3</v>
      </c>
      <c r="AH293" s="2">
        <f>(Table2[[#This Row],[Current Month High]]/Table2[[#This Row],[Close Price]])-1</f>
        <v>2.1340940005018183E-2</v>
      </c>
      <c r="AI293">
        <v>27.250637190813801</v>
      </c>
      <c r="AJ293">
        <v>49.976232917409398</v>
      </c>
      <c r="AK293" t="str">
        <f>IF(AND(Table2[[#This Row],[20D EMA]]&gt;Table2[[#This Row],[50D EMA]],Table2[[#This Row],[50D EMA]]&gt;Table2[[#This Row],[200D EMA]]),"Uptrend","Downtrend/NoTrend")</f>
        <v>Downtrend/NoTrend</v>
      </c>
      <c r="AL293">
        <v>-0.12</v>
      </c>
      <c r="AM293" t="s">
        <v>10353</v>
      </c>
      <c r="AN293">
        <v>3.17</v>
      </c>
      <c r="AO293" t="s">
        <v>10354</v>
      </c>
      <c r="AP293">
        <v>8.5449019952331007E-2</v>
      </c>
      <c r="AQ293">
        <f>(Table2[[#This Row],[Sharpe Ratio]]-AVERAGE(Table2[Sharpe Ratio]))/_xlfn.STDEV.P(Table2[Sharpe Ratio])</f>
        <v>0.25033316828254293</v>
      </c>
      <c r="AR29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93">
        <f>_xlfn.RANK.AVG(Table2[[#This Row],[1Y Return vs Nifty Z-Score]],Table2[1Y Return vs Nifty Z-Score])</f>
        <v>487</v>
      </c>
      <c r="AT293">
        <f>_xlfn.RANK.AVG(Table2[[#This Row],[6M Return vs Nifty Z-Score]],Table2[6M Return vs Nifty Z-Score])</f>
        <v>173</v>
      </c>
      <c r="AU293">
        <f>_xlfn.RANK.AVG(Table2[[#This Row],[Sharpe Ratio Z-Score]],Table2[Sharpe Ratio Z-Score])</f>
        <v>272</v>
      </c>
      <c r="AV293">
        <f>(Table2[[#This Row],[Rank 1Y]]+Table2[[#This Row],[Rank 6M]]+Table2[[#This Row],[Rank Sharpe]])/3</f>
        <v>310.66666666666669</v>
      </c>
    </row>
    <row r="294" spans="1:48" x14ac:dyDescent="0.3">
      <c r="A294" t="s">
        <v>288</v>
      </c>
      <c r="B294" t="s">
        <v>289</v>
      </c>
      <c r="C294" t="s">
        <v>10318</v>
      </c>
      <c r="D294" t="s">
        <v>135</v>
      </c>
      <c r="E294">
        <v>97742.826916880003</v>
      </c>
      <c r="F294">
        <v>7566.8</v>
      </c>
      <c r="G294">
        <v>40.434314329723399</v>
      </c>
      <c r="H294">
        <f>(Table2[[#This Row],[1Y Return vs Nifty]]-AVERAGE(Table2[1Y Return vs Nifty]))/_xlfn.STDEV.P(Table2[1Y Return vs Nifty])</f>
        <v>0.30163169672431606</v>
      </c>
      <c r="I294">
        <v>9.0076515898228795</v>
      </c>
      <c r="J294">
        <f>(Table2[[#This Row],[1M Return vs Nifty]]-AVERAGE(Table2[1M Return vs Nifty]))/_xlfn.STDEV.P(Table2[1M Return vs Nifty])</f>
        <v>0.91297665217504198</v>
      </c>
      <c r="K294">
        <v>33.011280439901199</v>
      </c>
      <c r="L294">
        <f>(Table2[[#This Row],[6M Return vs Nifty]]-AVERAGE(Table2[6M Return vs Nifty]))/_xlfn.STDEV.P(Table2[6M Return vs Nifty])</f>
        <v>0.90878303752645584</v>
      </c>
      <c r="M294">
        <v>2.2815099166522499</v>
      </c>
      <c r="N294">
        <f>(Table2[[#This Row],[1W Return vs Nifty]]-AVERAGE(Table2[1W Return vs Nifty]))/_xlfn.STDEV.P(Table2[1W Return vs Nifty])</f>
        <v>0.77498125335684609</v>
      </c>
      <c r="O294">
        <v>7374.56</v>
      </c>
      <c r="P294">
        <v>7037.84791605586</v>
      </c>
      <c r="Q294">
        <v>6000.6423212366799</v>
      </c>
      <c r="R294">
        <v>61.0347720635393</v>
      </c>
      <c r="S294" s="2">
        <f>(Table2[[#This Row],[Close Price]]-Table2[[#This Row],[20D EMA]])/Table2[[#This Row],[20D EMA]]</f>
        <v>2.6067995921112551E-2</v>
      </c>
      <c r="T294" s="2">
        <f>(Table2[[#This Row],[Close Price]]-Table2[[#This Row],[50D EMA]])/Table2[[#This Row],[50D EMA]]</f>
        <v>7.5158214592476555E-2</v>
      </c>
      <c r="U294" s="2">
        <f>(Table2[[#This Row],[Close Price]]-Table2[[#This Row],[200D EMA]])/Table2[[#This Row],[200D EMA]]</f>
        <v>0.26099833899790731</v>
      </c>
      <c r="V294">
        <v>0.66000904714932296</v>
      </c>
      <c r="W294">
        <v>7512.55</v>
      </c>
      <c r="X294">
        <v>7746.5</v>
      </c>
      <c r="Y294">
        <v>7512.55</v>
      </c>
      <c r="Z294">
        <v>7746.5</v>
      </c>
      <c r="AA294">
        <v>7512.55</v>
      </c>
      <c r="AB294">
        <v>7746.5</v>
      </c>
      <c r="AC294" s="2">
        <f>(Table2[[#This Row],[Close Price]]/Table2[[#This Row],[Day Low]])-1</f>
        <v>7.2212497753758598E-3</v>
      </c>
      <c r="AD294" s="2">
        <f>(Table2[[#This Row],[Day High]]/Table2[[#This Row],[Close Price]])-1</f>
        <v>2.3748480202991917E-2</v>
      </c>
      <c r="AE294" s="2">
        <f>(Table2[[#This Row],[Close Price]]/Table2[[#This Row],[Current Week Low]])-1</f>
        <v>7.2212497753758598E-3</v>
      </c>
      <c r="AF294" s="2">
        <f>(Table2[[#This Row],[Current Week High]]/Table2[[#This Row],[Close Price]])-1</f>
        <v>2.3748480202991917E-2</v>
      </c>
      <c r="AG294" s="2">
        <f>(Table2[[#This Row],[Close Price]]/Table2[[#This Row],[Current Month Low]])-1</f>
        <v>7.2212497753758598E-3</v>
      </c>
      <c r="AH294" s="2">
        <f>(Table2[[#This Row],[Current Month High]]/Table2[[#This Row],[Close Price]])-1</f>
        <v>2.3748480202991917E-2</v>
      </c>
      <c r="AI294">
        <v>2.37484802029919</v>
      </c>
      <c r="AJ294">
        <v>90.501126622273105</v>
      </c>
      <c r="AK294" t="str">
        <f>IF(AND(Table2[[#This Row],[20D EMA]]&gt;Table2[[#This Row],[50D EMA]],Table2[[#This Row],[50D EMA]]&gt;Table2[[#This Row],[200D EMA]]),"Uptrend","Downtrend/NoTrend")</f>
        <v>Uptrend</v>
      </c>
      <c r="AL294">
        <v>-0.03</v>
      </c>
      <c r="AM294" t="s">
        <v>10353</v>
      </c>
      <c r="AN294">
        <v>4.5599999999999996</v>
      </c>
      <c r="AO294" t="s">
        <v>10354</v>
      </c>
      <c r="AP294">
        <v>-1.1233325484676E-2</v>
      </c>
      <c r="AQ294">
        <f>(Table2[[#This Row],[Sharpe Ratio]]-AVERAGE(Table2[Sharpe Ratio]))/_xlfn.STDEV.P(Table2[Sharpe Ratio])</f>
        <v>-0.85583964925139611</v>
      </c>
      <c r="AR29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2.0425329905312637</v>
      </c>
      <c r="AS294">
        <f>_xlfn.RANK.AVG(Table2[[#This Row],[1Y Return vs Nifty Z-Score]],Table2[1Y Return vs Nifty Z-Score])</f>
        <v>219</v>
      </c>
      <c r="AT294">
        <f>_xlfn.RANK.AVG(Table2[[#This Row],[6M Return vs Nifty Z-Score]],Table2[6M Return vs Nifty Z-Score])</f>
        <v>120</v>
      </c>
      <c r="AU294">
        <f>_xlfn.RANK.AVG(Table2[[#This Row],[Sharpe Ratio Z-Score]],Table2[Sharpe Ratio Z-Score])</f>
        <v>594</v>
      </c>
      <c r="AV294">
        <f>(Table2[[#This Row],[Rank 1Y]]+Table2[[#This Row],[Rank 6M]]+Table2[[#This Row],[Rank Sharpe]])/3</f>
        <v>311</v>
      </c>
    </row>
    <row r="295" spans="1:48" x14ac:dyDescent="0.3">
      <c r="A295" t="s">
        <v>757</v>
      </c>
      <c r="B295" t="s">
        <v>758</v>
      </c>
      <c r="C295" t="s">
        <v>10321</v>
      </c>
      <c r="D295" t="s">
        <v>127</v>
      </c>
      <c r="E295">
        <v>22300.083266235</v>
      </c>
      <c r="F295">
        <v>802.05</v>
      </c>
      <c r="G295">
        <v>37.097490420256797</v>
      </c>
      <c r="H295">
        <f>(Table2[[#This Row],[1Y Return vs Nifty]]-AVERAGE(Table2[1Y Return vs Nifty]))/_xlfn.STDEV.P(Table2[1Y Return vs Nifty])</f>
        <v>0.2452750427222907</v>
      </c>
      <c r="I295">
        <v>7.2790420959197704</v>
      </c>
      <c r="J295">
        <f>(Table2[[#This Row],[1M Return vs Nifty]]-AVERAGE(Table2[1M Return vs Nifty]))/_xlfn.STDEV.P(Table2[1M Return vs Nifty])</f>
        <v>0.73546749663034861</v>
      </c>
      <c r="K295">
        <v>3.5321094718864798</v>
      </c>
      <c r="L295">
        <f>(Table2[[#This Row],[6M Return vs Nifty]]-AVERAGE(Table2[6M Return vs Nifty]))/_xlfn.STDEV.P(Table2[6M Return vs Nifty])</f>
        <v>-0.12136794377785021</v>
      </c>
      <c r="M295">
        <v>-3.3514969382132098</v>
      </c>
      <c r="N295">
        <f>(Table2[[#This Row],[1W Return vs Nifty]]-AVERAGE(Table2[1W Return vs Nifty]))/_xlfn.STDEV.P(Table2[1W Return vs Nifty])</f>
        <v>-0.5785729655539662</v>
      </c>
      <c r="O295">
        <v>767.33</v>
      </c>
      <c r="P295">
        <v>726.50811155325903</v>
      </c>
      <c r="Q295">
        <v>628.27281811801504</v>
      </c>
      <c r="R295">
        <v>61.404930886406</v>
      </c>
      <c r="S295" s="2">
        <f>(Table2[[#This Row],[Close Price]]-Table2[[#This Row],[20D EMA]])/Table2[[#This Row],[20D EMA]]</f>
        <v>4.524780733191705E-2</v>
      </c>
      <c r="T295" s="2">
        <f>(Table2[[#This Row],[Close Price]]-Table2[[#This Row],[50D EMA]])/Table2[[#This Row],[50D EMA]]</f>
        <v>0.10397941502020391</v>
      </c>
      <c r="U295" s="2">
        <f>(Table2[[#This Row],[Close Price]]-Table2[[#This Row],[200D EMA]])/Table2[[#This Row],[200D EMA]]</f>
        <v>0.27659509829270146</v>
      </c>
      <c r="V295">
        <v>2.3184333087916902</v>
      </c>
      <c r="W295">
        <v>781.1</v>
      </c>
      <c r="X295">
        <v>806.25</v>
      </c>
      <c r="Y295">
        <v>781.1</v>
      </c>
      <c r="Z295">
        <v>806.25</v>
      </c>
      <c r="AA295">
        <v>781.1</v>
      </c>
      <c r="AB295">
        <v>806.25</v>
      </c>
      <c r="AC295" s="2">
        <f>(Table2[[#This Row],[Close Price]]/Table2[[#This Row],[Day Low]])-1</f>
        <v>2.6821149660734678E-2</v>
      </c>
      <c r="AD295" s="2">
        <f>(Table2[[#This Row],[Day High]]/Table2[[#This Row],[Close Price]])-1</f>
        <v>5.2365812605199569E-3</v>
      </c>
      <c r="AE295" s="2">
        <f>(Table2[[#This Row],[Close Price]]/Table2[[#This Row],[Current Week Low]])-1</f>
        <v>2.6821149660734678E-2</v>
      </c>
      <c r="AF295" s="2">
        <f>(Table2[[#This Row],[Current Week High]]/Table2[[#This Row],[Close Price]])-1</f>
        <v>5.2365812605199569E-3</v>
      </c>
      <c r="AG295" s="2">
        <f>(Table2[[#This Row],[Close Price]]/Table2[[#This Row],[Current Month Low]])-1</f>
        <v>2.6821149660734678E-2</v>
      </c>
      <c r="AH295" s="2">
        <f>(Table2[[#This Row],[Current Month High]]/Table2[[#This Row],[Close Price]])-1</f>
        <v>5.2365812605199569E-3</v>
      </c>
      <c r="AI295">
        <v>5.2926874883111896</v>
      </c>
      <c r="AJ295">
        <v>90.873393622084706</v>
      </c>
      <c r="AK295" t="str">
        <f>IF(AND(Table2[[#This Row],[20D EMA]]&gt;Table2[[#This Row],[50D EMA]],Table2[[#This Row],[50D EMA]]&gt;Table2[[#This Row],[200D EMA]]),"Uptrend","Downtrend/NoTrend")</f>
        <v>Uptrend</v>
      </c>
      <c r="AL295">
        <v>0.32</v>
      </c>
      <c r="AM295" t="s">
        <v>10354</v>
      </c>
      <c r="AN295">
        <v>9.31</v>
      </c>
      <c r="AO295" t="s">
        <v>10354</v>
      </c>
      <c r="AP295">
        <v>6.9341434642375993E-2</v>
      </c>
      <c r="AQ295">
        <f>(Table2[[#This Row],[Sharpe Ratio]]-AVERAGE(Table2[Sharpe Ratio]))/_xlfn.STDEV.P(Table2[Sharpe Ratio])</f>
        <v>6.6041269431264801E-2</v>
      </c>
      <c r="AR29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0.34684289945208768</v>
      </c>
      <c r="AS295">
        <f>_xlfn.RANK.AVG(Table2[[#This Row],[1Y Return vs Nifty Z-Score]],Table2[1Y Return vs Nifty Z-Score])</f>
        <v>232</v>
      </c>
      <c r="AT295">
        <f>_xlfn.RANK.AVG(Table2[[#This Row],[6M Return vs Nifty Z-Score]],Table2[6M Return vs Nifty Z-Score])</f>
        <v>367</v>
      </c>
      <c r="AU295">
        <f>_xlfn.RANK.AVG(Table2[[#This Row],[Sharpe Ratio Z-Score]],Table2[Sharpe Ratio Z-Score])</f>
        <v>335</v>
      </c>
      <c r="AV295">
        <f>(Table2[[#This Row],[Rank 1Y]]+Table2[[#This Row],[Rank 6M]]+Table2[[#This Row],[Rank Sharpe]])/3</f>
        <v>311.33333333333331</v>
      </c>
    </row>
    <row r="296" spans="1:48" x14ac:dyDescent="0.3">
      <c r="A296" t="s">
        <v>563</v>
      </c>
      <c r="B296" t="s">
        <v>564</v>
      </c>
      <c r="C296" t="s">
        <v>10308</v>
      </c>
      <c r="D296" t="s">
        <v>18</v>
      </c>
      <c r="E296">
        <v>35682.911099719997</v>
      </c>
      <c r="F296">
        <v>203.6</v>
      </c>
      <c r="G296">
        <v>77.901402588290694</v>
      </c>
      <c r="H296">
        <f>(Table2[[#This Row],[1Y Return vs Nifty]]-AVERAGE(Table2[1Y Return vs Nifty]))/_xlfn.STDEV.P(Table2[1Y Return vs Nifty])</f>
        <v>0.93442497162894023</v>
      </c>
      <c r="I296">
        <v>-6.9358662340265802</v>
      </c>
      <c r="J296">
        <f>(Table2[[#This Row],[1M Return vs Nifty]]-AVERAGE(Table2[1M Return vs Nifty]))/_xlfn.STDEV.P(Table2[1M Return vs Nifty])</f>
        <v>-0.7242470211330464</v>
      </c>
      <c r="K296">
        <v>-25.615777911295002</v>
      </c>
      <c r="L296">
        <f>(Table2[[#This Row],[6M Return vs Nifty]]-AVERAGE(Table2[6M Return vs Nifty]))/_xlfn.STDEV.P(Table2[6M Return vs Nifty])</f>
        <v>-1.1399422050184798</v>
      </c>
      <c r="M296">
        <v>-4.6387237689195997</v>
      </c>
      <c r="N296">
        <f>(Table2[[#This Row],[1W Return vs Nifty]]-AVERAGE(Table2[1W Return vs Nifty]))/_xlfn.STDEV.P(Table2[1W Return vs Nifty])</f>
        <v>-0.88788047259044434</v>
      </c>
      <c r="O296">
        <v>209.81</v>
      </c>
      <c r="P296">
        <v>212.99727307690199</v>
      </c>
      <c r="Q296">
        <v>191.57602443760999</v>
      </c>
      <c r="R296">
        <v>34.477590338722003</v>
      </c>
      <c r="S296" s="2">
        <f>(Table2[[#This Row],[Close Price]]-Table2[[#This Row],[20D EMA]])/Table2[[#This Row],[20D EMA]]</f>
        <v>-2.9598207902387912E-2</v>
      </c>
      <c r="T296" s="2">
        <f>(Table2[[#This Row],[Close Price]]-Table2[[#This Row],[50D EMA]])/Table2[[#This Row],[50D EMA]]</f>
        <v>-4.411921777754E-2</v>
      </c>
      <c r="U296" s="2">
        <f>(Table2[[#This Row],[Close Price]]-Table2[[#This Row],[200D EMA]])/Table2[[#This Row],[200D EMA]]</f>
        <v>6.2763467389447894E-2</v>
      </c>
      <c r="V296">
        <v>0.43124417131654202</v>
      </c>
      <c r="W296">
        <v>202.4</v>
      </c>
      <c r="X296">
        <v>210.35</v>
      </c>
      <c r="Y296">
        <v>202.4</v>
      </c>
      <c r="Z296">
        <v>210.35</v>
      </c>
      <c r="AA296">
        <v>202.4</v>
      </c>
      <c r="AB296">
        <v>210.35</v>
      </c>
      <c r="AC296" s="2">
        <f>(Table2[[#This Row],[Close Price]]/Table2[[#This Row],[Day Low]])-1</f>
        <v>5.9288537549406772E-3</v>
      </c>
      <c r="AD296" s="2">
        <f>(Table2[[#This Row],[Day High]]/Table2[[#This Row],[Close Price]])-1</f>
        <v>3.3153241650294651E-2</v>
      </c>
      <c r="AE296" s="2">
        <f>(Table2[[#This Row],[Close Price]]/Table2[[#This Row],[Current Week Low]])-1</f>
        <v>5.9288537549406772E-3</v>
      </c>
      <c r="AF296" s="2">
        <f>(Table2[[#This Row],[Current Week High]]/Table2[[#This Row],[Close Price]])-1</f>
        <v>3.3153241650294651E-2</v>
      </c>
      <c r="AG296" s="2">
        <f>(Table2[[#This Row],[Close Price]]/Table2[[#This Row],[Current Month Low]])-1</f>
        <v>5.9288537549406772E-3</v>
      </c>
      <c r="AH296" s="2">
        <f>(Table2[[#This Row],[Current Month High]]/Table2[[#This Row],[Close Price]])-1</f>
        <v>3.3153241650294651E-2</v>
      </c>
      <c r="AI296">
        <v>42.067779960707199</v>
      </c>
      <c r="AJ296">
        <v>138.407494145199</v>
      </c>
      <c r="AK296" t="str">
        <f>IF(AND(Table2[[#This Row],[20D EMA]]&gt;Table2[[#This Row],[50D EMA]],Table2[[#This Row],[50D EMA]]&gt;Table2[[#This Row],[200D EMA]]),"Uptrend","Downtrend/NoTrend")</f>
        <v>Downtrend/NoTrend</v>
      </c>
      <c r="AL296">
        <v>-0.11</v>
      </c>
      <c r="AM296" t="s">
        <v>10353</v>
      </c>
      <c r="AN296">
        <v>-0.12</v>
      </c>
      <c r="AO296" t="s">
        <v>10353</v>
      </c>
      <c r="AP296">
        <v>0.134692541006012</v>
      </c>
      <c r="AQ296">
        <f>(Table2[[#This Row],[Sharpe Ratio]]-AVERAGE(Table2[Sharpe Ratio]))/_xlfn.STDEV.P(Table2[Sharpe Ratio])</f>
        <v>0.81374362531094691</v>
      </c>
      <c r="AR29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96">
        <f>_xlfn.RANK.AVG(Table2[[#This Row],[1Y Return vs Nifty Z-Score]],Table2[1Y Return vs Nifty Z-Score])</f>
        <v>107</v>
      </c>
      <c r="AT296">
        <f>_xlfn.RANK.AVG(Table2[[#This Row],[6M Return vs Nifty Z-Score]],Table2[6M Return vs Nifty Z-Score])</f>
        <v>674</v>
      </c>
      <c r="AU296">
        <f>_xlfn.RANK.AVG(Table2[[#This Row],[Sharpe Ratio Z-Score]],Table2[Sharpe Ratio Z-Score])</f>
        <v>154</v>
      </c>
      <c r="AV296">
        <f>(Table2[[#This Row],[Rank 1Y]]+Table2[[#This Row],[Rank 6M]]+Table2[[#This Row],[Rank Sharpe]])/3</f>
        <v>311.66666666666669</v>
      </c>
    </row>
    <row r="297" spans="1:48" x14ac:dyDescent="0.3">
      <c r="A297" t="s">
        <v>688</v>
      </c>
      <c r="B297" t="s">
        <v>689</v>
      </c>
      <c r="C297" t="s">
        <v>10321</v>
      </c>
      <c r="D297" t="s">
        <v>443</v>
      </c>
      <c r="E297">
        <v>26054.948700000001</v>
      </c>
      <c r="F297">
        <v>3717.25</v>
      </c>
      <c r="G297">
        <v>6.1095629475000903</v>
      </c>
      <c r="H297">
        <f>(Table2[[#This Row],[1Y Return vs Nifty]]-AVERAGE(Table2[1Y Return vs Nifty]))/_xlfn.STDEV.P(Table2[1Y Return vs Nifty])</f>
        <v>-0.27808967600545492</v>
      </c>
      <c r="I297">
        <v>-0.38286225487729397</v>
      </c>
      <c r="J297">
        <f>(Table2[[#This Row],[1M Return vs Nifty]]-AVERAGE(Table2[1M Return vs Nifty]))/_xlfn.STDEV.P(Table2[1M Return vs Nifty])</f>
        <v>-5.1325689436944592E-2</v>
      </c>
      <c r="K297">
        <v>5.2258884680869597</v>
      </c>
      <c r="L297">
        <f>(Table2[[#This Row],[6M Return vs Nifty]]-AVERAGE(Table2[6M Return vs Nifty]))/_xlfn.STDEV.P(Table2[6M Return vs Nifty])</f>
        <v>-6.2178759083961442E-2</v>
      </c>
      <c r="M297">
        <v>3.2145968542883501</v>
      </c>
      <c r="N297">
        <f>(Table2[[#This Row],[1W Return vs Nifty]]-AVERAGE(Table2[1W Return vs Nifty]))/_xlfn.STDEV.P(Table2[1W Return vs Nifty])</f>
        <v>0.99919254824583092</v>
      </c>
      <c r="O297">
        <v>3590.21</v>
      </c>
      <c r="P297">
        <v>3540.5238305094999</v>
      </c>
      <c r="Q297">
        <v>3246.4600311183799</v>
      </c>
      <c r="R297">
        <v>77.497054606956993</v>
      </c>
      <c r="S297" s="2">
        <f>(Table2[[#This Row],[Close Price]]-Table2[[#This Row],[20D EMA]])/Table2[[#This Row],[20D EMA]]</f>
        <v>3.538511674804537E-2</v>
      </c>
      <c r="T297" s="2">
        <f>(Table2[[#This Row],[Close Price]]-Table2[[#This Row],[50D EMA]])/Table2[[#This Row],[50D EMA]]</f>
        <v>4.9915260552015055E-2</v>
      </c>
      <c r="U297" s="2">
        <f>(Table2[[#This Row],[Close Price]]-Table2[[#This Row],[200D EMA]])/Table2[[#This Row],[200D EMA]]</f>
        <v>0.14501640690750678</v>
      </c>
      <c r="V297">
        <v>0.80183697623739203</v>
      </c>
      <c r="W297">
        <v>3671</v>
      </c>
      <c r="X297">
        <v>3775</v>
      </c>
      <c r="Y297">
        <v>3671</v>
      </c>
      <c r="Z297">
        <v>3775</v>
      </c>
      <c r="AA297">
        <v>3671</v>
      </c>
      <c r="AB297">
        <v>3775</v>
      </c>
      <c r="AC297" s="2">
        <f>(Table2[[#This Row],[Close Price]]/Table2[[#This Row],[Day Low]])-1</f>
        <v>1.2598746935439831E-2</v>
      </c>
      <c r="AD297" s="2">
        <f>(Table2[[#This Row],[Day High]]/Table2[[#This Row],[Close Price]])-1</f>
        <v>1.5535678256775931E-2</v>
      </c>
      <c r="AE297" s="2">
        <f>(Table2[[#This Row],[Close Price]]/Table2[[#This Row],[Current Week Low]])-1</f>
        <v>1.2598746935439831E-2</v>
      </c>
      <c r="AF297" s="2">
        <f>(Table2[[#This Row],[Current Week High]]/Table2[[#This Row],[Close Price]])-1</f>
        <v>1.5535678256775931E-2</v>
      </c>
      <c r="AG297" s="2">
        <f>(Table2[[#This Row],[Close Price]]/Table2[[#This Row],[Current Month Low]])-1</f>
        <v>1.2598746935439831E-2</v>
      </c>
      <c r="AH297" s="2">
        <f>(Table2[[#This Row],[Current Month High]]/Table2[[#This Row],[Close Price]])-1</f>
        <v>1.5535678256775931E-2</v>
      </c>
      <c r="AI297">
        <v>5.9600511130539902</v>
      </c>
      <c r="AJ297">
        <v>48.088759635878297</v>
      </c>
      <c r="AK297" t="str">
        <f>IF(AND(Table2[[#This Row],[20D EMA]]&gt;Table2[[#This Row],[50D EMA]],Table2[[#This Row],[50D EMA]]&gt;Table2[[#This Row],[200D EMA]]),"Uptrend","Downtrend/NoTrend")</f>
        <v>Uptrend</v>
      </c>
      <c r="AL297">
        <v>0.16</v>
      </c>
      <c r="AM297" t="s">
        <v>10354</v>
      </c>
      <c r="AN297">
        <v>5.5</v>
      </c>
      <c r="AO297" t="s">
        <v>10354</v>
      </c>
      <c r="AP297">
        <v>0.111989308077193</v>
      </c>
      <c r="AQ297">
        <f>(Table2[[#This Row],[Sharpe Ratio]]-AVERAGE(Table2[Sharpe Ratio]))/_xlfn.STDEV.P(Table2[Sharpe Ratio])</f>
        <v>0.55398886840588457</v>
      </c>
      <c r="AR29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1.1615872921253545</v>
      </c>
      <c r="AS297">
        <f>_xlfn.RANK.AVG(Table2[[#This Row],[1Y Return vs Nifty Z-Score]],Table2[1Y Return vs Nifty Z-Score])</f>
        <v>383</v>
      </c>
      <c r="AT297">
        <f>_xlfn.RANK.AVG(Table2[[#This Row],[6M Return vs Nifty Z-Score]],Table2[6M Return vs Nifty Z-Score])</f>
        <v>351</v>
      </c>
      <c r="AU297">
        <f>_xlfn.RANK.AVG(Table2[[#This Row],[Sharpe Ratio Z-Score]],Table2[Sharpe Ratio Z-Score])</f>
        <v>202</v>
      </c>
      <c r="AV297">
        <f>(Table2[[#This Row],[Rank 1Y]]+Table2[[#This Row],[Rank 6M]]+Table2[[#This Row],[Rank Sharpe]])/3</f>
        <v>312</v>
      </c>
    </row>
    <row r="298" spans="1:48" x14ac:dyDescent="0.3">
      <c r="A298" t="s">
        <v>1103</v>
      </c>
      <c r="B298" t="s">
        <v>1104</v>
      </c>
      <c r="C298" t="s">
        <v>10319</v>
      </c>
      <c r="D298" t="s">
        <v>1105</v>
      </c>
      <c r="E298">
        <v>11467.214186089999</v>
      </c>
      <c r="F298">
        <v>771.55</v>
      </c>
      <c r="G298">
        <v>50.413621166742303</v>
      </c>
      <c r="H298">
        <f>(Table2[[#This Row],[1Y Return vs Nifty]]-AVERAGE(Table2[1Y Return vs Nifty]))/_xlfn.STDEV.P(Table2[1Y Return vs Nifty])</f>
        <v>0.47017530521333001</v>
      </c>
      <c r="I298">
        <v>10.314915892104199</v>
      </c>
      <c r="J298">
        <f>(Table2[[#This Row],[1M Return vs Nifty]]-AVERAGE(Table2[1M Return vs Nifty]))/_xlfn.STDEV.P(Table2[1M Return vs Nifty])</f>
        <v>1.0472182973760757</v>
      </c>
      <c r="K298">
        <v>37.102945869375603</v>
      </c>
      <c r="L298">
        <f>(Table2[[#This Row],[6M Return vs Nifty]]-AVERAGE(Table2[6M Return vs Nifty]))/_xlfn.STDEV.P(Table2[6M Return vs Nifty])</f>
        <v>1.0517664735910361</v>
      </c>
      <c r="M298">
        <v>4.7940896875692101</v>
      </c>
      <c r="N298">
        <f>(Table2[[#This Row],[1W Return vs Nifty]]-AVERAGE(Table2[1W Return vs Nifty]))/_xlfn.STDEV.P(Table2[1W Return vs Nifty])</f>
        <v>1.37872860124745</v>
      </c>
      <c r="O298">
        <v>736.22</v>
      </c>
      <c r="P298">
        <v>690.03457996428494</v>
      </c>
      <c r="Q298">
        <v>591.22092314376505</v>
      </c>
      <c r="R298">
        <v>63.328554333394301</v>
      </c>
      <c r="S298" s="2">
        <f>(Table2[[#This Row],[Close Price]]-Table2[[#This Row],[20D EMA]])/Table2[[#This Row],[20D EMA]]</f>
        <v>4.7988373040667089E-2</v>
      </c>
      <c r="T298" s="2">
        <f>(Table2[[#This Row],[Close Price]]-Table2[[#This Row],[50D EMA]])/Table2[[#This Row],[50D EMA]]</f>
        <v>0.11813236959796147</v>
      </c>
      <c r="U298" s="2">
        <f>(Table2[[#This Row],[Close Price]]-Table2[[#This Row],[200D EMA]])/Table2[[#This Row],[200D EMA]]</f>
        <v>0.30501132452713442</v>
      </c>
      <c r="V298">
        <v>1.5986961665598001</v>
      </c>
      <c r="W298">
        <v>768.55</v>
      </c>
      <c r="X298">
        <v>786.3</v>
      </c>
      <c r="Y298">
        <v>768.55</v>
      </c>
      <c r="Z298">
        <v>786.3</v>
      </c>
      <c r="AA298">
        <v>768.55</v>
      </c>
      <c r="AB298">
        <v>786.3</v>
      </c>
      <c r="AC298" s="2">
        <f>(Table2[[#This Row],[Close Price]]/Table2[[#This Row],[Day Low]])-1</f>
        <v>3.9034545572831369E-3</v>
      </c>
      <c r="AD298" s="2">
        <f>(Table2[[#This Row],[Day High]]/Table2[[#This Row],[Close Price]])-1</f>
        <v>1.9117361156114399E-2</v>
      </c>
      <c r="AE298" s="2">
        <f>(Table2[[#This Row],[Close Price]]/Table2[[#This Row],[Current Week Low]])-1</f>
        <v>3.9034545572831369E-3</v>
      </c>
      <c r="AF298" s="2">
        <f>(Table2[[#This Row],[Current Week High]]/Table2[[#This Row],[Close Price]])-1</f>
        <v>1.9117361156114399E-2</v>
      </c>
      <c r="AG298" s="2">
        <f>(Table2[[#This Row],[Close Price]]/Table2[[#This Row],[Current Month Low]])-1</f>
        <v>3.9034545572831369E-3</v>
      </c>
      <c r="AH298" s="2">
        <f>(Table2[[#This Row],[Current Month High]]/Table2[[#This Row],[Close Price]])-1</f>
        <v>1.9117361156114399E-2</v>
      </c>
      <c r="AI298">
        <v>5.4759898904801902</v>
      </c>
      <c r="AJ298">
        <v>92.718870987885495</v>
      </c>
      <c r="AK298" t="str">
        <f>IF(AND(Table2[[#This Row],[20D EMA]]&gt;Table2[[#This Row],[50D EMA]],Table2[[#This Row],[50D EMA]]&gt;Table2[[#This Row],[200D EMA]]),"Uptrend","Downtrend/NoTrend")</f>
        <v>Uptrend</v>
      </c>
      <c r="AL298">
        <v>0.02</v>
      </c>
      <c r="AM298" t="s">
        <v>10354</v>
      </c>
      <c r="AN298">
        <v>12.89</v>
      </c>
      <c r="AO298" t="s">
        <v>10354</v>
      </c>
      <c r="AP298">
        <v>-4.4906762421415003E-2</v>
      </c>
      <c r="AQ298">
        <f>(Table2[[#This Row],[Sharpe Ratio]]-AVERAGE(Table2[Sharpe Ratio]))/_xlfn.STDEV.P(Table2[Sharpe Ratio])</f>
        <v>-1.2411079259362352</v>
      </c>
      <c r="AR29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2.7067807514916566</v>
      </c>
      <c r="AS298">
        <f>_xlfn.RANK.AVG(Table2[[#This Row],[1Y Return vs Nifty Z-Score]],Table2[1Y Return vs Nifty Z-Score])</f>
        <v>180</v>
      </c>
      <c r="AT298">
        <f>_xlfn.RANK.AVG(Table2[[#This Row],[6M Return vs Nifty Z-Score]],Table2[6M Return vs Nifty Z-Score])</f>
        <v>99</v>
      </c>
      <c r="AU298">
        <f>_xlfn.RANK.AVG(Table2[[#This Row],[Sharpe Ratio Z-Score]],Table2[Sharpe Ratio Z-Score])</f>
        <v>658</v>
      </c>
      <c r="AV298">
        <f>(Table2[[#This Row],[Rank 1Y]]+Table2[[#This Row],[Rank 6M]]+Table2[[#This Row],[Rank Sharpe]])/3</f>
        <v>312.33333333333331</v>
      </c>
    </row>
    <row r="299" spans="1:48" x14ac:dyDescent="0.3">
      <c r="A299" t="s">
        <v>948</v>
      </c>
      <c r="B299" t="s">
        <v>949</v>
      </c>
      <c r="C299" t="s">
        <v>10312</v>
      </c>
      <c r="D299" t="s">
        <v>950</v>
      </c>
      <c r="E299">
        <v>15646.17478944</v>
      </c>
      <c r="F299">
        <v>813.8</v>
      </c>
      <c r="G299">
        <v>35.576262827546699</v>
      </c>
      <c r="H299">
        <f>(Table2[[#This Row],[1Y Return vs Nifty]]-AVERAGE(Table2[1Y Return vs Nifty]))/_xlfn.STDEV.P(Table2[1Y Return vs Nifty])</f>
        <v>0.21958255806420721</v>
      </c>
      <c r="I299">
        <v>-9.1936191454906293</v>
      </c>
      <c r="J299">
        <f>(Table2[[#This Row],[1M Return vs Nifty]]-AVERAGE(Table2[1M Return vs Nifty]))/_xlfn.STDEV.P(Table2[1M Return vs Nifty])</f>
        <v>-0.95609337749988221</v>
      </c>
      <c r="K299">
        <v>41.460987116134099</v>
      </c>
      <c r="L299">
        <f>(Table2[[#This Row],[6M Return vs Nifty]]-AVERAGE(Table2[6M Return vs Nifty]))/_xlfn.STDEV.P(Table2[6M Return vs Nifty])</f>
        <v>1.204058424805811</v>
      </c>
      <c r="M299">
        <v>-2.78386623255285</v>
      </c>
      <c r="N299">
        <f>(Table2[[#This Row],[1W Return vs Nifty]]-AVERAGE(Table2[1W Return vs Nifty]))/_xlfn.STDEV.P(Table2[1W Return vs Nifty])</f>
        <v>-0.44217708388265725</v>
      </c>
      <c r="O299">
        <v>802.19</v>
      </c>
      <c r="P299">
        <v>770.95791520304101</v>
      </c>
      <c r="Q299">
        <v>632.57240520627704</v>
      </c>
      <c r="R299">
        <v>57.989035660181898</v>
      </c>
      <c r="S299" s="2">
        <f>(Table2[[#This Row],[Close Price]]-Table2[[#This Row],[20D EMA]])/Table2[[#This Row],[20D EMA]]</f>
        <v>1.4472880489659432E-2</v>
      </c>
      <c r="T299" s="2">
        <f>(Table2[[#This Row],[Close Price]]-Table2[[#This Row],[50D EMA]])/Table2[[#This Row],[50D EMA]]</f>
        <v>5.5569939619435606E-2</v>
      </c>
      <c r="U299" s="2">
        <f>(Table2[[#This Row],[Close Price]]-Table2[[#This Row],[200D EMA]])/Table2[[#This Row],[200D EMA]]</f>
        <v>0.28649304538446629</v>
      </c>
      <c r="V299">
        <v>0.54624031423282404</v>
      </c>
      <c r="W299">
        <v>795</v>
      </c>
      <c r="X299">
        <v>845</v>
      </c>
      <c r="Y299">
        <v>795</v>
      </c>
      <c r="Z299">
        <v>845</v>
      </c>
      <c r="AA299">
        <v>795</v>
      </c>
      <c r="AB299">
        <v>845</v>
      </c>
      <c r="AC299" s="2">
        <f>(Table2[[#This Row],[Close Price]]/Table2[[#This Row],[Day Low]])-1</f>
        <v>2.3647798742138404E-2</v>
      </c>
      <c r="AD299" s="2">
        <f>(Table2[[#This Row],[Day High]]/Table2[[#This Row],[Close Price]])-1</f>
        <v>3.833865814696491E-2</v>
      </c>
      <c r="AE299" s="2">
        <f>(Table2[[#This Row],[Close Price]]/Table2[[#This Row],[Current Week Low]])-1</f>
        <v>2.3647798742138404E-2</v>
      </c>
      <c r="AF299" s="2">
        <f>(Table2[[#This Row],[Current Week High]]/Table2[[#This Row],[Close Price]])-1</f>
        <v>3.833865814696491E-2</v>
      </c>
      <c r="AG299" s="2">
        <f>(Table2[[#This Row],[Close Price]]/Table2[[#This Row],[Current Month Low]])-1</f>
        <v>2.3647798742138404E-2</v>
      </c>
      <c r="AH299" s="2">
        <f>(Table2[[#This Row],[Current Month High]]/Table2[[#This Row],[Close Price]])-1</f>
        <v>3.833865814696491E-2</v>
      </c>
      <c r="AI299">
        <v>7.7291717866797702</v>
      </c>
      <c r="AJ299">
        <v>82.323288898846101</v>
      </c>
      <c r="AK299" t="str">
        <f>IF(AND(Table2[[#This Row],[20D EMA]]&gt;Table2[[#This Row],[50D EMA]],Table2[[#This Row],[50D EMA]]&gt;Table2[[#This Row],[200D EMA]]),"Uptrend","Downtrend/NoTrend")</f>
        <v>Uptrend</v>
      </c>
      <c r="AL299">
        <v>0.26</v>
      </c>
      <c r="AM299" t="s">
        <v>10354</v>
      </c>
      <c r="AN299">
        <v>2.2999999999999998</v>
      </c>
      <c r="AO299" t="s">
        <v>10354</v>
      </c>
      <c r="AP299">
        <v>-2.1830108612737001E-2</v>
      </c>
      <c r="AQ299">
        <f>(Table2[[#This Row],[Sharpe Ratio]]-AVERAGE(Table2[Sharpe Ratio]))/_xlfn.STDEV.P(Table2[Sharpe Ratio])</f>
        <v>-0.97708074447493609</v>
      </c>
      <c r="AR29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-0.95171022298745744</v>
      </c>
      <c r="AS299">
        <f>_xlfn.RANK.AVG(Table2[[#This Row],[1Y Return vs Nifty Z-Score]],Table2[1Y Return vs Nifty Z-Score])</f>
        <v>240</v>
      </c>
      <c r="AT299">
        <f>_xlfn.RANK.AVG(Table2[[#This Row],[6M Return vs Nifty Z-Score]],Table2[6M Return vs Nifty Z-Score])</f>
        <v>84</v>
      </c>
      <c r="AU299">
        <f>_xlfn.RANK.AVG(Table2[[#This Row],[Sharpe Ratio Z-Score]],Table2[Sharpe Ratio Z-Score])</f>
        <v>614</v>
      </c>
      <c r="AV299">
        <f>(Table2[[#This Row],[Rank 1Y]]+Table2[[#This Row],[Rank 6M]]+Table2[[#This Row],[Rank Sharpe]])/3</f>
        <v>312.66666666666669</v>
      </c>
    </row>
    <row r="300" spans="1:48" x14ac:dyDescent="0.3">
      <c r="A300" t="s">
        <v>1575</v>
      </c>
      <c r="B300" t="s">
        <v>1576</v>
      </c>
      <c r="C300" t="s">
        <v>10314</v>
      </c>
      <c r="D300" t="s">
        <v>195</v>
      </c>
      <c r="E300">
        <v>6163.0216740400001</v>
      </c>
      <c r="F300">
        <v>680.05</v>
      </c>
      <c r="G300">
        <v>39.501474615766099</v>
      </c>
      <c r="H300">
        <f>(Table2[[#This Row],[1Y Return vs Nifty]]-AVERAGE(Table2[1Y Return vs Nifty]))/_xlfn.STDEV.P(Table2[1Y Return vs Nifty])</f>
        <v>0.28587667745293843</v>
      </c>
      <c r="I300">
        <v>10.607420533649501</v>
      </c>
      <c r="J300">
        <f>(Table2[[#This Row],[1M Return vs Nifty]]-AVERAGE(Table2[1M Return vs Nifty]))/_xlfn.STDEV.P(Table2[1M Return vs Nifty])</f>
        <v>1.0772553023194953</v>
      </c>
      <c r="K300">
        <v>25.401891407493299</v>
      </c>
      <c r="L300">
        <f>(Table2[[#This Row],[6M Return vs Nifty]]-AVERAGE(Table2[6M Return vs Nifty]))/_xlfn.STDEV.P(Table2[6M Return vs Nifty])</f>
        <v>0.64287258884503129</v>
      </c>
      <c r="M300">
        <v>0.79209770335132801</v>
      </c>
      <c r="N300">
        <f>(Table2[[#This Row],[1W Return vs Nifty]]-AVERAGE(Table2[1W Return vs Nifty]))/_xlfn.STDEV.P(Table2[1W Return vs Nifty])</f>
        <v>0.41709065656670524</v>
      </c>
      <c r="O300">
        <v>643.59</v>
      </c>
      <c r="P300">
        <v>619.19623465688903</v>
      </c>
      <c r="Q300">
        <v>538.75107596119994</v>
      </c>
      <c r="R300">
        <v>64.964039476832596</v>
      </c>
      <c r="S300" s="2">
        <f>(Table2[[#This Row],[Close Price]]-Table2[[#This Row],[20D EMA]])/Table2[[#This Row],[20D EMA]]</f>
        <v>5.6650973445827188E-2</v>
      </c>
      <c r="T300" s="2">
        <f>(Table2[[#This Row],[Close Price]]-Table2[[#This Row],[50D EMA]])/Table2[[#This Row],[50D EMA]]</f>
        <v>9.8278642435271596E-2</v>
      </c>
      <c r="U300" s="2">
        <f>(Table2[[#This Row],[Close Price]]-Table2[[#This Row],[200D EMA]])/Table2[[#This Row],[200D EMA]]</f>
        <v>0.26227126096538161</v>
      </c>
      <c r="V300">
        <v>1.8784234489018801</v>
      </c>
      <c r="W300">
        <v>673</v>
      </c>
      <c r="X300">
        <v>696.25</v>
      </c>
      <c r="Y300">
        <v>673</v>
      </c>
      <c r="Z300">
        <v>696.25</v>
      </c>
      <c r="AA300">
        <v>673</v>
      </c>
      <c r="AB300">
        <v>696.25</v>
      </c>
      <c r="AC300" s="2">
        <f>(Table2[[#This Row],[Close Price]]/Table2[[#This Row],[Day Low]])-1</f>
        <v>1.0475482912332801E-2</v>
      </c>
      <c r="AD300" s="2">
        <f>(Table2[[#This Row],[Day High]]/Table2[[#This Row],[Close Price]])-1</f>
        <v>2.3821777810455247E-2</v>
      </c>
      <c r="AE300" s="2">
        <f>(Table2[[#This Row],[Close Price]]/Table2[[#This Row],[Current Week Low]])-1</f>
        <v>1.0475482912332801E-2</v>
      </c>
      <c r="AF300" s="2">
        <f>(Table2[[#This Row],[Current Week High]]/Table2[[#This Row],[Close Price]])-1</f>
        <v>2.3821777810455247E-2</v>
      </c>
      <c r="AG300" s="2">
        <f>(Table2[[#This Row],[Close Price]]/Table2[[#This Row],[Current Month Low]])-1</f>
        <v>1.0475482912332801E-2</v>
      </c>
      <c r="AH300" s="2">
        <f>(Table2[[#This Row],[Current Month High]]/Table2[[#This Row],[Close Price]])-1</f>
        <v>2.3821777810455247E-2</v>
      </c>
      <c r="AI300">
        <v>6.1245496654657803</v>
      </c>
      <c r="AJ300">
        <v>83.252492589598404</v>
      </c>
      <c r="AK300" t="str">
        <f>IF(AND(Table2[[#This Row],[20D EMA]]&gt;Table2[[#This Row],[50D EMA]],Table2[[#This Row],[50D EMA]]&gt;Table2[[#This Row],[200D EMA]]),"Uptrend","Downtrend/NoTrend")</f>
        <v>Uptrend</v>
      </c>
      <c r="AL300">
        <v>-0.04</v>
      </c>
      <c r="AM300" t="s">
        <v>10353</v>
      </c>
      <c r="AN300">
        <v>17.27</v>
      </c>
      <c r="AO300" t="s">
        <v>10354</v>
      </c>
      <c r="AQ300">
        <f>(Table2[[#This Row],[Sharpe Ratio]]-AVERAGE(Table2[Sharpe Ratio]))/_xlfn.STDEV.P(Table2[Sharpe Ratio])</f>
        <v>-0.72731567472953307</v>
      </c>
      <c r="AR30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1.6957795504546371</v>
      </c>
      <c r="AS300">
        <f>_xlfn.RANK.AVG(Table2[[#This Row],[1Y Return vs Nifty Z-Score]],Table2[1Y Return vs Nifty Z-Score])</f>
        <v>224</v>
      </c>
      <c r="AT300">
        <f>_xlfn.RANK.AVG(Table2[[#This Row],[6M Return vs Nifty Z-Score]],Table2[6M Return vs Nifty Z-Score])</f>
        <v>167</v>
      </c>
      <c r="AU300">
        <f>_xlfn.RANK.AVG(Table2[[#This Row],[Sharpe Ratio Z-Score]],Table2[Sharpe Ratio Z-Score])</f>
        <v>548</v>
      </c>
      <c r="AV300">
        <f>(Table2[[#This Row],[Rank 1Y]]+Table2[[#This Row],[Rank 6M]]+Table2[[#This Row],[Rank Sharpe]])/3</f>
        <v>313</v>
      </c>
    </row>
    <row r="301" spans="1:48" x14ac:dyDescent="0.3">
      <c r="A301" t="s">
        <v>936</v>
      </c>
      <c r="B301" t="s">
        <v>937</v>
      </c>
      <c r="C301" t="s">
        <v>10313</v>
      </c>
      <c r="D301" t="s">
        <v>273</v>
      </c>
      <c r="E301">
        <v>15844.3639978149</v>
      </c>
      <c r="F301">
        <v>678.95</v>
      </c>
      <c r="G301">
        <v>50.601997464947502</v>
      </c>
      <c r="H301">
        <f>(Table2[[#This Row],[1Y Return vs Nifty]]-AVERAGE(Table2[1Y Return vs Nifty]))/_xlfn.STDEV.P(Table2[1Y Return vs Nifty])</f>
        <v>0.47335685094309249</v>
      </c>
      <c r="I301">
        <v>-1.12020335932195</v>
      </c>
      <c r="J301">
        <f>(Table2[[#This Row],[1M Return vs Nifty]]-AVERAGE(Table2[1M Return vs Nifty]))/_xlfn.STDEV.P(Table2[1M Return vs Nifty])</f>
        <v>-0.12704249954356472</v>
      </c>
      <c r="K301">
        <v>0.396442315801245</v>
      </c>
      <c r="L301">
        <f>(Table2[[#This Row],[6M Return vs Nifty]]-AVERAGE(Table2[6M Return vs Nifty]))/_xlfn.STDEV.P(Table2[6M Return vs Nifty])</f>
        <v>-0.23094397633961075</v>
      </c>
      <c r="M301">
        <v>-1.49351194729555</v>
      </c>
      <c r="N301">
        <f>(Table2[[#This Row],[1W Return vs Nifty]]-AVERAGE(Table2[1W Return vs Nifty]))/_xlfn.STDEV.P(Table2[1W Return vs Nifty])</f>
        <v>-0.13211808134636804</v>
      </c>
      <c r="O301">
        <v>673.5</v>
      </c>
      <c r="P301">
        <v>678.35129499592404</v>
      </c>
      <c r="Q301">
        <v>594.81329036432896</v>
      </c>
      <c r="R301">
        <v>54.370486103751098</v>
      </c>
      <c r="S301" s="2">
        <f>(Table2[[#This Row],[Close Price]]-Table2[[#This Row],[20D EMA]])/Table2[[#This Row],[20D EMA]]</f>
        <v>8.09205642167787E-3</v>
      </c>
      <c r="T301" s="2">
        <f>(Table2[[#This Row],[Close Price]]-Table2[[#This Row],[50D EMA]])/Table2[[#This Row],[50D EMA]]</f>
        <v>8.8258842946501185E-4</v>
      </c>
      <c r="U301" s="2">
        <f>(Table2[[#This Row],[Close Price]]-Table2[[#This Row],[200D EMA]])/Table2[[#This Row],[200D EMA]]</f>
        <v>0.1414506215625016</v>
      </c>
      <c r="V301">
        <v>0.63752760433542599</v>
      </c>
      <c r="W301">
        <v>668.35</v>
      </c>
      <c r="X301">
        <v>693.5</v>
      </c>
      <c r="Y301">
        <v>668.35</v>
      </c>
      <c r="Z301">
        <v>693.5</v>
      </c>
      <c r="AA301">
        <v>668.35</v>
      </c>
      <c r="AB301">
        <v>693.5</v>
      </c>
      <c r="AC301" s="2">
        <f>(Table2[[#This Row],[Close Price]]/Table2[[#This Row],[Day Low]])-1</f>
        <v>1.5859953617116895E-2</v>
      </c>
      <c r="AD301" s="2">
        <f>(Table2[[#This Row],[Day High]]/Table2[[#This Row],[Close Price]])-1</f>
        <v>2.1430149495544448E-2</v>
      </c>
      <c r="AE301" s="2">
        <f>(Table2[[#This Row],[Close Price]]/Table2[[#This Row],[Current Week Low]])-1</f>
        <v>1.5859953617116895E-2</v>
      </c>
      <c r="AF301" s="2">
        <f>(Table2[[#This Row],[Current Week High]]/Table2[[#This Row],[Close Price]])-1</f>
        <v>2.1430149495544448E-2</v>
      </c>
      <c r="AG301" s="2">
        <f>(Table2[[#This Row],[Close Price]]/Table2[[#This Row],[Current Month Low]])-1</f>
        <v>1.5859953617116895E-2</v>
      </c>
      <c r="AH301" s="2">
        <f>(Table2[[#This Row],[Current Month High]]/Table2[[#This Row],[Close Price]])-1</f>
        <v>2.1430149495544448E-2</v>
      </c>
      <c r="AI301">
        <v>21.953015685985701</v>
      </c>
      <c r="AJ301">
        <v>168.35968379446601</v>
      </c>
      <c r="AK301" t="str">
        <f>IF(AND(Table2[[#This Row],[20D EMA]]&gt;Table2[[#This Row],[50D EMA]],Table2[[#This Row],[50D EMA]]&gt;Table2[[#This Row],[200D EMA]]),"Uptrend","Downtrend/NoTrend")</f>
        <v>Downtrend/NoTrend</v>
      </c>
      <c r="AL301">
        <v>-0.16</v>
      </c>
      <c r="AM301" t="s">
        <v>10353</v>
      </c>
      <c r="AN301">
        <v>3.08</v>
      </c>
      <c r="AO301" t="s">
        <v>10354</v>
      </c>
      <c r="AP301">
        <v>6.0921669765273002E-2</v>
      </c>
      <c r="AQ301">
        <f>(Table2[[#This Row],[Sharpe Ratio]]-AVERAGE(Table2[Sharpe Ratio]))/_xlfn.STDEV.P(Table2[Sharpe Ratio])</f>
        <v>-3.0291882138238947E-2</v>
      </c>
      <c r="AR30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01">
        <f>_xlfn.RANK.AVG(Table2[[#This Row],[1Y Return vs Nifty Z-Score]],Table2[1Y Return vs Nifty Z-Score])</f>
        <v>179</v>
      </c>
      <c r="AT301">
        <f>_xlfn.RANK.AVG(Table2[[#This Row],[6M Return vs Nifty Z-Score]],Table2[6M Return vs Nifty Z-Score])</f>
        <v>400</v>
      </c>
      <c r="AU301">
        <f>_xlfn.RANK.AVG(Table2[[#This Row],[Sharpe Ratio Z-Score]],Table2[Sharpe Ratio Z-Score])</f>
        <v>362</v>
      </c>
      <c r="AV301">
        <f>(Table2[[#This Row],[Rank 1Y]]+Table2[[#This Row],[Rank 6M]]+Table2[[#This Row],[Rank Sharpe]])/3</f>
        <v>313.66666666666669</v>
      </c>
    </row>
    <row r="302" spans="1:48" x14ac:dyDescent="0.3">
      <c r="A302" t="s">
        <v>972</v>
      </c>
      <c r="B302" t="s">
        <v>973</v>
      </c>
      <c r="C302" t="s">
        <v>10321</v>
      </c>
      <c r="D302" t="s">
        <v>974</v>
      </c>
      <c r="E302">
        <v>15137.015492864901</v>
      </c>
      <c r="F302">
        <v>1271.8499999999999</v>
      </c>
      <c r="G302">
        <v>46.530867675590599</v>
      </c>
      <c r="H302">
        <f>(Table2[[#This Row],[1Y Return vs Nifty]]-AVERAGE(Table2[1Y Return vs Nifty]))/_xlfn.STDEV.P(Table2[1Y Return vs Nifty])</f>
        <v>0.40459827717322255</v>
      </c>
      <c r="I302">
        <v>-6.5018244923756097</v>
      </c>
      <c r="J302">
        <f>(Table2[[#This Row],[1M Return vs Nifty]]-AVERAGE(Table2[1M Return vs Nifty]))/_xlfn.STDEV.P(Table2[1M Return vs Nifty])</f>
        <v>-0.67967571494540946</v>
      </c>
      <c r="K302">
        <v>-27.446246564193501</v>
      </c>
      <c r="L302">
        <f>(Table2[[#This Row],[6M Return vs Nifty]]-AVERAGE(Table2[6M Return vs Nifty]))/_xlfn.STDEV.P(Table2[6M Return vs Nifty])</f>
        <v>-1.2039080160338615</v>
      </c>
      <c r="M302">
        <v>-3.0089731072487802</v>
      </c>
      <c r="N302">
        <f>(Table2[[#This Row],[1W Return vs Nifty]]-AVERAGE(Table2[1W Return vs Nifty]))/_xlfn.STDEV.P(Table2[1W Return vs Nifty])</f>
        <v>-0.4962679749113672</v>
      </c>
      <c r="O302">
        <v>1304.75</v>
      </c>
      <c r="P302">
        <v>1349.93931961207</v>
      </c>
      <c r="Q302">
        <v>1221.86630230982</v>
      </c>
      <c r="R302">
        <v>41.158229868867899</v>
      </c>
      <c r="S302" s="2">
        <f>(Table2[[#This Row],[Close Price]]-Table2[[#This Row],[20D EMA]])/Table2[[#This Row],[20D EMA]]</f>
        <v>-2.52155585361181E-2</v>
      </c>
      <c r="T302" s="2">
        <f>(Table2[[#This Row],[Close Price]]-Table2[[#This Row],[50D EMA]])/Table2[[#This Row],[50D EMA]]</f>
        <v>-5.7846540564882941E-2</v>
      </c>
      <c r="U302" s="2">
        <f>(Table2[[#This Row],[Close Price]]-Table2[[#This Row],[200D EMA]])/Table2[[#This Row],[200D EMA]]</f>
        <v>4.090766526230457E-2</v>
      </c>
      <c r="V302">
        <v>0.62427832837976505</v>
      </c>
      <c r="W302">
        <v>1265</v>
      </c>
      <c r="X302">
        <v>1295</v>
      </c>
      <c r="Y302">
        <v>1265</v>
      </c>
      <c r="Z302">
        <v>1295</v>
      </c>
      <c r="AA302">
        <v>1265</v>
      </c>
      <c r="AB302">
        <v>1295</v>
      </c>
      <c r="AC302" s="2">
        <f>(Table2[[#This Row],[Close Price]]/Table2[[#This Row],[Day Low]])-1</f>
        <v>5.4150197628457519E-3</v>
      </c>
      <c r="AD302" s="2">
        <f>(Table2[[#This Row],[Day High]]/Table2[[#This Row],[Close Price]])-1</f>
        <v>1.8201831977041394E-2</v>
      </c>
      <c r="AE302" s="2">
        <f>(Table2[[#This Row],[Close Price]]/Table2[[#This Row],[Current Week Low]])-1</f>
        <v>5.4150197628457519E-3</v>
      </c>
      <c r="AF302" s="2">
        <f>(Table2[[#This Row],[Current Week High]]/Table2[[#This Row],[Close Price]])-1</f>
        <v>1.8201831977041394E-2</v>
      </c>
      <c r="AG302" s="2">
        <f>(Table2[[#This Row],[Close Price]]/Table2[[#This Row],[Current Month Low]])-1</f>
        <v>5.4150197628457519E-3</v>
      </c>
      <c r="AH302" s="2">
        <f>(Table2[[#This Row],[Current Month High]]/Table2[[#This Row],[Close Price]])-1</f>
        <v>1.8201831977041394E-2</v>
      </c>
      <c r="AI302">
        <v>33.2704328340606</v>
      </c>
      <c r="AJ302">
        <v>97.384961589198397</v>
      </c>
      <c r="AK302" t="str">
        <f>IF(AND(Table2[[#This Row],[20D EMA]]&gt;Table2[[#This Row],[50D EMA]],Table2[[#This Row],[50D EMA]]&gt;Table2[[#This Row],[200D EMA]]),"Uptrend","Downtrend/NoTrend")</f>
        <v>Downtrend/NoTrend</v>
      </c>
      <c r="AL302">
        <v>-0.16</v>
      </c>
      <c r="AM302" t="s">
        <v>10353</v>
      </c>
      <c r="AN302">
        <v>3.08</v>
      </c>
      <c r="AO302" t="s">
        <v>10354</v>
      </c>
      <c r="AP302">
        <v>0.18336677389747799</v>
      </c>
      <c r="AQ302">
        <f>(Table2[[#This Row],[Sharpe Ratio]]-AVERAGE(Table2[Sharpe Ratio]))/_xlfn.STDEV.P(Table2[Sharpe Ratio])</f>
        <v>1.3706406792196844</v>
      </c>
      <c r="AR30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02">
        <f>_xlfn.RANK.AVG(Table2[[#This Row],[1Y Return vs Nifty Z-Score]],Table2[1Y Return vs Nifty Z-Score])</f>
        <v>191</v>
      </c>
      <c r="AT302">
        <f>_xlfn.RANK.AVG(Table2[[#This Row],[6M Return vs Nifty Z-Score]],Table2[6M Return vs Nifty Z-Score])</f>
        <v>684</v>
      </c>
      <c r="AU302">
        <f>_xlfn.RANK.AVG(Table2[[#This Row],[Sharpe Ratio Z-Score]],Table2[Sharpe Ratio Z-Score])</f>
        <v>66</v>
      </c>
      <c r="AV302">
        <f>(Table2[[#This Row],[Rank 1Y]]+Table2[[#This Row],[Rank 6M]]+Table2[[#This Row],[Rank Sharpe]])/3</f>
        <v>313.66666666666669</v>
      </c>
    </row>
    <row r="303" spans="1:48" x14ac:dyDescent="0.3">
      <c r="A303" t="s">
        <v>1709</v>
      </c>
      <c r="B303" t="s">
        <v>1710</v>
      </c>
      <c r="C303" t="s">
        <v>10313</v>
      </c>
      <c r="D303" t="s">
        <v>46</v>
      </c>
      <c r="E303">
        <v>4822.0480658349998</v>
      </c>
      <c r="F303">
        <v>696.85</v>
      </c>
      <c r="G303">
        <v>-0.18985098395398101</v>
      </c>
      <c r="H303">
        <f>(Table2[[#This Row],[1Y Return vs Nifty]]-AVERAGE(Table2[1Y Return vs Nifty]))/_xlfn.STDEV.P(Table2[1Y Return vs Nifty])</f>
        <v>-0.3844824318063581</v>
      </c>
      <c r="I303">
        <v>-4.7971990282112698</v>
      </c>
      <c r="J303">
        <f>(Table2[[#This Row],[1M Return vs Nifty]]-AVERAGE(Table2[1M Return vs Nifty]))/_xlfn.STDEV.P(Table2[1M Return vs Nifty])</f>
        <v>-0.50462945508681745</v>
      </c>
      <c r="K303">
        <v>3.0653757698586599</v>
      </c>
      <c r="L303">
        <f>(Table2[[#This Row],[6M Return vs Nifty]]-AVERAGE(Table2[6M Return vs Nifty]))/_xlfn.STDEV.P(Table2[6M Return vs Nifty])</f>
        <v>-0.13767797439823065</v>
      </c>
      <c r="M303">
        <v>-4.5319183580680198</v>
      </c>
      <c r="N303">
        <f>(Table2[[#This Row],[1W Return vs Nifty]]-AVERAGE(Table2[1W Return vs Nifty]))/_xlfn.STDEV.P(Table2[1W Return vs Nifty])</f>
        <v>-0.86221621934427795</v>
      </c>
      <c r="O303">
        <v>704.49</v>
      </c>
      <c r="P303">
        <v>672.35774408611996</v>
      </c>
      <c r="Q303">
        <v>611.692327838766</v>
      </c>
      <c r="R303">
        <v>43.757768074789603</v>
      </c>
      <c r="S303" s="2">
        <f>(Table2[[#This Row],[Close Price]]-Table2[[#This Row],[20D EMA]])/Table2[[#This Row],[20D EMA]]</f>
        <v>-1.0844724552513146E-2</v>
      </c>
      <c r="T303" s="2">
        <f>(Table2[[#This Row],[Close Price]]-Table2[[#This Row],[50D EMA]])/Table2[[#This Row],[50D EMA]]</f>
        <v>3.6427416995353193E-2</v>
      </c>
      <c r="U303" s="2">
        <f>(Table2[[#This Row],[Close Price]]-Table2[[#This Row],[200D EMA]])/Table2[[#This Row],[200D EMA]]</f>
        <v>0.13921651177498576</v>
      </c>
      <c r="V303">
        <v>0.41337425352341101</v>
      </c>
      <c r="W303">
        <v>689.5</v>
      </c>
      <c r="X303">
        <v>715</v>
      </c>
      <c r="Y303">
        <v>689.5</v>
      </c>
      <c r="Z303">
        <v>715</v>
      </c>
      <c r="AA303">
        <v>689.5</v>
      </c>
      <c r="AB303">
        <v>715</v>
      </c>
      <c r="AC303" s="2">
        <f>(Table2[[#This Row],[Close Price]]/Table2[[#This Row],[Day Low]])-1</f>
        <v>1.0659898477157315E-2</v>
      </c>
      <c r="AD303" s="2">
        <f>(Table2[[#This Row],[Day High]]/Table2[[#This Row],[Close Price]])-1</f>
        <v>2.6045777426992878E-2</v>
      </c>
      <c r="AE303" s="2">
        <f>(Table2[[#This Row],[Close Price]]/Table2[[#This Row],[Current Week Low]])-1</f>
        <v>1.0659898477157315E-2</v>
      </c>
      <c r="AF303" s="2">
        <f>(Table2[[#This Row],[Current Week High]]/Table2[[#This Row],[Close Price]])-1</f>
        <v>2.6045777426992878E-2</v>
      </c>
      <c r="AG303" s="2">
        <f>(Table2[[#This Row],[Close Price]]/Table2[[#This Row],[Current Month Low]])-1</f>
        <v>1.0659898477157315E-2</v>
      </c>
      <c r="AH303" s="2">
        <f>(Table2[[#This Row],[Current Month High]]/Table2[[#This Row],[Close Price]])-1</f>
        <v>2.6045777426992878E-2</v>
      </c>
      <c r="AI303">
        <v>44.801607232546402</v>
      </c>
      <c r="AJ303">
        <v>63.292325717633197</v>
      </c>
      <c r="AK303" t="str">
        <f>IF(AND(Table2[[#This Row],[20D EMA]]&gt;Table2[[#This Row],[50D EMA]],Table2[[#This Row],[50D EMA]]&gt;Table2[[#This Row],[200D EMA]]),"Uptrend","Downtrend/NoTrend")</f>
        <v>Uptrend</v>
      </c>
      <c r="AL303">
        <v>0.28000000000000003</v>
      </c>
      <c r="AM303" t="s">
        <v>10354</v>
      </c>
      <c r="AN303">
        <v>3.4</v>
      </c>
      <c r="AO303" t="s">
        <v>10354</v>
      </c>
      <c r="AP303">
        <v>0.14022007597515199</v>
      </c>
      <c r="AQ303">
        <f>(Table2[[#This Row],[Sharpe Ratio]]-AVERAGE(Table2[Sharpe Ratio]))/_xlfn.STDEV.P(Table2[Sharpe Ratio])</f>
        <v>0.87698587396755168</v>
      </c>
      <c r="AR30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-1.0120202066681325</v>
      </c>
      <c r="AS303">
        <f>_xlfn.RANK.AVG(Table2[[#This Row],[1Y Return vs Nifty Z-Score]],Table2[1Y Return vs Nifty Z-Score])</f>
        <v>428</v>
      </c>
      <c r="AT303">
        <f>_xlfn.RANK.AVG(Table2[[#This Row],[6M Return vs Nifty Z-Score]],Table2[6M Return vs Nifty Z-Score])</f>
        <v>372</v>
      </c>
      <c r="AU303">
        <f>_xlfn.RANK.AVG(Table2[[#This Row],[Sharpe Ratio Z-Score]],Table2[Sharpe Ratio Z-Score])</f>
        <v>144</v>
      </c>
      <c r="AV303">
        <f>(Table2[[#This Row],[Rank 1Y]]+Table2[[#This Row],[Rank 6M]]+Table2[[#This Row],[Rank Sharpe]])/3</f>
        <v>314.66666666666669</v>
      </c>
    </row>
    <row r="304" spans="1:48" x14ac:dyDescent="0.3">
      <c r="A304" t="s">
        <v>1785</v>
      </c>
      <c r="B304" t="s">
        <v>1786</v>
      </c>
      <c r="C304" t="s">
        <v>627</v>
      </c>
      <c r="D304" t="s">
        <v>627</v>
      </c>
      <c r="E304">
        <v>4395.2692069000004</v>
      </c>
      <c r="F304">
        <v>212.81</v>
      </c>
      <c r="G304">
        <v>26.5848067063489</v>
      </c>
      <c r="H304">
        <f>(Table2[[#This Row],[1Y Return vs Nifty]]-AVERAGE(Table2[1Y Return vs Nifty]))/_xlfn.STDEV.P(Table2[1Y Return vs Nifty])</f>
        <v>6.7723066720014991E-2</v>
      </c>
      <c r="I304">
        <v>-5.1119709890206302</v>
      </c>
      <c r="J304">
        <f>(Table2[[#This Row],[1M Return vs Nifty]]-AVERAGE(Table2[1M Return vs Nifty]))/_xlfn.STDEV.P(Table2[1M Return vs Nifty])</f>
        <v>-0.53695306845900492</v>
      </c>
      <c r="K304">
        <v>1.9169277266737801</v>
      </c>
      <c r="L304">
        <f>(Table2[[#This Row],[6M Return vs Nifty]]-AVERAGE(Table2[6M Return vs Nifty]))/_xlfn.STDEV.P(Table2[6M Return vs Nifty])</f>
        <v>-0.17781054393173501</v>
      </c>
      <c r="M304">
        <v>-3.73891300413535</v>
      </c>
      <c r="N304">
        <f>(Table2[[#This Row],[1W Return vs Nifty]]-AVERAGE(Table2[1W Return vs Nifty]))/_xlfn.STDEV.P(Table2[1W Return vs Nifty])</f>
        <v>-0.67166510337904384</v>
      </c>
      <c r="O304">
        <v>217.95</v>
      </c>
      <c r="P304">
        <v>211.631116569131</v>
      </c>
      <c r="Q304">
        <v>180.54827637236099</v>
      </c>
      <c r="R304">
        <v>39.270386619041297</v>
      </c>
      <c r="S304" s="2">
        <f>(Table2[[#This Row],[Close Price]]-Table2[[#This Row],[20D EMA]])/Table2[[#This Row],[20D EMA]]</f>
        <v>-2.3583390685937081E-2</v>
      </c>
      <c r="T304" s="2">
        <f>(Table2[[#This Row],[Close Price]]-Table2[[#This Row],[50D EMA]])/Table2[[#This Row],[50D EMA]]</f>
        <v>5.5704635971332477E-3</v>
      </c>
      <c r="U304" s="2">
        <f>(Table2[[#This Row],[Close Price]]-Table2[[#This Row],[200D EMA]])/Table2[[#This Row],[200D EMA]]</f>
        <v>0.17868751934857996</v>
      </c>
      <c r="V304">
        <v>0.54099302570274799</v>
      </c>
      <c r="W304">
        <v>211</v>
      </c>
      <c r="X304">
        <v>216.48</v>
      </c>
      <c r="Y304">
        <v>211</v>
      </c>
      <c r="Z304">
        <v>216.48</v>
      </c>
      <c r="AA304">
        <v>211</v>
      </c>
      <c r="AB304">
        <v>216.48</v>
      </c>
      <c r="AC304" s="2">
        <f>(Table2[[#This Row],[Close Price]]/Table2[[#This Row],[Day Low]])-1</f>
        <v>8.5781990521327511E-3</v>
      </c>
      <c r="AD304" s="2">
        <f>(Table2[[#This Row],[Day High]]/Table2[[#This Row],[Close Price]])-1</f>
        <v>1.7245430195949485E-2</v>
      </c>
      <c r="AE304" s="2">
        <f>(Table2[[#This Row],[Close Price]]/Table2[[#This Row],[Current Week Low]])-1</f>
        <v>8.5781990521327511E-3</v>
      </c>
      <c r="AF304" s="2">
        <f>(Table2[[#This Row],[Current Week High]]/Table2[[#This Row],[Close Price]])-1</f>
        <v>1.7245430195949485E-2</v>
      </c>
      <c r="AG304" s="2">
        <f>(Table2[[#This Row],[Close Price]]/Table2[[#This Row],[Current Month Low]])-1</f>
        <v>8.5781990521327511E-3</v>
      </c>
      <c r="AH304" s="2">
        <f>(Table2[[#This Row],[Current Month High]]/Table2[[#This Row],[Close Price]])-1</f>
        <v>1.7245430195949485E-2</v>
      </c>
      <c r="AI304">
        <v>14.2803439687984</v>
      </c>
      <c r="AJ304">
        <v>67.765076862435905</v>
      </c>
      <c r="AK304" t="str">
        <f>IF(AND(Table2[[#This Row],[20D EMA]]&gt;Table2[[#This Row],[50D EMA]],Table2[[#This Row],[50D EMA]]&gt;Table2[[#This Row],[200D EMA]]),"Uptrend","Downtrend/NoTrend")</f>
        <v>Uptrend</v>
      </c>
      <c r="AL304">
        <v>0.13</v>
      </c>
      <c r="AM304" t="s">
        <v>10354</v>
      </c>
      <c r="AN304">
        <v>0</v>
      </c>
      <c r="AO304" t="s">
        <v>10355</v>
      </c>
      <c r="AP304">
        <v>8.1656695040710006E-2</v>
      </c>
      <c r="AQ304">
        <f>(Table2[[#This Row],[Sharpe Ratio]]-AVERAGE(Table2[Sharpe Ratio]))/_xlfn.STDEV.P(Table2[Sharpe Ratio])</f>
        <v>0.20694399817572995</v>
      </c>
      <c r="AR30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-1.1117616508740389</v>
      </c>
      <c r="AS304">
        <f>_xlfn.RANK.AVG(Table2[[#This Row],[1Y Return vs Nifty Z-Score]],Table2[1Y Return vs Nifty Z-Score])</f>
        <v>273</v>
      </c>
      <c r="AT304">
        <f>_xlfn.RANK.AVG(Table2[[#This Row],[6M Return vs Nifty Z-Score]],Table2[6M Return vs Nifty Z-Score])</f>
        <v>385</v>
      </c>
      <c r="AU304">
        <f>_xlfn.RANK.AVG(Table2[[#This Row],[Sharpe Ratio Z-Score]],Table2[Sharpe Ratio Z-Score])</f>
        <v>286</v>
      </c>
      <c r="AV304">
        <f>(Table2[[#This Row],[Rank 1Y]]+Table2[[#This Row],[Rank 6M]]+Table2[[#This Row],[Rank Sharpe]])/3</f>
        <v>314.66666666666669</v>
      </c>
    </row>
    <row r="305" spans="1:48" x14ac:dyDescent="0.3">
      <c r="A305" t="s">
        <v>1030</v>
      </c>
      <c r="B305" t="s">
        <v>1031</v>
      </c>
      <c r="C305" t="s">
        <v>10319</v>
      </c>
      <c r="D305" t="s">
        <v>773</v>
      </c>
      <c r="E305">
        <v>13402.138226405001</v>
      </c>
      <c r="F305">
        <v>2854.55</v>
      </c>
      <c r="G305">
        <v>41.698334745824098</v>
      </c>
      <c r="H305">
        <f>(Table2[[#This Row],[1Y Return vs Nifty]]-AVERAGE(Table2[1Y Return vs Nifty]))/_xlfn.STDEV.P(Table2[1Y Return vs Nifty])</f>
        <v>0.32298012959773981</v>
      </c>
      <c r="I305">
        <v>17.524100726259</v>
      </c>
      <c r="J305">
        <f>(Table2[[#This Row],[1M Return vs Nifty]]-AVERAGE(Table2[1M Return vs Nifty]))/_xlfn.STDEV.P(Table2[1M Return vs Nifty])</f>
        <v>1.7875221754873438</v>
      </c>
      <c r="K305">
        <v>0.38074445218452602</v>
      </c>
      <c r="L305">
        <f>(Table2[[#This Row],[6M Return vs Nifty]]-AVERAGE(Table2[6M Return vs Nifty]))/_xlfn.STDEV.P(Table2[6M Return vs Nifty])</f>
        <v>-0.23149253890355431</v>
      </c>
      <c r="M305">
        <v>4.7111914240717097</v>
      </c>
      <c r="N305">
        <f>(Table2[[#This Row],[1W Return vs Nifty]]-AVERAGE(Table2[1W Return vs Nifty]))/_xlfn.STDEV.P(Table2[1W Return vs Nifty])</f>
        <v>1.3588089922023263</v>
      </c>
      <c r="O305">
        <v>2686.63</v>
      </c>
      <c r="P305">
        <v>2559.5315696008802</v>
      </c>
      <c r="Q305">
        <v>2370.6517287316501</v>
      </c>
      <c r="R305">
        <v>66.816811310687598</v>
      </c>
      <c r="S305" s="2">
        <f>(Table2[[#This Row],[Close Price]]-Table2[[#This Row],[20D EMA]])/Table2[[#This Row],[20D EMA]]</f>
        <v>6.2502093701030687E-2</v>
      </c>
      <c r="T305" s="2">
        <f>(Table2[[#This Row],[Close Price]]-Table2[[#This Row],[50D EMA]])/Table2[[#This Row],[50D EMA]]</f>
        <v>0.11526266520913575</v>
      </c>
      <c r="U305" s="2">
        <f>(Table2[[#This Row],[Close Price]]-Table2[[#This Row],[200D EMA]])/Table2[[#This Row],[200D EMA]]</f>
        <v>0.20412035450152186</v>
      </c>
      <c r="V305">
        <v>1.70003508325391</v>
      </c>
      <c r="W305">
        <v>2825.15</v>
      </c>
      <c r="X305">
        <v>2995</v>
      </c>
      <c r="Y305">
        <v>2825.15</v>
      </c>
      <c r="Z305">
        <v>2995</v>
      </c>
      <c r="AA305">
        <v>2825.15</v>
      </c>
      <c r="AB305">
        <v>2995</v>
      </c>
      <c r="AC305" s="2">
        <f>(Table2[[#This Row],[Close Price]]/Table2[[#This Row],[Day Low]])-1</f>
        <v>1.0406527087057249E-2</v>
      </c>
      <c r="AD305" s="2">
        <f>(Table2[[#This Row],[Day High]]/Table2[[#This Row],[Close Price]])-1</f>
        <v>4.9202150951988877E-2</v>
      </c>
      <c r="AE305" s="2">
        <f>(Table2[[#This Row],[Close Price]]/Table2[[#This Row],[Current Week Low]])-1</f>
        <v>1.0406527087057249E-2</v>
      </c>
      <c r="AF305" s="2">
        <f>(Table2[[#This Row],[Current Week High]]/Table2[[#This Row],[Close Price]])-1</f>
        <v>4.9202150951988877E-2</v>
      </c>
      <c r="AG305" s="2">
        <f>(Table2[[#This Row],[Close Price]]/Table2[[#This Row],[Current Month Low]])-1</f>
        <v>1.0406527087057249E-2</v>
      </c>
      <c r="AH305" s="2">
        <f>(Table2[[#This Row],[Current Month High]]/Table2[[#This Row],[Close Price]])-1</f>
        <v>4.9202150951988877E-2</v>
      </c>
      <c r="AI305">
        <v>4.9202150951988797</v>
      </c>
      <c r="AJ305">
        <v>77.411435674331798</v>
      </c>
      <c r="AK305" t="str">
        <f>IF(AND(Table2[[#This Row],[20D EMA]]&gt;Table2[[#This Row],[50D EMA]],Table2[[#This Row],[50D EMA]]&gt;Table2[[#This Row],[200D EMA]]),"Uptrend","Downtrend/NoTrend")</f>
        <v>Uptrend</v>
      </c>
      <c r="AL305">
        <v>-0.04</v>
      </c>
      <c r="AM305" t="s">
        <v>10353</v>
      </c>
      <c r="AN305">
        <v>18.829999999999998</v>
      </c>
      <c r="AO305" t="s">
        <v>10354</v>
      </c>
      <c r="AP305">
        <v>7.0355308025178004E-2</v>
      </c>
      <c r="AQ305">
        <f>(Table2[[#This Row],[Sharpe Ratio]]-AVERAGE(Table2[Sharpe Ratio]))/_xlfn.STDEV.P(Table2[Sharpe Ratio])</f>
        <v>7.7641310487441786E-2</v>
      </c>
      <c r="AR30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3.3154600688712978</v>
      </c>
      <c r="AS305">
        <f>_xlfn.RANK.AVG(Table2[[#This Row],[1Y Return vs Nifty Z-Score]],Table2[1Y Return vs Nifty Z-Score])</f>
        <v>215</v>
      </c>
      <c r="AT305">
        <f>_xlfn.RANK.AVG(Table2[[#This Row],[6M Return vs Nifty Z-Score]],Table2[6M Return vs Nifty Z-Score])</f>
        <v>401</v>
      </c>
      <c r="AU305">
        <f>_xlfn.RANK.AVG(Table2[[#This Row],[Sharpe Ratio Z-Score]],Table2[Sharpe Ratio Z-Score])</f>
        <v>332</v>
      </c>
      <c r="AV305">
        <f>(Table2[[#This Row],[Rank 1Y]]+Table2[[#This Row],[Rank 6M]]+Table2[[#This Row],[Rank Sharpe]])/3</f>
        <v>316</v>
      </c>
    </row>
    <row r="306" spans="1:48" x14ac:dyDescent="0.3">
      <c r="A306" t="s">
        <v>1127</v>
      </c>
      <c r="B306" t="s">
        <v>1128</v>
      </c>
      <c r="C306" t="s">
        <v>10319</v>
      </c>
      <c r="D306" t="s">
        <v>83</v>
      </c>
      <c r="E306">
        <v>11016.145229169901</v>
      </c>
      <c r="F306">
        <v>227.87</v>
      </c>
      <c r="G306">
        <v>45.421189503577203</v>
      </c>
      <c r="H306">
        <f>(Table2[[#This Row],[1Y Return vs Nifty]]-AVERAGE(Table2[1Y Return vs Nifty]))/_xlfn.STDEV.P(Table2[1Y Return vs Nifty])</f>
        <v>0.38585657833309533</v>
      </c>
      <c r="I306">
        <v>-2.9216397484889498</v>
      </c>
      <c r="J306">
        <f>(Table2[[#This Row],[1M Return vs Nifty]]-AVERAGE(Table2[1M Return vs Nifty]))/_xlfn.STDEV.P(Table2[1M Return vs Nifty])</f>
        <v>-0.31203017509224434</v>
      </c>
      <c r="K306">
        <v>-7.2936758748410098</v>
      </c>
      <c r="L306">
        <f>(Table2[[#This Row],[6M Return vs Nifty]]-AVERAGE(Table2[6M Return vs Nifty]))/_xlfn.STDEV.P(Table2[6M Return vs Nifty])</f>
        <v>-0.49967550915753384</v>
      </c>
      <c r="M306">
        <v>-4.5764384347763203</v>
      </c>
      <c r="N306">
        <f>(Table2[[#This Row],[1W Return vs Nifty]]-AVERAGE(Table2[1W Return vs Nifty]))/_xlfn.STDEV.P(Table2[1W Return vs Nifty])</f>
        <v>-0.87291394068695727</v>
      </c>
      <c r="O306">
        <v>228.26</v>
      </c>
      <c r="P306">
        <v>222.84042496426201</v>
      </c>
      <c r="Q306">
        <v>194.51612503197899</v>
      </c>
      <c r="R306">
        <v>46.972671640695602</v>
      </c>
      <c r="S306" s="2">
        <f>(Table2[[#This Row],[Close Price]]-Table2[[#This Row],[20D EMA]])/Table2[[#This Row],[20D EMA]]</f>
        <v>-1.708577937439702E-3</v>
      </c>
      <c r="T306" s="2">
        <f>(Table2[[#This Row],[Close Price]]-Table2[[#This Row],[50D EMA]])/Table2[[#This Row],[50D EMA]]</f>
        <v>2.257029906734655E-2</v>
      </c>
      <c r="U306" s="2">
        <f>(Table2[[#This Row],[Close Price]]-Table2[[#This Row],[200D EMA]])/Table2[[#This Row],[200D EMA]]</f>
        <v>0.17147100253275943</v>
      </c>
      <c r="V306">
        <v>0.42534820401142098</v>
      </c>
      <c r="W306">
        <v>225.6</v>
      </c>
      <c r="X306">
        <v>231.99</v>
      </c>
      <c r="Y306">
        <v>225.6</v>
      </c>
      <c r="Z306">
        <v>231.99</v>
      </c>
      <c r="AA306">
        <v>225.6</v>
      </c>
      <c r="AB306">
        <v>231.99</v>
      </c>
      <c r="AC306" s="2">
        <f>(Table2[[#This Row],[Close Price]]/Table2[[#This Row],[Day Low]])-1</f>
        <v>1.0062056737588643E-2</v>
      </c>
      <c r="AD306" s="2">
        <f>(Table2[[#This Row],[Day High]]/Table2[[#This Row],[Close Price]])-1</f>
        <v>1.80804844867688E-2</v>
      </c>
      <c r="AE306" s="2">
        <f>(Table2[[#This Row],[Close Price]]/Table2[[#This Row],[Current Week Low]])-1</f>
        <v>1.0062056737588643E-2</v>
      </c>
      <c r="AF306" s="2">
        <f>(Table2[[#This Row],[Current Week High]]/Table2[[#This Row],[Close Price]])-1</f>
        <v>1.80804844867688E-2</v>
      </c>
      <c r="AG306" s="2">
        <f>(Table2[[#This Row],[Close Price]]/Table2[[#This Row],[Current Month Low]])-1</f>
        <v>1.0062056737588643E-2</v>
      </c>
      <c r="AH306" s="2">
        <f>(Table2[[#This Row],[Current Month High]]/Table2[[#This Row],[Close Price]])-1</f>
        <v>1.80804844867688E-2</v>
      </c>
      <c r="AI306">
        <v>10.014481941457801</v>
      </c>
      <c r="AJ306">
        <v>96.017204301075196</v>
      </c>
      <c r="AK306" t="str">
        <f>IF(AND(Table2[[#This Row],[20D EMA]]&gt;Table2[[#This Row],[50D EMA]],Table2[[#This Row],[50D EMA]]&gt;Table2[[#This Row],[200D EMA]]),"Uptrend","Downtrend/NoTrend")</f>
        <v>Uptrend</v>
      </c>
      <c r="AL306">
        <v>0.09</v>
      </c>
      <c r="AM306" t="s">
        <v>10354</v>
      </c>
      <c r="AN306">
        <v>0.68</v>
      </c>
      <c r="AO306" t="s">
        <v>10354</v>
      </c>
      <c r="AP306">
        <v>8.8162249124501005E-2</v>
      </c>
      <c r="AQ306">
        <f>(Table2[[#This Row],[Sharpe Ratio]]-AVERAGE(Table2[Sharpe Ratio]))/_xlfn.STDEV.P(Table2[Sharpe Ratio])</f>
        <v>0.28137606804287246</v>
      </c>
      <c r="AR30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-1.0173869785607677</v>
      </c>
      <c r="AS306">
        <f>_xlfn.RANK.AVG(Table2[[#This Row],[1Y Return vs Nifty Z-Score]],Table2[1Y Return vs Nifty Z-Score])</f>
        <v>198</v>
      </c>
      <c r="AT306">
        <f>_xlfn.RANK.AVG(Table2[[#This Row],[6M Return vs Nifty Z-Score]],Table2[6M Return vs Nifty Z-Score])</f>
        <v>489</v>
      </c>
      <c r="AU306">
        <f>_xlfn.RANK.AVG(Table2[[#This Row],[Sharpe Ratio Z-Score]],Table2[Sharpe Ratio Z-Score])</f>
        <v>262</v>
      </c>
      <c r="AV306">
        <f>(Table2[[#This Row],[Rank 1Y]]+Table2[[#This Row],[Rank 6M]]+Table2[[#This Row],[Rank Sharpe]])/3</f>
        <v>316.33333333333331</v>
      </c>
    </row>
    <row r="307" spans="1:48" x14ac:dyDescent="0.3">
      <c r="A307" t="s">
        <v>363</v>
      </c>
      <c r="B307" t="s">
        <v>364</v>
      </c>
      <c r="C307" t="s">
        <v>10321</v>
      </c>
      <c r="D307" t="s">
        <v>365</v>
      </c>
      <c r="E307">
        <v>67368.065370149998</v>
      </c>
      <c r="F307">
        <v>5303.45</v>
      </c>
      <c r="G307">
        <v>-7.5546784810322301</v>
      </c>
      <c r="H307">
        <f>(Table2[[#This Row],[1Y Return vs Nifty]]-AVERAGE(Table2[1Y Return vs Nifty]))/_xlfn.STDEV.P(Table2[1Y Return vs Nifty])</f>
        <v>-0.50886928778036389</v>
      </c>
      <c r="I307">
        <v>-0.63982095437059905</v>
      </c>
      <c r="J307">
        <f>(Table2[[#This Row],[1M Return vs Nifty]]-AVERAGE(Table2[1M Return vs Nifty]))/_xlfn.STDEV.P(Table2[1M Return vs Nifty])</f>
        <v>-7.7712517646437135E-2</v>
      </c>
      <c r="K307">
        <v>15.737697543154701</v>
      </c>
      <c r="L307">
        <f>(Table2[[#This Row],[6M Return vs Nifty]]-AVERAGE(Table2[6M Return vs Nifty]))/_xlfn.STDEV.P(Table2[6M Return vs Nifty])</f>
        <v>0.30515689108455507</v>
      </c>
      <c r="M307">
        <v>-4.8797704662146497</v>
      </c>
      <c r="N307">
        <f>(Table2[[#This Row],[1W Return vs Nifty]]-AVERAGE(Table2[1W Return vs Nifty]))/_xlfn.STDEV.P(Table2[1W Return vs Nifty])</f>
        <v>-0.94580154076674527</v>
      </c>
      <c r="O307">
        <v>5357.61</v>
      </c>
      <c r="P307">
        <v>5410.9276172776799</v>
      </c>
      <c r="Q307">
        <v>4867.82668774783</v>
      </c>
      <c r="R307">
        <v>43.7419994935915</v>
      </c>
      <c r="S307" s="2">
        <f>(Table2[[#This Row],[Close Price]]-Table2[[#This Row],[20D EMA]])/Table2[[#This Row],[20D EMA]]</f>
        <v>-1.0108985163160413E-2</v>
      </c>
      <c r="T307" s="2">
        <f>(Table2[[#This Row],[Close Price]]-Table2[[#This Row],[50D EMA]])/Table2[[#This Row],[50D EMA]]</f>
        <v>-1.9863066904553001E-2</v>
      </c>
      <c r="U307" s="2">
        <f>(Table2[[#This Row],[Close Price]]-Table2[[#This Row],[200D EMA]])/Table2[[#This Row],[200D EMA]]</f>
        <v>8.9490308549525874E-2</v>
      </c>
      <c r="V307">
        <v>0.65349985346365602</v>
      </c>
      <c r="W307">
        <v>5228</v>
      </c>
      <c r="X307">
        <v>5376.35</v>
      </c>
      <c r="Y307">
        <v>5228</v>
      </c>
      <c r="Z307">
        <v>5376.35</v>
      </c>
      <c r="AA307">
        <v>5228</v>
      </c>
      <c r="AB307">
        <v>5376.35</v>
      </c>
      <c r="AC307" s="2">
        <f>(Table2[[#This Row],[Close Price]]/Table2[[#This Row],[Day Low]])-1</f>
        <v>1.4431905126243372E-2</v>
      </c>
      <c r="AD307" s="2">
        <f>(Table2[[#This Row],[Day High]]/Table2[[#This Row],[Close Price]])-1</f>
        <v>1.3745769263404206E-2</v>
      </c>
      <c r="AE307" s="2">
        <f>(Table2[[#This Row],[Close Price]]/Table2[[#This Row],[Current Week Low]])-1</f>
        <v>1.4431905126243372E-2</v>
      </c>
      <c r="AF307" s="2">
        <f>(Table2[[#This Row],[Current Week High]]/Table2[[#This Row],[Close Price]])-1</f>
        <v>1.3745769263404206E-2</v>
      </c>
      <c r="AG307" s="2">
        <f>(Table2[[#This Row],[Close Price]]/Table2[[#This Row],[Current Month Low]])-1</f>
        <v>1.4431905126243372E-2</v>
      </c>
      <c r="AH307" s="2">
        <f>(Table2[[#This Row],[Current Month High]]/Table2[[#This Row],[Close Price]])-1</f>
        <v>1.3745769263404206E-2</v>
      </c>
      <c r="AI307">
        <v>21.807502663360602</v>
      </c>
      <c r="AJ307">
        <v>47.277145237433999</v>
      </c>
      <c r="AK307" t="str">
        <f>IF(AND(Table2[[#This Row],[20D EMA]]&gt;Table2[[#This Row],[50D EMA]],Table2[[#This Row],[50D EMA]]&gt;Table2[[#This Row],[200D EMA]]),"Uptrend","Downtrend/NoTrend")</f>
        <v>Downtrend/NoTrend</v>
      </c>
      <c r="AL307">
        <v>-0.21</v>
      </c>
      <c r="AM307" t="s">
        <v>10353</v>
      </c>
      <c r="AN307">
        <v>2.34</v>
      </c>
      <c r="AO307" t="s">
        <v>10354</v>
      </c>
      <c r="AP307">
        <v>0.101145408056588</v>
      </c>
      <c r="AQ307">
        <f>(Table2[[#This Row],[Sharpe Ratio]]-AVERAGE(Table2[Sharpe Ratio]))/_xlfn.STDEV.P(Table2[Sharpe Ratio])</f>
        <v>0.4299204318714771</v>
      </c>
      <c r="AR30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07">
        <f>_xlfn.RANK.AVG(Table2[[#This Row],[1Y Return vs Nifty Z-Score]],Table2[1Y Return vs Nifty Z-Score])</f>
        <v>482</v>
      </c>
      <c r="AT307">
        <f>_xlfn.RANK.AVG(Table2[[#This Row],[6M Return vs Nifty Z-Score]],Table2[6M Return vs Nifty Z-Score])</f>
        <v>237</v>
      </c>
      <c r="AU307">
        <f>_xlfn.RANK.AVG(Table2[[#This Row],[Sharpe Ratio Z-Score]],Table2[Sharpe Ratio Z-Score])</f>
        <v>231</v>
      </c>
      <c r="AV307">
        <f>(Table2[[#This Row],[Rank 1Y]]+Table2[[#This Row],[Rank 6M]]+Table2[[#This Row],[Rank Sharpe]])/3</f>
        <v>316.66666666666669</v>
      </c>
    </row>
    <row r="308" spans="1:48" x14ac:dyDescent="0.3">
      <c r="A308" t="s">
        <v>314</v>
      </c>
      <c r="B308" t="s">
        <v>315</v>
      </c>
      <c r="C308" t="s">
        <v>10314</v>
      </c>
      <c r="D308" t="s">
        <v>281</v>
      </c>
      <c r="E308">
        <v>85719.010218590003</v>
      </c>
      <c r="F308">
        <v>881.95</v>
      </c>
      <c r="G308">
        <v>23.383414796823001</v>
      </c>
      <c r="H308">
        <f>(Table2[[#This Row],[1Y Return vs Nifty]]-AVERAGE(Table2[1Y Return vs Nifty]))/_xlfn.STDEV.P(Table2[1Y Return vs Nifty])</f>
        <v>1.3653765772433759E-2</v>
      </c>
      <c r="I308">
        <v>-6.8658675847313804</v>
      </c>
      <c r="J308">
        <f>(Table2[[#This Row],[1M Return vs Nifty]]-AVERAGE(Table2[1M Return vs Nifty]))/_xlfn.STDEV.P(Table2[1M Return vs Nifty])</f>
        <v>-0.71705893083880412</v>
      </c>
      <c r="K308">
        <v>1.5266562733926901</v>
      </c>
      <c r="L308">
        <f>(Table2[[#This Row],[6M Return vs Nifty]]-AVERAGE(Table2[6M Return vs Nifty]))/_xlfn.STDEV.P(Table2[6M Return vs Nifty])</f>
        <v>-0.19144859776332987</v>
      </c>
      <c r="M308">
        <v>-0.53572121347576096</v>
      </c>
      <c r="N308">
        <f>(Table2[[#This Row],[1W Return vs Nifty]]-AVERAGE(Table2[1W Return vs Nifty]))/_xlfn.STDEV.P(Table2[1W Return vs Nifty])</f>
        <v>9.8029284349749557E-2</v>
      </c>
      <c r="O308">
        <v>875.07</v>
      </c>
      <c r="P308">
        <v>879.50830329698897</v>
      </c>
      <c r="Q308">
        <v>797.07624647412399</v>
      </c>
      <c r="R308">
        <v>59.079222861972298</v>
      </c>
      <c r="S308" s="2">
        <f>(Table2[[#This Row],[Close Price]]-Table2[[#This Row],[20D EMA]])/Table2[[#This Row],[20D EMA]]</f>
        <v>7.8622281646039682E-3</v>
      </c>
      <c r="T308" s="2">
        <f>(Table2[[#This Row],[Close Price]]-Table2[[#This Row],[50D EMA]])/Table2[[#This Row],[50D EMA]]</f>
        <v>2.7762065393333447E-3</v>
      </c>
      <c r="U308" s="2">
        <f>(Table2[[#This Row],[Close Price]]-Table2[[#This Row],[200D EMA]])/Table2[[#This Row],[200D EMA]]</f>
        <v>0.1064813484297344</v>
      </c>
      <c r="V308">
        <v>0.66533195887515195</v>
      </c>
      <c r="W308">
        <v>863.2</v>
      </c>
      <c r="X308">
        <v>884</v>
      </c>
      <c r="Y308">
        <v>863.2</v>
      </c>
      <c r="Z308">
        <v>884</v>
      </c>
      <c r="AA308">
        <v>863.2</v>
      </c>
      <c r="AB308">
        <v>884</v>
      </c>
      <c r="AC308" s="2">
        <f>(Table2[[#This Row],[Close Price]]/Table2[[#This Row],[Day Low]])-1</f>
        <v>2.1721501390176146E-2</v>
      </c>
      <c r="AD308" s="2">
        <f>(Table2[[#This Row],[Day High]]/Table2[[#This Row],[Close Price]])-1</f>
        <v>2.3243948069617826E-3</v>
      </c>
      <c r="AE308" s="2">
        <f>(Table2[[#This Row],[Close Price]]/Table2[[#This Row],[Current Week Low]])-1</f>
        <v>2.1721501390176146E-2</v>
      </c>
      <c r="AF308" s="2">
        <f>(Table2[[#This Row],[Current Week High]]/Table2[[#This Row],[Close Price]])-1</f>
        <v>2.3243948069617826E-3</v>
      </c>
      <c r="AG308" s="2">
        <f>(Table2[[#This Row],[Close Price]]/Table2[[#This Row],[Current Month Low]])-1</f>
        <v>2.1721501390176146E-2</v>
      </c>
      <c r="AH308" s="2">
        <f>(Table2[[#This Row],[Current Month High]]/Table2[[#This Row],[Close Price]])-1</f>
        <v>2.3243948069617826E-3</v>
      </c>
      <c r="AI308">
        <v>11.1060717727762</v>
      </c>
      <c r="AJ308">
        <v>66.076640617644301</v>
      </c>
      <c r="AK308" t="str">
        <f>IF(AND(Table2[[#This Row],[20D EMA]]&gt;Table2[[#This Row],[50D EMA]],Table2[[#This Row],[50D EMA]]&gt;Table2[[#This Row],[200D EMA]]),"Uptrend","Downtrend/NoTrend")</f>
        <v>Downtrend/NoTrend</v>
      </c>
      <c r="AL308">
        <v>-0.13</v>
      </c>
      <c r="AM308" t="s">
        <v>10353</v>
      </c>
      <c r="AN308">
        <v>1.37</v>
      </c>
      <c r="AO308" t="s">
        <v>10354</v>
      </c>
      <c r="AP308">
        <v>8.5078559388465994E-2</v>
      </c>
      <c r="AQ308">
        <f>(Table2[[#This Row],[Sharpe Ratio]]-AVERAGE(Table2[Sharpe Ratio]))/_xlfn.STDEV.P(Table2[Sharpe Ratio])</f>
        <v>0.2460946136233288</v>
      </c>
      <c r="AR30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08">
        <f>_xlfn.RANK.AVG(Table2[[#This Row],[1Y Return vs Nifty Z-Score]],Table2[1Y Return vs Nifty Z-Score])</f>
        <v>292</v>
      </c>
      <c r="AT308">
        <f>_xlfn.RANK.AVG(Table2[[#This Row],[6M Return vs Nifty Z-Score]],Table2[6M Return vs Nifty Z-Score])</f>
        <v>389</v>
      </c>
      <c r="AU308">
        <f>_xlfn.RANK.AVG(Table2[[#This Row],[Sharpe Ratio Z-Score]],Table2[Sharpe Ratio Z-Score])</f>
        <v>274</v>
      </c>
      <c r="AV308">
        <f>(Table2[[#This Row],[Rank 1Y]]+Table2[[#This Row],[Rank 6M]]+Table2[[#This Row],[Rank Sharpe]])/3</f>
        <v>318.33333333333331</v>
      </c>
    </row>
    <row r="309" spans="1:48" x14ac:dyDescent="0.3">
      <c r="A309" t="s">
        <v>374</v>
      </c>
      <c r="B309" t="s">
        <v>375</v>
      </c>
      <c r="C309" t="s">
        <v>10319</v>
      </c>
      <c r="D309" t="s">
        <v>83</v>
      </c>
      <c r="E309">
        <v>65926.376691015001</v>
      </c>
      <c r="F309">
        <v>319.35000000000002</v>
      </c>
      <c r="G309">
        <v>72.953796568161707</v>
      </c>
      <c r="H309">
        <f>(Table2[[#This Row],[1Y Return vs Nifty]]-AVERAGE(Table2[1Y Return vs Nifty]))/_xlfn.STDEV.P(Table2[1Y Return vs Nifty])</f>
        <v>0.8508633189376783</v>
      </c>
      <c r="I309">
        <v>-3.3062140125319401</v>
      </c>
      <c r="J309">
        <f>(Table2[[#This Row],[1M Return vs Nifty]]-AVERAGE(Table2[1M Return vs Nifty]))/_xlfn.STDEV.P(Table2[1M Return vs Nifty])</f>
        <v>-0.35152171618077166</v>
      </c>
      <c r="K309">
        <v>9.8194348595578909</v>
      </c>
      <c r="L309">
        <f>(Table2[[#This Row],[6M Return vs Nifty]]-AVERAGE(Table2[6M Return vs Nifty]))/_xlfn.STDEV.P(Table2[6M Return vs Nifty])</f>
        <v>9.8342930212354435E-2</v>
      </c>
      <c r="M309">
        <v>2.3697371052723302</v>
      </c>
      <c r="N309">
        <f>(Table2[[#This Row],[1W Return vs Nifty]]-AVERAGE(Table2[1W Return vs Nifty]))/_xlfn.STDEV.P(Table2[1W Return vs Nifty])</f>
        <v>0.79618134887531711</v>
      </c>
      <c r="O309">
        <v>320.99</v>
      </c>
      <c r="P309">
        <v>317.40172649481201</v>
      </c>
      <c r="Q309">
        <v>261.254229090705</v>
      </c>
      <c r="R309">
        <v>47.800595574560397</v>
      </c>
      <c r="S309" s="2">
        <f>(Table2[[#This Row],[Close Price]]-Table2[[#This Row],[20D EMA]])/Table2[[#This Row],[20D EMA]]</f>
        <v>-5.1091934328171794E-3</v>
      </c>
      <c r="T309" s="2">
        <f>(Table2[[#This Row],[Close Price]]-Table2[[#This Row],[50D EMA]])/Table2[[#This Row],[50D EMA]]</f>
        <v>6.1381944159647085E-3</v>
      </c>
      <c r="U309" s="2">
        <f>(Table2[[#This Row],[Close Price]]-Table2[[#This Row],[200D EMA]])/Table2[[#This Row],[200D EMA]]</f>
        <v>0.22237255684433235</v>
      </c>
      <c r="V309">
        <v>0.55537227292858105</v>
      </c>
      <c r="W309">
        <v>316.39999999999998</v>
      </c>
      <c r="X309">
        <v>325.95</v>
      </c>
      <c r="Y309">
        <v>316.39999999999998</v>
      </c>
      <c r="Z309">
        <v>325.95</v>
      </c>
      <c r="AA309">
        <v>316.39999999999998</v>
      </c>
      <c r="AB309">
        <v>325.95</v>
      </c>
      <c r="AC309" s="2">
        <f>(Table2[[#This Row],[Close Price]]/Table2[[#This Row],[Day Low]])-1</f>
        <v>9.3236409608092874E-3</v>
      </c>
      <c r="AD309" s="2">
        <f>(Table2[[#This Row],[Day High]]/Table2[[#This Row],[Close Price]])-1</f>
        <v>2.0666979802724139E-2</v>
      </c>
      <c r="AE309" s="2">
        <f>(Table2[[#This Row],[Close Price]]/Table2[[#This Row],[Current Week Low]])-1</f>
        <v>9.3236409608092874E-3</v>
      </c>
      <c r="AF309" s="2">
        <f>(Table2[[#This Row],[Current Week High]]/Table2[[#This Row],[Close Price]])-1</f>
        <v>2.0666979802724139E-2</v>
      </c>
      <c r="AG309" s="2">
        <f>(Table2[[#This Row],[Close Price]]/Table2[[#This Row],[Current Month Low]])-1</f>
        <v>9.3236409608092874E-3</v>
      </c>
      <c r="AH309" s="2">
        <f>(Table2[[#This Row],[Current Month High]]/Table2[[#This Row],[Close Price]])-1</f>
        <v>2.0666979802724139E-2</v>
      </c>
      <c r="AI309">
        <v>13.026459996868599</v>
      </c>
      <c r="AJ309">
        <v>124.578059071729</v>
      </c>
      <c r="AK309" t="str">
        <f>IF(AND(Table2[[#This Row],[20D EMA]]&gt;Table2[[#This Row],[50D EMA]],Table2[[#This Row],[50D EMA]]&gt;Table2[[#This Row],[200D EMA]]),"Uptrend","Downtrend/NoTrend")</f>
        <v>Uptrend</v>
      </c>
      <c r="AL309">
        <v>7.0000000000000007E-2</v>
      </c>
      <c r="AM309" t="s">
        <v>10354</v>
      </c>
      <c r="AN309">
        <v>2.93</v>
      </c>
      <c r="AO309" t="s">
        <v>10354</v>
      </c>
      <c r="AQ309">
        <f>(Table2[[#This Row],[Sharpe Ratio]]-AVERAGE(Table2[Sharpe Ratio]))/_xlfn.STDEV.P(Table2[Sharpe Ratio])</f>
        <v>-0.72731567472953307</v>
      </c>
      <c r="AR30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0.66655020711504509</v>
      </c>
      <c r="AS309">
        <f>_xlfn.RANK.AVG(Table2[[#This Row],[1Y Return vs Nifty Z-Score]],Table2[1Y Return vs Nifty Z-Score])</f>
        <v>116</v>
      </c>
      <c r="AT309">
        <f>_xlfn.RANK.AVG(Table2[[#This Row],[6M Return vs Nifty Z-Score]],Table2[6M Return vs Nifty Z-Score])</f>
        <v>292</v>
      </c>
      <c r="AU309">
        <f>_xlfn.RANK.AVG(Table2[[#This Row],[Sharpe Ratio Z-Score]],Table2[Sharpe Ratio Z-Score])</f>
        <v>548</v>
      </c>
      <c r="AV309">
        <f>(Table2[[#This Row],[Rank 1Y]]+Table2[[#This Row],[Rank 6M]]+Table2[[#This Row],[Rank Sharpe]])/3</f>
        <v>318.66666666666669</v>
      </c>
    </row>
    <row r="310" spans="1:48" x14ac:dyDescent="0.3">
      <c r="A310" t="s">
        <v>881</v>
      </c>
      <c r="B310" t="s">
        <v>882</v>
      </c>
      <c r="C310" t="s">
        <v>10308</v>
      </c>
      <c r="D310" t="s">
        <v>177</v>
      </c>
      <c r="E310">
        <v>17844.205595700001</v>
      </c>
      <c r="F310">
        <v>1806.5</v>
      </c>
      <c r="G310">
        <v>45.007985402670201</v>
      </c>
      <c r="H310">
        <f>(Table2[[#This Row],[1Y Return vs Nifty]]-AVERAGE(Table2[1Y Return vs Nifty]))/_xlfn.STDEV.P(Table2[1Y Return vs Nifty])</f>
        <v>0.37887784610782899</v>
      </c>
      <c r="I310">
        <v>-3.25857892292139</v>
      </c>
      <c r="J310">
        <f>(Table2[[#This Row],[1M Return vs Nifty]]-AVERAGE(Table2[1M Return vs Nifty]))/_xlfn.STDEV.P(Table2[1M Return vs Nifty])</f>
        <v>-0.34663011714646802</v>
      </c>
      <c r="K310">
        <v>7.4249140058463299</v>
      </c>
      <c r="L310">
        <f>(Table2[[#This Row],[6M Return vs Nifty]]-AVERAGE(Table2[6M Return vs Nifty]))/_xlfn.STDEV.P(Table2[6M Return vs Nifty])</f>
        <v>1.4666289173805209E-2</v>
      </c>
      <c r="M310">
        <v>-0.33557674862329701</v>
      </c>
      <c r="N310">
        <f>(Table2[[#This Row],[1W Return vs Nifty]]-AVERAGE(Table2[1W Return vs Nifty]))/_xlfn.STDEV.P(Table2[1W Return vs Nifty])</f>
        <v>0.14612196234084882</v>
      </c>
      <c r="O310">
        <v>1791.67</v>
      </c>
      <c r="P310">
        <v>1721.3366518743901</v>
      </c>
      <c r="Q310">
        <v>1462.53576779323</v>
      </c>
      <c r="R310">
        <v>53.858066444022498</v>
      </c>
      <c r="S310" s="2">
        <f>(Table2[[#This Row],[Close Price]]-Table2[[#This Row],[20D EMA]])/Table2[[#This Row],[20D EMA]]</f>
        <v>8.277193902895023E-3</v>
      </c>
      <c r="T310" s="2">
        <f>(Table2[[#This Row],[Close Price]]-Table2[[#This Row],[50D EMA]])/Table2[[#This Row],[50D EMA]]</f>
        <v>4.9475126224073726E-2</v>
      </c>
      <c r="U310" s="2">
        <f>(Table2[[#This Row],[Close Price]]-Table2[[#This Row],[200D EMA]])/Table2[[#This Row],[200D EMA]]</f>
        <v>0.2351834668124157</v>
      </c>
      <c r="V310">
        <v>0.41740960950741401</v>
      </c>
      <c r="W310">
        <v>1793.25</v>
      </c>
      <c r="X310">
        <v>1849</v>
      </c>
      <c r="Y310">
        <v>1793.25</v>
      </c>
      <c r="Z310">
        <v>1849</v>
      </c>
      <c r="AA310">
        <v>1793.25</v>
      </c>
      <c r="AB310">
        <v>1849</v>
      </c>
      <c r="AC310" s="2">
        <f>(Table2[[#This Row],[Close Price]]/Table2[[#This Row],[Day Low]])-1</f>
        <v>7.388819183047568E-3</v>
      </c>
      <c r="AD310" s="2">
        <f>(Table2[[#This Row],[Day High]]/Table2[[#This Row],[Close Price]])-1</f>
        <v>2.3526155549404848E-2</v>
      </c>
      <c r="AE310" s="2">
        <f>(Table2[[#This Row],[Close Price]]/Table2[[#This Row],[Current Week Low]])-1</f>
        <v>7.388819183047568E-3</v>
      </c>
      <c r="AF310" s="2">
        <f>(Table2[[#This Row],[Current Week High]]/Table2[[#This Row],[Close Price]])-1</f>
        <v>2.3526155549404848E-2</v>
      </c>
      <c r="AG310" s="2">
        <f>(Table2[[#This Row],[Close Price]]/Table2[[#This Row],[Current Month Low]])-1</f>
        <v>7.388819183047568E-3</v>
      </c>
      <c r="AH310" s="2">
        <f>(Table2[[#This Row],[Current Month High]]/Table2[[#This Row],[Close Price]])-1</f>
        <v>2.3526155549404848E-2</v>
      </c>
      <c r="AI310">
        <v>5.8483254912814902</v>
      </c>
      <c r="AJ310">
        <v>84.572158365261799</v>
      </c>
      <c r="AK310" t="str">
        <f>IF(AND(Table2[[#This Row],[20D EMA]]&gt;Table2[[#This Row],[50D EMA]],Table2[[#This Row],[50D EMA]]&gt;Table2[[#This Row],[200D EMA]]),"Uptrend","Downtrend/NoTrend")</f>
        <v>Uptrend</v>
      </c>
      <c r="AL310">
        <v>0.17</v>
      </c>
      <c r="AM310" t="s">
        <v>10354</v>
      </c>
      <c r="AN310">
        <v>4.42</v>
      </c>
      <c r="AO310" t="s">
        <v>10354</v>
      </c>
      <c r="AP310">
        <v>3.2621981574888E-2</v>
      </c>
      <c r="AQ310">
        <f>(Table2[[#This Row],[Sharpe Ratio]]-AVERAGE(Table2[Sharpe Ratio]))/_xlfn.STDEV.P(Table2[Sharpe Ratio])</f>
        <v>-0.35407742622484101</v>
      </c>
      <c r="AR3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-0.16104144574882603</v>
      </c>
      <c r="AS310">
        <f>_xlfn.RANK.AVG(Table2[[#This Row],[1Y Return vs Nifty Z-Score]],Table2[1Y Return vs Nifty Z-Score])</f>
        <v>201</v>
      </c>
      <c r="AT310">
        <f>_xlfn.RANK.AVG(Table2[[#This Row],[6M Return vs Nifty Z-Score]],Table2[6M Return vs Nifty Z-Score])</f>
        <v>323</v>
      </c>
      <c r="AU310">
        <f>_xlfn.RANK.AVG(Table2[[#This Row],[Sharpe Ratio Z-Score]],Table2[Sharpe Ratio Z-Score])</f>
        <v>435</v>
      </c>
      <c r="AV310">
        <f>(Table2[[#This Row],[Rank 1Y]]+Table2[[#This Row],[Rank 6M]]+Table2[[#This Row],[Rank Sharpe]])/3</f>
        <v>319.66666666666669</v>
      </c>
    </row>
    <row r="311" spans="1:48" x14ac:dyDescent="0.3">
      <c r="A311" t="s">
        <v>41</v>
      </c>
      <c r="B311" t="s">
        <v>42</v>
      </c>
      <c r="C311" t="s">
        <v>10312</v>
      </c>
      <c r="D311" t="s">
        <v>43</v>
      </c>
      <c r="E311">
        <v>637842.26094585401</v>
      </c>
      <c r="F311">
        <v>510.05</v>
      </c>
      <c r="G311">
        <v>-13.483053854143099</v>
      </c>
      <c r="H311">
        <f>(Table2[[#This Row],[1Y Return vs Nifty]]-AVERAGE(Table2[1Y Return vs Nifty]))/_xlfn.STDEV.P(Table2[1Y Return vs Nifty])</f>
        <v>-0.60899545828300328</v>
      </c>
      <c r="I311">
        <v>0.29499789873908899</v>
      </c>
      <c r="J311">
        <f>(Table2[[#This Row],[1M Return vs Nifty]]-AVERAGE(Table2[1M Return vs Nifty]))/_xlfn.STDEV.P(Table2[1M Return vs Nifty])</f>
        <v>1.8283082162562005E-2</v>
      </c>
      <c r="K311">
        <v>10.8232561615213</v>
      </c>
      <c r="L311">
        <f>(Table2[[#This Row],[6M Return vs Nifty]]-AVERAGE(Table2[6M Return vs Nifty]))/_xlfn.STDEV.P(Table2[6M Return vs Nifty])</f>
        <v>0.13342151164172267</v>
      </c>
      <c r="M311">
        <v>-1.7644662707333501</v>
      </c>
      <c r="N311">
        <f>(Table2[[#This Row],[1W Return vs Nifty]]-AVERAGE(Table2[1W Return vs Nifty]))/_xlfn.STDEV.P(Table2[1W Return vs Nifty])</f>
        <v>-0.19722564770847548</v>
      </c>
      <c r="O311">
        <v>497.92</v>
      </c>
      <c r="P311">
        <v>480.110155653437</v>
      </c>
      <c r="Q311">
        <v>448.81761117917</v>
      </c>
      <c r="R311">
        <v>65.620289191094699</v>
      </c>
      <c r="S311" s="2">
        <f>(Table2[[#This Row],[Close Price]]-Table2[[#This Row],[20D EMA]])/Table2[[#This Row],[20D EMA]]</f>
        <v>2.4361343187660658E-2</v>
      </c>
      <c r="T311" s="2">
        <f>(Table2[[#This Row],[Close Price]]-Table2[[#This Row],[50D EMA]])/Table2[[#This Row],[50D EMA]]</f>
        <v>6.2360364583028738E-2</v>
      </c>
      <c r="U311" s="2">
        <f>(Table2[[#This Row],[Close Price]]-Table2[[#This Row],[200D EMA]])/Table2[[#This Row],[200D EMA]]</f>
        <v>0.13643045035589249</v>
      </c>
      <c r="V311">
        <v>0.62938055115494695</v>
      </c>
      <c r="W311">
        <v>503.3</v>
      </c>
      <c r="X311">
        <v>512.9</v>
      </c>
      <c r="Y311">
        <v>503.3</v>
      </c>
      <c r="Z311">
        <v>512.9</v>
      </c>
      <c r="AA311">
        <v>503.3</v>
      </c>
      <c r="AB311">
        <v>512.9</v>
      </c>
      <c r="AC311" s="2">
        <f>(Table2[[#This Row],[Close Price]]/Table2[[#This Row],[Day Low]])-1</f>
        <v>1.3411484204251867E-2</v>
      </c>
      <c r="AD311" s="2">
        <f>(Table2[[#This Row],[Day High]]/Table2[[#This Row],[Close Price]])-1</f>
        <v>5.5876874816194189E-3</v>
      </c>
      <c r="AE311" s="2">
        <f>(Table2[[#This Row],[Close Price]]/Table2[[#This Row],[Current Week Low]])-1</f>
        <v>1.3411484204251867E-2</v>
      </c>
      <c r="AF311" s="2">
        <f>(Table2[[#This Row],[Current Week High]]/Table2[[#This Row],[Close Price]])-1</f>
        <v>5.5876874816194189E-3</v>
      </c>
      <c r="AG311" s="2">
        <f>(Table2[[#This Row],[Close Price]]/Table2[[#This Row],[Current Month Low]])-1</f>
        <v>1.3411484204251867E-2</v>
      </c>
      <c r="AH311" s="2">
        <f>(Table2[[#This Row],[Current Month High]]/Table2[[#This Row],[Close Price]])-1</f>
        <v>5.5876874816194189E-3</v>
      </c>
      <c r="AI311">
        <v>0.558768748161941</v>
      </c>
      <c r="AJ311">
        <v>27.720045073243998</v>
      </c>
      <c r="AK311" t="str">
        <f>IF(AND(Table2[[#This Row],[20D EMA]]&gt;Table2[[#This Row],[50D EMA]],Table2[[#This Row],[50D EMA]]&gt;Table2[[#This Row],[200D EMA]]),"Uptrend","Downtrend/NoTrend")</f>
        <v>Uptrend</v>
      </c>
      <c r="AL311">
        <v>7.0000000000000007E-2</v>
      </c>
      <c r="AM311" t="s">
        <v>10354</v>
      </c>
      <c r="AN311">
        <v>3.63</v>
      </c>
      <c r="AO311" t="s">
        <v>10354</v>
      </c>
      <c r="AP311">
        <v>0.13147280172206199</v>
      </c>
      <c r="AQ311">
        <f>(Table2[[#This Row],[Sharpe Ratio]]-AVERAGE(Table2[Sharpe Ratio]))/_xlfn.STDEV.P(Table2[Sharpe Ratio])</f>
        <v>0.77690558565279422</v>
      </c>
      <c r="AR31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0.12238907346560016</v>
      </c>
      <c r="AS311">
        <f>_xlfn.RANK.AVG(Table2[[#This Row],[1Y Return vs Nifty Z-Score]],Table2[1Y Return vs Nifty Z-Score])</f>
        <v>523</v>
      </c>
      <c r="AT311">
        <f>_xlfn.RANK.AVG(Table2[[#This Row],[6M Return vs Nifty Z-Score]],Table2[6M Return vs Nifty Z-Score])</f>
        <v>279</v>
      </c>
      <c r="AU311">
        <f>_xlfn.RANK.AVG(Table2[[#This Row],[Sharpe Ratio Z-Score]],Table2[Sharpe Ratio Z-Score])</f>
        <v>160</v>
      </c>
      <c r="AV311">
        <f>(Table2[[#This Row],[Rank 1Y]]+Table2[[#This Row],[Rank 6M]]+Table2[[#This Row],[Rank Sharpe]])/3</f>
        <v>320.66666666666669</v>
      </c>
    </row>
    <row r="312" spans="1:48" x14ac:dyDescent="0.3">
      <c r="A312" t="s">
        <v>190</v>
      </c>
      <c r="B312" t="s">
        <v>191</v>
      </c>
      <c r="C312" t="s">
        <v>10315</v>
      </c>
      <c r="D312" t="s">
        <v>192</v>
      </c>
      <c r="E312">
        <v>134617.25044845001</v>
      </c>
      <c r="F312">
        <v>4911.95</v>
      </c>
      <c r="G312">
        <v>12.966571567826399</v>
      </c>
      <c r="H312">
        <f>(Table2[[#This Row],[1Y Return vs Nifty]]-AVERAGE(Table2[1Y Return vs Nifty]))/_xlfn.STDEV.P(Table2[1Y Return vs Nifty])</f>
        <v>-0.16227953055297653</v>
      </c>
      <c r="I312">
        <v>-9.6611138954295406E-2</v>
      </c>
      <c r="J312">
        <f>(Table2[[#This Row],[1M Return vs Nifty]]-AVERAGE(Table2[1M Return vs Nifty]))/_xlfn.STDEV.P(Table2[1M Return vs Nifty])</f>
        <v>-2.1930852696527111E-2</v>
      </c>
      <c r="K312">
        <v>14.2807880165893</v>
      </c>
      <c r="L312">
        <f>(Table2[[#This Row],[6M Return vs Nifty]]-AVERAGE(Table2[6M Return vs Nifty]))/_xlfn.STDEV.P(Table2[6M Return vs Nifty])</f>
        <v>0.25424512086919299</v>
      </c>
      <c r="M312">
        <v>-0.13902046484342301</v>
      </c>
      <c r="N312">
        <f>(Table2[[#This Row],[1W Return vs Nifty]]-AVERAGE(Table2[1W Return vs Nifty]))/_xlfn.STDEV.P(Table2[1W Return vs Nifty])</f>
        <v>0.19335243693788953</v>
      </c>
      <c r="O312">
        <v>4870.6099999999997</v>
      </c>
      <c r="P312">
        <v>4812.8046263837896</v>
      </c>
      <c r="Q312">
        <v>4367.9295045565796</v>
      </c>
      <c r="R312">
        <v>54.695083250398</v>
      </c>
      <c r="S312" s="2">
        <f>(Table2[[#This Row],[Close Price]]-Table2[[#This Row],[20D EMA]])/Table2[[#This Row],[20D EMA]]</f>
        <v>8.4876432315459764E-3</v>
      </c>
      <c r="T312" s="2">
        <f>(Table2[[#This Row],[Close Price]]-Table2[[#This Row],[50D EMA]])/Table2[[#This Row],[50D EMA]]</f>
        <v>2.0600332095904207E-2</v>
      </c>
      <c r="U312" s="2">
        <f>(Table2[[#This Row],[Close Price]]-Table2[[#This Row],[200D EMA]])/Table2[[#This Row],[200D EMA]]</f>
        <v>0.1245488268242204</v>
      </c>
      <c r="V312">
        <v>0.61525051843927203</v>
      </c>
      <c r="W312">
        <v>4887.75</v>
      </c>
      <c r="X312">
        <v>5011</v>
      </c>
      <c r="Y312">
        <v>4887.75</v>
      </c>
      <c r="Z312">
        <v>5011</v>
      </c>
      <c r="AA312">
        <v>4887.75</v>
      </c>
      <c r="AB312">
        <v>5011</v>
      </c>
      <c r="AC312" s="2">
        <f>(Table2[[#This Row],[Close Price]]/Table2[[#This Row],[Day Low]])-1</f>
        <v>4.9511533936883456E-3</v>
      </c>
      <c r="AD312" s="2">
        <f>(Table2[[#This Row],[Day High]]/Table2[[#This Row],[Close Price]])-1</f>
        <v>2.0165107543847149E-2</v>
      </c>
      <c r="AE312" s="2">
        <f>(Table2[[#This Row],[Close Price]]/Table2[[#This Row],[Current Week Low]])-1</f>
        <v>4.9511533936883456E-3</v>
      </c>
      <c r="AF312" s="2">
        <f>(Table2[[#This Row],[Current Week High]]/Table2[[#This Row],[Close Price]])-1</f>
        <v>2.0165107543847149E-2</v>
      </c>
      <c r="AG312" s="2">
        <f>(Table2[[#This Row],[Close Price]]/Table2[[#This Row],[Current Month Low]])-1</f>
        <v>4.9511533936883456E-3</v>
      </c>
      <c r="AH312" s="2">
        <f>(Table2[[#This Row],[Current Month High]]/Table2[[#This Row],[Close Price]])-1</f>
        <v>2.0165107543847149E-2</v>
      </c>
      <c r="AI312">
        <v>2.9916835472673702</v>
      </c>
      <c r="AJ312">
        <v>49.983206106870199</v>
      </c>
      <c r="AK312" t="str">
        <f>IF(AND(Table2[[#This Row],[20D EMA]]&gt;Table2[[#This Row],[50D EMA]],Table2[[#This Row],[50D EMA]]&gt;Table2[[#This Row],[200D EMA]]),"Uptrend","Downtrend/NoTrend")</f>
        <v>Uptrend</v>
      </c>
      <c r="AL312">
        <v>-0.02</v>
      </c>
      <c r="AM312" t="s">
        <v>10353</v>
      </c>
      <c r="AN312">
        <v>3.78</v>
      </c>
      <c r="AO312" t="s">
        <v>10354</v>
      </c>
      <c r="AP312">
        <v>6.0207191016466002E-2</v>
      </c>
      <c r="AQ312">
        <f>(Table2[[#This Row],[Sharpe Ratio]]-AVERAGE(Table2[Sharpe Ratio]))/_xlfn.STDEV.P(Table2[Sharpe Ratio])</f>
        <v>-3.8466455966207402E-2</v>
      </c>
      <c r="AR3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0.22492071859137147</v>
      </c>
      <c r="AS312">
        <f>_xlfn.RANK.AVG(Table2[[#This Row],[1Y Return vs Nifty Z-Score]],Table2[1Y Return vs Nifty Z-Score])</f>
        <v>352</v>
      </c>
      <c r="AT312">
        <f>_xlfn.RANK.AVG(Table2[[#This Row],[6M Return vs Nifty Z-Score]],Table2[6M Return vs Nifty Z-Score])</f>
        <v>247</v>
      </c>
      <c r="AU312">
        <f>_xlfn.RANK.AVG(Table2[[#This Row],[Sharpe Ratio Z-Score]],Table2[Sharpe Ratio Z-Score])</f>
        <v>365</v>
      </c>
      <c r="AV312">
        <f>(Table2[[#This Row],[Rank 1Y]]+Table2[[#This Row],[Rank 6M]]+Table2[[#This Row],[Rank Sharpe]])/3</f>
        <v>321.33333333333331</v>
      </c>
    </row>
    <row r="313" spans="1:48" x14ac:dyDescent="0.3">
      <c r="A313" t="s">
        <v>1976</v>
      </c>
      <c r="B313" t="s">
        <v>1977</v>
      </c>
      <c r="C313" t="s">
        <v>10323</v>
      </c>
      <c r="D313" t="s">
        <v>276</v>
      </c>
      <c r="E313">
        <v>3434.0975447999999</v>
      </c>
      <c r="F313">
        <v>335.4</v>
      </c>
      <c r="G313">
        <v>10.799271699345701</v>
      </c>
      <c r="H313">
        <f>(Table2[[#This Row],[1Y Return vs Nifty]]-AVERAGE(Table2[1Y Return vs Nifty]))/_xlfn.STDEV.P(Table2[1Y Return vs Nifty])</f>
        <v>-0.19888373027118292</v>
      </c>
      <c r="I313">
        <v>-0.26993163107460499</v>
      </c>
      <c r="J313">
        <f>(Table2[[#This Row],[1M Return vs Nifty]]-AVERAGE(Table2[1M Return vs Nifty]))/_xlfn.STDEV.P(Table2[1M Return vs Nifty])</f>
        <v>-3.9728958227811029E-2</v>
      </c>
      <c r="K313">
        <v>17.850967193515601</v>
      </c>
      <c r="L313">
        <f>(Table2[[#This Row],[6M Return vs Nifty]]-AVERAGE(Table2[6M Return vs Nifty]))/_xlfn.STDEV.P(Table2[6M Return vs Nifty])</f>
        <v>0.37900519592467247</v>
      </c>
      <c r="M313">
        <v>-2.6362729804902001</v>
      </c>
      <c r="N313">
        <f>(Table2[[#This Row],[1W Return vs Nifty]]-AVERAGE(Table2[1W Return vs Nifty]))/_xlfn.STDEV.P(Table2[1W Return vs Nifty])</f>
        <v>-0.40671192750003854</v>
      </c>
      <c r="O313">
        <v>332.97</v>
      </c>
      <c r="P313">
        <v>319.53627034744397</v>
      </c>
      <c r="Q313">
        <v>272.88032484770599</v>
      </c>
      <c r="R313">
        <v>49.892936826029697</v>
      </c>
      <c r="S313" s="2">
        <f>(Table2[[#This Row],[Close Price]]-Table2[[#This Row],[20D EMA]])/Table2[[#This Row],[20D EMA]]</f>
        <v>7.2979547706999125E-3</v>
      </c>
      <c r="T313" s="2">
        <f>(Table2[[#This Row],[Close Price]]-Table2[[#This Row],[50D EMA]])/Table2[[#This Row],[50D EMA]]</f>
        <v>4.964610006653318E-2</v>
      </c>
      <c r="U313" s="2">
        <f>(Table2[[#This Row],[Close Price]]-Table2[[#This Row],[200D EMA]])/Table2[[#This Row],[200D EMA]]</f>
        <v>0.22911023426546454</v>
      </c>
      <c r="V313">
        <v>0.78004788259634406</v>
      </c>
      <c r="W313">
        <v>331.95</v>
      </c>
      <c r="X313">
        <v>341.45</v>
      </c>
      <c r="Y313">
        <v>331.95</v>
      </c>
      <c r="Z313">
        <v>341.45</v>
      </c>
      <c r="AA313">
        <v>331.95</v>
      </c>
      <c r="AB313">
        <v>341.45</v>
      </c>
      <c r="AC313" s="2">
        <f>(Table2[[#This Row],[Close Price]]/Table2[[#This Row],[Day Low]])-1</f>
        <v>1.0393131495707086E-2</v>
      </c>
      <c r="AD313" s="2">
        <f>(Table2[[#This Row],[Day High]]/Table2[[#This Row],[Close Price]])-1</f>
        <v>1.8038163387000594E-2</v>
      </c>
      <c r="AE313" s="2">
        <f>(Table2[[#This Row],[Close Price]]/Table2[[#This Row],[Current Week Low]])-1</f>
        <v>1.0393131495707086E-2</v>
      </c>
      <c r="AF313" s="2">
        <f>(Table2[[#This Row],[Current Week High]]/Table2[[#This Row],[Close Price]])-1</f>
        <v>1.8038163387000594E-2</v>
      </c>
      <c r="AG313" s="2">
        <f>(Table2[[#This Row],[Close Price]]/Table2[[#This Row],[Current Month Low]])-1</f>
        <v>1.0393131495707086E-2</v>
      </c>
      <c r="AH313" s="2">
        <f>(Table2[[#This Row],[Current Month High]]/Table2[[#This Row],[Close Price]])-1</f>
        <v>1.8038163387000594E-2</v>
      </c>
      <c r="AI313">
        <v>8.1842576028622709</v>
      </c>
      <c r="AJ313">
        <v>77.789557381394104</v>
      </c>
      <c r="AK313" t="str">
        <f>IF(AND(Table2[[#This Row],[20D EMA]]&gt;Table2[[#This Row],[50D EMA]],Table2[[#This Row],[50D EMA]]&gt;Table2[[#This Row],[200D EMA]]),"Uptrend","Downtrend/NoTrend")</f>
        <v>Uptrend</v>
      </c>
      <c r="AL313">
        <v>0.13</v>
      </c>
      <c r="AM313" t="s">
        <v>10354</v>
      </c>
      <c r="AN313">
        <v>6.82</v>
      </c>
      <c r="AO313" t="s">
        <v>10354</v>
      </c>
      <c r="AP313">
        <v>4.9874077838146999E-2</v>
      </c>
      <c r="AQ313">
        <f>(Table2[[#This Row],[Sharpe Ratio]]-AVERAGE(Table2[Sharpe Ratio]))/_xlfn.STDEV.P(Table2[Sharpe Ratio])</f>
        <v>-0.15669082119745342</v>
      </c>
      <c r="AR3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-0.42301024127181347</v>
      </c>
      <c r="AS313">
        <f>_xlfn.RANK.AVG(Table2[[#This Row],[1Y Return vs Nifty Z-Score]],Table2[1Y Return vs Nifty Z-Score])</f>
        <v>362</v>
      </c>
      <c r="AT313">
        <f>_xlfn.RANK.AVG(Table2[[#This Row],[6M Return vs Nifty Z-Score]],Table2[6M Return vs Nifty Z-Score])</f>
        <v>221</v>
      </c>
      <c r="AU313">
        <f>_xlfn.RANK.AVG(Table2[[#This Row],[Sharpe Ratio Z-Score]],Table2[Sharpe Ratio Z-Score])</f>
        <v>381</v>
      </c>
      <c r="AV313">
        <f>(Table2[[#This Row],[Rank 1Y]]+Table2[[#This Row],[Rank 6M]]+Table2[[#This Row],[Rank Sharpe]])/3</f>
        <v>321.33333333333331</v>
      </c>
    </row>
    <row r="314" spans="1:48" x14ac:dyDescent="0.3">
      <c r="A314" t="s">
        <v>1593</v>
      </c>
      <c r="B314" t="s">
        <v>1594</v>
      </c>
      <c r="C314" t="s">
        <v>6744</v>
      </c>
      <c r="D314" t="s">
        <v>77</v>
      </c>
      <c r="E314">
        <v>5994.4599176000002</v>
      </c>
      <c r="F314">
        <v>292.60000000000002</v>
      </c>
      <c r="G314">
        <v>19.219803288713901</v>
      </c>
      <c r="H314">
        <f>(Table2[[#This Row],[1Y Return vs Nifty]]-AVERAGE(Table2[1Y Return vs Nifty]))/_xlfn.STDEV.P(Table2[1Y Return vs Nifty])</f>
        <v>-5.6666760430839638E-2</v>
      </c>
      <c r="I314">
        <v>-11.176088440800299</v>
      </c>
      <c r="J314">
        <f>(Table2[[#This Row],[1M Return vs Nifty]]-AVERAGE(Table2[1M Return vs Nifty]))/_xlfn.STDEV.P(Table2[1M Return vs Nifty])</f>
        <v>-1.1596711385528522</v>
      </c>
      <c r="K314">
        <v>10.0325888846127</v>
      </c>
      <c r="L314">
        <f>(Table2[[#This Row],[6M Return vs Nifty]]-AVERAGE(Table2[6M Return vs Nifty]))/_xlfn.STDEV.P(Table2[6M Return vs Nifty])</f>
        <v>0.10579160739250384</v>
      </c>
      <c r="M314">
        <v>-8.8362959482822792</v>
      </c>
      <c r="N314">
        <f>(Table2[[#This Row],[1W Return vs Nifty]]-AVERAGE(Table2[1W Return vs Nifty]))/_xlfn.STDEV.P(Table2[1W Return vs Nifty])</f>
        <v>-1.8965143477030835</v>
      </c>
      <c r="O314">
        <v>315.67</v>
      </c>
      <c r="P314">
        <v>306.04873114022701</v>
      </c>
      <c r="Q314">
        <v>254.18841980045801</v>
      </c>
      <c r="R314">
        <v>36.515686645678798</v>
      </c>
      <c r="S314" s="2">
        <f>(Table2[[#This Row],[Close Price]]-Table2[[#This Row],[20D EMA]])/Table2[[#This Row],[20D EMA]]</f>
        <v>-7.3082649602432895E-2</v>
      </c>
      <c r="T314" s="2">
        <f>(Table2[[#This Row],[Close Price]]-Table2[[#This Row],[50D EMA]])/Table2[[#This Row],[50D EMA]]</f>
        <v>-4.3943103734238237E-2</v>
      </c>
      <c r="U314" s="2">
        <f>(Table2[[#This Row],[Close Price]]-Table2[[#This Row],[200D EMA]])/Table2[[#This Row],[200D EMA]]</f>
        <v>0.15111459534504257</v>
      </c>
      <c r="V314">
        <v>0.56968856689394898</v>
      </c>
      <c r="W314">
        <v>290.64999999999998</v>
      </c>
      <c r="X314">
        <v>305.89999999999998</v>
      </c>
      <c r="Y314">
        <v>290.64999999999998</v>
      </c>
      <c r="Z314">
        <v>305.89999999999998</v>
      </c>
      <c r="AA314">
        <v>290.64999999999998</v>
      </c>
      <c r="AB314">
        <v>305.89999999999998</v>
      </c>
      <c r="AC314" s="2">
        <f>(Table2[[#This Row],[Close Price]]/Table2[[#This Row],[Day Low]])-1</f>
        <v>6.7091002924482002E-3</v>
      </c>
      <c r="AD314" s="2">
        <f>(Table2[[#This Row],[Day High]]/Table2[[#This Row],[Close Price]])-1</f>
        <v>4.5454545454545192E-2</v>
      </c>
      <c r="AE314" s="2">
        <f>(Table2[[#This Row],[Close Price]]/Table2[[#This Row],[Current Week Low]])-1</f>
        <v>6.7091002924482002E-3</v>
      </c>
      <c r="AF314" s="2">
        <f>(Table2[[#This Row],[Current Week High]]/Table2[[#This Row],[Close Price]])-1</f>
        <v>4.5454545454545192E-2</v>
      </c>
      <c r="AG314" s="2">
        <f>(Table2[[#This Row],[Close Price]]/Table2[[#This Row],[Current Month Low]])-1</f>
        <v>6.7091002924482002E-3</v>
      </c>
      <c r="AH314" s="2">
        <f>(Table2[[#This Row],[Current Month High]]/Table2[[#This Row],[Close Price]])-1</f>
        <v>4.5454545454545192E-2</v>
      </c>
      <c r="AI314">
        <v>26.315789473684202</v>
      </c>
      <c r="AJ314">
        <v>81.795588692140399</v>
      </c>
      <c r="AK314" t="str">
        <f>IF(AND(Table2[[#This Row],[20D EMA]]&gt;Table2[[#This Row],[50D EMA]],Table2[[#This Row],[50D EMA]]&gt;Table2[[#This Row],[200D EMA]]),"Uptrend","Downtrend/NoTrend")</f>
        <v>Uptrend</v>
      </c>
      <c r="AL314">
        <v>0.2</v>
      </c>
      <c r="AM314" t="s">
        <v>10354</v>
      </c>
      <c r="AN314">
        <v>-9.41</v>
      </c>
      <c r="AO314" t="s">
        <v>10353</v>
      </c>
      <c r="AP314">
        <v>6.2009982253288E-2</v>
      </c>
      <c r="AQ314">
        <f>(Table2[[#This Row],[Sharpe Ratio]]-AVERAGE(Table2[Sharpe Ratio]))/_xlfn.STDEV.P(Table2[Sharpe Ratio])</f>
        <v>-1.7840160101672383E-2</v>
      </c>
      <c r="AR31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-3.0249007993959438</v>
      </c>
      <c r="AS314">
        <f>_xlfn.RANK.AVG(Table2[[#This Row],[1Y Return vs Nifty Z-Score]],Table2[1Y Return vs Nifty Z-Score])</f>
        <v>322</v>
      </c>
      <c r="AT314">
        <f>_xlfn.RANK.AVG(Table2[[#This Row],[6M Return vs Nifty Z-Score]],Table2[6M Return vs Nifty Z-Score])</f>
        <v>289</v>
      </c>
      <c r="AU314">
        <f>_xlfn.RANK.AVG(Table2[[#This Row],[Sharpe Ratio Z-Score]],Table2[Sharpe Ratio Z-Score])</f>
        <v>355</v>
      </c>
      <c r="AV314">
        <f>(Table2[[#This Row],[Rank 1Y]]+Table2[[#This Row],[Rank 6M]]+Table2[[#This Row],[Rank Sharpe]])/3</f>
        <v>322</v>
      </c>
    </row>
    <row r="315" spans="1:48" x14ac:dyDescent="0.3">
      <c r="A315" t="s">
        <v>1473</v>
      </c>
      <c r="B315" t="s">
        <v>1474</v>
      </c>
      <c r="C315" t="s">
        <v>627</v>
      </c>
      <c r="D315" t="s">
        <v>474</v>
      </c>
      <c r="E315">
        <v>7129.6948482899998</v>
      </c>
      <c r="F315">
        <v>2370.9</v>
      </c>
      <c r="G315">
        <v>30.6131578247949</v>
      </c>
      <c r="H315">
        <f>(Table2[[#This Row],[1Y Return vs Nifty]]-AVERAGE(Table2[1Y Return vs Nifty]))/_xlfn.STDEV.P(Table2[1Y Return vs Nifty])</f>
        <v>0.13575913824805175</v>
      </c>
      <c r="I315">
        <v>18.627715945854</v>
      </c>
      <c r="J315">
        <f>(Table2[[#This Row],[1M Return vs Nifty]]-AVERAGE(Table2[1M Return vs Nifty]))/_xlfn.STDEV.P(Table2[1M Return vs Nifty])</f>
        <v>1.900851302955135</v>
      </c>
      <c r="K315">
        <v>89.274562227477702</v>
      </c>
      <c r="L315">
        <f>(Table2[[#This Row],[6M Return vs Nifty]]-AVERAGE(Table2[6M Return vs Nifty]))/_xlfn.STDEV.P(Table2[6M Return vs Nifty])</f>
        <v>2.8749059996599442</v>
      </c>
      <c r="M315">
        <v>-0.41760333133396299</v>
      </c>
      <c r="N315">
        <f>(Table2[[#This Row],[1W Return vs Nifty]]-AVERAGE(Table2[1W Return vs Nifty]))/_xlfn.STDEV.P(Table2[1W Return vs Nifty])</f>
        <v>0.12641180931751997</v>
      </c>
      <c r="O315">
        <v>2254.4899999999998</v>
      </c>
      <c r="P315">
        <v>2033.4556316926701</v>
      </c>
      <c r="Q315">
        <v>1623.10750703739</v>
      </c>
      <c r="R315">
        <v>65.268660125200796</v>
      </c>
      <c r="S315" s="2">
        <f>(Table2[[#This Row],[Close Price]]-Table2[[#This Row],[20D EMA]])/Table2[[#This Row],[20D EMA]]</f>
        <v>5.1634737789921586E-2</v>
      </c>
      <c r="T315" s="2">
        <f>(Table2[[#This Row],[Close Price]]-Table2[[#This Row],[50D EMA]])/Table2[[#This Row],[50D EMA]]</f>
        <v>0.16594626558261208</v>
      </c>
      <c r="U315" s="2">
        <f>(Table2[[#This Row],[Close Price]]-Table2[[#This Row],[200D EMA]])/Table2[[#This Row],[200D EMA]]</f>
        <v>0.46071655125761424</v>
      </c>
      <c r="V315">
        <v>0.69438062684271895</v>
      </c>
      <c r="W315">
        <v>2319</v>
      </c>
      <c r="X315">
        <v>2395.9</v>
      </c>
      <c r="Y315">
        <v>2319</v>
      </c>
      <c r="Z315">
        <v>2395.9</v>
      </c>
      <c r="AA315">
        <v>2319</v>
      </c>
      <c r="AB315">
        <v>2395.9</v>
      </c>
      <c r="AC315" s="2">
        <f>(Table2[[#This Row],[Close Price]]/Table2[[#This Row],[Day Low]])-1</f>
        <v>2.2380336351875751E-2</v>
      </c>
      <c r="AD315" s="2">
        <f>(Table2[[#This Row],[Day High]]/Table2[[#This Row],[Close Price]])-1</f>
        <v>1.0544518959045179E-2</v>
      </c>
      <c r="AE315" s="2">
        <f>(Table2[[#This Row],[Close Price]]/Table2[[#This Row],[Current Week Low]])-1</f>
        <v>2.2380336351875751E-2</v>
      </c>
      <c r="AF315" s="2">
        <f>(Table2[[#This Row],[Current Week High]]/Table2[[#This Row],[Close Price]])-1</f>
        <v>1.0544518959045179E-2</v>
      </c>
      <c r="AG315" s="2">
        <f>(Table2[[#This Row],[Close Price]]/Table2[[#This Row],[Current Month Low]])-1</f>
        <v>2.2380336351875751E-2</v>
      </c>
      <c r="AH315" s="2">
        <f>(Table2[[#This Row],[Current Month High]]/Table2[[#This Row],[Close Price]])-1</f>
        <v>1.0544518959045179E-2</v>
      </c>
      <c r="AI315">
        <v>5.1499430595976099</v>
      </c>
      <c r="AJ315">
        <v>121.217634709587</v>
      </c>
      <c r="AK315" t="str">
        <f>IF(AND(Table2[[#This Row],[20D EMA]]&gt;Table2[[#This Row],[50D EMA]],Table2[[#This Row],[50D EMA]]&gt;Table2[[#This Row],[200D EMA]]),"Uptrend","Downtrend/NoTrend")</f>
        <v>Uptrend</v>
      </c>
      <c r="AL315">
        <v>0.48</v>
      </c>
      <c r="AM315" t="s">
        <v>10354</v>
      </c>
      <c r="AN315">
        <v>6.7</v>
      </c>
      <c r="AO315" t="s">
        <v>10354</v>
      </c>
      <c r="AP315">
        <v>-7.9216965315999005E-2</v>
      </c>
      <c r="AQ315">
        <f>(Table2[[#This Row],[Sharpe Ratio]]-AVERAGE(Table2[Sharpe Ratio]))/_xlfn.STDEV.P(Table2[Sharpe Ratio])</f>
        <v>-1.6336616402106912</v>
      </c>
      <c r="AR31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3.4042666099699601</v>
      </c>
      <c r="AS315">
        <f>_xlfn.RANK.AVG(Table2[[#This Row],[1Y Return vs Nifty Z-Score]],Table2[1Y Return vs Nifty Z-Score])</f>
        <v>259</v>
      </c>
      <c r="AT315">
        <f>_xlfn.RANK.AVG(Table2[[#This Row],[6M Return vs Nifty Z-Score]],Table2[6M Return vs Nifty Z-Score])</f>
        <v>10</v>
      </c>
      <c r="AU315">
        <f>_xlfn.RANK.AVG(Table2[[#This Row],[Sharpe Ratio Z-Score]],Table2[Sharpe Ratio Z-Score])</f>
        <v>699</v>
      </c>
      <c r="AV315">
        <f>(Table2[[#This Row],[Rank 1Y]]+Table2[[#This Row],[Rank 6M]]+Table2[[#This Row],[Rank Sharpe]])/3</f>
        <v>322.66666666666669</v>
      </c>
    </row>
    <row r="316" spans="1:48" x14ac:dyDescent="0.3">
      <c r="A316" t="s">
        <v>597</v>
      </c>
      <c r="B316" t="s">
        <v>598</v>
      </c>
      <c r="C316" t="s">
        <v>10318</v>
      </c>
      <c r="D316" t="s">
        <v>113</v>
      </c>
      <c r="E316">
        <v>32315.41561014</v>
      </c>
      <c r="F316">
        <v>319.8</v>
      </c>
      <c r="G316">
        <v>15.562504303546101</v>
      </c>
      <c r="H316">
        <f>(Table2[[#This Row],[1Y Return vs Nifty]]-AVERAGE(Table2[1Y Return vs Nifty]))/_xlfn.STDEV.P(Table2[1Y Return vs Nifty])</f>
        <v>-0.11843601738932495</v>
      </c>
      <c r="I316">
        <v>-7.9008729700207097</v>
      </c>
      <c r="J316">
        <f>(Table2[[#This Row],[1M Return vs Nifty]]-AVERAGE(Table2[1M Return vs Nifty]))/_xlfn.STDEV.P(Table2[1M Return vs Nifty])</f>
        <v>-0.82334258401490812</v>
      </c>
      <c r="K316">
        <v>25.182283340329899</v>
      </c>
      <c r="L316">
        <f>(Table2[[#This Row],[6M Return vs Nifty]]-AVERAGE(Table2[6M Return vs Nifty]))/_xlfn.STDEV.P(Table2[6M Return vs Nifty])</f>
        <v>0.63519837486743402</v>
      </c>
      <c r="M316">
        <v>-3.66569549511008</v>
      </c>
      <c r="N316">
        <f>(Table2[[#This Row],[1W Return vs Nifty]]-AVERAGE(Table2[1W Return vs Nifty]))/_xlfn.STDEV.P(Table2[1W Return vs Nifty])</f>
        <v>-0.65407168111049208</v>
      </c>
      <c r="O316">
        <v>319.2</v>
      </c>
      <c r="P316">
        <v>316.04283096876702</v>
      </c>
      <c r="Q316">
        <v>277.18955386270102</v>
      </c>
      <c r="R316">
        <v>52.824543465519596</v>
      </c>
      <c r="S316" s="2">
        <f>(Table2[[#This Row],[Close Price]]-Table2[[#This Row],[20D EMA]])/Table2[[#This Row],[20D EMA]]</f>
        <v>1.879699248120372E-3</v>
      </c>
      <c r="T316" s="2">
        <f>(Table2[[#This Row],[Close Price]]-Table2[[#This Row],[50D EMA]])/Table2[[#This Row],[50D EMA]]</f>
        <v>1.1888164081166244E-2</v>
      </c>
      <c r="U316" s="2">
        <f>(Table2[[#This Row],[Close Price]]-Table2[[#This Row],[200D EMA]])/Table2[[#This Row],[200D EMA]]</f>
        <v>0.15372313113359612</v>
      </c>
      <c r="V316">
        <v>0.94776634995786802</v>
      </c>
      <c r="W316">
        <v>307.5</v>
      </c>
      <c r="X316">
        <v>321.10000000000002</v>
      </c>
      <c r="Y316">
        <v>307.5</v>
      </c>
      <c r="Z316">
        <v>321.10000000000002</v>
      </c>
      <c r="AA316">
        <v>307.5</v>
      </c>
      <c r="AB316">
        <v>321.10000000000002</v>
      </c>
      <c r="AC316" s="2">
        <f>(Table2[[#This Row],[Close Price]]/Table2[[#This Row],[Day Low]])-1</f>
        <v>4.0000000000000036E-2</v>
      </c>
      <c r="AD316" s="2">
        <f>(Table2[[#This Row],[Day High]]/Table2[[#This Row],[Close Price]])-1</f>
        <v>4.0650406504065817E-3</v>
      </c>
      <c r="AE316" s="2">
        <f>(Table2[[#This Row],[Close Price]]/Table2[[#This Row],[Current Week Low]])-1</f>
        <v>4.0000000000000036E-2</v>
      </c>
      <c r="AF316" s="2">
        <f>(Table2[[#This Row],[Current Week High]]/Table2[[#This Row],[Close Price]])-1</f>
        <v>4.0650406504065817E-3</v>
      </c>
      <c r="AG316" s="2">
        <f>(Table2[[#This Row],[Close Price]]/Table2[[#This Row],[Current Month Low]])-1</f>
        <v>4.0000000000000036E-2</v>
      </c>
      <c r="AH316" s="2">
        <f>(Table2[[#This Row],[Current Month High]]/Table2[[#This Row],[Close Price]])-1</f>
        <v>4.0650406504065817E-3</v>
      </c>
      <c r="AI316">
        <v>9.0994371482176106</v>
      </c>
      <c r="AJ316">
        <v>60.905660377358402</v>
      </c>
      <c r="AK316" t="str">
        <f>IF(AND(Table2[[#This Row],[20D EMA]]&gt;Table2[[#This Row],[50D EMA]],Table2[[#This Row],[50D EMA]]&gt;Table2[[#This Row],[200D EMA]]),"Uptrend","Downtrend/NoTrend")</f>
        <v>Uptrend</v>
      </c>
      <c r="AL316">
        <v>-0.11</v>
      </c>
      <c r="AM316" t="s">
        <v>10353</v>
      </c>
      <c r="AN316">
        <v>2.8</v>
      </c>
      <c r="AO316" t="s">
        <v>10354</v>
      </c>
      <c r="AP316">
        <v>2.5713595967126999E-2</v>
      </c>
      <c r="AQ316">
        <f>(Table2[[#This Row],[Sharpe Ratio]]-AVERAGE(Table2[Sharpe Ratio]))/_xlfn.STDEV.P(Table2[Sharpe Ratio])</f>
        <v>-0.43311841698490622</v>
      </c>
      <c r="AR31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-1.3937703246321975</v>
      </c>
      <c r="AS316">
        <f>_xlfn.RANK.AVG(Table2[[#This Row],[1Y Return vs Nifty Z-Score]],Table2[1Y Return vs Nifty Z-Score])</f>
        <v>343</v>
      </c>
      <c r="AT316">
        <f>_xlfn.RANK.AVG(Table2[[#This Row],[6M Return vs Nifty Z-Score]],Table2[6M Return vs Nifty Z-Score])</f>
        <v>170</v>
      </c>
      <c r="AU316">
        <f>_xlfn.RANK.AVG(Table2[[#This Row],[Sharpe Ratio Z-Score]],Table2[Sharpe Ratio Z-Score])</f>
        <v>457</v>
      </c>
      <c r="AV316">
        <f>(Table2[[#This Row],[Rank 1Y]]+Table2[[#This Row],[Rank 6M]]+Table2[[#This Row],[Rank Sharpe]])/3</f>
        <v>323.33333333333331</v>
      </c>
    </row>
    <row r="317" spans="1:48" x14ac:dyDescent="0.3">
      <c r="A317" t="s">
        <v>236</v>
      </c>
      <c r="B317" t="s">
        <v>237</v>
      </c>
      <c r="C317" t="s">
        <v>10310</v>
      </c>
      <c r="D317" t="s">
        <v>34</v>
      </c>
      <c r="E317">
        <v>114548.61827136</v>
      </c>
      <c r="F317">
        <v>60.6</v>
      </c>
      <c r="G317">
        <v>60.800230735283101</v>
      </c>
      <c r="H317">
        <f>(Table2[[#This Row],[1Y Return vs Nifty]]-AVERAGE(Table2[1Y Return vs Nifty]))/_xlfn.STDEV.P(Table2[1Y Return vs Nifty])</f>
        <v>0.64559797586961576</v>
      </c>
      <c r="I317">
        <v>-9.4768358538854809</v>
      </c>
      <c r="J317">
        <f>(Table2[[#This Row],[1M Return vs Nifty]]-AVERAGE(Table2[1M Return vs Nifty]))/_xlfn.STDEV.P(Table2[1M Return vs Nifty])</f>
        <v>-0.98517661400913148</v>
      </c>
      <c r="K317">
        <v>-18.860886373794699</v>
      </c>
      <c r="L317">
        <f>(Table2[[#This Row],[6M Return vs Nifty]]-AVERAGE(Table2[6M Return vs Nifty]))/_xlfn.STDEV.P(Table2[6M Return vs Nifty])</f>
        <v>-0.90389221048131274</v>
      </c>
      <c r="M317">
        <v>-3.5903927200058101</v>
      </c>
      <c r="N317">
        <f>(Table2[[#This Row],[1W Return vs Nifty]]-AVERAGE(Table2[1W Return vs Nifty]))/_xlfn.STDEV.P(Table2[1W Return vs Nifty])</f>
        <v>-0.63597719062535463</v>
      </c>
      <c r="O317">
        <v>61.83</v>
      </c>
      <c r="P317">
        <v>63.109655039189803</v>
      </c>
      <c r="Q317">
        <v>57.694032071605598</v>
      </c>
      <c r="R317">
        <v>34.643292698049699</v>
      </c>
      <c r="S317" s="2">
        <f>(Table2[[#This Row],[Close Price]]-Table2[[#This Row],[20D EMA]])/Table2[[#This Row],[20D EMA]]</f>
        <v>-1.9893255701115914E-2</v>
      </c>
      <c r="T317" s="2">
        <f>(Table2[[#This Row],[Close Price]]-Table2[[#This Row],[50D EMA]])/Table2[[#This Row],[50D EMA]]</f>
        <v>-3.9766578309315077E-2</v>
      </c>
      <c r="U317" s="2">
        <f>(Table2[[#This Row],[Close Price]]-Table2[[#This Row],[200D EMA]])/Table2[[#This Row],[200D EMA]]</f>
        <v>5.0368605279446053E-2</v>
      </c>
      <c r="V317">
        <v>0.334105711869567</v>
      </c>
      <c r="W317">
        <v>59.95</v>
      </c>
      <c r="X317">
        <v>61.1</v>
      </c>
      <c r="Y317">
        <v>59.95</v>
      </c>
      <c r="Z317">
        <v>61.1</v>
      </c>
      <c r="AA317">
        <v>59.95</v>
      </c>
      <c r="AB317">
        <v>61.1</v>
      </c>
      <c r="AC317" s="2">
        <f>(Table2[[#This Row],[Close Price]]/Table2[[#This Row],[Day Low]])-1</f>
        <v>1.0842368640533673E-2</v>
      </c>
      <c r="AD317" s="2">
        <f>(Table2[[#This Row],[Day High]]/Table2[[#This Row],[Close Price]])-1</f>
        <v>8.2508250825081841E-3</v>
      </c>
      <c r="AE317" s="2">
        <f>(Table2[[#This Row],[Close Price]]/Table2[[#This Row],[Current Week Low]])-1</f>
        <v>1.0842368640533673E-2</v>
      </c>
      <c r="AF317" s="2">
        <f>(Table2[[#This Row],[Current Week High]]/Table2[[#This Row],[Close Price]])-1</f>
        <v>8.2508250825081841E-3</v>
      </c>
      <c r="AG317" s="2">
        <f>(Table2[[#This Row],[Close Price]]/Table2[[#This Row],[Current Month Low]])-1</f>
        <v>1.0842368640533673E-2</v>
      </c>
      <c r="AH317" s="2">
        <f>(Table2[[#This Row],[Current Month High]]/Table2[[#This Row],[Close Price]])-1</f>
        <v>8.2508250825081841E-3</v>
      </c>
      <c r="AI317">
        <v>38.201320132013201</v>
      </c>
      <c r="AJ317">
        <v>99.014778325123103</v>
      </c>
      <c r="AK317" t="str">
        <f>IF(AND(Table2[[#This Row],[20D EMA]]&gt;Table2[[#This Row],[50D EMA]],Table2[[#This Row],[50D EMA]]&gt;Table2[[#This Row],[200D EMA]]),"Uptrend","Downtrend/NoTrend")</f>
        <v>Downtrend/NoTrend</v>
      </c>
      <c r="AL317">
        <v>-0.13</v>
      </c>
      <c r="AM317" t="s">
        <v>10353</v>
      </c>
      <c r="AN317">
        <v>1.49</v>
      </c>
      <c r="AO317" t="s">
        <v>10354</v>
      </c>
      <c r="AP317">
        <v>0.109288156445321</v>
      </c>
      <c r="AQ317">
        <f>(Table2[[#This Row],[Sharpe Ratio]]-AVERAGE(Table2[Sharpe Ratio]))/_xlfn.STDEV.P(Table2[Sharpe Ratio])</f>
        <v>0.52308415154461418</v>
      </c>
      <c r="AR31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17">
        <f>_xlfn.RANK.AVG(Table2[[#This Row],[1Y Return vs Nifty Z-Score]],Table2[1Y Return vs Nifty Z-Score])</f>
        <v>149</v>
      </c>
      <c r="AT317">
        <f>_xlfn.RANK.AVG(Table2[[#This Row],[6M Return vs Nifty Z-Score]],Table2[6M Return vs Nifty Z-Score])</f>
        <v>611</v>
      </c>
      <c r="AU317">
        <f>_xlfn.RANK.AVG(Table2[[#This Row],[Sharpe Ratio Z-Score]],Table2[Sharpe Ratio Z-Score])</f>
        <v>213</v>
      </c>
      <c r="AV317">
        <f>(Table2[[#This Row],[Rank 1Y]]+Table2[[#This Row],[Rank 6M]]+Table2[[#This Row],[Rank Sharpe]])/3</f>
        <v>324.33333333333331</v>
      </c>
    </row>
    <row r="318" spans="1:48" x14ac:dyDescent="0.3">
      <c r="A318" t="s">
        <v>481</v>
      </c>
      <c r="B318" t="s">
        <v>482</v>
      </c>
      <c r="C318" t="s">
        <v>10310</v>
      </c>
      <c r="D318" t="s">
        <v>34</v>
      </c>
      <c r="E318">
        <v>43890.353814521899</v>
      </c>
      <c r="F318">
        <v>61.98</v>
      </c>
      <c r="G318">
        <v>18.745613612843599</v>
      </c>
      <c r="H318">
        <f>(Table2[[#This Row],[1Y Return vs Nifty]]-AVERAGE(Table2[1Y Return vs Nifty]))/_xlfn.STDEV.P(Table2[1Y Return vs Nifty])</f>
        <v>-6.4675496947783087E-2</v>
      </c>
      <c r="I318">
        <v>-6.2297207418433</v>
      </c>
      <c r="J318">
        <f>(Table2[[#This Row],[1M Return vs Nifty]]-AVERAGE(Table2[1M Return vs Nifty]))/_xlfn.STDEV.P(Table2[1M Return vs Nifty])</f>
        <v>-0.65173365680683393</v>
      </c>
      <c r="K318">
        <v>-10.4292478860553</v>
      </c>
      <c r="L318">
        <f>(Table2[[#This Row],[6M Return vs Nifty]]-AVERAGE(Table2[6M Return vs Nifty]))/_xlfn.STDEV.P(Table2[6M Return vs Nifty])</f>
        <v>-0.60924821687741626</v>
      </c>
      <c r="M318">
        <v>-1.99039363446083</v>
      </c>
      <c r="N318">
        <f>(Table2[[#This Row],[1W Return vs Nifty]]-AVERAGE(Table2[1W Return vs Nifty]))/_xlfn.STDEV.P(Table2[1W Return vs Nifty])</f>
        <v>-0.25151369390117484</v>
      </c>
      <c r="O318">
        <v>62.81</v>
      </c>
      <c r="P318">
        <v>63.769686376582399</v>
      </c>
      <c r="Q318">
        <v>58.581416831260903</v>
      </c>
      <c r="R318">
        <v>41.880712595652398</v>
      </c>
      <c r="S318" s="2">
        <f>(Table2[[#This Row],[Close Price]]-Table2[[#This Row],[20D EMA]])/Table2[[#This Row],[20D EMA]]</f>
        <v>-1.3214456296768116E-2</v>
      </c>
      <c r="T318" s="2">
        <f>(Table2[[#This Row],[Close Price]]-Table2[[#This Row],[50D EMA]])/Table2[[#This Row],[50D EMA]]</f>
        <v>-2.8064845199546311E-2</v>
      </c>
      <c r="U318" s="2">
        <f>(Table2[[#This Row],[Close Price]]-Table2[[#This Row],[200D EMA]])/Table2[[#This Row],[200D EMA]]</f>
        <v>5.801469736603404E-2</v>
      </c>
      <c r="V318">
        <v>0.41146675622766798</v>
      </c>
      <c r="W318">
        <v>61.75</v>
      </c>
      <c r="X318">
        <v>62.79</v>
      </c>
      <c r="Y318">
        <v>61.75</v>
      </c>
      <c r="Z318">
        <v>62.79</v>
      </c>
      <c r="AA318">
        <v>61.75</v>
      </c>
      <c r="AB318">
        <v>62.79</v>
      </c>
      <c r="AC318" s="2">
        <f>(Table2[[#This Row],[Close Price]]/Table2[[#This Row],[Day Low]])-1</f>
        <v>3.7246963562751478E-3</v>
      </c>
      <c r="AD318" s="2">
        <f>(Table2[[#This Row],[Day High]]/Table2[[#This Row],[Close Price]])-1</f>
        <v>1.3068731848983495E-2</v>
      </c>
      <c r="AE318" s="2">
        <f>(Table2[[#This Row],[Close Price]]/Table2[[#This Row],[Current Week Low]])-1</f>
        <v>3.7246963562751478E-3</v>
      </c>
      <c r="AF318" s="2">
        <f>(Table2[[#This Row],[Current Week High]]/Table2[[#This Row],[Close Price]])-1</f>
        <v>1.3068731848983495E-2</v>
      </c>
      <c r="AG318" s="2">
        <f>(Table2[[#This Row],[Close Price]]/Table2[[#This Row],[Current Month Low]])-1</f>
        <v>3.7246963562751478E-3</v>
      </c>
      <c r="AH318" s="2">
        <f>(Table2[[#This Row],[Current Month High]]/Table2[[#This Row],[Close Price]])-1</f>
        <v>1.3068731848983495E-2</v>
      </c>
      <c r="AI318">
        <v>18.586640851887701</v>
      </c>
      <c r="AJ318">
        <v>60.987012987012903</v>
      </c>
      <c r="AK318" t="str">
        <f>IF(AND(Table2[[#This Row],[20D EMA]]&gt;Table2[[#This Row],[50D EMA]],Table2[[#This Row],[50D EMA]]&gt;Table2[[#This Row],[200D EMA]]),"Uptrend","Downtrend/NoTrend")</f>
        <v>Downtrend/NoTrend</v>
      </c>
      <c r="AL318">
        <v>-0.11</v>
      </c>
      <c r="AM318" t="s">
        <v>10353</v>
      </c>
      <c r="AN318">
        <v>2.36</v>
      </c>
      <c r="AO318" t="s">
        <v>10354</v>
      </c>
      <c r="AP318">
        <v>0.14630244141876</v>
      </c>
      <c r="AQ318">
        <f>(Table2[[#This Row],[Sharpe Ratio]]-AVERAGE(Table2[Sharpe Ratio]))/_xlfn.STDEV.P(Table2[Sharpe Ratio])</f>
        <v>0.94657611083670845</v>
      </c>
      <c r="AR31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18">
        <f>_xlfn.RANK.AVG(Table2[[#This Row],[1Y Return vs Nifty Z-Score]],Table2[1Y Return vs Nifty Z-Score])</f>
        <v>326</v>
      </c>
      <c r="AT318">
        <f>_xlfn.RANK.AVG(Table2[[#This Row],[6M Return vs Nifty Z-Score]],Table2[6M Return vs Nifty Z-Score])</f>
        <v>520</v>
      </c>
      <c r="AU318">
        <f>_xlfn.RANK.AVG(Table2[[#This Row],[Sharpe Ratio Z-Score]],Table2[Sharpe Ratio Z-Score])</f>
        <v>129</v>
      </c>
      <c r="AV318">
        <f>(Table2[[#This Row],[Rank 1Y]]+Table2[[#This Row],[Rank 6M]]+Table2[[#This Row],[Rank Sharpe]])/3</f>
        <v>325</v>
      </c>
    </row>
    <row r="319" spans="1:48" x14ac:dyDescent="0.3">
      <c r="A319" t="s">
        <v>332</v>
      </c>
      <c r="B319" t="s">
        <v>333</v>
      </c>
      <c r="C319" t="s">
        <v>10310</v>
      </c>
      <c r="D319" t="s">
        <v>51</v>
      </c>
      <c r="E319">
        <v>78887.654581499999</v>
      </c>
      <c r="F319">
        <v>1965</v>
      </c>
      <c r="G319">
        <v>23.6839422951244</v>
      </c>
      <c r="H319">
        <f>(Table2[[#This Row],[1Y Return vs Nifty]]-AVERAGE(Table2[1Y Return vs Nifty]))/_xlfn.STDEV.P(Table2[1Y Return vs Nifty])</f>
        <v>1.8729467906974495E-2</v>
      </c>
      <c r="I319">
        <v>3.8233582121144298</v>
      </c>
      <c r="J319">
        <f>(Table2[[#This Row],[1M Return vs Nifty]]-AVERAGE(Table2[1M Return vs Nifty]))/_xlfn.STDEV.P(Table2[1M Return vs Nifty])</f>
        <v>0.38060682381370675</v>
      </c>
      <c r="K319">
        <v>35.965423478159799</v>
      </c>
      <c r="L319">
        <f>(Table2[[#This Row],[6M Return vs Nifty]]-AVERAGE(Table2[6M Return vs Nifty]))/_xlfn.STDEV.P(Table2[6M Return vs Nifty])</f>
        <v>1.0120157014666089</v>
      </c>
      <c r="M319">
        <v>1.8494439973115799</v>
      </c>
      <c r="N319">
        <f>(Table2[[#This Row],[1W Return vs Nifty]]-AVERAGE(Table2[1W Return vs Nifty]))/_xlfn.STDEV.P(Table2[1W Return vs Nifty])</f>
        <v>0.67116021016638638</v>
      </c>
      <c r="O319">
        <v>1905.06</v>
      </c>
      <c r="P319">
        <v>1842.390971365</v>
      </c>
      <c r="Q319">
        <v>1623.2575815390701</v>
      </c>
      <c r="R319">
        <v>64.336220722404505</v>
      </c>
      <c r="S319" s="2">
        <f>(Table2[[#This Row],[Close Price]]-Table2[[#This Row],[20D EMA]])/Table2[[#This Row],[20D EMA]]</f>
        <v>3.1463575950363795E-2</v>
      </c>
      <c r="T319" s="2">
        <f>(Table2[[#This Row],[Close Price]]-Table2[[#This Row],[50D EMA]])/Table2[[#This Row],[50D EMA]]</f>
        <v>6.6548865328058329E-2</v>
      </c>
      <c r="U319" s="2">
        <f>(Table2[[#This Row],[Close Price]]-Table2[[#This Row],[200D EMA]])/Table2[[#This Row],[200D EMA]]</f>
        <v>0.21052876779846078</v>
      </c>
      <c r="V319">
        <v>0.75104258052806105</v>
      </c>
      <c r="W319">
        <v>1957.2</v>
      </c>
      <c r="X319">
        <v>1979</v>
      </c>
      <c r="Y319">
        <v>1957.2</v>
      </c>
      <c r="Z319">
        <v>1979</v>
      </c>
      <c r="AA319">
        <v>1957.2</v>
      </c>
      <c r="AB319">
        <v>1979</v>
      </c>
      <c r="AC319" s="2">
        <f>(Table2[[#This Row],[Close Price]]/Table2[[#This Row],[Day Low]])-1</f>
        <v>3.9852851011648038E-3</v>
      </c>
      <c r="AD319" s="2">
        <f>(Table2[[#This Row],[Day High]]/Table2[[#This Row],[Close Price]])-1</f>
        <v>7.1246819338421918E-3</v>
      </c>
      <c r="AE319" s="2">
        <f>(Table2[[#This Row],[Close Price]]/Table2[[#This Row],[Current Week Low]])-1</f>
        <v>3.9852851011648038E-3</v>
      </c>
      <c r="AF319" s="2">
        <f>(Table2[[#This Row],[Current Week High]]/Table2[[#This Row],[Close Price]])-1</f>
        <v>7.1246819338421918E-3</v>
      </c>
      <c r="AG319" s="2">
        <f>(Table2[[#This Row],[Close Price]]/Table2[[#This Row],[Current Month Low]])-1</f>
        <v>3.9852851011648038E-3</v>
      </c>
      <c r="AH319" s="2">
        <f>(Table2[[#This Row],[Current Month High]]/Table2[[#This Row],[Close Price]])-1</f>
        <v>7.1246819338421918E-3</v>
      </c>
      <c r="AI319">
        <v>1.86259541984732</v>
      </c>
      <c r="AJ319">
        <v>66.194443269759304</v>
      </c>
      <c r="AK319" t="str">
        <f>IF(AND(Table2[[#This Row],[20D EMA]]&gt;Table2[[#This Row],[50D EMA]],Table2[[#This Row],[50D EMA]]&gt;Table2[[#This Row],[200D EMA]]),"Uptrend","Downtrend/NoTrend")</f>
        <v>Uptrend</v>
      </c>
      <c r="AL319">
        <v>0.03</v>
      </c>
      <c r="AM319" t="s">
        <v>10354</v>
      </c>
      <c r="AN319">
        <v>8.18</v>
      </c>
      <c r="AO319" t="s">
        <v>10354</v>
      </c>
      <c r="AP319">
        <v>-5.8594852919459997E-3</v>
      </c>
      <c r="AQ319">
        <f>(Table2[[#This Row],[Sharpe Ratio]]-AVERAGE(Table2[Sharpe Ratio]))/_xlfn.STDEV.P(Table2[Sharpe Ratio])</f>
        <v>-0.79435587038669819</v>
      </c>
      <c r="AR31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1.2881563329669783</v>
      </c>
      <c r="AS319">
        <f>_xlfn.RANK.AVG(Table2[[#This Row],[1Y Return vs Nifty Z-Score]],Table2[1Y Return vs Nifty Z-Score])</f>
        <v>290</v>
      </c>
      <c r="AT319">
        <f>_xlfn.RANK.AVG(Table2[[#This Row],[6M Return vs Nifty Z-Score]],Table2[6M Return vs Nifty Z-Score])</f>
        <v>105</v>
      </c>
      <c r="AU319">
        <f>_xlfn.RANK.AVG(Table2[[#This Row],[Sharpe Ratio Z-Score]],Table2[Sharpe Ratio Z-Score])</f>
        <v>585</v>
      </c>
      <c r="AV319">
        <f>(Table2[[#This Row],[Rank 1Y]]+Table2[[#This Row],[Rank 6M]]+Table2[[#This Row],[Rank Sharpe]])/3</f>
        <v>326.66666666666669</v>
      </c>
    </row>
    <row r="320" spans="1:48" x14ac:dyDescent="0.3">
      <c r="A320" t="s">
        <v>1646</v>
      </c>
      <c r="B320" t="s">
        <v>1647</v>
      </c>
      <c r="C320" t="s">
        <v>10320</v>
      </c>
      <c r="D320" t="s">
        <v>338</v>
      </c>
      <c r="E320">
        <v>5368.2962281199998</v>
      </c>
      <c r="F320">
        <v>1974.3</v>
      </c>
      <c r="G320">
        <v>20.903310949090301</v>
      </c>
      <c r="H320">
        <f>(Table2[[#This Row],[1Y Return vs Nifty]]-AVERAGE(Table2[1Y Return vs Nifty]))/_xlfn.STDEV.P(Table2[1Y Return vs Nifty])</f>
        <v>-2.8233477374929695E-2</v>
      </c>
      <c r="I320">
        <v>-2.74249686373255</v>
      </c>
      <c r="J320">
        <f>(Table2[[#This Row],[1M Return vs Nifty]]-AVERAGE(Table2[1M Return vs Nifty]))/_xlfn.STDEV.P(Table2[1M Return vs Nifty])</f>
        <v>-0.29363417396700042</v>
      </c>
      <c r="K320">
        <v>62.892589469433602</v>
      </c>
      <c r="L320">
        <f>(Table2[[#This Row],[6M Return vs Nifty]]-AVERAGE(Table2[6M Return vs Nifty]))/_xlfn.STDEV.P(Table2[6M Return vs Nifty])</f>
        <v>1.952986751831352</v>
      </c>
      <c r="M320">
        <v>-0.61552694626025595</v>
      </c>
      <c r="N320">
        <f>(Table2[[#This Row],[1W Return vs Nifty]]-AVERAGE(Table2[1W Return vs Nifty]))/_xlfn.STDEV.P(Table2[1W Return vs Nifty])</f>
        <v>7.8852778961615758E-2</v>
      </c>
      <c r="O320">
        <v>1925.69</v>
      </c>
      <c r="P320">
        <v>1890.09655295841</v>
      </c>
      <c r="Q320">
        <v>1541.75040597099</v>
      </c>
      <c r="R320">
        <v>61.756817924590401</v>
      </c>
      <c r="S320" s="2">
        <f>(Table2[[#This Row],[Close Price]]-Table2[[#This Row],[20D EMA]])/Table2[[#This Row],[20D EMA]]</f>
        <v>2.5242899947551214E-2</v>
      </c>
      <c r="T320" s="2">
        <f>(Table2[[#This Row],[Close Price]]-Table2[[#This Row],[50D EMA]])/Table2[[#This Row],[50D EMA]]</f>
        <v>4.4549812500209743E-2</v>
      </c>
      <c r="U320" s="2">
        <f>(Table2[[#This Row],[Close Price]]-Table2[[#This Row],[200D EMA]])/Table2[[#This Row],[200D EMA]]</f>
        <v>0.28055747049185403</v>
      </c>
      <c r="V320">
        <v>0.48825939285883901</v>
      </c>
      <c r="W320">
        <v>1930</v>
      </c>
      <c r="X320">
        <v>2056.9</v>
      </c>
      <c r="Y320">
        <v>1930</v>
      </c>
      <c r="Z320">
        <v>2056.9</v>
      </c>
      <c r="AA320">
        <v>1930</v>
      </c>
      <c r="AB320">
        <v>2056.9</v>
      </c>
      <c r="AC320" s="2">
        <f>(Table2[[#This Row],[Close Price]]/Table2[[#This Row],[Day Low]])-1</f>
        <v>2.2953367875647723E-2</v>
      </c>
      <c r="AD320" s="2">
        <f>(Table2[[#This Row],[Day High]]/Table2[[#This Row],[Close Price]])-1</f>
        <v>4.1837613331307422E-2</v>
      </c>
      <c r="AE320" s="2">
        <f>(Table2[[#This Row],[Close Price]]/Table2[[#This Row],[Current Week Low]])-1</f>
        <v>2.2953367875647723E-2</v>
      </c>
      <c r="AF320" s="2">
        <f>(Table2[[#This Row],[Current Week High]]/Table2[[#This Row],[Close Price]])-1</f>
        <v>4.1837613331307422E-2</v>
      </c>
      <c r="AG320" s="2">
        <f>(Table2[[#This Row],[Close Price]]/Table2[[#This Row],[Current Month Low]])-1</f>
        <v>2.2953367875647723E-2</v>
      </c>
      <c r="AH320" s="2">
        <f>(Table2[[#This Row],[Current Month High]]/Table2[[#This Row],[Close Price]])-1</f>
        <v>4.1837613331307422E-2</v>
      </c>
      <c r="AI320">
        <v>14.9293420452818</v>
      </c>
      <c r="AJ320">
        <v>107.526147054186</v>
      </c>
      <c r="AK320" t="str">
        <f>IF(AND(Table2[[#This Row],[20D EMA]]&gt;Table2[[#This Row],[50D EMA]],Table2[[#This Row],[50D EMA]]&gt;Table2[[#This Row],[200D EMA]]),"Uptrend","Downtrend/NoTrend")</f>
        <v>Uptrend</v>
      </c>
      <c r="AL320">
        <v>-0.03</v>
      </c>
      <c r="AM320" t="s">
        <v>10353</v>
      </c>
      <c r="AN320">
        <v>5.23</v>
      </c>
      <c r="AO320" t="s">
        <v>10354</v>
      </c>
      <c r="AP320">
        <v>-3.1315174314502002E-2</v>
      </c>
      <c r="AQ320">
        <f>(Table2[[#This Row],[Sharpe Ratio]]-AVERAGE(Table2[Sharpe Ratio]))/_xlfn.STDEV.P(Table2[Sharpe Ratio])</f>
        <v>-1.0856023344755843</v>
      </c>
      <c r="AR32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0.62436954497545316</v>
      </c>
      <c r="AS320">
        <f>_xlfn.RANK.AVG(Table2[[#This Row],[1Y Return vs Nifty Z-Score]],Table2[1Y Return vs Nifty Z-Score])</f>
        <v>309</v>
      </c>
      <c r="AT320">
        <f>_xlfn.RANK.AVG(Table2[[#This Row],[6M Return vs Nifty Z-Score]],Table2[6M Return vs Nifty Z-Score])</f>
        <v>36</v>
      </c>
      <c r="AU320">
        <f>_xlfn.RANK.AVG(Table2[[#This Row],[Sharpe Ratio Z-Score]],Table2[Sharpe Ratio Z-Score])</f>
        <v>636</v>
      </c>
      <c r="AV320">
        <f>(Table2[[#This Row],[Rank 1Y]]+Table2[[#This Row],[Rank 6M]]+Table2[[#This Row],[Rank Sharpe]])/3</f>
        <v>327</v>
      </c>
    </row>
    <row r="321" spans="1:48" x14ac:dyDescent="0.3">
      <c r="A321" t="s">
        <v>755</v>
      </c>
      <c r="B321" t="s">
        <v>756</v>
      </c>
      <c r="C321" t="s">
        <v>10315</v>
      </c>
      <c r="D321" t="s">
        <v>204</v>
      </c>
      <c r="E321">
        <v>22321.682262679999</v>
      </c>
      <c r="F321">
        <v>588.4</v>
      </c>
      <c r="G321">
        <v>-15.535497371696099</v>
      </c>
      <c r="H321">
        <f>(Table2[[#This Row],[1Y Return vs Nifty]]-AVERAGE(Table2[1Y Return vs Nifty]))/_xlfn.STDEV.P(Table2[1Y Return vs Nifty])</f>
        <v>-0.64365981346497159</v>
      </c>
      <c r="I321">
        <v>-2.3294986432571498</v>
      </c>
      <c r="J321">
        <f>(Table2[[#This Row],[1M Return vs Nifty]]-AVERAGE(Table2[1M Return vs Nifty]))/_xlfn.STDEV.P(Table2[1M Return vs Nifty])</f>
        <v>-0.25122380562376229</v>
      </c>
      <c r="K321">
        <v>18.4817095012823</v>
      </c>
      <c r="L321">
        <f>(Table2[[#This Row],[6M Return vs Nifty]]-AVERAGE(Table2[6M Return vs Nifty]))/_xlfn.STDEV.P(Table2[6M Return vs Nifty])</f>
        <v>0.40104651479354453</v>
      </c>
      <c r="M321">
        <v>1.0875229434281199</v>
      </c>
      <c r="N321">
        <f>(Table2[[#This Row],[1W Return vs Nifty]]-AVERAGE(Table2[1W Return vs Nifty]))/_xlfn.STDEV.P(Table2[1W Return vs Nifty])</f>
        <v>0.48807833515141952</v>
      </c>
      <c r="O321">
        <v>570.79999999999995</v>
      </c>
      <c r="P321">
        <v>566.17123276168604</v>
      </c>
      <c r="Q321">
        <v>520.213997816801</v>
      </c>
      <c r="R321">
        <v>71.228111637357799</v>
      </c>
      <c r="S321" s="2">
        <f>(Table2[[#This Row],[Close Price]]-Table2[[#This Row],[20D EMA]])/Table2[[#This Row],[20D EMA]]</f>
        <v>3.0833917309039987E-2</v>
      </c>
      <c r="T321" s="2">
        <f>(Table2[[#This Row],[Close Price]]-Table2[[#This Row],[50D EMA]])/Table2[[#This Row],[50D EMA]]</f>
        <v>3.9261562495653171E-2</v>
      </c>
      <c r="U321" s="2">
        <f>(Table2[[#This Row],[Close Price]]-Table2[[#This Row],[200D EMA]])/Table2[[#This Row],[200D EMA]]</f>
        <v>0.13107298625057648</v>
      </c>
      <c r="V321">
        <v>0.720410629920194</v>
      </c>
      <c r="W321">
        <v>580.4</v>
      </c>
      <c r="X321">
        <v>594</v>
      </c>
      <c r="Y321">
        <v>580.4</v>
      </c>
      <c r="Z321">
        <v>594</v>
      </c>
      <c r="AA321">
        <v>580.4</v>
      </c>
      <c r="AB321">
        <v>594</v>
      </c>
      <c r="AC321" s="2">
        <f>(Table2[[#This Row],[Close Price]]/Table2[[#This Row],[Day Low]])-1</f>
        <v>1.3783597518952417E-2</v>
      </c>
      <c r="AD321" s="2">
        <f>(Table2[[#This Row],[Day High]]/Table2[[#This Row],[Close Price]])-1</f>
        <v>9.517335146159045E-3</v>
      </c>
      <c r="AE321" s="2">
        <f>(Table2[[#This Row],[Close Price]]/Table2[[#This Row],[Current Week Low]])-1</f>
        <v>1.3783597518952417E-2</v>
      </c>
      <c r="AF321" s="2">
        <f>(Table2[[#This Row],[Current Week High]]/Table2[[#This Row],[Close Price]])-1</f>
        <v>9.517335146159045E-3</v>
      </c>
      <c r="AG321" s="2">
        <f>(Table2[[#This Row],[Close Price]]/Table2[[#This Row],[Current Month Low]])-1</f>
        <v>1.3783597518952417E-2</v>
      </c>
      <c r="AH321" s="2">
        <f>(Table2[[#This Row],[Current Month High]]/Table2[[#This Row],[Close Price]])-1</f>
        <v>9.517335146159045E-3</v>
      </c>
      <c r="AI321">
        <v>5.7783820530251404</v>
      </c>
      <c r="AJ321">
        <v>44.641101278269403</v>
      </c>
      <c r="AK321" t="str">
        <f>IF(AND(Table2[[#This Row],[20D EMA]]&gt;Table2[[#This Row],[50D EMA]],Table2[[#This Row],[50D EMA]]&gt;Table2[[#This Row],[200D EMA]]),"Uptrend","Downtrend/NoTrend")</f>
        <v>Uptrend</v>
      </c>
      <c r="AL321">
        <v>-0.02</v>
      </c>
      <c r="AM321" t="s">
        <v>10353</v>
      </c>
      <c r="AN321">
        <v>12.32</v>
      </c>
      <c r="AO321" t="s">
        <v>10354</v>
      </c>
      <c r="AP321">
        <v>9.7395922782397004E-2</v>
      </c>
      <c r="AQ321">
        <f>(Table2[[#This Row],[Sharpe Ratio]]-AVERAGE(Table2[Sharpe Ratio]))/_xlfn.STDEV.P(Table2[Sharpe Ratio])</f>
        <v>0.38702140339521607</v>
      </c>
      <c r="AR32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0.3812626342514463</v>
      </c>
      <c r="AS321">
        <f>_xlfn.RANK.AVG(Table2[[#This Row],[1Y Return vs Nifty Z-Score]],Table2[1Y Return vs Nifty Z-Score])</f>
        <v>537</v>
      </c>
      <c r="AT321">
        <f>_xlfn.RANK.AVG(Table2[[#This Row],[6M Return vs Nifty Z-Score]],Table2[6M Return vs Nifty Z-Score])</f>
        <v>211</v>
      </c>
      <c r="AU321">
        <f>_xlfn.RANK.AVG(Table2[[#This Row],[Sharpe Ratio Z-Score]],Table2[Sharpe Ratio Z-Score])</f>
        <v>237</v>
      </c>
      <c r="AV321">
        <f>(Table2[[#This Row],[Rank 1Y]]+Table2[[#This Row],[Rank 6M]]+Table2[[#This Row],[Rank Sharpe]])/3</f>
        <v>328.33333333333331</v>
      </c>
    </row>
    <row r="322" spans="1:48" x14ac:dyDescent="0.3">
      <c r="A322" t="s">
        <v>351</v>
      </c>
      <c r="B322" t="s">
        <v>352</v>
      </c>
      <c r="C322" t="s">
        <v>10314</v>
      </c>
      <c r="D322" t="s">
        <v>54</v>
      </c>
      <c r="E322">
        <v>72619.596225000001</v>
      </c>
      <c r="F322">
        <v>6073.65</v>
      </c>
      <c r="G322">
        <v>36.3058310215443</v>
      </c>
      <c r="H322">
        <f>(Table2[[#This Row],[1Y Return vs Nifty]]-AVERAGE(Table2[1Y Return vs Nifty]))/_xlfn.STDEV.P(Table2[1Y Return vs Nifty])</f>
        <v>0.23190446158550443</v>
      </c>
      <c r="I322">
        <v>15.8005971474281</v>
      </c>
      <c r="J322">
        <f>(Table2[[#This Row],[1M Return vs Nifty]]-AVERAGE(Table2[1M Return vs Nifty]))/_xlfn.STDEV.P(Table2[1M Return vs Nifty])</f>
        <v>1.6105373411823218</v>
      </c>
      <c r="K322">
        <v>5.9781569666574299</v>
      </c>
      <c r="L322">
        <f>(Table2[[#This Row],[6M Return vs Nifty]]-AVERAGE(Table2[6M Return vs Nifty]))/_xlfn.STDEV.P(Table2[6M Return vs Nifty])</f>
        <v>-3.5890701904622242E-2</v>
      </c>
      <c r="M322">
        <v>5.9769177173880701</v>
      </c>
      <c r="N322">
        <f>(Table2[[#This Row],[1W Return vs Nifty]]-AVERAGE(Table2[1W Return vs Nifty]))/_xlfn.STDEV.P(Table2[1W Return vs Nifty])</f>
        <v>1.6629501389195396</v>
      </c>
      <c r="O322">
        <v>5773.05</v>
      </c>
      <c r="P322">
        <v>5507.41030067663</v>
      </c>
      <c r="Q322">
        <v>4984.1109558181297</v>
      </c>
      <c r="R322">
        <v>73.439549573835905</v>
      </c>
      <c r="S322" s="2">
        <f>(Table2[[#This Row],[Close Price]]-Table2[[#This Row],[20D EMA]])/Table2[[#This Row],[20D EMA]]</f>
        <v>5.2069529971158997E-2</v>
      </c>
      <c r="T322" s="2">
        <f>(Table2[[#This Row],[Close Price]]-Table2[[#This Row],[50D EMA]])/Table2[[#This Row],[50D EMA]]</f>
        <v>0.10281414828559306</v>
      </c>
      <c r="U322" s="2">
        <f>(Table2[[#This Row],[Close Price]]-Table2[[#This Row],[200D EMA]])/Table2[[#This Row],[200D EMA]]</f>
        <v>0.2186024857472349</v>
      </c>
      <c r="V322">
        <v>1.01662861125533</v>
      </c>
      <c r="W322">
        <v>6057.6</v>
      </c>
      <c r="X322">
        <v>6190</v>
      </c>
      <c r="Y322">
        <v>6057.6</v>
      </c>
      <c r="Z322">
        <v>6190</v>
      </c>
      <c r="AA322">
        <v>6057.6</v>
      </c>
      <c r="AB322">
        <v>6190</v>
      </c>
      <c r="AC322" s="2">
        <f>(Table2[[#This Row],[Close Price]]/Table2[[#This Row],[Day Low]])-1</f>
        <v>2.6495641838351069E-3</v>
      </c>
      <c r="AD322" s="2">
        <f>(Table2[[#This Row],[Day High]]/Table2[[#This Row],[Close Price]])-1</f>
        <v>1.9156520379014275E-2</v>
      </c>
      <c r="AE322" s="2">
        <f>(Table2[[#This Row],[Close Price]]/Table2[[#This Row],[Current Week Low]])-1</f>
        <v>2.6495641838351069E-3</v>
      </c>
      <c r="AF322" s="2">
        <f>(Table2[[#This Row],[Current Week High]]/Table2[[#This Row],[Close Price]])-1</f>
        <v>1.9156520379014275E-2</v>
      </c>
      <c r="AG322" s="2">
        <f>(Table2[[#This Row],[Close Price]]/Table2[[#This Row],[Current Month Low]])-1</f>
        <v>2.6495641838351069E-3</v>
      </c>
      <c r="AH322" s="2">
        <f>(Table2[[#This Row],[Current Month High]]/Table2[[#This Row],[Close Price]])-1</f>
        <v>1.9156520379014275E-2</v>
      </c>
      <c r="AI322">
        <v>2.0786512229054899</v>
      </c>
      <c r="AJ322">
        <v>76.201044386422893</v>
      </c>
      <c r="AK322" t="str">
        <f>IF(AND(Table2[[#This Row],[20D EMA]]&gt;Table2[[#This Row],[50D EMA]],Table2[[#This Row],[50D EMA]]&gt;Table2[[#This Row],[200D EMA]]),"Uptrend","Downtrend/NoTrend")</f>
        <v>Uptrend</v>
      </c>
      <c r="AL322">
        <v>0.03</v>
      </c>
      <c r="AM322" t="s">
        <v>10354</v>
      </c>
      <c r="AN322">
        <v>6.88</v>
      </c>
      <c r="AO322" t="s">
        <v>10354</v>
      </c>
      <c r="AP322">
        <v>4.0074162927773001E-2</v>
      </c>
      <c r="AQ322">
        <f>(Table2[[#This Row],[Sharpe Ratio]]-AVERAGE(Table2[Sharpe Ratio]))/_xlfn.STDEV.P(Table2[Sharpe Ratio])</f>
        <v>-0.26881469902646499</v>
      </c>
      <c r="AR32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3.200686540756279</v>
      </c>
      <c r="AS322">
        <f>_xlfn.RANK.AVG(Table2[[#This Row],[1Y Return vs Nifty Z-Score]],Table2[1Y Return vs Nifty Z-Score])</f>
        <v>238</v>
      </c>
      <c r="AT322">
        <f>_xlfn.RANK.AVG(Table2[[#This Row],[6M Return vs Nifty Z-Score]],Table2[6M Return vs Nifty Z-Score])</f>
        <v>340</v>
      </c>
      <c r="AU322">
        <f>_xlfn.RANK.AVG(Table2[[#This Row],[Sharpe Ratio Z-Score]],Table2[Sharpe Ratio Z-Score])</f>
        <v>411</v>
      </c>
      <c r="AV322">
        <f>(Table2[[#This Row],[Rank 1Y]]+Table2[[#This Row],[Rank 6M]]+Table2[[#This Row],[Rank Sharpe]])/3</f>
        <v>329.66666666666669</v>
      </c>
    </row>
    <row r="323" spans="1:48" x14ac:dyDescent="0.3">
      <c r="A323" t="s">
        <v>205</v>
      </c>
      <c r="B323" t="s">
        <v>206</v>
      </c>
      <c r="C323" t="s">
        <v>10310</v>
      </c>
      <c r="D323" t="s">
        <v>34</v>
      </c>
      <c r="E323">
        <v>128300.353281815</v>
      </c>
      <c r="F323">
        <v>116.52</v>
      </c>
      <c r="G323">
        <v>42.812427281931399</v>
      </c>
      <c r="H323">
        <f>(Table2[[#This Row],[1Y Return vs Nifty]]-AVERAGE(Table2[1Y Return vs Nifty]))/_xlfn.STDEV.P(Table2[1Y Return vs Nifty])</f>
        <v>0.34179638400226858</v>
      </c>
      <c r="I323">
        <v>-5.9228231255608401</v>
      </c>
      <c r="J323">
        <f>(Table2[[#This Row],[1M Return vs Nifty]]-AVERAGE(Table2[1M Return vs Nifty]))/_xlfn.STDEV.P(Table2[1M Return vs Nifty])</f>
        <v>-0.62021865188691283</v>
      </c>
      <c r="K323">
        <v>-20.3370538090415</v>
      </c>
      <c r="L323">
        <f>(Table2[[#This Row],[6M Return vs Nifty]]-AVERAGE(Table2[6M Return vs Nifty]))/_xlfn.STDEV.P(Table2[6M Return vs Nifty])</f>
        <v>-0.95547694919865667</v>
      </c>
      <c r="M323">
        <v>-1.1490927606681101</v>
      </c>
      <c r="N323">
        <f>(Table2[[#This Row],[1W Return vs Nifty]]-AVERAGE(Table2[1W Return vs Nifty]))/_xlfn.STDEV.P(Table2[1W Return vs Nifty])</f>
        <v>-4.9357656027386898E-2</v>
      </c>
      <c r="O323">
        <v>116.47</v>
      </c>
      <c r="P323">
        <v>118.746657180914</v>
      </c>
      <c r="Q323">
        <v>111.285803277952</v>
      </c>
      <c r="R323">
        <v>53.178078180028102</v>
      </c>
      <c r="S323" s="2">
        <f>(Table2[[#This Row],[Close Price]]-Table2[[#This Row],[20D EMA]])/Table2[[#This Row],[20D EMA]]</f>
        <v>4.2929509744996271E-4</v>
      </c>
      <c r="T323" s="2">
        <f>(Table2[[#This Row],[Close Price]]-Table2[[#This Row],[50D EMA]])/Table2[[#This Row],[50D EMA]]</f>
        <v>-1.8751325163803356E-2</v>
      </c>
      <c r="U323" s="2">
        <f>(Table2[[#This Row],[Close Price]]-Table2[[#This Row],[200D EMA]])/Table2[[#This Row],[200D EMA]]</f>
        <v>4.7033822535070824E-2</v>
      </c>
      <c r="V323">
        <v>0.4571329693849</v>
      </c>
      <c r="W323">
        <v>115.62</v>
      </c>
      <c r="X323">
        <v>117.49</v>
      </c>
      <c r="Y323">
        <v>115.62</v>
      </c>
      <c r="Z323">
        <v>117.49</v>
      </c>
      <c r="AA323">
        <v>115.62</v>
      </c>
      <c r="AB323">
        <v>117.49</v>
      </c>
      <c r="AC323" s="2">
        <f>(Table2[[#This Row],[Close Price]]/Table2[[#This Row],[Day Low]])-1</f>
        <v>7.7841203943953552E-3</v>
      </c>
      <c r="AD323" s="2">
        <f>(Table2[[#This Row],[Day High]]/Table2[[#This Row],[Close Price]])-1</f>
        <v>8.3247511156883114E-3</v>
      </c>
      <c r="AE323" s="2">
        <f>(Table2[[#This Row],[Close Price]]/Table2[[#This Row],[Current Week Low]])-1</f>
        <v>7.7841203943953552E-3</v>
      </c>
      <c r="AF323" s="2">
        <f>(Table2[[#This Row],[Current Week High]]/Table2[[#This Row],[Close Price]])-1</f>
        <v>8.3247511156883114E-3</v>
      </c>
      <c r="AG323" s="2">
        <f>(Table2[[#This Row],[Close Price]]/Table2[[#This Row],[Current Month Low]])-1</f>
        <v>7.7841203943953552E-3</v>
      </c>
      <c r="AH323" s="2">
        <f>(Table2[[#This Row],[Current Month High]]/Table2[[#This Row],[Close Price]])-1</f>
        <v>8.3247511156883114E-3</v>
      </c>
      <c r="AI323">
        <v>22.6398901476141</v>
      </c>
      <c r="AJ323">
        <v>77.893129770992303</v>
      </c>
      <c r="AK323" t="str">
        <f>IF(AND(Table2[[#This Row],[20D EMA]]&gt;Table2[[#This Row],[50D EMA]],Table2[[#This Row],[50D EMA]]&gt;Table2[[#This Row],[200D EMA]]),"Uptrend","Downtrend/NoTrend")</f>
        <v>Downtrend/NoTrend</v>
      </c>
      <c r="AL323">
        <v>-0.11</v>
      </c>
      <c r="AM323" t="s">
        <v>10353</v>
      </c>
      <c r="AN323">
        <v>2.6</v>
      </c>
      <c r="AO323" t="s">
        <v>10354</v>
      </c>
      <c r="AP323">
        <v>0.136301372934475</v>
      </c>
      <c r="AQ323">
        <f>(Table2[[#This Row],[Sharpe Ratio]]-AVERAGE(Table2[Sharpe Ratio]))/_xlfn.STDEV.P(Table2[Sharpe Ratio])</f>
        <v>0.83215077233662604</v>
      </c>
      <c r="AR32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23">
        <f>_xlfn.RANK.AVG(Table2[[#This Row],[1Y Return vs Nifty Z-Score]],Table2[1Y Return vs Nifty Z-Score])</f>
        <v>209</v>
      </c>
      <c r="AT323">
        <f>_xlfn.RANK.AVG(Table2[[#This Row],[6M Return vs Nifty Z-Score]],Table2[6M Return vs Nifty Z-Score])</f>
        <v>632</v>
      </c>
      <c r="AU323">
        <f>_xlfn.RANK.AVG(Table2[[#This Row],[Sharpe Ratio Z-Score]],Table2[Sharpe Ratio Z-Score])</f>
        <v>150</v>
      </c>
      <c r="AV323">
        <f>(Table2[[#This Row],[Rank 1Y]]+Table2[[#This Row],[Rank 6M]]+Table2[[#This Row],[Rank Sharpe]])/3</f>
        <v>330.33333333333331</v>
      </c>
    </row>
    <row r="324" spans="1:48" x14ac:dyDescent="0.3">
      <c r="A324" t="s">
        <v>290</v>
      </c>
      <c r="B324" t="s">
        <v>291</v>
      </c>
      <c r="C324" t="s">
        <v>10317</v>
      </c>
      <c r="D324" t="s">
        <v>127</v>
      </c>
      <c r="E324">
        <v>97672.126116629996</v>
      </c>
      <c r="F324">
        <v>965.35</v>
      </c>
      <c r="G324">
        <v>6.4371998627281801</v>
      </c>
      <c r="H324">
        <f>(Table2[[#This Row],[1Y Return vs Nifty]]-AVERAGE(Table2[1Y Return vs Nifty]))/_xlfn.STDEV.P(Table2[1Y Return vs Nifty])</f>
        <v>-0.27255611451981093</v>
      </c>
      <c r="I324">
        <v>-2.1251498025090401</v>
      </c>
      <c r="J324">
        <f>(Table2[[#This Row],[1M Return vs Nifty]]-AVERAGE(Table2[1M Return vs Nifty]))/_xlfn.STDEV.P(Table2[1M Return vs Nifty])</f>
        <v>-0.23023943044494172</v>
      </c>
      <c r="K324">
        <v>2.1679398724227701</v>
      </c>
      <c r="L324">
        <f>(Table2[[#This Row],[6M Return vs Nifty]]-AVERAGE(Table2[6M Return vs Nifty]))/_xlfn.STDEV.P(Table2[6M Return vs Nifty])</f>
        <v>-0.16903891298786675</v>
      </c>
      <c r="M324">
        <v>-0.30351351172482999</v>
      </c>
      <c r="N324">
        <f>(Table2[[#This Row],[1W Return vs Nifty]]-AVERAGE(Table2[1W Return vs Nifty]))/_xlfn.STDEV.P(Table2[1W Return vs Nifty])</f>
        <v>0.15382643185314332</v>
      </c>
      <c r="O324">
        <v>960.14</v>
      </c>
      <c r="P324">
        <v>969.38881537385805</v>
      </c>
      <c r="Q324">
        <v>882.33248622494602</v>
      </c>
      <c r="R324">
        <v>53.725347133048203</v>
      </c>
      <c r="S324" s="2">
        <f>(Table2[[#This Row],[Close Price]]-Table2[[#This Row],[20D EMA]])/Table2[[#This Row],[20D EMA]]</f>
        <v>5.4262919990835049E-3</v>
      </c>
      <c r="T324" s="2">
        <f>(Table2[[#This Row],[Close Price]]-Table2[[#This Row],[50D EMA]])/Table2[[#This Row],[50D EMA]]</f>
        <v>-4.1663523550149522E-3</v>
      </c>
      <c r="U324" s="2">
        <f>(Table2[[#This Row],[Close Price]]-Table2[[#This Row],[200D EMA]])/Table2[[#This Row],[200D EMA]]</f>
        <v>9.4088696802090907E-2</v>
      </c>
      <c r="V324">
        <v>0.56492607678111795</v>
      </c>
      <c r="W324">
        <v>959</v>
      </c>
      <c r="X324">
        <v>980.85</v>
      </c>
      <c r="Y324">
        <v>959</v>
      </c>
      <c r="Z324">
        <v>980.85</v>
      </c>
      <c r="AA324">
        <v>959</v>
      </c>
      <c r="AB324">
        <v>980.85</v>
      </c>
      <c r="AC324" s="2">
        <f>(Table2[[#This Row],[Close Price]]/Table2[[#This Row],[Day Low]])-1</f>
        <v>6.6214807090718697E-3</v>
      </c>
      <c r="AD324" s="2">
        <f>(Table2[[#This Row],[Day High]]/Table2[[#This Row],[Close Price]])-1</f>
        <v>1.6056352618221359E-2</v>
      </c>
      <c r="AE324" s="2">
        <f>(Table2[[#This Row],[Close Price]]/Table2[[#This Row],[Current Week Low]])-1</f>
        <v>6.6214807090718697E-3</v>
      </c>
      <c r="AF324" s="2">
        <f>(Table2[[#This Row],[Current Week High]]/Table2[[#This Row],[Close Price]])-1</f>
        <v>1.6056352618221359E-2</v>
      </c>
      <c r="AG324" s="2">
        <f>(Table2[[#This Row],[Close Price]]/Table2[[#This Row],[Current Month Low]])-1</f>
        <v>6.6214807090718697E-3</v>
      </c>
      <c r="AH324" s="2">
        <f>(Table2[[#This Row],[Current Month High]]/Table2[[#This Row],[Close Price]])-1</f>
        <v>1.6056352618221359E-2</v>
      </c>
      <c r="AI324">
        <v>13.6375407883151</v>
      </c>
      <c r="AJ324">
        <v>65.981774415405695</v>
      </c>
      <c r="AK324" t="str">
        <f>IF(AND(Table2[[#This Row],[20D EMA]]&gt;Table2[[#This Row],[50D EMA]],Table2[[#This Row],[50D EMA]]&gt;Table2[[#This Row],[200D EMA]]),"Uptrend","Downtrend/NoTrend")</f>
        <v>Downtrend/NoTrend</v>
      </c>
      <c r="AL324">
        <v>-0.01</v>
      </c>
      <c r="AM324" t="s">
        <v>10353</v>
      </c>
      <c r="AN324">
        <v>3.83</v>
      </c>
      <c r="AO324" t="s">
        <v>10354</v>
      </c>
      <c r="AP324">
        <v>0.10136221588225799</v>
      </c>
      <c r="AQ324">
        <f>(Table2[[#This Row],[Sharpe Ratio]]-AVERAGE(Table2[Sharpe Ratio]))/_xlfn.STDEV.P(Table2[Sharpe Ratio])</f>
        <v>0.43240099771109092</v>
      </c>
      <c r="AR32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24">
        <f>_xlfn.RANK.AVG(Table2[[#This Row],[1Y Return vs Nifty Z-Score]],Table2[1Y Return vs Nifty Z-Score])</f>
        <v>381</v>
      </c>
      <c r="AT324">
        <f>_xlfn.RANK.AVG(Table2[[#This Row],[6M Return vs Nifty Z-Score]],Table2[6M Return vs Nifty Z-Score])</f>
        <v>382</v>
      </c>
      <c r="AU324">
        <f>_xlfn.RANK.AVG(Table2[[#This Row],[Sharpe Ratio Z-Score]],Table2[Sharpe Ratio Z-Score])</f>
        <v>228</v>
      </c>
      <c r="AV324">
        <f>(Table2[[#This Row],[Rank 1Y]]+Table2[[#This Row],[Rank 6M]]+Table2[[#This Row],[Rank Sharpe]])/3</f>
        <v>330.33333333333331</v>
      </c>
    </row>
    <row r="325" spans="1:48" x14ac:dyDescent="0.3">
      <c r="A325" t="s">
        <v>390</v>
      </c>
      <c r="B325" t="s">
        <v>391</v>
      </c>
      <c r="C325" t="s">
        <v>10323</v>
      </c>
      <c r="D325" t="s">
        <v>276</v>
      </c>
      <c r="E325">
        <v>61370.100449685</v>
      </c>
      <c r="F325">
        <v>7195.95</v>
      </c>
      <c r="G325">
        <v>-21.2037823009797</v>
      </c>
      <c r="H325">
        <f>(Table2[[#This Row],[1Y Return vs Nifty]]-AVERAGE(Table2[1Y Return vs Nifty]))/_xlfn.STDEV.P(Table2[1Y Return vs Nifty])</f>
        <v>-0.73939323578859506</v>
      </c>
      <c r="I325">
        <v>-13.191014640033099</v>
      </c>
      <c r="J325">
        <f>(Table2[[#This Row],[1M Return vs Nifty]]-AVERAGE(Table2[1M Return vs Nifty]))/_xlfn.STDEV.P(Table2[1M Return vs Nifty])</f>
        <v>-1.3665818661476068</v>
      </c>
      <c r="K325">
        <v>17.2690311102231</v>
      </c>
      <c r="L325">
        <f>(Table2[[#This Row],[6M Return vs Nifty]]-AVERAGE(Table2[6M Return vs Nifty]))/_xlfn.STDEV.P(Table2[6M Return vs Nifty])</f>
        <v>0.35866941280815945</v>
      </c>
      <c r="M325">
        <v>-2.4969599908295699</v>
      </c>
      <c r="N325">
        <f>(Table2[[#This Row],[1W Return vs Nifty]]-AVERAGE(Table2[1W Return vs Nifty]))/_xlfn.STDEV.P(Table2[1W Return vs Nifty])</f>
        <v>-0.3732364339026269</v>
      </c>
      <c r="O325">
        <v>7456.31</v>
      </c>
      <c r="P325">
        <v>7800.6691880775097</v>
      </c>
      <c r="Q325">
        <v>7165.0096657974</v>
      </c>
      <c r="R325">
        <v>28.277766139324399</v>
      </c>
      <c r="S325" s="2">
        <f>(Table2[[#This Row],[Close Price]]-Table2[[#This Row],[20D EMA]])/Table2[[#This Row],[20D EMA]]</f>
        <v>-3.4918076099303891E-2</v>
      </c>
      <c r="T325" s="2">
        <f>(Table2[[#This Row],[Close Price]]-Table2[[#This Row],[50D EMA]])/Table2[[#This Row],[50D EMA]]</f>
        <v>-7.7521450211189405E-2</v>
      </c>
      <c r="U325" s="2">
        <f>(Table2[[#This Row],[Close Price]]-Table2[[#This Row],[200D EMA]])/Table2[[#This Row],[200D EMA]]</f>
        <v>4.3182543563472595E-3</v>
      </c>
      <c r="V325">
        <v>0.47188036423743601</v>
      </c>
      <c r="W325">
        <v>7167.35</v>
      </c>
      <c r="X325">
        <v>7319</v>
      </c>
      <c r="Y325">
        <v>7167.35</v>
      </c>
      <c r="Z325">
        <v>7319</v>
      </c>
      <c r="AA325">
        <v>7167.35</v>
      </c>
      <c r="AB325">
        <v>7319</v>
      </c>
      <c r="AC325" s="2">
        <f>(Table2[[#This Row],[Close Price]]/Table2[[#This Row],[Day Low]])-1</f>
        <v>3.9903172023132427E-3</v>
      </c>
      <c r="AD325" s="2">
        <f>(Table2[[#This Row],[Day High]]/Table2[[#This Row],[Close Price]])-1</f>
        <v>1.7099896469541909E-2</v>
      </c>
      <c r="AE325" s="2">
        <f>(Table2[[#This Row],[Close Price]]/Table2[[#This Row],[Current Week Low]])-1</f>
        <v>3.9903172023132427E-3</v>
      </c>
      <c r="AF325" s="2">
        <f>(Table2[[#This Row],[Current Week High]]/Table2[[#This Row],[Close Price]])-1</f>
        <v>1.7099896469541909E-2</v>
      </c>
      <c r="AG325" s="2">
        <f>(Table2[[#This Row],[Close Price]]/Table2[[#This Row],[Current Month Low]])-1</f>
        <v>3.9903172023132427E-3</v>
      </c>
      <c r="AH325" s="2">
        <f>(Table2[[#This Row],[Current Month High]]/Table2[[#This Row],[Close Price]])-1</f>
        <v>1.7099896469541909E-2</v>
      </c>
      <c r="AI325">
        <v>38.064466818140701</v>
      </c>
      <c r="AJ325">
        <v>35.135211267605598</v>
      </c>
      <c r="AK325" t="str">
        <f>IF(AND(Table2[[#This Row],[20D EMA]]&gt;Table2[[#This Row],[50D EMA]],Table2[[#This Row],[50D EMA]]&gt;Table2[[#This Row],[200D EMA]]),"Uptrend","Downtrend/NoTrend")</f>
        <v>Downtrend/NoTrend</v>
      </c>
      <c r="AL325">
        <v>-0.27</v>
      </c>
      <c r="AM325" t="s">
        <v>10353</v>
      </c>
      <c r="AN325">
        <v>0.45</v>
      </c>
      <c r="AO325" t="s">
        <v>10354</v>
      </c>
      <c r="AP325">
        <v>0.113343726766317</v>
      </c>
      <c r="AQ325">
        <f>(Table2[[#This Row],[Sharpe Ratio]]-AVERAGE(Table2[Sharpe Ratio]))/_xlfn.STDEV.P(Table2[Sharpe Ratio])</f>
        <v>0.56948519434519562</v>
      </c>
      <c r="AR32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25">
        <f>_xlfn.RANK.AVG(Table2[[#This Row],[1Y Return vs Nifty Z-Score]],Table2[1Y Return vs Nifty Z-Score])</f>
        <v>566</v>
      </c>
      <c r="AT325">
        <f>_xlfn.RANK.AVG(Table2[[#This Row],[6M Return vs Nifty Z-Score]],Table2[6M Return vs Nifty Z-Score])</f>
        <v>225</v>
      </c>
      <c r="AU325">
        <f>_xlfn.RANK.AVG(Table2[[#This Row],[Sharpe Ratio Z-Score]],Table2[Sharpe Ratio Z-Score])</f>
        <v>200</v>
      </c>
      <c r="AV325">
        <f>(Table2[[#This Row],[Rank 1Y]]+Table2[[#This Row],[Rank 6M]]+Table2[[#This Row],[Rank Sharpe]])/3</f>
        <v>330.33333333333331</v>
      </c>
    </row>
    <row r="326" spans="1:48" x14ac:dyDescent="0.3">
      <c r="A326" t="s">
        <v>838</v>
      </c>
      <c r="B326" t="s">
        <v>839</v>
      </c>
      <c r="C326" t="s">
        <v>10321</v>
      </c>
      <c r="D326" t="s">
        <v>443</v>
      </c>
      <c r="E326">
        <v>19207.921458825</v>
      </c>
      <c r="F326">
        <v>310.64999999999998</v>
      </c>
      <c r="G326">
        <v>-7.4005605527752403</v>
      </c>
      <c r="H326">
        <f>(Table2[[#This Row],[1Y Return vs Nifty]]-AVERAGE(Table2[1Y Return vs Nifty]))/_xlfn.STDEV.P(Table2[1Y Return vs Nifty])</f>
        <v>-0.50626634228670231</v>
      </c>
      <c r="I326">
        <v>-1.6566265495658401</v>
      </c>
      <c r="J326">
        <f>(Table2[[#This Row],[1M Return vs Nifty]]-AVERAGE(Table2[1M Return vs Nifty]))/_xlfn.STDEV.P(Table2[1M Return vs Nifty])</f>
        <v>-0.18212725283841183</v>
      </c>
      <c r="K326">
        <v>25.259979460569099</v>
      </c>
      <c r="L326">
        <f>(Table2[[#This Row],[6M Return vs Nifty]]-AVERAGE(Table2[6M Return vs Nifty]))/_xlfn.STDEV.P(Table2[6M Return vs Nifty])</f>
        <v>0.63791346935210547</v>
      </c>
      <c r="M326">
        <v>6.46253726351061</v>
      </c>
      <c r="N326">
        <f>(Table2[[#This Row],[1W Return vs Nifty]]-AVERAGE(Table2[1W Return vs Nifty]))/_xlfn.STDEV.P(Table2[1W Return vs Nifty])</f>
        <v>1.7796395735989896</v>
      </c>
      <c r="O326">
        <v>299.77999999999997</v>
      </c>
      <c r="P326">
        <v>303.62958212019498</v>
      </c>
      <c r="Q326">
        <v>270.97733754682599</v>
      </c>
      <c r="R326">
        <v>68.647200277756596</v>
      </c>
      <c r="S326" s="2">
        <f>(Table2[[#This Row],[Close Price]]-Table2[[#This Row],[20D EMA]])/Table2[[#This Row],[20D EMA]]</f>
        <v>3.6259923944225787E-2</v>
      </c>
      <c r="T326" s="2">
        <f>(Table2[[#This Row],[Close Price]]-Table2[[#This Row],[50D EMA]])/Table2[[#This Row],[50D EMA]]</f>
        <v>2.3121653136636364E-2</v>
      </c>
      <c r="U326" s="2">
        <f>(Table2[[#This Row],[Close Price]]-Table2[[#This Row],[200D EMA]])/Table2[[#This Row],[200D EMA]]</f>
        <v>0.14640583161799789</v>
      </c>
      <c r="V326">
        <v>1.0820679260141</v>
      </c>
      <c r="W326">
        <v>305.95</v>
      </c>
      <c r="X326">
        <v>313.35000000000002</v>
      </c>
      <c r="Y326">
        <v>305.95</v>
      </c>
      <c r="Z326">
        <v>313.35000000000002</v>
      </c>
      <c r="AA326">
        <v>305.95</v>
      </c>
      <c r="AB326">
        <v>313.35000000000002</v>
      </c>
      <c r="AC326" s="2">
        <f>(Table2[[#This Row],[Close Price]]/Table2[[#This Row],[Day Low]])-1</f>
        <v>1.5361987252819009E-2</v>
      </c>
      <c r="AD326" s="2">
        <f>(Table2[[#This Row],[Day High]]/Table2[[#This Row],[Close Price]])-1</f>
        <v>8.6914534041526714E-3</v>
      </c>
      <c r="AE326" s="2">
        <f>(Table2[[#This Row],[Close Price]]/Table2[[#This Row],[Current Week Low]])-1</f>
        <v>1.5361987252819009E-2</v>
      </c>
      <c r="AF326" s="2">
        <f>(Table2[[#This Row],[Current Week High]]/Table2[[#This Row],[Close Price]])-1</f>
        <v>8.6914534041526714E-3</v>
      </c>
      <c r="AG326" s="2">
        <f>(Table2[[#This Row],[Close Price]]/Table2[[#This Row],[Current Month Low]])-1</f>
        <v>1.5361987252819009E-2</v>
      </c>
      <c r="AH326" s="2">
        <f>(Table2[[#This Row],[Current Month High]]/Table2[[#This Row],[Close Price]])-1</f>
        <v>8.6914534041526714E-3</v>
      </c>
      <c r="AI326">
        <v>14.566232093996399</v>
      </c>
      <c r="AJ326">
        <v>67.1959095801937</v>
      </c>
      <c r="AK326" t="str">
        <f>IF(AND(Table2[[#This Row],[20D EMA]]&gt;Table2[[#This Row],[50D EMA]],Table2[[#This Row],[50D EMA]]&gt;Table2[[#This Row],[200D EMA]]),"Uptrend","Downtrend/NoTrend")</f>
        <v>Downtrend/NoTrend</v>
      </c>
      <c r="AL326">
        <v>-0.16</v>
      </c>
      <c r="AM326" t="s">
        <v>10353</v>
      </c>
      <c r="AN326">
        <v>11.76</v>
      </c>
      <c r="AO326" t="s">
        <v>10354</v>
      </c>
      <c r="AP326">
        <v>6.4601945384253998E-2</v>
      </c>
      <c r="AQ326">
        <f>(Table2[[#This Row],[Sharpe Ratio]]-AVERAGE(Table2[Sharpe Ratio]))/_xlfn.STDEV.P(Table2[Sharpe Ratio])</f>
        <v>1.181529712337843E-2</v>
      </c>
      <c r="AR32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26">
        <f>_xlfn.RANK.AVG(Table2[[#This Row],[1Y Return vs Nifty Z-Score]],Table2[1Y Return vs Nifty Z-Score])</f>
        <v>480</v>
      </c>
      <c r="AT326">
        <f>_xlfn.RANK.AVG(Table2[[#This Row],[6M Return vs Nifty Z-Score]],Table2[6M Return vs Nifty Z-Score])</f>
        <v>169</v>
      </c>
      <c r="AU326">
        <f>_xlfn.RANK.AVG(Table2[[#This Row],[Sharpe Ratio Z-Score]],Table2[Sharpe Ratio Z-Score])</f>
        <v>347</v>
      </c>
      <c r="AV326">
        <f>(Table2[[#This Row],[Rank 1Y]]+Table2[[#This Row],[Rank 6M]]+Table2[[#This Row],[Rank Sharpe]])/3</f>
        <v>332</v>
      </c>
    </row>
    <row r="327" spans="1:48" x14ac:dyDescent="0.3">
      <c r="A327" t="s">
        <v>1189</v>
      </c>
      <c r="B327" t="s">
        <v>1190</v>
      </c>
      <c r="C327" t="s">
        <v>10310</v>
      </c>
      <c r="D327" t="s">
        <v>552</v>
      </c>
      <c r="E327">
        <v>10173.2604684</v>
      </c>
      <c r="F327">
        <v>1142.25</v>
      </c>
      <c r="G327">
        <v>4.9757630586833104</v>
      </c>
      <c r="H327">
        <f>(Table2[[#This Row],[1Y Return vs Nifty]]-AVERAGE(Table2[1Y Return vs Nifty]))/_xlfn.STDEV.P(Table2[1Y Return vs Nifty])</f>
        <v>-0.29723877400259685</v>
      </c>
      <c r="I327">
        <v>12.007590244247901</v>
      </c>
      <c r="J327">
        <f>(Table2[[#This Row],[1M Return vs Nifty]]-AVERAGE(Table2[1M Return vs Nifty]))/_xlfn.STDEV.P(Table2[1M Return vs Nifty])</f>
        <v>1.2210373096636657</v>
      </c>
      <c r="K327">
        <v>12.506562512231699</v>
      </c>
      <c r="L327">
        <f>(Table2[[#This Row],[6M Return vs Nifty]]-AVERAGE(Table2[6M Return vs Nifty]))/_xlfn.STDEV.P(Table2[6M Return vs Nifty])</f>
        <v>0.19224472925871622</v>
      </c>
      <c r="M327">
        <v>6.8868560030172503</v>
      </c>
      <c r="N327">
        <f>(Table2[[#This Row],[1W Return vs Nifty]]-AVERAGE(Table2[1W Return vs Nifty]))/_xlfn.STDEV.P(Table2[1W Return vs Nifty])</f>
        <v>1.8815990483200353</v>
      </c>
      <c r="O327">
        <v>1072</v>
      </c>
      <c r="P327">
        <v>1038.04773364273</v>
      </c>
      <c r="Q327">
        <v>953.43178619627497</v>
      </c>
      <c r="R327">
        <v>76.096359824090001</v>
      </c>
      <c r="S327" s="2">
        <f>(Table2[[#This Row],[Close Price]]-Table2[[#This Row],[20D EMA]])/Table2[[#This Row],[20D EMA]]</f>
        <v>6.5531716417910446E-2</v>
      </c>
      <c r="T327" s="2">
        <f>(Table2[[#This Row],[Close Price]]-Table2[[#This Row],[50D EMA]])/Table2[[#This Row],[50D EMA]]</f>
        <v>0.10038292361720409</v>
      </c>
      <c r="U327" s="2">
        <f>(Table2[[#This Row],[Close Price]]-Table2[[#This Row],[200D EMA]])/Table2[[#This Row],[200D EMA]]</f>
        <v>0.19804061133415435</v>
      </c>
      <c r="V327">
        <v>0.732650935638544</v>
      </c>
      <c r="W327">
        <v>1115</v>
      </c>
      <c r="X327">
        <v>1182.5999999999999</v>
      </c>
      <c r="Y327">
        <v>1115</v>
      </c>
      <c r="Z327">
        <v>1182.5999999999999</v>
      </c>
      <c r="AA327">
        <v>1115</v>
      </c>
      <c r="AB327">
        <v>1182.5999999999999</v>
      </c>
      <c r="AC327" s="2">
        <f>(Table2[[#This Row],[Close Price]]/Table2[[#This Row],[Day Low]])-1</f>
        <v>2.4439461883408065E-2</v>
      </c>
      <c r="AD327" s="2">
        <f>(Table2[[#This Row],[Day High]]/Table2[[#This Row],[Close Price]])-1</f>
        <v>3.5325016414970323E-2</v>
      </c>
      <c r="AE327" s="2">
        <f>(Table2[[#This Row],[Close Price]]/Table2[[#This Row],[Current Week Low]])-1</f>
        <v>2.4439461883408065E-2</v>
      </c>
      <c r="AF327" s="2">
        <f>(Table2[[#This Row],[Current Week High]]/Table2[[#This Row],[Close Price]])-1</f>
        <v>3.5325016414970323E-2</v>
      </c>
      <c r="AG327" s="2">
        <f>(Table2[[#This Row],[Close Price]]/Table2[[#This Row],[Current Month Low]])-1</f>
        <v>2.4439461883408065E-2</v>
      </c>
      <c r="AH327" s="2">
        <f>(Table2[[#This Row],[Current Month High]]/Table2[[#This Row],[Close Price]])-1</f>
        <v>3.5325016414970323E-2</v>
      </c>
      <c r="AI327">
        <v>4.6180783541256201</v>
      </c>
      <c r="AJ327">
        <v>47.073971544453698</v>
      </c>
      <c r="AK327" t="str">
        <f>IF(AND(Table2[[#This Row],[20D EMA]]&gt;Table2[[#This Row],[50D EMA]],Table2[[#This Row],[50D EMA]]&gt;Table2[[#This Row],[200D EMA]]),"Uptrend","Downtrend/NoTrend")</f>
        <v>Uptrend</v>
      </c>
      <c r="AL327">
        <v>0.11</v>
      </c>
      <c r="AM327" t="s">
        <v>10354</v>
      </c>
      <c r="AN327">
        <v>15.07</v>
      </c>
      <c r="AO327" t="s">
        <v>10354</v>
      </c>
      <c r="AP327">
        <v>6.6829022146062997E-2</v>
      </c>
      <c r="AQ327">
        <f>(Table2[[#This Row],[Sharpe Ratio]]-AVERAGE(Table2[Sharpe Ratio]))/_xlfn.STDEV.P(Table2[Sharpe Ratio])</f>
        <v>3.7295975786472368E-2</v>
      </c>
      <c r="AR32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3.034938289026293</v>
      </c>
      <c r="AS327">
        <f>_xlfn.RANK.AVG(Table2[[#This Row],[1Y Return vs Nifty Z-Score]],Table2[1Y Return vs Nifty Z-Score])</f>
        <v>391</v>
      </c>
      <c r="AT327">
        <f>_xlfn.RANK.AVG(Table2[[#This Row],[6M Return vs Nifty Z-Score]],Table2[6M Return vs Nifty Z-Score])</f>
        <v>265</v>
      </c>
      <c r="AU327">
        <f>_xlfn.RANK.AVG(Table2[[#This Row],[Sharpe Ratio Z-Score]],Table2[Sharpe Ratio Z-Score])</f>
        <v>341</v>
      </c>
      <c r="AV327">
        <f>(Table2[[#This Row],[Rank 1Y]]+Table2[[#This Row],[Rank 6M]]+Table2[[#This Row],[Rank Sharpe]])/3</f>
        <v>332.33333333333331</v>
      </c>
    </row>
    <row r="328" spans="1:48" x14ac:dyDescent="0.3">
      <c r="A328" t="s">
        <v>645</v>
      </c>
      <c r="B328" t="s">
        <v>646</v>
      </c>
      <c r="C328" t="s">
        <v>10321</v>
      </c>
      <c r="D328" t="s">
        <v>257</v>
      </c>
      <c r="E328">
        <v>28798.17623424</v>
      </c>
      <c r="F328">
        <v>1513.4</v>
      </c>
      <c r="G328">
        <v>-2.5787574294828102</v>
      </c>
      <c r="H328">
        <f>(Table2[[#This Row],[1Y Return vs Nifty]]-AVERAGE(Table2[1Y Return vs Nifty]))/_xlfn.STDEV.P(Table2[1Y Return vs Nifty])</f>
        <v>-0.42482941374086397</v>
      </c>
      <c r="I328">
        <v>-11.9298472680012</v>
      </c>
      <c r="J328">
        <f>(Table2[[#This Row],[1M Return vs Nifty]]-AVERAGE(Table2[1M Return vs Nifty]))/_xlfn.STDEV.P(Table2[1M Return vs Nifty])</f>
        <v>-1.2370738679562869</v>
      </c>
      <c r="K328">
        <v>25.111078599705198</v>
      </c>
      <c r="L328">
        <f>(Table2[[#This Row],[6M Return vs Nifty]]-AVERAGE(Table2[6M Return vs Nifty]))/_xlfn.STDEV.P(Table2[6M Return vs Nifty])</f>
        <v>0.63271012194106635</v>
      </c>
      <c r="M328">
        <v>-3.7059610118560302</v>
      </c>
      <c r="N328">
        <f>(Table2[[#This Row],[1W Return vs Nifty]]-AVERAGE(Table2[1W Return vs Nifty]))/_xlfn.STDEV.P(Table2[1W Return vs Nifty])</f>
        <v>-0.6637470749937836</v>
      </c>
      <c r="O328">
        <v>1565.28</v>
      </c>
      <c r="P328">
        <v>1598.1065949619899</v>
      </c>
      <c r="Q328">
        <v>1425.4415270818199</v>
      </c>
      <c r="R328">
        <v>33.809744907060796</v>
      </c>
      <c r="S328" s="2">
        <f>(Table2[[#This Row],[Close Price]]-Table2[[#This Row],[20D EMA]])/Table2[[#This Row],[20D EMA]]</f>
        <v>-3.3144229786364027E-2</v>
      </c>
      <c r="T328" s="2">
        <f>(Table2[[#This Row],[Close Price]]-Table2[[#This Row],[50D EMA]])/Table2[[#This Row],[50D EMA]]</f>
        <v>-5.3004346036131918E-2</v>
      </c>
      <c r="U328" s="2">
        <f>(Table2[[#This Row],[Close Price]]-Table2[[#This Row],[200D EMA]])/Table2[[#This Row],[200D EMA]]</f>
        <v>6.1706124907311886E-2</v>
      </c>
      <c r="V328">
        <v>0.77116644486848995</v>
      </c>
      <c r="W328">
        <v>1505.75</v>
      </c>
      <c r="X328">
        <v>1529.9</v>
      </c>
      <c r="Y328">
        <v>1505.75</v>
      </c>
      <c r="Z328">
        <v>1529.9</v>
      </c>
      <c r="AA328">
        <v>1505.75</v>
      </c>
      <c r="AB328">
        <v>1529.9</v>
      </c>
      <c r="AC328" s="2">
        <f>(Table2[[#This Row],[Close Price]]/Table2[[#This Row],[Day Low]])-1</f>
        <v>5.0805246554872507E-3</v>
      </c>
      <c r="AD328" s="2">
        <f>(Table2[[#This Row],[Day High]]/Table2[[#This Row],[Close Price]])-1</f>
        <v>1.0902603409541411E-2</v>
      </c>
      <c r="AE328" s="2">
        <f>(Table2[[#This Row],[Close Price]]/Table2[[#This Row],[Current Week Low]])-1</f>
        <v>5.0805246554872507E-3</v>
      </c>
      <c r="AF328" s="2">
        <f>(Table2[[#This Row],[Current Week High]]/Table2[[#This Row],[Close Price]])-1</f>
        <v>1.0902603409541411E-2</v>
      </c>
      <c r="AG328" s="2">
        <f>(Table2[[#This Row],[Close Price]]/Table2[[#This Row],[Current Month Low]])-1</f>
        <v>5.0805246554872507E-3</v>
      </c>
      <c r="AH328" s="2">
        <f>(Table2[[#This Row],[Current Month High]]/Table2[[#This Row],[Close Price]])-1</f>
        <v>1.0902603409541411E-2</v>
      </c>
      <c r="AI328">
        <v>21.656534954407199</v>
      </c>
      <c r="AJ328">
        <v>47.5624024960998</v>
      </c>
      <c r="AK328" t="str">
        <f>IF(AND(Table2[[#This Row],[20D EMA]]&gt;Table2[[#This Row],[50D EMA]],Table2[[#This Row],[50D EMA]]&gt;Table2[[#This Row],[200D EMA]]),"Uptrend","Downtrend/NoTrend")</f>
        <v>Downtrend/NoTrend</v>
      </c>
      <c r="AL328">
        <v>-0.16</v>
      </c>
      <c r="AM328" t="s">
        <v>10353</v>
      </c>
      <c r="AN328">
        <v>-2.46</v>
      </c>
      <c r="AO328" t="s">
        <v>10353</v>
      </c>
      <c r="AP328">
        <v>4.4479906257409003E-2</v>
      </c>
      <c r="AQ328">
        <f>(Table2[[#This Row],[Sharpe Ratio]]-AVERAGE(Table2[Sharpe Ratio]))/_xlfn.STDEV.P(Table2[Sharpe Ratio])</f>
        <v>-0.21840721780281039</v>
      </c>
      <c r="AR32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28">
        <f>_xlfn.RANK.AVG(Table2[[#This Row],[1Y Return vs Nifty Z-Score]],Table2[1Y Return vs Nifty Z-Score])</f>
        <v>442</v>
      </c>
      <c r="AT328">
        <f>_xlfn.RANK.AVG(Table2[[#This Row],[6M Return vs Nifty Z-Score]],Table2[6M Return vs Nifty Z-Score])</f>
        <v>171</v>
      </c>
      <c r="AU328">
        <f>_xlfn.RANK.AVG(Table2[[#This Row],[Sharpe Ratio Z-Score]],Table2[Sharpe Ratio Z-Score])</f>
        <v>399</v>
      </c>
      <c r="AV328">
        <f>(Table2[[#This Row],[Rank 1Y]]+Table2[[#This Row],[Rank 6M]]+Table2[[#This Row],[Rank Sharpe]])/3</f>
        <v>337.33333333333331</v>
      </c>
    </row>
    <row r="329" spans="1:48" x14ac:dyDescent="0.3">
      <c r="A329" t="s">
        <v>694</v>
      </c>
      <c r="B329" t="s">
        <v>695</v>
      </c>
      <c r="C329" t="s">
        <v>10308</v>
      </c>
      <c r="D329" t="s">
        <v>177</v>
      </c>
      <c r="E329">
        <v>25925.512727199999</v>
      </c>
      <c r="F329">
        <v>459.5</v>
      </c>
      <c r="G329">
        <v>36.118537465929101</v>
      </c>
      <c r="H329">
        <f>(Table2[[#This Row],[1Y Return vs Nifty]]-AVERAGE(Table2[1Y Return vs Nifty]))/_xlfn.STDEV.P(Table2[1Y Return vs Nifty])</f>
        <v>0.22874120263118278</v>
      </c>
      <c r="I329">
        <v>28.696490601731199</v>
      </c>
      <c r="J329">
        <f>(Table2[[#This Row],[1M Return vs Nifty]]-AVERAGE(Table2[1M Return vs Nifty]))/_xlfn.STDEV.P(Table2[1M Return vs Nifty])</f>
        <v>2.9348035592851307</v>
      </c>
      <c r="K329">
        <v>12.261154556181101</v>
      </c>
      <c r="L329">
        <f>(Table2[[#This Row],[6M Return vs Nifty]]-AVERAGE(Table2[6M Return vs Nifty]))/_xlfn.STDEV.P(Table2[6M Return vs Nifty])</f>
        <v>0.18366893698084966</v>
      </c>
      <c r="M329">
        <v>25.2408398930177</v>
      </c>
      <c r="N329">
        <f>(Table2[[#This Row],[1W Return vs Nifty]]-AVERAGE(Table2[1W Return vs Nifty]))/_xlfn.STDEV.P(Table2[1W Return vs Nifty])</f>
        <v>6.2918745846746855</v>
      </c>
      <c r="O329">
        <v>369.42</v>
      </c>
      <c r="P329">
        <v>342.388013483495</v>
      </c>
      <c r="Q329">
        <v>321.74227404384601</v>
      </c>
      <c r="R329">
        <v>96.043694021887006</v>
      </c>
      <c r="S329" s="2">
        <f>(Table2[[#This Row],[Close Price]]-Table2[[#This Row],[20D EMA]])/Table2[[#This Row],[20D EMA]]</f>
        <v>0.24384169779654588</v>
      </c>
      <c r="T329" s="2">
        <f>(Table2[[#This Row],[Close Price]]-Table2[[#This Row],[50D EMA]])/Table2[[#This Row],[50D EMA]]</f>
        <v>0.34204464497747505</v>
      </c>
      <c r="U329" s="2">
        <f>(Table2[[#This Row],[Close Price]]-Table2[[#This Row],[200D EMA]])/Table2[[#This Row],[200D EMA]]</f>
        <v>0.42816172156904941</v>
      </c>
      <c r="V329">
        <v>4.0051154105536702</v>
      </c>
      <c r="W329">
        <v>415</v>
      </c>
      <c r="X329">
        <v>469.7</v>
      </c>
      <c r="Y329">
        <v>415</v>
      </c>
      <c r="Z329">
        <v>469.7</v>
      </c>
      <c r="AA329">
        <v>415</v>
      </c>
      <c r="AB329">
        <v>469.7</v>
      </c>
      <c r="AC329" s="2">
        <f>(Table2[[#This Row],[Close Price]]/Table2[[#This Row],[Day Low]])-1</f>
        <v>0.10722891566265069</v>
      </c>
      <c r="AD329" s="2">
        <f>(Table2[[#This Row],[Day High]]/Table2[[#This Row],[Close Price]])-1</f>
        <v>2.2198041349292597E-2</v>
      </c>
      <c r="AE329" s="2">
        <f>(Table2[[#This Row],[Close Price]]/Table2[[#This Row],[Current Week Low]])-1</f>
        <v>0.10722891566265069</v>
      </c>
      <c r="AF329" s="2">
        <f>(Table2[[#This Row],[Current Week High]]/Table2[[#This Row],[Close Price]])-1</f>
        <v>2.2198041349292597E-2</v>
      </c>
      <c r="AG329" s="2">
        <f>(Table2[[#This Row],[Close Price]]/Table2[[#This Row],[Current Month Low]])-1</f>
        <v>0.10722891566265069</v>
      </c>
      <c r="AH329" s="2">
        <f>(Table2[[#This Row],[Current Month High]]/Table2[[#This Row],[Close Price]])-1</f>
        <v>2.2198041349292597E-2</v>
      </c>
      <c r="AI329">
        <v>2.2198041349292499</v>
      </c>
      <c r="AJ329">
        <v>80.550098231827107</v>
      </c>
      <c r="AK329" t="str">
        <f>IF(AND(Table2[[#This Row],[20D EMA]]&gt;Table2[[#This Row],[50D EMA]],Table2[[#This Row],[50D EMA]]&gt;Table2[[#This Row],[200D EMA]]),"Uptrend","Downtrend/NoTrend")</f>
        <v>Uptrend</v>
      </c>
      <c r="AL329">
        <v>0.44</v>
      </c>
      <c r="AM329" t="s">
        <v>10354</v>
      </c>
      <c r="AN329">
        <v>43.84</v>
      </c>
      <c r="AO329" t="s">
        <v>10354</v>
      </c>
      <c r="AP329">
        <v>6.5250789622990002E-3</v>
      </c>
      <c r="AQ329">
        <f>(Table2[[#This Row],[Sharpe Ratio]]-AVERAGE(Table2[Sharpe Ratio]))/_xlfn.STDEV.P(Table2[Sharpe Ratio])</f>
        <v>-0.65266021464803881</v>
      </c>
      <c r="AR32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8.9864280689238107</v>
      </c>
      <c r="AS329">
        <f>_xlfn.RANK.AVG(Table2[[#This Row],[1Y Return vs Nifty Z-Score]],Table2[1Y Return vs Nifty Z-Score])</f>
        <v>239</v>
      </c>
      <c r="AT329">
        <f>_xlfn.RANK.AVG(Table2[[#This Row],[6M Return vs Nifty Z-Score]],Table2[6M Return vs Nifty Z-Score])</f>
        <v>267</v>
      </c>
      <c r="AU329">
        <f>_xlfn.RANK.AVG(Table2[[#This Row],[Sharpe Ratio Z-Score]],Table2[Sharpe Ratio Z-Score])</f>
        <v>506</v>
      </c>
      <c r="AV329">
        <f>(Table2[[#This Row],[Rank 1Y]]+Table2[[#This Row],[Rank 6M]]+Table2[[#This Row],[Rank Sharpe]])/3</f>
        <v>337.33333333333331</v>
      </c>
    </row>
    <row r="330" spans="1:48" x14ac:dyDescent="0.3">
      <c r="A330" t="s">
        <v>1923</v>
      </c>
      <c r="B330" t="s">
        <v>1924</v>
      </c>
      <c r="C330" t="s">
        <v>627</v>
      </c>
      <c r="D330" t="s">
        <v>474</v>
      </c>
      <c r="E330">
        <v>3697.1991902699901</v>
      </c>
      <c r="F330">
        <v>583.95000000000005</v>
      </c>
      <c r="G330">
        <v>27.566697992066999</v>
      </c>
      <c r="H330">
        <f>(Table2[[#This Row],[1Y Return vs Nifty]]-AVERAGE(Table2[1Y Return vs Nifty]))/_xlfn.STDEV.P(Table2[1Y Return vs Nifty])</f>
        <v>8.4306533201368605E-2</v>
      </c>
      <c r="I330">
        <v>-4.6371500141996602</v>
      </c>
      <c r="J330">
        <f>(Table2[[#This Row],[1M Return vs Nifty]]-AVERAGE(Table2[1M Return vs Nifty]))/_xlfn.STDEV.P(Table2[1M Return vs Nifty])</f>
        <v>-0.48819418418082872</v>
      </c>
      <c r="K330">
        <v>37.001213942984997</v>
      </c>
      <c r="L330">
        <f>(Table2[[#This Row],[6M Return vs Nifty]]-AVERAGE(Table2[6M Return vs Nifty]))/_xlfn.STDEV.P(Table2[6M Return vs Nifty])</f>
        <v>1.0482114467581931</v>
      </c>
      <c r="M330">
        <v>-1.2030873031184699</v>
      </c>
      <c r="N330">
        <f>(Table2[[#This Row],[1W Return vs Nifty]]-AVERAGE(Table2[1W Return vs Nifty]))/_xlfn.STDEV.P(Table2[1W Return vs Nifty])</f>
        <v>-6.233199506422251E-2</v>
      </c>
      <c r="O330" t="e">
        <v>#N/A</v>
      </c>
      <c r="P330">
        <v>555.13151102030702</v>
      </c>
      <c r="Q330">
        <v>481.76224515429197</v>
      </c>
      <c r="R330">
        <v>64.780785260819798</v>
      </c>
      <c r="S330" s="2" t="e">
        <f>(Table2[[#This Row],[Close Price]]-Table2[[#This Row],[20D EMA]])/Table2[[#This Row],[20D EMA]]</f>
        <v>#N/A</v>
      </c>
      <c r="T330" s="2">
        <f>(Table2[[#This Row],[Close Price]]-Table2[[#This Row],[50D EMA]])/Table2[[#This Row],[50D EMA]]</f>
        <v>5.1912904253491085E-2</v>
      </c>
      <c r="U330" s="2">
        <f>(Table2[[#This Row],[Close Price]]-Table2[[#This Row],[200D EMA]])/Table2[[#This Row],[200D EMA]]</f>
        <v>0.21211241825930305</v>
      </c>
      <c r="V330">
        <v>1.9222310743914599</v>
      </c>
      <c r="W330" t="e">
        <v>#N/A</v>
      </c>
      <c r="X330" t="e">
        <v>#N/A</v>
      </c>
      <c r="Y330" t="e">
        <v>#N/A</v>
      </c>
      <c r="Z330" t="e">
        <v>#N/A</v>
      </c>
      <c r="AA330" t="e">
        <v>#N/A</v>
      </c>
      <c r="AB330" t="e">
        <v>#N/A</v>
      </c>
      <c r="AC330" s="2" t="e">
        <f>(Table2[[#This Row],[Close Price]]/Table2[[#This Row],[Day Low]])-1</f>
        <v>#N/A</v>
      </c>
      <c r="AD330" s="2" t="e">
        <f>(Table2[[#This Row],[Day High]]/Table2[[#This Row],[Close Price]])-1</f>
        <v>#N/A</v>
      </c>
      <c r="AE330" s="2" t="e">
        <f>(Table2[[#This Row],[Close Price]]/Table2[[#This Row],[Current Week Low]])-1</f>
        <v>#N/A</v>
      </c>
      <c r="AF330" s="2" t="e">
        <f>(Table2[[#This Row],[Current Week High]]/Table2[[#This Row],[Close Price]])-1</f>
        <v>#N/A</v>
      </c>
      <c r="AG330" s="2" t="e">
        <f>(Table2[[#This Row],[Close Price]]/Table2[[#This Row],[Current Month Low]])-1</f>
        <v>#N/A</v>
      </c>
      <c r="AH330" s="2" t="e">
        <f>(Table2[[#This Row],[Current Month High]]/Table2[[#This Row],[Close Price]])-1</f>
        <v>#N/A</v>
      </c>
      <c r="AI330">
        <v>5.9851014641664397</v>
      </c>
      <c r="AJ330">
        <v>77.492401215805501</v>
      </c>
      <c r="AK330" t="e">
        <f>IF(AND(Table2[[#This Row],[20D EMA]]&gt;Table2[[#This Row],[50D EMA]],Table2[[#This Row],[50D EMA]]&gt;Table2[[#This Row],[200D EMA]]),"Uptrend","Downtrend/NoTrend")</f>
        <v>#N/A</v>
      </c>
      <c r="AL330" t="e">
        <v>#N/A</v>
      </c>
      <c r="AM330" t="e">
        <v>#N/A</v>
      </c>
      <c r="AN330" t="e">
        <v>#N/A</v>
      </c>
      <c r="AO330" t="e">
        <v>#N/A</v>
      </c>
      <c r="AP330">
        <v>-3.9150349227047E-2</v>
      </c>
      <c r="AQ330">
        <f>(Table2[[#This Row],[Sharpe Ratio]]-AVERAGE(Table2[Sharpe Ratio]))/_xlfn.STDEV.P(Table2[Sharpe Ratio])</f>
        <v>-1.1752470102403869</v>
      </c>
      <c r="AR330" t="e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#N/A</v>
      </c>
      <c r="AS330">
        <f>_xlfn.RANK.AVG(Table2[[#This Row],[1Y Return vs Nifty Z-Score]],Table2[1Y Return vs Nifty Z-Score])</f>
        <v>266</v>
      </c>
      <c r="AT330">
        <f>_xlfn.RANK.AVG(Table2[[#This Row],[6M Return vs Nifty Z-Score]],Table2[6M Return vs Nifty Z-Score])</f>
        <v>100</v>
      </c>
      <c r="AU330">
        <f>_xlfn.RANK.AVG(Table2[[#This Row],[Sharpe Ratio Z-Score]],Table2[Sharpe Ratio Z-Score])</f>
        <v>651</v>
      </c>
      <c r="AV330">
        <f>(Table2[[#This Row],[Rank 1Y]]+Table2[[#This Row],[Rank 6M]]+Table2[[#This Row],[Rank Sharpe]])/3</f>
        <v>339</v>
      </c>
    </row>
    <row r="331" spans="1:48" x14ac:dyDescent="0.3">
      <c r="A331" t="s">
        <v>157</v>
      </c>
      <c r="B331" t="s">
        <v>158</v>
      </c>
      <c r="C331" t="s">
        <v>6744</v>
      </c>
      <c r="D331" t="s">
        <v>77</v>
      </c>
      <c r="E331">
        <v>180601.56616364</v>
      </c>
      <c r="F331">
        <v>2690.8</v>
      </c>
      <c r="G331">
        <v>16.670961375362999</v>
      </c>
      <c r="H331">
        <f>(Table2[[#This Row],[1Y Return vs Nifty]]-AVERAGE(Table2[1Y Return vs Nifty]))/_xlfn.STDEV.P(Table2[1Y Return vs Nifty])</f>
        <v>-9.9714942089169575E-2</v>
      </c>
      <c r="I331">
        <v>-3.96340175393237</v>
      </c>
      <c r="J331">
        <f>(Table2[[#This Row],[1M Return vs Nifty]]-AVERAGE(Table2[1M Return vs Nifty]))/_xlfn.STDEV.P(Table2[1M Return vs Nifty])</f>
        <v>-0.41900765873851475</v>
      </c>
      <c r="K331">
        <v>6.8571676730832802</v>
      </c>
      <c r="L331">
        <f>(Table2[[#This Row],[6M Return vs Nifty]]-AVERAGE(Table2[6M Return vs Nifty]))/_xlfn.STDEV.P(Table2[6M Return vs Nifty])</f>
        <v>-5.1736324597564066E-3</v>
      </c>
      <c r="M331">
        <v>-3.27157949340691</v>
      </c>
      <c r="N331">
        <f>(Table2[[#This Row],[1W Return vs Nifty]]-AVERAGE(Table2[1W Return vs Nifty]))/_xlfn.STDEV.P(Table2[1W Return vs Nifty])</f>
        <v>-0.55936961690390985</v>
      </c>
      <c r="O331">
        <v>2681.2</v>
      </c>
      <c r="P331">
        <v>2648.1415658419901</v>
      </c>
      <c r="Q331">
        <v>2369.7925317949598</v>
      </c>
      <c r="R331">
        <v>51.929750930132897</v>
      </c>
      <c r="S331" s="2">
        <f>(Table2[[#This Row],[Close Price]]-Table2[[#This Row],[20D EMA]])/Table2[[#This Row],[20D EMA]]</f>
        <v>3.5804863493959288E-3</v>
      </c>
      <c r="T331" s="2">
        <f>(Table2[[#This Row],[Close Price]]-Table2[[#This Row],[50D EMA]])/Table2[[#This Row],[50D EMA]]</f>
        <v>1.6108819372897321E-2</v>
      </c>
      <c r="U331" s="2">
        <f>(Table2[[#This Row],[Close Price]]-Table2[[#This Row],[200D EMA]])/Table2[[#This Row],[200D EMA]]</f>
        <v>0.13545804702232672</v>
      </c>
      <c r="V331">
        <v>0.95032866542258598</v>
      </c>
      <c r="W331">
        <v>2675.55</v>
      </c>
      <c r="X331">
        <v>2729.65</v>
      </c>
      <c r="Y331">
        <v>2675.55</v>
      </c>
      <c r="Z331">
        <v>2729.65</v>
      </c>
      <c r="AA331">
        <v>2675.55</v>
      </c>
      <c r="AB331">
        <v>2729.65</v>
      </c>
      <c r="AC331" s="2">
        <f>(Table2[[#This Row],[Close Price]]/Table2[[#This Row],[Day Low]])-1</f>
        <v>5.6997626656201117E-3</v>
      </c>
      <c r="AD331" s="2">
        <f>(Table2[[#This Row],[Day High]]/Table2[[#This Row],[Close Price]])-1</f>
        <v>1.4438085327783456E-2</v>
      </c>
      <c r="AE331" s="2">
        <f>(Table2[[#This Row],[Close Price]]/Table2[[#This Row],[Current Week Low]])-1</f>
        <v>5.6997626656201117E-3</v>
      </c>
      <c r="AF331" s="2">
        <f>(Table2[[#This Row],[Current Week High]]/Table2[[#This Row],[Close Price]])-1</f>
        <v>1.4438085327783456E-2</v>
      </c>
      <c r="AG331" s="2">
        <f>(Table2[[#This Row],[Close Price]]/Table2[[#This Row],[Current Month Low]])-1</f>
        <v>5.6997626656201117E-3</v>
      </c>
      <c r="AH331" s="2">
        <f>(Table2[[#This Row],[Current Month High]]/Table2[[#This Row],[Close Price]])-1</f>
        <v>1.4438085327783456E-2</v>
      </c>
      <c r="AI331">
        <v>6.9477478816708702</v>
      </c>
      <c r="AJ331">
        <v>48.842930513024498</v>
      </c>
      <c r="AK331" t="str">
        <f>IF(AND(Table2[[#This Row],[20D EMA]]&gt;Table2[[#This Row],[50D EMA]],Table2[[#This Row],[50D EMA]]&gt;Table2[[#This Row],[200D EMA]]),"Uptrend","Downtrend/NoTrend")</f>
        <v>Uptrend</v>
      </c>
      <c r="AL331">
        <v>0.04</v>
      </c>
      <c r="AM331" t="s">
        <v>10354</v>
      </c>
      <c r="AN331">
        <v>7.1</v>
      </c>
      <c r="AO331" t="s">
        <v>10354</v>
      </c>
      <c r="AP331">
        <v>6.2306949539905003E-2</v>
      </c>
      <c r="AQ331">
        <f>(Table2[[#This Row],[Sharpe Ratio]]-AVERAGE(Table2[Sharpe Ratio]))/_xlfn.STDEV.P(Table2[Sharpe Ratio])</f>
        <v>-1.4442464910603916E-2</v>
      </c>
      <c r="AR33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-1.0977083151019547</v>
      </c>
      <c r="AS331">
        <f>_xlfn.RANK.AVG(Table2[[#This Row],[1Y Return vs Nifty Z-Score]],Table2[1Y Return vs Nifty Z-Score])</f>
        <v>338</v>
      </c>
      <c r="AT331">
        <f>_xlfn.RANK.AVG(Table2[[#This Row],[6M Return vs Nifty Z-Score]],Table2[6M Return vs Nifty Z-Score])</f>
        <v>331</v>
      </c>
      <c r="AU331">
        <f>_xlfn.RANK.AVG(Table2[[#This Row],[Sharpe Ratio Z-Score]],Table2[Sharpe Ratio Z-Score])</f>
        <v>353</v>
      </c>
      <c r="AV331">
        <f>(Table2[[#This Row],[Rank 1Y]]+Table2[[#This Row],[Rank 6M]]+Table2[[#This Row],[Rank Sharpe]])/3</f>
        <v>340.66666666666669</v>
      </c>
    </row>
    <row r="332" spans="1:48" x14ac:dyDescent="0.3">
      <c r="A332" t="s">
        <v>178</v>
      </c>
      <c r="B332" t="s">
        <v>179</v>
      </c>
      <c r="C332" t="s">
        <v>10317</v>
      </c>
      <c r="D332" t="s">
        <v>180</v>
      </c>
      <c r="E332">
        <v>153013.41991117</v>
      </c>
      <c r="F332">
        <v>683.9</v>
      </c>
      <c r="G332">
        <v>10.466299010191699</v>
      </c>
      <c r="H332">
        <f>(Table2[[#This Row],[1Y Return vs Nifty]]-AVERAGE(Table2[1Y Return vs Nifty]))/_xlfn.STDEV.P(Table2[1Y Return vs Nifty])</f>
        <v>-0.20450740929767838</v>
      </c>
      <c r="I332">
        <v>4.75768708657366</v>
      </c>
      <c r="J332">
        <f>(Table2[[#This Row],[1M Return vs Nifty]]-AVERAGE(Table2[1M Return vs Nifty]))/_xlfn.STDEV.P(Table2[1M Return vs Nifty])</f>
        <v>0.47655210821209149</v>
      </c>
      <c r="K332">
        <v>17.842068109427501</v>
      </c>
      <c r="L332">
        <f>(Table2[[#This Row],[6M Return vs Nifty]]-AVERAGE(Table2[6M Return vs Nifty]))/_xlfn.STDEV.P(Table2[6M Return vs Nifty])</f>
        <v>0.37869421702312833</v>
      </c>
      <c r="M332">
        <v>0.33782894098014299</v>
      </c>
      <c r="N332">
        <f>(Table2[[#This Row],[1W Return vs Nifty]]-AVERAGE(Table2[1W Return vs Nifty]))/_xlfn.STDEV.P(Table2[1W Return vs Nifty])</f>
        <v>0.30793449615908641</v>
      </c>
      <c r="O332">
        <v>676.13</v>
      </c>
      <c r="P332">
        <v>667.48703110659199</v>
      </c>
      <c r="Q332">
        <v>608.67869844560005</v>
      </c>
      <c r="R332">
        <v>51.825737830326901</v>
      </c>
      <c r="S332" s="2">
        <f>(Table2[[#This Row],[Close Price]]-Table2[[#This Row],[20D EMA]])/Table2[[#This Row],[20D EMA]]</f>
        <v>1.1491872864685759E-2</v>
      </c>
      <c r="T332" s="2">
        <f>(Table2[[#This Row],[Close Price]]-Table2[[#This Row],[50D EMA]])/Table2[[#This Row],[50D EMA]]</f>
        <v>2.4589195188103933E-2</v>
      </c>
      <c r="U332" s="2">
        <f>(Table2[[#This Row],[Close Price]]-Table2[[#This Row],[200D EMA]])/Table2[[#This Row],[200D EMA]]</f>
        <v>0.12358129460829612</v>
      </c>
      <c r="V332">
        <v>1.03136953528898</v>
      </c>
      <c r="W332">
        <v>683.2</v>
      </c>
      <c r="X332">
        <v>706.7</v>
      </c>
      <c r="Y332">
        <v>683.2</v>
      </c>
      <c r="Z332">
        <v>706.7</v>
      </c>
      <c r="AA332">
        <v>683.2</v>
      </c>
      <c r="AB332">
        <v>706.7</v>
      </c>
      <c r="AC332" s="2">
        <f>(Table2[[#This Row],[Close Price]]/Table2[[#This Row],[Day Low]])-1</f>
        <v>1.0245901639343025E-3</v>
      </c>
      <c r="AD332" s="2">
        <f>(Table2[[#This Row],[Day High]]/Table2[[#This Row],[Close Price]])-1</f>
        <v>3.3338207340254611E-2</v>
      </c>
      <c r="AE332" s="2">
        <f>(Table2[[#This Row],[Close Price]]/Table2[[#This Row],[Current Week Low]])-1</f>
        <v>1.0245901639343025E-3</v>
      </c>
      <c r="AF332" s="2">
        <f>(Table2[[#This Row],[Current Week High]]/Table2[[#This Row],[Close Price]])-1</f>
        <v>3.3338207340254611E-2</v>
      </c>
      <c r="AG332" s="2">
        <f>(Table2[[#This Row],[Close Price]]/Table2[[#This Row],[Current Month Low]])-1</f>
        <v>1.0245901639343025E-3</v>
      </c>
      <c r="AH332" s="2">
        <f>(Table2[[#This Row],[Current Month High]]/Table2[[#This Row],[Close Price]])-1</f>
        <v>3.3338207340254611E-2</v>
      </c>
      <c r="AI332">
        <v>4.5840035092849796</v>
      </c>
      <c r="AJ332">
        <v>52.401114206128099</v>
      </c>
      <c r="AK332" t="str">
        <f>IF(AND(Table2[[#This Row],[20D EMA]]&gt;Table2[[#This Row],[50D EMA]],Table2[[#This Row],[50D EMA]]&gt;Table2[[#This Row],[200D EMA]]),"Uptrend","Downtrend/NoTrend")</f>
        <v>Uptrend</v>
      </c>
      <c r="AL332">
        <v>7.0000000000000007E-2</v>
      </c>
      <c r="AM332" t="s">
        <v>10354</v>
      </c>
      <c r="AN332">
        <v>10.050000000000001</v>
      </c>
      <c r="AO332" t="s">
        <v>10354</v>
      </c>
      <c r="AP332">
        <v>3.2306743315580998E-2</v>
      </c>
      <c r="AQ332">
        <f>(Table2[[#This Row],[Sharpe Ratio]]-AVERAGE(Table2[Sharpe Ratio]))/_xlfn.STDEV.P(Table2[Sharpe Ratio])</f>
        <v>-0.35768416530337649</v>
      </c>
      <c r="AR33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0.60098924679325139</v>
      </c>
      <c r="AS332">
        <f>_xlfn.RANK.AVG(Table2[[#This Row],[1Y Return vs Nifty Z-Score]],Table2[1Y Return vs Nifty Z-Score])</f>
        <v>365</v>
      </c>
      <c r="AT332">
        <f>_xlfn.RANK.AVG(Table2[[#This Row],[6M Return vs Nifty Z-Score]],Table2[6M Return vs Nifty Z-Score])</f>
        <v>222</v>
      </c>
      <c r="AU332">
        <f>_xlfn.RANK.AVG(Table2[[#This Row],[Sharpe Ratio Z-Score]],Table2[Sharpe Ratio Z-Score])</f>
        <v>437</v>
      </c>
      <c r="AV332">
        <f>(Table2[[#This Row],[Rank 1Y]]+Table2[[#This Row],[Rank 6M]]+Table2[[#This Row],[Rank Sharpe]])/3</f>
        <v>341.33333333333331</v>
      </c>
    </row>
    <row r="333" spans="1:48" x14ac:dyDescent="0.3">
      <c r="A333" t="s">
        <v>1527</v>
      </c>
      <c r="B333" t="s">
        <v>1528</v>
      </c>
      <c r="C333" t="s">
        <v>627</v>
      </c>
      <c r="D333" t="s">
        <v>474</v>
      </c>
      <c r="E333">
        <v>6659.8790579199904</v>
      </c>
      <c r="F333">
        <v>932.65</v>
      </c>
      <c r="G333">
        <v>-7.2518472624730501</v>
      </c>
      <c r="H333">
        <f>(Table2[[#This Row],[1Y Return vs Nifty]]-AVERAGE(Table2[1Y Return vs Nifty]))/_xlfn.STDEV.P(Table2[1Y Return vs Nifty])</f>
        <v>-0.50375467739983604</v>
      </c>
      <c r="I333">
        <v>-3.39015050474553</v>
      </c>
      <c r="J333">
        <f>(Table2[[#This Row],[1M Return vs Nifty]]-AVERAGE(Table2[1M Return vs Nifty]))/_xlfn.STDEV.P(Table2[1M Return vs Nifty])</f>
        <v>-0.36014106942670104</v>
      </c>
      <c r="K333">
        <v>-2.1679155290063998</v>
      </c>
      <c r="L333">
        <f>(Table2[[#This Row],[6M Return vs Nifty]]-AVERAGE(Table2[6M Return vs Nifty]))/_xlfn.STDEV.P(Table2[6M Return vs Nifty])</f>
        <v>-0.3205555788202315</v>
      </c>
      <c r="M333">
        <v>-1.52740572178099</v>
      </c>
      <c r="N333">
        <f>(Table2[[#This Row],[1W Return vs Nifty]]-AVERAGE(Table2[1W Return vs Nifty]))/_xlfn.STDEV.P(Table2[1W Return vs Nifty])</f>
        <v>-0.14026241041104032</v>
      </c>
      <c r="O333">
        <v>934.3</v>
      </c>
      <c r="P333">
        <v>922.98220348684504</v>
      </c>
      <c r="Q333">
        <v>843.07224409769401</v>
      </c>
      <c r="R333">
        <v>49.421744894649898</v>
      </c>
      <c r="S333" s="2">
        <f>(Table2[[#This Row],[Close Price]]-Table2[[#This Row],[20D EMA]])/Table2[[#This Row],[20D EMA]]</f>
        <v>-1.7660280423846487E-3</v>
      </c>
      <c r="T333" s="2">
        <f>(Table2[[#This Row],[Close Price]]-Table2[[#This Row],[50D EMA]])/Table2[[#This Row],[50D EMA]]</f>
        <v>1.047452104345231E-2</v>
      </c>
      <c r="U333" s="2">
        <f>(Table2[[#This Row],[Close Price]]-Table2[[#This Row],[200D EMA]])/Table2[[#This Row],[200D EMA]]</f>
        <v>0.10625157752426946</v>
      </c>
      <c r="V333">
        <v>0.366054219695927</v>
      </c>
      <c r="W333">
        <v>922</v>
      </c>
      <c r="X333">
        <v>944.4</v>
      </c>
      <c r="Y333">
        <v>922</v>
      </c>
      <c r="Z333">
        <v>944.4</v>
      </c>
      <c r="AA333">
        <v>922</v>
      </c>
      <c r="AB333">
        <v>944.4</v>
      </c>
      <c r="AC333" s="2">
        <f>(Table2[[#This Row],[Close Price]]/Table2[[#This Row],[Day Low]])-1</f>
        <v>1.1550976138828606E-2</v>
      </c>
      <c r="AD333" s="2">
        <f>(Table2[[#This Row],[Day High]]/Table2[[#This Row],[Close Price]])-1</f>
        <v>1.2598509623116927E-2</v>
      </c>
      <c r="AE333" s="2">
        <f>(Table2[[#This Row],[Close Price]]/Table2[[#This Row],[Current Week Low]])-1</f>
        <v>1.1550976138828606E-2</v>
      </c>
      <c r="AF333" s="2">
        <f>(Table2[[#This Row],[Current Week High]]/Table2[[#This Row],[Close Price]])-1</f>
        <v>1.2598509623116927E-2</v>
      </c>
      <c r="AG333" s="2">
        <f>(Table2[[#This Row],[Close Price]]/Table2[[#This Row],[Current Month Low]])-1</f>
        <v>1.1550976138828606E-2</v>
      </c>
      <c r="AH333" s="2">
        <f>(Table2[[#This Row],[Current Month High]]/Table2[[#This Row],[Close Price]])-1</f>
        <v>1.2598509623116927E-2</v>
      </c>
      <c r="AI333">
        <v>20.945692381922399</v>
      </c>
      <c r="AJ333">
        <v>35.816222513470201</v>
      </c>
      <c r="AK333" t="str">
        <f>IF(AND(Table2[[#This Row],[20D EMA]]&gt;Table2[[#This Row],[50D EMA]],Table2[[#This Row],[50D EMA]]&gt;Table2[[#This Row],[200D EMA]]),"Uptrend","Downtrend/NoTrend")</f>
        <v>Uptrend</v>
      </c>
      <c r="AL333">
        <v>0.04</v>
      </c>
      <c r="AM333" t="s">
        <v>10354</v>
      </c>
      <c r="AN333">
        <v>7.52</v>
      </c>
      <c r="AO333" t="s">
        <v>10354</v>
      </c>
      <c r="AP333">
        <v>0.14970776275859099</v>
      </c>
      <c r="AQ333">
        <f>(Table2[[#This Row],[Sharpe Ratio]]-AVERAGE(Table2[Sharpe Ratio]))/_xlfn.STDEV.P(Table2[Sharpe Ratio])</f>
        <v>0.98553745257974235</v>
      </c>
      <c r="AR33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-0.33917628347806655</v>
      </c>
      <c r="AS333">
        <f>_xlfn.RANK.AVG(Table2[[#This Row],[1Y Return vs Nifty Z-Score]],Table2[1Y Return vs Nifty Z-Score])</f>
        <v>478</v>
      </c>
      <c r="AT333">
        <f>_xlfn.RANK.AVG(Table2[[#This Row],[6M Return vs Nifty Z-Score]],Table2[6M Return vs Nifty Z-Score])</f>
        <v>436</v>
      </c>
      <c r="AU333">
        <f>_xlfn.RANK.AVG(Table2[[#This Row],[Sharpe Ratio Z-Score]],Table2[Sharpe Ratio Z-Score])</f>
        <v>118</v>
      </c>
      <c r="AV333">
        <f>(Table2[[#This Row],[Rank 1Y]]+Table2[[#This Row],[Rank 6M]]+Table2[[#This Row],[Rank Sharpe]])/3</f>
        <v>344</v>
      </c>
    </row>
    <row r="334" spans="1:48" x14ac:dyDescent="0.3">
      <c r="A334" t="s">
        <v>601</v>
      </c>
      <c r="B334" t="s">
        <v>602</v>
      </c>
      <c r="C334" t="s">
        <v>10325</v>
      </c>
      <c r="D334" t="s">
        <v>603</v>
      </c>
      <c r="E334">
        <v>31940.558451000001</v>
      </c>
      <c r="F334">
        <v>810.5</v>
      </c>
      <c r="G334">
        <v>2.77027682566625</v>
      </c>
      <c r="H334">
        <f>(Table2[[#This Row],[1Y Return vs Nifty]]-AVERAGE(Table2[1Y Return vs Nifty]))/_xlfn.STDEV.P(Table2[1Y Return vs Nifty])</f>
        <v>-0.33448791507586406</v>
      </c>
      <c r="I334">
        <v>-8.7816004376127097</v>
      </c>
      <c r="J334">
        <f>(Table2[[#This Row],[1M Return vs Nifty]]-AVERAGE(Table2[1M Return vs Nifty]))/_xlfn.STDEV.P(Table2[1M Return vs Nifty])</f>
        <v>-0.91378359431172818</v>
      </c>
      <c r="K334">
        <v>16.069425104800299</v>
      </c>
      <c r="L334">
        <f>(Table2[[#This Row],[6M Return vs Nifty]]-AVERAGE(Table2[6M Return vs Nifty]))/_xlfn.STDEV.P(Table2[6M Return vs Nifty])</f>
        <v>0.31674912593829907</v>
      </c>
      <c r="M334">
        <v>4.7611732275270402</v>
      </c>
      <c r="N334">
        <f>(Table2[[#This Row],[1W Return vs Nifty]]-AVERAGE(Table2[1W Return vs Nifty]))/_xlfn.STDEV.P(Table2[1W Return vs Nifty])</f>
        <v>1.3708191108971579</v>
      </c>
      <c r="O334">
        <v>816.87</v>
      </c>
      <c r="P334">
        <v>801.398421251836</v>
      </c>
      <c r="Q334">
        <v>704.98683102038399</v>
      </c>
      <c r="R334">
        <v>47.919168721417101</v>
      </c>
      <c r="S334" s="2">
        <f>(Table2[[#This Row],[Close Price]]-Table2[[#This Row],[20D EMA]])/Table2[[#This Row],[20D EMA]]</f>
        <v>-7.7980584425918504E-3</v>
      </c>
      <c r="T334" s="2">
        <f>(Table2[[#This Row],[Close Price]]-Table2[[#This Row],[50D EMA]])/Table2[[#This Row],[50D EMA]]</f>
        <v>1.1357120886196344E-2</v>
      </c>
      <c r="U334" s="2">
        <f>(Table2[[#This Row],[Close Price]]-Table2[[#This Row],[200D EMA]])/Table2[[#This Row],[200D EMA]]</f>
        <v>0.14966686516242911</v>
      </c>
      <c r="V334">
        <v>0.66018344277945995</v>
      </c>
      <c r="W334">
        <v>808</v>
      </c>
      <c r="X334">
        <v>827</v>
      </c>
      <c r="Y334">
        <v>808</v>
      </c>
      <c r="Z334">
        <v>827</v>
      </c>
      <c r="AA334">
        <v>808</v>
      </c>
      <c r="AB334">
        <v>827</v>
      </c>
      <c r="AC334" s="2">
        <f>(Table2[[#This Row],[Close Price]]/Table2[[#This Row],[Day Low]])-1</f>
        <v>3.0940594059405413E-3</v>
      </c>
      <c r="AD334" s="2">
        <f>(Table2[[#This Row],[Day High]]/Table2[[#This Row],[Close Price]])-1</f>
        <v>2.035780382479957E-2</v>
      </c>
      <c r="AE334" s="2">
        <f>(Table2[[#This Row],[Close Price]]/Table2[[#This Row],[Current Week Low]])-1</f>
        <v>3.0940594059405413E-3</v>
      </c>
      <c r="AF334" s="2">
        <f>(Table2[[#This Row],[Current Week High]]/Table2[[#This Row],[Close Price]])-1</f>
        <v>2.035780382479957E-2</v>
      </c>
      <c r="AG334" s="2">
        <f>(Table2[[#This Row],[Close Price]]/Table2[[#This Row],[Current Month Low]])-1</f>
        <v>3.0940594059405413E-3</v>
      </c>
      <c r="AH334" s="2">
        <f>(Table2[[#This Row],[Current Month High]]/Table2[[#This Row],[Close Price]])-1</f>
        <v>2.035780382479957E-2</v>
      </c>
      <c r="AI334">
        <v>13.633559531153599</v>
      </c>
      <c r="AJ334">
        <v>42.794221282593298</v>
      </c>
      <c r="AK334" t="str">
        <f>IF(AND(Table2[[#This Row],[20D EMA]]&gt;Table2[[#This Row],[50D EMA]],Table2[[#This Row],[50D EMA]]&gt;Table2[[#This Row],[200D EMA]]),"Uptrend","Downtrend/NoTrend")</f>
        <v>Uptrend</v>
      </c>
      <c r="AL334">
        <v>0.03</v>
      </c>
      <c r="AM334" t="s">
        <v>10354</v>
      </c>
      <c r="AN334">
        <v>-0.32</v>
      </c>
      <c r="AO334" t="s">
        <v>10353</v>
      </c>
      <c r="AP334">
        <v>4.8039442125234998E-2</v>
      </c>
      <c r="AQ334">
        <f>(Table2[[#This Row],[Sharpe Ratio]]-AVERAGE(Table2[Sharpe Ratio]))/_xlfn.STDEV.P(Table2[Sharpe Ratio])</f>
        <v>-0.17768145962815346</v>
      </c>
      <c r="AR33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0.26161526781971145</v>
      </c>
      <c r="AS334">
        <f>_xlfn.RANK.AVG(Table2[[#This Row],[1Y Return vs Nifty Z-Score]],Table2[1Y Return vs Nifty Z-Score])</f>
        <v>410</v>
      </c>
      <c r="AT334">
        <f>_xlfn.RANK.AVG(Table2[[#This Row],[6M Return vs Nifty Z-Score]],Table2[6M Return vs Nifty Z-Score])</f>
        <v>236</v>
      </c>
      <c r="AU334">
        <f>_xlfn.RANK.AVG(Table2[[#This Row],[Sharpe Ratio Z-Score]],Table2[Sharpe Ratio Z-Score])</f>
        <v>388</v>
      </c>
      <c r="AV334">
        <f>(Table2[[#This Row],[Rank 1Y]]+Table2[[#This Row],[Rank 6M]]+Table2[[#This Row],[Rank Sharpe]])/3</f>
        <v>344.66666666666669</v>
      </c>
    </row>
    <row r="335" spans="1:48" x14ac:dyDescent="0.3">
      <c r="A335" t="s">
        <v>789</v>
      </c>
      <c r="B335" t="s">
        <v>790</v>
      </c>
      <c r="C335" t="s">
        <v>10322</v>
      </c>
      <c r="D335" t="s">
        <v>138</v>
      </c>
      <c r="E335">
        <v>21018.994266689999</v>
      </c>
      <c r="F335">
        <v>1495.9</v>
      </c>
      <c r="G335">
        <v>196.15805585503301</v>
      </c>
      <c r="H335">
        <f>(Table2[[#This Row],[1Y Return vs Nifty]]-AVERAGE(Table2[1Y Return vs Nifty]))/_xlfn.STDEV.P(Table2[1Y Return vs Nifty])</f>
        <v>2.9316982687555533</v>
      </c>
      <c r="I335">
        <v>2.8980228340391698</v>
      </c>
      <c r="J335">
        <f>(Table2[[#This Row],[1M Return vs Nifty]]-AVERAGE(Table2[1M Return vs Nifty]))/_xlfn.STDEV.P(Table2[1M Return vs Nifty])</f>
        <v>0.2855850724365992</v>
      </c>
      <c r="K335">
        <v>-5.4189280882769602</v>
      </c>
      <c r="L335">
        <f>(Table2[[#This Row],[6M Return vs Nifty]]-AVERAGE(Table2[6M Return vs Nifty]))/_xlfn.STDEV.P(Table2[6M Return vs Nifty])</f>
        <v>-0.43416236178570011</v>
      </c>
      <c r="M335">
        <v>-4.7561804641888403E-2</v>
      </c>
      <c r="N335">
        <f>(Table2[[#This Row],[1W Return vs Nifty]]-AVERAGE(Table2[1W Return vs Nifty]))/_xlfn.STDEV.P(Table2[1W Return vs Nifty])</f>
        <v>0.21532902219000785</v>
      </c>
      <c r="O335">
        <v>1485.32</v>
      </c>
      <c r="P335">
        <v>1452.6747634041201</v>
      </c>
      <c r="Q335">
        <v>1191.79149210725</v>
      </c>
      <c r="R335">
        <v>53.078150899946998</v>
      </c>
      <c r="S335" s="2">
        <f>(Table2[[#This Row],[Close Price]]-Table2[[#This Row],[20D EMA]])/Table2[[#This Row],[20D EMA]]</f>
        <v>7.1230441924973438E-3</v>
      </c>
      <c r="T335" s="2">
        <f>(Table2[[#This Row],[Close Price]]-Table2[[#This Row],[50D EMA]])/Table2[[#This Row],[50D EMA]]</f>
        <v>2.9755618865841868E-2</v>
      </c>
      <c r="U335" s="2">
        <f>(Table2[[#This Row],[Close Price]]-Table2[[#This Row],[200D EMA]])/Table2[[#This Row],[200D EMA]]</f>
        <v>0.25516922205497944</v>
      </c>
      <c r="V335">
        <v>0.84978578196331001</v>
      </c>
      <c r="W335">
        <v>1490</v>
      </c>
      <c r="X335">
        <v>1524</v>
      </c>
      <c r="Y335">
        <v>1490</v>
      </c>
      <c r="Z335">
        <v>1524</v>
      </c>
      <c r="AA335">
        <v>1490</v>
      </c>
      <c r="AB335">
        <v>1524</v>
      </c>
      <c r="AC335" s="2">
        <f>(Table2[[#This Row],[Close Price]]/Table2[[#This Row],[Day Low]])-1</f>
        <v>3.9597315436241676E-3</v>
      </c>
      <c r="AD335" s="2">
        <f>(Table2[[#This Row],[Day High]]/Table2[[#This Row],[Close Price]])-1</f>
        <v>1.8784678120195242E-2</v>
      </c>
      <c r="AE335" s="2">
        <f>(Table2[[#This Row],[Close Price]]/Table2[[#This Row],[Current Week Low]])-1</f>
        <v>3.9597315436241676E-3</v>
      </c>
      <c r="AF335" s="2">
        <f>(Table2[[#This Row],[Current Week High]]/Table2[[#This Row],[Close Price]])-1</f>
        <v>1.8784678120195242E-2</v>
      </c>
      <c r="AG335" s="2">
        <f>(Table2[[#This Row],[Close Price]]/Table2[[#This Row],[Current Month Low]])-1</f>
        <v>3.9597315436241676E-3</v>
      </c>
      <c r="AH335" s="2">
        <f>(Table2[[#This Row],[Current Month High]]/Table2[[#This Row],[Close Price]])-1</f>
        <v>1.8784678120195242E-2</v>
      </c>
      <c r="AI335">
        <v>5.2877866167524399</v>
      </c>
      <c r="AJ335">
        <v>236.91441441441401</v>
      </c>
      <c r="AK335" t="str">
        <f>IF(AND(Table2[[#This Row],[20D EMA]]&gt;Table2[[#This Row],[50D EMA]],Table2[[#This Row],[50D EMA]]&gt;Table2[[#This Row],[200D EMA]]),"Uptrend","Downtrend/NoTrend")</f>
        <v>Uptrend</v>
      </c>
      <c r="AL335">
        <v>0.21</v>
      </c>
      <c r="AM335" t="s">
        <v>10354</v>
      </c>
      <c r="AN335">
        <v>0.36</v>
      </c>
      <c r="AO335" t="s">
        <v>10354</v>
      </c>
      <c r="AQ335">
        <f>(Table2[[#This Row],[Sharpe Ratio]]-AVERAGE(Table2[Sharpe Ratio]))/_xlfn.STDEV.P(Table2[Sharpe Ratio])</f>
        <v>-0.72731567472953307</v>
      </c>
      <c r="AR33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2.2711343268669268</v>
      </c>
      <c r="AS335">
        <f>_xlfn.RANK.AVG(Table2[[#This Row],[1Y Return vs Nifty Z-Score]],Table2[1Y Return vs Nifty Z-Score])</f>
        <v>15</v>
      </c>
      <c r="AT335">
        <f>_xlfn.RANK.AVG(Table2[[#This Row],[6M Return vs Nifty Z-Score]],Table2[6M Return vs Nifty Z-Score])</f>
        <v>471</v>
      </c>
      <c r="AU335">
        <f>_xlfn.RANK.AVG(Table2[[#This Row],[Sharpe Ratio Z-Score]],Table2[Sharpe Ratio Z-Score])</f>
        <v>548</v>
      </c>
      <c r="AV335">
        <f>(Table2[[#This Row],[Rank 1Y]]+Table2[[#This Row],[Rank 6M]]+Table2[[#This Row],[Rank Sharpe]])/3</f>
        <v>344.66666666666669</v>
      </c>
    </row>
    <row r="336" spans="1:48" x14ac:dyDescent="0.3">
      <c r="A336" t="s">
        <v>942</v>
      </c>
      <c r="B336" t="s">
        <v>943</v>
      </c>
      <c r="C336" t="s">
        <v>10314</v>
      </c>
      <c r="D336" t="s">
        <v>54</v>
      </c>
      <c r="E336">
        <v>15686.50210353</v>
      </c>
      <c r="F336">
        <v>6811.15</v>
      </c>
      <c r="G336">
        <v>23.117617861754798</v>
      </c>
      <c r="H336">
        <f>(Table2[[#This Row],[1Y Return vs Nifty]]-AVERAGE(Table2[1Y Return vs Nifty]))/_xlfn.STDEV.P(Table2[1Y Return vs Nifty])</f>
        <v>9.1646388928460498E-3</v>
      </c>
      <c r="I336">
        <v>1.44231140175818</v>
      </c>
      <c r="J336">
        <f>(Table2[[#This Row],[1M Return vs Nifty]]-AVERAGE(Table2[1M Return vs Nifty]))/_xlfn.STDEV.P(Table2[1M Return vs Nifty])</f>
        <v>0.13609954203059862</v>
      </c>
      <c r="K336">
        <v>11.9317136916665</v>
      </c>
      <c r="L336">
        <f>(Table2[[#This Row],[6M Return vs Nifty]]-AVERAGE(Table2[6M Return vs Nifty]))/_xlfn.STDEV.P(Table2[6M Return vs Nifty])</f>
        <v>0.17215661086320955</v>
      </c>
      <c r="M336">
        <v>-2.42152497396811</v>
      </c>
      <c r="N336">
        <f>(Table2[[#This Row],[1W Return vs Nifty]]-AVERAGE(Table2[1W Return vs Nifty]))/_xlfn.STDEV.P(Table2[1W Return vs Nifty])</f>
        <v>-0.35511016706908938</v>
      </c>
      <c r="O336">
        <v>6738.77</v>
      </c>
      <c r="P336">
        <v>6535.3511859206201</v>
      </c>
      <c r="Q336">
        <v>5738.4798979529796</v>
      </c>
      <c r="R336">
        <v>59.708827853370401</v>
      </c>
      <c r="S336" s="2">
        <f>(Table2[[#This Row],[Close Price]]-Table2[[#This Row],[20D EMA]])/Table2[[#This Row],[20D EMA]]</f>
        <v>1.0740832525816906E-2</v>
      </c>
      <c r="T336" s="2">
        <f>(Table2[[#This Row],[Close Price]]-Table2[[#This Row],[50D EMA]])/Table2[[#This Row],[50D EMA]]</f>
        <v>4.2201070184804214E-2</v>
      </c>
      <c r="U336" s="2">
        <f>(Table2[[#This Row],[Close Price]]-Table2[[#This Row],[200D EMA]])/Table2[[#This Row],[200D EMA]]</f>
        <v>0.18692582724384221</v>
      </c>
      <c r="V336">
        <v>0.59712266907271905</v>
      </c>
      <c r="W336">
        <v>6700</v>
      </c>
      <c r="X336">
        <v>6865</v>
      </c>
      <c r="Y336">
        <v>6700</v>
      </c>
      <c r="Z336">
        <v>6865</v>
      </c>
      <c r="AA336">
        <v>6700</v>
      </c>
      <c r="AB336">
        <v>6865</v>
      </c>
      <c r="AC336" s="2">
        <f>(Table2[[#This Row],[Close Price]]/Table2[[#This Row],[Day Low]])-1</f>
        <v>1.6589552238805982E-2</v>
      </c>
      <c r="AD336" s="2">
        <f>(Table2[[#This Row],[Day High]]/Table2[[#This Row],[Close Price]])-1</f>
        <v>7.9061538800349052E-3</v>
      </c>
      <c r="AE336" s="2">
        <f>(Table2[[#This Row],[Close Price]]/Table2[[#This Row],[Current Week Low]])-1</f>
        <v>1.6589552238805982E-2</v>
      </c>
      <c r="AF336" s="2">
        <f>(Table2[[#This Row],[Current Week High]]/Table2[[#This Row],[Close Price]])-1</f>
        <v>7.9061538800349052E-3</v>
      </c>
      <c r="AG336" s="2">
        <f>(Table2[[#This Row],[Close Price]]/Table2[[#This Row],[Current Month Low]])-1</f>
        <v>1.6589552238805982E-2</v>
      </c>
      <c r="AH336" s="2">
        <f>(Table2[[#This Row],[Current Month High]]/Table2[[#This Row],[Close Price]])-1</f>
        <v>7.9061538800349052E-3</v>
      </c>
      <c r="AI336">
        <v>10.694963405592301</v>
      </c>
      <c r="AJ336">
        <v>54.510409454218603</v>
      </c>
      <c r="AK336" t="str">
        <f>IF(AND(Table2[[#This Row],[20D EMA]]&gt;Table2[[#This Row],[50D EMA]],Table2[[#This Row],[50D EMA]]&gt;Table2[[#This Row],[200D EMA]]),"Uptrend","Downtrend/NoTrend")</f>
        <v>Uptrend</v>
      </c>
      <c r="AL336">
        <v>-0.42</v>
      </c>
      <c r="AM336" t="s">
        <v>10353</v>
      </c>
      <c r="AN336">
        <v>1.62</v>
      </c>
      <c r="AO336" t="s">
        <v>10354</v>
      </c>
      <c r="AP336">
        <v>1.9169123156704E-2</v>
      </c>
      <c r="AQ336">
        <f>(Table2[[#This Row],[Sharpe Ratio]]-AVERAGE(Table2[Sharpe Ratio]))/_xlfn.STDEV.P(Table2[Sharpe Ratio])</f>
        <v>-0.50799576812133074</v>
      </c>
      <c r="AR33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-0.54568514340376595</v>
      </c>
      <c r="AS336">
        <f>_xlfn.RANK.AVG(Table2[[#This Row],[1Y Return vs Nifty Z-Score]],Table2[1Y Return vs Nifty Z-Score])</f>
        <v>293</v>
      </c>
      <c r="AT336">
        <f>_xlfn.RANK.AVG(Table2[[#This Row],[6M Return vs Nifty Z-Score]],Table2[6M Return vs Nifty Z-Score])</f>
        <v>268</v>
      </c>
      <c r="AU336">
        <f>_xlfn.RANK.AVG(Table2[[#This Row],[Sharpe Ratio Z-Score]],Table2[Sharpe Ratio Z-Score])</f>
        <v>473</v>
      </c>
      <c r="AV336">
        <f>(Table2[[#This Row],[Rank 1Y]]+Table2[[#This Row],[Rank 6M]]+Table2[[#This Row],[Rank Sharpe]])/3</f>
        <v>344.66666666666669</v>
      </c>
    </row>
    <row r="337" spans="1:48" x14ac:dyDescent="0.3">
      <c r="A337" t="s">
        <v>593</v>
      </c>
      <c r="B337" t="s">
        <v>594</v>
      </c>
      <c r="C337" t="s">
        <v>10317</v>
      </c>
      <c r="D337" t="s">
        <v>180</v>
      </c>
      <c r="E337">
        <v>32802.243715819997</v>
      </c>
      <c r="F337">
        <v>178.6</v>
      </c>
      <c r="G337">
        <v>41.088856612007802</v>
      </c>
      <c r="H337">
        <f>(Table2[[#This Row],[1Y Return vs Nifty]]-AVERAGE(Table2[1Y Return vs Nifty]))/_xlfn.STDEV.P(Table2[1Y Return vs Nifty])</f>
        <v>0.31268646435162384</v>
      </c>
      <c r="I337">
        <v>-5.4406966284367</v>
      </c>
      <c r="J337">
        <f>(Table2[[#This Row],[1M Return vs Nifty]]-AVERAGE(Table2[1M Return vs Nifty]))/_xlfn.STDEV.P(Table2[1M Return vs Nifty])</f>
        <v>-0.57070957093365038</v>
      </c>
      <c r="K337">
        <v>-5.2401205030682503</v>
      </c>
      <c r="L337">
        <f>(Table2[[#This Row],[6M Return vs Nifty]]-AVERAGE(Table2[6M Return vs Nifty]))/_xlfn.STDEV.P(Table2[6M Return vs Nifty])</f>
        <v>-0.42791392252099814</v>
      </c>
      <c r="M337">
        <v>2.3372741220605899</v>
      </c>
      <c r="N337">
        <f>(Table2[[#This Row],[1W Return vs Nifty]]-AVERAGE(Table2[1W Return vs Nifty]))/_xlfn.STDEV.P(Table2[1W Return vs Nifty])</f>
        <v>0.78838082439224655</v>
      </c>
      <c r="O337">
        <v>179.11</v>
      </c>
      <c r="P337">
        <v>181.832246284121</v>
      </c>
      <c r="Q337">
        <v>161.50463625499799</v>
      </c>
      <c r="R337">
        <v>49.440235452093098</v>
      </c>
      <c r="S337" s="2">
        <f>(Table2[[#This Row],[Close Price]]-Table2[[#This Row],[20D EMA]])/Table2[[#This Row],[20D EMA]]</f>
        <v>-2.8474122047904599E-3</v>
      </c>
      <c r="T337" s="2">
        <f>(Table2[[#This Row],[Close Price]]-Table2[[#This Row],[50D EMA]])/Table2[[#This Row],[50D EMA]]</f>
        <v>-1.7775979509544612E-2</v>
      </c>
      <c r="U337" s="2">
        <f>(Table2[[#This Row],[Close Price]]-Table2[[#This Row],[200D EMA]])/Table2[[#This Row],[200D EMA]]</f>
        <v>0.1058506067776922</v>
      </c>
      <c r="V337">
        <v>1.0219235934653501</v>
      </c>
      <c r="W337">
        <v>177.8</v>
      </c>
      <c r="X337">
        <v>183</v>
      </c>
      <c r="Y337">
        <v>177.8</v>
      </c>
      <c r="Z337">
        <v>183</v>
      </c>
      <c r="AA337">
        <v>177.8</v>
      </c>
      <c r="AB337">
        <v>183</v>
      </c>
      <c r="AC337" s="2">
        <f>(Table2[[#This Row],[Close Price]]/Table2[[#This Row],[Day Low]])-1</f>
        <v>4.4994375703035772E-3</v>
      </c>
      <c r="AD337" s="2">
        <f>(Table2[[#This Row],[Day High]]/Table2[[#This Row],[Close Price]])-1</f>
        <v>2.4636058230683044E-2</v>
      </c>
      <c r="AE337" s="2">
        <f>(Table2[[#This Row],[Close Price]]/Table2[[#This Row],[Current Week Low]])-1</f>
        <v>4.4994375703035772E-3</v>
      </c>
      <c r="AF337" s="2">
        <f>(Table2[[#This Row],[Current Week High]]/Table2[[#This Row],[Close Price]])-1</f>
        <v>2.4636058230683044E-2</v>
      </c>
      <c r="AG337" s="2">
        <f>(Table2[[#This Row],[Close Price]]/Table2[[#This Row],[Current Month Low]])-1</f>
        <v>4.4994375703035772E-3</v>
      </c>
      <c r="AH337" s="2">
        <f>(Table2[[#This Row],[Current Month High]]/Table2[[#This Row],[Close Price]])-1</f>
        <v>2.4636058230683044E-2</v>
      </c>
      <c r="AI337">
        <v>17.021276595744599</v>
      </c>
      <c r="AJ337">
        <v>101.58013544018</v>
      </c>
      <c r="AK337" t="str">
        <f>IF(AND(Table2[[#This Row],[20D EMA]]&gt;Table2[[#This Row],[50D EMA]],Table2[[#This Row],[50D EMA]]&gt;Table2[[#This Row],[200D EMA]]),"Uptrend","Downtrend/NoTrend")</f>
        <v>Downtrend/NoTrend</v>
      </c>
      <c r="AL337">
        <v>0.02</v>
      </c>
      <c r="AM337" t="s">
        <v>10354</v>
      </c>
      <c r="AN337">
        <v>8.18</v>
      </c>
      <c r="AO337" t="s">
        <v>10354</v>
      </c>
      <c r="AP337">
        <v>6.3282544774052998E-2</v>
      </c>
      <c r="AQ337">
        <f>(Table2[[#This Row],[Sharpe Ratio]]-AVERAGE(Table2[Sharpe Ratio]))/_xlfn.STDEV.P(Table2[Sharpe Ratio])</f>
        <v>-3.2803760716099912E-3</v>
      </c>
      <c r="AR33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37">
        <f>_xlfn.RANK.AVG(Table2[[#This Row],[1Y Return vs Nifty Z-Score]],Table2[1Y Return vs Nifty Z-Score])</f>
        <v>216</v>
      </c>
      <c r="AT337">
        <f>_xlfn.RANK.AVG(Table2[[#This Row],[6M Return vs Nifty Z-Score]],Table2[6M Return vs Nifty Z-Score])</f>
        <v>468</v>
      </c>
      <c r="AU337">
        <f>_xlfn.RANK.AVG(Table2[[#This Row],[Sharpe Ratio Z-Score]],Table2[Sharpe Ratio Z-Score])</f>
        <v>351</v>
      </c>
      <c r="AV337">
        <f>(Table2[[#This Row],[Rank 1Y]]+Table2[[#This Row],[Rank 6M]]+Table2[[#This Row],[Rank Sharpe]])/3</f>
        <v>345</v>
      </c>
    </row>
    <row r="338" spans="1:48" x14ac:dyDescent="0.3">
      <c r="A338" t="s">
        <v>439</v>
      </c>
      <c r="B338" t="s">
        <v>440</v>
      </c>
      <c r="C338" t="s">
        <v>10310</v>
      </c>
      <c r="D338" t="s">
        <v>34</v>
      </c>
      <c r="E338">
        <v>52745.387988832001</v>
      </c>
      <c r="F338">
        <v>60.76</v>
      </c>
      <c r="G338">
        <v>35.267422336332999</v>
      </c>
      <c r="H338">
        <f>(Table2[[#This Row],[1Y Return vs Nifty]]-AVERAGE(Table2[1Y Return vs Nifty]))/_xlfn.STDEV.P(Table2[1Y Return vs Nifty])</f>
        <v>0.21436645521389877</v>
      </c>
      <c r="I338">
        <v>-3.92690941900331</v>
      </c>
      <c r="J338">
        <f>(Table2[[#This Row],[1M Return vs Nifty]]-AVERAGE(Table2[1M Return vs Nifty]))/_xlfn.STDEV.P(Table2[1M Return vs Nifty])</f>
        <v>-0.4152602978799988</v>
      </c>
      <c r="K338">
        <v>-17.500720872435899</v>
      </c>
      <c r="L338">
        <f>(Table2[[#This Row],[6M Return vs Nifty]]-AVERAGE(Table2[6M Return vs Nifty]))/_xlfn.STDEV.P(Table2[6M Return vs Nifty])</f>
        <v>-0.85636116466318823</v>
      </c>
      <c r="M338">
        <v>-0.46289199716769902</v>
      </c>
      <c r="N338">
        <f>(Table2[[#This Row],[1W Return vs Nifty]]-AVERAGE(Table2[1W Return vs Nifty]))/_xlfn.STDEV.P(Table2[1W Return vs Nifty])</f>
        <v>0.11552940383009411</v>
      </c>
      <c r="O338">
        <v>60.79</v>
      </c>
      <c r="P338">
        <v>61.622655931336901</v>
      </c>
      <c r="Q338">
        <v>57.663712423973998</v>
      </c>
      <c r="R338">
        <v>50.865110461115698</v>
      </c>
      <c r="S338" s="2">
        <f>(Table2[[#This Row],[Close Price]]-Table2[[#This Row],[20D EMA]])/Table2[[#This Row],[20D EMA]]</f>
        <v>-4.935022207600121E-4</v>
      </c>
      <c r="T338" s="2">
        <f>(Table2[[#This Row],[Close Price]]-Table2[[#This Row],[50D EMA]])/Table2[[#This Row],[50D EMA]]</f>
        <v>-1.3999006019768412E-2</v>
      </c>
      <c r="U338" s="2">
        <f>(Table2[[#This Row],[Close Price]]-Table2[[#This Row],[200D EMA]])/Table2[[#This Row],[200D EMA]]</f>
        <v>5.3695598945493882E-2</v>
      </c>
      <c r="V338">
        <v>0.33604231627368603</v>
      </c>
      <c r="W338">
        <v>60.15</v>
      </c>
      <c r="X338">
        <v>61.25</v>
      </c>
      <c r="Y338">
        <v>60.15</v>
      </c>
      <c r="Z338">
        <v>61.25</v>
      </c>
      <c r="AA338">
        <v>60.15</v>
      </c>
      <c r="AB338">
        <v>61.25</v>
      </c>
      <c r="AC338" s="2">
        <f>(Table2[[#This Row],[Close Price]]/Table2[[#This Row],[Day Low]])-1</f>
        <v>1.0141313383208672E-2</v>
      </c>
      <c r="AD338" s="2">
        <f>(Table2[[#This Row],[Day High]]/Table2[[#This Row],[Close Price]])-1</f>
        <v>8.0645161290322509E-3</v>
      </c>
      <c r="AE338" s="2">
        <f>(Table2[[#This Row],[Close Price]]/Table2[[#This Row],[Current Week Low]])-1</f>
        <v>1.0141313383208672E-2</v>
      </c>
      <c r="AF338" s="2">
        <f>(Table2[[#This Row],[Current Week High]]/Table2[[#This Row],[Close Price]])-1</f>
        <v>8.0645161290322509E-3</v>
      </c>
      <c r="AG338" s="2">
        <f>(Table2[[#This Row],[Close Price]]/Table2[[#This Row],[Current Month Low]])-1</f>
        <v>1.0141313383208672E-2</v>
      </c>
      <c r="AH338" s="2">
        <f>(Table2[[#This Row],[Current Month High]]/Table2[[#This Row],[Close Price]])-1</f>
        <v>8.0645161290322509E-3</v>
      </c>
      <c r="AI338">
        <v>26.5635286372613</v>
      </c>
      <c r="AJ338">
        <v>72.368794326241101</v>
      </c>
      <c r="AK338" t="str">
        <f>IF(AND(Table2[[#This Row],[20D EMA]]&gt;Table2[[#This Row],[50D EMA]],Table2[[#This Row],[50D EMA]]&gt;Table2[[#This Row],[200D EMA]]),"Uptrend","Downtrend/NoTrend")</f>
        <v>Downtrend/NoTrend</v>
      </c>
      <c r="AL338">
        <v>-0.11</v>
      </c>
      <c r="AM338" t="s">
        <v>10353</v>
      </c>
      <c r="AN338">
        <v>6.37</v>
      </c>
      <c r="AO338" t="s">
        <v>10354</v>
      </c>
      <c r="AP338">
        <v>0.11330038240081</v>
      </c>
      <c r="AQ338">
        <f>(Table2[[#This Row],[Sharpe Ratio]]-AVERAGE(Table2[Sharpe Ratio]))/_xlfn.STDEV.P(Table2[Sharpe Ratio])</f>
        <v>0.56898927796356069</v>
      </c>
      <c r="AR33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38">
        <f>_xlfn.RANK.AVG(Table2[[#This Row],[1Y Return vs Nifty Z-Score]],Table2[1Y Return vs Nifty Z-Score])</f>
        <v>242</v>
      </c>
      <c r="AT338">
        <f>_xlfn.RANK.AVG(Table2[[#This Row],[6M Return vs Nifty Z-Score]],Table2[6M Return vs Nifty Z-Score])</f>
        <v>595</v>
      </c>
      <c r="AU338">
        <f>_xlfn.RANK.AVG(Table2[[#This Row],[Sharpe Ratio Z-Score]],Table2[Sharpe Ratio Z-Score])</f>
        <v>201</v>
      </c>
      <c r="AV338">
        <f>(Table2[[#This Row],[Rank 1Y]]+Table2[[#This Row],[Rank 6M]]+Table2[[#This Row],[Rank Sharpe]])/3</f>
        <v>346</v>
      </c>
    </row>
    <row r="339" spans="1:48" x14ac:dyDescent="0.3">
      <c r="A339" t="s">
        <v>628</v>
      </c>
      <c r="B339" t="s">
        <v>629</v>
      </c>
      <c r="C339" t="s">
        <v>10320</v>
      </c>
      <c r="D339" t="s">
        <v>338</v>
      </c>
      <c r="E339">
        <v>29913.017034465</v>
      </c>
      <c r="F339">
        <v>464.85</v>
      </c>
      <c r="G339">
        <v>22.971126040036701</v>
      </c>
      <c r="H339">
        <f>(Table2[[#This Row],[1Y Return vs Nifty]]-AVERAGE(Table2[1Y Return vs Nifty]))/_xlfn.STDEV.P(Table2[1Y Return vs Nifty])</f>
        <v>6.6904930779376178E-3</v>
      </c>
      <c r="I339">
        <v>3.8948311285525898</v>
      </c>
      <c r="J339">
        <f>(Table2[[#This Row],[1M Return vs Nifty]]-AVERAGE(Table2[1M Return vs Nifty]))/_xlfn.STDEV.P(Table2[1M Return vs Nifty])</f>
        <v>0.38794630510546302</v>
      </c>
      <c r="K339">
        <v>41.423660350328497</v>
      </c>
      <c r="L339">
        <f>(Table2[[#This Row],[6M Return vs Nifty]]-AVERAGE(Table2[6M Return vs Nifty]))/_xlfn.STDEV.P(Table2[6M Return vs Nifty])</f>
        <v>1.2027540392630398</v>
      </c>
      <c r="M339">
        <v>2.6007699237750699</v>
      </c>
      <c r="N339">
        <f>(Table2[[#This Row],[1W Return vs Nifty]]-AVERAGE(Table2[1W Return vs Nifty]))/_xlfn.STDEV.P(Table2[1W Return vs Nifty])</f>
        <v>0.85169618389120816</v>
      </c>
      <c r="O339">
        <v>454.69</v>
      </c>
      <c r="P339">
        <v>434.93217582110901</v>
      </c>
      <c r="Q339">
        <v>368.29406111063798</v>
      </c>
      <c r="R339">
        <v>55.757840023703103</v>
      </c>
      <c r="S339" s="2">
        <f>(Table2[[#This Row],[Close Price]]-Table2[[#This Row],[20D EMA]])/Table2[[#This Row],[20D EMA]]</f>
        <v>2.234489432360515E-2</v>
      </c>
      <c r="T339" s="2">
        <f>(Table2[[#This Row],[Close Price]]-Table2[[#This Row],[50D EMA]])/Table2[[#This Row],[50D EMA]]</f>
        <v>6.8787332467203907E-2</v>
      </c>
      <c r="U339" s="2">
        <f>(Table2[[#This Row],[Close Price]]-Table2[[#This Row],[200D EMA]])/Table2[[#This Row],[200D EMA]]</f>
        <v>0.26217077353402118</v>
      </c>
      <c r="V339">
        <v>0.90457429868457395</v>
      </c>
      <c r="W339">
        <v>462.75</v>
      </c>
      <c r="X339">
        <v>484</v>
      </c>
      <c r="Y339">
        <v>462.75</v>
      </c>
      <c r="Z339">
        <v>484</v>
      </c>
      <c r="AA339">
        <v>462.75</v>
      </c>
      <c r="AB339">
        <v>484</v>
      </c>
      <c r="AC339" s="2">
        <f>(Table2[[#This Row],[Close Price]]/Table2[[#This Row],[Day Low]])-1</f>
        <v>4.5380875202594151E-3</v>
      </c>
      <c r="AD339" s="2">
        <f>(Table2[[#This Row],[Day High]]/Table2[[#This Row],[Close Price]])-1</f>
        <v>4.119608475852421E-2</v>
      </c>
      <c r="AE339" s="2">
        <f>(Table2[[#This Row],[Close Price]]/Table2[[#This Row],[Current Week Low]])-1</f>
        <v>4.5380875202594151E-3</v>
      </c>
      <c r="AF339" s="2">
        <f>(Table2[[#This Row],[Current Week High]]/Table2[[#This Row],[Close Price]])-1</f>
        <v>4.119608475852421E-2</v>
      </c>
      <c r="AG339" s="2">
        <f>(Table2[[#This Row],[Close Price]]/Table2[[#This Row],[Current Month Low]])-1</f>
        <v>4.5380875202594151E-3</v>
      </c>
      <c r="AH339" s="2">
        <f>(Table2[[#This Row],[Current Month High]]/Table2[[#This Row],[Close Price]])-1</f>
        <v>4.119608475852421E-2</v>
      </c>
      <c r="AI339">
        <v>4.1196084758524201</v>
      </c>
      <c r="AJ339">
        <v>77.933014354066898</v>
      </c>
      <c r="AK339" t="str">
        <f>IF(AND(Table2[[#This Row],[20D EMA]]&gt;Table2[[#This Row],[50D EMA]],Table2[[#This Row],[50D EMA]]&gt;Table2[[#This Row],[200D EMA]]),"Uptrend","Downtrend/NoTrend")</f>
        <v>Uptrend</v>
      </c>
      <c r="AL339">
        <v>0.01</v>
      </c>
      <c r="AM339" t="s">
        <v>10354</v>
      </c>
      <c r="AN339">
        <v>8.4700000000000006</v>
      </c>
      <c r="AO339" t="s">
        <v>10354</v>
      </c>
      <c r="AP339">
        <v>-4.5566208580419001E-2</v>
      </c>
      <c r="AQ339">
        <f>(Table2[[#This Row],[Sharpe Ratio]]-AVERAGE(Table2[Sharpe Ratio]))/_xlfn.STDEV.P(Table2[Sharpe Ratio])</f>
        <v>-1.2486528547691074</v>
      </c>
      <c r="AR33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1.2004341665685412</v>
      </c>
      <c r="AS339">
        <f>_xlfn.RANK.AVG(Table2[[#This Row],[1Y Return vs Nifty Z-Score]],Table2[1Y Return vs Nifty Z-Score])</f>
        <v>295</v>
      </c>
      <c r="AT339">
        <f>_xlfn.RANK.AVG(Table2[[#This Row],[6M Return vs Nifty Z-Score]],Table2[6M Return vs Nifty Z-Score])</f>
        <v>86</v>
      </c>
      <c r="AU339">
        <f>_xlfn.RANK.AVG(Table2[[#This Row],[Sharpe Ratio Z-Score]],Table2[Sharpe Ratio Z-Score])</f>
        <v>660</v>
      </c>
      <c r="AV339">
        <f>(Table2[[#This Row],[Rank 1Y]]+Table2[[#This Row],[Rank 6M]]+Table2[[#This Row],[Rank Sharpe]])/3</f>
        <v>347</v>
      </c>
    </row>
    <row r="340" spans="1:48" x14ac:dyDescent="0.3">
      <c r="A340" t="s">
        <v>1842</v>
      </c>
      <c r="B340" t="s">
        <v>1843</v>
      </c>
      <c r="C340" t="s">
        <v>10314</v>
      </c>
      <c r="D340" t="s">
        <v>54</v>
      </c>
      <c r="E340">
        <v>4033.1612913199901</v>
      </c>
      <c r="F340">
        <v>402.2</v>
      </c>
      <c r="G340">
        <v>-4.0831388748390003</v>
      </c>
      <c r="H340">
        <f>(Table2[[#This Row],[1Y Return vs Nifty]]-AVERAGE(Table2[1Y Return vs Nifty]))/_xlfn.STDEV.P(Table2[1Y Return vs Nifty])</f>
        <v>-0.45023737859105539</v>
      </c>
      <c r="I340">
        <v>13.6646747678152</v>
      </c>
      <c r="J340">
        <f>(Table2[[#This Row],[1M Return vs Nifty]]-AVERAGE(Table2[1M Return vs Nifty]))/_xlfn.STDEV.P(Table2[1M Return vs Nifty])</f>
        <v>1.3912016385546531</v>
      </c>
      <c r="K340">
        <v>13.4779617168677</v>
      </c>
      <c r="L340">
        <f>(Table2[[#This Row],[6M Return vs Nifty]]-AVERAGE(Table2[6M Return vs Nifty]))/_xlfn.STDEV.P(Table2[6M Return vs Nifty])</f>
        <v>0.22619031901019729</v>
      </c>
      <c r="M340">
        <v>1.09920737436681</v>
      </c>
      <c r="N340">
        <f>(Table2[[#This Row],[1W Return vs Nifty]]-AVERAGE(Table2[1W Return vs Nifty]))/_xlfn.STDEV.P(Table2[1W Return vs Nifty])</f>
        <v>0.49088598499103847</v>
      </c>
      <c r="O340">
        <v>378.74</v>
      </c>
      <c r="P340">
        <v>362.78167097631598</v>
      </c>
      <c r="Q340">
        <v>328.24277296015902</v>
      </c>
      <c r="R340">
        <v>69.362677214387404</v>
      </c>
      <c r="S340" s="2">
        <f>(Table2[[#This Row],[Close Price]]-Table2[[#This Row],[20D EMA]])/Table2[[#This Row],[20D EMA]]</f>
        <v>6.1942229497808469E-2</v>
      </c>
      <c r="T340" s="2">
        <f>(Table2[[#This Row],[Close Price]]-Table2[[#This Row],[50D EMA]])/Table2[[#This Row],[50D EMA]]</f>
        <v>0.10865578990692012</v>
      </c>
      <c r="U340" s="2">
        <f>(Table2[[#This Row],[Close Price]]-Table2[[#This Row],[200D EMA]])/Table2[[#This Row],[200D EMA]]</f>
        <v>0.22531258303992469</v>
      </c>
      <c r="V340">
        <v>2.1441095555327201</v>
      </c>
      <c r="W340">
        <v>393.25</v>
      </c>
      <c r="X340">
        <v>408.05</v>
      </c>
      <c r="Y340">
        <v>393.25</v>
      </c>
      <c r="Z340">
        <v>408.05</v>
      </c>
      <c r="AA340">
        <v>393.25</v>
      </c>
      <c r="AB340">
        <v>408.05</v>
      </c>
      <c r="AC340" s="2">
        <f>(Table2[[#This Row],[Close Price]]/Table2[[#This Row],[Day Low]])-1</f>
        <v>2.275905912269538E-2</v>
      </c>
      <c r="AD340" s="2">
        <f>(Table2[[#This Row],[Day High]]/Table2[[#This Row],[Close Price]])-1</f>
        <v>1.4545002486325176E-2</v>
      </c>
      <c r="AE340" s="2">
        <f>(Table2[[#This Row],[Close Price]]/Table2[[#This Row],[Current Week Low]])-1</f>
        <v>2.275905912269538E-2</v>
      </c>
      <c r="AF340" s="2">
        <f>(Table2[[#This Row],[Current Week High]]/Table2[[#This Row],[Close Price]])-1</f>
        <v>1.4545002486325176E-2</v>
      </c>
      <c r="AG340" s="2">
        <f>(Table2[[#This Row],[Close Price]]/Table2[[#This Row],[Current Month Low]])-1</f>
        <v>2.275905912269538E-2</v>
      </c>
      <c r="AH340" s="2">
        <f>(Table2[[#This Row],[Current Month High]]/Table2[[#This Row],[Close Price]])-1</f>
        <v>1.4545002486325176E-2</v>
      </c>
      <c r="AI340">
        <v>4.1521631029338701</v>
      </c>
      <c r="AJ340">
        <v>69.454392247735399</v>
      </c>
      <c r="AK340" t="str">
        <f>IF(AND(Table2[[#This Row],[20D EMA]]&gt;Table2[[#This Row],[50D EMA]],Table2[[#This Row],[50D EMA]]&gt;Table2[[#This Row],[200D EMA]]),"Uptrend","Downtrend/NoTrend")</f>
        <v>Uptrend</v>
      </c>
      <c r="AL340">
        <v>-7.0000000000000007E-2</v>
      </c>
      <c r="AM340" t="s">
        <v>10353</v>
      </c>
      <c r="AN340">
        <v>15.81</v>
      </c>
      <c r="AO340" t="s">
        <v>10354</v>
      </c>
      <c r="AP340">
        <v>7.0582738909995002E-2</v>
      </c>
      <c r="AQ340">
        <f>(Table2[[#This Row],[Sharpe Ratio]]-AVERAGE(Table2[Sharpe Ratio]))/_xlfn.STDEV.P(Table2[Sharpe Ratio])</f>
        <v>8.0243418054393292E-2</v>
      </c>
      <c r="AR34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1.7382839820192268</v>
      </c>
      <c r="AS340">
        <f>_xlfn.RANK.AVG(Table2[[#This Row],[1Y Return vs Nifty Z-Score]],Table2[1Y Return vs Nifty Z-Score])</f>
        <v>455</v>
      </c>
      <c r="AT340">
        <f>_xlfn.RANK.AVG(Table2[[#This Row],[6M Return vs Nifty Z-Score]],Table2[6M Return vs Nifty Z-Score])</f>
        <v>256</v>
      </c>
      <c r="AU340">
        <f>_xlfn.RANK.AVG(Table2[[#This Row],[Sharpe Ratio Z-Score]],Table2[Sharpe Ratio Z-Score])</f>
        <v>331</v>
      </c>
      <c r="AV340">
        <f>(Table2[[#This Row],[Rank 1Y]]+Table2[[#This Row],[Rank 6M]]+Table2[[#This Row],[Rank Sharpe]])/3</f>
        <v>347.33333333333331</v>
      </c>
    </row>
    <row r="341" spans="1:48" x14ac:dyDescent="0.3">
      <c r="A341" t="s">
        <v>299</v>
      </c>
      <c r="B341" t="s">
        <v>300</v>
      </c>
      <c r="C341" t="s">
        <v>10310</v>
      </c>
      <c r="D341" t="s">
        <v>225</v>
      </c>
      <c r="E341">
        <v>94059.205255289999</v>
      </c>
      <c r="F341">
        <v>4403.3</v>
      </c>
      <c r="G341">
        <v>49.455452342856098</v>
      </c>
      <c r="H341">
        <f>(Table2[[#This Row],[1Y Return vs Nifty]]-AVERAGE(Table2[1Y Return vs Nifty]))/_xlfn.STDEV.P(Table2[1Y Return vs Nifty])</f>
        <v>0.45399249474793923</v>
      </c>
      <c r="I341">
        <v>5.3558187275091198</v>
      </c>
      <c r="J341">
        <f>(Table2[[#This Row],[1M Return vs Nifty]]-AVERAGE(Table2[1M Return vs Nifty]))/_xlfn.STDEV.P(Table2[1M Return vs Nifty])</f>
        <v>0.5379736397155892</v>
      </c>
      <c r="K341">
        <v>3.9171982805618599</v>
      </c>
      <c r="L341">
        <f>(Table2[[#This Row],[6M Return vs Nifty]]-AVERAGE(Table2[6M Return vs Nifty]))/_xlfn.STDEV.P(Table2[6M Return vs Nifty])</f>
        <v>-0.10791099769966256</v>
      </c>
      <c r="M341">
        <v>-0.27156240576816598</v>
      </c>
      <c r="N341">
        <f>(Table2[[#This Row],[1W Return vs Nifty]]-AVERAGE(Table2[1W Return vs Nifty]))/_xlfn.STDEV.P(Table2[1W Return vs Nifty])</f>
        <v>0.16150395744130311</v>
      </c>
      <c r="O341">
        <v>4314.16</v>
      </c>
      <c r="P341">
        <v>4175.3148266686303</v>
      </c>
      <c r="Q341">
        <v>3688.55997408435</v>
      </c>
      <c r="R341">
        <v>58.260605193715499</v>
      </c>
      <c r="S341" s="2">
        <f>(Table2[[#This Row],[Close Price]]-Table2[[#This Row],[20D EMA]])/Table2[[#This Row],[20D EMA]]</f>
        <v>2.0662191481076345E-2</v>
      </c>
      <c r="T341" s="2">
        <f>(Table2[[#This Row],[Close Price]]-Table2[[#This Row],[50D EMA]])/Table2[[#This Row],[50D EMA]]</f>
        <v>5.4603109656589183E-2</v>
      </c>
      <c r="U341" s="2">
        <f>(Table2[[#This Row],[Close Price]]-Table2[[#This Row],[200D EMA]])/Table2[[#This Row],[200D EMA]]</f>
        <v>0.19377210373082726</v>
      </c>
      <c r="V341">
        <v>1.01826372534686</v>
      </c>
      <c r="W341">
        <v>4392.3500000000004</v>
      </c>
      <c r="X341">
        <v>4479.6000000000004</v>
      </c>
      <c r="Y341">
        <v>4392.3500000000004</v>
      </c>
      <c r="Z341">
        <v>4479.6000000000004</v>
      </c>
      <c r="AA341">
        <v>4392.3500000000004</v>
      </c>
      <c r="AB341">
        <v>4479.6000000000004</v>
      </c>
      <c r="AC341" s="2">
        <f>(Table2[[#This Row],[Close Price]]/Table2[[#This Row],[Day Low]])-1</f>
        <v>2.4929707332066453E-3</v>
      </c>
      <c r="AD341" s="2">
        <f>(Table2[[#This Row],[Day High]]/Table2[[#This Row],[Close Price]])-1</f>
        <v>1.7327913156042207E-2</v>
      </c>
      <c r="AE341" s="2">
        <f>(Table2[[#This Row],[Close Price]]/Table2[[#This Row],[Current Week Low]])-1</f>
        <v>2.4929707332066453E-3</v>
      </c>
      <c r="AF341" s="2">
        <f>(Table2[[#This Row],[Current Week High]]/Table2[[#This Row],[Close Price]])-1</f>
        <v>1.7327913156042207E-2</v>
      </c>
      <c r="AG341" s="2">
        <f>(Table2[[#This Row],[Close Price]]/Table2[[#This Row],[Current Month Low]])-1</f>
        <v>2.4929707332066453E-3</v>
      </c>
      <c r="AH341" s="2">
        <f>(Table2[[#This Row],[Current Month High]]/Table2[[#This Row],[Close Price]])-1</f>
        <v>1.7327913156042207E-2</v>
      </c>
      <c r="AI341">
        <v>2.8308314218881101</v>
      </c>
      <c r="AJ341">
        <v>81.654290429042902</v>
      </c>
      <c r="AK341" t="str">
        <f>IF(AND(Table2[[#This Row],[20D EMA]]&gt;Table2[[#This Row],[50D EMA]],Table2[[#This Row],[50D EMA]]&gt;Table2[[#This Row],[200D EMA]]),"Uptrend","Downtrend/NoTrend")</f>
        <v>Uptrend</v>
      </c>
      <c r="AL341">
        <v>0.03</v>
      </c>
      <c r="AM341" t="s">
        <v>10354</v>
      </c>
      <c r="AN341">
        <v>6.25</v>
      </c>
      <c r="AO341" t="s">
        <v>10354</v>
      </c>
      <c r="AP341">
        <v>9.9039612733439995E-3</v>
      </c>
      <c r="AQ341">
        <f>(Table2[[#This Row],[Sharpe Ratio]]-AVERAGE(Table2[Sharpe Ratio]))/_xlfn.STDEV.P(Table2[Sharpe Ratio])</f>
        <v>-0.61400137006550359</v>
      </c>
      <c r="AR34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0.43155772413966542</v>
      </c>
      <c r="AS341">
        <f>_xlfn.RANK.AVG(Table2[[#This Row],[1Y Return vs Nifty Z-Score]],Table2[1Y Return vs Nifty Z-Score])</f>
        <v>183</v>
      </c>
      <c r="AT341">
        <f>_xlfn.RANK.AVG(Table2[[#This Row],[6M Return vs Nifty Z-Score]],Table2[6M Return vs Nifty Z-Score])</f>
        <v>365</v>
      </c>
      <c r="AU341">
        <f>_xlfn.RANK.AVG(Table2[[#This Row],[Sharpe Ratio Z-Score]],Table2[Sharpe Ratio Z-Score])</f>
        <v>496</v>
      </c>
      <c r="AV341">
        <f>(Table2[[#This Row],[Rank 1Y]]+Table2[[#This Row],[Rank 6M]]+Table2[[#This Row],[Rank Sharpe]])/3</f>
        <v>348</v>
      </c>
    </row>
    <row r="342" spans="1:48" x14ac:dyDescent="0.3">
      <c r="A342" t="s">
        <v>253</v>
      </c>
      <c r="B342" t="s">
        <v>254</v>
      </c>
      <c r="C342" t="s">
        <v>10310</v>
      </c>
      <c r="D342" t="s">
        <v>37</v>
      </c>
      <c r="E342">
        <v>108000.661955085</v>
      </c>
      <c r="F342">
        <v>2185.65</v>
      </c>
      <c r="G342">
        <v>30.880333480171998</v>
      </c>
      <c r="H342">
        <f>(Table2[[#This Row],[1Y Return vs Nifty]]-AVERAGE(Table2[1Y Return vs Nifty]))/_xlfn.STDEV.P(Table2[1Y Return vs Nifty])</f>
        <v>0.14027155076257919</v>
      </c>
      <c r="I342">
        <v>5.6814802242894498</v>
      </c>
      <c r="J342">
        <f>(Table2[[#This Row],[1M Return vs Nifty]]-AVERAGE(Table2[1M Return vs Nifty]))/_xlfn.STDEV.P(Table2[1M Return vs Nifty])</f>
        <v>0.57141548849102897</v>
      </c>
      <c r="K342">
        <v>19.3109765742829</v>
      </c>
      <c r="L342">
        <f>(Table2[[#This Row],[6M Return vs Nifty]]-AVERAGE(Table2[6M Return vs Nifty]))/_xlfn.STDEV.P(Table2[6M Return vs Nifty])</f>
        <v>0.43002529068727002</v>
      </c>
      <c r="M342">
        <v>0.625585369087448</v>
      </c>
      <c r="N342">
        <f>(Table2[[#This Row],[1W Return vs Nifty]]-AVERAGE(Table2[1W Return vs Nifty]))/_xlfn.STDEV.P(Table2[1W Return vs Nifty])</f>
        <v>0.37707943727466953</v>
      </c>
      <c r="O342">
        <v>2064.08</v>
      </c>
      <c r="P342">
        <v>1955.8167549495599</v>
      </c>
      <c r="Q342">
        <v>1704.9193331525</v>
      </c>
      <c r="R342">
        <v>83.016260131090107</v>
      </c>
      <c r="S342" s="2">
        <f>(Table2[[#This Row],[Close Price]]-Table2[[#This Row],[20D EMA]])/Table2[[#This Row],[20D EMA]]</f>
        <v>5.8897910933684822E-2</v>
      </c>
      <c r="T342" s="2">
        <f>(Table2[[#This Row],[Close Price]]-Table2[[#This Row],[50D EMA]])/Table2[[#This Row],[50D EMA]]</f>
        <v>0.11751266802925385</v>
      </c>
      <c r="U342" s="2">
        <f>(Table2[[#This Row],[Close Price]]-Table2[[#This Row],[200D EMA]])/Table2[[#This Row],[200D EMA]]</f>
        <v>0.28196681068693125</v>
      </c>
      <c r="V342">
        <v>1.0037058313816201</v>
      </c>
      <c r="W342">
        <v>2142</v>
      </c>
      <c r="X342">
        <v>2207.6999999999998</v>
      </c>
      <c r="Y342">
        <v>2142</v>
      </c>
      <c r="Z342">
        <v>2207.6999999999998</v>
      </c>
      <c r="AA342">
        <v>2142</v>
      </c>
      <c r="AB342">
        <v>2207.6999999999998</v>
      </c>
      <c r="AC342" s="2">
        <f>(Table2[[#This Row],[Close Price]]/Table2[[#This Row],[Day Low]])-1</f>
        <v>2.0378151260504351E-2</v>
      </c>
      <c r="AD342" s="2">
        <f>(Table2[[#This Row],[Day High]]/Table2[[#This Row],[Close Price]])-1</f>
        <v>1.0088532015647411E-2</v>
      </c>
      <c r="AE342" s="2">
        <f>(Table2[[#This Row],[Close Price]]/Table2[[#This Row],[Current Week Low]])-1</f>
        <v>2.0378151260504351E-2</v>
      </c>
      <c r="AF342" s="2">
        <f>(Table2[[#This Row],[Current Week High]]/Table2[[#This Row],[Close Price]])-1</f>
        <v>1.0088532015647411E-2</v>
      </c>
      <c r="AG342" s="2">
        <f>(Table2[[#This Row],[Close Price]]/Table2[[#This Row],[Current Month Low]])-1</f>
        <v>2.0378151260504351E-2</v>
      </c>
      <c r="AH342" s="2">
        <f>(Table2[[#This Row],[Current Month High]]/Table2[[#This Row],[Close Price]])-1</f>
        <v>1.0088532015647411E-2</v>
      </c>
      <c r="AI342">
        <v>1.00885320156474</v>
      </c>
      <c r="AJ342">
        <v>72.642180094786696</v>
      </c>
      <c r="AK342" t="str">
        <f>IF(AND(Table2[[#This Row],[20D EMA]]&gt;Table2[[#This Row],[50D EMA]],Table2[[#This Row],[50D EMA]]&gt;Table2[[#This Row],[200D EMA]]),"Uptrend","Downtrend/NoTrend")</f>
        <v>Uptrend</v>
      </c>
      <c r="AL342">
        <v>0.24</v>
      </c>
      <c r="AM342" t="s">
        <v>10354</v>
      </c>
      <c r="AN342">
        <v>10.5</v>
      </c>
      <c r="AO342" t="s">
        <v>10354</v>
      </c>
      <c r="AP342">
        <v>-5.769411411867E-3</v>
      </c>
      <c r="AQ342">
        <f>(Table2[[#This Row],[Sharpe Ratio]]-AVERAGE(Table2[Sharpe Ratio]))/_xlfn.STDEV.P(Table2[Sharpe Ratio])</f>
        <v>-0.79332530707896265</v>
      </c>
      <c r="AR34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0.72546646013658511</v>
      </c>
      <c r="AS342">
        <f>_xlfn.RANK.AVG(Table2[[#This Row],[1Y Return vs Nifty Z-Score]],Table2[1Y Return vs Nifty Z-Score])</f>
        <v>257</v>
      </c>
      <c r="AT342">
        <f>_xlfn.RANK.AVG(Table2[[#This Row],[6M Return vs Nifty Z-Score]],Table2[6M Return vs Nifty Z-Score])</f>
        <v>205</v>
      </c>
      <c r="AU342">
        <f>_xlfn.RANK.AVG(Table2[[#This Row],[Sharpe Ratio Z-Score]],Table2[Sharpe Ratio Z-Score])</f>
        <v>584</v>
      </c>
      <c r="AV342">
        <f>(Table2[[#This Row],[Rank 1Y]]+Table2[[#This Row],[Rank 6M]]+Table2[[#This Row],[Rank Sharpe]])/3</f>
        <v>348.66666666666669</v>
      </c>
    </row>
    <row r="343" spans="1:48" x14ac:dyDescent="0.3">
      <c r="A343" t="s">
        <v>329</v>
      </c>
      <c r="B343" t="s">
        <v>330</v>
      </c>
      <c r="C343" t="s">
        <v>10315</v>
      </c>
      <c r="D343" t="s">
        <v>331</v>
      </c>
      <c r="E343">
        <v>79305.771545519994</v>
      </c>
      <c r="F343">
        <v>4100.2</v>
      </c>
      <c r="G343">
        <v>1.8989271899073199</v>
      </c>
      <c r="H343">
        <f>(Table2[[#This Row],[1Y Return vs Nifty]]-AVERAGE(Table2[1Y Return vs Nifty]))/_xlfn.STDEV.P(Table2[1Y Return vs Nifty])</f>
        <v>-0.34920440934394387</v>
      </c>
      <c r="I343">
        <v>-3.98140626189408</v>
      </c>
      <c r="J343">
        <f>(Table2[[#This Row],[1M Return vs Nifty]]-AVERAGE(Table2[1M Return vs Nifty]))/_xlfn.STDEV.P(Table2[1M Return vs Nifty])</f>
        <v>-0.42085652339855112</v>
      </c>
      <c r="K343">
        <v>-3.8833831062745099</v>
      </c>
      <c r="L343">
        <f>(Table2[[#This Row],[6M Return vs Nifty]]-AVERAGE(Table2[6M Return vs Nifty]))/_xlfn.STDEV.P(Table2[6M Return vs Nifty])</f>
        <v>-0.38050267197410237</v>
      </c>
      <c r="M343">
        <v>-2.1189695165169802</v>
      </c>
      <c r="N343">
        <f>(Table2[[#This Row],[1W Return vs Nifty]]-AVERAGE(Table2[1W Return vs Nifty]))/_xlfn.STDEV.P(Table2[1W Return vs Nifty])</f>
        <v>-0.2824091698150662</v>
      </c>
      <c r="O343">
        <v>4071.1</v>
      </c>
      <c r="P343">
        <v>4059.1985645288701</v>
      </c>
      <c r="Q343">
        <v>3768.8519394222999</v>
      </c>
      <c r="R343">
        <v>53.468238473917701</v>
      </c>
      <c r="S343" s="2">
        <f>(Table2[[#This Row],[Close Price]]-Table2[[#This Row],[20D EMA]])/Table2[[#This Row],[20D EMA]]</f>
        <v>7.1479452727763772E-3</v>
      </c>
      <c r="T343" s="2">
        <f>(Table2[[#This Row],[Close Price]]-Table2[[#This Row],[50D EMA]])/Table2[[#This Row],[50D EMA]]</f>
        <v>1.0100869622249823E-2</v>
      </c>
      <c r="U343" s="2">
        <f>(Table2[[#This Row],[Close Price]]-Table2[[#This Row],[200D EMA]])/Table2[[#This Row],[200D EMA]]</f>
        <v>8.7917505358008269E-2</v>
      </c>
      <c r="V343">
        <v>0.50247193334553497</v>
      </c>
      <c r="W343">
        <v>4022</v>
      </c>
      <c r="X343">
        <v>4117</v>
      </c>
      <c r="Y343">
        <v>4022</v>
      </c>
      <c r="Z343">
        <v>4117</v>
      </c>
      <c r="AA343">
        <v>4022</v>
      </c>
      <c r="AB343">
        <v>4117</v>
      </c>
      <c r="AC343" s="2">
        <f>(Table2[[#This Row],[Close Price]]/Table2[[#This Row],[Day Low]])-1</f>
        <v>1.9443063152660311E-2</v>
      </c>
      <c r="AD343" s="2">
        <f>(Table2[[#This Row],[Day High]]/Table2[[#This Row],[Close Price]])-1</f>
        <v>4.09736110433645E-3</v>
      </c>
      <c r="AE343" s="2">
        <f>(Table2[[#This Row],[Close Price]]/Table2[[#This Row],[Current Week Low]])-1</f>
        <v>1.9443063152660311E-2</v>
      </c>
      <c r="AF343" s="2">
        <f>(Table2[[#This Row],[Current Week High]]/Table2[[#This Row],[Close Price]])-1</f>
        <v>4.09736110433645E-3</v>
      </c>
      <c r="AG343" s="2">
        <f>(Table2[[#This Row],[Close Price]]/Table2[[#This Row],[Current Month Low]])-1</f>
        <v>1.9443063152660311E-2</v>
      </c>
      <c r="AH343" s="2">
        <f>(Table2[[#This Row],[Current Month High]]/Table2[[#This Row],[Close Price]])-1</f>
        <v>4.09736110433645E-3</v>
      </c>
      <c r="AI343">
        <v>14.1822350129261</v>
      </c>
      <c r="AJ343">
        <v>42.405140227489802</v>
      </c>
      <c r="AK343" t="str">
        <f>IF(AND(Table2[[#This Row],[20D EMA]]&gt;Table2[[#This Row],[50D EMA]],Table2[[#This Row],[50D EMA]]&gt;Table2[[#This Row],[200D EMA]]),"Uptrend","Downtrend/NoTrend")</f>
        <v>Uptrend</v>
      </c>
      <c r="AL343">
        <v>-0.03</v>
      </c>
      <c r="AM343" t="s">
        <v>10353</v>
      </c>
      <c r="AN343">
        <v>4.5</v>
      </c>
      <c r="AO343" t="s">
        <v>10354</v>
      </c>
      <c r="AP343">
        <v>0.12115346210228101</v>
      </c>
      <c r="AQ343">
        <f>(Table2[[#This Row],[Sharpe Ratio]]-AVERAGE(Table2[Sharpe Ratio]))/_xlfn.STDEV.P(Table2[Sharpe Ratio])</f>
        <v>0.65883880799337013</v>
      </c>
      <c r="AR34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-0.77413396653829336</v>
      </c>
      <c r="AS343">
        <f>_xlfn.RANK.AVG(Table2[[#This Row],[1Y Return vs Nifty Z-Score]],Table2[1Y Return vs Nifty Z-Score])</f>
        <v>414</v>
      </c>
      <c r="AT343">
        <f>_xlfn.RANK.AVG(Table2[[#This Row],[6M Return vs Nifty Z-Score]],Table2[6M Return vs Nifty Z-Score])</f>
        <v>450</v>
      </c>
      <c r="AU343">
        <f>_xlfn.RANK.AVG(Table2[[#This Row],[Sharpe Ratio Z-Score]],Table2[Sharpe Ratio Z-Score])</f>
        <v>184</v>
      </c>
      <c r="AV343">
        <f>(Table2[[#This Row],[Rank 1Y]]+Table2[[#This Row],[Rank 6M]]+Table2[[#This Row],[Rank Sharpe]])/3</f>
        <v>349.33333333333331</v>
      </c>
    </row>
    <row r="344" spans="1:48" x14ac:dyDescent="0.3">
      <c r="A344" t="s">
        <v>1099</v>
      </c>
      <c r="B344" t="s">
        <v>1100</v>
      </c>
      <c r="C344" t="s">
        <v>10317</v>
      </c>
      <c r="D344" t="s">
        <v>141</v>
      </c>
      <c r="E344">
        <v>11607</v>
      </c>
      <c r="F344">
        <v>365</v>
      </c>
      <c r="G344">
        <v>23.521297082107601</v>
      </c>
      <c r="H344">
        <f>(Table2[[#This Row],[1Y Return vs Nifty]]-AVERAGE(Table2[1Y Return vs Nifty]))/_xlfn.STDEV.P(Table2[1Y Return vs Nifty])</f>
        <v>1.5982502456065032E-2</v>
      </c>
      <c r="I344">
        <v>-8.6021159563229492</v>
      </c>
      <c r="J344">
        <f>(Table2[[#This Row],[1M Return vs Nifty]]-AVERAGE(Table2[1M Return vs Nifty]))/_xlfn.STDEV.P(Table2[1M Return vs Nifty])</f>
        <v>-0.89535251498496582</v>
      </c>
      <c r="K344">
        <v>-21.309292248877099</v>
      </c>
      <c r="L344">
        <f>(Table2[[#This Row],[6M Return vs Nifty]]-AVERAGE(Table2[6M Return vs Nifty]))/_xlfn.STDEV.P(Table2[6M Return vs Nifty])</f>
        <v>-0.98945186606267255</v>
      </c>
      <c r="M344">
        <v>-2.2369160360848901</v>
      </c>
      <c r="N344">
        <f>(Table2[[#This Row],[1W Return vs Nifty]]-AVERAGE(Table2[1W Return vs Nifty]))/_xlfn.STDEV.P(Table2[1W Return vs Nifty])</f>
        <v>-0.31075051810032484</v>
      </c>
      <c r="O344">
        <v>372.69</v>
      </c>
      <c r="P344">
        <v>383.19925534315399</v>
      </c>
      <c r="Q344">
        <v>374.007931389384</v>
      </c>
      <c r="R344">
        <v>37.393674808445901</v>
      </c>
      <c r="S344" s="2">
        <f>(Table2[[#This Row],[Close Price]]-Table2[[#This Row],[20D EMA]])/Table2[[#This Row],[20D EMA]]</f>
        <v>-2.0633770694142579E-2</v>
      </c>
      <c r="T344" s="2">
        <f>(Table2[[#This Row],[Close Price]]-Table2[[#This Row],[50D EMA]])/Table2[[#This Row],[50D EMA]]</f>
        <v>-4.7492929825389676E-2</v>
      </c>
      <c r="U344" s="2">
        <f>(Table2[[#This Row],[Close Price]]-Table2[[#This Row],[200D EMA]])/Table2[[#This Row],[200D EMA]]</f>
        <v>-2.4084867280543674E-2</v>
      </c>
      <c r="V344">
        <v>0.37729951909194198</v>
      </c>
      <c r="W344">
        <v>363.85</v>
      </c>
      <c r="X344">
        <v>370.9</v>
      </c>
      <c r="Y344">
        <v>363.85</v>
      </c>
      <c r="Z344">
        <v>370.9</v>
      </c>
      <c r="AA344">
        <v>363.85</v>
      </c>
      <c r="AB344">
        <v>370.9</v>
      </c>
      <c r="AC344" s="2">
        <f>(Table2[[#This Row],[Close Price]]/Table2[[#This Row],[Day Low]])-1</f>
        <v>3.160643122165574E-3</v>
      </c>
      <c r="AD344" s="2">
        <f>(Table2[[#This Row],[Day High]]/Table2[[#This Row],[Close Price]])-1</f>
        <v>1.6164383561643847E-2</v>
      </c>
      <c r="AE344" s="2">
        <f>(Table2[[#This Row],[Close Price]]/Table2[[#This Row],[Current Week Low]])-1</f>
        <v>3.160643122165574E-3</v>
      </c>
      <c r="AF344" s="2">
        <f>(Table2[[#This Row],[Current Week High]]/Table2[[#This Row],[Close Price]])-1</f>
        <v>1.6164383561643847E-2</v>
      </c>
      <c r="AG344" s="2">
        <f>(Table2[[#This Row],[Close Price]]/Table2[[#This Row],[Current Month Low]])-1</f>
        <v>3.160643122165574E-3</v>
      </c>
      <c r="AH344" s="2">
        <f>(Table2[[#This Row],[Current Month High]]/Table2[[#This Row],[Close Price]])-1</f>
        <v>1.6164383561643847E-2</v>
      </c>
      <c r="AI344">
        <v>38.630136986301302</v>
      </c>
      <c r="AJ344">
        <v>54.890727774241398</v>
      </c>
      <c r="AK344" t="str">
        <f>IF(AND(Table2[[#This Row],[20D EMA]]&gt;Table2[[#This Row],[50D EMA]],Table2[[#This Row],[50D EMA]]&gt;Table2[[#This Row],[200D EMA]]),"Uptrend","Downtrend/NoTrend")</f>
        <v>Downtrend/NoTrend</v>
      </c>
      <c r="AL344">
        <v>-0.01</v>
      </c>
      <c r="AM344" t="s">
        <v>10353</v>
      </c>
      <c r="AN344">
        <v>2.1800000000000002</v>
      </c>
      <c r="AO344" t="s">
        <v>10354</v>
      </c>
      <c r="AP344">
        <v>0.14996248579146801</v>
      </c>
      <c r="AQ344">
        <f>(Table2[[#This Row],[Sharpe Ratio]]-AVERAGE(Table2[Sharpe Ratio]))/_xlfn.STDEV.P(Table2[Sharpe Ratio])</f>
        <v>0.98845181811043736</v>
      </c>
      <c r="AR34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44">
        <f>_xlfn.RANK.AVG(Table2[[#This Row],[1Y Return vs Nifty Z-Score]],Table2[1Y Return vs Nifty Z-Score])</f>
        <v>291</v>
      </c>
      <c r="AT344">
        <f>_xlfn.RANK.AVG(Table2[[#This Row],[6M Return vs Nifty Z-Score]],Table2[6M Return vs Nifty Z-Score])</f>
        <v>640</v>
      </c>
      <c r="AU344">
        <f>_xlfn.RANK.AVG(Table2[[#This Row],[Sharpe Ratio Z-Score]],Table2[Sharpe Ratio Z-Score])</f>
        <v>117</v>
      </c>
      <c r="AV344">
        <f>(Table2[[#This Row],[Rank 1Y]]+Table2[[#This Row],[Rank 6M]]+Table2[[#This Row],[Rank Sharpe]])/3</f>
        <v>349.33333333333331</v>
      </c>
    </row>
    <row r="345" spans="1:48" x14ac:dyDescent="0.3">
      <c r="A345" t="s">
        <v>136</v>
      </c>
      <c r="B345" t="s">
        <v>137</v>
      </c>
      <c r="C345" t="s">
        <v>10322</v>
      </c>
      <c r="D345" t="s">
        <v>138</v>
      </c>
      <c r="E345">
        <v>209968.31546144999</v>
      </c>
      <c r="F345">
        <v>848.25</v>
      </c>
      <c r="G345">
        <v>34.995384974978599</v>
      </c>
      <c r="H345">
        <f>(Table2[[#This Row],[1Y Return vs Nifty]]-AVERAGE(Table2[1Y Return vs Nifty]))/_xlfn.STDEV.P(Table2[1Y Return vs Nifty])</f>
        <v>0.2097719318391473</v>
      </c>
      <c r="I345">
        <v>-3.9678954839471001</v>
      </c>
      <c r="J345">
        <f>(Table2[[#This Row],[1M Return vs Nifty]]-AVERAGE(Table2[1M Return vs Nifty]))/_xlfn.STDEV.P(Table2[1M Return vs Nifty])</f>
        <v>-0.41946911531559244</v>
      </c>
      <c r="K345">
        <v>-21.053878127552199</v>
      </c>
      <c r="L345">
        <f>(Table2[[#This Row],[6M Return vs Nifty]]-AVERAGE(Table2[6M Return vs Nifty]))/_xlfn.STDEV.P(Table2[6M Return vs Nifty])</f>
        <v>-0.98052640788044254</v>
      </c>
      <c r="M345">
        <v>-2.1256862748782499</v>
      </c>
      <c r="N345">
        <f>(Table2[[#This Row],[1W Return vs Nifty]]-AVERAGE(Table2[1W Return vs Nifty]))/_xlfn.STDEV.P(Table2[1W Return vs Nifty])</f>
        <v>-0.28402313849139554</v>
      </c>
      <c r="O345">
        <v>844.58</v>
      </c>
      <c r="P345">
        <v>843.27296543129296</v>
      </c>
      <c r="Q345">
        <v>787.05539497911002</v>
      </c>
      <c r="R345">
        <v>52.693244599798803</v>
      </c>
      <c r="S345" s="2">
        <f>(Table2[[#This Row],[Close Price]]-Table2[[#This Row],[20D EMA]])/Table2[[#This Row],[20D EMA]]</f>
        <v>4.3453550877358676E-3</v>
      </c>
      <c r="T345" s="2">
        <f>(Table2[[#This Row],[Close Price]]-Table2[[#This Row],[50D EMA]])/Table2[[#This Row],[50D EMA]]</f>
        <v>5.902044501286164E-3</v>
      </c>
      <c r="U345" s="2">
        <f>(Table2[[#This Row],[Close Price]]-Table2[[#This Row],[200D EMA]])/Table2[[#This Row],[200D EMA]]</f>
        <v>7.7751331623251499E-2</v>
      </c>
      <c r="V345">
        <v>0.59873209707970698</v>
      </c>
      <c r="W345">
        <v>843.35</v>
      </c>
      <c r="X345">
        <v>853.95</v>
      </c>
      <c r="Y345">
        <v>843.35</v>
      </c>
      <c r="Z345">
        <v>853.95</v>
      </c>
      <c r="AA345">
        <v>843.35</v>
      </c>
      <c r="AB345">
        <v>853.95</v>
      </c>
      <c r="AC345" s="2">
        <f>(Table2[[#This Row],[Close Price]]/Table2[[#This Row],[Day Low]])-1</f>
        <v>5.8101618545087774E-3</v>
      </c>
      <c r="AD345" s="2">
        <f>(Table2[[#This Row],[Day High]]/Table2[[#This Row],[Close Price]])-1</f>
        <v>6.7197170645447724E-3</v>
      </c>
      <c r="AE345" s="2">
        <f>(Table2[[#This Row],[Close Price]]/Table2[[#This Row],[Current Week Low]])-1</f>
        <v>5.8101618545087774E-3</v>
      </c>
      <c r="AF345" s="2">
        <f>(Table2[[#This Row],[Current Week High]]/Table2[[#This Row],[Close Price]])-1</f>
        <v>6.7197170645447724E-3</v>
      </c>
      <c r="AG345" s="2">
        <f>(Table2[[#This Row],[Close Price]]/Table2[[#This Row],[Current Month Low]])-1</f>
        <v>5.8101618545087774E-3</v>
      </c>
      <c r="AH345" s="2">
        <f>(Table2[[#This Row],[Current Month High]]/Table2[[#This Row],[Close Price]])-1</f>
        <v>6.7197170645447724E-3</v>
      </c>
      <c r="AI345">
        <v>14.070144414972001</v>
      </c>
      <c r="AJ345">
        <v>68.303571428571402</v>
      </c>
      <c r="AK345" t="str">
        <f>IF(AND(Table2[[#This Row],[20D EMA]]&gt;Table2[[#This Row],[50D EMA]],Table2[[#This Row],[50D EMA]]&gt;Table2[[#This Row],[200D EMA]]),"Uptrend","Downtrend/NoTrend")</f>
        <v>Uptrend</v>
      </c>
      <c r="AL345">
        <v>0.03</v>
      </c>
      <c r="AM345" t="s">
        <v>10354</v>
      </c>
      <c r="AN345">
        <v>3.24</v>
      </c>
      <c r="AO345" t="s">
        <v>10354</v>
      </c>
      <c r="AP345">
        <v>0.12619044982387201</v>
      </c>
      <c r="AQ345">
        <f>(Table2[[#This Row],[Sharpe Ratio]]-AVERAGE(Table2[Sharpe Ratio]))/_xlfn.STDEV.P(Table2[Sharpe Ratio])</f>
        <v>0.716468552852078</v>
      </c>
      <c r="AR34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-0.75777817699620531</v>
      </c>
      <c r="AS345">
        <f>_xlfn.RANK.AVG(Table2[[#This Row],[1Y Return vs Nifty Z-Score]],Table2[1Y Return vs Nifty Z-Score])</f>
        <v>244</v>
      </c>
      <c r="AT345">
        <f>_xlfn.RANK.AVG(Table2[[#This Row],[6M Return vs Nifty Z-Score]],Table2[6M Return vs Nifty Z-Score])</f>
        <v>638</v>
      </c>
      <c r="AU345">
        <f>_xlfn.RANK.AVG(Table2[[#This Row],[Sharpe Ratio Z-Score]],Table2[Sharpe Ratio Z-Score])</f>
        <v>169</v>
      </c>
      <c r="AV345">
        <f>(Table2[[#This Row],[Rank 1Y]]+Table2[[#This Row],[Rank 6M]]+Table2[[#This Row],[Rank Sharpe]])/3</f>
        <v>350.33333333333331</v>
      </c>
    </row>
    <row r="346" spans="1:48" x14ac:dyDescent="0.3">
      <c r="A346" t="s">
        <v>1375</v>
      </c>
      <c r="B346" t="s">
        <v>1376</v>
      </c>
      <c r="C346" t="s">
        <v>10308</v>
      </c>
      <c r="D346" t="s">
        <v>141</v>
      </c>
      <c r="E346">
        <v>8110.6588215899901</v>
      </c>
      <c r="F346">
        <v>488.8</v>
      </c>
      <c r="G346">
        <v>59.925343497217902</v>
      </c>
      <c r="H346">
        <f>(Table2[[#This Row],[1Y Return vs Nifty]]-AVERAGE(Table2[1Y Return vs Nifty]))/_xlfn.STDEV.P(Table2[1Y Return vs Nifty])</f>
        <v>0.63082173393891416</v>
      </c>
      <c r="I346">
        <v>-16.329457706507299</v>
      </c>
      <c r="J346">
        <f>(Table2[[#This Row],[1M Return vs Nifty]]-AVERAGE(Table2[1M Return vs Nifty]))/_xlfn.STDEV.P(Table2[1M Return vs Nifty])</f>
        <v>-1.6888654012200803</v>
      </c>
      <c r="K346">
        <v>5.1501612272428803</v>
      </c>
      <c r="L346">
        <f>(Table2[[#This Row],[6M Return vs Nifty]]-AVERAGE(Table2[6M Return vs Nifty]))/_xlfn.STDEV.P(Table2[6M Return vs Nifty])</f>
        <v>-6.4825050987883645E-2</v>
      </c>
      <c r="M346">
        <v>-3.4505862718091098</v>
      </c>
      <c r="N346">
        <f>(Table2[[#This Row],[1W Return vs Nifty]]-AVERAGE(Table2[1W Return vs Nifty]))/_xlfn.STDEV.P(Table2[1W Return vs Nifty])</f>
        <v>-0.60238312396375826</v>
      </c>
      <c r="O346">
        <v>513.63</v>
      </c>
      <c r="P346">
        <v>527.64814451427901</v>
      </c>
      <c r="Q346">
        <v>461.12057648899201</v>
      </c>
      <c r="R346">
        <v>35.569457110573197</v>
      </c>
      <c r="S346" s="2">
        <f>(Table2[[#This Row],[Close Price]]-Table2[[#This Row],[20D EMA]])/Table2[[#This Row],[20D EMA]]</f>
        <v>-4.8342191850164487E-2</v>
      </c>
      <c r="T346" s="2">
        <f>(Table2[[#This Row],[Close Price]]-Table2[[#This Row],[50D EMA]])/Table2[[#This Row],[50D EMA]]</f>
        <v>-7.3625094522108581E-2</v>
      </c>
      <c r="U346" s="2">
        <f>(Table2[[#This Row],[Close Price]]-Table2[[#This Row],[200D EMA]])/Table2[[#This Row],[200D EMA]]</f>
        <v>6.0026433263423815E-2</v>
      </c>
      <c r="V346">
        <v>0.72752275956963497</v>
      </c>
      <c r="W346">
        <v>487</v>
      </c>
      <c r="X346">
        <v>515</v>
      </c>
      <c r="Y346">
        <v>487</v>
      </c>
      <c r="Z346">
        <v>515</v>
      </c>
      <c r="AA346">
        <v>487</v>
      </c>
      <c r="AB346">
        <v>515</v>
      </c>
      <c r="AC346" s="2">
        <f>(Table2[[#This Row],[Close Price]]/Table2[[#This Row],[Day Low]])-1</f>
        <v>3.6960985626284248E-3</v>
      </c>
      <c r="AD346" s="2">
        <f>(Table2[[#This Row],[Day High]]/Table2[[#This Row],[Close Price]])-1</f>
        <v>5.3600654664484493E-2</v>
      </c>
      <c r="AE346" s="2">
        <f>(Table2[[#This Row],[Close Price]]/Table2[[#This Row],[Current Week Low]])-1</f>
        <v>3.6960985626284248E-3</v>
      </c>
      <c r="AF346" s="2">
        <f>(Table2[[#This Row],[Current Week High]]/Table2[[#This Row],[Close Price]])-1</f>
        <v>5.3600654664484493E-2</v>
      </c>
      <c r="AG346" s="2">
        <f>(Table2[[#This Row],[Close Price]]/Table2[[#This Row],[Current Month Low]])-1</f>
        <v>3.6960985626284248E-3</v>
      </c>
      <c r="AH346" s="2">
        <f>(Table2[[#This Row],[Current Month High]]/Table2[[#This Row],[Close Price]])-1</f>
        <v>5.3600654664484493E-2</v>
      </c>
      <c r="AI346">
        <v>29.8690671031096</v>
      </c>
      <c r="AJ346">
        <v>105.148293228875</v>
      </c>
      <c r="AK346" t="str">
        <f>IF(AND(Table2[[#This Row],[20D EMA]]&gt;Table2[[#This Row],[50D EMA]],Table2[[#This Row],[50D EMA]]&gt;Table2[[#This Row],[200D EMA]]),"Uptrend","Downtrend/NoTrend")</f>
        <v>Downtrend/NoTrend</v>
      </c>
      <c r="AL346">
        <v>-7.0000000000000007E-2</v>
      </c>
      <c r="AM346" t="s">
        <v>10353</v>
      </c>
      <c r="AN346">
        <v>-3.71</v>
      </c>
      <c r="AO346" t="s">
        <v>10353</v>
      </c>
      <c r="AQ346">
        <f>(Table2[[#This Row],[Sharpe Ratio]]-AVERAGE(Table2[Sharpe Ratio]))/_xlfn.STDEV.P(Table2[Sharpe Ratio])</f>
        <v>-0.72731567472953307</v>
      </c>
      <c r="AR34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46">
        <f>_xlfn.RANK.AVG(Table2[[#This Row],[1Y Return vs Nifty Z-Score]],Table2[1Y Return vs Nifty Z-Score])</f>
        <v>155</v>
      </c>
      <c r="AT346">
        <f>_xlfn.RANK.AVG(Table2[[#This Row],[6M Return vs Nifty Z-Score]],Table2[6M Return vs Nifty Z-Score])</f>
        <v>353</v>
      </c>
      <c r="AU346">
        <f>_xlfn.RANK.AVG(Table2[[#This Row],[Sharpe Ratio Z-Score]],Table2[Sharpe Ratio Z-Score])</f>
        <v>548</v>
      </c>
      <c r="AV346">
        <f>(Table2[[#This Row],[Rank 1Y]]+Table2[[#This Row],[Rank 6M]]+Table2[[#This Row],[Rank Sharpe]])/3</f>
        <v>352</v>
      </c>
    </row>
    <row r="347" spans="1:48" x14ac:dyDescent="0.3">
      <c r="A347" t="s">
        <v>659</v>
      </c>
      <c r="B347" t="s">
        <v>660</v>
      </c>
      <c r="C347" t="s">
        <v>10314</v>
      </c>
      <c r="D347" t="s">
        <v>281</v>
      </c>
      <c r="E347">
        <v>28208.304093750001</v>
      </c>
      <c r="F347">
        <v>3389.25</v>
      </c>
      <c r="G347">
        <v>26.0811485040478</v>
      </c>
      <c r="H347">
        <f>(Table2[[#This Row],[1Y Return vs Nifty]]-AVERAGE(Table2[1Y Return vs Nifty]))/_xlfn.STDEV.P(Table2[1Y Return vs Nifty])</f>
        <v>5.9216627119819704E-2</v>
      </c>
      <c r="I347">
        <v>8.9141430905071299</v>
      </c>
      <c r="J347">
        <f>(Table2[[#This Row],[1M Return vs Nifty]]-AVERAGE(Table2[1M Return vs Nifty]))/_xlfn.STDEV.P(Table2[1M Return vs Nifty])</f>
        <v>0.90337435922898657</v>
      </c>
      <c r="K347">
        <v>32.254927871748201</v>
      </c>
      <c r="L347">
        <f>(Table2[[#This Row],[6M Return vs Nifty]]-AVERAGE(Table2[6M Return vs Nifty]))/_xlfn.STDEV.P(Table2[6M Return vs Nifty])</f>
        <v>0.88235226234827191</v>
      </c>
      <c r="M347">
        <v>2.1119793829828901</v>
      </c>
      <c r="N347">
        <f>(Table2[[#This Row],[1W Return vs Nifty]]-AVERAGE(Table2[1W Return vs Nifty]))/_xlfn.STDEV.P(Table2[1W Return vs Nifty])</f>
        <v>0.73424479146453325</v>
      </c>
      <c r="O347">
        <v>3280.04</v>
      </c>
      <c r="P347">
        <v>3098.1786953196902</v>
      </c>
      <c r="Q347">
        <v>2694.3459690353202</v>
      </c>
      <c r="R347">
        <v>68.767385507145306</v>
      </c>
      <c r="S347" s="2">
        <f>(Table2[[#This Row],[Close Price]]-Table2[[#This Row],[20D EMA]])/Table2[[#This Row],[20D EMA]]</f>
        <v>3.3295325666760175E-2</v>
      </c>
      <c r="T347" s="2">
        <f>(Table2[[#This Row],[Close Price]]-Table2[[#This Row],[50D EMA]])/Table2[[#This Row],[50D EMA]]</f>
        <v>9.3949166043915094E-2</v>
      </c>
      <c r="U347" s="2">
        <f>(Table2[[#This Row],[Close Price]]-Table2[[#This Row],[200D EMA]])/Table2[[#This Row],[200D EMA]]</f>
        <v>0.25791195301228603</v>
      </c>
      <c r="V347">
        <v>0.78360707949608899</v>
      </c>
      <c r="W347">
        <v>3368.4</v>
      </c>
      <c r="X347">
        <v>3452.9</v>
      </c>
      <c r="Y347">
        <v>3368.4</v>
      </c>
      <c r="Z347">
        <v>3452.9</v>
      </c>
      <c r="AA347">
        <v>3368.4</v>
      </c>
      <c r="AB347">
        <v>3452.9</v>
      </c>
      <c r="AC347" s="2">
        <f>(Table2[[#This Row],[Close Price]]/Table2[[#This Row],[Day Low]])-1</f>
        <v>6.189882436765215E-3</v>
      </c>
      <c r="AD347" s="2">
        <f>(Table2[[#This Row],[Day High]]/Table2[[#This Row],[Close Price]])-1</f>
        <v>1.8779966069189413E-2</v>
      </c>
      <c r="AE347" s="2">
        <f>(Table2[[#This Row],[Close Price]]/Table2[[#This Row],[Current Week Low]])-1</f>
        <v>6.189882436765215E-3</v>
      </c>
      <c r="AF347" s="2">
        <f>(Table2[[#This Row],[Current Week High]]/Table2[[#This Row],[Close Price]])-1</f>
        <v>1.8779966069189413E-2</v>
      </c>
      <c r="AG347" s="2">
        <f>(Table2[[#This Row],[Close Price]]/Table2[[#This Row],[Current Month Low]])-1</f>
        <v>6.189882436765215E-3</v>
      </c>
      <c r="AH347" s="2">
        <f>(Table2[[#This Row],[Current Month High]]/Table2[[#This Row],[Close Price]])-1</f>
        <v>1.8779966069189413E-2</v>
      </c>
      <c r="AI347">
        <v>2.0697794497307598</v>
      </c>
      <c r="AJ347">
        <v>74.371044914338597</v>
      </c>
      <c r="AK347" t="str">
        <f>IF(AND(Table2[[#This Row],[20D EMA]]&gt;Table2[[#This Row],[50D EMA]],Table2[[#This Row],[50D EMA]]&gt;Table2[[#This Row],[200D EMA]]),"Uptrend","Downtrend/NoTrend")</f>
        <v>Uptrend</v>
      </c>
      <c r="AL347">
        <v>0.06</v>
      </c>
      <c r="AM347" t="s">
        <v>10354</v>
      </c>
      <c r="AN347">
        <v>5.66</v>
      </c>
      <c r="AO347" t="s">
        <v>10354</v>
      </c>
      <c r="AP347">
        <v>-5.1106156009595997E-2</v>
      </c>
      <c r="AQ347">
        <f>(Table2[[#This Row],[Sharpe Ratio]]-AVERAGE(Table2[Sharpe Ratio]))/_xlfn.STDEV.P(Table2[Sharpe Ratio])</f>
        <v>-1.3120371182457873</v>
      </c>
      <c r="AR34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1.2671509219158241</v>
      </c>
      <c r="AS347">
        <f>_xlfn.RANK.AVG(Table2[[#This Row],[1Y Return vs Nifty Z-Score]],Table2[1Y Return vs Nifty Z-Score])</f>
        <v>276</v>
      </c>
      <c r="AT347">
        <f>_xlfn.RANK.AVG(Table2[[#This Row],[6M Return vs Nifty Z-Score]],Table2[6M Return vs Nifty Z-Score])</f>
        <v>123</v>
      </c>
      <c r="AU347">
        <f>_xlfn.RANK.AVG(Table2[[#This Row],[Sharpe Ratio Z-Score]],Table2[Sharpe Ratio Z-Score])</f>
        <v>665</v>
      </c>
      <c r="AV347">
        <f>(Table2[[#This Row],[Rank 1Y]]+Table2[[#This Row],[Rank 6M]]+Table2[[#This Row],[Rank Sharpe]])/3</f>
        <v>354.66666666666669</v>
      </c>
    </row>
    <row r="348" spans="1:48" x14ac:dyDescent="0.3">
      <c r="A348" t="s">
        <v>868</v>
      </c>
      <c r="B348" t="s">
        <v>869</v>
      </c>
      <c r="C348" t="s">
        <v>627</v>
      </c>
      <c r="D348" t="s">
        <v>627</v>
      </c>
      <c r="E348">
        <v>18167.161811512</v>
      </c>
      <c r="F348">
        <v>188.84</v>
      </c>
      <c r="G348">
        <v>22.736939359294201</v>
      </c>
      <c r="H348">
        <f>(Table2[[#This Row],[1Y Return vs Nifty]]-AVERAGE(Table2[1Y Return vs Nifty]))/_xlfn.STDEV.P(Table2[1Y Return vs Nifty])</f>
        <v>2.7352415883264802E-3</v>
      </c>
      <c r="I348">
        <v>3.0857594961320598</v>
      </c>
      <c r="J348">
        <f>(Table2[[#This Row],[1M Return vs Nifty]]-AVERAGE(Table2[1M Return vs Nifty]))/_xlfn.STDEV.P(Table2[1M Return vs Nifty])</f>
        <v>0.30486355983958247</v>
      </c>
      <c r="K348">
        <v>7.74283477617674</v>
      </c>
      <c r="L348">
        <f>(Table2[[#This Row],[6M Return vs Nifty]]-AVERAGE(Table2[6M Return vs Nifty]))/_xlfn.STDEV.P(Table2[6M Return vs Nifty])</f>
        <v>2.5776045071901583E-2</v>
      </c>
      <c r="M348">
        <v>-2.6076597808243598</v>
      </c>
      <c r="N348">
        <f>(Table2[[#This Row],[1W Return vs Nifty]]-AVERAGE(Table2[1W Return vs Nifty]))/_xlfn.STDEV.P(Table2[1W Return vs Nifty])</f>
        <v>-0.39983646682297874</v>
      </c>
      <c r="O348">
        <v>189.08</v>
      </c>
      <c r="P348">
        <v>177.112255874813</v>
      </c>
      <c r="Q348">
        <v>153.46799968846199</v>
      </c>
      <c r="R348">
        <v>44.675735146137797</v>
      </c>
      <c r="S348" s="2">
        <f>(Table2[[#This Row],[Close Price]]-Table2[[#This Row],[20D EMA]])/Table2[[#This Row],[20D EMA]]</f>
        <v>-1.2693039983076428E-3</v>
      </c>
      <c r="T348" s="2">
        <f>(Table2[[#This Row],[Close Price]]-Table2[[#This Row],[50D EMA]])/Table2[[#This Row],[50D EMA]]</f>
        <v>6.6216445989352876E-2</v>
      </c>
      <c r="U348" s="2">
        <f>(Table2[[#This Row],[Close Price]]-Table2[[#This Row],[200D EMA]])/Table2[[#This Row],[200D EMA]]</f>
        <v>0.23048453347500919</v>
      </c>
      <c r="V348">
        <v>1.7982644092037099</v>
      </c>
      <c r="W348">
        <v>186.61</v>
      </c>
      <c r="X348">
        <v>194.18</v>
      </c>
      <c r="Y348">
        <v>186.61</v>
      </c>
      <c r="Z348">
        <v>194.18</v>
      </c>
      <c r="AA348">
        <v>186.61</v>
      </c>
      <c r="AB348">
        <v>194.18</v>
      </c>
      <c r="AC348" s="2">
        <f>(Table2[[#This Row],[Close Price]]/Table2[[#This Row],[Day Low]])-1</f>
        <v>1.1950056267081122E-2</v>
      </c>
      <c r="AD348" s="2">
        <f>(Table2[[#This Row],[Day High]]/Table2[[#This Row],[Close Price]])-1</f>
        <v>2.8277907223045906E-2</v>
      </c>
      <c r="AE348" s="2">
        <f>(Table2[[#This Row],[Close Price]]/Table2[[#This Row],[Current Week Low]])-1</f>
        <v>1.1950056267081122E-2</v>
      </c>
      <c r="AF348" s="2">
        <f>(Table2[[#This Row],[Current Week High]]/Table2[[#This Row],[Close Price]])-1</f>
        <v>2.8277907223045906E-2</v>
      </c>
      <c r="AG348" s="2">
        <f>(Table2[[#This Row],[Close Price]]/Table2[[#This Row],[Current Month Low]])-1</f>
        <v>1.1950056267081122E-2</v>
      </c>
      <c r="AH348" s="2">
        <f>(Table2[[#This Row],[Current Month High]]/Table2[[#This Row],[Close Price]])-1</f>
        <v>2.8277907223045906E-2</v>
      </c>
      <c r="AI348">
        <v>12.7674221563228</v>
      </c>
      <c r="AJ348">
        <v>67.708703374777997</v>
      </c>
      <c r="AK348" t="str">
        <f>IF(AND(Table2[[#This Row],[20D EMA]]&gt;Table2[[#This Row],[50D EMA]],Table2[[#This Row],[50D EMA]]&gt;Table2[[#This Row],[200D EMA]]),"Uptrend","Downtrend/NoTrend")</f>
        <v>Uptrend</v>
      </c>
      <c r="AL348">
        <v>0.25</v>
      </c>
      <c r="AM348" t="s">
        <v>10354</v>
      </c>
      <c r="AN348">
        <v>8.32</v>
      </c>
      <c r="AO348" t="s">
        <v>10354</v>
      </c>
      <c r="AP348">
        <v>2.9217166102383001E-2</v>
      </c>
      <c r="AQ348">
        <f>(Table2[[#This Row],[Sharpe Ratio]]-AVERAGE(Table2[Sharpe Ratio]))/_xlfn.STDEV.P(Table2[Sharpe Ratio])</f>
        <v>-0.39303298018228955</v>
      </c>
      <c r="AR34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-0.45949460050545776</v>
      </c>
      <c r="AS348">
        <f>_xlfn.RANK.AVG(Table2[[#This Row],[1Y Return vs Nifty Z-Score]],Table2[1Y Return vs Nifty Z-Score])</f>
        <v>298</v>
      </c>
      <c r="AT348">
        <f>_xlfn.RANK.AVG(Table2[[#This Row],[6M Return vs Nifty Z-Score]],Table2[6M Return vs Nifty Z-Score])</f>
        <v>319</v>
      </c>
      <c r="AU348">
        <f>_xlfn.RANK.AVG(Table2[[#This Row],[Sharpe Ratio Z-Score]],Table2[Sharpe Ratio Z-Score])</f>
        <v>448</v>
      </c>
      <c r="AV348">
        <f>(Table2[[#This Row],[Rank 1Y]]+Table2[[#This Row],[Rank 6M]]+Table2[[#This Row],[Rank Sharpe]])/3</f>
        <v>355</v>
      </c>
    </row>
    <row r="349" spans="1:48" x14ac:dyDescent="0.3">
      <c r="A349" t="s">
        <v>99</v>
      </c>
      <c r="B349" t="s">
        <v>100</v>
      </c>
      <c r="C349" t="s">
        <v>10316</v>
      </c>
      <c r="D349" t="s">
        <v>101</v>
      </c>
      <c r="E349">
        <v>308205.19924445997</v>
      </c>
      <c r="F349">
        <v>1945.7</v>
      </c>
      <c r="G349">
        <v>72.780210771139707</v>
      </c>
      <c r="H349">
        <f>(Table2[[#This Row],[1Y Return vs Nifty]]-AVERAGE(Table2[1Y Return vs Nifty]))/_xlfn.STDEV.P(Table2[1Y Return vs Nifty])</f>
        <v>0.84793157457002355</v>
      </c>
      <c r="I349">
        <v>-5.1004157693721597</v>
      </c>
      <c r="J349">
        <f>(Table2[[#This Row],[1M Return vs Nifty]]-AVERAGE(Table2[1M Return vs Nifty]))/_xlfn.STDEV.P(Table2[1M Return vs Nifty])</f>
        <v>-0.53576647467413452</v>
      </c>
      <c r="K349">
        <v>-14.2614040692857</v>
      </c>
      <c r="L349">
        <f>(Table2[[#This Row],[6M Return vs Nifty]]-AVERAGE(Table2[6M Return vs Nifty]))/_xlfn.STDEV.P(Table2[6M Return vs Nifty])</f>
        <v>-0.74316309043167805</v>
      </c>
      <c r="M349">
        <v>-4.1409992035499696</v>
      </c>
      <c r="N349">
        <f>(Table2[[#This Row],[1W Return vs Nifty]]-AVERAGE(Table2[1W Return vs Nifty]))/_xlfn.STDEV.P(Table2[1W Return vs Nifty])</f>
        <v>-0.76828232498128368</v>
      </c>
      <c r="O349">
        <v>1856.94</v>
      </c>
      <c r="P349">
        <v>1829.7195245641501</v>
      </c>
      <c r="Q349">
        <v>1693.6661063860399</v>
      </c>
      <c r="R349">
        <v>68.541914748944293</v>
      </c>
      <c r="S349" s="2">
        <f>(Table2[[#This Row],[Close Price]]-Table2[[#This Row],[20D EMA]])/Table2[[#This Row],[20D EMA]]</f>
        <v>4.7799067282733955E-2</v>
      </c>
      <c r="T349" s="2">
        <f>(Table2[[#This Row],[Close Price]]-Table2[[#This Row],[50D EMA]])/Table2[[#This Row],[50D EMA]]</f>
        <v>6.3387024010402457E-2</v>
      </c>
      <c r="U349" s="2">
        <f>(Table2[[#This Row],[Close Price]]-Table2[[#This Row],[200D EMA]])/Table2[[#This Row],[200D EMA]]</f>
        <v>0.14880966954682251</v>
      </c>
      <c r="V349">
        <v>0.55624688110813203</v>
      </c>
      <c r="W349">
        <v>1839.1</v>
      </c>
      <c r="X349">
        <v>1960</v>
      </c>
      <c r="Y349">
        <v>1839.1</v>
      </c>
      <c r="Z349">
        <v>1960</v>
      </c>
      <c r="AA349">
        <v>1839.1</v>
      </c>
      <c r="AB349">
        <v>1960</v>
      </c>
      <c r="AC349" s="2">
        <f>(Table2[[#This Row],[Close Price]]/Table2[[#This Row],[Day Low]])-1</f>
        <v>5.7963134141699735E-2</v>
      </c>
      <c r="AD349" s="2">
        <f>(Table2[[#This Row],[Day High]]/Table2[[#This Row],[Close Price]])-1</f>
        <v>7.3495400113070541E-3</v>
      </c>
      <c r="AE349" s="2">
        <f>(Table2[[#This Row],[Close Price]]/Table2[[#This Row],[Current Week Low]])-1</f>
        <v>5.7963134141699735E-2</v>
      </c>
      <c r="AF349" s="2">
        <f>(Table2[[#This Row],[Current Week High]]/Table2[[#This Row],[Close Price]])-1</f>
        <v>7.3495400113070541E-3</v>
      </c>
      <c r="AG349" s="2">
        <f>(Table2[[#This Row],[Close Price]]/Table2[[#This Row],[Current Month Low]])-1</f>
        <v>5.7963134141699735E-2</v>
      </c>
      <c r="AH349" s="2">
        <f>(Table2[[#This Row],[Current Month High]]/Table2[[#This Row],[Close Price]])-1</f>
        <v>7.3495400113070541E-3</v>
      </c>
      <c r="AI349">
        <v>11.7387058642133</v>
      </c>
      <c r="AJ349">
        <v>138.575194653914</v>
      </c>
      <c r="AK349" t="str">
        <f>IF(AND(Table2[[#This Row],[20D EMA]]&gt;Table2[[#This Row],[50D EMA]],Table2[[#This Row],[50D EMA]]&gt;Table2[[#This Row],[200D EMA]]),"Uptrend","Downtrend/NoTrend")</f>
        <v>Uptrend</v>
      </c>
      <c r="AL349">
        <v>0</v>
      </c>
      <c r="AM349" t="s">
        <v>10355</v>
      </c>
      <c r="AN349">
        <v>7.6</v>
      </c>
      <c r="AO349" t="s">
        <v>10354</v>
      </c>
      <c r="AP349">
        <v>4.7834640784557E-2</v>
      </c>
      <c r="AQ349">
        <f>(Table2[[#This Row],[Sharpe Ratio]]-AVERAGE(Table2[Sharpe Ratio]))/_xlfn.STDEV.P(Table2[Sharpe Ratio])</f>
        <v>-0.18002465553458824</v>
      </c>
      <c r="AR34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-1.3793049710516609</v>
      </c>
      <c r="AS349">
        <f>_xlfn.RANK.AVG(Table2[[#This Row],[1Y Return vs Nifty Z-Score]],Table2[1Y Return vs Nifty Z-Score])</f>
        <v>117</v>
      </c>
      <c r="AT349">
        <f>_xlfn.RANK.AVG(Table2[[#This Row],[6M Return vs Nifty Z-Score]],Table2[6M Return vs Nifty Z-Score])</f>
        <v>560</v>
      </c>
      <c r="AU349">
        <f>_xlfn.RANK.AVG(Table2[[#This Row],[Sharpe Ratio Z-Score]],Table2[Sharpe Ratio Z-Score])</f>
        <v>389</v>
      </c>
      <c r="AV349">
        <f>(Table2[[#This Row],[Rank 1Y]]+Table2[[#This Row],[Rank 6M]]+Table2[[#This Row],[Rank Sharpe]])/3</f>
        <v>355.33333333333331</v>
      </c>
    </row>
    <row r="350" spans="1:48" x14ac:dyDescent="0.3">
      <c r="A350" t="s">
        <v>731</v>
      </c>
      <c r="B350" t="s">
        <v>732</v>
      </c>
      <c r="C350" t="s">
        <v>10318</v>
      </c>
      <c r="D350" t="s">
        <v>305</v>
      </c>
      <c r="E350">
        <v>23563.722377760001</v>
      </c>
      <c r="F350">
        <v>376.8</v>
      </c>
      <c r="G350">
        <v>19.517256926778899</v>
      </c>
      <c r="H350">
        <f>(Table2[[#This Row],[1Y Return vs Nifty]]-AVERAGE(Table2[1Y Return vs Nifty]))/_xlfn.STDEV.P(Table2[1Y Return vs Nifty])</f>
        <v>-5.1642973675262112E-2</v>
      </c>
      <c r="I350">
        <v>-12.2037152756801</v>
      </c>
      <c r="J350">
        <f>(Table2[[#This Row],[1M Return vs Nifty]]-AVERAGE(Table2[1M Return vs Nifty]))/_xlfn.STDEV.P(Table2[1M Return vs Nifty])</f>
        <v>-1.2651970958717029</v>
      </c>
      <c r="K350">
        <v>-19.831248943375002</v>
      </c>
      <c r="L350">
        <f>(Table2[[#This Row],[6M Return vs Nifty]]-AVERAGE(Table2[6M Return vs Nifty]))/_xlfn.STDEV.P(Table2[6M Return vs Nifty])</f>
        <v>-0.93780157497323535</v>
      </c>
      <c r="M350">
        <v>-1.4105753466338999</v>
      </c>
      <c r="N350">
        <f>(Table2[[#This Row],[1W Return vs Nifty]]-AVERAGE(Table2[1W Return vs Nifty]))/_xlfn.STDEV.P(Table2[1W Return vs Nifty])</f>
        <v>-0.11218926027086468</v>
      </c>
      <c r="O350">
        <v>386.38</v>
      </c>
      <c r="P350">
        <v>403.11209739098803</v>
      </c>
      <c r="Q350">
        <v>378.05197015433203</v>
      </c>
      <c r="R350">
        <v>41.3087439358697</v>
      </c>
      <c r="S350" s="2">
        <f>(Table2[[#This Row],[Close Price]]-Table2[[#This Row],[20D EMA]])/Table2[[#This Row],[20D EMA]]</f>
        <v>-2.4794244008489012E-2</v>
      </c>
      <c r="T350" s="2">
        <f>(Table2[[#This Row],[Close Price]]-Table2[[#This Row],[50D EMA]])/Table2[[#This Row],[50D EMA]]</f>
        <v>-6.5272408248932517E-2</v>
      </c>
      <c r="U350" s="2">
        <f>(Table2[[#This Row],[Close Price]]-Table2[[#This Row],[200D EMA]])/Table2[[#This Row],[200D EMA]]</f>
        <v>-3.3116350480091998E-3</v>
      </c>
      <c r="V350">
        <v>0.99209826435675397</v>
      </c>
      <c r="W350">
        <v>374.5</v>
      </c>
      <c r="X350">
        <v>384.55</v>
      </c>
      <c r="Y350">
        <v>374.5</v>
      </c>
      <c r="Z350">
        <v>384.55</v>
      </c>
      <c r="AA350">
        <v>374.5</v>
      </c>
      <c r="AB350">
        <v>384.55</v>
      </c>
      <c r="AC350" s="2">
        <f>(Table2[[#This Row],[Close Price]]/Table2[[#This Row],[Day Low]])-1</f>
        <v>6.1415220293725703E-3</v>
      </c>
      <c r="AD350" s="2">
        <f>(Table2[[#This Row],[Day High]]/Table2[[#This Row],[Close Price]])-1</f>
        <v>2.0567940552016939E-2</v>
      </c>
      <c r="AE350" s="2">
        <f>(Table2[[#This Row],[Close Price]]/Table2[[#This Row],[Current Week Low]])-1</f>
        <v>6.1415220293725703E-3</v>
      </c>
      <c r="AF350" s="2">
        <f>(Table2[[#This Row],[Current Week High]]/Table2[[#This Row],[Close Price]])-1</f>
        <v>2.0567940552016939E-2</v>
      </c>
      <c r="AG350" s="2">
        <f>(Table2[[#This Row],[Close Price]]/Table2[[#This Row],[Current Month Low]])-1</f>
        <v>6.1415220293725703E-3</v>
      </c>
      <c r="AH350" s="2">
        <f>(Table2[[#This Row],[Current Month High]]/Table2[[#This Row],[Close Price]])-1</f>
        <v>2.0567940552016939E-2</v>
      </c>
      <c r="AI350">
        <v>33.280254777069999</v>
      </c>
      <c r="AJ350">
        <v>83.3130625152031</v>
      </c>
      <c r="AK350" t="str">
        <f>IF(AND(Table2[[#This Row],[20D EMA]]&gt;Table2[[#This Row],[50D EMA]],Table2[[#This Row],[50D EMA]]&gt;Table2[[#This Row],[200D EMA]]),"Uptrend","Downtrend/NoTrend")</f>
        <v>Downtrend/NoTrend</v>
      </c>
      <c r="AL350">
        <v>-0.19</v>
      </c>
      <c r="AM350" t="s">
        <v>10353</v>
      </c>
      <c r="AN350">
        <v>1.41</v>
      </c>
      <c r="AO350" t="s">
        <v>10354</v>
      </c>
      <c r="AP350">
        <v>0.14654942985515601</v>
      </c>
      <c r="AQ350">
        <f>(Table2[[#This Row],[Sharpe Ratio]]-AVERAGE(Table2[Sharpe Ratio]))/_xlfn.STDEV.P(Table2[Sharpe Ratio])</f>
        <v>0.94940198244079033</v>
      </c>
      <c r="AR35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50">
        <f>_xlfn.RANK.AVG(Table2[[#This Row],[1Y Return vs Nifty Z-Score]],Table2[1Y Return vs Nifty Z-Score])</f>
        <v>319</v>
      </c>
      <c r="AT350">
        <f>_xlfn.RANK.AVG(Table2[[#This Row],[6M Return vs Nifty Z-Score]],Table2[6M Return vs Nifty Z-Score])</f>
        <v>623</v>
      </c>
      <c r="AU350">
        <f>_xlfn.RANK.AVG(Table2[[#This Row],[Sharpe Ratio Z-Score]],Table2[Sharpe Ratio Z-Score])</f>
        <v>127</v>
      </c>
      <c r="AV350">
        <f>(Table2[[#This Row],[Rank 1Y]]+Table2[[#This Row],[Rank 6M]]+Table2[[#This Row],[Rank Sharpe]])/3</f>
        <v>356.33333333333331</v>
      </c>
    </row>
    <row r="351" spans="1:48" x14ac:dyDescent="0.3">
      <c r="A351" t="s">
        <v>1389</v>
      </c>
      <c r="B351" t="s">
        <v>1390</v>
      </c>
      <c r="C351" t="s">
        <v>10313</v>
      </c>
      <c r="D351" t="s">
        <v>46</v>
      </c>
      <c r="E351">
        <v>8000.8832131199997</v>
      </c>
      <c r="F351">
        <v>547.20000000000005</v>
      </c>
      <c r="G351">
        <v>43.483089954474401</v>
      </c>
      <c r="H351">
        <f>(Table2[[#This Row],[1Y Return vs Nifty]]-AVERAGE(Table2[1Y Return vs Nifty]))/_xlfn.STDEV.P(Table2[1Y Return vs Nifty])</f>
        <v>0.35312341390077512</v>
      </c>
      <c r="I351">
        <v>10.2053212531213</v>
      </c>
      <c r="J351">
        <f>(Table2[[#This Row],[1M Return vs Nifty]]-AVERAGE(Table2[1M Return vs Nifty]))/_xlfn.STDEV.P(Table2[1M Return vs Nifty])</f>
        <v>1.0359641350642896</v>
      </c>
      <c r="K351">
        <v>5.77685094254681</v>
      </c>
      <c r="L351">
        <f>(Table2[[#This Row],[6M Return vs Nifty]]-AVERAGE(Table2[6M Return vs Nifty]))/_xlfn.STDEV.P(Table2[6M Return vs Nifty])</f>
        <v>-4.292535014846291E-2</v>
      </c>
      <c r="M351">
        <v>2.4797150214950801</v>
      </c>
      <c r="N351">
        <f>(Table2[[#This Row],[1W Return vs Nifty]]-AVERAGE(Table2[1W Return vs Nifty]))/_xlfn.STDEV.P(Table2[1W Return vs Nifty])</f>
        <v>0.82260792287491113</v>
      </c>
      <c r="O351">
        <v>537.97</v>
      </c>
      <c r="P351">
        <v>521.49552889884797</v>
      </c>
      <c r="Q351">
        <v>450.02744815297399</v>
      </c>
      <c r="R351">
        <v>52.668428839136403</v>
      </c>
      <c r="S351" s="2">
        <f>(Table2[[#This Row],[Close Price]]-Table2[[#This Row],[20D EMA]])/Table2[[#This Row],[20D EMA]]</f>
        <v>1.7157090544082418E-2</v>
      </c>
      <c r="T351" s="2">
        <f>(Table2[[#This Row],[Close Price]]-Table2[[#This Row],[50D EMA]])/Table2[[#This Row],[50D EMA]]</f>
        <v>4.9289916551015833E-2</v>
      </c>
      <c r="U351" s="2">
        <f>(Table2[[#This Row],[Close Price]]-Table2[[#This Row],[200D EMA]])/Table2[[#This Row],[200D EMA]]</f>
        <v>0.215925833514926</v>
      </c>
      <c r="V351">
        <v>0.78346721023244104</v>
      </c>
      <c r="W351">
        <v>545.5</v>
      </c>
      <c r="X351">
        <v>565.79999999999995</v>
      </c>
      <c r="Y351">
        <v>545.5</v>
      </c>
      <c r="Z351">
        <v>565.79999999999995</v>
      </c>
      <c r="AA351">
        <v>545.5</v>
      </c>
      <c r="AB351">
        <v>565.79999999999995</v>
      </c>
      <c r="AC351" s="2">
        <f>(Table2[[#This Row],[Close Price]]/Table2[[#This Row],[Day Low]])-1</f>
        <v>3.1164069660862825E-3</v>
      </c>
      <c r="AD351" s="2">
        <f>(Table2[[#This Row],[Day High]]/Table2[[#This Row],[Close Price]])-1</f>
        <v>3.3991228070175294E-2</v>
      </c>
      <c r="AE351" s="2">
        <f>(Table2[[#This Row],[Close Price]]/Table2[[#This Row],[Current Week Low]])-1</f>
        <v>3.1164069660862825E-3</v>
      </c>
      <c r="AF351" s="2">
        <f>(Table2[[#This Row],[Current Week High]]/Table2[[#This Row],[Close Price]])-1</f>
        <v>3.3991228070175294E-2</v>
      </c>
      <c r="AG351" s="2">
        <f>(Table2[[#This Row],[Close Price]]/Table2[[#This Row],[Current Month Low]])-1</f>
        <v>3.1164069660862825E-3</v>
      </c>
      <c r="AH351" s="2">
        <f>(Table2[[#This Row],[Current Month High]]/Table2[[#This Row],[Close Price]])-1</f>
        <v>3.3991228070175294E-2</v>
      </c>
      <c r="AI351">
        <v>7.4561403508771802</v>
      </c>
      <c r="AJ351">
        <v>91.161572052401695</v>
      </c>
      <c r="AK351" t="str">
        <f>IF(AND(Table2[[#This Row],[20D EMA]]&gt;Table2[[#This Row],[50D EMA]],Table2[[#This Row],[50D EMA]]&gt;Table2[[#This Row],[200D EMA]]),"Uptrend","Downtrend/NoTrend")</f>
        <v>Uptrend</v>
      </c>
      <c r="AL351">
        <v>0.14000000000000001</v>
      </c>
      <c r="AM351" t="s">
        <v>10354</v>
      </c>
      <c r="AN351">
        <v>6.99</v>
      </c>
      <c r="AO351" t="s">
        <v>10354</v>
      </c>
      <c r="AP351">
        <v>1.3107895579529999E-3</v>
      </c>
      <c r="AQ351">
        <f>(Table2[[#This Row],[Sharpe Ratio]]-AVERAGE(Table2[Sharpe Ratio]))/_xlfn.STDEV.P(Table2[Sharpe Ratio])</f>
        <v>-0.71231852326448453</v>
      </c>
      <c r="AR35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1.4564515984270285</v>
      </c>
      <c r="AS351">
        <f>_xlfn.RANK.AVG(Table2[[#This Row],[1Y Return vs Nifty Z-Score]],Table2[1Y Return vs Nifty Z-Score])</f>
        <v>207</v>
      </c>
      <c r="AT351">
        <f>_xlfn.RANK.AVG(Table2[[#This Row],[6M Return vs Nifty Z-Score]],Table2[6M Return vs Nifty Z-Score])</f>
        <v>343</v>
      </c>
      <c r="AU351">
        <f>_xlfn.RANK.AVG(Table2[[#This Row],[Sharpe Ratio Z-Score]],Table2[Sharpe Ratio Z-Score])</f>
        <v>519</v>
      </c>
      <c r="AV351">
        <f>(Table2[[#This Row],[Rank 1Y]]+Table2[[#This Row],[Rank 6M]]+Table2[[#This Row],[Rank Sharpe]])/3</f>
        <v>356.33333333333331</v>
      </c>
    </row>
    <row r="352" spans="1:48" x14ac:dyDescent="0.3">
      <c r="A352" t="s">
        <v>1951</v>
      </c>
      <c r="B352" t="s">
        <v>1952</v>
      </c>
      <c r="C352" t="s">
        <v>10317</v>
      </c>
      <c r="D352" t="s">
        <v>127</v>
      </c>
      <c r="E352">
        <v>3569.8734234899998</v>
      </c>
      <c r="F352">
        <v>661.65</v>
      </c>
      <c r="G352">
        <v>35.491451695355401</v>
      </c>
      <c r="H352">
        <f>(Table2[[#This Row],[1Y Return vs Nifty]]-AVERAGE(Table2[1Y Return vs Nifty]))/_xlfn.STDEV.P(Table2[1Y Return vs Nifty])</f>
        <v>0.21815015654644504</v>
      </c>
      <c r="I352">
        <v>-7.9188281670958096</v>
      </c>
      <c r="J352">
        <f>(Table2[[#This Row],[1M Return vs Nifty]]-AVERAGE(Table2[1M Return vs Nifty]))/_xlfn.STDEV.P(Table2[1M Return vs Nifty])</f>
        <v>-0.82518638499001618</v>
      </c>
      <c r="K352">
        <v>-8.0862757170281903</v>
      </c>
      <c r="L352">
        <f>(Table2[[#This Row],[6M Return vs Nifty]]-AVERAGE(Table2[6M Return vs Nifty]))/_xlfn.STDEV.P(Table2[6M Return vs Nifty])</f>
        <v>-0.52737294698903436</v>
      </c>
      <c r="M352">
        <v>-6.1925128709966097</v>
      </c>
      <c r="N352">
        <f>(Table2[[#This Row],[1W Return vs Nifty]]-AVERAGE(Table2[1W Return vs Nifty]))/_xlfn.STDEV.P(Table2[1W Return vs Nifty])</f>
        <v>-1.2612401805761382</v>
      </c>
      <c r="O352">
        <v>685.96</v>
      </c>
      <c r="P352">
        <v>701.12715404224605</v>
      </c>
      <c r="Q352">
        <v>634.02567970308303</v>
      </c>
      <c r="R352">
        <v>28.9351300940031</v>
      </c>
      <c r="S352" s="2">
        <f>(Table2[[#This Row],[Close Price]]-Table2[[#This Row],[20D EMA]])/Table2[[#This Row],[20D EMA]]</f>
        <v>-3.5439384220654353E-2</v>
      </c>
      <c r="T352" s="2">
        <f>(Table2[[#This Row],[Close Price]]-Table2[[#This Row],[50D EMA]])/Table2[[#This Row],[50D EMA]]</f>
        <v>-5.6305270470051419E-2</v>
      </c>
      <c r="U352" s="2">
        <f>(Table2[[#This Row],[Close Price]]-Table2[[#This Row],[200D EMA]])/Table2[[#This Row],[200D EMA]]</f>
        <v>4.3569718358810856E-2</v>
      </c>
      <c r="V352">
        <v>0.27576378120509798</v>
      </c>
      <c r="W352">
        <v>659.8</v>
      </c>
      <c r="X352">
        <v>670</v>
      </c>
      <c r="Y352">
        <v>659.8</v>
      </c>
      <c r="Z352">
        <v>670</v>
      </c>
      <c r="AA352">
        <v>659.8</v>
      </c>
      <c r="AB352">
        <v>670</v>
      </c>
      <c r="AC352" s="2">
        <f>(Table2[[#This Row],[Close Price]]/Table2[[#This Row],[Day Low]])-1</f>
        <v>2.8038799636254108E-3</v>
      </c>
      <c r="AD352" s="2">
        <f>(Table2[[#This Row],[Day High]]/Table2[[#This Row],[Close Price]])-1</f>
        <v>1.2619965238419129E-2</v>
      </c>
      <c r="AE352" s="2">
        <f>(Table2[[#This Row],[Close Price]]/Table2[[#This Row],[Current Week Low]])-1</f>
        <v>2.8038799636254108E-3</v>
      </c>
      <c r="AF352" s="2">
        <f>(Table2[[#This Row],[Current Week High]]/Table2[[#This Row],[Close Price]])-1</f>
        <v>1.2619965238419129E-2</v>
      </c>
      <c r="AG352" s="2">
        <f>(Table2[[#This Row],[Close Price]]/Table2[[#This Row],[Current Month Low]])-1</f>
        <v>2.8038799636254108E-3</v>
      </c>
      <c r="AH352" s="2">
        <f>(Table2[[#This Row],[Current Month High]]/Table2[[#This Row],[Close Price]])-1</f>
        <v>1.2619965238419129E-2</v>
      </c>
      <c r="AI352">
        <v>33.000831255195301</v>
      </c>
      <c r="AJ352">
        <v>82.776243093922602</v>
      </c>
      <c r="AK352" t="str">
        <f>IF(AND(Table2[[#This Row],[20D EMA]]&gt;Table2[[#This Row],[50D EMA]],Table2[[#This Row],[50D EMA]]&gt;Table2[[#This Row],[200D EMA]]),"Uptrend","Downtrend/NoTrend")</f>
        <v>Downtrend/NoTrend</v>
      </c>
      <c r="AL352">
        <v>-0.12</v>
      </c>
      <c r="AM352" t="s">
        <v>10353</v>
      </c>
      <c r="AN352">
        <v>-2.15</v>
      </c>
      <c r="AO352" t="s">
        <v>10353</v>
      </c>
      <c r="AP352">
        <v>7.0040919777515004E-2</v>
      </c>
      <c r="AQ352">
        <f>(Table2[[#This Row],[Sharpe Ratio]]-AVERAGE(Table2[Sharpe Ratio]))/_xlfn.STDEV.P(Table2[Sharpe Ratio])</f>
        <v>7.404429665678823E-2</v>
      </c>
      <c r="AR35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52">
        <f>_xlfn.RANK.AVG(Table2[[#This Row],[1Y Return vs Nifty Z-Score]],Table2[1Y Return vs Nifty Z-Score])</f>
        <v>241</v>
      </c>
      <c r="AT352">
        <f>_xlfn.RANK.AVG(Table2[[#This Row],[6M Return vs Nifty Z-Score]],Table2[6M Return vs Nifty Z-Score])</f>
        <v>495</v>
      </c>
      <c r="AU352">
        <f>_xlfn.RANK.AVG(Table2[[#This Row],[Sharpe Ratio Z-Score]],Table2[Sharpe Ratio Z-Score])</f>
        <v>333</v>
      </c>
      <c r="AV352">
        <f>(Table2[[#This Row],[Rank 1Y]]+Table2[[#This Row],[Rank 6M]]+Table2[[#This Row],[Rank Sharpe]])/3</f>
        <v>356.33333333333331</v>
      </c>
    </row>
    <row r="353" spans="1:48" x14ac:dyDescent="0.3">
      <c r="A353" t="s">
        <v>147</v>
      </c>
      <c r="B353" t="s">
        <v>148</v>
      </c>
      <c r="C353" t="s">
        <v>10310</v>
      </c>
      <c r="D353" t="s">
        <v>37</v>
      </c>
      <c r="E353">
        <v>189212.822013875</v>
      </c>
      <c r="F353">
        <v>1888.75</v>
      </c>
      <c r="G353">
        <v>12.121765443696701</v>
      </c>
      <c r="H353">
        <f>(Table2[[#This Row],[1Y Return vs Nifty]]-AVERAGE(Table2[1Y Return vs Nifty]))/_xlfn.STDEV.P(Table2[1Y Return vs Nifty])</f>
        <v>-0.1765477232200508</v>
      </c>
      <c r="I353">
        <v>3.0885310162302502</v>
      </c>
      <c r="J353">
        <f>(Table2[[#This Row],[1M Return vs Nifty]]-AVERAGE(Table2[1M Return vs Nifty]))/_xlfn.STDEV.P(Table2[1M Return vs Nifty])</f>
        <v>0.30514816442722364</v>
      </c>
      <c r="K353">
        <v>9.1466651812489292</v>
      </c>
      <c r="L353">
        <f>(Table2[[#This Row],[6M Return vs Nifty]]-AVERAGE(Table2[6M Return vs Nifty]))/_xlfn.STDEV.P(Table2[6M Return vs Nifty])</f>
        <v>7.483296295263292E-2</v>
      </c>
      <c r="M353">
        <v>2.8366297842744199</v>
      </c>
      <c r="N353">
        <f>(Table2[[#This Row],[1W Return vs Nifty]]-AVERAGE(Table2[1W Return vs Nifty]))/_xlfn.STDEV.P(Table2[1W Return vs Nifty])</f>
        <v>0.90837090797304765</v>
      </c>
      <c r="O353">
        <v>1774.76</v>
      </c>
      <c r="P353">
        <v>1680.1290586896</v>
      </c>
      <c r="Q353">
        <v>1512.9164411675799</v>
      </c>
      <c r="R353">
        <v>83.9254231123317</v>
      </c>
      <c r="S353" s="2">
        <f>(Table2[[#This Row],[Close Price]]-Table2[[#This Row],[20D EMA]])/Table2[[#This Row],[20D EMA]]</f>
        <v>6.4228402713606358E-2</v>
      </c>
      <c r="T353" s="2">
        <f>(Table2[[#This Row],[Close Price]]-Table2[[#This Row],[50D EMA]])/Table2[[#This Row],[50D EMA]]</f>
        <v>0.12416959294371815</v>
      </c>
      <c r="U353" s="2">
        <f>(Table2[[#This Row],[Close Price]]-Table2[[#This Row],[200D EMA]])/Table2[[#This Row],[200D EMA]]</f>
        <v>0.24841660028651275</v>
      </c>
      <c r="V353">
        <v>1.22935752691649</v>
      </c>
      <c r="W353">
        <v>1849.05</v>
      </c>
      <c r="X353">
        <v>1894.65</v>
      </c>
      <c r="Y353">
        <v>1849.05</v>
      </c>
      <c r="Z353">
        <v>1894.65</v>
      </c>
      <c r="AA353">
        <v>1849.05</v>
      </c>
      <c r="AB353">
        <v>1894.65</v>
      </c>
      <c r="AC353" s="2">
        <f>(Table2[[#This Row],[Close Price]]/Table2[[#This Row],[Day Low]])-1</f>
        <v>2.1470484843568283E-2</v>
      </c>
      <c r="AD353" s="2">
        <f>(Table2[[#This Row],[Day High]]/Table2[[#This Row],[Close Price]])-1</f>
        <v>3.1237590999337872E-3</v>
      </c>
      <c r="AE353" s="2">
        <f>(Table2[[#This Row],[Close Price]]/Table2[[#This Row],[Current Week Low]])-1</f>
        <v>2.1470484843568283E-2</v>
      </c>
      <c r="AF353" s="2">
        <f>(Table2[[#This Row],[Current Week High]]/Table2[[#This Row],[Close Price]])-1</f>
        <v>3.1237590999337872E-3</v>
      </c>
      <c r="AG353" s="2">
        <f>(Table2[[#This Row],[Close Price]]/Table2[[#This Row],[Current Month Low]])-1</f>
        <v>2.1470484843568283E-2</v>
      </c>
      <c r="AH353" s="2">
        <f>(Table2[[#This Row],[Current Month High]]/Table2[[#This Row],[Close Price]])-1</f>
        <v>3.1237590999337872E-3</v>
      </c>
      <c r="AI353">
        <v>0.312375909993378</v>
      </c>
      <c r="AJ353">
        <v>49.385059516747702</v>
      </c>
      <c r="AK353" t="str">
        <f>IF(AND(Table2[[#This Row],[20D EMA]]&gt;Table2[[#This Row],[50D EMA]],Table2[[#This Row],[50D EMA]]&gt;Table2[[#This Row],[200D EMA]]),"Uptrend","Downtrend/NoTrend")</f>
        <v>Uptrend</v>
      </c>
      <c r="AL353">
        <v>0.22</v>
      </c>
      <c r="AM353" t="s">
        <v>10354</v>
      </c>
      <c r="AN353">
        <v>11.62</v>
      </c>
      <c r="AO353" t="s">
        <v>10354</v>
      </c>
      <c r="AP353">
        <v>3.8948793460817997E-2</v>
      </c>
      <c r="AQ353">
        <f>(Table2[[#This Row],[Sharpe Ratio]]-AVERAGE(Table2[Sharpe Ratio]))/_xlfn.STDEV.P(Table2[Sharpe Ratio])</f>
        <v>-0.28169040149728847</v>
      </c>
      <c r="AR35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0.83011391063556494</v>
      </c>
      <c r="AS353">
        <f>_xlfn.RANK.AVG(Table2[[#This Row],[1Y Return vs Nifty Z-Score]],Table2[1Y Return vs Nifty Z-Score])</f>
        <v>356</v>
      </c>
      <c r="AT353">
        <f>_xlfn.RANK.AVG(Table2[[#This Row],[6M Return vs Nifty Z-Score]],Table2[6M Return vs Nifty Z-Score])</f>
        <v>301</v>
      </c>
      <c r="AU353">
        <f>_xlfn.RANK.AVG(Table2[[#This Row],[Sharpe Ratio Z-Score]],Table2[Sharpe Ratio Z-Score])</f>
        <v>415</v>
      </c>
      <c r="AV353">
        <f>(Table2[[#This Row],[Rank 1Y]]+Table2[[#This Row],[Rank 6M]]+Table2[[#This Row],[Rank Sharpe]])/3</f>
        <v>357.33333333333331</v>
      </c>
    </row>
    <row r="354" spans="1:48" x14ac:dyDescent="0.3">
      <c r="A354" t="s">
        <v>574</v>
      </c>
      <c r="B354" t="s">
        <v>575</v>
      </c>
      <c r="C354" t="s">
        <v>10320</v>
      </c>
      <c r="D354" t="s">
        <v>576</v>
      </c>
      <c r="E354">
        <v>34820.941947179999</v>
      </c>
      <c r="F354">
        <v>1280.45</v>
      </c>
      <c r="G354">
        <v>-7.2763060871422303</v>
      </c>
      <c r="H354">
        <f>(Table2[[#This Row],[1Y Return vs Nifty]]-AVERAGE(Table2[1Y Return vs Nifty]))/_xlfn.STDEV.P(Table2[1Y Return vs Nifty])</f>
        <v>-0.50416777007615809</v>
      </c>
      <c r="I354">
        <v>-4.2031021411969798</v>
      </c>
      <c r="J354">
        <f>(Table2[[#This Row],[1M Return vs Nifty]]-AVERAGE(Table2[1M Return vs Nifty]))/_xlfn.STDEV.P(Table2[1M Return vs Nifty])</f>
        <v>-0.44362224837090386</v>
      </c>
      <c r="K354">
        <v>0.29876795814007701</v>
      </c>
      <c r="L354">
        <f>(Table2[[#This Row],[6M Return vs Nifty]]-AVERAGE(Table2[6M Return vs Nifty]))/_xlfn.STDEV.P(Table2[6M Return vs Nifty])</f>
        <v>-0.23435721124713557</v>
      </c>
      <c r="M354">
        <v>-5.0494479764540596</v>
      </c>
      <c r="N354">
        <f>(Table2[[#This Row],[1W Return vs Nifty]]-AVERAGE(Table2[1W Return vs Nifty]))/_xlfn.STDEV.P(Table2[1W Return vs Nifty])</f>
        <v>-0.98657331963302919</v>
      </c>
      <c r="O354">
        <v>1319.19</v>
      </c>
      <c r="P354">
        <v>1291.76945074473</v>
      </c>
      <c r="Q354">
        <v>1192.0708958313801</v>
      </c>
      <c r="R354">
        <v>33.841133514828002</v>
      </c>
      <c r="S354" s="2">
        <f>(Table2[[#This Row],[Close Price]]-Table2[[#This Row],[20D EMA]])/Table2[[#This Row],[20D EMA]]</f>
        <v>-2.9366505203950916E-2</v>
      </c>
      <c r="T354" s="2">
        <f>(Table2[[#This Row],[Close Price]]-Table2[[#This Row],[50D EMA]])/Table2[[#This Row],[50D EMA]]</f>
        <v>-8.7627484441624159E-3</v>
      </c>
      <c r="U354" s="2">
        <f>(Table2[[#This Row],[Close Price]]-Table2[[#This Row],[200D EMA]])/Table2[[#This Row],[200D EMA]]</f>
        <v>7.4139134239144533E-2</v>
      </c>
      <c r="V354">
        <v>0.609728049656728</v>
      </c>
      <c r="W354">
        <v>1270</v>
      </c>
      <c r="X354">
        <v>1318.4</v>
      </c>
      <c r="Y354">
        <v>1270</v>
      </c>
      <c r="Z354">
        <v>1318.4</v>
      </c>
      <c r="AA354">
        <v>1270</v>
      </c>
      <c r="AB354">
        <v>1318.4</v>
      </c>
      <c r="AC354" s="2">
        <f>(Table2[[#This Row],[Close Price]]/Table2[[#This Row],[Day Low]])-1</f>
        <v>8.2283464566930142E-3</v>
      </c>
      <c r="AD354" s="2">
        <f>(Table2[[#This Row],[Day High]]/Table2[[#This Row],[Close Price]])-1</f>
        <v>2.963801788433762E-2</v>
      </c>
      <c r="AE354" s="2">
        <f>(Table2[[#This Row],[Close Price]]/Table2[[#This Row],[Current Week Low]])-1</f>
        <v>8.2283464566930142E-3</v>
      </c>
      <c r="AF354" s="2">
        <f>(Table2[[#This Row],[Current Week High]]/Table2[[#This Row],[Close Price]])-1</f>
        <v>2.963801788433762E-2</v>
      </c>
      <c r="AG354" s="2">
        <f>(Table2[[#This Row],[Close Price]]/Table2[[#This Row],[Current Month Low]])-1</f>
        <v>8.2283464566930142E-3</v>
      </c>
      <c r="AH354" s="2">
        <f>(Table2[[#This Row],[Current Month High]]/Table2[[#This Row],[Close Price]])-1</f>
        <v>2.963801788433762E-2</v>
      </c>
      <c r="AI354">
        <v>12.5541801710336</v>
      </c>
      <c r="AJ354">
        <v>29.922378367408999</v>
      </c>
      <c r="AK354" t="str">
        <f>IF(AND(Table2[[#This Row],[20D EMA]]&gt;Table2[[#This Row],[50D EMA]],Table2[[#This Row],[50D EMA]]&gt;Table2[[#This Row],[200D EMA]]),"Uptrend","Downtrend/NoTrend")</f>
        <v>Uptrend</v>
      </c>
      <c r="AL354">
        <v>0.04</v>
      </c>
      <c r="AM354" t="s">
        <v>10354</v>
      </c>
      <c r="AN354">
        <v>-1.55</v>
      </c>
      <c r="AO354" t="s">
        <v>10353</v>
      </c>
      <c r="AP354">
        <v>0.117832988179376</v>
      </c>
      <c r="AQ354">
        <f>(Table2[[#This Row],[Sharpe Ratio]]-AVERAGE(Table2[Sharpe Ratio]))/_xlfn.STDEV.P(Table2[Sharpe Ratio])</f>
        <v>0.6208482319658063</v>
      </c>
      <c r="AR35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-1.5478723173614204</v>
      </c>
      <c r="AS354">
        <f>_xlfn.RANK.AVG(Table2[[#This Row],[1Y Return vs Nifty Z-Score]],Table2[1Y Return vs Nifty Z-Score])</f>
        <v>479</v>
      </c>
      <c r="AT354">
        <f>_xlfn.RANK.AVG(Table2[[#This Row],[6M Return vs Nifty Z-Score]],Table2[6M Return vs Nifty Z-Score])</f>
        <v>402</v>
      </c>
      <c r="AU354">
        <f>_xlfn.RANK.AVG(Table2[[#This Row],[Sharpe Ratio Z-Score]],Table2[Sharpe Ratio Z-Score])</f>
        <v>191</v>
      </c>
      <c r="AV354">
        <f>(Table2[[#This Row],[Rank 1Y]]+Table2[[#This Row],[Rank 6M]]+Table2[[#This Row],[Rank Sharpe]])/3</f>
        <v>357.33333333333331</v>
      </c>
    </row>
    <row r="355" spans="1:48" x14ac:dyDescent="0.3">
      <c r="A355" t="s">
        <v>761</v>
      </c>
      <c r="B355" t="s">
        <v>762</v>
      </c>
      <c r="C355" t="s">
        <v>10321</v>
      </c>
      <c r="D355" t="s">
        <v>257</v>
      </c>
      <c r="E355">
        <v>22221.258028479999</v>
      </c>
      <c r="F355">
        <v>702.8</v>
      </c>
      <c r="G355">
        <v>12.6056277768526</v>
      </c>
      <c r="H355">
        <f>(Table2[[#This Row],[1Y Return vs Nifty]]-AVERAGE(Table2[1Y Return vs Nifty]))/_xlfn.STDEV.P(Table2[1Y Return vs Nifty])</f>
        <v>-0.16837562219400692</v>
      </c>
      <c r="I355">
        <v>-2.2984221969230401</v>
      </c>
      <c r="J355">
        <f>(Table2[[#This Row],[1M Return vs Nifty]]-AVERAGE(Table2[1M Return vs Nifty]))/_xlfn.STDEV.P(Table2[1M Return vs Nifty])</f>
        <v>-0.24803259687155177</v>
      </c>
      <c r="K355">
        <v>-10.712502107459001</v>
      </c>
      <c r="L355">
        <f>(Table2[[#This Row],[6M Return vs Nifty]]-AVERAGE(Table2[6M Return vs Nifty]))/_xlfn.STDEV.P(Table2[6M Return vs Nifty])</f>
        <v>-0.619146548633564</v>
      </c>
      <c r="M355">
        <v>-1.92152070750389</v>
      </c>
      <c r="N355">
        <f>(Table2[[#This Row],[1W Return vs Nifty]]-AVERAGE(Table2[1W Return vs Nifty]))/_xlfn.STDEV.P(Table2[1W Return vs Nifty])</f>
        <v>-0.23496423048790355</v>
      </c>
      <c r="O355">
        <v>678.29</v>
      </c>
      <c r="P355">
        <v>673.51505291273804</v>
      </c>
      <c r="Q355">
        <v>626.159485316717</v>
      </c>
      <c r="R355">
        <v>61.847223256258999</v>
      </c>
      <c r="S355" s="2">
        <f>(Table2[[#This Row],[Close Price]]-Table2[[#This Row],[20D EMA]])/Table2[[#This Row],[20D EMA]]</f>
        <v>3.6134986510194742E-2</v>
      </c>
      <c r="T355" s="2">
        <f>(Table2[[#This Row],[Close Price]]-Table2[[#This Row],[50D EMA]])/Table2[[#This Row],[50D EMA]]</f>
        <v>4.3480761061855777E-2</v>
      </c>
      <c r="U355" s="2">
        <f>(Table2[[#This Row],[Close Price]]-Table2[[#This Row],[200D EMA]])/Table2[[#This Row],[200D EMA]]</f>
        <v>0.12239775405545045</v>
      </c>
      <c r="V355">
        <v>1.73123871649092</v>
      </c>
      <c r="W355">
        <v>689</v>
      </c>
      <c r="X355">
        <v>707.95</v>
      </c>
      <c r="Y355">
        <v>689</v>
      </c>
      <c r="Z355">
        <v>707.95</v>
      </c>
      <c r="AA355">
        <v>689</v>
      </c>
      <c r="AB355">
        <v>707.95</v>
      </c>
      <c r="AC355" s="2">
        <f>(Table2[[#This Row],[Close Price]]/Table2[[#This Row],[Day Low]])-1</f>
        <v>2.00290275761974E-2</v>
      </c>
      <c r="AD355" s="2">
        <f>(Table2[[#This Row],[Day High]]/Table2[[#This Row],[Close Price]])-1</f>
        <v>7.3278315310190134E-3</v>
      </c>
      <c r="AE355" s="2">
        <f>(Table2[[#This Row],[Close Price]]/Table2[[#This Row],[Current Week Low]])-1</f>
        <v>2.00290275761974E-2</v>
      </c>
      <c r="AF355" s="2">
        <f>(Table2[[#This Row],[Current Week High]]/Table2[[#This Row],[Close Price]])-1</f>
        <v>7.3278315310190134E-3</v>
      </c>
      <c r="AG355" s="2">
        <f>(Table2[[#This Row],[Close Price]]/Table2[[#This Row],[Current Month Low]])-1</f>
        <v>2.00290275761974E-2</v>
      </c>
      <c r="AH355" s="2">
        <f>(Table2[[#This Row],[Current Month High]]/Table2[[#This Row],[Close Price]])-1</f>
        <v>7.3278315310190134E-3</v>
      </c>
      <c r="AI355">
        <v>13.6809903244166</v>
      </c>
      <c r="AJ355">
        <v>50.556983718937403</v>
      </c>
      <c r="AK355" t="str">
        <f>IF(AND(Table2[[#This Row],[20D EMA]]&gt;Table2[[#This Row],[50D EMA]],Table2[[#This Row],[50D EMA]]&gt;Table2[[#This Row],[200D EMA]]),"Uptrend","Downtrend/NoTrend")</f>
        <v>Uptrend</v>
      </c>
      <c r="AL355">
        <v>0.11</v>
      </c>
      <c r="AM355" t="s">
        <v>10354</v>
      </c>
      <c r="AN355">
        <v>16.64</v>
      </c>
      <c r="AO355" t="s">
        <v>10354</v>
      </c>
      <c r="AP355">
        <v>0.115452060553024</v>
      </c>
      <c r="AQ355">
        <f>(Table2[[#This Row],[Sharpe Ratio]]-AVERAGE(Table2[Sharpe Ratio]))/_xlfn.STDEV.P(Table2[Sharpe Ratio])</f>
        <v>0.59360729765787545</v>
      </c>
      <c r="AR35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-0.67691170052915073</v>
      </c>
      <c r="AS355">
        <f>_xlfn.RANK.AVG(Table2[[#This Row],[1Y Return vs Nifty Z-Score]],Table2[1Y Return vs Nifty Z-Score])</f>
        <v>354</v>
      </c>
      <c r="AT355">
        <f>_xlfn.RANK.AVG(Table2[[#This Row],[6M Return vs Nifty Z-Score]],Table2[6M Return vs Nifty Z-Score])</f>
        <v>523</v>
      </c>
      <c r="AU355">
        <f>_xlfn.RANK.AVG(Table2[[#This Row],[Sharpe Ratio Z-Score]],Table2[Sharpe Ratio Z-Score])</f>
        <v>196</v>
      </c>
      <c r="AV355">
        <f>(Table2[[#This Row],[Rank 1Y]]+Table2[[#This Row],[Rank 6M]]+Table2[[#This Row],[Rank Sharpe]])/3</f>
        <v>357.66666666666669</v>
      </c>
    </row>
    <row r="356" spans="1:48" x14ac:dyDescent="0.3">
      <c r="A356" t="s">
        <v>264</v>
      </c>
      <c r="B356" t="s">
        <v>265</v>
      </c>
      <c r="C356" t="s">
        <v>10310</v>
      </c>
      <c r="D356" t="s">
        <v>266</v>
      </c>
      <c r="E356">
        <v>101911.26781465</v>
      </c>
      <c r="F356">
        <v>94.78</v>
      </c>
      <c r="G356">
        <v>15.9741506362816</v>
      </c>
      <c r="H356">
        <f>(Table2[[#This Row],[1Y Return vs Nifty]]-AVERAGE(Table2[1Y Return vs Nifty]))/_xlfn.STDEV.P(Table2[1Y Return vs Nifty])</f>
        <v>-0.11148359479388584</v>
      </c>
      <c r="I356">
        <v>-5.8515966938951296</v>
      </c>
      <c r="J356">
        <f>(Table2[[#This Row],[1M Return vs Nifty]]-AVERAGE(Table2[1M Return vs Nifty]))/_xlfn.STDEV.P(Table2[1M Return vs Nifty])</f>
        <v>-0.61290448186642199</v>
      </c>
      <c r="K356">
        <v>-6.2860953064295</v>
      </c>
      <c r="L356">
        <f>(Table2[[#This Row],[6M Return vs Nifty]]-AVERAGE(Table2[6M Return vs Nifty]))/_xlfn.STDEV.P(Table2[6M Return vs Nifty])</f>
        <v>-0.46446555998974803</v>
      </c>
      <c r="M356">
        <v>-5.3552064305581002</v>
      </c>
      <c r="N356">
        <f>(Table2[[#This Row],[1W Return vs Nifty]]-AVERAGE(Table2[1W Return vs Nifty]))/_xlfn.STDEV.P(Table2[1W Return vs Nifty])</f>
        <v>-1.060043964385166</v>
      </c>
      <c r="O356">
        <v>95.7</v>
      </c>
      <c r="P356">
        <v>93.357583482754507</v>
      </c>
      <c r="Q356">
        <v>83.437590938331397</v>
      </c>
      <c r="R356">
        <v>42.781230807179803</v>
      </c>
      <c r="S356" s="2">
        <f>(Table2[[#This Row],[Close Price]]-Table2[[#This Row],[20D EMA]])/Table2[[#This Row],[20D EMA]]</f>
        <v>-9.6133751306165267E-3</v>
      </c>
      <c r="T356" s="2">
        <f>(Table2[[#This Row],[Close Price]]-Table2[[#This Row],[50D EMA]])/Table2[[#This Row],[50D EMA]]</f>
        <v>1.5236218250103385E-2</v>
      </c>
      <c r="U356" s="2">
        <f>(Table2[[#This Row],[Close Price]]-Table2[[#This Row],[200D EMA]])/Table2[[#This Row],[200D EMA]]</f>
        <v>0.13593883684934963</v>
      </c>
      <c r="V356">
        <v>0.48333076731804497</v>
      </c>
      <c r="W356">
        <v>93.93</v>
      </c>
      <c r="X356">
        <v>95.55</v>
      </c>
      <c r="Y356">
        <v>93.93</v>
      </c>
      <c r="Z356">
        <v>95.55</v>
      </c>
      <c r="AA356">
        <v>93.93</v>
      </c>
      <c r="AB356">
        <v>95.55</v>
      </c>
      <c r="AC356" s="2">
        <f>(Table2[[#This Row],[Close Price]]/Table2[[#This Row],[Day Low]])-1</f>
        <v>9.0492920259768184E-3</v>
      </c>
      <c r="AD356" s="2">
        <f>(Table2[[#This Row],[Day High]]/Table2[[#This Row],[Close Price]])-1</f>
        <v>8.1240768094534843E-3</v>
      </c>
      <c r="AE356" s="2">
        <f>(Table2[[#This Row],[Close Price]]/Table2[[#This Row],[Current Week Low]])-1</f>
        <v>9.0492920259768184E-3</v>
      </c>
      <c r="AF356" s="2">
        <f>(Table2[[#This Row],[Current Week High]]/Table2[[#This Row],[Close Price]])-1</f>
        <v>8.1240768094534843E-3</v>
      </c>
      <c r="AG356" s="2">
        <f>(Table2[[#This Row],[Close Price]]/Table2[[#This Row],[Current Month Low]])-1</f>
        <v>9.0492920259768184E-3</v>
      </c>
      <c r="AH356" s="2">
        <f>(Table2[[#This Row],[Current Month High]]/Table2[[#This Row],[Close Price]])-1</f>
        <v>8.1240768094534843E-3</v>
      </c>
      <c r="AI356">
        <v>13.8425828233804</v>
      </c>
      <c r="AJ356">
        <v>59.294117647058798</v>
      </c>
      <c r="AK356" t="str">
        <f>IF(AND(Table2[[#This Row],[20D EMA]]&gt;Table2[[#This Row],[50D EMA]],Table2[[#This Row],[50D EMA]]&gt;Table2[[#This Row],[200D EMA]]),"Uptrend","Downtrend/NoTrend")</f>
        <v>Uptrend</v>
      </c>
      <c r="AL356">
        <v>0.05</v>
      </c>
      <c r="AM356" t="s">
        <v>10354</v>
      </c>
      <c r="AN356">
        <v>2.0299999999999998</v>
      </c>
      <c r="AO356" t="s">
        <v>10354</v>
      </c>
      <c r="AP356">
        <v>8.8483436643353994E-2</v>
      </c>
      <c r="AQ356">
        <f>(Table2[[#This Row],[Sharpe Ratio]]-AVERAGE(Table2[Sharpe Ratio]))/_xlfn.STDEV.P(Table2[Sharpe Ratio])</f>
        <v>0.28505087445225807</v>
      </c>
      <c r="AR35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-1.9638467265829638</v>
      </c>
      <c r="AS356">
        <f>_xlfn.RANK.AVG(Table2[[#This Row],[1Y Return vs Nifty Z-Score]],Table2[1Y Return vs Nifty Z-Score])</f>
        <v>341</v>
      </c>
      <c r="AT356">
        <f>_xlfn.RANK.AVG(Table2[[#This Row],[6M Return vs Nifty Z-Score]],Table2[6M Return vs Nifty Z-Score])</f>
        <v>480</v>
      </c>
      <c r="AU356">
        <f>_xlfn.RANK.AVG(Table2[[#This Row],[Sharpe Ratio Z-Score]],Table2[Sharpe Ratio Z-Score])</f>
        <v>258</v>
      </c>
      <c r="AV356">
        <f>(Table2[[#This Row],[Rank 1Y]]+Table2[[#This Row],[Rank 6M]]+Table2[[#This Row],[Rank Sharpe]])/3</f>
        <v>359.66666666666669</v>
      </c>
    </row>
    <row r="357" spans="1:48" x14ac:dyDescent="0.3">
      <c r="A357" t="s">
        <v>1061</v>
      </c>
      <c r="B357" t="s">
        <v>1062</v>
      </c>
      <c r="C357" t="s">
        <v>10313</v>
      </c>
      <c r="D357" t="s">
        <v>46</v>
      </c>
      <c r="E357">
        <v>12571.763799263999</v>
      </c>
      <c r="F357">
        <v>223.68</v>
      </c>
      <c r="G357">
        <v>6.1996997249003796</v>
      </c>
      <c r="H357">
        <f>(Table2[[#This Row],[1Y Return vs Nifty]]-AVERAGE(Table2[1Y Return vs Nifty]))/_xlfn.STDEV.P(Table2[1Y Return vs Nifty])</f>
        <v>-0.27656732801388301</v>
      </c>
      <c r="I357">
        <v>-16.301249200037901</v>
      </c>
      <c r="J357">
        <f>(Table2[[#This Row],[1M Return vs Nifty]]-AVERAGE(Table2[1M Return vs Nifty]))/_xlfn.STDEV.P(Table2[1M Return vs Nifty])</f>
        <v>-1.6859686983035334</v>
      </c>
      <c r="K357">
        <v>-9.2606825019575894</v>
      </c>
      <c r="L357">
        <f>(Table2[[#This Row],[6M Return vs Nifty]]-AVERAGE(Table2[6M Return vs Nifty]))/_xlfn.STDEV.P(Table2[6M Return vs Nifty])</f>
        <v>-0.56841264594319163</v>
      </c>
      <c r="M357">
        <v>-0.65643302973611795</v>
      </c>
      <c r="N357">
        <f>(Table2[[#This Row],[1W Return vs Nifty]]-AVERAGE(Table2[1W Return vs Nifty]))/_xlfn.STDEV.P(Table2[1W Return vs Nifty])</f>
        <v>6.9023463412310734E-2</v>
      </c>
      <c r="O357">
        <v>226.07</v>
      </c>
      <c r="P357">
        <v>237.15629142827399</v>
      </c>
      <c r="Q357">
        <v>216.79149863614199</v>
      </c>
      <c r="R357">
        <v>51.925752530177903</v>
      </c>
      <c r="S357" s="2">
        <f>(Table2[[#This Row],[Close Price]]-Table2[[#This Row],[20D EMA]])/Table2[[#This Row],[20D EMA]]</f>
        <v>-1.0571946742159449E-2</v>
      </c>
      <c r="T357" s="2">
        <f>(Table2[[#This Row],[Close Price]]-Table2[[#This Row],[50D EMA]])/Table2[[#This Row],[50D EMA]]</f>
        <v>-5.6824515795524562E-2</v>
      </c>
      <c r="U357" s="2">
        <f>(Table2[[#This Row],[Close Price]]-Table2[[#This Row],[200D EMA]])/Table2[[#This Row],[200D EMA]]</f>
        <v>3.1774776258267946E-2</v>
      </c>
      <c r="V357">
        <v>0.57373869610242501</v>
      </c>
      <c r="W357">
        <v>216.2</v>
      </c>
      <c r="X357">
        <v>224.6</v>
      </c>
      <c r="Y357">
        <v>216.2</v>
      </c>
      <c r="Z357">
        <v>224.6</v>
      </c>
      <c r="AA357">
        <v>216.2</v>
      </c>
      <c r="AB357">
        <v>224.6</v>
      </c>
      <c r="AC357" s="2">
        <f>(Table2[[#This Row],[Close Price]]/Table2[[#This Row],[Day Low]])-1</f>
        <v>3.4597594819611555E-2</v>
      </c>
      <c r="AD357" s="2">
        <f>(Table2[[#This Row],[Day High]]/Table2[[#This Row],[Close Price]])-1</f>
        <v>4.1130185979971756E-3</v>
      </c>
      <c r="AE357" s="2">
        <f>(Table2[[#This Row],[Close Price]]/Table2[[#This Row],[Current Week Low]])-1</f>
        <v>3.4597594819611555E-2</v>
      </c>
      <c r="AF357" s="2">
        <f>(Table2[[#This Row],[Current Week High]]/Table2[[#This Row],[Close Price]])-1</f>
        <v>4.1130185979971756E-3</v>
      </c>
      <c r="AG357" s="2">
        <f>(Table2[[#This Row],[Close Price]]/Table2[[#This Row],[Current Month Low]])-1</f>
        <v>3.4597594819611555E-2</v>
      </c>
      <c r="AH357" s="2">
        <f>(Table2[[#This Row],[Current Month High]]/Table2[[#This Row],[Close Price]])-1</f>
        <v>4.1130185979971756E-3</v>
      </c>
      <c r="AI357">
        <v>35.863733905579302</v>
      </c>
      <c r="AJ357">
        <v>92.082438814941995</v>
      </c>
      <c r="AK357" t="str">
        <f>IF(AND(Table2[[#This Row],[20D EMA]]&gt;Table2[[#This Row],[50D EMA]],Table2[[#This Row],[50D EMA]]&gt;Table2[[#This Row],[200D EMA]]),"Uptrend","Downtrend/NoTrend")</f>
        <v>Downtrend/NoTrend</v>
      </c>
      <c r="AL357">
        <v>-0.17</v>
      </c>
      <c r="AM357" t="s">
        <v>10353</v>
      </c>
      <c r="AN357">
        <v>4.74</v>
      </c>
      <c r="AO357" t="s">
        <v>10354</v>
      </c>
      <c r="AP357">
        <v>0.116568986567866</v>
      </c>
      <c r="AQ357">
        <f>(Table2[[#This Row],[Sharpe Ratio]]-AVERAGE(Table2[Sharpe Ratio]))/_xlfn.STDEV.P(Table2[Sharpe Ratio])</f>
        <v>0.60638639596408828</v>
      </c>
      <c r="AR35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57">
        <f>_xlfn.RANK.AVG(Table2[[#This Row],[1Y Return vs Nifty Z-Score]],Table2[1Y Return vs Nifty Z-Score])</f>
        <v>382</v>
      </c>
      <c r="AT357">
        <f>_xlfn.RANK.AVG(Table2[[#This Row],[6M Return vs Nifty Z-Score]],Table2[6M Return vs Nifty Z-Score])</f>
        <v>507</v>
      </c>
      <c r="AU357">
        <f>_xlfn.RANK.AVG(Table2[[#This Row],[Sharpe Ratio Z-Score]],Table2[Sharpe Ratio Z-Score])</f>
        <v>192</v>
      </c>
      <c r="AV357">
        <f>(Table2[[#This Row],[Rank 1Y]]+Table2[[#This Row],[Rank 6M]]+Table2[[#This Row],[Rank Sharpe]])/3</f>
        <v>360.33333333333331</v>
      </c>
    </row>
    <row r="358" spans="1:48" x14ac:dyDescent="0.3">
      <c r="A358" t="s">
        <v>44</v>
      </c>
      <c r="B358" t="s">
        <v>45</v>
      </c>
      <c r="C358" t="s">
        <v>10313</v>
      </c>
      <c r="D358" t="s">
        <v>46</v>
      </c>
      <c r="E358">
        <v>506424.37161899998</v>
      </c>
      <c r="F358">
        <v>3683.1</v>
      </c>
      <c r="G358">
        <v>5.7866949563027701</v>
      </c>
      <c r="H358">
        <f>(Table2[[#This Row],[1Y Return vs Nifty]]-AVERAGE(Table2[1Y Return vs Nifty]))/_xlfn.STDEV.P(Table2[1Y Return vs Nifty])</f>
        <v>-0.28354269365394841</v>
      </c>
      <c r="I358">
        <v>-3.3021400670827399</v>
      </c>
      <c r="J358">
        <f>(Table2[[#This Row],[1M Return vs Nifty]]-AVERAGE(Table2[1M Return vs Nifty]))/_xlfn.STDEV.P(Table2[1M Return vs Nifty])</f>
        <v>-0.35110336685492721</v>
      </c>
      <c r="K358">
        <v>-12.198347466301399</v>
      </c>
      <c r="L358">
        <f>(Table2[[#This Row],[6M Return vs Nifty]]-AVERAGE(Table2[6M Return vs Nifty]))/_xlfn.STDEV.P(Table2[6M Return vs Nifty])</f>
        <v>-0.67106948283475698</v>
      </c>
      <c r="M358">
        <v>1.6765949494822701</v>
      </c>
      <c r="N358">
        <f>(Table2[[#This Row],[1W Return vs Nifty]]-AVERAGE(Table2[1W Return vs Nifty]))/_xlfn.STDEV.P(Table2[1W Return vs Nifty])</f>
        <v>0.62962634309466459</v>
      </c>
      <c r="O358">
        <v>3639.42</v>
      </c>
      <c r="P358">
        <v>3621.6662929549102</v>
      </c>
      <c r="Q358">
        <v>3433.6440532793399</v>
      </c>
      <c r="R358">
        <v>60.4085023751866</v>
      </c>
      <c r="S358" s="2">
        <f>(Table2[[#This Row],[Close Price]]-Table2[[#This Row],[20D EMA]])/Table2[[#This Row],[20D EMA]]</f>
        <v>1.2001912392633946E-2</v>
      </c>
      <c r="T358" s="2">
        <f>(Table2[[#This Row],[Close Price]]-Table2[[#This Row],[50D EMA]])/Table2[[#This Row],[50D EMA]]</f>
        <v>1.696282928236496E-2</v>
      </c>
      <c r="U358" s="2">
        <f>(Table2[[#This Row],[Close Price]]-Table2[[#This Row],[200D EMA]])/Table2[[#This Row],[200D EMA]]</f>
        <v>7.2650496921023114E-2</v>
      </c>
      <c r="V358">
        <v>0.62415246154720805</v>
      </c>
      <c r="W358">
        <v>3666.35</v>
      </c>
      <c r="X358">
        <v>3721.95</v>
      </c>
      <c r="Y358">
        <v>3666.35</v>
      </c>
      <c r="Z358">
        <v>3721.95</v>
      </c>
      <c r="AA358">
        <v>3666.35</v>
      </c>
      <c r="AB358">
        <v>3721.95</v>
      </c>
      <c r="AC358" s="2">
        <f>(Table2[[#This Row],[Close Price]]/Table2[[#This Row],[Day Low]])-1</f>
        <v>4.5685763770506593E-3</v>
      </c>
      <c r="AD358" s="2">
        <f>(Table2[[#This Row],[Day High]]/Table2[[#This Row],[Close Price]])-1</f>
        <v>1.054817952268472E-2</v>
      </c>
      <c r="AE358" s="2">
        <f>(Table2[[#This Row],[Close Price]]/Table2[[#This Row],[Current Week Low]])-1</f>
        <v>4.5685763770506593E-3</v>
      </c>
      <c r="AF358" s="2">
        <f>(Table2[[#This Row],[Current Week High]]/Table2[[#This Row],[Close Price]])-1</f>
        <v>1.054817952268472E-2</v>
      </c>
      <c r="AG358" s="2">
        <f>(Table2[[#This Row],[Close Price]]/Table2[[#This Row],[Current Month Low]])-1</f>
        <v>4.5685763770506593E-3</v>
      </c>
      <c r="AH358" s="2">
        <f>(Table2[[#This Row],[Current Month High]]/Table2[[#This Row],[Close Price]])-1</f>
        <v>1.054817952268472E-2</v>
      </c>
      <c r="AI358">
        <v>6.4293665662078201</v>
      </c>
      <c r="AJ358">
        <v>36.1589648798521</v>
      </c>
      <c r="AK358" t="str">
        <f>IF(AND(Table2[[#This Row],[20D EMA]]&gt;Table2[[#This Row],[50D EMA]],Table2[[#This Row],[50D EMA]]&gt;Table2[[#This Row],[200D EMA]]),"Uptrend","Downtrend/NoTrend")</f>
        <v>Uptrend</v>
      </c>
      <c r="AL358">
        <v>-0.04</v>
      </c>
      <c r="AM358" t="s">
        <v>10353</v>
      </c>
      <c r="AN358">
        <v>3.89</v>
      </c>
      <c r="AO358" t="s">
        <v>10354</v>
      </c>
      <c r="AP358">
        <v>0.13200071970168101</v>
      </c>
      <c r="AQ358">
        <f>(Table2[[#This Row],[Sharpe Ratio]]-AVERAGE(Table2[Sharpe Ratio]))/_xlfn.STDEV.P(Table2[Sharpe Ratio])</f>
        <v>0.78294565963219998</v>
      </c>
      <c r="AR35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0.10685645938323196</v>
      </c>
      <c r="AS358">
        <f>_xlfn.RANK.AVG(Table2[[#This Row],[1Y Return vs Nifty Z-Score]],Table2[1Y Return vs Nifty Z-Score])</f>
        <v>388</v>
      </c>
      <c r="AT358">
        <f>_xlfn.RANK.AVG(Table2[[#This Row],[6M Return vs Nifty Z-Score]],Table2[6M Return vs Nifty Z-Score])</f>
        <v>540</v>
      </c>
      <c r="AU358">
        <f>_xlfn.RANK.AVG(Table2[[#This Row],[Sharpe Ratio Z-Score]],Table2[Sharpe Ratio Z-Score])</f>
        <v>159</v>
      </c>
      <c r="AV358">
        <f>(Table2[[#This Row],[Rank 1Y]]+Table2[[#This Row],[Rank 6M]]+Table2[[#This Row],[Rank Sharpe]])/3</f>
        <v>362.33333333333331</v>
      </c>
    </row>
    <row r="359" spans="1:48" x14ac:dyDescent="0.3">
      <c r="A359" t="s">
        <v>1364</v>
      </c>
      <c r="B359" t="s">
        <v>1365</v>
      </c>
      <c r="C359" t="s">
        <v>10322</v>
      </c>
      <c r="D359" t="s">
        <v>138</v>
      </c>
      <c r="E359">
        <v>8220.0854021849991</v>
      </c>
      <c r="F359">
        <v>561.15</v>
      </c>
      <c r="G359">
        <v>22.961086548677301</v>
      </c>
      <c r="H359">
        <f>(Table2[[#This Row],[1Y Return vs Nifty]]-AVERAGE(Table2[1Y Return vs Nifty]))/_xlfn.STDEV.P(Table2[1Y Return vs Nifty])</f>
        <v>6.5209329943824498E-3</v>
      </c>
      <c r="I359">
        <v>-4.5271393762920198</v>
      </c>
      <c r="J359">
        <f>(Table2[[#This Row],[1M Return vs Nifty]]-AVERAGE(Table2[1M Return vs Nifty]))/_xlfn.STDEV.P(Table2[1M Return vs Nifty])</f>
        <v>-0.47689730336142205</v>
      </c>
      <c r="K359">
        <v>4.9903390532034502</v>
      </c>
      <c r="L359">
        <f>(Table2[[#This Row],[6M Return vs Nifty]]-AVERAGE(Table2[6M Return vs Nifty]))/_xlfn.STDEV.P(Table2[6M Return vs Nifty])</f>
        <v>-7.0410044188660703E-2</v>
      </c>
      <c r="M359">
        <v>-11.077477779943701</v>
      </c>
      <c r="N359">
        <f>(Table2[[#This Row],[1W Return vs Nifty]]-AVERAGE(Table2[1W Return vs Nifty]))/_xlfn.STDEV.P(Table2[1W Return vs Nifty])</f>
        <v>-2.43504753286535</v>
      </c>
      <c r="O359">
        <v>587.12</v>
      </c>
      <c r="P359">
        <v>572.15498915862895</v>
      </c>
      <c r="Q359">
        <v>498.47652384787602</v>
      </c>
      <c r="R359">
        <v>32.657697121503801</v>
      </c>
      <c r="S359" s="2">
        <f>(Table2[[#This Row],[Close Price]]-Table2[[#This Row],[20D EMA]])/Table2[[#This Row],[20D EMA]]</f>
        <v>-4.4232865513012719E-2</v>
      </c>
      <c r="T359" s="2">
        <f>(Table2[[#This Row],[Close Price]]-Table2[[#This Row],[50D EMA]])/Table2[[#This Row],[50D EMA]]</f>
        <v>-1.9234279814307201E-2</v>
      </c>
      <c r="U359" s="2">
        <f>(Table2[[#This Row],[Close Price]]-Table2[[#This Row],[200D EMA]])/Table2[[#This Row],[200D EMA]]</f>
        <v>0.12573004575688004</v>
      </c>
      <c r="V359">
        <v>0.53889228136398404</v>
      </c>
      <c r="W359">
        <v>559</v>
      </c>
      <c r="X359">
        <v>577.85</v>
      </c>
      <c r="Y359">
        <v>559</v>
      </c>
      <c r="Z359">
        <v>577.85</v>
      </c>
      <c r="AA359">
        <v>559</v>
      </c>
      <c r="AB359">
        <v>577.85</v>
      </c>
      <c r="AC359" s="2">
        <f>(Table2[[#This Row],[Close Price]]/Table2[[#This Row],[Day Low]])-1</f>
        <v>3.8461538461538325E-3</v>
      </c>
      <c r="AD359" s="2">
        <f>(Table2[[#This Row],[Day High]]/Table2[[#This Row],[Close Price]])-1</f>
        <v>2.9760313641628899E-2</v>
      </c>
      <c r="AE359" s="2">
        <f>(Table2[[#This Row],[Close Price]]/Table2[[#This Row],[Current Week Low]])-1</f>
        <v>3.8461538461538325E-3</v>
      </c>
      <c r="AF359" s="2">
        <f>(Table2[[#This Row],[Current Week High]]/Table2[[#This Row],[Close Price]])-1</f>
        <v>2.9760313641628899E-2</v>
      </c>
      <c r="AG359" s="2">
        <f>(Table2[[#This Row],[Close Price]]/Table2[[#This Row],[Current Month Low]])-1</f>
        <v>3.8461538461538325E-3</v>
      </c>
      <c r="AH359" s="2">
        <f>(Table2[[#This Row],[Current Month High]]/Table2[[#This Row],[Close Price]])-1</f>
        <v>2.9760313641628899E-2</v>
      </c>
      <c r="AI359">
        <v>24.565624164661799</v>
      </c>
      <c r="AJ359">
        <v>54.992404364038002</v>
      </c>
      <c r="AK359" t="str">
        <f>IF(AND(Table2[[#This Row],[20D EMA]]&gt;Table2[[#This Row],[50D EMA]],Table2[[#This Row],[50D EMA]]&gt;Table2[[#This Row],[200D EMA]]),"Uptrend","Downtrend/NoTrend")</f>
        <v>Uptrend</v>
      </c>
      <c r="AL359">
        <v>0.01</v>
      </c>
      <c r="AM359" t="s">
        <v>10354</v>
      </c>
      <c r="AN359">
        <v>-3.52</v>
      </c>
      <c r="AO359" t="s">
        <v>10353</v>
      </c>
      <c r="AP359">
        <v>3.2434502715003997E-2</v>
      </c>
      <c r="AQ359">
        <f>(Table2[[#This Row],[Sharpe Ratio]]-AVERAGE(Table2[Sharpe Ratio]))/_xlfn.STDEV.P(Table2[Sharpe Ratio])</f>
        <v>-0.35622243023491701</v>
      </c>
      <c r="AR35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-3.3320563776559675</v>
      </c>
      <c r="AS359">
        <f>_xlfn.RANK.AVG(Table2[[#This Row],[1Y Return vs Nifty Z-Score]],Table2[1Y Return vs Nifty Z-Score])</f>
        <v>296</v>
      </c>
      <c r="AT359">
        <f>_xlfn.RANK.AVG(Table2[[#This Row],[6M Return vs Nifty Z-Score]],Table2[6M Return vs Nifty Z-Score])</f>
        <v>355</v>
      </c>
      <c r="AU359">
        <f>_xlfn.RANK.AVG(Table2[[#This Row],[Sharpe Ratio Z-Score]],Table2[Sharpe Ratio Z-Score])</f>
        <v>436</v>
      </c>
      <c r="AV359">
        <f>(Table2[[#This Row],[Rank 1Y]]+Table2[[#This Row],[Rank 6M]]+Table2[[#This Row],[Rank Sharpe]])/3</f>
        <v>362.33333333333331</v>
      </c>
    </row>
    <row r="360" spans="1:48" x14ac:dyDescent="0.3">
      <c r="A360" t="s">
        <v>870</v>
      </c>
      <c r="B360" t="s">
        <v>871</v>
      </c>
      <c r="C360" t="s">
        <v>10314</v>
      </c>
      <c r="D360" t="s">
        <v>54</v>
      </c>
      <c r="E360">
        <v>18146.203664820001</v>
      </c>
      <c r="F360">
        <v>1734.55</v>
      </c>
      <c r="G360">
        <v>48.772113541611901</v>
      </c>
      <c r="H360">
        <f>(Table2[[#This Row],[1Y Return vs Nifty]]-AVERAGE(Table2[1Y Return vs Nifty]))/_xlfn.STDEV.P(Table2[1Y Return vs Nifty])</f>
        <v>0.44245137377999638</v>
      </c>
      <c r="I360">
        <v>1.4795150289771799</v>
      </c>
      <c r="J360">
        <f>(Table2[[#This Row],[1M Return vs Nifty]]-AVERAGE(Table2[1M Return vs Nifty]))/_xlfn.STDEV.P(Table2[1M Return vs Nifty])</f>
        <v>0.13991994477288183</v>
      </c>
      <c r="K360">
        <v>5.0845149266050003</v>
      </c>
      <c r="L360">
        <f>(Table2[[#This Row],[6M Return vs Nifty]]-AVERAGE(Table2[6M Return vs Nifty]))/_xlfn.STDEV.P(Table2[6M Return vs Nifty])</f>
        <v>-6.7119063974018303E-2</v>
      </c>
      <c r="M360">
        <v>0.37124047493010998</v>
      </c>
      <c r="N360">
        <f>(Table2[[#This Row],[1W Return vs Nifty]]-AVERAGE(Table2[1W Return vs Nifty]))/_xlfn.STDEV.P(Table2[1W Return vs Nifty])</f>
        <v>0.31596294773094941</v>
      </c>
      <c r="O360">
        <v>1634.44</v>
      </c>
      <c r="P360">
        <v>1611.5049789898601</v>
      </c>
      <c r="Q360">
        <v>1462.18475850502</v>
      </c>
      <c r="R360">
        <v>67.526872752038102</v>
      </c>
      <c r="S360" s="2">
        <f>(Table2[[#This Row],[Close Price]]-Table2[[#This Row],[20D EMA]])/Table2[[#This Row],[20D EMA]]</f>
        <v>6.1250336506693363E-2</v>
      </c>
      <c r="T360" s="2">
        <f>(Table2[[#This Row],[Close Price]]-Table2[[#This Row],[50D EMA]])/Table2[[#This Row],[50D EMA]]</f>
        <v>7.6354105394863994E-2</v>
      </c>
      <c r="U360" s="2">
        <f>(Table2[[#This Row],[Close Price]]-Table2[[#This Row],[200D EMA]])/Table2[[#This Row],[200D EMA]]</f>
        <v>0.18627279480977085</v>
      </c>
      <c r="V360">
        <v>2.69204317905327</v>
      </c>
      <c r="W360">
        <v>1694.75</v>
      </c>
      <c r="X360">
        <v>1760</v>
      </c>
      <c r="Y360">
        <v>1694.75</v>
      </c>
      <c r="Z360">
        <v>1760</v>
      </c>
      <c r="AA360">
        <v>1694.75</v>
      </c>
      <c r="AB360">
        <v>1760</v>
      </c>
      <c r="AC360" s="2">
        <f>(Table2[[#This Row],[Close Price]]/Table2[[#This Row],[Day Low]])-1</f>
        <v>2.3484289718247453E-2</v>
      </c>
      <c r="AD360" s="2">
        <f>(Table2[[#This Row],[Day High]]/Table2[[#This Row],[Close Price]])-1</f>
        <v>1.467239341615989E-2</v>
      </c>
      <c r="AE360" s="2">
        <f>(Table2[[#This Row],[Close Price]]/Table2[[#This Row],[Current Week Low]])-1</f>
        <v>2.3484289718247453E-2</v>
      </c>
      <c r="AF360" s="2">
        <f>(Table2[[#This Row],[Current Week High]]/Table2[[#This Row],[Close Price]])-1</f>
        <v>1.467239341615989E-2</v>
      </c>
      <c r="AG360" s="2">
        <f>(Table2[[#This Row],[Close Price]]/Table2[[#This Row],[Current Month Low]])-1</f>
        <v>2.3484289718247453E-2</v>
      </c>
      <c r="AH360" s="2">
        <f>(Table2[[#This Row],[Current Month High]]/Table2[[#This Row],[Close Price]])-1</f>
        <v>1.467239341615989E-2</v>
      </c>
      <c r="AI360">
        <v>4.6380905710414702</v>
      </c>
      <c r="AJ360">
        <v>80.927297381871199</v>
      </c>
      <c r="AK360" t="str">
        <f>IF(AND(Table2[[#This Row],[20D EMA]]&gt;Table2[[#This Row],[50D EMA]],Table2[[#This Row],[50D EMA]]&gt;Table2[[#This Row],[200D EMA]]),"Uptrend","Downtrend/NoTrend")</f>
        <v>Uptrend</v>
      </c>
      <c r="AL360">
        <v>0.04</v>
      </c>
      <c r="AM360" t="s">
        <v>10354</v>
      </c>
      <c r="AN360">
        <v>10.33</v>
      </c>
      <c r="AO360" t="s">
        <v>10354</v>
      </c>
      <c r="AQ360">
        <f>(Table2[[#This Row],[Sharpe Ratio]]-AVERAGE(Table2[Sharpe Ratio]))/_xlfn.STDEV.P(Table2[Sharpe Ratio])</f>
        <v>-0.72731567472953307</v>
      </c>
      <c r="AR36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0.10389952758027626</v>
      </c>
      <c r="AS360">
        <f>_xlfn.RANK.AVG(Table2[[#This Row],[1Y Return vs Nifty Z-Score]],Table2[1Y Return vs Nifty Z-Score])</f>
        <v>186</v>
      </c>
      <c r="AT360">
        <f>_xlfn.RANK.AVG(Table2[[#This Row],[6M Return vs Nifty Z-Score]],Table2[6M Return vs Nifty Z-Score])</f>
        <v>354</v>
      </c>
      <c r="AU360">
        <f>_xlfn.RANK.AVG(Table2[[#This Row],[Sharpe Ratio Z-Score]],Table2[Sharpe Ratio Z-Score])</f>
        <v>548</v>
      </c>
      <c r="AV360">
        <f>(Table2[[#This Row],[Rank 1Y]]+Table2[[#This Row],[Rank 6M]]+Table2[[#This Row],[Rank Sharpe]])/3</f>
        <v>362.66666666666669</v>
      </c>
    </row>
    <row r="361" spans="1:48" x14ac:dyDescent="0.3">
      <c r="A361" t="s">
        <v>1391</v>
      </c>
      <c r="B361" t="s">
        <v>1392</v>
      </c>
      <c r="C361" t="s">
        <v>10326</v>
      </c>
      <c r="D361" t="s">
        <v>706</v>
      </c>
      <c r="E361">
        <v>7951.74602736</v>
      </c>
      <c r="F361">
        <v>469.4</v>
      </c>
      <c r="G361">
        <v>-3.4747567359431399</v>
      </c>
      <c r="H361">
        <f>(Table2[[#This Row],[1Y Return vs Nifty]]-AVERAGE(Table2[1Y Return vs Nifty]))/_xlfn.STDEV.P(Table2[1Y Return vs Nifty])</f>
        <v>-0.43996222394309947</v>
      </c>
      <c r="I361">
        <v>-8.2032215960531598</v>
      </c>
      <c r="J361">
        <f>(Table2[[#This Row],[1M Return vs Nifty]]-AVERAGE(Table2[1M Return vs Nifty]))/_xlfn.STDEV.P(Table2[1M Return vs Nifty])</f>
        <v>-0.8543904577402428</v>
      </c>
      <c r="K361">
        <v>11.2689262223174</v>
      </c>
      <c r="L361">
        <f>(Table2[[#This Row],[6M Return vs Nifty]]-AVERAGE(Table2[6M Return vs Nifty]))/_xlfn.STDEV.P(Table2[6M Return vs Nifty])</f>
        <v>0.14899547235334479</v>
      </c>
      <c r="M361">
        <v>-4.6943730465590496</v>
      </c>
      <c r="N361">
        <f>(Table2[[#This Row],[1W Return vs Nifty]]-AVERAGE(Table2[1W Return vs Nifty]))/_xlfn.STDEV.P(Table2[1W Return vs Nifty])</f>
        <v>-0.90125242765262503</v>
      </c>
      <c r="O361">
        <v>481.34</v>
      </c>
      <c r="P361">
        <v>486.82828675187602</v>
      </c>
      <c r="Q361">
        <v>433.43023246473098</v>
      </c>
      <c r="R361">
        <v>42.870270968412903</v>
      </c>
      <c r="S361" s="2">
        <f>(Table2[[#This Row],[Close Price]]-Table2[[#This Row],[20D EMA]])/Table2[[#This Row],[20D EMA]]</f>
        <v>-2.4805750612872393E-2</v>
      </c>
      <c r="T361" s="2">
        <f>(Table2[[#This Row],[Close Price]]-Table2[[#This Row],[50D EMA]])/Table2[[#This Row],[50D EMA]]</f>
        <v>-3.5799659194328613E-2</v>
      </c>
      <c r="U361" s="2">
        <f>(Table2[[#This Row],[Close Price]]-Table2[[#This Row],[200D EMA]])/Table2[[#This Row],[200D EMA]]</f>
        <v>8.2988598489598733E-2</v>
      </c>
      <c r="V361">
        <v>0.24618012117416499</v>
      </c>
      <c r="W361">
        <v>459.05</v>
      </c>
      <c r="X361">
        <v>475.5</v>
      </c>
      <c r="Y361">
        <v>459.05</v>
      </c>
      <c r="Z361">
        <v>475.5</v>
      </c>
      <c r="AA361">
        <v>459.05</v>
      </c>
      <c r="AB361">
        <v>475.5</v>
      </c>
      <c r="AC361" s="2">
        <f>(Table2[[#This Row],[Close Price]]/Table2[[#This Row],[Day Low]])-1</f>
        <v>2.2546563555168264E-2</v>
      </c>
      <c r="AD361" s="2">
        <f>(Table2[[#This Row],[Day High]]/Table2[[#This Row],[Close Price]])-1</f>
        <v>1.2995313165743649E-2</v>
      </c>
      <c r="AE361" s="2">
        <f>(Table2[[#This Row],[Close Price]]/Table2[[#This Row],[Current Week Low]])-1</f>
        <v>2.2546563555168264E-2</v>
      </c>
      <c r="AF361" s="2">
        <f>(Table2[[#This Row],[Current Week High]]/Table2[[#This Row],[Close Price]])-1</f>
        <v>1.2995313165743649E-2</v>
      </c>
      <c r="AG361" s="2">
        <f>(Table2[[#This Row],[Close Price]]/Table2[[#This Row],[Current Month Low]])-1</f>
        <v>2.2546563555168264E-2</v>
      </c>
      <c r="AH361" s="2">
        <f>(Table2[[#This Row],[Current Month High]]/Table2[[#This Row],[Close Price]])-1</f>
        <v>1.2995313165743649E-2</v>
      </c>
      <c r="AI361">
        <v>36.077971878994397</v>
      </c>
      <c r="AJ361">
        <v>47.101222187402001</v>
      </c>
      <c r="AK361" t="str">
        <f>IF(AND(Table2[[#This Row],[20D EMA]]&gt;Table2[[#This Row],[50D EMA]],Table2[[#This Row],[50D EMA]]&gt;Table2[[#This Row],[200D EMA]]),"Uptrend","Downtrend/NoTrend")</f>
        <v>Downtrend/NoTrend</v>
      </c>
      <c r="AL361">
        <v>0</v>
      </c>
      <c r="AM361" t="s">
        <v>10355</v>
      </c>
      <c r="AN361">
        <v>-3.69</v>
      </c>
      <c r="AO361" t="s">
        <v>10353</v>
      </c>
      <c r="AP361">
        <v>5.9381618735485003E-2</v>
      </c>
      <c r="AQ361">
        <f>(Table2[[#This Row],[Sharpe Ratio]]-AVERAGE(Table2[Sharpe Ratio]))/_xlfn.STDEV.P(Table2[Sharpe Ratio])</f>
        <v>-4.7912085486290577E-2</v>
      </c>
      <c r="AR36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61">
        <f>_xlfn.RANK.AVG(Table2[[#This Row],[1Y Return vs Nifty Z-Score]],Table2[1Y Return vs Nifty Z-Score])</f>
        <v>450</v>
      </c>
      <c r="AT361">
        <f>_xlfn.RANK.AVG(Table2[[#This Row],[6M Return vs Nifty Z-Score]],Table2[6M Return vs Nifty Z-Score])</f>
        <v>272</v>
      </c>
      <c r="AU361">
        <f>_xlfn.RANK.AVG(Table2[[#This Row],[Sharpe Ratio Z-Score]],Table2[Sharpe Ratio Z-Score])</f>
        <v>367</v>
      </c>
      <c r="AV361">
        <f>(Table2[[#This Row],[Rank 1Y]]+Table2[[#This Row],[Rank 6M]]+Table2[[#This Row],[Rank Sharpe]])/3</f>
        <v>363</v>
      </c>
    </row>
    <row r="362" spans="1:48" x14ac:dyDescent="0.3">
      <c r="A362" t="s">
        <v>1304</v>
      </c>
      <c r="B362" t="s">
        <v>1305</v>
      </c>
      <c r="C362" t="s">
        <v>10314</v>
      </c>
      <c r="D362" t="s">
        <v>54</v>
      </c>
      <c r="E362">
        <v>8834.8892082599996</v>
      </c>
      <c r="F362">
        <v>542.65</v>
      </c>
      <c r="G362">
        <v>13.264781026243201</v>
      </c>
      <c r="H362">
        <f>(Table2[[#This Row],[1Y Return vs Nifty]]-AVERAGE(Table2[1Y Return vs Nifty]))/_xlfn.STDEV.P(Table2[1Y Return vs Nifty])</f>
        <v>-0.15724297851304178</v>
      </c>
      <c r="I362">
        <v>6.4691100920604399</v>
      </c>
      <c r="J362">
        <f>(Table2[[#This Row],[1M Return vs Nifty]]-AVERAGE(Table2[1M Return vs Nifty]))/_xlfn.STDEV.P(Table2[1M Return vs Nifty])</f>
        <v>0.65229640069411998</v>
      </c>
      <c r="K362">
        <v>8.6419756405761792</v>
      </c>
      <c r="L362">
        <f>(Table2[[#This Row],[6M Return vs Nifty]]-AVERAGE(Table2[6M Return vs Nifty]))/_xlfn.STDEV.P(Table2[6M Return vs Nifty])</f>
        <v>5.7196563810263605E-2</v>
      </c>
      <c r="M362">
        <v>0.88975902901229997</v>
      </c>
      <c r="N362">
        <f>(Table2[[#This Row],[1W Return vs Nifty]]-AVERAGE(Table2[1W Return vs Nifty]))/_xlfn.STDEV.P(Table2[1W Return vs Nifty])</f>
        <v>0.44055767920287575</v>
      </c>
      <c r="O362">
        <v>518.03</v>
      </c>
      <c r="P362">
        <v>500.55704923351499</v>
      </c>
      <c r="Q362">
        <v>450.37487211575802</v>
      </c>
      <c r="R362">
        <v>66.540143973110304</v>
      </c>
      <c r="S362" s="2">
        <f>(Table2[[#This Row],[Close Price]]-Table2[[#This Row],[20D EMA]])/Table2[[#This Row],[20D EMA]]</f>
        <v>4.7526205046039813E-2</v>
      </c>
      <c r="T362" s="2">
        <f>(Table2[[#This Row],[Close Price]]-Table2[[#This Row],[50D EMA]])/Table2[[#This Row],[50D EMA]]</f>
        <v>8.4092214525677764E-2</v>
      </c>
      <c r="U362" s="2">
        <f>(Table2[[#This Row],[Close Price]]-Table2[[#This Row],[200D EMA]])/Table2[[#This Row],[200D EMA]]</f>
        <v>0.20488516033488843</v>
      </c>
      <c r="V362">
        <v>1.23956172367031</v>
      </c>
      <c r="W362">
        <v>535.20000000000005</v>
      </c>
      <c r="X362">
        <v>552.6</v>
      </c>
      <c r="Y362">
        <v>535.20000000000005</v>
      </c>
      <c r="Z362">
        <v>552.6</v>
      </c>
      <c r="AA362">
        <v>535.20000000000005</v>
      </c>
      <c r="AB362">
        <v>552.6</v>
      </c>
      <c r="AC362" s="2">
        <f>(Table2[[#This Row],[Close Price]]/Table2[[#This Row],[Day Low]])-1</f>
        <v>1.3920029895366115E-2</v>
      </c>
      <c r="AD362" s="2">
        <f>(Table2[[#This Row],[Day High]]/Table2[[#This Row],[Close Price]])-1</f>
        <v>1.8335943978623481E-2</v>
      </c>
      <c r="AE362" s="2">
        <f>(Table2[[#This Row],[Close Price]]/Table2[[#This Row],[Current Week Low]])-1</f>
        <v>1.3920029895366115E-2</v>
      </c>
      <c r="AF362" s="2">
        <f>(Table2[[#This Row],[Current Week High]]/Table2[[#This Row],[Close Price]])-1</f>
        <v>1.8335943978623481E-2</v>
      </c>
      <c r="AG362" s="2">
        <f>(Table2[[#This Row],[Close Price]]/Table2[[#This Row],[Current Month Low]])-1</f>
        <v>1.3920029895366115E-2</v>
      </c>
      <c r="AH362" s="2">
        <f>(Table2[[#This Row],[Current Month High]]/Table2[[#This Row],[Close Price]])-1</f>
        <v>1.8335943978623481E-2</v>
      </c>
      <c r="AI362">
        <v>1.8335943978623399</v>
      </c>
      <c r="AJ362">
        <v>58.0687445383046</v>
      </c>
      <c r="AK362" t="str">
        <f>IF(AND(Table2[[#This Row],[20D EMA]]&gt;Table2[[#This Row],[50D EMA]],Table2[[#This Row],[50D EMA]]&gt;Table2[[#This Row],[200D EMA]]),"Uptrend","Downtrend/NoTrend")</f>
        <v>Uptrend</v>
      </c>
      <c r="AL362">
        <v>0.02</v>
      </c>
      <c r="AM362" t="s">
        <v>10354</v>
      </c>
      <c r="AN362">
        <v>14.17</v>
      </c>
      <c r="AO362" t="s">
        <v>10354</v>
      </c>
      <c r="AP362">
        <v>3.3243894862986997E-2</v>
      </c>
      <c r="AQ362">
        <f>(Table2[[#This Row],[Sharpe Ratio]]-AVERAGE(Table2[Sharpe Ratio]))/_xlfn.STDEV.P(Table2[Sharpe Ratio])</f>
        <v>-0.34696192265437276</v>
      </c>
      <c r="AR36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0.64584574253984472</v>
      </c>
      <c r="AS362">
        <f>_xlfn.RANK.AVG(Table2[[#This Row],[1Y Return vs Nifty Z-Score]],Table2[1Y Return vs Nifty Z-Score])</f>
        <v>350</v>
      </c>
      <c r="AT362">
        <f>_xlfn.RANK.AVG(Table2[[#This Row],[6M Return vs Nifty Z-Score]],Table2[6M Return vs Nifty Z-Score])</f>
        <v>311</v>
      </c>
      <c r="AU362">
        <f>_xlfn.RANK.AVG(Table2[[#This Row],[Sharpe Ratio Z-Score]],Table2[Sharpe Ratio Z-Score])</f>
        <v>431</v>
      </c>
      <c r="AV362">
        <f>(Table2[[#This Row],[Rank 1Y]]+Table2[[#This Row],[Rank 6M]]+Table2[[#This Row],[Rank Sharpe]])/3</f>
        <v>364</v>
      </c>
    </row>
    <row r="363" spans="1:48" x14ac:dyDescent="0.3">
      <c r="A363" t="s">
        <v>980</v>
      </c>
      <c r="B363" t="s">
        <v>981</v>
      </c>
      <c r="C363" t="s">
        <v>10320</v>
      </c>
      <c r="D363" t="s">
        <v>338</v>
      </c>
      <c r="E363">
        <v>15073.98811101</v>
      </c>
      <c r="F363">
        <v>4465.8500000000004</v>
      </c>
      <c r="G363">
        <v>17.290266720651001</v>
      </c>
      <c r="H363">
        <f>(Table2[[#This Row],[1Y Return vs Nifty]]-AVERAGE(Table2[1Y Return vs Nifty]))/_xlfn.STDEV.P(Table2[1Y Return vs Nifty])</f>
        <v>-8.9255302020365385E-2</v>
      </c>
      <c r="I363">
        <v>3.2056511379937702</v>
      </c>
      <c r="J363">
        <f>(Table2[[#This Row],[1M Return vs Nifty]]-AVERAGE(Table2[1M Return vs Nifty]))/_xlfn.STDEV.P(Table2[1M Return vs Nifty])</f>
        <v>0.31717511093241235</v>
      </c>
      <c r="K363">
        <v>9.1242071335014092</v>
      </c>
      <c r="L363">
        <f>(Table2[[#This Row],[6M Return vs Nifty]]-AVERAGE(Table2[6M Return vs Nifty]))/_xlfn.STDEV.P(Table2[6M Return vs Nifty])</f>
        <v>7.4048165444236605E-2</v>
      </c>
      <c r="M363">
        <v>4.6629657474934696</v>
      </c>
      <c r="N363">
        <f>(Table2[[#This Row],[1W Return vs Nifty]]-AVERAGE(Table2[1W Return vs Nifty]))/_xlfn.STDEV.P(Table2[1W Return vs Nifty])</f>
        <v>1.3472208529235816</v>
      </c>
      <c r="O363">
        <v>4316.66</v>
      </c>
      <c r="P363">
        <v>4249.22081710784</v>
      </c>
      <c r="Q363">
        <v>3794.19480279463</v>
      </c>
      <c r="R363">
        <v>65.787112838220395</v>
      </c>
      <c r="S363" s="2">
        <f>(Table2[[#This Row],[Close Price]]-Table2[[#This Row],[20D EMA]])/Table2[[#This Row],[20D EMA]]</f>
        <v>3.4561443338136551E-2</v>
      </c>
      <c r="T363" s="2">
        <f>(Table2[[#This Row],[Close Price]]-Table2[[#This Row],[50D EMA]])/Table2[[#This Row],[50D EMA]]</f>
        <v>5.0980919141689909E-2</v>
      </c>
      <c r="U363" s="2">
        <f>(Table2[[#This Row],[Close Price]]-Table2[[#This Row],[200D EMA]])/Table2[[#This Row],[200D EMA]]</f>
        <v>0.17702180096569103</v>
      </c>
      <c r="V363">
        <v>0.88282154211935804</v>
      </c>
      <c r="W363">
        <v>4418.05</v>
      </c>
      <c r="X363">
        <v>4520</v>
      </c>
      <c r="Y363">
        <v>4418.05</v>
      </c>
      <c r="Z363">
        <v>4520</v>
      </c>
      <c r="AA363">
        <v>4418.05</v>
      </c>
      <c r="AB363">
        <v>4520</v>
      </c>
      <c r="AC363" s="2">
        <f>(Table2[[#This Row],[Close Price]]/Table2[[#This Row],[Day Low]])-1</f>
        <v>1.0819252837790394E-2</v>
      </c>
      <c r="AD363" s="2">
        <f>(Table2[[#This Row],[Day High]]/Table2[[#This Row],[Close Price]])-1</f>
        <v>1.2125351276912388E-2</v>
      </c>
      <c r="AE363" s="2">
        <f>(Table2[[#This Row],[Close Price]]/Table2[[#This Row],[Current Week Low]])-1</f>
        <v>1.0819252837790394E-2</v>
      </c>
      <c r="AF363" s="2">
        <f>(Table2[[#This Row],[Current Week High]]/Table2[[#This Row],[Close Price]])-1</f>
        <v>1.2125351276912388E-2</v>
      </c>
      <c r="AG363" s="2">
        <f>(Table2[[#This Row],[Close Price]]/Table2[[#This Row],[Current Month Low]])-1</f>
        <v>1.0819252837790394E-2</v>
      </c>
      <c r="AH363" s="2">
        <f>(Table2[[#This Row],[Current Month High]]/Table2[[#This Row],[Close Price]])-1</f>
        <v>1.2125351276912388E-2</v>
      </c>
      <c r="AI363">
        <v>9.4528477221581504</v>
      </c>
      <c r="AJ363">
        <v>64.122305727568403</v>
      </c>
      <c r="AK363" t="str">
        <f>IF(AND(Table2[[#This Row],[20D EMA]]&gt;Table2[[#This Row],[50D EMA]],Table2[[#This Row],[50D EMA]]&gt;Table2[[#This Row],[200D EMA]]),"Uptrend","Downtrend/NoTrend")</f>
        <v>Uptrend</v>
      </c>
      <c r="AL363">
        <v>0</v>
      </c>
      <c r="AM363" t="s">
        <v>10355</v>
      </c>
      <c r="AN363">
        <v>9.2799999999999994</v>
      </c>
      <c r="AO363" t="s">
        <v>10354</v>
      </c>
      <c r="AP363">
        <v>2.4350101543335001E-2</v>
      </c>
      <c r="AQ363">
        <f>(Table2[[#This Row],[Sharpe Ratio]]-AVERAGE(Table2[Sharpe Ratio]))/_xlfn.STDEV.P(Table2[Sharpe Ratio])</f>
        <v>-0.44871858123040959</v>
      </c>
      <c r="AR36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1.2004702460494556</v>
      </c>
      <c r="AS363">
        <f>_xlfn.RANK.AVG(Table2[[#This Row],[1Y Return vs Nifty Z-Score]],Table2[1Y Return vs Nifty Z-Score])</f>
        <v>331</v>
      </c>
      <c r="AT363">
        <f>_xlfn.RANK.AVG(Table2[[#This Row],[6M Return vs Nifty Z-Score]],Table2[6M Return vs Nifty Z-Score])</f>
        <v>303</v>
      </c>
      <c r="AU363">
        <f>_xlfn.RANK.AVG(Table2[[#This Row],[Sharpe Ratio Z-Score]],Table2[Sharpe Ratio Z-Score])</f>
        <v>459</v>
      </c>
      <c r="AV363">
        <f>(Table2[[#This Row],[Rank 1Y]]+Table2[[#This Row],[Rank 6M]]+Table2[[#This Row],[Rank Sharpe]])/3</f>
        <v>364.33333333333331</v>
      </c>
    </row>
    <row r="364" spans="1:48" x14ac:dyDescent="0.3">
      <c r="A364" t="s">
        <v>1430</v>
      </c>
      <c r="B364" t="s">
        <v>1431</v>
      </c>
      <c r="C364" t="s">
        <v>627</v>
      </c>
      <c r="D364" t="s">
        <v>627</v>
      </c>
      <c r="E364">
        <v>7562.4484667399902</v>
      </c>
      <c r="F364">
        <v>539.4</v>
      </c>
      <c r="G364">
        <v>21.514811217415801</v>
      </c>
      <c r="H364">
        <f>(Table2[[#This Row],[1Y Return vs Nifty]]-AVERAGE(Table2[1Y Return vs Nifty]))/_xlfn.STDEV.P(Table2[1Y Return vs Nifty])</f>
        <v>-1.7905659671874852E-2</v>
      </c>
      <c r="I364">
        <v>-9.4718682123382703</v>
      </c>
      <c r="J364">
        <f>(Table2[[#This Row],[1M Return vs Nifty]]-AVERAGE(Table2[1M Return vs Nifty]))/_xlfn.STDEV.P(Table2[1M Return vs Nifty])</f>
        <v>-0.98466649193748701</v>
      </c>
      <c r="K364">
        <v>-8.7787104513400607</v>
      </c>
      <c r="L364">
        <f>(Table2[[#This Row],[6M Return vs Nifty]]-AVERAGE(Table2[6M Return vs Nifty]))/_xlfn.STDEV.P(Table2[6M Return vs Nifty])</f>
        <v>-0.55157011053255844</v>
      </c>
      <c r="M364">
        <v>-10.004679427844</v>
      </c>
      <c r="N364">
        <f>(Table2[[#This Row],[1W Return vs Nifty]]-AVERAGE(Table2[1W Return vs Nifty]))/_xlfn.STDEV.P(Table2[1W Return vs Nifty])</f>
        <v>-2.1772650069536539</v>
      </c>
      <c r="O364">
        <v>566.85</v>
      </c>
      <c r="P364">
        <v>547.38317665400496</v>
      </c>
      <c r="Q364">
        <v>507.126234148702</v>
      </c>
      <c r="R364">
        <v>30.0678529957272</v>
      </c>
      <c r="S364" s="2">
        <f>(Table2[[#This Row],[Close Price]]-Table2[[#This Row],[20D EMA]])/Table2[[#This Row],[20D EMA]]</f>
        <v>-4.8425509394019663E-2</v>
      </c>
      <c r="T364" s="2">
        <f>(Table2[[#This Row],[Close Price]]-Table2[[#This Row],[50D EMA]])/Table2[[#This Row],[50D EMA]]</f>
        <v>-1.4584256503467697E-2</v>
      </c>
      <c r="U364" s="2">
        <f>(Table2[[#This Row],[Close Price]]-Table2[[#This Row],[200D EMA]])/Table2[[#This Row],[200D EMA]]</f>
        <v>6.3640497529131007E-2</v>
      </c>
      <c r="V364">
        <v>1.43966919505862</v>
      </c>
      <c r="W364">
        <v>530.29999999999995</v>
      </c>
      <c r="X364">
        <v>545.79999999999995</v>
      </c>
      <c r="Y364">
        <v>530.29999999999995</v>
      </c>
      <c r="Z364">
        <v>545.79999999999995</v>
      </c>
      <c r="AA364">
        <v>530.29999999999995</v>
      </c>
      <c r="AB364">
        <v>545.79999999999995</v>
      </c>
      <c r="AC364" s="2">
        <f>(Table2[[#This Row],[Close Price]]/Table2[[#This Row],[Day Low]])-1</f>
        <v>1.7160098057703133E-2</v>
      </c>
      <c r="AD364" s="2">
        <f>(Table2[[#This Row],[Day High]]/Table2[[#This Row],[Close Price]])-1</f>
        <v>1.186503522432325E-2</v>
      </c>
      <c r="AE364" s="2">
        <f>(Table2[[#This Row],[Close Price]]/Table2[[#This Row],[Current Week Low]])-1</f>
        <v>1.7160098057703133E-2</v>
      </c>
      <c r="AF364" s="2">
        <f>(Table2[[#This Row],[Current Week High]]/Table2[[#This Row],[Close Price]])-1</f>
        <v>1.186503522432325E-2</v>
      </c>
      <c r="AG364" s="2">
        <f>(Table2[[#This Row],[Close Price]]/Table2[[#This Row],[Current Month Low]])-1</f>
        <v>1.7160098057703133E-2</v>
      </c>
      <c r="AH364" s="2">
        <f>(Table2[[#This Row],[Current Month High]]/Table2[[#This Row],[Close Price]])-1</f>
        <v>1.186503522432325E-2</v>
      </c>
      <c r="AI364">
        <v>23.470522803114498</v>
      </c>
      <c r="AJ364">
        <v>66.893564356435604</v>
      </c>
      <c r="AK364" t="str">
        <f>IF(AND(Table2[[#This Row],[20D EMA]]&gt;Table2[[#This Row],[50D EMA]],Table2[[#This Row],[50D EMA]]&gt;Table2[[#This Row],[200D EMA]]),"Uptrend","Downtrend/NoTrend")</f>
        <v>Uptrend</v>
      </c>
      <c r="AL364">
        <v>-0.02</v>
      </c>
      <c r="AM364" t="s">
        <v>10353</v>
      </c>
      <c r="AN364">
        <v>-1.1599999999999999</v>
      </c>
      <c r="AO364" t="s">
        <v>10353</v>
      </c>
      <c r="AP364">
        <v>8.0803314442514998E-2</v>
      </c>
      <c r="AQ364">
        <f>(Table2[[#This Row],[Sharpe Ratio]]-AVERAGE(Table2[Sharpe Ratio]))/_xlfn.STDEV.P(Table2[Sharpe Ratio])</f>
        <v>0.19718020503989606</v>
      </c>
      <c r="AR36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-3.5342270640556781</v>
      </c>
      <c r="AS364">
        <f>_xlfn.RANK.AVG(Table2[[#This Row],[1Y Return vs Nifty Z-Score]],Table2[1Y Return vs Nifty Z-Score])</f>
        <v>305</v>
      </c>
      <c r="AT364">
        <f>_xlfn.RANK.AVG(Table2[[#This Row],[6M Return vs Nifty Z-Score]],Table2[6M Return vs Nifty Z-Score])</f>
        <v>502</v>
      </c>
      <c r="AU364">
        <f>_xlfn.RANK.AVG(Table2[[#This Row],[Sharpe Ratio Z-Score]],Table2[Sharpe Ratio Z-Score])</f>
        <v>289</v>
      </c>
      <c r="AV364">
        <f>(Table2[[#This Row],[Rank 1Y]]+Table2[[#This Row],[Rank 6M]]+Table2[[#This Row],[Rank Sharpe]])/3</f>
        <v>365.33333333333331</v>
      </c>
    </row>
    <row r="365" spans="1:48" x14ac:dyDescent="0.3">
      <c r="A365" t="s">
        <v>485</v>
      </c>
      <c r="B365" t="s">
        <v>486</v>
      </c>
      <c r="C365" t="s">
        <v>10310</v>
      </c>
      <c r="D365" t="s">
        <v>37</v>
      </c>
      <c r="E365">
        <v>43672</v>
      </c>
      <c r="F365">
        <v>265</v>
      </c>
      <c r="G365">
        <v>68.659248358080305</v>
      </c>
      <c r="H365">
        <f>(Table2[[#This Row],[1Y Return vs Nifty]]-AVERAGE(Table2[1Y Return vs Nifty]))/_xlfn.STDEV.P(Table2[1Y Return vs Nifty])</f>
        <v>0.77833136216167242</v>
      </c>
      <c r="I365">
        <v>-6.9140930931229203</v>
      </c>
      <c r="J365">
        <f>(Table2[[#This Row],[1M Return vs Nifty]]-AVERAGE(Table2[1M Return vs Nifty]))/_xlfn.STDEV.P(Table2[1M Return vs Nifty])</f>
        <v>-0.72201115937884686</v>
      </c>
      <c r="K365">
        <v>-15.6411319469318</v>
      </c>
      <c r="L365">
        <f>(Table2[[#This Row],[6M Return vs Nifty]]-AVERAGE(Table2[6M Return vs Nifty]))/_xlfn.STDEV.P(Table2[6M Return vs Nifty])</f>
        <v>-0.79137774438623476</v>
      </c>
      <c r="M365">
        <v>-0.38766494008251601</v>
      </c>
      <c r="N365">
        <f>(Table2[[#This Row],[1W Return vs Nifty]]-AVERAGE(Table2[1W Return vs Nifty]))/_xlfn.STDEV.P(Table2[1W Return vs Nifty])</f>
        <v>0.13360570004584335</v>
      </c>
      <c r="O365">
        <v>262.85000000000002</v>
      </c>
      <c r="P365">
        <v>259.41817933863803</v>
      </c>
      <c r="Q365">
        <v>231.064530645893</v>
      </c>
      <c r="R365">
        <v>52.910017443151503</v>
      </c>
      <c r="S365" s="2">
        <f>(Table2[[#This Row],[Close Price]]-Table2[[#This Row],[20D EMA]])/Table2[[#This Row],[20D EMA]]</f>
        <v>8.1795700970134187E-3</v>
      </c>
      <c r="T365" s="2">
        <f>(Table2[[#This Row],[Close Price]]-Table2[[#This Row],[50D EMA]])/Table2[[#This Row],[50D EMA]]</f>
        <v>2.1516690447802442E-2</v>
      </c>
      <c r="U365" s="2">
        <f>(Table2[[#This Row],[Close Price]]-Table2[[#This Row],[200D EMA]])/Table2[[#This Row],[200D EMA]]</f>
        <v>0.14686576628289694</v>
      </c>
      <c r="V365">
        <v>0.56647097537680602</v>
      </c>
      <c r="W365">
        <v>259</v>
      </c>
      <c r="X365">
        <v>271.35000000000002</v>
      </c>
      <c r="Y365">
        <v>259</v>
      </c>
      <c r="Z365">
        <v>271.35000000000002</v>
      </c>
      <c r="AA365">
        <v>259</v>
      </c>
      <c r="AB365">
        <v>271.35000000000002</v>
      </c>
      <c r="AC365" s="2">
        <f>(Table2[[#This Row],[Close Price]]/Table2[[#This Row],[Day Low]])-1</f>
        <v>2.316602316602312E-2</v>
      </c>
      <c r="AD365" s="2">
        <f>(Table2[[#This Row],[Day High]]/Table2[[#This Row],[Close Price]])-1</f>
        <v>2.396226415094338E-2</v>
      </c>
      <c r="AE365" s="2">
        <f>(Table2[[#This Row],[Close Price]]/Table2[[#This Row],[Current Week Low]])-1</f>
        <v>2.316602316602312E-2</v>
      </c>
      <c r="AF365" s="2">
        <f>(Table2[[#This Row],[Current Week High]]/Table2[[#This Row],[Close Price]])-1</f>
        <v>2.396226415094338E-2</v>
      </c>
      <c r="AG365" s="2">
        <f>(Table2[[#This Row],[Close Price]]/Table2[[#This Row],[Current Month Low]])-1</f>
        <v>2.316602316602312E-2</v>
      </c>
      <c r="AH365" s="2">
        <f>(Table2[[#This Row],[Current Month High]]/Table2[[#This Row],[Close Price]])-1</f>
        <v>2.396226415094338E-2</v>
      </c>
      <c r="AI365">
        <v>22.528301886792399</v>
      </c>
      <c r="AJ365">
        <v>114.488061513557</v>
      </c>
      <c r="AK365" t="str">
        <f>IF(AND(Table2[[#This Row],[20D EMA]]&gt;Table2[[#This Row],[50D EMA]],Table2[[#This Row],[50D EMA]]&gt;Table2[[#This Row],[200D EMA]]),"Uptrend","Downtrend/NoTrend")</f>
        <v>Uptrend</v>
      </c>
      <c r="AL365">
        <v>0.03</v>
      </c>
      <c r="AM365" t="s">
        <v>10354</v>
      </c>
      <c r="AN365">
        <v>11.84</v>
      </c>
      <c r="AO365" t="s">
        <v>10354</v>
      </c>
      <c r="AP365">
        <v>4.6009264382459003E-2</v>
      </c>
      <c r="AQ365">
        <f>(Table2[[#This Row],[Sharpe Ratio]]-AVERAGE(Table2[Sharpe Ratio]))/_xlfn.STDEV.P(Table2[Sharpe Ratio])</f>
        <v>-0.2009093553072504</v>
      </c>
      <c r="AR36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-0.80236119686481622</v>
      </c>
      <c r="AS365">
        <f>_xlfn.RANK.AVG(Table2[[#This Row],[1Y Return vs Nifty Z-Score]],Table2[1Y Return vs Nifty Z-Score])</f>
        <v>127</v>
      </c>
      <c r="AT365">
        <f>_xlfn.RANK.AVG(Table2[[#This Row],[6M Return vs Nifty Z-Score]],Table2[6M Return vs Nifty Z-Score])</f>
        <v>580</v>
      </c>
      <c r="AU365">
        <f>_xlfn.RANK.AVG(Table2[[#This Row],[Sharpe Ratio Z-Score]],Table2[Sharpe Ratio Z-Score])</f>
        <v>393</v>
      </c>
      <c r="AV365">
        <f>(Table2[[#This Row],[Rank 1Y]]+Table2[[#This Row],[Rank 6M]]+Table2[[#This Row],[Rank Sharpe]])/3</f>
        <v>366.66666666666669</v>
      </c>
    </row>
    <row r="366" spans="1:48" x14ac:dyDescent="0.3">
      <c r="A366" t="s">
        <v>1628</v>
      </c>
      <c r="B366" t="s">
        <v>1629</v>
      </c>
      <c r="C366" t="s">
        <v>10319</v>
      </c>
      <c r="D366" t="s">
        <v>72</v>
      </c>
      <c r="E366">
        <v>5523.5839999999998</v>
      </c>
      <c r="F366">
        <v>784.6</v>
      </c>
      <c r="G366">
        <v>58.155271682620601</v>
      </c>
      <c r="H366">
        <f>(Table2[[#This Row],[1Y Return vs Nifty]]-AVERAGE(Table2[1Y Return vs Nifty]))/_xlfn.STDEV.P(Table2[1Y Return vs Nifty])</f>
        <v>0.60092644203244272</v>
      </c>
      <c r="I366">
        <v>-10.2808646017344</v>
      </c>
      <c r="J366">
        <f>(Table2[[#This Row],[1M Return vs Nifty]]-AVERAGE(Table2[1M Return vs Nifty]))/_xlfn.STDEV.P(Table2[1M Return vs Nifty])</f>
        <v>-1.0677415105735133</v>
      </c>
      <c r="K366">
        <v>-30.781684475473298</v>
      </c>
      <c r="L366">
        <f>(Table2[[#This Row],[6M Return vs Nifty]]-AVERAGE(Table2[6M Return vs Nifty]))/_xlfn.STDEV.P(Table2[6M Return vs Nifty])</f>
        <v>-1.3204650467967884</v>
      </c>
      <c r="M366">
        <v>-2.14734423846435</v>
      </c>
      <c r="N366">
        <f>(Table2[[#This Row],[1W Return vs Nifty]]-AVERAGE(Table2[1W Return vs Nifty]))/_xlfn.STDEV.P(Table2[1W Return vs Nifty])</f>
        <v>-0.28922732672341617</v>
      </c>
      <c r="O366">
        <v>832.64</v>
      </c>
      <c r="P366">
        <v>856.86484052500703</v>
      </c>
      <c r="Q366">
        <v>788.81520880645098</v>
      </c>
      <c r="R366">
        <v>30.662807247667001</v>
      </c>
      <c r="S366" s="2">
        <f>(Table2[[#This Row],[Close Price]]-Table2[[#This Row],[20D EMA]])/Table2[[#This Row],[20D EMA]]</f>
        <v>-5.7696003074557987E-2</v>
      </c>
      <c r="T366" s="2">
        <f>(Table2[[#This Row],[Close Price]]-Table2[[#This Row],[50D EMA]])/Table2[[#This Row],[50D EMA]]</f>
        <v>-8.4336335332337628E-2</v>
      </c>
      <c r="U366" s="2">
        <f>(Table2[[#This Row],[Close Price]]-Table2[[#This Row],[200D EMA]])/Table2[[#This Row],[200D EMA]]</f>
        <v>-5.3437215198081098E-3</v>
      </c>
      <c r="V366">
        <v>0.66891369629615005</v>
      </c>
      <c r="W366">
        <v>780.3</v>
      </c>
      <c r="X366">
        <v>822.8</v>
      </c>
      <c r="Y366">
        <v>780.3</v>
      </c>
      <c r="Z366">
        <v>822.8</v>
      </c>
      <c r="AA366">
        <v>780.3</v>
      </c>
      <c r="AB366">
        <v>822.8</v>
      </c>
      <c r="AC366" s="2">
        <f>(Table2[[#This Row],[Close Price]]/Table2[[#This Row],[Day Low]])-1</f>
        <v>5.5107010124311184E-3</v>
      </c>
      <c r="AD366" s="2">
        <f>(Table2[[#This Row],[Day High]]/Table2[[#This Row],[Close Price]])-1</f>
        <v>4.8687229161356038E-2</v>
      </c>
      <c r="AE366" s="2">
        <f>(Table2[[#This Row],[Close Price]]/Table2[[#This Row],[Current Week Low]])-1</f>
        <v>5.5107010124311184E-3</v>
      </c>
      <c r="AF366" s="2">
        <f>(Table2[[#This Row],[Current Week High]]/Table2[[#This Row],[Close Price]])-1</f>
        <v>4.8687229161356038E-2</v>
      </c>
      <c r="AG366" s="2">
        <f>(Table2[[#This Row],[Close Price]]/Table2[[#This Row],[Current Month Low]])-1</f>
        <v>5.5107010124311184E-3</v>
      </c>
      <c r="AH366" s="2">
        <f>(Table2[[#This Row],[Current Month High]]/Table2[[#This Row],[Close Price]])-1</f>
        <v>4.8687229161356038E-2</v>
      </c>
      <c r="AI366">
        <v>48.483303594188101</v>
      </c>
      <c r="AJ366">
        <v>98.985544002028902</v>
      </c>
      <c r="AK366" t="str">
        <f>IF(AND(Table2[[#This Row],[20D EMA]]&gt;Table2[[#This Row],[50D EMA]],Table2[[#This Row],[50D EMA]]&gt;Table2[[#This Row],[200D EMA]]),"Uptrend","Downtrend/NoTrend")</f>
        <v>Downtrend/NoTrend</v>
      </c>
      <c r="AL366">
        <v>-0.28000000000000003</v>
      </c>
      <c r="AM366" t="s">
        <v>10353</v>
      </c>
      <c r="AN366">
        <v>-6.6</v>
      </c>
      <c r="AO366" t="s">
        <v>10353</v>
      </c>
      <c r="AP366">
        <v>9.5811664870249003E-2</v>
      </c>
      <c r="AQ366">
        <f>(Table2[[#This Row],[Sharpe Ratio]]-AVERAGE(Table2[Sharpe Ratio]))/_xlfn.STDEV.P(Table2[Sharpe Ratio])</f>
        <v>0.36889541534165771</v>
      </c>
      <c r="AR36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66">
        <f>_xlfn.RANK.AVG(Table2[[#This Row],[1Y Return vs Nifty Z-Score]],Table2[1Y Return vs Nifty Z-Score])</f>
        <v>163</v>
      </c>
      <c r="AT366">
        <f>_xlfn.RANK.AVG(Table2[[#This Row],[6M Return vs Nifty Z-Score]],Table2[6M Return vs Nifty Z-Score])</f>
        <v>699</v>
      </c>
      <c r="AU366">
        <f>_xlfn.RANK.AVG(Table2[[#This Row],[Sharpe Ratio Z-Score]],Table2[Sharpe Ratio Z-Score])</f>
        <v>241</v>
      </c>
      <c r="AV366">
        <f>(Table2[[#This Row],[Rank 1Y]]+Table2[[#This Row],[Rank 6M]]+Table2[[#This Row],[Rank Sharpe]])/3</f>
        <v>367.66666666666669</v>
      </c>
    </row>
    <row r="367" spans="1:48" x14ac:dyDescent="0.3">
      <c r="A367" t="s">
        <v>1552</v>
      </c>
      <c r="B367" t="s">
        <v>1553</v>
      </c>
      <c r="C367" t="s">
        <v>10323</v>
      </c>
      <c r="D367" t="s">
        <v>276</v>
      </c>
      <c r="E367">
        <v>6420.83717523</v>
      </c>
      <c r="F367">
        <v>670.55</v>
      </c>
      <c r="G367">
        <v>-18.900460068618301</v>
      </c>
      <c r="H367">
        <f>(Table2[[#This Row],[1Y Return vs Nifty]]-AVERAGE(Table2[1Y Return vs Nifty]))/_xlfn.STDEV.P(Table2[1Y Return vs Nifty])</f>
        <v>-0.70049171217624662</v>
      </c>
      <c r="I367">
        <v>21.1438413904438</v>
      </c>
      <c r="J367">
        <f>(Table2[[#This Row],[1M Return vs Nifty]]-AVERAGE(Table2[1M Return vs Nifty]))/_xlfn.STDEV.P(Table2[1M Return vs Nifty])</f>
        <v>2.1592296726730824</v>
      </c>
      <c r="K367">
        <v>18.429957140612199</v>
      </c>
      <c r="L367">
        <f>(Table2[[#This Row],[6M Return vs Nifty]]-AVERAGE(Table2[6M Return vs Nifty]))/_xlfn.STDEV.P(Table2[6M Return vs Nifty])</f>
        <v>0.39923802617671861</v>
      </c>
      <c r="M367">
        <v>-0.70535550086052001</v>
      </c>
      <c r="N367">
        <f>(Table2[[#This Row],[1W Return vs Nifty]]-AVERAGE(Table2[1W Return vs Nifty]))/_xlfn.STDEV.P(Table2[1W Return vs Nifty])</f>
        <v>5.7267891495550054E-2</v>
      </c>
      <c r="O367">
        <v>655.1</v>
      </c>
      <c r="P367">
        <v>607.55213653637998</v>
      </c>
      <c r="Q367">
        <v>554.90348146350095</v>
      </c>
      <c r="R367">
        <v>50.802436464740801</v>
      </c>
      <c r="S367" s="2">
        <f>(Table2[[#This Row],[Close Price]]-Table2[[#This Row],[20D EMA]])/Table2[[#This Row],[20D EMA]]</f>
        <v>2.3584185620515848E-2</v>
      </c>
      <c r="T367" s="2">
        <f>(Table2[[#This Row],[Close Price]]-Table2[[#This Row],[50D EMA]])/Table2[[#This Row],[50D EMA]]</f>
        <v>0.10369128783377703</v>
      </c>
      <c r="U367" s="2">
        <f>(Table2[[#This Row],[Close Price]]-Table2[[#This Row],[200D EMA]])/Table2[[#This Row],[200D EMA]]</f>
        <v>0.20840834919884299</v>
      </c>
      <c r="V367">
        <v>1.27813298472281</v>
      </c>
      <c r="W367">
        <v>665.1</v>
      </c>
      <c r="X367">
        <v>704.2</v>
      </c>
      <c r="Y367">
        <v>665.1</v>
      </c>
      <c r="Z367">
        <v>704.2</v>
      </c>
      <c r="AA367">
        <v>665.1</v>
      </c>
      <c r="AB367">
        <v>704.2</v>
      </c>
      <c r="AC367" s="2">
        <f>(Table2[[#This Row],[Close Price]]/Table2[[#This Row],[Day Low]])-1</f>
        <v>8.194256502781494E-3</v>
      </c>
      <c r="AD367" s="2">
        <f>(Table2[[#This Row],[Day High]]/Table2[[#This Row],[Close Price]])-1</f>
        <v>5.018268585489527E-2</v>
      </c>
      <c r="AE367" s="2">
        <f>(Table2[[#This Row],[Close Price]]/Table2[[#This Row],[Current Week Low]])-1</f>
        <v>8.194256502781494E-3</v>
      </c>
      <c r="AF367" s="2">
        <f>(Table2[[#This Row],[Current Week High]]/Table2[[#This Row],[Close Price]])-1</f>
        <v>5.018268585489527E-2</v>
      </c>
      <c r="AG367" s="2">
        <f>(Table2[[#This Row],[Close Price]]/Table2[[#This Row],[Current Month Low]])-1</f>
        <v>8.194256502781494E-3</v>
      </c>
      <c r="AH367" s="2">
        <f>(Table2[[#This Row],[Current Month High]]/Table2[[#This Row],[Close Price]])-1</f>
        <v>5.018268585489527E-2</v>
      </c>
      <c r="AI367">
        <v>8.38863619416896</v>
      </c>
      <c r="AJ367">
        <v>54.1671456489251</v>
      </c>
      <c r="AK367" t="str">
        <f>IF(AND(Table2[[#This Row],[20D EMA]]&gt;Table2[[#This Row],[50D EMA]],Table2[[#This Row],[50D EMA]]&gt;Table2[[#This Row],[200D EMA]]),"Uptrend","Downtrend/NoTrend")</f>
        <v>Uptrend</v>
      </c>
      <c r="AL367">
        <v>0.23</v>
      </c>
      <c r="AM367" t="s">
        <v>10354</v>
      </c>
      <c r="AN367">
        <v>7.63</v>
      </c>
      <c r="AO367" t="s">
        <v>10354</v>
      </c>
      <c r="AP367">
        <v>6.8291842975666997E-2</v>
      </c>
      <c r="AQ367">
        <f>(Table2[[#This Row],[Sharpe Ratio]]-AVERAGE(Table2[Sharpe Ratio]))/_xlfn.STDEV.P(Table2[Sharpe Ratio])</f>
        <v>5.4032564367524932E-2</v>
      </c>
      <c r="AR36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1.9692764425366291</v>
      </c>
      <c r="AS367">
        <f>_xlfn.RANK.AVG(Table2[[#This Row],[1Y Return vs Nifty Z-Score]],Table2[1Y Return vs Nifty Z-Score])</f>
        <v>558</v>
      </c>
      <c r="AT367">
        <f>_xlfn.RANK.AVG(Table2[[#This Row],[6M Return vs Nifty Z-Score]],Table2[6M Return vs Nifty Z-Score])</f>
        <v>212</v>
      </c>
      <c r="AU367">
        <f>_xlfn.RANK.AVG(Table2[[#This Row],[Sharpe Ratio Z-Score]],Table2[Sharpe Ratio Z-Score])</f>
        <v>337</v>
      </c>
      <c r="AV367">
        <f>(Table2[[#This Row],[Rank 1Y]]+Table2[[#This Row],[Rank 6M]]+Table2[[#This Row],[Rank Sharpe]])/3</f>
        <v>369</v>
      </c>
    </row>
    <row r="368" spans="1:48" x14ac:dyDescent="0.3">
      <c r="A368" t="s">
        <v>1508</v>
      </c>
      <c r="B368" t="s">
        <v>1509</v>
      </c>
      <c r="C368" t="s">
        <v>10323</v>
      </c>
      <c r="D368" t="s">
        <v>384</v>
      </c>
      <c r="E368">
        <v>6756.8215830500003</v>
      </c>
      <c r="F368">
        <v>347.45</v>
      </c>
      <c r="G368">
        <v>18.926370306601701</v>
      </c>
      <c r="H368">
        <f>(Table2[[#This Row],[1Y Return vs Nifty]]-AVERAGE(Table2[1Y Return vs Nifty]))/_xlfn.STDEV.P(Table2[1Y Return vs Nifty])</f>
        <v>-6.162264108092861E-2</v>
      </c>
      <c r="I368">
        <v>5.5639086850230397</v>
      </c>
      <c r="J368">
        <f>(Table2[[#This Row],[1M Return vs Nifty]]-AVERAGE(Table2[1M Return vs Nifty]))/_xlfn.STDEV.P(Table2[1M Return vs Nifty])</f>
        <v>0.55934218638035571</v>
      </c>
      <c r="K368">
        <v>19.603641649978702</v>
      </c>
      <c r="L368">
        <f>(Table2[[#This Row],[6M Return vs Nifty]]-AVERAGE(Table2[6M Return vs Nifty]))/_xlfn.STDEV.P(Table2[6M Return vs Nifty])</f>
        <v>0.44025248517820903</v>
      </c>
      <c r="M368">
        <v>3.4512637589311401</v>
      </c>
      <c r="N368">
        <f>(Table2[[#This Row],[1W Return vs Nifty]]-AVERAGE(Table2[1W Return vs Nifty]))/_xlfn.STDEV.P(Table2[1W Return vs Nifty])</f>
        <v>1.0560611968218787</v>
      </c>
      <c r="O368">
        <v>345.06</v>
      </c>
      <c r="P368">
        <v>333.59203918893297</v>
      </c>
      <c r="Q368">
        <v>288.032617016458</v>
      </c>
      <c r="R368">
        <v>50.964158545356298</v>
      </c>
      <c r="S368" s="2">
        <f>(Table2[[#This Row],[Close Price]]-Table2[[#This Row],[20D EMA]])/Table2[[#This Row],[20D EMA]]</f>
        <v>6.9263316524661982E-3</v>
      </c>
      <c r="T368" s="2">
        <f>(Table2[[#This Row],[Close Price]]-Table2[[#This Row],[50D EMA]])/Table2[[#This Row],[50D EMA]]</f>
        <v>4.1541641235684379E-2</v>
      </c>
      <c r="U368" s="2">
        <f>(Table2[[#This Row],[Close Price]]-Table2[[#This Row],[200D EMA]])/Table2[[#This Row],[200D EMA]]</f>
        <v>0.20628699485151333</v>
      </c>
      <c r="V368">
        <v>0.50755164272731101</v>
      </c>
      <c r="W368">
        <v>345.9</v>
      </c>
      <c r="X368">
        <v>358.8</v>
      </c>
      <c r="Y368">
        <v>345.9</v>
      </c>
      <c r="Z368">
        <v>358.8</v>
      </c>
      <c r="AA368">
        <v>345.9</v>
      </c>
      <c r="AB368">
        <v>358.8</v>
      </c>
      <c r="AC368" s="2">
        <f>(Table2[[#This Row],[Close Price]]/Table2[[#This Row],[Day Low]])-1</f>
        <v>4.4810638912979872E-3</v>
      </c>
      <c r="AD368" s="2">
        <f>(Table2[[#This Row],[Day High]]/Table2[[#This Row],[Close Price]])-1</f>
        <v>3.2666570729601441E-2</v>
      </c>
      <c r="AE368" s="2">
        <f>(Table2[[#This Row],[Close Price]]/Table2[[#This Row],[Current Week Low]])-1</f>
        <v>4.4810638912979872E-3</v>
      </c>
      <c r="AF368" s="2">
        <f>(Table2[[#This Row],[Current Week High]]/Table2[[#This Row],[Close Price]])-1</f>
        <v>3.2666570729601441E-2</v>
      </c>
      <c r="AG368" s="2">
        <f>(Table2[[#This Row],[Close Price]]/Table2[[#This Row],[Current Month Low]])-1</f>
        <v>4.4810638912979872E-3</v>
      </c>
      <c r="AH368" s="2">
        <f>(Table2[[#This Row],[Current Month High]]/Table2[[#This Row],[Close Price]])-1</f>
        <v>3.2666570729601441E-2</v>
      </c>
      <c r="AI368">
        <v>7.4111382932796097</v>
      </c>
      <c r="AJ368">
        <v>69.405168210628901</v>
      </c>
      <c r="AK368" t="str">
        <f>IF(AND(Table2[[#This Row],[20D EMA]]&gt;Table2[[#This Row],[50D EMA]],Table2[[#This Row],[50D EMA]]&gt;Table2[[#This Row],[200D EMA]]),"Uptrend","Downtrend/NoTrend")</f>
        <v>Uptrend</v>
      </c>
      <c r="AL368">
        <v>0.05</v>
      </c>
      <c r="AM368" t="s">
        <v>10354</v>
      </c>
      <c r="AN368">
        <v>3.84</v>
      </c>
      <c r="AO368" t="s">
        <v>10354</v>
      </c>
      <c r="AP368">
        <v>-3.4500533612949998E-3</v>
      </c>
      <c r="AQ368">
        <f>(Table2[[#This Row],[Sharpe Ratio]]-AVERAGE(Table2[Sharpe Ratio]))/_xlfn.STDEV.P(Table2[Sharpe Ratio])</f>
        <v>-0.76678880945807215</v>
      </c>
      <c r="AR36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1.2272444178414426</v>
      </c>
      <c r="AS368">
        <f>_xlfn.RANK.AVG(Table2[[#This Row],[1Y Return vs Nifty Z-Score]],Table2[1Y Return vs Nifty Z-Score])</f>
        <v>325</v>
      </c>
      <c r="AT368">
        <f>_xlfn.RANK.AVG(Table2[[#This Row],[6M Return vs Nifty Z-Score]],Table2[6M Return vs Nifty Z-Score])</f>
        <v>201</v>
      </c>
      <c r="AU368">
        <f>_xlfn.RANK.AVG(Table2[[#This Row],[Sharpe Ratio Z-Score]],Table2[Sharpe Ratio Z-Score])</f>
        <v>582</v>
      </c>
      <c r="AV368">
        <f>(Table2[[#This Row],[Rank 1Y]]+Table2[[#This Row],[Rank 6M]]+Table2[[#This Row],[Rank Sharpe]])/3</f>
        <v>369.33333333333331</v>
      </c>
    </row>
    <row r="369" spans="1:48" x14ac:dyDescent="0.3">
      <c r="A369" t="s">
        <v>32</v>
      </c>
      <c r="B369" t="s">
        <v>33</v>
      </c>
      <c r="C369" t="s">
        <v>10310</v>
      </c>
      <c r="D369" t="s">
        <v>34</v>
      </c>
      <c r="E369">
        <v>733737.01126130996</v>
      </c>
      <c r="F369">
        <v>822.15</v>
      </c>
      <c r="G369">
        <v>12.7800624197315</v>
      </c>
      <c r="H369">
        <f>(Table2[[#This Row],[1Y Return vs Nifty]]-AVERAGE(Table2[1Y Return vs Nifty]))/_xlfn.STDEV.P(Table2[1Y Return vs Nifty])</f>
        <v>-0.16542954140538527</v>
      </c>
      <c r="I369">
        <v>-6.6261223435413701</v>
      </c>
      <c r="J369">
        <f>(Table2[[#This Row],[1M Return vs Nifty]]-AVERAGE(Table2[1M Return vs Nifty]))/_xlfn.STDEV.P(Table2[1M Return vs Nifty])</f>
        <v>-0.69243973520231239</v>
      </c>
      <c r="K369">
        <v>-6.6431826229102402</v>
      </c>
      <c r="L369">
        <f>(Table2[[#This Row],[6M Return vs Nifty]]-AVERAGE(Table2[6M Return vs Nifty]))/_xlfn.STDEV.P(Table2[6M Return vs Nifty])</f>
        <v>-0.4769439926391289</v>
      </c>
      <c r="M369">
        <v>-1.5478454340972601</v>
      </c>
      <c r="N369">
        <f>(Table2[[#This Row],[1W Return vs Nifty]]-AVERAGE(Table2[1W Return vs Nifty]))/_xlfn.STDEV.P(Table2[1W Return vs Nifty])</f>
        <v>-0.14517386526132409</v>
      </c>
      <c r="O369">
        <v>820.78</v>
      </c>
      <c r="P369">
        <v>827.72235844066597</v>
      </c>
      <c r="Q369">
        <v>761.55846493075899</v>
      </c>
      <c r="R369">
        <v>56.2267918131896</v>
      </c>
      <c r="S369" s="2">
        <f>(Table2[[#This Row],[Close Price]]-Table2[[#This Row],[20D EMA]])/Table2[[#This Row],[20D EMA]]</f>
        <v>1.6691439849898934E-3</v>
      </c>
      <c r="T369" s="2">
        <f>(Table2[[#This Row],[Close Price]]-Table2[[#This Row],[50D EMA]])/Table2[[#This Row],[50D EMA]]</f>
        <v>-6.7321588982611012E-3</v>
      </c>
      <c r="U369" s="2">
        <f>(Table2[[#This Row],[Close Price]]-Table2[[#This Row],[200D EMA]])/Table2[[#This Row],[200D EMA]]</f>
        <v>7.95625521341293E-2</v>
      </c>
      <c r="V369">
        <v>0.55850569639122305</v>
      </c>
      <c r="W369">
        <v>813.05</v>
      </c>
      <c r="X369">
        <v>825.4</v>
      </c>
      <c r="Y369">
        <v>813.05</v>
      </c>
      <c r="Z369">
        <v>825.4</v>
      </c>
      <c r="AA369">
        <v>813.05</v>
      </c>
      <c r="AB369">
        <v>825.4</v>
      </c>
      <c r="AC369" s="2">
        <f>(Table2[[#This Row],[Close Price]]/Table2[[#This Row],[Day Low]])-1</f>
        <v>1.1192423590185241E-2</v>
      </c>
      <c r="AD369" s="2">
        <f>(Table2[[#This Row],[Day High]]/Table2[[#This Row],[Close Price]])-1</f>
        <v>3.9530499300615141E-3</v>
      </c>
      <c r="AE369" s="2">
        <f>(Table2[[#This Row],[Close Price]]/Table2[[#This Row],[Current Week Low]])-1</f>
        <v>1.1192423590185241E-2</v>
      </c>
      <c r="AF369" s="2">
        <f>(Table2[[#This Row],[Current Week High]]/Table2[[#This Row],[Close Price]])-1</f>
        <v>3.9530499300615141E-3</v>
      </c>
      <c r="AG369" s="2">
        <f>(Table2[[#This Row],[Close Price]]/Table2[[#This Row],[Current Month Low]])-1</f>
        <v>1.1192423590185241E-2</v>
      </c>
      <c r="AH369" s="2">
        <f>(Table2[[#This Row],[Current Month High]]/Table2[[#This Row],[Close Price]])-1</f>
        <v>3.9530499300615141E-3</v>
      </c>
      <c r="AI369">
        <v>10.928662652800501</v>
      </c>
      <c r="AJ369">
        <v>51.353092783505097</v>
      </c>
      <c r="AK369" t="str">
        <f>IF(AND(Table2[[#This Row],[20D EMA]]&gt;Table2[[#This Row],[50D EMA]],Table2[[#This Row],[50D EMA]]&gt;Table2[[#This Row],[200D EMA]]),"Uptrend","Downtrend/NoTrend")</f>
        <v>Downtrend/NoTrend</v>
      </c>
      <c r="AL369">
        <v>-0.05</v>
      </c>
      <c r="AM369" t="s">
        <v>10353</v>
      </c>
      <c r="AN369">
        <v>2.38</v>
      </c>
      <c r="AO369" t="s">
        <v>10354</v>
      </c>
      <c r="AP369">
        <v>8.4989684334058999E-2</v>
      </c>
      <c r="AQ369">
        <f>(Table2[[#This Row],[Sharpe Ratio]]-AVERAGE(Table2[Sharpe Ratio]))/_xlfn.STDEV.P(Table2[Sharpe Ratio])</f>
        <v>0.24507776645337759</v>
      </c>
      <c r="AR36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69">
        <f>_xlfn.RANK.AVG(Table2[[#This Row],[1Y Return vs Nifty Z-Score]],Table2[1Y Return vs Nifty Z-Score])</f>
        <v>353</v>
      </c>
      <c r="AT369">
        <f>_xlfn.RANK.AVG(Table2[[#This Row],[6M Return vs Nifty Z-Score]],Table2[6M Return vs Nifty Z-Score])</f>
        <v>485</v>
      </c>
      <c r="AU369">
        <f>_xlfn.RANK.AVG(Table2[[#This Row],[Sharpe Ratio Z-Score]],Table2[Sharpe Ratio Z-Score])</f>
        <v>275</v>
      </c>
      <c r="AV369">
        <f>(Table2[[#This Row],[Rank 1Y]]+Table2[[#This Row],[Rank 6M]]+Table2[[#This Row],[Rank Sharpe]])/3</f>
        <v>371</v>
      </c>
    </row>
    <row r="370" spans="1:48" x14ac:dyDescent="0.3">
      <c r="A370" t="s">
        <v>1264</v>
      </c>
      <c r="B370" t="s">
        <v>1265</v>
      </c>
      <c r="C370" t="s">
        <v>10312</v>
      </c>
      <c r="D370" t="s">
        <v>357</v>
      </c>
      <c r="E370">
        <v>9140.7193167000005</v>
      </c>
      <c r="F370">
        <v>670.9</v>
      </c>
      <c r="G370">
        <v>23.774951190571301</v>
      </c>
      <c r="H370">
        <f>(Table2[[#This Row],[1Y Return vs Nifty]]-AVERAGE(Table2[1Y Return vs Nifty]))/_xlfn.STDEV.P(Table2[1Y Return vs Nifty])</f>
        <v>2.0266545370743742E-2</v>
      </c>
      <c r="I370">
        <v>-5.7419496940669399</v>
      </c>
      <c r="J370">
        <f>(Table2[[#This Row],[1M Return vs Nifty]]-AVERAGE(Table2[1M Return vs Nifty]))/_xlfn.STDEV.P(Table2[1M Return vs Nifty])</f>
        <v>-0.60164494267254431</v>
      </c>
      <c r="K370">
        <v>13.8279800432821</v>
      </c>
      <c r="L370">
        <f>(Table2[[#This Row],[6M Return vs Nifty]]-AVERAGE(Table2[6M Return vs Nifty]))/_xlfn.STDEV.P(Table2[6M Return vs Nifty])</f>
        <v>0.23842172547754706</v>
      </c>
      <c r="M370">
        <v>-3.7478906848654501</v>
      </c>
      <c r="N370">
        <f>(Table2[[#This Row],[1W Return vs Nifty]]-AVERAGE(Table2[1W Return vs Nifty]))/_xlfn.STDEV.P(Table2[1W Return vs Nifty])</f>
        <v>-0.67382234869071345</v>
      </c>
      <c r="O370">
        <v>681.93</v>
      </c>
      <c r="P370">
        <v>656.31350068513098</v>
      </c>
      <c r="Q370">
        <v>558.18679179280605</v>
      </c>
      <c r="R370">
        <v>43.032406314223699</v>
      </c>
      <c r="S370" s="2">
        <f>(Table2[[#This Row],[Close Price]]-Table2[[#This Row],[20D EMA]])/Table2[[#This Row],[20D EMA]]</f>
        <v>-1.617468068570084E-2</v>
      </c>
      <c r="T370" s="2">
        <f>(Table2[[#This Row],[Close Price]]-Table2[[#This Row],[50D EMA]])/Table2[[#This Row],[50D EMA]]</f>
        <v>2.2224896028562625E-2</v>
      </c>
      <c r="U370" s="2">
        <f>(Table2[[#This Row],[Close Price]]-Table2[[#This Row],[200D EMA]])/Table2[[#This Row],[200D EMA]]</f>
        <v>0.20192740112172355</v>
      </c>
      <c r="V370">
        <v>0.28357532326704199</v>
      </c>
      <c r="W370">
        <v>667.1</v>
      </c>
      <c r="X370">
        <v>692</v>
      </c>
      <c r="Y370">
        <v>667.1</v>
      </c>
      <c r="Z370">
        <v>692</v>
      </c>
      <c r="AA370">
        <v>667.1</v>
      </c>
      <c r="AB370">
        <v>692</v>
      </c>
      <c r="AC370" s="2">
        <f>(Table2[[#This Row],[Close Price]]/Table2[[#This Row],[Day Low]])-1</f>
        <v>5.6962974066856464E-3</v>
      </c>
      <c r="AD370" s="2">
        <f>(Table2[[#This Row],[Day High]]/Table2[[#This Row],[Close Price]])-1</f>
        <v>3.1450290654345014E-2</v>
      </c>
      <c r="AE370" s="2">
        <f>(Table2[[#This Row],[Close Price]]/Table2[[#This Row],[Current Week Low]])-1</f>
        <v>5.6962974066856464E-3</v>
      </c>
      <c r="AF370" s="2">
        <f>(Table2[[#This Row],[Current Week High]]/Table2[[#This Row],[Close Price]])-1</f>
        <v>3.1450290654345014E-2</v>
      </c>
      <c r="AG370" s="2">
        <f>(Table2[[#This Row],[Close Price]]/Table2[[#This Row],[Current Month Low]])-1</f>
        <v>5.6962974066856464E-3</v>
      </c>
      <c r="AH370" s="2">
        <f>(Table2[[#This Row],[Current Month High]]/Table2[[#This Row],[Close Price]])-1</f>
        <v>3.1450290654345014E-2</v>
      </c>
      <c r="AI370">
        <v>18.199433596661201</v>
      </c>
      <c r="AJ370">
        <v>73.853329878206694</v>
      </c>
      <c r="AK370" t="str">
        <f>IF(AND(Table2[[#This Row],[20D EMA]]&gt;Table2[[#This Row],[50D EMA]],Table2[[#This Row],[50D EMA]]&gt;Table2[[#This Row],[200D EMA]]),"Uptrend","Downtrend/NoTrend")</f>
        <v>Uptrend</v>
      </c>
      <c r="AL370">
        <v>-0.01</v>
      </c>
      <c r="AM370" t="s">
        <v>10353</v>
      </c>
      <c r="AN370">
        <v>-3.2</v>
      </c>
      <c r="AO370" t="s">
        <v>10353</v>
      </c>
      <c r="AP370">
        <v>-1.69274018178E-4</v>
      </c>
      <c r="AQ370">
        <f>(Table2[[#This Row],[Sharpe Ratio]]-AVERAGE(Table2[Sharpe Ratio]))/_xlfn.STDEV.P(Table2[Sharpe Ratio])</f>
        <v>-0.72925239147732079</v>
      </c>
      <c r="AR37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-1.7460314119922877</v>
      </c>
      <c r="AS370">
        <f>_xlfn.RANK.AVG(Table2[[#This Row],[1Y Return vs Nifty Z-Score]],Table2[1Y Return vs Nifty Z-Score])</f>
        <v>288</v>
      </c>
      <c r="AT370">
        <f>_xlfn.RANK.AVG(Table2[[#This Row],[6M Return vs Nifty Z-Score]],Table2[6M Return vs Nifty Z-Score])</f>
        <v>252</v>
      </c>
      <c r="AU370">
        <f>_xlfn.RANK.AVG(Table2[[#This Row],[Sharpe Ratio Z-Score]],Table2[Sharpe Ratio Z-Score])</f>
        <v>573</v>
      </c>
      <c r="AV370">
        <f>(Table2[[#This Row],[Rank 1Y]]+Table2[[#This Row],[Rank 6M]]+Table2[[#This Row],[Rank Sharpe]])/3</f>
        <v>371</v>
      </c>
    </row>
    <row r="371" spans="1:48" x14ac:dyDescent="0.3">
      <c r="A371" t="s">
        <v>665</v>
      </c>
      <c r="B371" t="s">
        <v>666</v>
      </c>
      <c r="C371" t="s">
        <v>10320</v>
      </c>
      <c r="D371" t="s">
        <v>338</v>
      </c>
      <c r="E371">
        <v>28171.8898515</v>
      </c>
      <c r="F371">
        <v>2220.5</v>
      </c>
      <c r="G371">
        <v>2.26341235683745</v>
      </c>
      <c r="H371">
        <f>(Table2[[#This Row],[1Y Return vs Nifty]]-AVERAGE(Table2[1Y Return vs Nifty]))/_xlfn.STDEV.P(Table2[1Y Return vs Nifty])</f>
        <v>-0.3430485063059453</v>
      </c>
      <c r="I371">
        <v>1.1084458271990301</v>
      </c>
      <c r="J371">
        <f>(Table2[[#This Row],[1M Return vs Nifty]]-AVERAGE(Table2[1M Return vs Nifty]))/_xlfn.STDEV.P(Table2[1M Return vs Nifty])</f>
        <v>0.10181522482971186</v>
      </c>
      <c r="K371">
        <v>65.364501849903405</v>
      </c>
      <c r="L371">
        <f>(Table2[[#This Row],[6M Return vs Nifty]]-AVERAGE(Table2[6M Return vs Nifty]))/_xlfn.STDEV.P(Table2[6M Return vs Nifty])</f>
        <v>2.0393678433214131</v>
      </c>
      <c r="M371">
        <v>5.8549172163808203</v>
      </c>
      <c r="N371">
        <f>(Table2[[#This Row],[1W Return vs Nifty]]-AVERAGE(Table2[1W Return vs Nifty]))/_xlfn.STDEV.P(Table2[1W Return vs Nifty])</f>
        <v>1.6336346601526421</v>
      </c>
      <c r="O371">
        <v>2093.4899999999998</v>
      </c>
      <c r="P371">
        <v>1996.8531941287899</v>
      </c>
      <c r="Q371">
        <v>1689.8601641908799</v>
      </c>
      <c r="R371">
        <v>74.932901643862493</v>
      </c>
      <c r="S371" s="2">
        <f>(Table2[[#This Row],[Close Price]]-Table2[[#This Row],[20D EMA]])/Table2[[#This Row],[20D EMA]]</f>
        <v>6.0669026362676792E-2</v>
      </c>
      <c r="T371" s="2">
        <f>(Table2[[#This Row],[Close Price]]-Table2[[#This Row],[50D EMA]])/Table2[[#This Row],[50D EMA]]</f>
        <v>0.11199962347196248</v>
      </c>
      <c r="U371" s="2">
        <f>(Table2[[#This Row],[Close Price]]-Table2[[#This Row],[200D EMA]])/Table2[[#This Row],[200D EMA]]</f>
        <v>0.31401405101657931</v>
      </c>
      <c r="V371">
        <v>0.91221927879711595</v>
      </c>
      <c r="W371">
        <v>2142</v>
      </c>
      <c r="X371">
        <v>2245</v>
      </c>
      <c r="Y371">
        <v>2142</v>
      </c>
      <c r="Z371">
        <v>2245</v>
      </c>
      <c r="AA371">
        <v>2142</v>
      </c>
      <c r="AB371">
        <v>2245</v>
      </c>
      <c r="AC371" s="2">
        <f>(Table2[[#This Row],[Close Price]]/Table2[[#This Row],[Day Low]])-1</f>
        <v>3.6647992530345563E-2</v>
      </c>
      <c r="AD371" s="2">
        <f>(Table2[[#This Row],[Day High]]/Table2[[#This Row],[Close Price]])-1</f>
        <v>1.103355100202652E-2</v>
      </c>
      <c r="AE371" s="2">
        <f>(Table2[[#This Row],[Close Price]]/Table2[[#This Row],[Current Week Low]])-1</f>
        <v>3.6647992530345563E-2</v>
      </c>
      <c r="AF371" s="2">
        <f>(Table2[[#This Row],[Current Week High]]/Table2[[#This Row],[Close Price]])-1</f>
        <v>1.103355100202652E-2</v>
      </c>
      <c r="AG371" s="2">
        <f>(Table2[[#This Row],[Close Price]]/Table2[[#This Row],[Current Month Low]])-1</f>
        <v>3.6647992530345563E-2</v>
      </c>
      <c r="AH371" s="2">
        <f>(Table2[[#This Row],[Current Month High]]/Table2[[#This Row],[Close Price]])-1</f>
        <v>1.103355100202652E-2</v>
      </c>
      <c r="AI371">
        <v>1.2384598063499099</v>
      </c>
      <c r="AJ371">
        <v>87.210184638732002</v>
      </c>
      <c r="AK371" t="str">
        <f>IF(AND(Table2[[#This Row],[20D EMA]]&gt;Table2[[#This Row],[50D EMA]],Table2[[#This Row],[50D EMA]]&gt;Table2[[#This Row],[200D EMA]]),"Uptrend","Downtrend/NoTrend")</f>
        <v>Uptrend</v>
      </c>
      <c r="AL371">
        <v>0.14000000000000001</v>
      </c>
      <c r="AM371" t="s">
        <v>10354</v>
      </c>
      <c r="AN371">
        <v>7.03</v>
      </c>
      <c r="AO371" t="s">
        <v>10354</v>
      </c>
      <c r="AP371">
        <v>-6.1453602376361001E-2</v>
      </c>
      <c r="AQ371">
        <f>(Table2[[#This Row],[Sharpe Ratio]]-AVERAGE(Table2[Sharpe Ratio]))/_xlfn.STDEV.P(Table2[Sharpe Ratio])</f>
        <v>-1.4304254739488809</v>
      </c>
      <c r="AR37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2.0013437480489409</v>
      </c>
      <c r="AS371">
        <f>_xlfn.RANK.AVG(Table2[[#This Row],[1Y Return vs Nifty Z-Score]],Table2[1Y Return vs Nifty Z-Score])</f>
        <v>411</v>
      </c>
      <c r="AT371">
        <f>_xlfn.RANK.AVG(Table2[[#This Row],[6M Return vs Nifty Z-Score]],Table2[6M Return vs Nifty Z-Score])</f>
        <v>30</v>
      </c>
      <c r="AU371">
        <f>_xlfn.RANK.AVG(Table2[[#This Row],[Sharpe Ratio Z-Score]],Table2[Sharpe Ratio Z-Score])</f>
        <v>676</v>
      </c>
      <c r="AV371">
        <f>(Table2[[#This Row],[Rank 1Y]]+Table2[[#This Row],[Rank 6M]]+Table2[[#This Row],[Rank Sharpe]])/3</f>
        <v>372.33333333333331</v>
      </c>
    </row>
    <row r="372" spans="1:48" x14ac:dyDescent="0.3">
      <c r="A372" t="s">
        <v>872</v>
      </c>
      <c r="B372" t="s">
        <v>873</v>
      </c>
      <c r="C372" t="s">
        <v>10310</v>
      </c>
      <c r="D372" t="s">
        <v>874</v>
      </c>
      <c r="E372">
        <v>18087.775051925</v>
      </c>
      <c r="F372">
        <v>203.41</v>
      </c>
      <c r="G372">
        <v>18.300245093444602</v>
      </c>
      <c r="H372">
        <f>(Table2[[#This Row],[1Y Return vs Nifty]]-AVERAGE(Table2[1Y Return vs Nifty]))/_xlfn.STDEV.P(Table2[1Y Return vs Nifty])</f>
        <v>-7.219746401351769E-2</v>
      </c>
      <c r="I372">
        <v>7.20886597697762</v>
      </c>
      <c r="J372">
        <f>(Table2[[#This Row],[1M Return vs Nifty]]-AVERAGE(Table2[1M Return vs Nifty]))/_xlfn.STDEV.P(Table2[1M Return vs Nifty])</f>
        <v>0.72826118215807412</v>
      </c>
      <c r="K372">
        <v>21.259464206441301</v>
      </c>
      <c r="L372">
        <f>(Table2[[#This Row],[6M Return vs Nifty]]-AVERAGE(Table2[6M Return vs Nifty]))/_xlfn.STDEV.P(Table2[6M Return vs Nifty])</f>
        <v>0.49811528034488822</v>
      </c>
      <c r="M372">
        <v>6.1073797325334702</v>
      </c>
      <c r="N372">
        <f>(Table2[[#This Row],[1W Return vs Nifty]]-AVERAGE(Table2[1W Return vs Nifty]))/_xlfn.STDEV.P(Table2[1W Return vs Nifty])</f>
        <v>1.6942988334191986</v>
      </c>
      <c r="O372">
        <v>195.04</v>
      </c>
      <c r="P372">
        <v>186.194069466282</v>
      </c>
      <c r="Q372">
        <v>163.928297703851</v>
      </c>
      <c r="R372">
        <v>65.335577439724702</v>
      </c>
      <c r="S372" s="2">
        <f>(Table2[[#This Row],[Close Price]]-Table2[[#This Row],[20D EMA]])/Table2[[#This Row],[20D EMA]]</f>
        <v>4.291427399507796E-2</v>
      </c>
      <c r="T372" s="2">
        <f>(Table2[[#This Row],[Close Price]]-Table2[[#This Row],[50D EMA]])/Table2[[#This Row],[50D EMA]]</f>
        <v>9.2462292612577754E-2</v>
      </c>
      <c r="U372" s="2">
        <f>(Table2[[#This Row],[Close Price]]-Table2[[#This Row],[200D EMA]])/Table2[[#This Row],[200D EMA]]</f>
        <v>0.24084738784682377</v>
      </c>
      <c r="V372">
        <v>0.98800462725948601</v>
      </c>
      <c r="W372">
        <v>201.75</v>
      </c>
      <c r="X372">
        <v>206</v>
      </c>
      <c r="Y372">
        <v>201.75</v>
      </c>
      <c r="Z372">
        <v>206</v>
      </c>
      <c r="AA372">
        <v>201.75</v>
      </c>
      <c r="AB372">
        <v>206</v>
      </c>
      <c r="AC372" s="2">
        <f>(Table2[[#This Row],[Close Price]]/Table2[[#This Row],[Day Low]])-1</f>
        <v>8.2280049566294533E-3</v>
      </c>
      <c r="AD372" s="2">
        <f>(Table2[[#This Row],[Day High]]/Table2[[#This Row],[Close Price]])-1</f>
        <v>1.2732903987021205E-2</v>
      </c>
      <c r="AE372" s="2">
        <f>(Table2[[#This Row],[Close Price]]/Table2[[#This Row],[Current Week Low]])-1</f>
        <v>8.2280049566294533E-3</v>
      </c>
      <c r="AF372" s="2">
        <f>(Table2[[#This Row],[Current Week High]]/Table2[[#This Row],[Close Price]])-1</f>
        <v>1.2732903987021205E-2</v>
      </c>
      <c r="AG372" s="2">
        <f>(Table2[[#This Row],[Close Price]]/Table2[[#This Row],[Current Month Low]])-1</f>
        <v>8.2280049566294533E-3</v>
      </c>
      <c r="AH372" s="2">
        <f>(Table2[[#This Row],[Current Month High]]/Table2[[#This Row],[Close Price]])-1</f>
        <v>1.2732903987021205E-2</v>
      </c>
      <c r="AI372">
        <v>2.63015584287891</v>
      </c>
      <c r="AJ372">
        <v>67.622579316027995</v>
      </c>
      <c r="AK372" t="str">
        <f>IF(AND(Table2[[#This Row],[20D EMA]]&gt;Table2[[#This Row],[50D EMA]],Table2[[#This Row],[50D EMA]]&gt;Table2[[#This Row],[200D EMA]]),"Uptrend","Downtrend/NoTrend")</f>
        <v>Uptrend</v>
      </c>
      <c r="AL372">
        <v>0.1</v>
      </c>
      <c r="AM372" t="s">
        <v>10354</v>
      </c>
      <c r="AN372">
        <v>9.4700000000000006</v>
      </c>
      <c r="AO372" t="s">
        <v>10354</v>
      </c>
      <c r="AP372">
        <v>-1.8422958086996E-2</v>
      </c>
      <c r="AQ372">
        <f>(Table2[[#This Row],[Sharpe Ratio]]-AVERAGE(Table2[Sharpe Ratio]))/_xlfn.STDEV.P(Table2[Sharpe Ratio])</f>
        <v>-0.93809847444636318</v>
      </c>
      <c r="AR37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1.91037935746228</v>
      </c>
      <c r="AS372">
        <f>_xlfn.RANK.AVG(Table2[[#This Row],[1Y Return vs Nifty Z-Score]],Table2[1Y Return vs Nifty Z-Score])</f>
        <v>328</v>
      </c>
      <c r="AT372">
        <f>_xlfn.RANK.AVG(Table2[[#This Row],[6M Return vs Nifty Z-Score]],Table2[6M Return vs Nifty Z-Score])</f>
        <v>188</v>
      </c>
      <c r="AU372">
        <f>_xlfn.RANK.AVG(Table2[[#This Row],[Sharpe Ratio Z-Score]],Table2[Sharpe Ratio Z-Score])</f>
        <v>611</v>
      </c>
      <c r="AV372">
        <f>(Table2[[#This Row],[Rank 1Y]]+Table2[[#This Row],[Rank 6M]]+Table2[[#This Row],[Rank Sharpe]])/3</f>
        <v>375.66666666666669</v>
      </c>
    </row>
    <row r="373" spans="1:48" x14ac:dyDescent="0.3">
      <c r="A373" t="s">
        <v>1597</v>
      </c>
      <c r="B373" t="s">
        <v>1598</v>
      </c>
      <c r="C373" t="s">
        <v>10321</v>
      </c>
      <c r="D373" t="s">
        <v>1401</v>
      </c>
      <c r="E373">
        <v>5927.8975341249998</v>
      </c>
      <c r="F373">
        <v>916.25</v>
      </c>
      <c r="G373">
        <v>-5.1085294763729596</v>
      </c>
      <c r="H373">
        <f>(Table2[[#This Row],[1Y Return vs Nifty]]-AVERAGE(Table2[1Y Return vs Nifty]))/_xlfn.STDEV.P(Table2[1Y Return vs Nifty])</f>
        <v>-0.46755551850956717</v>
      </c>
      <c r="I373">
        <v>19.941108481043099</v>
      </c>
      <c r="J373">
        <f>(Table2[[#This Row],[1M Return vs Nifty]]-AVERAGE(Table2[1M Return vs Nifty]))/_xlfn.STDEV.P(Table2[1M Return vs Nifty])</f>
        <v>2.0357222501774048</v>
      </c>
      <c r="K373">
        <v>-8.9591301820025606</v>
      </c>
      <c r="L373">
        <f>(Table2[[#This Row],[6M Return vs Nifty]]-AVERAGE(Table2[6M Return vs Nifty]))/_xlfn.STDEV.P(Table2[6M Return vs Nifty])</f>
        <v>-0.55787488629407134</v>
      </c>
      <c r="M373">
        <v>2.5998909711583398</v>
      </c>
      <c r="N373">
        <f>(Table2[[#This Row],[1W Return vs Nifty]]-AVERAGE(Table2[1W Return vs Nifty]))/_xlfn.STDEV.P(Table2[1W Return vs Nifty])</f>
        <v>0.85148498052269628</v>
      </c>
      <c r="O373">
        <v>881.95</v>
      </c>
      <c r="P373">
        <v>831.33654364673203</v>
      </c>
      <c r="Q373">
        <v>779.49836229879099</v>
      </c>
      <c r="R373">
        <v>57.025182832476098</v>
      </c>
      <c r="S373" s="2">
        <f>(Table2[[#This Row],[Close Price]]-Table2[[#This Row],[20D EMA]])/Table2[[#This Row],[20D EMA]]</f>
        <v>3.8891093599410342E-2</v>
      </c>
      <c r="T373" s="2">
        <f>(Table2[[#This Row],[Close Price]]-Table2[[#This Row],[50D EMA]])/Table2[[#This Row],[50D EMA]]</f>
        <v>0.10214089228026416</v>
      </c>
      <c r="U373" s="2">
        <f>(Table2[[#This Row],[Close Price]]-Table2[[#This Row],[200D EMA]])/Table2[[#This Row],[200D EMA]]</f>
        <v>0.17543543939966671</v>
      </c>
      <c r="V373">
        <v>1.0296493610080699</v>
      </c>
      <c r="W373">
        <v>912</v>
      </c>
      <c r="X373">
        <v>960.5</v>
      </c>
      <c r="Y373">
        <v>912</v>
      </c>
      <c r="Z373">
        <v>960.5</v>
      </c>
      <c r="AA373">
        <v>912</v>
      </c>
      <c r="AB373">
        <v>960.5</v>
      </c>
      <c r="AC373" s="2">
        <f>(Table2[[#This Row],[Close Price]]/Table2[[#This Row],[Day Low]])-1</f>
        <v>4.660087719298156E-3</v>
      </c>
      <c r="AD373" s="2">
        <f>(Table2[[#This Row],[Day High]]/Table2[[#This Row],[Close Price]])-1</f>
        <v>4.8294679399727203E-2</v>
      </c>
      <c r="AE373" s="2">
        <f>(Table2[[#This Row],[Close Price]]/Table2[[#This Row],[Current Week Low]])-1</f>
        <v>4.660087719298156E-3</v>
      </c>
      <c r="AF373" s="2">
        <f>(Table2[[#This Row],[Current Week High]]/Table2[[#This Row],[Close Price]])-1</f>
        <v>4.8294679399727203E-2</v>
      </c>
      <c r="AG373" s="2">
        <f>(Table2[[#This Row],[Close Price]]/Table2[[#This Row],[Current Month Low]])-1</f>
        <v>4.660087719298156E-3</v>
      </c>
      <c r="AH373" s="2">
        <f>(Table2[[#This Row],[Current Month High]]/Table2[[#This Row],[Close Price]])-1</f>
        <v>4.8294679399727203E-2</v>
      </c>
      <c r="AI373">
        <v>18.854024556616601</v>
      </c>
      <c r="AJ373">
        <v>50.106487549148099</v>
      </c>
      <c r="AK373" t="str">
        <f>IF(AND(Table2[[#This Row],[20D EMA]]&gt;Table2[[#This Row],[50D EMA]],Table2[[#This Row],[50D EMA]]&gt;Table2[[#This Row],[200D EMA]]),"Uptrend","Downtrend/NoTrend")</f>
        <v>Uptrend</v>
      </c>
      <c r="AL373">
        <v>0.16</v>
      </c>
      <c r="AM373" t="s">
        <v>10354</v>
      </c>
      <c r="AN373">
        <v>7.69</v>
      </c>
      <c r="AO373" t="s">
        <v>10354</v>
      </c>
      <c r="AP373">
        <v>0.12791134285325401</v>
      </c>
      <c r="AQ373">
        <f>(Table2[[#This Row],[Sharpe Ratio]]-AVERAGE(Table2[Sharpe Ratio]))/_xlfn.STDEV.P(Table2[Sharpe Ratio])</f>
        <v>0.73615782582514921</v>
      </c>
      <c r="AR37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2.5979346517216113</v>
      </c>
      <c r="AS373">
        <f>_xlfn.RANK.AVG(Table2[[#This Row],[1Y Return vs Nifty Z-Score]],Table2[1Y Return vs Nifty Z-Score])</f>
        <v>462</v>
      </c>
      <c r="AT373">
        <f>_xlfn.RANK.AVG(Table2[[#This Row],[6M Return vs Nifty Z-Score]],Table2[6M Return vs Nifty Z-Score])</f>
        <v>504</v>
      </c>
      <c r="AU373">
        <f>_xlfn.RANK.AVG(Table2[[#This Row],[Sharpe Ratio Z-Score]],Table2[Sharpe Ratio Z-Score])</f>
        <v>167</v>
      </c>
      <c r="AV373">
        <f>(Table2[[#This Row],[Rank 1Y]]+Table2[[#This Row],[Rank 6M]]+Table2[[#This Row],[Rank Sharpe]])/3</f>
        <v>377.66666666666669</v>
      </c>
    </row>
    <row r="374" spans="1:48" x14ac:dyDescent="0.3">
      <c r="A374" t="s">
        <v>968</v>
      </c>
      <c r="B374" t="s">
        <v>969</v>
      </c>
      <c r="C374" t="s">
        <v>10310</v>
      </c>
      <c r="D374" t="s">
        <v>225</v>
      </c>
      <c r="E374">
        <v>15190.4747178</v>
      </c>
      <c r="F374">
        <v>1192.2</v>
      </c>
      <c r="G374">
        <v>22.4407379391698</v>
      </c>
      <c r="H374">
        <f>(Table2[[#This Row],[1Y Return vs Nifty]]-AVERAGE(Table2[1Y Return vs Nifty]))/_xlfn.STDEV.P(Table2[1Y Return vs Nifty])</f>
        <v>-2.2673960700472285E-3</v>
      </c>
      <c r="I374">
        <v>10.0840328767113</v>
      </c>
      <c r="J374">
        <f>(Table2[[#This Row],[1M Return vs Nifty]]-AVERAGE(Table2[1M Return vs Nifty]))/_xlfn.STDEV.P(Table2[1M Return vs Nifty])</f>
        <v>1.0235091547174486</v>
      </c>
      <c r="K374">
        <v>18.6654592818936</v>
      </c>
      <c r="L374">
        <f>(Table2[[#This Row],[6M Return vs Nifty]]-AVERAGE(Table2[6M Return vs Nifty]))/_xlfn.STDEV.P(Table2[6M Return vs Nifty])</f>
        <v>0.40746765930322437</v>
      </c>
      <c r="M374">
        <v>-1.3458585385883499</v>
      </c>
      <c r="N374">
        <f>(Table2[[#This Row],[1W Return vs Nifty]]-AVERAGE(Table2[1W Return vs Nifty]))/_xlfn.STDEV.P(Table2[1W Return vs Nifty])</f>
        <v>-9.6638469934290941E-2</v>
      </c>
      <c r="O374">
        <v>1100.8900000000001</v>
      </c>
      <c r="P374">
        <v>1052.05845141078</v>
      </c>
      <c r="Q374">
        <v>941.31360210722403</v>
      </c>
      <c r="R374">
        <v>73.522950739208596</v>
      </c>
      <c r="S374" s="2">
        <f>(Table2[[#This Row],[Close Price]]-Table2[[#This Row],[20D EMA]])/Table2[[#This Row],[20D EMA]]</f>
        <v>8.294198330441728E-2</v>
      </c>
      <c r="T374" s="2">
        <f>(Table2[[#This Row],[Close Price]]-Table2[[#This Row],[50D EMA]])/Table2[[#This Row],[50D EMA]]</f>
        <v>0.13320699852873602</v>
      </c>
      <c r="U374" s="2">
        <f>(Table2[[#This Row],[Close Price]]-Table2[[#This Row],[200D EMA]])/Table2[[#This Row],[200D EMA]]</f>
        <v>0.26652796403997764</v>
      </c>
      <c r="V374">
        <v>1.6593876405469301</v>
      </c>
      <c r="W374">
        <v>1145.3</v>
      </c>
      <c r="X374">
        <v>1200</v>
      </c>
      <c r="Y374">
        <v>1145.3</v>
      </c>
      <c r="Z374">
        <v>1200</v>
      </c>
      <c r="AA374">
        <v>1145.3</v>
      </c>
      <c r="AB374">
        <v>1200</v>
      </c>
      <c r="AC374" s="2">
        <f>(Table2[[#This Row],[Close Price]]/Table2[[#This Row],[Day Low]])-1</f>
        <v>4.0949969440321476E-2</v>
      </c>
      <c r="AD374" s="2">
        <f>(Table2[[#This Row],[Day High]]/Table2[[#This Row],[Close Price]])-1</f>
        <v>6.542526421741357E-3</v>
      </c>
      <c r="AE374" s="2">
        <f>(Table2[[#This Row],[Close Price]]/Table2[[#This Row],[Current Week Low]])-1</f>
        <v>4.0949969440321476E-2</v>
      </c>
      <c r="AF374" s="2">
        <f>(Table2[[#This Row],[Current Week High]]/Table2[[#This Row],[Close Price]])-1</f>
        <v>6.542526421741357E-3</v>
      </c>
      <c r="AG374" s="2">
        <f>(Table2[[#This Row],[Close Price]]/Table2[[#This Row],[Current Month Low]])-1</f>
        <v>4.0949969440321476E-2</v>
      </c>
      <c r="AH374" s="2">
        <f>(Table2[[#This Row],[Current Month High]]/Table2[[#This Row],[Close Price]])-1</f>
        <v>6.542526421741357E-3</v>
      </c>
      <c r="AI374">
        <v>0.65425264217413504</v>
      </c>
      <c r="AJ374">
        <v>60.890688259109297</v>
      </c>
      <c r="AK374" t="str">
        <f>IF(AND(Table2[[#This Row],[20D EMA]]&gt;Table2[[#This Row],[50D EMA]],Table2[[#This Row],[50D EMA]]&gt;Table2[[#This Row],[200D EMA]]),"Uptrend","Downtrend/NoTrend")</f>
        <v>Uptrend</v>
      </c>
      <c r="AL374">
        <v>0.13</v>
      </c>
      <c r="AM374" t="s">
        <v>10354</v>
      </c>
      <c r="AN374">
        <v>14.57</v>
      </c>
      <c r="AO374" t="s">
        <v>10354</v>
      </c>
      <c r="AP374">
        <v>-2.8426332380003999E-2</v>
      </c>
      <c r="AQ374">
        <f>(Table2[[#This Row],[Sharpe Ratio]]-AVERAGE(Table2[Sharpe Ratio]))/_xlfn.STDEV.P(Table2[Sharpe Ratio])</f>
        <v>-1.052550194421991</v>
      </c>
      <c r="AR37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0.27952075359434381</v>
      </c>
      <c r="AS374">
        <f>_xlfn.RANK.AVG(Table2[[#This Row],[1Y Return vs Nifty Z-Score]],Table2[1Y Return vs Nifty Z-Score])</f>
        <v>301</v>
      </c>
      <c r="AT374">
        <f>_xlfn.RANK.AVG(Table2[[#This Row],[6M Return vs Nifty Z-Score]],Table2[6M Return vs Nifty Z-Score])</f>
        <v>210</v>
      </c>
      <c r="AU374">
        <f>_xlfn.RANK.AVG(Table2[[#This Row],[Sharpe Ratio Z-Score]],Table2[Sharpe Ratio Z-Score])</f>
        <v>626</v>
      </c>
      <c r="AV374">
        <f>(Table2[[#This Row],[Rank 1Y]]+Table2[[#This Row],[Rank 6M]]+Table2[[#This Row],[Rank Sharpe]])/3</f>
        <v>379</v>
      </c>
    </row>
    <row r="375" spans="1:48" x14ac:dyDescent="0.3">
      <c r="A375" t="s">
        <v>1693</v>
      </c>
      <c r="B375" t="s">
        <v>1694</v>
      </c>
      <c r="C375" t="s">
        <v>10315</v>
      </c>
      <c r="D375" t="s">
        <v>204</v>
      </c>
      <c r="E375">
        <v>4900.4578979999997</v>
      </c>
      <c r="F375">
        <v>685.2</v>
      </c>
      <c r="G375">
        <v>-2.1465606749616502</v>
      </c>
      <c r="H375">
        <f>(Table2[[#This Row],[1Y Return vs Nifty]]-AVERAGE(Table2[1Y Return vs Nifty]))/_xlfn.STDEV.P(Table2[1Y Return vs Nifty])</f>
        <v>-0.41752990869768636</v>
      </c>
      <c r="I375">
        <v>-10.021039539450401</v>
      </c>
      <c r="J375">
        <f>(Table2[[#This Row],[1M Return vs Nifty]]-AVERAGE(Table2[1M Return vs Nifty]))/_xlfn.STDEV.P(Table2[1M Return vs Nifty])</f>
        <v>-1.0410603384764885</v>
      </c>
      <c r="K375">
        <v>-10.844020844455899</v>
      </c>
      <c r="L375">
        <f>(Table2[[#This Row],[6M Return vs Nifty]]-AVERAGE(Table2[6M Return vs Nifty]))/_xlfn.STDEV.P(Table2[6M Return vs Nifty])</f>
        <v>-0.62374247692897844</v>
      </c>
      <c r="M375">
        <v>-0.64260209441425298</v>
      </c>
      <c r="N375">
        <f>(Table2[[#This Row],[1W Return vs Nifty]]-AVERAGE(Table2[1W Return vs Nifty]))/_xlfn.STDEV.P(Table2[1W Return vs Nifty])</f>
        <v>7.2346896409773334E-2</v>
      </c>
      <c r="O375">
        <v>678.54</v>
      </c>
      <c r="P375">
        <v>674.53258123152398</v>
      </c>
      <c r="Q375">
        <v>612.09875940843597</v>
      </c>
      <c r="R375">
        <v>57.903615650689197</v>
      </c>
      <c r="S375" s="2">
        <f>(Table2[[#This Row],[Close Price]]-Table2[[#This Row],[20D EMA]])/Table2[[#This Row],[20D EMA]]</f>
        <v>9.8151914404457832E-3</v>
      </c>
      <c r="T375" s="2">
        <f>(Table2[[#This Row],[Close Price]]-Table2[[#This Row],[50D EMA]])/Table2[[#This Row],[50D EMA]]</f>
        <v>1.5814534486977769E-2</v>
      </c>
      <c r="U375" s="2">
        <f>(Table2[[#This Row],[Close Price]]-Table2[[#This Row],[200D EMA]])/Table2[[#This Row],[200D EMA]]</f>
        <v>0.1194271993986933</v>
      </c>
      <c r="V375">
        <v>0.43600780832969399</v>
      </c>
      <c r="W375">
        <v>673</v>
      </c>
      <c r="X375">
        <v>690</v>
      </c>
      <c r="Y375">
        <v>673</v>
      </c>
      <c r="Z375">
        <v>690</v>
      </c>
      <c r="AA375">
        <v>673</v>
      </c>
      <c r="AB375">
        <v>690</v>
      </c>
      <c r="AC375" s="2">
        <f>(Table2[[#This Row],[Close Price]]/Table2[[#This Row],[Day Low]])-1</f>
        <v>1.8127786032689608E-2</v>
      </c>
      <c r="AD375" s="2">
        <f>(Table2[[#This Row],[Day High]]/Table2[[#This Row],[Close Price]])-1</f>
        <v>7.0052539404552583E-3</v>
      </c>
      <c r="AE375" s="2">
        <f>(Table2[[#This Row],[Close Price]]/Table2[[#This Row],[Current Week Low]])-1</f>
        <v>1.8127786032689608E-2</v>
      </c>
      <c r="AF375" s="2">
        <f>(Table2[[#This Row],[Current Week High]]/Table2[[#This Row],[Close Price]])-1</f>
        <v>7.0052539404552583E-3</v>
      </c>
      <c r="AG375" s="2">
        <f>(Table2[[#This Row],[Close Price]]/Table2[[#This Row],[Current Month Low]])-1</f>
        <v>1.8127786032689608E-2</v>
      </c>
      <c r="AH375" s="2">
        <f>(Table2[[#This Row],[Current Month High]]/Table2[[#This Row],[Close Price]])-1</f>
        <v>7.0052539404552583E-3</v>
      </c>
      <c r="AI375">
        <v>16.630180969060099</v>
      </c>
      <c r="AJ375">
        <v>66.816798539257405</v>
      </c>
      <c r="AK375" t="str">
        <f>IF(AND(Table2[[#This Row],[20D EMA]]&gt;Table2[[#This Row],[50D EMA]],Table2[[#This Row],[50D EMA]]&gt;Table2[[#This Row],[200D EMA]]),"Uptrend","Downtrend/NoTrend")</f>
        <v>Uptrend</v>
      </c>
      <c r="AL375">
        <v>7.0000000000000007E-2</v>
      </c>
      <c r="AM375" t="s">
        <v>10354</v>
      </c>
      <c r="AN375">
        <v>6.51</v>
      </c>
      <c r="AO375" t="s">
        <v>10354</v>
      </c>
      <c r="AP375">
        <v>0.124468599893813</v>
      </c>
      <c r="AQ375">
        <f>(Table2[[#This Row],[Sharpe Ratio]]-AVERAGE(Table2[Sharpe Ratio]))/_xlfn.STDEV.P(Table2[Sharpe Ratio])</f>
        <v>0.69676833168041674</v>
      </c>
      <c r="AR37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-1.3132174960129632</v>
      </c>
      <c r="AS375">
        <f>_xlfn.RANK.AVG(Table2[[#This Row],[1Y Return vs Nifty Z-Score]],Table2[1Y Return vs Nifty Z-Score])</f>
        <v>438</v>
      </c>
      <c r="AT375">
        <f>_xlfn.RANK.AVG(Table2[[#This Row],[6M Return vs Nifty Z-Score]],Table2[6M Return vs Nifty Z-Score])</f>
        <v>526</v>
      </c>
      <c r="AU375">
        <f>_xlfn.RANK.AVG(Table2[[#This Row],[Sharpe Ratio Z-Score]],Table2[Sharpe Ratio Z-Score])</f>
        <v>175</v>
      </c>
      <c r="AV375">
        <f>(Table2[[#This Row],[Rank 1Y]]+Table2[[#This Row],[Rank 6M]]+Table2[[#This Row],[Rank Sharpe]])/3</f>
        <v>379.66666666666669</v>
      </c>
    </row>
    <row r="376" spans="1:48" x14ac:dyDescent="0.3">
      <c r="A376" t="s">
        <v>1274</v>
      </c>
      <c r="B376" t="s">
        <v>1275</v>
      </c>
      <c r="C376" t="s">
        <v>6744</v>
      </c>
      <c r="D376" t="s">
        <v>77</v>
      </c>
      <c r="E376">
        <v>9050.4078974639997</v>
      </c>
      <c r="F376">
        <v>223.92</v>
      </c>
      <c r="G376">
        <v>5.8078754107666501</v>
      </c>
      <c r="H376">
        <f>(Table2[[#This Row],[1Y Return vs Nifty]]-AVERAGE(Table2[1Y Return vs Nifty]))/_xlfn.STDEV.P(Table2[1Y Return vs Nifty])</f>
        <v>-0.28318497038888779</v>
      </c>
      <c r="I376">
        <v>8.1459293814770906</v>
      </c>
      <c r="J376">
        <f>(Table2[[#This Row],[1M Return vs Nifty]]-AVERAGE(Table2[1M Return vs Nifty]))/_xlfn.STDEV.P(Table2[1M Return vs Nifty])</f>
        <v>0.82448727267256938</v>
      </c>
      <c r="K376">
        <v>-6.5091124152784303</v>
      </c>
      <c r="L376">
        <f>(Table2[[#This Row],[6M Return vs Nifty]]-AVERAGE(Table2[6M Return vs Nifty]))/_xlfn.STDEV.P(Table2[6M Return vs Nifty])</f>
        <v>-0.47225890308537466</v>
      </c>
      <c r="M376">
        <v>0.45830361521020102</v>
      </c>
      <c r="N376">
        <f>(Table2[[#This Row],[1W Return vs Nifty]]-AVERAGE(Table2[1W Return vs Nifty]))/_xlfn.STDEV.P(Table2[1W Return vs Nifty])</f>
        <v>0.33688333428008943</v>
      </c>
      <c r="O376">
        <v>217.56</v>
      </c>
      <c r="P376">
        <v>214.51161027473799</v>
      </c>
      <c r="Q376">
        <v>200.940415483316</v>
      </c>
      <c r="R376">
        <v>60.742264679518598</v>
      </c>
      <c r="S376" s="2">
        <f>(Table2[[#This Row],[Close Price]]-Table2[[#This Row],[20D EMA]])/Table2[[#This Row],[20D EMA]]</f>
        <v>2.9233314947600595E-2</v>
      </c>
      <c r="T376" s="2">
        <f>(Table2[[#This Row],[Close Price]]-Table2[[#This Row],[50D EMA]])/Table2[[#This Row],[50D EMA]]</f>
        <v>4.3859582766695493E-2</v>
      </c>
      <c r="U376" s="2">
        <f>(Table2[[#This Row],[Close Price]]-Table2[[#This Row],[200D EMA]])/Table2[[#This Row],[200D EMA]]</f>
        <v>0.11436019210675899</v>
      </c>
      <c r="V376">
        <v>1.20015613263034</v>
      </c>
      <c r="W376">
        <v>222</v>
      </c>
      <c r="X376">
        <v>230</v>
      </c>
      <c r="Y376">
        <v>222</v>
      </c>
      <c r="Z376">
        <v>230</v>
      </c>
      <c r="AA376">
        <v>222</v>
      </c>
      <c r="AB376">
        <v>230</v>
      </c>
      <c r="AC376" s="2">
        <f>(Table2[[#This Row],[Close Price]]/Table2[[#This Row],[Day Low]])-1</f>
        <v>8.6486486486485603E-3</v>
      </c>
      <c r="AD376" s="2">
        <f>(Table2[[#This Row],[Day High]]/Table2[[#This Row],[Close Price]])-1</f>
        <v>2.7152554483744318E-2</v>
      </c>
      <c r="AE376" s="2">
        <f>(Table2[[#This Row],[Close Price]]/Table2[[#This Row],[Current Week Low]])-1</f>
        <v>8.6486486486485603E-3</v>
      </c>
      <c r="AF376" s="2">
        <f>(Table2[[#This Row],[Current Week High]]/Table2[[#This Row],[Close Price]])-1</f>
        <v>2.7152554483744318E-2</v>
      </c>
      <c r="AG376" s="2">
        <f>(Table2[[#This Row],[Close Price]]/Table2[[#This Row],[Current Month Low]])-1</f>
        <v>8.6486486486485603E-3</v>
      </c>
      <c r="AH376" s="2">
        <f>(Table2[[#This Row],[Current Month High]]/Table2[[#This Row],[Close Price]])-1</f>
        <v>2.7152554483744318E-2</v>
      </c>
      <c r="AI376">
        <v>14.3265451947124</v>
      </c>
      <c r="AJ376">
        <v>52.326530612244802</v>
      </c>
      <c r="AK376" t="str">
        <f>IF(AND(Table2[[#This Row],[20D EMA]]&gt;Table2[[#This Row],[50D EMA]],Table2[[#This Row],[50D EMA]]&gt;Table2[[#This Row],[200D EMA]]),"Uptrend","Downtrend/NoTrend")</f>
        <v>Uptrend</v>
      </c>
      <c r="AL376">
        <v>-0.03</v>
      </c>
      <c r="AM376" t="s">
        <v>10353</v>
      </c>
      <c r="AN376">
        <v>6.96</v>
      </c>
      <c r="AO376" t="s">
        <v>10354</v>
      </c>
      <c r="AP376">
        <v>8.5096899886868999E-2</v>
      </c>
      <c r="AQ376">
        <f>(Table2[[#This Row],[Sharpe Ratio]]-AVERAGE(Table2[Sharpe Ratio]))/_xlfn.STDEV.P(Table2[Sharpe Ratio])</f>
        <v>0.24630445297612613</v>
      </c>
      <c r="AR37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0.65223118645452249</v>
      </c>
      <c r="AS376">
        <f>_xlfn.RANK.AVG(Table2[[#This Row],[1Y Return vs Nifty Z-Score]],Table2[1Y Return vs Nifty Z-Score])</f>
        <v>387</v>
      </c>
      <c r="AT376">
        <f>_xlfn.RANK.AVG(Table2[[#This Row],[6M Return vs Nifty Z-Score]],Table2[6M Return vs Nifty Z-Score])</f>
        <v>483</v>
      </c>
      <c r="AU376">
        <f>_xlfn.RANK.AVG(Table2[[#This Row],[Sharpe Ratio Z-Score]],Table2[Sharpe Ratio Z-Score])</f>
        <v>273</v>
      </c>
      <c r="AV376">
        <f>(Table2[[#This Row],[Rank 1Y]]+Table2[[#This Row],[Rank 6M]]+Table2[[#This Row],[Rank Sharpe]])/3</f>
        <v>381</v>
      </c>
    </row>
    <row r="377" spans="1:48" x14ac:dyDescent="0.3">
      <c r="A377" t="s">
        <v>1457</v>
      </c>
      <c r="B377" t="s">
        <v>1458</v>
      </c>
      <c r="C377" t="s">
        <v>10315</v>
      </c>
      <c r="D377" t="s">
        <v>204</v>
      </c>
      <c r="E377">
        <v>7299.1423548749999</v>
      </c>
      <c r="F377">
        <v>526.75</v>
      </c>
      <c r="G377">
        <v>-4.6790983333487999</v>
      </c>
      <c r="H377">
        <f>(Table2[[#This Row],[1Y Return vs Nifty]]-AVERAGE(Table2[1Y Return vs Nifty]))/_xlfn.STDEV.P(Table2[1Y Return vs Nifty])</f>
        <v>-0.46030272273678224</v>
      </c>
      <c r="I377">
        <v>-0.195626699258626</v>
      </c>
      <c r="J377">
        <f>(Table2[[#This Row],[1M Return vs Nifty]]-AVERAGE(Table2[1M Return vs Nifty]))/_xlfn.STDEV.P(Table2[1M Return vs Nifty])</f>
        <v>-3.2098660149510794E-2</v>
      </c>
      <c r="K377">
        <v>9.6823424275703704</v>
      </c>
      <c r="L377">
        <f>(Table2[[#This Row],[6M Return vs Nifty]]-AVERAGE(Table2[6M Return vs Nifty]))/_xlfn.STDEV.P(Table2[6M Return vs Nifty])</f>
        <v>9.3552228889899683E-2</v>
      </c>
      <c r="M377">
        <v>-9.7566144846571206</v>
      </c>
      <c r="N377">
        <f>(Table2[[#This Row],[1W Return vs Nifty]]-AVERAGE(Table2[1W Return vs Nifty]))/_xlfn.STDEV.P(Table2[1W Return vs Nifty])</f>
        <v>-2.1176575257157335</v>
      </c>
      <c r="O377">
        <v>539.63</v>
      </c>
      <c r="P377">
        <v>522.599598056015</v>
      </c>
      <c r="Q377">
        <v>458.19676921191001</v>
      </c>
      <c r="R377">
        <v>40.444061264826999</v>
      </c>
      <c r="S377" s="2">
        <f>(Table2[[#This Row],[Close Price]]-Table2[[#This Row],[20D EMA]])/Table2[[#This Row],[20D EMA]]</f>
        <v>-2.3868205992995193E-2</v>
      </c>
      <c r="T377" s="2">
        <f>(Table2[[#This Row],[Close Price]]-Table2[[#This Row],[50D EMA]])/Table2[[#This Row],[50D EMA]]</f>
        <v>7.9418391430529575E-3</v>
      </c>
      <c r="U377" s="2">
        <f>(Table2[[#This Row],[Close Price]]-Table2[[#This Row],[200D EMA]])/Table2[[#This Row],[200D EMA]]</f>
        <v>0.14961526443322654</v>
      </c>
      <c r="V377">
        <v>0.81227490338226804</v>
      </c>
      <c r="W377">
        <v>524.04999999999995</v>
      </c>
      <c r="X377">
        <v>541.4</v>
      </c>
      <c r="Y377">
        <v>524.04999999999995</v>
      </c>
      <c r="Z377">
        <v>541.4</v>
      </c>
      <c r="AA377">
        <v>524.04999999999995</v>
      </c>
      <c r="AB377">
        <v>541.4</v>
      </c>
      <c r="AC377" s="2">
        <f>(Table2[[#This Row],[Close Price]]/Table2[[#This Row],[Day Low]])-1</f>
        <v>5.1521801354832419E-3</v>
      </c>
      <c r="AD377" s="2">
        <f>(Table2[[#This Row],[Day High]]/Table2[[#This Row],[Close Price]])-1</f>
        <v>2.7812055054579954E-2</v>
      </c>
      <c r="AE377" s="2">
        <f>(Table2[[#This Row],[Close Price]]/Table2[[#This Row],[Current Week Low]])-1</f>
        <v>5.1521801354832419E-3</v>
      </c>
      <c r="AF377" s="2">
        <f>(Table2[[#This Row],[Current Week High]]/Table2[[#This Row],[Close Price]])-1</f>
        <v>2.7812055054579954E-2</v>
      </c>
      <c r="AG377" s="2">
        <f>(Table2[[#This Row],[Close Price]]/Table2[[#This Row],[Current Month Low]])-1</f>
        <v>5.1521801354832419E-3</v>
      </c>
      <c r="AH377" s="2">
        <f>(Table2[[#This Row],[Current Month High]]/Table2[[#This Row],[Close Price]])-1</f>
        <v>2.7812055054579954E-2</v>
      </c>
      <c r="AI377">
        <v>21.4238253440911</v>
      </c>
      <c r="AJ377">
        <v>48.9045936395759</v>
      </c>
      <c r="AK377" t="str">
        <f>IF(AND(Table2[[#This Row],[20D EMA]]&gt;Table2[[#This Row],[50D EMA]],Table2[[#This Row],[50D EMA]]&gt;Table2[[#This Row],[200D EMA]]),"Uptrend","Downtrend/NoTrend")</f>
        <v>Uptrend</v>
      </c>
      <c r="AL377">
        <v>0.02</v>
      </c>
      <c r="AM377" t="s">
        <v>10354</v>
      </c>
      <c r="AN377">
        <v>-2.2999999999999998</v>
      </c>
      <c r="AO377" t="s">
        <v>10353</v>
      </c>
      <c r="AP377">
        <v>4.7383834312763003E-2</v>
      </c>
      <c r="AQ377">
        <f>(Table2[[#This Row],[Sharpe Ratio]]-AVERAGE(Table2[Sharpe Ratio]))/_xlfn.STDEV.P(Table2[Sharpe Ratio])</f>
        <v>-0.1851824727432306</v>
      </c>
      <c r="AR37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-2.7016891524553577</v>
      </c>
      <c r="AS377">
        <f>_xlfn.RANK.AVG(Table2[[#This Row],[1Y Return vs Nifty Z-Score]],Table2[1Y Return vs Nifty Z-Score])</f>
        <v>458</v>
      </c>
      <c r="AT377">
        <f>_xlfn.RANK.AVG(Table2[[#This Row],[6M Return vs Nifty Z-Score]],Table2[6M Return vs Nifty Z-Score])</f>
        <v>295</v>
      </c>
      <c r="AU377">
        <f>_xlfn.RANK.AVG(Table2[[#This Row],[Sharpe Ratio Z-Score]],Table2[Sharpe Ratio Z-Score])</f>
        <v>391</v>
      </c>
      <c r="AV377">
        <f>(Table2[[#This Row],[Rank 1Y]]+Table2[[#This Row],[Rank 6M]]+Table2[[#This Row],[Rank Sharpe]])/3</f>
        <v>381.33333333333331</v>
      </c>
    </row>
    <row r="378" spans="1:48" x14ac:dyDescent="0.3">
      <c r="A378" t="s">
        <v>403</v>
      </c>
      <c r="B378" t="s">
        <v>404</v>
      </c>
      <c r="C378" t="s">
        <v>10310</v>
      </c>
      <c r="D378" t="s">
        <v>405</v>
      </c>
      <c r="E378">
        <v>59114.961050703998</v>
      </c>
      <c r="F378">
        <v>226.96</v>
      </c>
      <c r="G378">
        <v>-10.8642303247314</v>
      </c>
      <c r="H378">
        <f>(Table2[[#This Row],[1Y Return vs Nifty]]-AVERAGE(Table2[1Y Return vs Nifty]))/_xlfn.STDEV.P(Table2[1Y Return vs Nifty])</f>
        <v>-0.56476533540456519</v>
      </c>
      <c r="I378">
        <v>0.32662380041783101</v>
      </c>
      <c r="J378">
        <f>(Table2[[#This Row],[1M Return vs Nifty]]-AVERAGE(Table2[1M Return vs Nifty]))/_xlfn.STDEV.P(Table2[1M Return vs Nifty])</f>
        <v>2.1530713926782581E-2</v>
      </c>
      <c r="K378">
        <v>8.5711939142310296</v>
      </c>
      <c r="L378">
        <f>(Table2[[#This Row],[6M Return vs Nifty]]-AVERAGE(Table2[6M Return vs Nifty]))/_xlfn.STDEV.P(Table2[6M Return vs Nifty])</f>
        <v>5.472309313729308E-2</v>
      </c>
      <c r="M378">
        <v>-1.2488162434093899</v>
      </c>
      <c r="N378">
        <f>(Table2[[#This Row],[1W Return vs Nifty]]-AVERAGE(Table2[1W Return vs Nifty]))/_xlfn.STDEV.P(Table2[1W Return vs Nifty])</f>
        <v>-7.3320194022942528E-2</v>
      </c>
      <c r="O378">
        <v>219.45</v>
      </c>
      <c r="P378">
        <v>220.22858646044099</v>
      </c>
      <c r="Q378">
        <v>204.866524429458</v>
      </c>
      <c r="R378">
        <v>66.951607082508403</v>
      </c>
      <c r="S378" s="2">
        <f>(Table2[[#This Row],[Close Price]]-Table2[[#This Row],[20D EMA]])/Table2[[#This Row],[20D EMA]]</f>
        <v>3.4221918432444841E-2</v>
      </c>
      <c r="T378" s="2">
        <f>(Table2[[#This Row],[Close Price]]-Table2[[#This Row],[50D EMA]])/Table2[[#This Row],[50D EMA]]</f>
        <v>3.0565575739951261E-2</v>
      </c>
      <c r="U378" s="2">
        <f>(Table2[[#This Row],[Close Price]]-Table2[[#This Row],[200D EMA]])/Table2[[#This Row],[200D EMA]]</f>
        <v>0.10784326835275371</v>
      </c>
      <c r="V378">
        <v>0.96248675236829295</v>
      </c>
      <c r="W378">
        <v>219.13</v>
      </c>
      <c r="X378">
        <v>227.4</v>
      </c>
      <c r="Y378">
        <v>219.13</v>
      </c>
      <c r="Z378">
        <v>227.4</v>
      </c>
      <c r="AA378">
        <v>219.13</v>
      </c>
      <c r="AB378">
        <v>227.4</v>
      </c>
      <c r="AC378" s="2">
        <f>(Table2[[#This Row],[Close Price]]/Table2[[#This Row],[Day Low]])-1</f>
        <v>3.5732213754392506E-2</v>
      </c>
      <c r="AD378" s="2">
        <f>(Table2[[#This Row],[Day High]]/Table2[[#This Row],[Close Price]])-1</f>
        <v>1.9386676066266428E-3</v>
      </c>
      <c r="AE378" s="2">
        <f>(Table2[[#This Row],[Close Price]]/Table2[[#This Row],[Current Week Low]])-1</f>
        <v>3.5732213754392506E-2</v>
      </c>
      <c r="AF378" s="2">
        <f>(Table2[[#This Row],[Current Week High]]/Table2[[#This Row],[Close Price]])-1</f>
        <v>1.9386676066266428E-3</v>
      </c>
      <c r="AG378" s="2">
        <f>(Table2[[#This Row],[Close Price]]/Table2[[#This Row],[Current Month Low]])-1</f>
        <v>3.5732213754392506E-2</v>
      </c>
      <c r="AH378" s="2">
        <f>(Table2[[#This Row],[Current Month High]]/Table2[[#This Row],[Close Price]])-1</f>
        <v>1.9386676066266428E-3</v>
      </c>
      <c r="AI378">
        <v>8.7856891082128907</v>
      </c>
      <c r="AJ378">
        <v>46.4258064516129</v>
      </c>
      <c r="AK378" t="str">
        <f>IF(AND(Table2[[#This Row],[20D EMA]]&gt;Table2[[#This Row],[50D EMA]],Table2[[#This Row],[50D EMA]]&gt;Table2[[#This Row],[200D EMA]]),"Uptrend","Downtrend/NoTrend")</f>
        <v>Downtrend/NoTrend</v>
      </c>
      <c r="AL378">
        <v>-0.09</v>
      </c>
      <c r="AM378" t="s">
        <v>10353</v>
      </c>
      <c r="AN378">
        <v>11.54</v>
      </c>
      <c r="AO378" t="s">
        <v>10354</v>
      </c>
      <c r="AP378">
        <v>7.3645933858373994E-2</v>
      </c>
      <c r="AQ378">
        <f>(Table2[[#This Row],[Sharpe Ratio]]-AVERAGE(Table2[Sharpe Ratio]))/_xlfn.STDEV.P(Table2[Sharpe Ratio])</f>
        <v>0.11529038522702804</v>
      </c>
      <c r="AR37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78">
        <f>_xlfn.RANK.AVG(Table2[[#This Row],[1Y Return vs Nifty Z-Score]],Table2[1Y Return vs Nifty Z-Score])</f>
        <v>508</v>
      </c>
      <c r="AT378">
        <f>_xlfn.RANK.AVG(Table2[[#This Row],[6M Return vs Nifty Z-Score]],Table2[6M Return vs Nifty Z-Score])</f>
        <v>313</v>
      </c>
      <c r="AU378">
        <f>_xlfn.RANK.AVG(Table2[[#This Row],[Sharpe Ratio Z-Score]],Table2[Sharpe Ratio Z-Score])</f>
        <v>324</v>
      </c>
      <c r="AV378">
        <f>(Table2[[#This Row],[Rank 1Y]]+Table2[[#This Row],[Rank 6M]]+Table2[[#This Row],[Rank Sharpe]])/3</f>
        <v>381.66666666666669</v>
      </c>
    </row>
    <row r="379" spans="1:48" x14ac:dyDescent="0.3">
      <c r="A379" t="s">
        <v>1328</v>
      </c>
      <c r="B379" t="s">
        <v>1329</v>
      </c>
      <c r="C379" t="s">
        <v>10315</v>
      </c>
      <c r="D379" t="s">
        <v>204</v>
      </c>
      <c r="E379">
        <v>8565.2055839999994</v>
      </c>
      <c r="F379">
        <v>560.6</v>
      </c>
      <c r="G379">
        <v>6.4471679566834004</v>
      </c>
      <c r="H379">
        <f>(Table2[[#This Row],[1Y Return vs Nifty]]-AVERAGE(Table2[1Y Return vs Nifty]))/_xlfn.STDEV.P(Table2[1Y Return vs Nifty])</f>
        <v>-0.27238776028916056</v>
      </c>
      <c r="I379">
        <v>-10.667374218336899</v>
      </c>
      <c r="J379">
        <f>(Table2[[#This Row],[1M Return vs Nifty]]-AVERAGE(Table2[1M Return vs Nifty]))/_xlfn.STDEV.P(Table2[1M Return vs Nifty])</f>
        <v>-1.1074317910532863</v>
      </c>
      <c r="K379">
        <v>-3.0710169954667501</v>
      </c>
      <c r="L379">
        <f>(Table2[[#This Row],[6M Return vs Nifty]]-AVERAGE(Table2[6M Return vs Nifty]))/_xlfn.STDEV.P(Table2[6M Return vs Nifty])</f>
        <v>-0.35211450097923352</v>
      </c>
      <c r="M379">
        <v>-2.5697809929455699</v>
      </c>
      <c r="N379">
        <f>(Table2[[#This Row],[1W Return vs Nifty]]-AVERAGE(Table2[1W Return vs Nifty]))/_xlfn.STDEV.P(Table2[1W Return vs Nifty])</f>
        <v>-0.3907345795962166</v>
      </c>
      <c r="O379">
        <v>572.49</v>
      </c>
      <c r="P379">
        <v>589.82973385476703</v>
      </c>
      <c r="Q379">
        <v>546.91045754956394</v>
      </c>
      <c r="R379">
        <v>47.1294267087357</v>
      </c>
      <c r="S379" s="2">
        <f>(Table2[[#This Row],[Close Price]]-Table2[[#This Row],[20D EMA]])/Table2[[#This Row],[20D EMA]]</f>
        <v>-2.0768921727890421E-2</v>
      </c>
      <c r="T379" s="2">
        <f>(Table2[[#This Row],[Close Price]]-Table2[[#This Row],[50D EMA]])/Table2[[#This Row],[50D EMA]]</f>
        <v>-4.9556223053963913E-2</v>
      </c>
      <c r="U379" s="2">
        <f>(Table2[[#This Row],[Close Price]]-Table2[[#This Row],[200D EMA]])/Table2[[#This Row],[200D EMA]]</f>
        <v>2.5030683289129572E-2</v>
      </c>
      <c r="V379">
        <v>2.0181754873718498</v>
      </c>
      <c r="W379">
        <v>553.35</v>
      </c>
      <c r="X379">
        <v>572.5</v>
      </c>
      <c r="Y379">
        <v>553.35</v>
      </c>
      <c r="Z379">
        <v>572.5</v>
      </c>
      <c r="AA379">
        <v>553.35</v>
      </c>
      <c r="AB379">
        <v>572.5</v>
      </c>
      <c r="AC379" s="2">
        <f>(Table2[[#This Row],[Close Price]]/Table2[[#This Row],[Day Low]])-1</f>
        <v>1.3102014999548217E-2</v>
      </c>
      <c r="AD379" s="2">
        <f>(Table2[[#This Row],[Day High]]/Table2[[#This Row],[Close Price]])-1</f>
        <v>2.1227256510881087E-2</v>
      </c>
      <c r="AE379" s="2">
        <f>(Table2[[#This Row],[Close Price]]/Table2[[#This Row],[Current Week Low]])-1</f>
        <v>1.3102014999548217E-2</v>
      </c>
      <c r="AF379" s="2">
        <f>(Table2[[#This Row],[Current Week High]]/Table2[[#This Row],[Close Price]])-1</f>
        <v>2.1227256510881087E-2</v>
      </c>
      <c r="AG379" s="2">
        <f>(Table2[[#This Row],[Close Price]]/Table2[[#This Row],[Current Month Low]])-1</f>
        <v>1.3102014999548217E-2</v>
      </c>
      <c r="AH379" s="2">
        <f>(Table2[[#This Row],[Current Month High]]/Table2[[#This Row],[Close Price]])-1</f>
        <v>2.1227256510881087E-2</v>
      </c>
      <c r="AI379">
        <v>26.2575811630395</v>
      </c>
      <c r="AJ379">
        <v>38.762376237623698</v>
      </c>
      <c r="AK379" t="str">
        <f>IF(AND(Table2[[#This Row],[20D EMA]]&gt;Table2[[#This Row],[50D EMA]],Table2[[#This Row],[50D EMA]]&gt;Table2[[#This Row],[200D EMA]]),"Uptrend","Downtrend/NoTrend")</f>
        <v>Downtrend/NoTrend</v>
      </c>
      <c r="AL379">
        <v>-0.2</v>
      </c>
      <c r="AM379" t="s">
        <v>10353</v>
      </c>
      <c r="AN379">
        <v>6.71</v>
      </c>
      <c r="AO379" t="s">
        <v>10354</v>
      </c>
      <c r="AP379">
        <v>7.3853504323672006E-2</v>
      </c>
      <c r="AQ379">
        <f>(Table2[[#This Row],[Sharpe Ratio]]-AVERAGE(Table2[Sharpe Ratio]))/_xlfn.STDEV.P(Table2[Sharpe Ratio])</f>
        <v>0.11766526355044578</v>
      </c>
      <c r="AR37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79">
        <f>_xlfn.RANK.AVG(Table2[[#This Row],[1Y Return vs Nifty Z-Score]],Table2[1Y Return vs Nifty Z-Score])</f>
        <v>380</v>
      </c>
      <c r="AT379">
        <f>_xlfn.RANK.AVG(Table2[[#This Row],[6M Return vs Nifty Z-Score]],Table2[6M Return vs Nifty Z-Score])</f>
        <v>442</v>
      </c>
      <c r="AU379">
        <f>_xlfn.RANK.AVG(Table2[[#This Row],[Sharpe Ratio Z-Score]],Table2[Sharpe Ratio Z-Score])</f>
        <v>323</v>
      </c>
      <c r="AV379">
        <f>(Table2[[#This Row],[Rank 1Y]]+Table2[[#This Row],[Rank 6M]]+Table2[[#This Row],[Rank Sharpe]])/3</f>
        <v>381.66666666666669</v>
      </c>
    </row>
    <row r="380" spans="1:48" x14ac:dyDescent="0.3">
      <c r="A380" t="s">
        <v>1469</v>
      </c>
      <c r="B380" t="s">
        <v>1470</v>
      </c>
      <c r="C380" t="s">
        <v>10321</v>
      </c>
      <c r="D380" t="s">
        <v>127</v>
      </c>
      <c r="E380">
        <v>7152.7554378000004</v>
      </c>
      <c r="F380">
        <v>659.25</v>
      </c>
      <c r="G380">
        <v>1.9689377913032999</v>
      </c>
      <c r="H380">
        <f>(Table2[[#This Row],[1Y Return vs Nifty]]-AVERAGE(Table2[1Y Return vs Nifty]))/_xlfn.STDEV.P(Table2[1Y Return vs Nifty])</f>
        <v>-0.34802197858151934</v>
      </c>
      <c r="I380">
        <v>10.947558722448001</v>
      </c>
      <c r="J380">
        <f>(Table2[[#This Row],[1M Return vs Nifty]]-AVERAGE(Table2[1M Return vs Nifty]))/_xlfn.STDEV.P(Table2[1M Return vs Nifty])</f>
        <v>1.1121837479141066</v>
      </c>
      <c r="K380">
        <v>-4.1731365429110703</v>
      </c>
      <c r="L380">
        <f>(Table2[[#This Row],[6M Return vs Nifty]]-AVERAGE(Table2[6M Return vs Nifty]))/_xlfn.STDEV.P(Table2[6M Return vs Nifty])</f>
        <v>-0.3906281191045971</v>
      </c>
      <c r="M380">
        <v>-2.6232929095310502</v>
      </c>
      <c r="N380">
        <f>(Table2[[#This Row],[1W Return vs Nifty]]-AVERAGE(Table2[1W Return vs Nifty]))/_xlfn.STDEV.P(Table2[1W Return vs Nifty])</f>
        <v>-0.40359294854950811</v>
      </c>
      <c r="O380">
        <v>656.17</v>
      </c>
      <c r="P380">
        <v>634.72880437416802</v>
      </c>
      <c r="Q380">
        <v>590.87559239177801</v>
      </c>
      <c r="R380">
        <v>47.168406050865102</v>
      </c>
      <c r="S380" s="2">
        <f>(Table2[[#This Row],[Close Price]]-Table2[[#This Row],[20D EMA]])/Table2[[#This Row],[20D EMA]]</f>
        <v>4.6939055427709913E-3</v>
      </c>
      <c r="T380" s="2">
        <f>(Table2[[#This Row],[Close Price]]-Table2[[#This Row],[50D EMA]])/Table2[[#This Row],[50D EMA]]</f>
        <v>3.8632555284787283E-2</v>
      </c>
      <c r="U380" s="2">
        <f>(Table2[[#This Row],[Close Price]]-Table2[[#This Row],[200D EMA]])/Table2[[#This Row],[200D EMA]]</f>
        <v>0.11571709593123043</v>
      </c>
      <c r="V380">
        <v>1.0885212444768899</v>
      </c>
      <c r="W380">
        <v>655</v>
      </c>
      <c r="X380">
        <v>679</v>
      </c>
      <c r="Y380">
        <v>655</v>
      </c>
      <c r="Z380">
        <v>679</v>
      </c>
      <c r="AA380">
        <v>655</v>
      </c>
      <c r="AB380">
        <v>679</v>
      </c>
      <c r="AC380" s="2">
        <f>(Table2[[#This Row],[Close Price]]/Table2[[#This Row],[Day Low]])-1</f>
        <v>6.4885496183206826E-3</v>
      </c>
      <c r="AD380" s="2">
        <f>(Table2[[#This Row],[Day High]]/Table2[[#This Row],[Close Price]])-1</f>
        <v>2.9958285930982154E-2</v>
      </c>
      <c r="AE380" s="2">
        <f>(Table2[[#This Row],[Close Price]]/Table2[[#This Row],[Current Week Low]])-1</f>
        <v>6.4885496183206826E-3</v>
      </c>
      <c r="AF380" s="2">
        <f>(Table2[[#This Row],[Current Week High]]/Table2[[#This Row],[Close Price]])-1</f>
        <v>2.9958285930982154E-2</v>
      </c>
      <c r="AG380" s="2">
        <f>(Table2[[#This Row],[Close Price]]/Table2[[#This Row],[Current Month Low]])-1</f>
        <v>6.4885496183206826E-3</v>
      </c>
      <c r="AH380" s="2">
        <f>(Table2[[#This Row],[Current Month High]]/Table2[[#This Row],[Close Price]])-1</f>
        <v>2.9958285930982154E-2</v>
      </c>
      <c r="AI380">
        <v>27.667804323094401</v>
      </c>
      <c r="AJ380">
        <v>46.240017746228901</v>
      </c>
      <c r="AK380" t="str">
        <f>IF(AND(Table2[[#This Row],[20D EMA]]&gt;Table2[[#This Row],[50D EMA]],Table2[[#This Row],[50D EMA]]&gt;Table2[[#This Row],[200D EMA]]),"Uptrend","Downtrend/NoTrend")</f>
        <v>Uptrend</v>
      </c>
      <c r="AL380">
        <v>0</v>
      </c>
      <c r="AM380">
        <v>0</v>
      </c>
      <c r="AN380">
        <v>0.27</v>
      </c>
      <c r="AO380" t="s">
        <v>10354</v>
      </c>
      <c r="AP380">
        <v>8.2463120084407995E-2</v>
      </c>
      <c r="AQ380">
        <f>(Table2[[#This Row],[Sharpe Ratio]]-AVERAGE(Table2[Sharpe Ratio]))/_xlfn.STDEV.P(Table2[Sharpe Ratio])</f>
        <v>0.21617055819230033</v>
      </c>
      <c r="AR38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0.18611125987078225</v>
      </c>
      <c r="AS380">
        <f>_xlfn.RANK.AVG(Table2[[#This Row],[1Y Return vs Nifty Z-Score]],Table2[1Y Return vs Nifty Z-Score])</f>
        <v>413</v>
      </c>
      <c r="AT380">
        <f>_xlfn.RANK.AVG(Table2[[#This Row],[6M Return vs Nifty Z-Score]],Table2[6M Return vs Nifty Z-Score])</f>
        <v>452</v>
      </c>
      <c r="AU380">
        <f>_xlfn.RANK.AVG(Table2[[#This Row],[Sharpe Ratio Z-Score]],Table2[Sharpe Ratio Z-Score])</f>
        <v>282</v>
      </c>
      <c r="AV380">
        <f>(Table2[[#This Row],[Rank 1Y]]+Table2[[#This Row],[Rank 6M]]+Table2[[#This Row],[Rank Sharpe]])/3</f>
        <v>382.33333333333331</v>
      </c>
    </row>
    <row r="381" spans="1:48" x14ac:dyDescent="0.3">
      <c r="A381" t="s">
        <v>753</v>
      </c>
      <c r="B381" t="s">
        <v>754</v>
      </c>
      <c r="C381" t="s">
        <v>10315</v>
      </c>
      <c r="D381" t="s">
        <v>204</v>
      </c>
      <c r="E381">
        <v>22342.795591400001</v>
      </c>
      <c r="F381">
        <v>1889.5</v>
      </c>
      <c r="G381">
        <v>-3.60181890142437</v>
      </c>
      <c r="H381">
        <f>(Table2[[#This Row],[1Y Return vs Nifty]]-AVERAGE(Table2[1Y Return vs Nifty]))/_xlfn.STDEV.P(Table2[1Y Return vs Nifty])</f>
        <v>-0.44210821626725494</v>
      </c>
      <c r="I381">
        <v>-5.9366555650184401</v>
      </c>
      <c r="J381">
        <f>(Table2[[#This Row],[1M Return vs Nifty]]-AVERAGE(Table2[1M Return vs Nifty]))/_xlfn.STDEV.P(Table2[1M Return vs Nifty])</f>
        <v>-0.62163909106412552</v>
      </c>
      <c r="K381">
        <v>-24.957843384420901</v>
      </c>
      <c r="L381">
        <f>(Table2[[#This Row],[6M Return vs Nifty]]-AVERAGE(Table2[6M Return vs Nifty]))/_xlfn.STDEV.P(Table2[6M Return vs Nifty])</f>
        <v>-1.1169506528059452</v>
      </c>
      <c r="M381">
        <v>-1.3607147138722699</v>
      </c>
      <c r="N381">
        <f>(Table2[[#This Row],[1W Return vs Nifty]]-AVERAGE(Table2[1W Return vs Nifty]))/_xlfn.STDEV.P(Table2[1W Return vs Nifty])</f>
        <v>-0.1002082576605494</v>
      </c>
      <c r="O381">
        <v>1924.5</v>
      </c>
      <c r="P381">
        <v>1962.11040115784</v>
      </c>
      <c r="Q381">
        <v>1809.40037380903</v>
      </c>
      <c r="R381">
        <v>41.544104939251298</v>
      </c>
      <c r="S381" s="2">
        <f>(Table2[[#This Row],[Close Price]]-Table2[[#This Row],[20D EMA]])/Table2[[#This Row],[20D EMA]]</f>
        <v>-1.8186541958950378E-2</v>
      </c>
      <c r="T381" s="2">
        <f>(Table2[[#This Row],[Close Price]]-Table2[[#This Row],[50D EMA]])/Table2[[#This Row],[50D EMA]]</f>
        <v>-3.7006277075435023E-2</v>
      </c>
      <c r="U381" s="2">
        <f>(Table2[[#This Row],[Close Price]]-Table2[[#This Row],[200D EMA]])/Table2[[#This Row],[200D EMA]]</f>
        <v>4.42686026544526E-2</v>
      </c>
      <c r="V381">
        <v>0.40659691453187702</v>
      </c>
      <c r="W381">
        <v>1881</v>
      </c>
      <c r="X381">
        <v>1929</v>
      </c>
      <c r="Y381">
        <v>1881</v>
      </c>
      <c r="Z381">
        <v>1929</v>
      </c>
      <c r="AA381">
        <v>1881</v>
      </c>
      <c r="AB381">
        <v>1929</v>
      </c>
      <c r="AC381" s="2">
        <f>(Table2[[#This Row],[Close Price]]/Table2[[#This Row],[Day Low]])-1</f>
        <v>4.5188729399254779E-3</v>
      </c>
      <c r="AD381" s="2">
        <f>(Table2[[#This Row],[Day High]]/Table2[[#This Row],[Close Price]])-1</f>
        <v>2.0905001323101358E-2</v>
      </c>
      <c r="AE381" s="2">
        <f>(Table2[[#This Row],[Close Price]]/Table2[[#This Row],[Current Week Low]])-1</f>
        <v>4.5188729399254779E-3</v>
      </c>
      <c r="AF381" s="2">
        <f>(Table2[[#This Row],[Current Week High]]/Table2[[#This Row],[Close Price]])-1</f>
        <v>2.0905001323101358E-2</v>
      </c>
      <c r="AG381" s="2">
        <f>(Table2[[#This Row],[Close Price]]/Table2[[#This Row],[Current Month Low]])-1</f>
        <v>4.5188729399254779E-3</v>
      </c>
      <c r="AH381" s="2">
        <f>(Table2[[#This Row],[Current Month High]]/Table2[[#This Row],[Close Price]])-1</f>
        <v>2.0905001323101358E-2</v>
      </c>
      <c r="AI381">
        <v>28.518126488488999</v>
      </c>
      <c r="AJ381">
        <v>69.713028248080093</v>
      </c>
      <c r="AK381" t="str">
        <f>IF(AND(Table2[[#This Row],[20D EMA]]&gt;Table2[[#This Row],[50D EMA]],Table2[[#This Row],[50D EMA]]&gt;Table2[[#This Row],[200D EMA]]),"Uptrend","Downtrend/NoTrend")</f>
        <v>Downtrend/NoTrend</v>
      </c>
      <c r="AL381">
        <v>-0.12</v>
      </c>
      <c r="AM381" t="s">
        <v>10353</v>
      </c>
      <c r="AN381">
        <v>-0.51</v>
      </c>
      <c r="AO381" t="s">
        <v>10353</v>
      </c>
      <c r="AP381">
        <v>0.22025401584149501</v>
      </c>
      <c r="AQ381">
        <f>(Table2[[#This Row],[Sharpe Ratio]]-AVERAGE(Table2[Sharpe Ratio]))/_xlfn.STDEV.P(Table2[Sharpe Ratio])</f>
        <v>1.7926790996555526</v>
      </c>
      <c r="AR38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81">
        <f>_xlfn.RANK.AVG(Table2[[#This Row],[1Y Return vs Nifty Z-Score]],Table2[1Y Return vs Nifty Z-Score])</f>
        <v>453</v>
      </c>
      <c r="AT381">
        <f>_xlfn.RANK.AVG(Table2[[#This Row],[6M Return vs Nifty Z-Score]],Table2[6M Return vs Nifty Z-Score])</f>
        <v>669</v>
      </c>
      <c r="AU381">
        <f>_xlfn.RANK.AVG(Table2[[#This Row],[Sharpe Ratio Z-Score]],Table2[Sharpe Ratio Z-Score])</f>
        <v>26</v>
      </c>
      <c r="AV381">
        <f>(Table2[[#This Row],[Rank 1Y]]+Table2[[#This Row],[Rank 6M]]+Table2[[#This Row],[Rank Sharpe]])/3</f>
        <v>382.66666666666669</v>
      </c>
    </row>
    <row r="382" spans="1:48" x14ac:dyDescent="0.3">
      <c r="A382" t="s">
        <v>795</v>
      </c>
      <c r="B382" t="s">
        <v>796</v>
      </c>
      <c r="C382" t="s">
        <v>10314</v>
      </c>
      <c r="D382" t="s">
        <v>281</v>
      </c>
      <c r="E382">
        <v>20367.872069370002</v>
      </c>
      <c r="F382">
        <v>2545.1</v>
      </c>
      <c r="G382">
        <v>-2.68034078753562</v>
      </c>
      <c r="H382">
        <f>(Table2[[#This Row],[1Y Return vs Nifty]]-AVERAGE(Table2[1Y Return vs Nifty]))/_xlfn.STDEV.P(Table2[1Y Return vs Nifty])</f>
        <v>-0.42654508658350471</v>
      </c>
      <c r="I382">
        <v>17.117163806151801</v>
      </c>
      <c r="J382">
        <f>(Table2[[#This Row],[1M Return vs Nifty]]-AVERAGE(Table2[1M Return vs Nifty]))/_xlfn.STDEV.P(Table2[1M Return vs Nifty])</f>
        <v>1.7457342359307444</v>
      </c>
      <c r="K382">
        <v>1.1416378622826699</v>
      </c>
      <c r="L382">
        <f>(Table2[[#This Row],[6M Return vs Nifty]]-AVERAGE(Table2[6M Return vs Nifty]))/_xlfn.STDEV.P(Table2[6M Return vs Nifty])</f>
        <v>-0.20490308379536781</v>
      </c>
      <c r="M382">
        <v>0.73819127077889601</v>
      </c>
      <c r="N382">
        <f>(Table2[[#This Row],[1W Return vs Nifty]]-AVERAGE(Table2[1W Return vs Nifty]))/_xlfn.STDEV.P(Table2[1W Return vs Nifty])</f>
        <v>0.40413748943682259</v>
      </c>
      <c r="O382">
        <v>2382.38</v>
      </c>
      <c r="P382">
        <v>2245.1384535422098</v>
      </c>
      <c r="Q382">
        <v>2059.3888922704</v>
      </c>
      <c r="R382">
        <v>77.864627058916696</v>
      </c>
      <c r="S382" s="2">
        <f>(Table2[[#This Row],[Close Price]]-Table2[[#This Row],[20D EMA]])/Table2[[#This Row],[20D EMA]]</f>
        <v>6.8301446452706874E-2</v>
      </c>
      <c r="T382" s="2">
        <f>(Table2[[#This Row],[Close Price]]-Table2[[#This Row],[50D EMA]])/Table2[[#This Row],[50D EMA]]</f>
        <v>0.13360492132880866</v>
      </c>
      <c r="U382" s="2">
        <f>(Table2[[#This Row],[Close Price]]-Table2[[#This Row],[200D EMA]])/Table2[[#This Row],[200D EMA]]</f>
        <v>0.23585205764323677</v>
      </c>
      <c r="V382">
        <v>0.94439892722701602</v>
      </c>
      <c r="W382">
        <v>2515</v>
      </c>
      <c r="X382">
        <v>2608.15</v>
      </c>
      <c r="Y382">
        <v>2515</v>
      </c>
      <c r="Z382">
        <v>2608.15</v>
      </c>
      <c r="AA382">
        <v>2515</v>
      </c>
      <c r="AB382">
        <v>2608.15</v>
      </c>
      <c r="AC382" s="2">
        <f>(Table2[[#This Row],[Close Price]]/Table2[[#This Row],[Day Low]])-1</f>
        <v>1.1968190854870775E-2</v>
      </c>
      <c r="AD382" s="2">
        <f>(Table2[[#This Row],[Day High]]/Table2[[#This Row],[Close Price]])-1</f>
        <v>2.4773093395151546E-2</v>
      </c>
      <c r="AE382" s="2">
        <f>(Table2[[#This Row],[Close Price]]/Table2[[#This Row],[Current Week Low]])-1</f>
        <v>1.1968190854870775E-2</v>
      </c>
      <c r="AF382" s="2">
        <f>(Table2[[#This Row],[Current Week High]]/Table2[[#This Row],[Close Price]])-1</f>
        <v>2.4773093395151546E-2</v>
      </c>
      <c r="AG382" s="2">
        <f>(Table2[[#This Row],[Close Price]]/Table2[[#This Row],[Current Month Low]])-1</f>
        <v>1.1968190854870775E-2</v>
      </c>
      <c r="AH382" s="2">
        <f>(Table2[[#This Row],[Current Month High]]/Table2[[#This Row],[Close Price]])-1</f>
        <v>2.4773093395151546E-2</v>
      </c>
      <c r="AI382">
        <v>2.4773093395151502</v>
      </c>
      <c r="AJ382">
        <v>45.4342857142857</v>
      </c>
      <c r="AK382" t="str">
        <f>IF(AND(Table2[[#This Row],[20D EMA]]&gt;Table2[[#This Row],[50D EMA]],Table2[[#This Row],[50D EMA]]&gt;Table2[[#This Row],[200D EMA]]),"Uptrend","Downtrend/NoTrend")</f>
        <v>Uptrend</v>
      </c>
      <c r="AL382">
        <v>0.11</v>
      </c>
      <c r="AM382" t="s">
        <v>10354</v>
      </c>
      <c r="AN382">
        <v>13.31</v>
      </c>
      <c r="AO382" t="s">
        <v>10354</v>
      </c>
      <c r="AP382">
        <v>7.6520211689270007E-2</v>
      </c>
      <c r="AQ382">
        <f>(Table2[[#This Row],[Sharpe Ratio]]-AVERAGE(Table2[Sharpe Ratio]))/_xlfn.STDEV.P(Table2[Sharpe Ratio])</f>
        <v>0.14817589283657542</v>
      </c>
      <c r="AR38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1.6665994478252699</v>
      </c>
      <c r="AS382">
        <f>_xlfn.RANK.AVG(Table2[[#This Row],[1Y Return vs Nifty Z-Score]],Table2[1Y Return vs Nifty Z-Score])</f>
        <v>444</v>
      </c>
      <c r="AT382">
        <f>_xlfn.RANK.AVG(Table2[[#This Row],[6M Return vs Nifty Z-Score]],Table2[6M Return vs Nifty Z-Score])</f>
        <v>394</v>
      </c>
      <c r="AU382">
        <f>_xlfn.RANK.AVG(Table2[[#This Row],[Sharpe Ratio Z-Score]],Table2[Sharpe Ratio Z-Score])</f>
        <v>310</v>
      </c>
      <c r="AV382">
        <f>(Table2[[#This Row],[Rank 1Y]]+Table2[[#This Row],[Rank 6M]]+Table2[[#This Row],[Rank Sharpe]])/3</f>
        <v>382.66666666666669</v>
      </c>
    </row>
    <row r="383" spans="1:48" x14ac:dyDescent="0.3">
      <c r="A383" t="s">
        <v>193</v>
      </c>
      <c r="B383" t="s">
        <v>194</v>
      </c>
      <c r="C383" t="s">
        <v>10314</v>
      </c>
      <c r="D383" t="s">
        <v>195</v>
      </c>
      <c r="E383">
        <v>133712.54171729999</v>
      </c>
      <c r="F383">
        <v>5036.8500000000004</v>
      </c>
      <c r="G383">
        <v>8.7151379511584608</v>
      </c>
      <c r="H383">
        <f>(Table2[[#This Row],[1Y Return vs Nifty]]-AVERAGE(Table2[1Y Return vs Nifty]))/_xlfn.STDEV.P(Table2[1Y Return vs Nifty])</f>
        <v>-0.23408331158780918</v>
      </c>
      <c r="I383">
        <v>2.9284218262472299</v>
      </c>
      <c r="J383">
        <f>(Table2[[#This Row],[1M Return vs Nifty]]-AVERAGE(Table2[1M Return vs Nifty]))/_xlfn.STDEV.P(Table2[1M Return vs Nifty])</f>
        <v>0.28870671411176918</v>
      </c>
      <c r="K383">
        <v>30.6010857489205</v>
      </c>
      <c r="L383">
        <f>(Table2[[#This Row],[6M Return vs Nifty]]-AVERAGE(Table2[6M Return vs Nifty]))/_xlfn.STDEV.P(Table2[6M Return vs Nifty])</f>
        <v>0.82455867352578116</v>
      </c>
      <c r="M383">
        <v>3.2599404626156199</v>
      </c>
      <c r="N383">
        <f>(Table2[[#This Row],[1W Return vs Nifty]]-AVERAGE(Table2[1W Return vs Nifty]))/_xlfn.STDEV.P(Table2[1W Return vs Nifty])</f>
        <v>1.0100881558552917</v>
      </c>
      <c r="O383">
        <v>4886.62</v>
      </c>
      <c r="P383">
        <v>4717.3586122507604</v>
      </c>
      <c r="Q383">
        <v>4180.3108004577398</v>
      </c>
      <c r="R383">
        <v>63.1988908770522</v>
      </c>
      <c r="S383" s="2">
        <f>(Table2[[#This Row],[Close Price]]-Table2[[#This Row],[20D EMA]])/Table2[[#This Row],[20D EMA]]</f>
        <v>3.0743131244091105E-2</v>
      </c>
      <c r="T383" s="2">
        <f>(Table2[[#This Row],[Close Price]]-Table2[[#This Row],[50D EMA]])/Table2[[#This Row],[50D EMA]]</f>
        <v>6.7726754315335647E-2</v>
      </c>
      <c r="U383" s="2">
        <f>(Table2[[#This Row],[Close Price]]-Table2[[#This Row],[200D EMA]])/Table2[[#This Row],[200D EMA]]</f>
        <v>0.20489844904557586</v>
      </c>
      <c r="V383">
        <v>0.945814878410008</v>
      </c>
      <c r="W383">
        <v>5023.05</v>
      </c>
      <c r="X383">
        <v>5132.95</v>
      </c>
      <c r="Y383">
        <v>5023.05</v>
      </c>
      <c r="Z383">
        <v>5132.95</v>
      </c>
      <c r="AA383">
        <v>5023.05</v>
      </c>
      <c r="AB383">
        <v>5132.95</v>
      </c>
      <c r="AC383" s="2">
        <f>(Table2[[#This Row],[Close Price]]/Table2[[#This Row],[Day Low]])-1</f>
        <v>2.7473347866335818E-3</v>
      </c>
      <c r="AD383" s="2">
        <f>(Table2[[#This Row],[Day High]]/Table2[[#This Row],[Close Price]])-1</f>
        <v>1.9079384933043286E-2</v>
      </c>
      <c r="AE383" s="2">
        <f>(Table2[[#This Row],[Close Price]]/Table2[[#This Row],[Current Week Low]])-1</f>
        <v>2.7473347866335818E-3</v>
      </c>
      <c r="AF383" s="2">
        <f>(Table2[[#This Row],[Current Week High]]/Table2[[#This Row],[Close Price]])-1</f>
        <v>1.9079384933043286E-2</v>
      </c>
      <c r="AG383" s="2">
        <f>(Table2[[#This Row],[Close Price]]/Table2[[#This Row],[Current Month Low]])-1</f>
        <v>2.7473347866335818E-3</v>
      </c>
      <c r="AH383" s="2">
        <f>(Table2[[#This Row],[Current Month High]]/Table2[[#This Row],[Close Price]])-1</f>
        <v>1.9079384933043286E-2</v>
      </c>
      <c r="AI383">
        <v>1.90793849330432</v>
      </c>
      <c r="AJ383">
        <v>52.849512942675901</v>
      </c>
      <c r="AK383" t="str">
        <f>IF(AND(Table2[[#This Row],[20D EMA]]&gt;Table2[[#This Row],[50D EMA]],Table2[[#This Row],[50D EMA]]&gt;Table2[[#This Row],[200D EMA]]),"Uptrend","Downtrend/NoTrend")</f>
        <v>Uptrend</v>
      </c>
      <c r="AL383">
        <v>-0.03</v>
      </c>
      <c r="AM383" t="s">
        <v>10353</v>
      </c>
      <c r="AN383">
        <v>8.0399999999999991</v>
      </c>
      <c r="AO383" t="s">
        <v>10354</v>
      </c>
      <c r="AP383">
        <v>-3.5844763826987001E-2</v>
      </c>
      <c r="AQ383">
        <f>(Table2[[#This Row],[Sharpe Ratio]]-AVERAGE(Table2[Sharpe Ratio]))/_xlfn.STDEV.P(Table2[Sharpe Ratio])</f>
        <v>-1.1374267784384411</v>
      </c>
      <c r="AR38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0.75184345346659176</v>
      </c>
      <c r="AS383">
        <f>_xlfn.RANK.AVG(Table2[[#This Row],[1Y Return vs Nifty Z-Score]],Table2[1Y Return vs Nifty Z-Score])</f>
        <v>371</v>
      </c>
      <c r="AT383">
        <f>_xlfn.RANK.AVG(Table2[[#This Row],[6M Return vs Nifty Z-Score]],Table2[6M Return vs Nifty Z-Score])</f>
        <v>133</v>
      </c>
      <c r="AU383">
        <f>_xlfn.RANK.AVG(Table2[[#This Row],[Sharpe Ratio Z-Score]],Table2[Sharpe Ratio Z-Score])</f>
        <v>646</v>
      </c>
      <c r="AV383">
        <f>(Table2[[#This Row],[Rank 1Y]]+Table2[[#This Row],[Rank 6M]]+Table2[[#This Row],[Rank Sharpe]])/3</f>
        <v>383.33333333333331</v>
      </c>
    </row>
    <row r="384" spans="1:48" x14ac:dyDescent="0.3">
      <c r="A384" t="s">
        <v>396</v>
      </c>
      <c r="B384" t="s">
        <v>397</v>
      </c>
      <c r="C384" t="s">
        <v>10310</v>
      </c>
      <c r="D384" t="s">
        <v>34</v>
      </c>
      <c r="E384">
        <v>60473.236454207901</v>
      </c>
      <c r="F384">
        <v>50.58</v>
      </c>
      <c r="G384">
        <v>25.010076844944901</v>
      </c>
      <c r="H384">
        <f>(Table2[[#This Row],[1Y Return vs Nifty]]-AVERAGE(Table2[1Y Return vs Nifty]))/_xlfn.STDEV.P(Table2[1Y Return vs Nifty])</f>
        <v>4.1126965650963153E-2</v>
      </c>
      <c r="I384">
        <v>-9.3031563434712901</v>
      </c>
      <c r="J384">
        <f>(Table2[[#This Row],[1M Return vs Nifty]]-AVERAGE(Table2[1M Return vs Nifty]))/_xlfn.STDEV.P(Table2[1M Return vs Nifty])</f>
        <v>-0.9673416412534126</v>
      </c>
      <c r="K384">
        <v>-25.375849671366701</v>
      </c>
      <c r="L384">
        <f>(Table2[[#This Row],[6M Return vs Nifty]]-AVERAGE(Table2[6M Return vs Nifty]))/_xlfn.STDEV.P(Table2[6M Return vs Nifty])</f>
        <v>-1.1315579016717905</v>
      </c>
      <c r="M384">
        <v>-2.9376889073047301</v>
      </c>
      <c r="N384">
        <f>(Table2[[#This Row],[1W Return vs Nifty]]-AVERAGE(Table2[1W Return vs Nifty]))/_xlfn.STDEV.P(Table2[1W Return vs Nifty])</f>
        <v>-0.47913910713933333</v>
      </c>
      <c r="O384">
        <v>51.92</v>
      </c>
      <c r="P384">
        <v>53.211213260284801</v>
      </c>
      <c r="Q384">
        <v>49.846438392303398</v>
      </c>
      <c r="R384">
        <v>32.370002363136301</v>
      </c>
      <c r="S384" s="2">
        <f>(Table2[[#This Row],[Close Price]]-Table2[[#This Row],[20D EMA]])/Table2[[#This Row],[20D EMA]]</f>
        <v>-2.5808936825886045E-2</v>
      </c>
      <c r="T384" s="2">
        <f>(Table2[[#This Row],[Close Price]]-Table2[[#This Row],[50D EMA]])/Table2[[#This Row],[50D EMA]]</f>
        <v>-4.9448473339897672E-2</v>
      </c>
      <c r="U384" s="2">
        <f>(Table2[[#This Row],[Close Price]]-Table2[[#This Row],[200D EMA]])/Table2[[#This Row],[200D EMA]]</f>
        <v>1.4716429726097883E-2</v>
      </c>
      <c r="V384">
        <v>0.30831121245709098</v>
      </c>
      <c r="W384">
        <v>50.24</v>
      </c>
      <c r="X384">
        <v>51.19</v>
      </c>
      <c r="Y384">
        <v>50.24</v>
      </c>
      <c r="Z384">
        <v>51.19</v>
      </c>
      <c r="AA384">
        <v>50.24</v>
      </c>
      <c r="AB384">
        <v>51.19</v>
      </c>
      <c r="AC384" s="2">
        <f>(Table2[[#This Row],[Close Price]]/Table2[[#This Row],[Day Low]])-1</f>
        <v>6.7675159235667248E-3</v>
      </c>
      <c r="AD384" s="2">
        <f>(Table2[[#This Row],[Day High]]/Table2[[#This Row],[Close Price]])-1</f>
        <v>1.2060102807433859E-2</v>
      </c>
      <c r="AE384" s="2">
        <f>(Table2[[#This Row],[Close Price]]/Table2[[#This Row],[Current Week Low]])-1</f>
        <v>6.7675159235667248E-3</v>
      </c>
      <c r="AF384" s="2">
        <f>(Table2[[#This Row],[Current Week High]]/Table2[[#This Row],[Close Price]])-1</f>
        <v>1.2060102807433859E-2</v>
      </c>
      <c r="AG384" s="2">
        <f>(Table2[[#This Row],[Close Price]]/Table2[[#This Row],[Current Month Low]])-1</f>
        <v>6.7675159235667248E-3</v>
      </c>
      <c r="AH384" s="2">
        <f>(Table2[[#This Row],[Current Month High]]/Table2[[#This Row],[Close Price]])-1</f>
        <v>1.2060102807433859E-2</v>
      </c>
      <c r="AI384">
        <v>39.679715302491097</v>
      </c>
      <c r="AJ384">
        <v>61.339712918660197</v>
      </c>
      <c r="AK384" t="str">
        <f>IF(AND(Table2[[#This Row],[20D EMA]]&gt;Table2[[#This Row],[50D EMA]],Table2[[#This Row],[50D EMA]]&gt;Table2[[#This Row],[200D EMA]]),"Uptrend","Downtrend/NoTrend")</f>
        <v>Downtrend/NoTrend</v>
      </c>
      <c r="AL384">
        <v>-0.14000000000000001</v>
      </c>
      <c r="AM384" t="s">
        <v>10353</v>
      </c>
      <c r="AN384">
        <v>1.69</v>
      </c>
      <c r="AO384" t="s">
        <v>10354</v>
      </c>
      <c r="AP384">
        <v>0.115506272120496</v>
      </c>
      <c r="AQ384">
        <f>(Table2[[#This Row],[Sharpe Ratio]]-AVERAGE(Table2[Sharpe Ratio]))/_xlfn.STDEV.P(Table2[Sharpe Ratio])</f>
        <v>0.59422754908084596</v>
      </c>
      <c r="AR38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84">
        <f>_xlfn.RANK.AVG(Table2[[#This Row],[1Y Return vs Nifty Z-Score]],Table2[1Y Return vs Nifty Z-Score])</f>
        <v>284</v>
      </c>
      <c r="AT384">
        <f>_xlfn.RANK.AVG(Table2[[#This Row],[6M Return vs Nifty Z-Score]],Table2[6M Return vs Nifty Z-Score])</f>
        <v>673</v>
      </c>
      <c r="AU384">
        <f>_xlfn.RANK.AVG(Table2[[#This Row],[Sharpe Ratio Z-Score]],Table2[Sharpe Ratio Z-Score])</f>
        <v>195</v>
      </c>
      <c r="AV384">
        <f>(Table2[[#This Row],[Rank 1Y]]+Table2[[#This Row],[Rank 6M]]+Table2[[#This Row],[Rank Sharpe]])/3</f>
        <v>384</v>
      </c>
    </row>
    <row r="385" spans="1:48" x14ac:dyDescent="0.3">
      <c r="A385" t="s">
        <v>523</v>
      </c>
      <c r="B385" t="s">
        <v>524</v>
      </c>
      <c r="C385" t="s">
        <v>10317</v>
      </c>
      <c r="D385" t="s">
        <v>387</v>
      </c>
      <c r="E385">
        <v>40051.562524155001</v>
      </c>
      <c r="F385">
        <v>766.35</v>
      </c>
      <c r="G385">
        <v>6.5018516333124401</v>
      </c>
      <c r="H385">
        <f>(Table2[[#This Row],[1Y Return vs Nifty]]-AVERAGE(Table2[1Y Return vs Nifty]))/_xlfn.STDEV.P(Table2[1Y Return vs Nifty])</f>
        <v>-0.27146419071313399</v>
      </c>
      <c r="I385">
        <v>-1.2192633022106401</v>
      </c>
      <c r="J385">
        <f>(Table2[[#This Row],[1M Return vs Nifty]]-AVERAGE(Table2[1M Return vs Nifty]))/_xlfn.STDEV.P(Table2[1M Return vs Nifty])</f>
        <v>-0.13721486459911758</v>
      </c>
      <c r="K385">
        <v>17.1942863746524</v>
      </c>
      <c r="L385">
        <f>(Table2[[#This Row],[6M Return vs Nifty]]-AVERAGE(Table2[6M Return vs Nifty]))/_xlfn.STDEV.P(Table2[6M Return vs Nifty])</f>
        <v>0.35605745459607024</v>
      </c>
      <c r="M385">
        <v>-0.25835528422749898</v>
      </c>
      <c r="N385">
        <f>(Table2[[#This Row],[1W Return vs Nifty]]-AVERAGE(Table2[1W Return vs Nifty]))/_xlfn.STDEV.P(Table2[1W Return vs Nifty])</f>
        <v>0.16467749433582984</v>
      </c>
      <c r="O385">
        <v>760.08</v>
      </c>
      <c r="P385">
        <v>743.22460932988804</v>
      </c>
      <c r="Q385">
        <v>656.74538536100897</v>
      </c>
      <c r="R385">
        <v>51.637856267839197</v>
      </c>
      <c r="S385" s="2">
        <f>(Table2[[#This Row],[Close Price]]-Table2[[#This Row],[20D EMA]])/Table2[[#This Row],[20D EMA]]</f>
        <v>8.2491316703504642E-3</v>
      </c>
      <c r="T385" s="2">
        <f>(Table2[[#This Row],[Close Price]]-Table2[[#This Row],[50D EMA]])/Table2[[#This Row],[50D EMA]]</f>
        <v>3.1114942077822852E-2</v>
      </c>
      <c r="U385" s="2">
        <f>(Table2[[#This Row],[Close Price]]-Table2[[#This Row],[200D EMA]])/Table2[[#This Row],[200D EMA]]</f>
        <v>0.16689057446325573</v>
      </c>
      <c r="V385">
        <v>0.637685907367462</v>
      </c>
      <c r="W385">
        <v>741.3</v>
      </c>
      <c r="X385">
        <v>774</v>
      </c>
      <c r="Y385">
        <v>741.3</v>
      </c>
      <c r="Z385">
        <v>774</v>
      </c>
      <c r="AA385">
        <v>741.3</v>
      </c>
      <c r="AB385">
        <v>774</v>
      </c>
      <c r="AC385" s="2">
        <f>(Table2[[#This Row],[Close Price]]/Table2[[#This Row],[Day Low]])-1</f>
        <v>3.3791987049777594E-2</v>
      </c>
      <c r="AD385" s="2">
        <f>(Table2[[#This Row],[Day High]]/Table2[[#This Row],[Close Price]])-1</f>
        <v>9.9823840281856313E-3</v>
      </c>
      <c r="AE385" s="2">
        <f>(Table2[[#This Row],[Close Price]]/Table2[[#This Row],[Current Week Low]])-1</f>
        <v>3.3791987049777594E-2</v>
      </c>
      <c r="AF385" s="2">
        <f>(Table2[[#This Row],[Current Week High]]/Table2[[#This Row],[Close Price]])-1</f>
        <v>9.9823840281856313E-3</v>
      </c>
      <c r="AG385" s="2">
        <f>(Table2[[#This Row],[Close Price]]/Table2[[#This Row],[Current Month Low]])-1</f>
        <v>3.3791987049777594E-2</v>
      </c>
      <c r="AH385" s="2">
        <f>(Table2[[#This Row],[Current Month High]]/Table2[[#This Row],[Close Price]])-1</f>
        <v>9.9823840281856313E-3</v>
      </c>
      <c r="AI385">
        <v>5.8197951327722404</v>
      </c>
      <c r="AJ385">
        <v>55.762195121951201</v>
      </c>
      <c r="AK385" t="str">
        <f>IF(AND(Table2[[#This Row],[20D EMA]]&gt;Table2[[#This Row],[50D EMA]],Table2[[#This Row],[50D EMA]]&gt;Table2[[#This Row],[200D EMA]]),"Uptrend","Downtrend/NoTrend")</f>
        <v>Uptrend</v>
      </c>
      <c r="AL385">
        <v>0.12</v>
      </c>
      <c r="AM385" t="s">
        <v>10354</v>
      </c>
      <c r="AN385">
        <v>4.3899999999999997</v>
      </c>
      <c r="AO385" t="s">
        <v>10354</v>
      </c>
      <c r="AQ385">
        <f>(Table2[[#This Row],[Sharpe Ratio]]-AVERAGE(Table2[Sharpe Ratio]))/_xlfn.STDEV.P(Table2[Sharpe Ratio])</f>
        <v>-0.72731567472953307</v>
      </c>
      <c r="AR38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-0.61525978110988455</v>
      </c>
      <c r="AS385">
        <f>_xlfn.RANK.AVG(Table2[[#This Row],[1Y Return vs Nifty Z-Score]],Table2[1Y Return vs Nifty Z-Score])</f>
        <v>379</v>
      </c>
      <c r="AT385">
        <f>_xlfn.RANK.AVG(Table2[[#This Row],[6M Return vs Nifty Z-Score]],Table2[6M Return vs Nifty Z-Score])</f>
        <v>227</v>
      </c>
      <c r="AU385">
        <f>_xlfn.RANK.AVG(Table2[[#This Row],[Sharpe Ratio Z-Score]],Table2[Sharpe Ratio Z-Score])</f>
        <v>548</v>
      </c>
      <c r="AV385">
        <f>(Table2[[#This Row],[Rank 1Y]]+Table2[[#This Row],[Rank 6M]]+Table2[[#This Row],[Rank Sharpe]])/3</f>
        <v>384.66666666666669</v>
      </c>
    </row>
    <row r="386" spans="1:48" x14ac:dyDescent="0.3">
      <c r="A386" t="s">
        <v>1721</v>
      </c>
      <c r="B386" t="s">
        <v>1722</v>
      </c>
      <c r="C386" t="s">
        <v>10318</v>
      </c>
      <c r="D386" t="s">
        <v>1484</v>
      </c>
      <c r="E386">
        <v>4760.9276604449997</v>
      </c>
      <c r="F386">
        <v>841.55</v>
      </c>
      <c r="G386">
        <v>8.2335254156436495</v>
      </c>
      <c r="H386">
        <f>(Table2[[#This Row],[1Y Return vs Nifty]]-AVERAGE(Table2[1Y Return vs Nifty]))/_xlfn.STDEV.P(Table2[1Y Return vs Nifty])</f>
        <v>-0.24221741508366465</v>
      </c>
      <c r="I386">
        <v>-1.71733931833338</v>
      </c>
      <c r="J386">
        <f>(Table2[[#This Row],[1M Return vs Nifty]]-AVERAGE(Table2[1M Return vs Nifty]))/_xlfn.STDEV.P(Table2[1M Return vs Nifty])</f>
        <v>-0.18836178548023608</v>
      </c>
      <c r="K386">
        <v>-23.079885035767401</v>
      </c>
      <c r="L386">
        <f>(Table2[[#This Row],[6M Return vs Nifty]]-AVERAGE(Table2[6M Return vs Nifty]))/_xlfn.STDEV.P(Table2[6M Return vs Nifty])</f>
        <v>-1.0513253121946688</v>
      </c>
      <c r="M386">
        <v>-1.4719454951100699</v>
      </c>
      <c r="N386">
        <f>(Table2[[#This Row],[1W Return vs Nifty]]-AVERAGE(Table2[1W Return vs Nifty]))/_xlfn.STDEV.P(Table2[1W Return vs Nifty])</f>
        <v>-0.12693588237258532</v>
      </c>
      <c r="O386">
        <v>836.13</v>
      </c>
      <c r="P386">
        <v>856.61737492899999</v>
      </c>
      <c r="Q386">
        <v>850.18243822087504</v>
      </c>
      <c r="R386">
        <v>56.921598212675903</v>
      </c>
      <c r="S386" s="2">
        <f>(Table2[[#This Row],[Close Price]]-Table2[[#This Row],[20D EMA]])/Table2[[#This Row],[20D EMA]]</f>
        <v>6.4822455838206491E-3</v>
      </c>
      <c r="T386" s="2">
        <f>(Table2[[#This Row],[Close Price]]-Table2[[#This Row],[50D EMA]])/Table2[[#This Row],[50D EMA]]</f>
        <v>-1.7589387479151803E-2</v>
      </c>
      <c r="U386" s="2">
        <f>(Table2[[#This Row],[Close Price]]-Table2[[#This Row],[200D EMA]])/Table2[[#This Row],[200D EMA]]</f>
        <v>-1.0153630365430348E-2</v>
      </c>
      <c r="V386">
        <v>0.87515735467099998</v>
      </c>
      <c r="W386">
        <v>835</v>
      </c>
      <c r="X386">
        <v>850</v>
      </c>
      <c r="Y386">
        <v>835</v>
      </c>
      <c r="Z386">
        <v>850</v>
      </c>
      <c r="AA386">
        <v>835</v>
      </c>
      <c r="AB386">
        <v>850</v>
      </c>
      <c r="AC386" s="2">
        <f>(Table2[[#This Row],[Close Price]]/Table2[[#This Row],[Day Low]])-1</f>
        <v>7.8443113772455053E-3</v>
      </c>
      <c r="AD386" s="2">
        <f>(Table2[[#This Row],[Day High]]/Table2[[#This Row],[Close Price]])-1</f>
        <v>1.0040995781593454E-2</v>
      </c>
      <c r="AE386" s="2">
        <f>(Table2[[#This Row],[Close Price]]/Table2[[#This Row],[Current Week Low]])-1</f>
        <v>7.8443113772455053E-3</v>
      </c>
      <c r="AF386" s="2">
        <f>(Table2[[#This Row],[Current Week High]]/Table2[[#This Row],[Close Price]])-1</f>
        <v>1.0040995781593454E-2</v>
      </c>
      <c r="AG386" s="2">
        <f>(Table2[[#This Row],[Close Price]]/Table2[[#This Row],[Current Month Low]])-1</f>
        <v>7.8443113772455053E-3</v>
      </c>
      <c r="AH386" s="2">
        <f>(Table2[[#This Row],[Current Month High]]/Table2[[#This Row],[Close Price]])-1</f>
        <v>1.0040995781593454E-2</v>
      </c>
      <c r="AI386">
        <v>31.412274968807498</v>
      </c>
      <c r="AJ386">
        <v>39.896932923281497</v>
      </c>
      <c r="AK386" t="str">
        <f>IF(AND(Table2[[#This Row],[20D EMA]]&gt;Table2[[#This Row],[50D EMA]],Table2[[#This Row],[50D EMA]]&gt;Table2[[#This Row],[200D EMA]]),"Uptrend","Downtrend/NoTrend")</f>
        <v>Downtrend/NoTrend</v>
      </c>
      <c r="AL386">
        <v>-0.14000000000000001</v>
      </c>
      <c r="AM386" t="s">
        <v>10353</v>
      </c>
      <c r="AN386">
        <v>5.5</v>
      </c>
      <c r="AO386" t="s">
        <v>10354</v>
      </c>
      <c r="AP386">
        <v>0.14556780308718001</v>
      </c>
      <c r="AQ386">
        <f>(Table2[[#This Row],[Sharpe Ratio]]-AVERAGE(Table2[Sharpe Ratio]))/_xlfn.STDEV.P(Table2[Sharpe Ratio])</f>
        <v>0.93817088494526846</v>
      </c>
      <c r="AR38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86">
        <f>_xlfn.RANK.AVG(Table2[[#This Row],[1Y Return vs Nifty Z-Score]],Table2[1Y Return vs Nifty Z-Score])</f>
        <v>373</v>
      </c>
      <c r="AT386">
        <f>_xlfn.RANK.AVG(Table2[[#This Row],[6M Return vs Nifty Z-Score]],Table2[6M Return vs Nifty Z-Score])</f>
        <v>654</v>
      </c>
      <c r="AU386">
        <f>_xlfn.RANK.AVG(Table2[[#This Row],[Sharpe Ratio Z-Score]],Table2[Sharpe Ratio Z-Score])</f>
        <v>130</v>
      </c>
      <c r="AV386">
        <f>(Table2[[#This Row],[Rank 1Y]]+Table2[[#This Row],[Rank 6M]]+Table2[[#This Row],[Rank Sharpe]])/3</f>
        <v>385.66666666666669</v>
      </c>
    </row>
    <row r="387" spans="1:48" x14ac:dyDescent="0.3">
      <c r="A387" t="s">
        <v>1844</v>
      </c>
      <c r="B387" t="s">
        <v>1845</v>
      </c>
      <c r="C387" t="s">
        <v>10314</v>
      </c>
      <c r="D387" t="s">
        <v>54</v>
      </c>
      <c r="E387">
        <v>4027.0814186900002</v>
      </c>
      <c r="F387">
        <v>161.62</v>
      </c>
      <c r="G387">
        <v>46.182725862323501</v>
      </c>
      <c r="H387">
        <f>(Table2[[#This Row],[1Y Return vs Nifty]]-AVERAGE(Table2[1Y Return vs Nifty]))/_xlfn.STDEV.P(Table2[1Y Return vs Nifty])</f>
        <v>0.39871840210451748</v>
      </c>
      <c r="I387">
        <v>15.551511906317099</v>
      </c>
      <c r="J387">
        <f>(Table2[[#This Row],[1M Return vs Nifty]]-AVERAGE(Table2[1M Return vs Nifty]))/_xlfn.STDEV.P(Table2[1M Return vs Nifty])</f>
        <v>1.5849590304278061</v>
      </c>
      <c r="K387">
        <v>8.1941575328233291</v>
      </c>
      <c r="L387">
        <f>(Table2[[#This Row],[6M Return vs Nifty]]-AVERAGE(Table2[6M Return vs Nifty]))/_xlfn.STDEV.P(Table2[6M Return vs Nifty])</f>
        <v>4.1547539499234835E-2</v>
      </c>
      <c r="M387">
        <v>-4.2208061047578997</v>
      </c>
      <c r="N387">
        <f>(Table2[[#This Row],[1W Return vs Nifty]]-AVERAGE(Table2[1W Return vs Nifty]))/_xlfn.STDEV.P(Table2[1W Return vs Nifty])</f>
        <v>-0.7874591111296777</v>
      </c>
      <c r="O387">
        <v>155.38</v>
      </c>
      <c r="P387">
        <v>144.03686710371599</v>
      </c>
      <c r="Q387">
        <v>126.23370135622601</v>
      </c>
      <c r="R387">
        <v>56.777106114528898</v>
      </c>
      <c r="S387" s="2">
        <f>(Table2[[#This Row],[Close Price]]-Table2[[#This Row],[20D EMA]])/Table2[[#This Row],[20D EMA]]</f>
        <v>4.0159608701248614E-2</v>
      </c>
      <c r="T387" s="2">
        <f>(Table2[[#This Row],[Close Price]]-Table2[[#This Row],[50D EMA]])/Table2[[#This Row],[50D EMA]]</f>
        <v>0.12207383602437703</v>
      </c>
      <c r="U387" s="2">
        <f>(Table2[[#This Row],[Close Price]]-Table2[[#This Row],[200D EMA]])/Table2[[#This Row],[200D EMA]]</f>
        <v>0.28032370328677447</v>
      </c>
      <c r="V387">
        <v>2.09475415621946</v>
      </c>
      <c r="W387">
        <v>160.75</v>
      </c>
      <c r="X387">
        <v>168.05</v>
      </c>
      <c r="Y387">
        <v>160.75</v>
      </c>
      <c r="Z387">
        <v>168.05</v>
      </c>
      <c r="AA387">
        <v>160.75</v>
      </c>
      <c r="AB387">
        <v>168.05</v>
      </c>
      <c r="AC387" s="2">
        <f>(Table2[[#This Row],[Close Price]]/Table2[[#This Row],[Day Low]])-1</f>
        <v>5.4121306376360145E-3</v>
      </c>
      <c r="AD387" s="2">
        <f>(Table2[[#This Row],[Day High]]/Table2[[#This Row],[Close Price]])-1</f>
        <v>3.9784680113847282E-2</v>
      </c>
      <c r="AE387" s="2">
        <f>(Table2[[#This Row],[Close Price]]/Table2[[#This Row],[Current Week Low]])-1</f>
        <v>5.4121306376360145E-3</v>
      </c>
      <c r="AF387" s="2">
        <f>(Table2[[#This Row],[Current Week High]]/Table2[[#This Row],[Close Price]])-1</f>
        <v>3.9784680113847282E-2</v>
      </c>
      <c r="AG387" s="2">
        <f>(Table2[[#This Row],[Close Price]]/Table2[[#This Row],[Current Month Low]])-1</f>
        <v>5.4121306376360145E-3</v>
      </c>
      <c r="AH387" s="2">
        <f>(Table2[[#This Row],[Current Month High]]/Table2[[#This Row],[Close Price]])-1</f>
        <v>3.9784680113847282E-2</v>
      </c>
      <c r="AI387">
        <v>8.2786783813884401</v>
      </c>
      <c r="AJ387">
        <v>87.060185185185105</v>
      </c>
      <c r="AK387" t="str">
        <f>IF(AND(Table2[[#This Row],[20D EMA]]&gt;Table2[[#This Row],[50D EMA]],Table2[[#This Row],[50D EMA]]&gt;Table2[[#This Row],[200D EMA]]),"Uptrend","Downtrend/NoTrend")</f>
        <v>Uptrend</v>
      </c>
      <c r="AL387">
        <v>0.11</v>
      </c>
      <c r="AM387" t="s">
        <v>10354</v>
      </c>
      <c r="AN387">
        <v>16.510000000000002</v>
      </c>
      <c r="AO387" t="s">
        <v>10354</v>
      </c>
      <c r="AP387">
        <v>-3.8323104427089E-2</v>
      </c>
      <c r="AQ387">
        <f>(Table2[[#This Row],[Sharpe Ratio]]-AVERAGE(Table2[Sharpe Ratio]))/_xlfn.STDEV.P(Table2[Sharpe Ratio])</f>
        <v>-1.165782244909926</v>
      </c>
      <c r="AR38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7.1983615991954686E-2</v>
      </c>
      <c r="AS387">
        <f>_xlfn.RANK.AVG(Table2[[#This Row],[1Y Return vs Nifty Z-Score]],Table2[1Y Return vs Nifty Z-Score])</f>
        <v>194</v>
      </c>
      <c r="AT387">
        <f>_xlfn.RANK.AVG(Table2[[#This Row],[6M Return vs Nifty Z-Score]],Table2[6M Return vs Nifty Z-Score])</f>
        <v>316</v>
      </c>
      <c r="AU387">
        <f>_xlfn.RANK.AVG(Table2[[#This Row],[Sharpe Ratio Z-Score]],Table2[Sharpe Ratio Z-Score])</f>
        <v>649</v>
      </c>
      <c r="AV387">
        <f>(Table2[[#This Row],[Rank 1Y]]+Table2[[#This Row],[Rank 6M]]+Table2[[#This Row],[Rank Sharpe]])/3</f>
        <v>386.33333333333331</v>
      </c>
    </row>
    <row r="388" spans="1:48" x14ac:dyDescent="0.3">
      <c r="A388" t="s">
        <v>1558</v>
      </c>
      <c r="B388" t="s">
        <v>1559</v>
      </c>
      <c r="C388" t="s">
        <v>10316</v>
      </c>
      <c r="D388" t="s">
        <v>874</v>
      </c>
      <c r="E388">
        <v>6325.401811449</v>
      </c>
      <c r="F388">
        <v>213.69</v>
      </c>
      <c r="G388">
        <v>13.398338751237301</v>
      </c>
      <c r="H388">
        <f>(Table2[[#This Row],[1Y Return vs Nifty]]-AVERAGE(Table2[1Y Return vs Nifty]))/_xlfn.STDEV.P(Table2[1Y Return vs Nifty])</f>
        <v>-0.15498728066952167</v>
      </c>
      <c r="I388">
        <v>-6.2155136523152699</v>
      </c>
      <c r="J388">
        <f>(Table2[[#This Row],[1M Return vs Nifty]]-AVERAGE(Table2[1M Return vs Nifty]))/_xlfn.STDEV.P(Table2[1M Return vs Nifty])</f>
        <v>-0.65027474519390849</v>
      </c>
      <c r="K388">
        <v>-8.5429674302265308</v>
      </c>
      <c r="L388">
        <f>(Table2[[#This Row],[6M Return vs Nifty]]-AVERAGE(Table2[6M Return vs Nifty]))/_xlfn.STDEV.P(Table2[6M Return vs Nifty])</f>
        <v>-0.54333205984927291</v>
      </c>
      <c r="M388">
        <v>1.81666430104487</v>
      </c>
      <c r="N388">
        <f>(Table2[[#This Row],[1W Return vs Nifty]]-AVERAGE(Table2[1W Return vs Nifty]))/_xlfn.STDEV.P(Table2[1W Return vs Nifty])</f>
        <v>0.66328358275946298</v>
      </c>
      <c r="O388">
        <v>211.14</v>
      </c>
      <c r="P388">
        <v>212.36244226351101</v>
      </c>
      <c r="Q388">
        <v>196.26689787846499</v>
      </c>
      <c r="R388">
        <v>59.219589699666898</v>
      </c>
      <c r="S388" s="2">
        <f>(Table2[[#This Row],[Close Price]]-Table2[[#This Row],[20D EMA]])/Table2[[#This Row],[20D EMA]]</f>
        <v>1.2077294685990394E-2</v>
      </c>
      <c r="T388" s="2">
        <f>(Table2[[#This Row],[Close Price]]-Table2[[#This Row],[50D EMA]])/Table2[[#This Row],[50D EMA]]</f>
        <v>6.2513772319574166E-3</v>
      </c>
      <c r="U388" s="2">
        <f>(Table2[[#This Row],[Close Price]]-Table2[[#This Row],[200D EMA]])/Table2[[#This Row],[200D EMA]]</f>
        <v>8.8772494546298764E-2</v>
      </c>
      <c r="V388">
        <v>0.60804309894121</v>
      </c>
      <c r="W388">
        <v>212.5</v>
      </c>
      <c r="X388">
        <v>215</v>
      </c>
      <c r="Y388">
        <v>212.5</v>
      </c>
      <c r="Z388">
        <v>215</v>
      </c>
      <c r="AA388">
        <v>212.5</v>
      </c>
      <c r="AB388">
        <v>215</v>
      </c>
      <c r="AC388" s="2">
        <f>(Table2[[#This Row],[Close Price]]/Table2[[#This Row],[Day Low]])-1</f>
        <v>5.6000000000000494E-3</v>
      </c>
      <c r="AD388" s="2">
        <f>(Table2[[#This Row],[Day High]]/Table2[[#This Row],[Close Price]])-1</f>
        <v>6.1303757779962442E-3</v>
      </c>
      <c r="AE388" s="2">
        <f>(Table2[[#This Row],[Close Price]]/Table2[[#This Row],[Current Week Low]])-1</f>
        <v>5.6000000000000494E-3</v>
      </c>
      <c r="AF388" s="2">
        <f>(Table2[[#This Row],[Current Week High]]/Table2[[#This Row],[Close Price]])-1</f>
        <v>6.1303757779962442E-3</v>
      </c>
      <c r="AG388" s="2">
        <f>(Table2[[#This Row],[Close Price]]/Table2[[#This Row],[Current Month Low]])-1</f>
        <v>5.6000000000000494E-3</v>
      </c>
      <c r="AH388" s="2">
        <f>(Table2[[#This Row],[Current Month High]]/Table2[[#This Row],[Close Price]])-1</f>
        <v>6.1303757779962442E-3</v>
      </c>
      <c r="AI388">
        <v>19.144555196780299</v>
      </c>
      <c r="AJ388">
        <v>70.135350318471296</v>
      </c>
      <c r="AK388" t="str">
        <f>IF(AND(Table2[[#This Row],[20D EMA]]&gt;Table2[[#This Row],[50D EMA]],Table2[[#This Row],[50D EMA]]&gt;Table2[[#This Row],[200D EMA]]),"Uptrend","Downtrend/NoTrend")</f>
        <v>Downtrend/NoTrend</v>
      </c>
      <c r="AL388">
        <v>-0.06</v>
      </c>
      <c r="AM388" t="s">
        <v>10353</v>
      </c>
      <c r="AN388">
        <v>1.48</v>
      </c>
      <c r="AO388" t="s">
        <v>10354</v>
      </c>
      <c r="AP388">
        <v>7.5212730021987001E-2</v>
      </c>
      <c r="AQ388">
        <f>(Table2[[#This Row],[Sharpe Ratio]]-AVERAGE(Table2[Sharpe Ratio]))/_xlfn.STDEV.P(Table2[Sharpe Ratio])</f>
        <v>0.13321658797863994</v>
      </c>
      <c r="AR38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88">
        <f>_xlfn.RANK.AVG(Table2[[#This Row],[1Y Return vs Nifty Z-Score]],Table2[1Y Return vs Nifty Z-Score])</f>
        <v>349</v>
      </c>
      <c r="AT388">
        <f>_xlfn.RANK.AVG(Table2[[#This Row],[6M Return vs Nifty Z-Score]],Table2[6M Return vs Nifty Z-Score])</f>
        <v>499</v>
      </c>
      <c r="AU388">
        <f>_xlfn.RANK.AVG(Table2[[#This Row],[Sharpe Ratio Z-Score]],Table2[Sharpe Ratio Z-Score])</f>
        <v>313</v>
      </c>
      <c r="AV388">
        <f>(Table2[[#This Row],[Rank 1Y]]+Table2[[#This Row],[Rank 6M]]+Table2[[#This Row],[Rank Sharpe]])/3</f>
        <v>387</v>
      </c>
    </row>
    <row r="389" spans="1:48" x14ac:dyDescent="0.3">
      <c r="A389" t="s">
        <v>28</v>
      </c>
      <c r="B389" t="s">
        <v>29</v>
      </c>
      <c r="C389" t="s">
        <v>10310</v>
      </c>
      <c r="D389" t="s">
        <v>24</v>
      </c>
      <c r="E389">
        <v>866307.17626853497</v>
      </c>
      <c r="F389">
        <v>1229.95</v>
      </c>
      <c r="G389">
        <v>-2.9195834009905899</v>
      </c>
      <c r="H389">
        <f>(Table2[[#This Row],[1Y Return vs Nifty]]-AVERAGE(Table2[1Y Return vs Nifty]))/_xlfn.STDEV.P(Table2[1Y Return vs Nifty])</f>
        <v>-0.43058572928891414</v>
      </c>
      <c r="I389">
        <v>0.3347119209344</v>
      </c>
      <c r="J389">
        <f>(Table2[[#This Row],[1M Return vs Nifty]]-AVERAGE(Table2[1M Return vs Nifty]))/_xlfn.STDEV.P(Table2[1M Return vs Nifty])</f>
        <v>2.2361274818588225E-2</v>
      </c>
      <c r="K389">
        <v>0.43576111217043201</v>
      </c>
      <c r="L389">
        <f>(Table2[[#This Row],[6M Return vs Nifty]]-AVERAGE(Table2[6M Return vs Nifty]))/_xlfn.STDEV.P(Table2[6M Return vs Nifty])</f>
        <v>-0.22956997919744654</v>
      </c>
      <c r="M389">
        <v>0.74623632307173904</v>
      </c>
      <c r="N389">
        <f>(Table2[[#This Row],[1W Return vs Nifty]]-AVERAGE(Table2[1W Return vs Nifty]))/_xlfn.STDEV.P(Table2[1W Return vs Nifty])</f>
        <v>0.40607063362657808</v>
      </c>
      <c r="O389">
        <v>1204.42</v>
      </c>
      <c r="P389">
        <v>1191.6638064201099</v>
      </c>
      <c r="Q389">
        <v>1106.6140901844301</v>
      </c>
      <c r="R389">
        <v>73.207592485325804</v>
      </c>
      <c r="S389" s="2">
        <f>(Table2[[#This Row],[Close Price]]-Table2[[#This Row],[20D EMA]])/Table2[[#This Row],[20D EMA]]</f>
        <v>2.1196924660832575E-2</v>
      </c>
      <c r="T389" s="2">
        <f>(Table2[[#This Row],[Close Price]]-Table2[[#This Row],[50D EMA]])/Table2[[#This Row],[50D EMA]]</f>
        <v>3.2128351447465758E-2</v>
      </c>
      <c r="U389" s="2">
        <f>(Table2[[#This Row],[Close Price]]-Table2[[#This Row],[200D EMA]])/Table2[[#This Row],[200D EMA]]</f>
        <v>0.1114534063044639</v>
      </c>
      <c r="V389">
        <v>0.72769583525813697</v>
      </c>
      <c r="W389">
        <v>1222.5</v>
      </c>
      <c r="X389">
        <v>1239.2</v>
      </c>
      <c r="Y389">
        <v>1222.5</v>
      </c>
      <c r="Z389">
        <v>1239.2</v>
      </c>
      <c r="AA389">
        <v>1222.5</v>
      </c>
      <c r="AB389">
        <v>1239.2</v>
      </c>
      <c r="AC389" s="2">
        <f>(Table2[[#This Row],[Close Price]]/Table2[[#This Row],[Day Low]])-1</f>
        <v>6.0940695296523018E-3</v>
      </c>
      <c r="AD389" s="2">
        <f>(Table2[[#This Row],[Day High]]/Table2[[#This Row],[Close Price]])-1</f>
        <v>7.5206309199560284E-3</v>
      </c>
      <c r="AE389" s="2">
        <f>(Table2[[#This Row],[Close Price]]/Table2[[#This Row],[Current Week Low]])-1</f>
        <v>6.0940695296523018E-3</v>
      </c>
      <c r="AF389" s="2">
        <f>(Table2[[#This Row],[Current Week High]]/Table2[[#This Row],[Close Price]])-1</f>
        <v>7.5206309199560284E-3</v>
      </c>
      <c r="AG389" s="2">
        <f>(Table2[[#This Row],[Close Price]]/Table2[[#This Row],[Current Month Low]])-1</f>
        <v>6.0940695296523018E-3</v>
      </c>
      <c r="AH389" s="2">
        <f>(Table2[[#This Row],[Current Month High]]/Table2[[#This Row],[Close Price]])-1</f>
        <v>7.5206309199560284E-3</v>
      </c>
      <c r="AI389">
        <v>2.2643196877921699</v>
      </c>
      <c r="AJ389">
        <v>36.813125695216897</v>
      </c>
      <c r="AK389" t="str">
        <f>IF(AND(Table2[[#This Row],[20D EMA]]&gt;Table2[[#This Row],[50D EMA]],Table2[[#This Row],[50D EMA]]&gt;Table2[[#This Row],[200D EMA]]),"Uptrend","Downtrend/NoTrend")</f>
        <v>Uptrend</v>
      </c>
      <c r="AL389">
        <v>7.0000000000000007E-2</v>
      </c>
      <c r="AM389" t="s">
        <v>10354</v>
      </c>
      <c r="AN389">
        <v>5.88</v>
      </c>
      <c r="AO389" t="s">
        <v>10354</v>
      </c>
      <c r="AP389">
        <v>7.4612041498147999E-2</v>
      </c>
      <c r="AQ389">
        <f>(Table2[[#This Row],[Sharpe Ratio]]-AVERAGE(Table2[Sharpe Ratio]))/_xlfn.STDEV.P(Table2[Sharpe Ratio])</f>
        <v>0.12634392354469506</v>
      </c>
      <c r="AR38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-0.10537987649649933</v>
      </c>
      <c r="AS389">
        <f>_xlfn.RANK.AVG(Table2[[#This Row],[1Y Return vs Nifty Z-Score]],Table2[1Y Return vs Nifty Z-Score])</f>
        <v>445</v>
      </c>
      <c r="AT389">
        <f>_xlfn.RANK.AVG(Table2[[#This Row],[6M Return vs Nifty Z-Score]],Table2[6M Return vs Nifty Z-Score])</f>
        <v>399</v>
      </c>
      <c r="AU389">
        <f>_xlfn.RANK.AVG(Table2[[#This Row],[Sharpe Ratio Z-Score]],Table2[Sharpe Ratio Z-Score])</f>
        <v>318</v>
      </c>
      <c r="AV389">
        <f>(Table2[[#This Row],[Rank 1Y]]+Table2[[#This Row],[Rank 6M]]+Table2[[#This Row],[Rank Sharpe]])/3</f>
        <v>387.33333333333331</v>
      </c>
    </row>
    <row r="390" spans="1:48" x14ac:dyDescent="0.3">
      <c r="A390" t="s">
        <v>531</v>
      </c>
      <c r="B390" t="s">
        <v>532</v>
      </c>
      <c r="C390" t="s">
        <v>10323</v>
      </c>
      <c r="D390" t="s">
        <v>276</v>
      </c>
      <c r="E390">
        <v>39714.243713174998</v>
      </c>
      <c r="F390">
        <v>2911.75</v>
      </c>
      <c r="G390">
        <v>-0.22488181147491501</v>
      </c>
      <c r="H390">
        <f>(Table2[[#This Row],[1Y Return vs Nifty]]-AVERAGE(Table2[1Y Return vs Nifty]))/_xlfn.STDEV.P(Table2[1Y Return vs Nifty])</f>
        <v>-0.38507407831800083</v>
      </c>
      <c r="I390">
        <v>-6.9815762735195204</v>
      </c>
      <c r="J390">
        <f>(Table2[[#This Row],[1M Return vs Nifty]]-AVERAGE(Table2[1M Return vs Nifty]))/_xlfn.STDEV.P(Table2[1M Return vs Nifty])</f>
        <v>-0.72894093872341292</v>
      </c>
      <c r="K390">
        <v>18.297200878957401</v>
      </c>
      <c r="L390">
        <f>(Table2[[#This Row],[6M Return vs Nifty]]-AVERAGE(Table2[6M Return vs Nifty]))/_xlfn.STDEV.P(Table2[6M Return vs Nifty])</f>
        <v>0.39459885252538474</v>
      </c>
      <c r="M390">
        <v>1.87932059627484</v>
      </c>
      <c r="N390">
        <f>(Table2[[#This Row],[1W Return vs Nifty]]-AVERAGE(Table2[1W Return vs Nifty]))/_xlfn.STDEV.P(Table2[1W Return vs Nifty])</f>
        <v>0.67833925283673169</v>
      </c>
      <c r="O390">
        <v>2903.17</v>
      </c>
      <c r="P390">
        <v>2814.3154754163802</v>
      </c>
      <c r="Q390">
        <v>2488.48013777593</v>
      </c>
      <c r="R390">
        <v>52.100499792912501</v>
      </c>
      <c r="S390" s="2">
        <f>(Table2[[#This Row],[Close Price]]-Table2[[#This Row],[20D EMA]])/Table2[[#This Row],[20D EMA]]</f>
        <v>2.9553901424993808E-3</v>
      </c>
      <c r="T390" s="2">
        <f>(Table2[[#This Row],[Close Price]]-Table2[[#This Row],[50D EMA]])/Table2[[#This Row],[50D EMA]]</f>
        <v>3.4621038556171206E-2</v>
      </c>
      <c r="U390" s="2">
        <f>(Table2[[#This Row],[Close Price]]-Table2[[#This Row],[200D EMA]])/Table2[[#This Row],[200D EMA]]</f>
        <v>0.17009171815305946</v>
      </c>
      <c r="V390">
        <v>1.00870504510992</v>
      </c>
      <c r="W390">
        <v>2890</v>
      </c>
      <c r="X390">
        <v>2936</v>
      </c>
      <c r="Y390">
        <v>2890</v>
      </c>
      <c r="Z390">
        <v>2936</v>
      </c>
      <c r="AA390">
        <v>2890</v>
      </c>
      <c r="AB390">
        <v>2936</v>
      </c>
      <c r="AC390" s="2">
        <f>(Table2[[#This Row],[Close Price]]/Table2[[#This Row],[Day Low]])-1</f>
        <v>7.5259515570933466E-3</v>
      </c>
      <c r="AD390" s="2">
        <f>(Table2[[#This Row],[Day High]]/Table2[[#This Row],[Close Price]])-1</f>
        <v>8.3283248905297036E-3</v>
      </c>
      <c r="AE390" s="2">
        <f>(Table2[[#This Row],[Close Price]]/Table2[[#This Row],[Current Week Low]])-1</f>
        <v>7.5259515570933466E-3</v>
      </c>
      <c r="AF390" s="2">
        <f>(Table2[[#This Row],[Current Week High]]/Table2[[#This Row],[Close Price]])-1</f>
        <v>8.3283248905297036E-3</v>
      </c>
      <c r="AG390" s="2">
        <f>(Table2[[#This Row],[Close Price]]/Table2[[#This Row],[Current Month Low]])-1</f>
        <v>7.5259515570933466E-3</v>
      </c>
      <c r="AH390" s="2">
        <f>(Table2[[#This Row],[Current Month High]]/Table2[[#This Row],[Close Price]])-1</f>
        <v>8.3283248905297036E-3</v>
      </c>
      <c r="AI390">
        <v>8.8348931055207203</v>
      </c>
      <c r="AJ390">
        <v>51.507661888284701</v>
      </c>
      <c r="AK390" t="str">
        <f>IF(AND(Table2[[#This Row],[20D EMA]]&gt;Table2[[#This Row],[50D EMA]],Table2[[#This Row],[50D EMA]]&gt;Table2[[#This Row],[200D EMA]]),"Uptrend","Downtrend/NoTrend")</f>
        <v>Uptrend</v>
      </c>
      <c r="AL390">
        <v>0.19</v>
      </c>
      <c r="AM390" t="s">
        <v>10354</v>
      </c>
      <c r="AN390">
        <v>2.29</v>
      </c>
      <c r="AO390" t="s">
        <v>10354</v>
      </c>
      <c r="AP390">
        <v>1.5862151140340001E-3</v>
      </c>
      <c r="AQ390">
        <f>(Table2[[#This Row],[Sharpe Ratio]]-AVERAGE(Table2[Sharpe Ratio]))/_xlfn.STDEV.P(Table2[Sharpe Ratio])</f>
        <v>-0.70916729371979503</v>
      </c>
      <c r="AR39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-0.75024420539909242</v>
      </c>
      <c r="AS390">
        <f>_xlfn.RANK.AVG(Table2[[#This Row],[1Y Return vs Nifty Z-Score]],Table2[1Y Return vs Nifty Z-Score])</f>
        <v>429</v>
      </c>
      <c r="AT390">
        <f>_xlfn.RANK.AVG(Table2[[#This Row],[6M Return vs Nifty Z-Score]],Table2[6M Return vs Nifty Z-Score])</f>
        <v>215</v>
      </c>
      <c r="AU390">
        <f>_xlfn.RANK.AVG(Table2[[#This Row],[Sharpe Ratio Z-Score]],Table2[Sharpe Ratio Z-Score])</f>
        <v>518</v>
      </c>
      <c r="AV390">
        <f>(Table2[[#This Row],[Rank 1Y]]+Table2[[#This Row],[Rank 6M]]+Table2[[#This Row],[Rank Sharpe]])/3</f>
        <v>387.33333333333331</v>
      </c>
    </row>
    <row r="391" spans="1:48" x14ac:dyDescent="0.3">
      <c r="A391" t="s">
        <v>78</v>
      </c>
      <c r="B391" t="s">
        <v>79</v>
      </c>
      <c r="C391" t="s">
        <v>10318</v>
      </c>
      <c r="D391" t="s">
        <v>80</v>
      </c>
      <c r="E391">
        <v>325356.77300397999</v>
      </c>
      <c r="F391">
        <v>4999.8500000000004</v>
      </c>
      <c r="G391">
        <v>3.0592970173776401</v>
      </c>
      <c r="H391">
        <f>(Table2[[#This Row],[1Y Return vs Nifty]]-AVERAGE(Table2[1Y Return vs Nifty]))/_xlfn.STDEV.P(Table2[1Y Return vs Nifty])</f>
        <v>-0.32960656341158595</v>
      </c>
      <c r="I391">
        <v>-3.1746151221581802</v>
      </c>
      <c r="J391">
        <f>(Table2[[#This Row],[1M Return vs Nifty]]-AVERAGE(Table2[1M Return vs Nifty]))/_xlfn.STDEV.P(Table2[1M Return vs Nifty])</f>
        <v>-0.33800795961327817</v>
      </c>
      <c r="K391">
        <v>16.293273165984601</v>
      </c>
      <c r="L391">
        <f>(Table2[[#This Row],[6M Return vs Nifty]]-AVERAGE(Table2[6M Return vs Nifty]))/_xlfn.STDEV.P(Table2[6M Return vs Nifty])</f>
        <v>0.32457150670139029</v>
      </c>
      <c r="M391">
        <v>-0.91848709148398799</v>
      </c>
      <c r="N391">
        <f>(Table2[[#This Row],[1W Return vs Nifty]]-AVERAGE(Table2[1W Return vs Nifty]))/_xlfn.STDEV.P(Table2[1W Return vs Nifty])</f>
        <v>6.0545393544301305E-3</v>
      </c>
      <c r="O391">
        <v>4982.51</v>
      </c>
      <c r="P391">
        <v>4922.9089190519699</v>
      </c>
      <c r="Q391">
        <v>4490.4132307805703</v>
      </c>
      <c r="R391">
        <v>52.2580851473585</v>
      </c>
      <c r="S391" s="2">
        <f>(Table2[[#This Row],[Close Price]]-Table2[[#This Row],[20D EMA]])/Table2[[#This Row],[20D EMA]]</f>
        <v>3.4801736474186994E-3</v>
      </c>
      <c r="T391" s="2">
        <f>(Table2[[#This Row],[Close Price]]-Table2[[#This Row],[50D EMA]])/Table2[[#This Row],[50D EMA]]</f>
        <v>1.5629190426469933E-2</v>
      </c>
      <c r="U391" s="2">
        <f>(Table2[[#This Row],[Close Price]]-Table2[[#This Row],[200D EMA]])/Table2[[#This Row],[200D EMA]]</f>
        <v>0.11344986375137561</v>
      </c>
      <c r="V391">
        <v>0.88622360347204299</v>
      </c>
      <c r="W391">
        <v>4951</v>
      </c>
      <c r="X391">
        <v>5023.95</v>
      </c>
      <c r="Y391">
        <v>4951</v>
      </c>
      <c r="Z391">
        <v>5023.95</v>
      </c>
      <c r="AA391">
        <v>4951</v>
      </c>
      <c r="AB391">
        <v>5023.95</v>
      </c>
      <c r="AC391" s="2">
        <f>(Table2[[#This Row],[Close Price]]/Table2[[#This Row],[Day Low]])-1</f>
        <v>9.8666935972531178E-3</v>
      </c>
      <c r="AD391" s="2">
        <f>(Table2[[#This Row],[Day High]]/Table2[[#This Row],[Close Price]])-1</f>
        <v>4.8201446043381058E-3</v>
      </c>
      <c r="AE391" s="2">
        <f>(Table2[[#This Row],[Close Price]]/Table2[[#This Row],[Current Week Low]])-1</f>
        <v>9.8666935972531178E-3</v>
      </c>
      <c r="AF391" s="2">
        <f>(Table2[[#This Row],[Current Week High]]/Table2[[#This Row],[Close Price]])-1</f>
        <v>4.8201446043381058E-3</v>
      </c>
      <c r="AG391" s="2">
        <f>(Table2[[#This Row],[Close Price]]/Table2[[#This Row],[Current Month Low]])-1</f>
        <v>9.8666935972531178E-3</v>
      </c>
      <c r="AH391" s="2">
        <f>(Table2[[#This Row],[Current Month High]]/Table2[[#This Row],[Close Price]])-1</f>
        <v>4.8201446043381058E-3</v>
      </c>
      <c r="AI391">
        <v>4.3831314939448003</v>
      </c>
      <c r="AJ391">
        <v>38.2701880530973</v>
      </c>
      <c r="AK391" t="str">
        <f>IF(AND(Table2[[#This Row],[20D EMA]]&gt;Table2[[#This Row],[50D EMA]],Table2[[#This Row],[50D EMA]]&gt;Table2[[#This Row],[200D EMA]]),"Uptrend","Downtrend/NoTrend")</f>
        <v>Uptrend</v>
      </c>
      <c r="AL391">
        <v>-0.02</v>
      </c>
      <c r="AM391" t="s">
        <v>10353</v>
      </c>
      <c r="AN391">
        <v>0.8</v>
      </c>
      <c r="AO391" t="s">
        <v>10354</v>
      </c>
      <c r="AP391">
        <v>7.3458335009000006E-5</v>
      </c>
      <c r="AQ391">
        <f>(Table2[[#This Row],[Sharpe Ratio]]-AVERAGE(Table2[Sharpe Ratio]))/_xlfn.STDEV.P(Table2[Sharpe Ratio])</f>
        <v>-0.72647521504642365</v>
      </c>
      <c r="AR39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-1.0634636920154672</v>
      </c>
      <c r="AS391">
        <f>_xlfn.RANK.AVG(Table2[[#This Row],[1Y Return vs Nifty Z-Score]],Table2[1Y Return vs Nifty Z-Score])</f>
        <v>408</v>
      </c>
      <c r="AT391">
        <f>_xlfn.RANK.AVG(Table2[[#This Row],[6M Return vs Nifty Z-Score]],Table2[6M Return vs Nifty Z-Score])</f>
        <v>234</v>
      </c>
      <c r="AU391">
        <f>_xlfn.RANK.AVG(Table2[[#This Row],[Sharpe Ratio Z-Score]],Table2[Sharpe Ratio Z-Score])</f>
        <v>524</v>
      </c>
      <c r="AV391">
        <f>(Table2[[#This Row],[Rank 1Y]]+Table2[[#This Row],[Rank 6M]]+Table2[[#This Row],[Rank Sharpe]])/3</f>
        <v>388.66666666666669</v>
      </c>
    </row>
    <row r="392" spans="1:48" x14ac:dyDescent="0.3">
      <c r="A392" t="s">
        <v>1308</v>
      </c>
      <c r="B392" t="s">
        <v>1309</v>
      </c>
      <c r="C392" t="s">
        <v>10318</v>
      </c>
      <c r="D392" t="s">
        <v>80</v>
      </c>
      <c r="E392">
        <v>8737.2175428850005</v>
      </c>
      <c r="F392">
        <v>794.45</v>
      </c>
      <c r="G392">
        <v>-20.645072211792598</v>
      </c>
      <c r="H392">
        <f>(Table2[[#This Row],[1Y Return vs Nifty]]-AVERAGE(Table2[1Y Return vs Nifty]))/_xlfn.STDEV.P(Table2[1Y Return vs Nifty])</f>
        <v>-0.72995700779513417</v>
      </c>
      <c r="I392">
        <v>5.8945903119331797</v>
      </c>
      <c r="J392">
        <f>(Table2[[#This Row],[1M Return vs Nifty]]-AVERAGE(Table2[1M Return vs Nifty]))/_xlfn.STDEV.P(Table2[1M Return vs Nifty])</f>
        <v>0.59329954722674627</v>
      </c>
      <c r="K392">
        <v>-5.2820326724264204</v>
      </c>
      <c r="L392">
        <f>(Table2[[#This Row],[6M Return vs Nifty]]-AVERAGE(Table2[6M Return vs Nifty]))/_xlfn.STDEV.P(Table2[6M Return vs Nifty])</f>
        <v>-0.42937854520118668</v>
      </c>
      <c r="M392">
        <v>0.70569269584468797</v>
      </c>
      <c r="N392">
        <f>(Table2[[#This Row],[1W Return vs Nifty]]-AVERAGE(Table2[1W Return vs Nifty]))/_xlfn.STDEV.P(Table2[1W Return vs Nifty])</f>
        <v>0.39632841262506768</v>
      </c>
      <c r="O392">
        <v>779.82</v>
      </c>
      <c r="P392">
        <v>770.24220277514996</v>
      </c>
      <c r="Q392">
        <v>743.19686949427796</v>
      </c>
      <c r="R392">
        <v>54.9976455965433</v>
      </c>
      <c r="S392" s="2">
        <f>(Table2[[#This Row],[Close Price]]-Table2[[#This Row],[20D EMA]])/Table2[[#This Row],[20D EMA]]</f>
        <v>1.8760739657869757E-2</v>
      </c>
      <c r="T392" s="2">
        <f>(Table2[[#This Row],[Close Price]]-Table2[[#This Row],[50D EMA]])/Table2[[#This Row],[50D EMA]]</f>
        <v>3.1428811791447436E-2</v>
      </c>
      <c r="U392" s="2">
        <f>(Table2[[#This Row],[Close Price]]-Table2[[#This Row],[200D EMA]])/Table2[[#This Row],[200D EMA]]</f>
        <v>6.8963060273112053E-2</v>
      </c>
      <c r="V392">
        <v>0.58715104517589201</v>
      </c>
      <c r="W392">
        <v>785.5</v>
      </c>
      <c r="X392">
        <v>816</v>
      </c>
      <c r="Y392">
        <v>785.5</v>
      </c>
      <c r="Z392">
        <v>816</v>
      </c>
      <c r="AA392">
        <v>785.5</v>
      </c>
      <c r="AB392">
        <v>816</v>
      </c>
      <c r="AC392" s="2">
        <f>(Table2[[#This Row],[Close Price]]/Table2[[#This Row],[Day Low]])-1</f>
        <v>1.1394016549968189E-2</v>
      </c>
      <c r="AD392" s="2">
        <f>(Table2[[#This Row],[Day High]]/Table2[[#This Row],[Close Price]])-1</f>
        <v>2.7125684435773012E-2</v>
      </c>
      <c r="AE392" s="2">
        <f>(Table2[[#This Row],[Close Price]]/Table2[[#This Row],[Current Week Low]])-1</f>
        <v>1.1394016549968189E-2</v>
      </c>
      <c r="AF392" s="2">
        <f>(Table2[[#This Row],[Current Week High]]/Table2[[#This Row],[Close Price]])-1</f>
        <v>2.7125684435773012E-2</v>
      </c>
      <c r="AG392" s="2">
        <f>(Table2[[#This Row],[Close Price]]/Table2[[#This Row],[Current Month Low]])-1</f>
        <v>1.1394016549968189E-2</v>
      </c>
      <c r="AH392" s="2">
        <f>(Table2[[#This Row],[Current Month High]]/Table2[[#This Row],[Close Price]])-1</f>
        <v>2.7125684435773012E-2</v>
      </c>
      <c r="AI392">
        <v>15.803385990307699</v>
      </c>
      <c r="AJ392">
        <v>28.9691558441558</v>
      </c>
      <c r="AK392" t="str">
        <f>IF(AND(Table2[[#This Row],[20D EMA]]&gt;Table2[[#This Row],[50D EMA]],Table2[[#This Row],[50D EMA]]&gt;Table2[[#This Row],[200D EMA]]),"Uptrend","Downtrend/NoTrend")</f>
        <v>Uptrend</v>
      </c>
      <c r="AL392">
        <v>-0.03</v>
      </c>
      <c r="AM392" t="s">
        <v>10353</v>
      </c>
      <c r="AN392">
        <v>6.95</v>
      </c>
      <c r="AO392" t="s">
        <v>10354</v>
      </c>
      <c r="AP392">
        <v>0.14152612675002499</v>
      </c>
      <c r="AQ392">
        <f>(Table2[[#This Row],[Sharpe Ratio]]-AVERAGE(Table2[Sharpe Ratio]))/_xlfn.STDEV.P(Table2[Sharpe Ratio])</f>
        <v>0.89192880753989612</v>
      </c>
      <c r="AR39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0.72222121439538922</v>
      </c>
      <c r="AS392">
        <f>_xlfn.RANK.AVG(Table2[[#This Row],[1Y Return vs Nifty Z-Score]],Table2[1Y Return vs Nifty Z-Score])</f>
        <v>562</v>
      </c>
      <c r="AT392">
        <f>_xlfn.RANK.AVG(Table2[[#This Row],[6M Return vs Nifty Z-Score]],Table2[6M Return vs Nifty Z-Score])</f>
        <v>469</v>
      </c>
      <c r="AU392">
        <f>_xlfn.RANK.AVG(Table2[[#This Row],[Sharpe Ratio Z-Score]],Table2[Sharpe Ratio Z-Score])</f>
        <v>136</v>
      </c>
      <c r="AV392">
        <f>(Table2[[#This Row],[Rank 1Y]]+Table2[[#This Row],[Rank 6M]]+Table2[[#This Row],[Rank Sharpe]])/3</f>
        <v>389</v>
      </c>
    </row>
    <row r="393" spans="1:48" x14ac:dyDescent="0.3">
      <c r="A393" t="s">
        <v>200</v>
      </c>
      <c r="B393" t="s">
        <v>201</v>
      </c>
      <c r="C393" t="s">
        <v>10310</v>
      </c>
      <c r="D393" t="s">
        <v>34</v>
      </c>
      <c r="E393">
        <v>131300.88572481001</v>
      </c>
      <c r="F393">
        <v>253.9</v>
      </c>
      <c r="G393">
        <v>-0.16056436103202201</v>
      </c>
      <c r="H393">
        <f>(Table2[[#This Row],[1Y Return vs Nifty]]-AVERAGE(Table2[1Y Return vs Nifty]))/_xlfn.STDEV.P(Table2[1Y Return vs Nifty])</f>
        <v>-0.3839878009478887</v>
      </c>
      <c r="I393">
        <v>-1.52441213106902</v>
      </c>
      <c r="J393">
        <f>(Table2[[#This Row],[1M Return vs Nifty]]-AVERAGE(Table2[1M Return vs Nifty]))/_xlfn.STDEV.P(Table2[1M Return vs Nifty])</f>
        <v>-0.16855028831231122</v>
      </c>
      <c r="K393">
        <v>-19.5631712701285</v>
      </c>
      <c r="L393">
        <f>(Table2[[#This Row],[6M Return vs Nifty]]-AVERAGE(Table2[6M Return vs Nifty]))/_xlfn.STDEV.P(Table2[6M Return vs Nifty])</f>
        <v>-0.92843358838839229</v>
      </c>
      <c r="M393">
        <v>-2.29627408910692</v>
      </c>
      <c r="N393">
        <f>(Table2[[#This Row],[1W Return vs Nifty]]-AVERAGE(Table2[1W Return vs Nifty]))/_xlfn.STDEV.P(Table2[1W Return vs Nifty])</f>
        <v>-0.32501365414194061</v>
      </c>
      <c r="O393">
        <v>250.27</v>
      </c>
      <c r="P393">
        <v>254.23408041267399</v>
      </c>
      <c r="Q393">
        <v>246.82497369356901</v>
      </c>
      <c r="R393">
        <v>64.401959280153804</v>
      </c>
      <c r="S393" s="2">
        <f>(Table2[[#This Row],[Close Price]]-Table2[[#This Row],[20D EMA]])/Table2[[#This Row],[20D EMA]]</f>
        <v>1.4504335317856696E-2</v>
      </c>
      <c r="T393" s="2">
        <f>(Table2[[#This Row],[Close Price]]-Table2[[#This Row],[50D EMA]])/Table2[[#This Row],[50D EMA]]</f>
        <v>-1.3140662028147568E-3</v>
      </c>
      <c r="U393" s="2">
        <f>(Table2[[#This Row],[Close Price]]-Table2[[#This Row],[200D EMA]])/Table2[[#This Row],[200D EMA]]</f>
        <v>2.8664142856202959E-2</v>
      </c>
      <c r="V393">
        <v>0.66535659426295002</v>
      </c>
      <c r="W393">
        <v>248.1</v>
      </c>
      <c r="X393">
        <v>255.95</v>
      </c>
      <c r="Y393">
        <v>248.1</v>
      </c>
      <c r="Z393">
        <v>255.95</v>
      </c>
      <c r="AA393">
        <v>248.1</v>
      </c>
      <c r="AB393">
        <v>255.95</v>
      </c>
      <c r="AC393" s="2">
        <f>(Table2[[#This Row],[Close Price]]/Table2[[#This Row],[Day Low]])-1</f>
        <v>2.3377670294236319E-2</v>
      </c>
      <c r="AD393" s="2">
        <f>(Table2[[#This Row],[Day High]]/Table2[[#This Row],[Close Price]])-1</f>
        <v>8.0740448995666458E-3</v>
      </c>
      <c r="AE393" s="2">
        <f>(Table2[[#This Row],[Close Price]]/Table2[[#This Row],[Current Week Low]])-1</f>
        <v>2.3377670294236319E-2</v>
      </c>
      <c r="AF393" s="2">
        <f>(Table2[[#This Row],[Current Week High]]/Table2[[#This Row],[Close Price]])-1</f>
        <v>8.0740448995666458E-3</v>
      </c>
      <c r="AG393" s="2">
        <f>(Table2[[#This Row],[Close Price]]/Table2[[#This Row],[Current Month Low]])-1</f>
        <v>2.3377670294236319E-2</v>
      </c>
      <c r="AH393" s="2">
        <f>(Table2[[#This Row],[Current Month High]]/Table2[[#This Row],[Close Price]])-1</f>
        <v>8.0740448995666458E-3</v>
      </c>
      <c r="AI393">
        <v>18.0385978731784</v>
      </c>
      <c r="AJ393">
        <v>35.1610327388874</v>
      </c>
      <c r="AK393" t="str">
        <f>IF(AND(Table2[[#This Row],[20D EMA]]&gt;Table2[[#This Row],[50D EMA]],Table2[[#This Row],[50D EMA]]&gt;Table2[[#This Row],[200D EMA]]),"Uptrend","Downtrend/NoTrend")</f>
        <v>Downtrend/NoTrend</v>
      </c>
      <c r="AL393">
        <v>-0.13</v>
      </c>
      <c r="AM393" t="s">
        <v>10353</v>
      </c>
      <c r="AN393">
        <v>6.03</v>
      </c>
      <c r="AO393" t="s">
        <v>10354</v>
      </c>
      <c r="AP393">
        <v>0.14889859358348201</v>
      </c>
      <c r="AQ393">
        <f>(Table2[[#This Row],[Sharpe Ratio]]-AVERAGE(Table2[Sharpe Ratio]))/_xlfn.STDEV.P(Table2[Sharpe Ratio])</f>
        <v>0.9762794961012754</v>
      </c>
      <c r="AR39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93">
        <f>_xlfn.RANK.AVG(Table2[[#This Row],[1Y Return vs Nifty Z-Score]],Table2[1Y Return vs Nifty Z-Score])</f>
        <v>427</v>
      </c>
      <c r="AT393">
        <f>_xlfn.RANK.AVG(Table2[[#This Row],[6M Return vs Nifty Z-Score]],Table2[6M Return vs Nifty Z-Score])</f>
        <v>620</v>
      </c>
      <c r="AU393">
        <f>_xlfn.RANK.AVG(Table2[[#This Row],[Sharpe Ratio Z-Score]],Table2[Sharpe Ratio Z-Score])</f>
        <v>121</v>
      </c>
      <c r="AV393">
        <f>(Table2[[#This Row],[Rank 1Y]]+Table2[[#This Row],[Rank 6M]]+Table2[[#This Row],[Rank Sharpe]])/3</f>
        <v>389.33333333333331</v>
      </c>
    </row>
    <row r="394" spans="1:48" x14ac:dyDescent="0.3">
      <c r="A394" t="s">
        <v>1215</v>
      </c>
      <c r="B394" t="s">
        <v>1216</v>
      </c>
      <c r="C394" t="s">
        <v>10325</v>
      </c>
      <c r="D394" t="s">
        <v>1210</v>
      </c>
      <c r="E394">
        <v>9742.3025094000004</v>
      </c>
      <c r="F394">
        <v>506.6</v>
      </c>
      <c r="G394">
        <v>1.0247863765279599</v>
      </c>
      <c r="H394">
        <f>(Table2[[#This Row],[1Y Return vs Nifty]]-AVERAGE(Table2[1Y Return vs Nifty]))/_xlfn.STDEV.P(Table2[1Y Return vs Nifty])</f>
        <v>-0.36396804467660498</v>
      </c>
      <c r="I394">
        <v>-6.0906822738418196</v>
      </c>
      <c r="J394">
        <f>(Table2[[#This Row],[1M Return vs Nifty]]-AVERAGE(Table2[1M Return vs Nifty]))/_xlfn.STDEV.P(Table2[1M Return vs Nifty])</f>
        <v>-0.63745593755895269</v>
      </c>
      <c r="K394">
        <v>11.0240715038847</v>
      </c>
      <c r="L394">
        <f>(Table2[[#This Row],[6M Return vs Nifty]]-AVERAGE(Table2[6M Return vs Nifty]))/_xlfn.STDEV.P(Table2[6M Return vs Nifty])</f>
        <v>0.14043901298940553</v>
      </c>
      <c r="M394">
        <v>-4.55524086337127</v>
      </c>
      <c r="N394">
        <f>(Table2[[#This Row],[1W Return vs Nifty]]-AVERAGE(Table2[1W Return vs Nifty]))/_xlfn.STDEV.P(Table2[1W Return vs Nifty])</f>
        <v>-0.86782038001053341</v>
      </c>
      <c r="O394">
        <v>516.86</v>
      </c>
      <c r="P394">
        <v>515.57444003173305</v>
      </c>
      <c r="Q394">
        <v>453.75026559150399</v>
      </c>
      <c r="R394">
        <v>38.981834163216</v>
      </c>
      <c r="S394" s="2">
        <f>(Table2[[#This Row],[Close Price]]-Table2[[#This Row],[20D EMA]])/Table2[[#This Row],[20D EMA]]</f>
        <v>-1.9850636536005863E-2</v>
      </c>
      <c r="T394" s="2">
        <f>(Table2[[#This Row],[Close Price]]-Table2[[#This Row],[50D EMA]])/Table2[[#This Row],[50D EMA]]</f>
        <v>-1.7406681431260746E-2</v>
      </c>
      <c r="U394" s="2">
        <f>(Table2[[#This Row],[Close Price]]-Table2[[#This Row],[200D EMA]])/Table2[[#This Row],[200D EMA]]</f>
        <v>0.11647317570073856</v>
      </c>
      <c r="V394">
        <v>0.54274151945053095</v>
      </c>
      <c r="W394">
        <v>504.75</v>
      </c>
      <c r="X394">
        <v>514.79999999999995</v>
      </c>
      <c r="Y394">
        <v>504.75</v>
      </c>
      <c r="Z394">
        <v>514.79999999999995</v>
      </c>
      <c r="AA394">
        <v>504.75</v>
      </c>
      <c r="AB394">
        <v>514.79999999999995</v>
      </c>
      <c r="AC394" s="2">
        <f>(Table2[[#This Row],[Close Price]]/Table2[[#This Row],[Day Low]])-1</f>
        <v>3.6651807825656135E-3</v>
      </c>
      <c r="AD394" s="2">
        <f>(Table2[[#This Row],[Day High]]/Table2[[#This Row],[Close Price]])-1</f>
        <v>1.6186340307935199E-2</v>
      </c>
      <c r="AE394" s="2">
        <f>(Table2[[#This Row],[Close Price]]/Table2[[#This Row],[Current Week Low]])-1</f>
        <v>3.6651807825656135E-3</v>
      </c>
      <c r="AF394" s="2">
        <f>(Table2[[#This Row],[Current Week High]]/Table2[[#This Row],[Close Price]])-1</f>
        <v>1.6186340307935199E-2</v>
      </c>
      <c r="AG394" s="2">
        <f>(Table2[[#This Row],[Close Price]]/Table2[[#This Row],[Current Month Low]])-1</f>
        <v>3.6651807825656135E-3</v>
      </c>
      <c r="AH394" s="2">
        <f>(Table2[[#This Row],[Current Month High]]/Table2[[#This Row],[Close Price]])-1</f>
        <v>1.6186340307935199E-2</v>
      </c>
      <c r="AI394">
        <v>14.7651006711409</v>
      </c>
      <c r="AJ394">
        <v>63.6304909560723</v>
      </c>
      <c r="AK394" t="str">
        <f>IF(AND(Table2[[#This Row],[20D EMA]]&gt;Table2[[#This Row],[50D EMA]],Table2[[#This Row],[50D EMA]]&gt;Table2[[#This Row],[200D EMA]]),"Uptrend","Downtrend/NoTrend")</f>
        <v>Uptrend</v>
      </c>
      <c r="AL394">
        <v>-0.08</v>
      </c>
      <c r="AM394" t="s">
        <v>10353</v>
      </c>
      <c r="AN394">
        <v>2.78</v>
      </c>
      <c r="AO394" t="s">
        <v>10354</v>
      </c>
      <c r="AP394">
        <v>2.1589738462709999E-2</v>
      </c>
      <c r="AQ394">
        <f>(Table2[[#This Row],[Sharpe Ratio]]-AVERAGE(Table2[Sharpe Ratio]))/_xlfn.STDEV.P(Table2[Sharpe Ratio])</f>
        <v>-0.48030075471316896</v>
      </c>
      <c r="AR39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-2.2091061039698547</v>
      </c>
      <c r="AS394">
        <f>_xlfn.RANK.AVG(Table2[[#This Row],[1Y Return vs Nifty Z-Score]],Table2[1Y Return vs Nifty Z-Score])</f>
        <v>422</v>
      </c>
      <c r="AT394">
        <f>_xlfn.RANK.AVG(Table2[[#This Row],[6M Return vs Nifty Z-Score]],Table2[6M Return vs Nifty Z-Score])</f>
        <v>276</v>
      </c>
      <c r="AU394">
        <f>_xlfn.RANK.AVG(Table2[[#This Row],[Sharpe Ratio Z-Score]],Table2[Sharpe Ratio Z-Score])</f>
        <v>470</v>
      </c>
      <c r="AV394">
        <f>(Table2[[#This Row],[Rank 1Y]]+Table2[[#This Row],[Rank 6M]]+Table2[[#This Row],[Rank Sharpe]])/3</f>
        <v>389.33333333333331</v>
      </c>
    </row>
    <row r="395" spans="1:48" x14ac:dyDescent="0.3">
      <c r="A395" t="s">
        <v>248</v>
      </c>
      <c r="B395" t="s">
        <v>249</v>
      </c>
      <c r="C395" t="s">
        <v>10310</v>
      </c>
      <c r="D395" t="s">
        <v>37</v>
      </c>
      <c r="E395">
        <v>108778.32041421</v>
      </c>
      <c r="F395">
        <v>753.45</v>
      </c>
      <c r="G395">
        <v>6.0464546429599597</v>
      </c>
      <c r="H395">
        <f>(Table2[[#This Row],[1Y Return vs Nifty]]-AVERAGE(Table2[1Y Return vs Nifty]))/_xlfn.STDEV.P(Table2[1Y Return vs Nifty])</f>
        <v>-0.27915553173537</v>
      </c>
      <c r="I395">
        <v>1.3772439880151599</v>
      </c>
      <c r="J395">
        <f>(Table2[[#This Row],[1M Return vs Nifty]]-AVERAGE(Table2[1M Return vs Nifty]))/_xlfn.STDEV.P(Table2[1M Return vs Nifty])</f>
        <v>0.12941783531329878</v>
      </c>
      <c r="K395">
        <v>27.086203145704602</v>
      </c>
      <c r="L395">
        <f>(Table2[[#This Row],[6M Return vs Nifty]]-AVERAGE(Table2[6M Return vs Nifty]))/_xlfn.STDEV.P(Table2[6M Return vs Nifty])</f>
        <v>0.70173093977434786</v>
      </c>
      <c r="M395">
        <v>2.0922213427777301</v>
      </c>
      <c r="N395">
        <f>(Table2[[#This Row],[1W Return vs Nifty]]-AVERAGE(Table2[1W Return vs Nifty]))/_xlfn.STDEV.P(Table2[1W Return vs Nifty])</f>
        <v>0.7294971354850267</v>
      </c>
      <c r="O395">
        <v>730.01</v>
      </c>
      <c r="P395">
        <v>692.81845090764602</v>
      </c>
      <c r="Q395">
        <v>609.08002457311295</v>
      </c>
      <c r="R395">
        <v>68.518577065002901</v>
      </c>
      <c r="S395" s="2">
        <f>(Table2[[#This Row],[Close Price]]-Table2[[#This Row],[20D EMA]])/Table2[[#This Row],[20D EMA]]</f>
        <v>3.2109149189737202E-2</v>
      </c>
      <c r="T395" s="2">
        <f>(Table2[[#This Row],[Close Price]]-Table2[[#This Row],[50D EMA]])/Table2[[#This Row],[50D EMA]]</f>
        <v>8.7514339453462847E-2</v>
      </c>
      <c r="U395" s="2">
        <f>(Table2[[#This Row],[Close Price]]-Table2[[#This Row],[200D EMA]])/Table2[[#This Row],[200D EMA]]</f>
        <v>0.23702956853341553</v>
      </c>
      <c r="V395">
        <v>0.88263218074192595</v>
      </c>
      <c r="W395">
        <v>748.8</v>
      </c>
      <c r="X395">
        <v>759</v>
      </c>
      <c r="Y395">
        <v>748.8</v>
      </c>
      <c r="Z395">
        <v>759</v>
      </c>
      <c r="AA395">
        <v>748.8</v>
      </c>
      <c r="AB395">
        <v>759</v>
      </c>
      <c r="AC395" s="2">
        <f>(Table2[[#This Row],[Close Price]]/Table2[[#This Row],[Day Low]])-1</f>
        <v>6.2099358974361252E-3</v>
      </c>
      <c r="AD395" s="2">
        <f>(Table2[[#This Row],[Day High]]/Table2[[#This Row],[Close Price]])-1</f>
        <v>7.3661158670117466E-3</v>
      </c>
      <c r="AE395" s="2">
        <f>(Table2[[#This Row],[Close Price]]/Table2[[#This Row],[Current Week Low]])-1</f>
        <v>6.2099358974361252E-3</v>
      </c>
      <c r="AF395" s="2">
        <f>(Table2[[#This Row],[Current Week High]]/Table2[[#This Row],[Close Price]])-1</f>
        <v>7.3661158670117466E-3</v>
      </c>
      <c r="AG395" s="2">
        <f>(Table2[[#This Row],[Close Price]]/Table2[[#This Row],[Current Month Low]])-1</f>
        <v>6.2099358974361252E-3</v>
      </c>
      <c r="AH395" s="2">
        <f>(Table2[[#This Row],[Current Month High]]/Table2[[#This Row],[Close Price]])-1</f>
        <v>7.3661158670117466E-3</v>
      </c>
      <c r="AI395">
        <v>0.73661158670117399</v>
      </c>
      <c r="AJ395">
        <v>62.5741719710864</v>
      </c>
      <c r="AK395" t="str">
        <f>IF(AND(Table2[[#This Row],[20D EMA]]&gt;Table2[[#This Row],[50D EMA]],Table2[[#This Row],[50D EMA]]&gt;Table2[[#This Row],[200D EMA]]),"Uptrend","Downtrend/NoTrend")</f>
        <v>Uptrend</v>
      </c>
      <c r="AL395">
        <v>0.22</v>
      </c>
      <c r="AM395" t="s">
        <v>10354</v>
      </c>
      <c r="AN395">
        <v>4.91</v>
      </c>
      <c r="AO395" t="s">
        <v>10354</v>
      </c>
      <c r="AP395">
        <v>-3.2429758851708998E-2</v>
      </c>
      <c r="AQ395">
        <f>(Table2[[#This Row],[Sharpe Ratio]]-AVERAGE(Table2[Sharpe Ratio]))/_xlfn.STDEV.P(Table2[Sharpe Ratio])</f>
        <v>-1.0983546432071234</v>
      </c>
      <c r="AR39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0.18313573563018004</v>
      </c>
      <c r="AS395">
        <f>_xlfn.RANK.AVG(Table2[[#This Row],[1Y Return vs Nifty Z-Score]],Table2[1Y Return vs Nifty Z-Score])</f>
        <v>385</v>
      </c>
      <c r="AT395">
        <f>_xlfn.RANK.AVG(Table2[[#This Row],[6M Return vs Nifty Z-Score]],Table2[6M Return vs Nifty Z-Score])</f>
        <v>151</v>
      </c>
      <c r="AU395">
        <f>_xlfn.RANK.AVG(Table2[[#This Row],[Sharpe Ratio Z-Score]],Table2[Sharpe Ratio Z-Score])</f>
        <v>640</v>
      </c>
      <c r="AV395">
        <f>(Table2[[#This Row],[Rank 1Y]]+Table2[[#This Row],[Rank 6M]]+Table2[[#This Row],[Rank Sharpe]])/3</f>
        <v>392</v>
      </c>
    </row>
    <row r="396" spans="1:48" x14ac:dyDescent="0.3">
      <c r="A396" t="s">
        <v>1838</v>
      </c>
      <c r="B396" t="s">
        <v>1839</v>
      </c>
      <c r="C396" t="s">
        <v>10309</v>
      </c>
      <c r="D396" t="s">
        <v>21</v>
      </c>
      <c r="E396">
        <v>4047.4978829249999</v>
      </c>
      <c r="F396">
        <v>685.65</v>
      </c>
      <c r="G396">
        <v>-7.17855549919586</v>
      </c>
      <c r="H396">
        <f>(Table2[[#This Row],[1Y Return vs Nifty]]-AVERAGE(Table2[1Y Return vs Nifty]))/_xlfn.STDEV.P(Table2[1Y Return vs Nifty])</f>
        <v>-0.50251683007666959</v>
      </c>
      <c r="I396">
        <v>15.4409177967652</v>
      </c>
      <c r="J396">
        <f>(Table2[[#This Row],[1M Return vs Nifty]]-AVERAGE(Table2[1M Return vs Nifty]))/_xlfn.STDEV.P(Table2[1M Return vs Nifty])</f>
        <v>1.5736022334970847</v>
      </c>
      <c r="K396">
        <v>0.812239514814173</v>
      </c>
      <c r="L396">
        <f>(Table2[[#This Row],[6M Return vs Nifty]]-AVERAGE(Table2[6M Return vs Nifty]))/_xlfn.STDEV.P(Table2[6M Return vs Nifty])</f>
        <v>-0.2164139241528821</v>
      </c>
      <c r="M396">
        <v>21.600979843655299</v>
      </c>
      <c r="N396">
        <f>(Table2[[#This Row],[1W Return vs Nifty]]-AVERAGE(Table2[1W Return vs Nifty]))/_xlfn.STDEV.P(Table2[1W Return vs Nifty])</f>
        <v>5.4172532584457</v>
      </c>
      <c r="O396">
        <v>620.55999999999995</v>
      </c>
      <c r="P396">
        <v>610.60332102597704</v>
      </c>
      <c r="Q396">
        <v>597.21692254716504</v>
      </c>
      <c r="R396">
        <v>69.019670197548294</v>
      </c>
      <c r="S396" s="2">
        <f>(Table2[[#This Row],[Close Price]]-Table2[[#This Row],[20D EMA]])/Table2[[#This Row],[20D EMA]]</f>
        <v>0.10488913239654511</v>
      </c>
      <c r="T396" s="2">
        <f>(Table2[[#This Row],[Close Price]]-Table2[[#This Row],[50D EMA]])/Table2[[#This Row],[50D EMA]]</f>
        <v>0.12290578251019733</v>
      </c>
      <c r="U396" s="2">
        <f>(Table2[[#This Row],[Close Price]]-Table2[[#This Row],[200D EMA]])/Table2[[#This Row],[200D EMA]]</f>
        <v>0.14807530415525183</v>
      </c>
      <c r="V396">
        <v>2.65057844758981</v>
      </c>
      <c r="W396">
        <v>682</v>
      </c>
      <c r="X396">
        <v>709.4</v>
      </c>
      <c r="Y396">
        <v>682</v>
      </c>
      <c r="Z396">
        <v>709.4</v>
      </c>
      <c r="AA396">
        <v>682</v>
      </c>
      <c r="AB396">
        <v>709.4</v>
      </c>
      <c r="AC396" s="2">
        <f>(Table2[[#This Row],[Close Price]]/Table2[[#This Row],[Day Low]])-1</f>
        <v>5.3519061583577887E-3</v>
      </c>
      <c r="AD396" s="2">
        <f>(Table2[[#This Row],[Day High]]/Table2[[#This Row],[Close Price]])-1</f>
        <v>3.4638664041420464E-2</v>
      </c>
      <c r="AE396" s="2">
        <f>(Table2[[#This Row],[Close Price]]/Table2[[#This Row],[Current Week Low]])-1</f>
        <v>5.3519061583577887E-3</v>
      </c>
      <c r="AF396" s="2">
        <f>(Table2[[#This Row],[Current Week High]]/Table2[[#This Row],[Close Price]])-1</f>
        <v>3.4638664041420464E-2</v>
      </c>
      <c r="AG396" s="2">
        <f>(Table2[[#This Row],[Close Price]]/Table2[[#This Row],[Current Month Low]])-1</f>
        <v>5.3519061583577887E-3</v>
      </c>
      <c r="AH396" s="2">
        <f>(Table2[[#This Row],[Current Month High]]/Table2[[#This Row],[Close Price]])-1</f>
        <v>3.4638664041420464E-2</v>
      </c>
      <c r="AI396">
        <v>15.4379056369868</v>
      </c>
      <c r="AJ396">
        <v>52.366666666666603</v>
      </c>
      <c r="AK396" t="str">
        <f>IF(AND(Table2[[#This Row],[20D EMA]]&gt;Table2[[#This Row],[50D EMA]],Table2[[#This Row],[50D EMA]]&gt;Table2[[#This Row],[200D EMA]]),"Uptrend","Downtrend/NoTrend")</f>
        <v>Uptrend</v>
      </c>
      <c r="AL396">
        <v>-0.09</v>
      </c>
      <c r="AM396" t="s">
        <v>10353</v>
      </c>
      <c r="AN396">
        <v>22.48</v>
      </c>
      <c r="AO396" t="s">
        <v>10354</v>
      </c>
      <c r="AP396">
        <v>7.7786695364897004E-2</v>
      </c>
      <c r="AQ396">
        <f>(Table2[[#This Row],[Sharpe Ratio]]-AVERAGE(Table2[Sharpe Ratio]))/_xlfn.STDEV.P(Table2[Sharpe Ratio])</f>
        <v>0.1626661269066812</v>
      </c>
      <c r="AR39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6.4345908646199144</v>
      </c>
      <c r="AS396">
        <f>_xlfn.RANK.AVG(Table2[[#This Row],[1Y Return vs Nifty Z-Score]],Table2[1Y Return vs Nifty Z-Score])</f>
        <v>477</v>
      </c>
      <c r="AT396">
        <f>_xlfn.RANK.AVG(Table2[[#This Row],[6M Return vs Nifty Z-Score]],Table2[6M Return vs Nifty Z-Score])</f>
        <v>397</v>
      </c>
      <c r="AU396">
        <f>_xlfn.RANK.AVG(Table2[[#This Row],[Sharpe Ratio Z-Score]],Table2[Sharpe Ratio Z-Score])</f>
        <v>303</v>
      </c>
      <c r="AV396">
        <f>(Table2[[#This Row],[Rank 1Y]]+Table2[[#This Row],[Rank 6M]]+Table2[[#This Row],[Rank Sharpe]])/3</f>
        <v>392.33333333333331</v>
      </c>
    </row>
    <row r="397" spans="1:48" x14ac:dyDescent="0.3">
      <c r="A397" t="s">
        <v>513</v>
      </c>
      <c r="B397" t="s">
        <v>514</v>
      </c>
      <c r="C397" t="s">
        <v>10321</v>
      </c>
      <c r="D397" t="s">
        <v>257</v>
      </c>
      <c r="E397">
        <v>40750.644256649997</v>
      </c>
      <c r="F397">
        <v>4320.45</v>
      </c>
      <c r="G397">
        <v>-10.4322509205756</v>
      </c>
      <c r="H397">
        <f>(Table2[[#This Row],[1Y Return vs Nifty]]-AVERAGE(Table2[1Y Return vs Nifty]))/_xlfn.STDEV.P(Table2[1Y Return vs Nifty])</f>
        <v>-0.55746950125912453</v>
      </c>
      <c r="I397">
        <v>-7.0544926488063799</v>
      </c>
      <c r="J397">
        <f>(Table2[[#This Row],[1M Return vs Nifty]]-AVERAGE(Table2[1M Return vs Nifty]))/_xlfn.STDEV.P(Table2[1M Return vs Nifty])</f>
        <v>-0.73642864734019542</v>
      </c>
      <c r="K397">
        <v>3.3904201184130902</v>
      </c>
      <c r="L397">
        <f>(Table2[[#This Row],[6M Return vs Nifty]]-AVERAGE(Table2[6M Return vs Nifty]))/_xlfn.STDEV.P(Table2[6M Return vs Nifty])</f>
        <v>-0.12631928473242979</v>
      </c>
      <c r="M397">
        <v>-4.5494735849977204</v>
      </c>
      <c r="N397">
        <f>(Table2[[#This Row],[1W Return vs Nifty]]-AVERAGE(Table2[1W Return vs Nifty]))/_xlfn.STDEV.P(Table2[1W Return vs Nifty])</f>
        <v>-0.86643456171219269</v>
      </c>
      <c r="O397">
        <v>4423.87</v>
      </c>
      <c r="P397">
        <v>4339.7205631940797</v>
      </c>
      <c r="Q397">
        <v>3951.61116058984</v>
      </c>
      <c r="R397">
        <v>35.468103098076099</v>
      </c>
      <c r="S397" s="2">
        <f>(Table2[[#This Row],[Close Price]]-Table2[[#This Row],[20D EMA]])/Table2[[#This Row],[20D EMA]]</f>
        <v>-2.337772131640398E-2</v>
      </c>
      <c r="T397" s="2">
        <f>(Table2[[#This Row],[Close Price]]-Table2[[#This Row],[50D EMA]])/Table2[[#This Row],[50D EMA]]</f>
        <v>-4.4405078422598953E-3</v>
      </c>
      <c r="U397" s="2">
        <f>(Table2[[#This Row],[Close Price]]-Table2[[#This Row],[200D EMA]])/Table2[[#This Row],[200D EMA]]</f>
        <v>9.3338849502364721E-2</v>
      </c>
      <c r="V397">
        <v>0.54440452793345895</v>
      </c>
      <c r="W397">
        <v>4285.05</v>
      </c>
      <c r="X397">
        <v>4346.8999999999996</v>
      </c>
      <c r="Y397">
        <v>4285.05</v>
      </c>
      <c r="Z397">
        <v>4346.8999999999996</v>
      </c>
      <c r="AA397">
        <v>4285.05</v>
      </c>
      <c r="AB397">
        <v>4346.8999999999996</v>
      </c>
      <c r="AC397" s="2">
        <f>(Table2[[#This Row],[Close Price]]/Table2[[#This Row],[Day Low]])-1</f>
        <v>8.2612804984771859E-3</v>
      </c>
      <c r="AD397" s="2">
        <f>(Table2[[#This Row],[Day High]]/Table2[[#This Row],[Close Price]])-1</f>
        <v>6.1220474719068108E-3</v>
      </c>
      <c r="AE397" s="2">
        <f>(Table2[[#This Row],[Close Price]]/Table2[[#This Row],[Current Week Low]])-1</f>
        <v>8.2612804984771859E-3</v>
      </c>
      <c r="AF397" s="2">
        <f>(Table2[[#This Row],[Current Week High]]/Table2[[#This Row],[Close Price]])-1</f>
        <v>6.1220474719068108E-3</v>
      </c>
      <c r="AG397" s="2">
        <f>(Table2[[#This Row],[Close Price]]/Table2[[#This Row],[Current Month Low]])-1</f>
        <v>8.2612804984771859E-3</v>
      </c>
      <c r="AH397" s="2">
        <f>(Table2[[#This Row],[Current Month High]]/Table2[[#This Row],[Close Price]])-1</f>
        <v>6.1220474719068108E-3</v>
      </c>
      <c r="AI397">
        <v>14.570241525767001</v>
      </c>
      <c r="AJ397">
        <v>29.352853999191598</v>
      </c>
      <c r="AK397" t="str">
        <f>IF(AND(Table2[[#This Row],[20D EMA]]&gt;Table2[[#This Row],[50D EMA]],Table2[[#This Row],[50D EMA]]&gt;Table2[[#This Row],[200D EMA]]),"Uptrend","Downtrend/NoTrend")</f>
        <v>Uptrend</v>
      </c>
      <c r="AL397">
        <v>0.09</v>
      </c>
      <c r="AM397" t="s">
        <v>10354</v>
      </c>
      <c r="AN397">
        <v>-5.29</v>
      </c>
      <c r="AO397" t="s">
        <v>10353</v>
      </c>
      <c r="AP397">
        <v>7.6704480940438996E-2</v>
      </c>
      <c r="AQ397">
        <f>(Table2[[#This Row],[Sharpe Ratio]]-AVERAGE(Table2[Sharpe Ratio]))/_xlfn.STDEV.P(Table2[Sharpe Ratio])</f>
        <v>0.15028417471398681</v>
      </c>
      <c r="AR39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-2.1363678203299554</v>
      </c>
      <c r="AS397">
        <f>_xlfn.RANK.AVG(Table2[[#This Row],[1Y Return vs Nifty Z-Score]],Table2[1Y Return vs Nifty Z-Score])</f>
        <v>504</v>
      </c>
      <c r="AT397">
        <f>_xlfn.RANK.AVG(Table2[[#This Row],[6M Return vs Nifty Z-Score]],Table2[6M Return vs Nifty Z-Score])</f>
        <v>368</v>
      </c>
      <c r="AU397">
        <f>_xlfn.RANK.AVG(Table2[[#This Row],[Sharpe Ratio Z-Score]],Table2[Sharpe Ratio Z-Score])</f>
        <v>308</v>
      </c>
      <c r="AV397">
        <f>(Table2[[#This Row],[Rank 1Y]]+Table2[[#This Row],[Rank 6M]]+Table2[[#This Row],[Rank Sharpe]])/3</f>
        <v>393.33333333333331</v>
      </c>
    </row>
    <row r="398" spans="1:48" x14ac:dyDescent="0.3">
      <c r="A398" t="s">
        <v>1906</v>
      </c>
      <c r="B398" t="s">
        <v>1907</v>
      </c>
      <c r="C398" t="s">
        <v>10309</v>
      </c>
      <c r="D398" t="s">
        <v>298</v>
      </c>
      <c r="E398">
        <v>3773.8338844199998</v>
      </c>
      <c r="F398">
        <v>1409.55</v>
      </c>
      <c r="G398">
        <v>7.2100921194780598</v>
      </c>
      <c r="H398">
        <f>(Table2[[#This Row],[1Y Return vs Nifty]]-AVERAGE(Table2[1Y Return vs Nifty]))/_xlfn.STDEV.P(Table2[1Y Return vs Nifty])</f>
        <v>-0.25950249746470533</v>
      </c>
      <c r="I398">
        <v>-8.2998299889601608</v>
      </c>
      <c r="J398">
        <f>(Table2[[#This Row],[1M Return vs Nifty]]-AVERAGE(Table2[1M Return vs Nifty]))/_xlfn.STDEV.P(Table2[1M Return vs Nifty])</f>
        <v>-0.86431107561486198</v>
      </c>
      <c r="K398">
        <v>-12.2817180610393</v>
      </c>
      <c r="L398">
        <f>(Table2[[#This Row],[6M Return vs Nifty]]-AVERAGE(Table2[6M Return vs Nifty]))/_xlfn.STDEV.P(Table2[6M Return vs Nifty])</f>
        <v>-0.67398287209100027</v>
      </c>
      <c r="M398">
        <v>0.78519220044941096</v>
      </c>
      <c r="N398">
        <f>(Table2[[#This Row],[1W Return vs Nifty]]-AVERAGE(Table2[1W Return vs Nifty]))/_xlfn.STDEV.P(Table2[1W Return vs Nifty])</f>
        <v>0.41543133449815184</v>
      </c>
      <c r="O398">
        <v>1364.7</v>
      </c>
      <c r="P398">
        <v>1364.7676359299301</v>
      </c>
      <c r="Q398">
        <v>1317.1426932645099</v>
      </c>
      <c r="R398">
        <v>59.264035801170799</v>
      </c>
      <c r="S398" s="2">
        <f>(Table2[[#This Row],[Close Price]]-Table2[[#This Row],[20D EMA]])/Table2[[#This Row],[20D EMA]]</f>
        <v>3.2864365794680085E-2</v>
      </c>
      <c r="T398" s="2">
        <f>(Table2[[#This Row],[Close Price]]-Table2[[#This Row],[50D EMA]])/Table2[[#This Row],[50D EMA]]</f>
        <v>3.2813178515590992E-2</v>
      </c>
      <c r="U398" s="2">
        <f>(Table2[[#This Row],[Close Price]]-Table2[[#This Row],[200D EMA]])/Table2[[#This Row],[200D EMA]]</f>
        <v>7.0157399959802746E-2</v>
      </c>
      <c r="V398">
        <v>2.6989066038699798</v>
      </c>
      <c r="W398">
        <v>1402</v>
      </c>
      <c r="X398">
        <v>1418.8</v>
      </c>
      <c r="Y398">
        <v>1402</v>
      </c>
      <c r="Z398">
        <v>1418.8</v>
      </c>
      <c r="AA398">
        <v>1402</v>
      </c>
      <c r="AB398">
        <v>1418.8</v>
      </c>
      <c r="AC398" s="2">
        <f>(Table2[[#This Row],[Close Price]]/Table2[[#This Row],[Day Low]])-1</f>
        <v>5.3851640513551402E-3</v>
      </c>
      <c r="AD398" s="2">
        <f>(Table2[[#This Row],[Day High]]/Table2[[#This Row],[Close Price]])-1</f>
        <v>6.562378063921015E-3</v>
      </c>
      <c r="AE398" s="2">
        <f>(Table2[[#This Row],[Close Price]]/Table2[[#This Row],[Current Week Low]])-1</f>
        <v>5.3851640513551402E-3</v>
      </c>
      <c r="AF398" s="2">
        <f>(Table2[[#This Row],[Current Week High]]/Table2[[#This Row],[Close Price]])-1</f>
        <v>6.562378063921015E-3</v>
      </c>
      <c r="AG398" s="2">
        <f>(Table2[[#This Row],[Close Price]]/Table2[[#This Row],[Current Month Low]])-1</f>
        <v>5.3851640513551402E-3</v>
      </c>
      <c r="AH398" s="2">
        <f>(Table2[[#This Row],[Current Month High]]/Table2[[#This Row],[Close Price]])-1</f>
        <v>6.562378063921015E-3</v>
      </c>
      <c r="AI398">
        <v>29.3285090986485</v>
      </c>
      <c r="AJ398">
        <v>46.522869022869003</v>
      </c>
      <c r="AK398" t="str">
        <f>IF(AND(Table2[[#This Row],[20D EMA]]&gt;Table2[[#This Row],[50D EMA]],Table2[[#This Row],[50D EMA]]&gt;Table2[[#This Row],[200D EMA]]),"Uptrend","Downtrend/NoTrend")</f>
        <v>Downtrend/NoTrend</v>
      </c>
      <c r="AL398">
        <v>-0.08</v>
      </c>
      <c r="AM398" t="s">
        <v>10353</v>
      </c>
      <c r="AN398">
        <v>23.41</v>
      </c>
      <c r="AO398" t="s">
        <v>10354</v>
      </c>
      <c r="AP398">
        <v>8.7852578919638005E-2</v>
      </c>
      <c r="AQ398">
        <f>(Table2[[#This Row],[Sharpe Ratio]]-AVERAGE(Table2[Sharpe Ratio]))/_xlfn.STDEV.P(Table2[Sharpe Ratio])</f>
        <v>0.2778330348089218</v>
      </c>
      <c r="AR39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98">
        <f>_xlfn.RANK.AVG(Table2[[#This Row],[1Y Return vs Nifty Z-Score]],Table2[1Y Return vs Nifty Z-Score])</f>
        <v>375</v>
      </c>
      <c r="AT398">
        <f>_xlfn.RANK.AVG(Table2[[#This Row],[6M Return vs Nifty Z-Score]],Table2[6M Return vs Nifty Z-Score])</f>
        <v>542</v>
      </c>
      <c r="AU398">
        <f>_xlfn.RANK.AVG(Table2[[#This Row],[Sharpe Ratio Z-Score]],Table2[Sharpe Ratio Z-Score])</f>
        <v>263</v>
      </c>
      <c r="AV398">
        <f>(Table2[[#This Row],[Rank 1Y]]+Table2[[#This Row],[Rank 6M]]+Table2[[#This Row],[Rank Sharpe]])/3</f>
        <v>393.33333333333331</v>
      </c>
    </row>
    <row r="399" spans="1:48" x14ac:dyDescent="0.3">
      <c r="A399" t="s">
        <v>1927</v>
      </c>
      <c r="B399" t="s">
        <v>1928</v>
      </c>
      <c r="C399" t="s">
        <v>10321</v>
      </c>
      <c r="D399" t="s">
        <v>512</v>
      </c>
      <c r="E399">
        <v>3694.1325798799999</v>
      </c>
      <c r="F399">
        <v>4275.8500000000004</v>
      </c>
      <c r="G399">
        <v>-13.1195862106755</v>
      </c>
      <c r="H399">
        <f>(Table2[[#This Row],[1Y Return vs Nifty]]-AVERAGE(Table2[1Y Return vs Nifty]))/_xlfn.STDEV.P(Table2[1Y Return vs Nifty])</f>
        <v>-0.60285674051437244</v>
      </c>
      <c r="I399">
        <v>0.58596702119173605</v>
      </c>
      <c r="J399">
        <f>(Table2[[#This Row],[1M Return vs Nifty]]-AVERAGE(Table2[1M Return vs Nifty]))/_xlfn.STDEV.P(Table2[1M Return vs Nifty])</f>
        <v>4.8162406207883292E-2</v>
      </c>
      <c r="K399">
        <v>18.1866974936157</v>
      </c>
      <c r="L399">
        <f>(Table2[[#This Row],[6M Return vs Nifty]]-AVERAGE(Table2[6M Return vs Nifty]))/_xlfn.STDEV.P(Table2[6M Return vs Nifty])</f>
        <v>0.39073730665726264</v>
      </c>
      <c r="M399">
        <v>7.3206738695465496</v>
      </c>
      <c r="N399">
        <f>(Table2[[#This Row],[1W Return vs Nifty]]-AVERAGE(Table2[1W Return vs Nifty]))/_xlfn.STDEV.P(Table2[1W Return vs Nifty])</f>
        <v>1.9858410665899819</v>
      </c>
      <c r="O399">
        <v>4040.89</v>
      </c>
      <c r="P399">
        <v>3981.2920012183299</v>
      </c>
      <c r="Q399">
        <v>3640.14187690992</v>
      </c>
      <c r="R399">
        <v>76.787928784154104</v>
      </c>
      <c r="S399" s="2">
        <f>(Table2[[#This Row],[Close Price]]-Table2[[#This Row],[20D EMA]])/Table2[[#This Row],[20D EMA]]</f>
        <v>5.8145606537173863E-2</v>
      </c>
      <c r="T399" s="2">
        <f>(Table2[[#This Row],[Close Price]]-Table2[[#This Row],[50D EMA]])/Table2[[#This Row],[50D EMA]]</f>
        <v>7.3985529996677374E-2</v>
      </c>
      <c r="U399" s="2">
        <f>(Table2[[#This Row],[Close Price]]-Table2[[#This Row],[200D EMA]])/Table2[[#This Row],[200D EMA]]</f>
        <v>0.17463828185447722</v>
      </c>
      <c r="V399">
        <v>0.45861039331985298</v>
      </c>
      <c r="W399">
        <v>4199.8</v>
      </c>
      <c r="X399">
        <v>4334.5</v>
      </c>
      <c r="Y399">
        <v>4199.8</v>
      </c>
      <c r="Z399">
        <v>4334.5</v>
      </c>
      <c r="AA399">
        <v>4199.8</v>
      </c>
      <c r="AB399">
        <v>4334.5</v>
      </c>
      <c r="AC399" s="2">
        <f>(Table2[[#This Row],[Close Price]]/Table2[[#This Row],[Day Low]])-1</f>
        <v>1.8108005143102179E-2</v>
      </c>
      <c r="AD399" s="2">
        <f>(Table2[[#This Row],[Day High]]/Table2[[#This Row],[Close Price]])-1</f>
        <v>1.371657097419221E-2</v>
      </c>
      <c r="AE399" s="2">
        <f>(Table2[[#This Row],[Close Price]]/Table2[[#This Row],[Current Week Low]])-1</f>
        <v>1.8108005143102179E-2</v>
      </c>
      <c r="AF399" s="2">
        <f>(Table2[[#This Row],[Current Week High]]/Table2[[#This Row],[Close Price]])-1</f>
        <v>1.371657097419221E-2</v>
      </c>
      <c r="AG399" s="2">
        <f>(Table2[[#This Row],[Close Price]]/Table2[[#This Row],[Current Month Low]])-1</f>
        <v>1.8108005143102179E-2</v>
      </c>
      <c r="AH399" s="2">
        <f>(Table2[[#This Row],[Current Month High]]/Table2[[#This Row],[Close Price]])-1</f>
        <v>1.371657097419221E-2</v>
      </c>
      <c r="AI399">
        <v>2.71641895763414</v>
      </c>
      <c r="AJ399">
        <v>42.699572820718203</v>
      </c>
      <c r="AK399" t="str">
        <f>IF(AND(Table2[[#This Row],[20D EMA]]&gt;Table2[[#This Row],[50D EMA]],Table2[[#This Row],[50D EMA]]&gt;Table2[[#This Row],[200D EMA]]),"Uptrend","Downtrend/NoTrend")</f>
        <v>Uptrend</v>
      </c>
      <c r="AL399">
        <v>0.03</v>
      </c>
      <c r="AM399" t="s">
        <v>10354</v>
      </c>
      <c r="AN399">
        <v>14.3</v>
      </c>
      <c r="AO399" t="s">
        <v>10354</v>
      </c>
      <c r="AP399">
        <v>3.1734804023962997E-2</v>
      </c>
      <c r="AQ399">
        <f>(Table2[[#This Row],[Sharpe Ratio]]-AVERAGE(Table2[Sharpe Ratio]))/_xlfn.STDEV.P(Table2[Sharpe Ratio])</f>
        <v>-0.36422790082000872</v>
      </c>
      <c r="AR39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1.4576561381207467</v>
      </c>
      <c r="AS399">
        <f>_xlfn.RANK.AVG(Table2[[#This Row],[1Y Return vs Nifty Z-Score]],Table2[1Y Return vs Nifty Z-Score])</f>
        <v>520</v>
      </c>
      <c r="AT399">
        <f>_xlfn.RANK.AVG(Table2[[#This Row],[6M Return vs Nifty Z-Score]],Table2[6M Return vs Nifty Z-Score])</f>
        <v>218</v>
      </c>
      <c r="AU399">
        <f>_xlfn.RANK.AVG(Table2[[#This Row],[Sharpe Ratio Z-Score]],Table2[Sharpe Ratio Z-Score])</f>
        <v>442</v>
      </c>
      <c r="AV399">
        <f>(Table2[[#This Row],[Rank 1Y]]+Table2[[#This Row],[Rank 6M]]+Table2[[#This Row],[Rank Sharpe]])/3</f>
        <v>393.33333333333331</v>
      </c>
    </row>
    <row r="400" spans="1:48" x14ac:dyDescent="0.3">
      <c r="A400" t="s">
        <v>1393</v>
      </c>
      <c r="B400" t="s">
        <v>1394</v>
      </c>
      <c r="C400" t="s">
        <v>10310</v>
      </c>
      <c r="D400" t="s">
        <v>225</v>
      </c>
      <c r="E400">
        <v>7947.93344832</v>
      </c>
      <c r="F400">
        <v>7162.2</v>
      </c>
      <c r="G400">
        <v>25.7645122920568</v>
      </c>
      <c r="H400">
        <f>(Table2[[#This Row],[1Y Return vs Nifty]]-AVERAGE(Table2[1Y Return vs Nifty]))/_xlfn.STDEV.P(Table2[1Y Return vs Nifty])</f>
        <v>5.386885992327585E-2</v>
      </c>
      <c r="I400">
        <v>2.7216643441793398</v>
      </c>
      <c r="J400">
        <f>(Table2[[#This Row],[1M Return vs Nifty]]-AVERAGE(Table2[1M Return vs Nifty]))/_xlfn.STDEV.P(Table2[1M Return vs Nifty])</f>
        <v>0.26747499799898278</v>
      </c>
      <c r="K400">
        <v>-4.34745864396145</v>
      </c>
      <c r="L400">
        <f>(Table2[[#This Row],[6M Return vs Nifty]]-AVERAGE(Table2[6M Return vs Nifty]))/_xlfn.STDEV.P(Table2[6M Return vs Nifty])</f>
        <v>-0.39671981291969532</v>
      </c>
      <c r="M400">
        <v>0.656822783855044</v>
      </c>
      <c r="N400">
        <f>(Table2[[#This Row],[1W Return vs Nifty]]-AVERAGE(Table2[1W Return vs Nifty]))/_xlfn.STDEV.P(Table2[1W Return vs Nifty])</f>
        <v>0.38458547013348388</v>
      </c>
      <c r="O400">
        <v>7005.57</v>
      </c>
      <c r="P400">
        <v>6929.6384818472898</v>
      </c>
      <c r="Q400">
        <v>6344.0213975802299</v>
      </c>
      <c r="R400">
        <v>60.8514618518387</v>
      </c>
      <c r="S400" s="2">
        <f>(Table2[[#This Row],[Close Price]]-Table2[[#This Row],[20D EMA]])/Table2[[#This Row],[20D EMA]]</f>
        <v>2.2357923766374486E-2</v>
      </c>
      <c r="T400" s="2">
        <f>(Table2[[#This Row],[Close Price]]-Table2[[#This Row],[50D EMA]])/Table2[[#This Row],[50D EMA]]</f>
        <v>3.3560411378158107E-2</v>
      </c>
      <c r="U400" s="2">
        <f>(Table2[[#This Row],[Close Price]]-Table2[[#This Row],[200D EMA]])/Table2[[#This Row],[200D EMA]]</f>
        <v>0.12896844937059071</v>
      </c>
      <c r="V400">
        <v>1.0451860438266301</v>
      </c>
      <c r="W400">
        <v>7102</v>
      </c>
      <c r="X400">
        <v>7265.4</v>
      </c>
      <c r="Y400">
        <v>7102</v>
      </c>
      <c r="Z400">
        <v>7265.4</v>
      </c>
      <c r="AA400">
        <v>7102</v>
      </c>
      <c r="AB400">
        <v>7265.4</v>
      </c>
      <c r="AC400" s="2">
        <f>(Table2[[#This Row],[Close Price]]/Table2[[#This Row],[Day Low]])-1</f>
        <v>8.4764854970431625E-3</v>
      </c>
      <c r="AD400" s="2">
        <f>(Table2[[#This Row],[Day High]]/Table2[[#This Row],[Close Price]])-1</f>
        <v>1.4408980480857814E-2</v>
      </c>
      <c r="AE400" s="2">
        <f>(Table2[[#This Row],[Close Price]]/Table2[[#This Row],[Current Week Low]])-1</f>
        <v>8.4764854970431625E-3</v>
      </c>
      <c r="AF400" s="2">
        <f>(Table2[[#This Row],[Current Week High]]/Table2[[#This Row],[Close Price]])-1</f>
        <v>1.4408980480857814E-2</v>
      </c>
      <c r="AG400" s="2">
        <f>(Table2[[#This Row],[Close Price]]/Table2[[#This Row],[Current Month Low]])-1</f>
        <v>8.4764854970431625E-3</v>
      </c>
      <c r="AH400" s="2">
        <f>(Table2[[#This Row],[Current Month High]]/Table2[[#This Row],[Close Price]])-1</f>
        <v>1.4408980480857814E-2</v>
      </c>
      <c r="AI400">
        <v>9.2541397894501696</v>
      </c>
      <c r="AJ400">
        <v>62.408163265306101</v>
      </c>
      <c r="AK400" t="str">
        <f>IF(AND(Table2[[#This Row],[20D EMA]]&gt;Table2[[#This Row],[50D EMA]],Table2[[#This Row],[50D EMA]]&gt;Table2[[#This Row],[200D EMA]]),"Uptrend","Downtrend/NoTrend")</f>
        <v>Uptrend</v>
      </c>
      <c r="AL400">
        <v>0</v>
      </c>
      <c r="AM400" t="s">
        <v>10355</v>
      </c>
      <c r="AN400">
        <v>10.33</v>
      </c>
      <c r="AO400" t="s">
        <v>10354</v>
      </c>
      <c r="AP400">
        <v>3.0841545324939001E-2</v>
      </c>
      <c r="AQ400">
        <f>(Table2[[#This Row],[Sharpe Ratio]]-AVERAGE(Table2[Sharpe Ratio]))/_xlfn.STDEV.P(Table2[Sharpe Ratio])</f>
        <v>-0.37444795172402678</v>
      </c>
      <c r="AR40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-6.523843658797962E-2</v>
      </c>
      <c r="AS400">
        <f>_xlfn.RANK.AVG(Table2[[#This Row],[1Y Return vs Nifty Z-Score]],Table2[1Y Return vs Nifty Z-Score])</f>
        <v>281</v>
      </c>
      <c r="AT400">
        <f>_xlfn.RANK.AVG(Table2[[#This Row],[6M Return vs Nifty Z-Score]],Table2[6M Return vs Nifty Z-Score])</f>
        <v>456</v>
      </c>
      <c r="AU400">
        <f>_xlfn.RANK.AVG(Table2[[#This Row],[Sharpe Ratio Z-Score]],Table2[Sharpe Ratio Z-Score])</f>
        <v>445</v>
      </c>
      <c r="AV400">
        <f>(Table2[[#This Row],[Rank 1Y]]+Table2[[#This Row],[Rank 6M]]+Table2[[#This Row],[Rank Sharpe]])/3</f>
        <v>394</v>
      </c>
    </row>
    <row r="401" spans="1:48" x14ac:dyDescent="0.3">
      <c r="A401" t="s">
        <v>912</v>
      </c>
      <c r="B401" t="s">
        <v>913</v>
      </c>
      <c r="C401" t="s">
        <v>10312</v>
      </c>
      <c r="D401" t="s">
        <v>185</v>
      </c>
      <c r="E401">
        <v>16371.0874869299</v>
      </c>
      <c r="F401">
        <v>504.9</v>
      </c>
      <c r="G401">
        <v>19.711603093773899</v>
      </c>
      <c r="H401">
        <f>(Table2[[#This Row],[1Y Return vs Nifty]]-AVERAGE(Table2[1Y Return vs Nifty]))/_xlfn.STDEV.P(Table2[1Y Return vs Nifty])</f>
        <v>-4.836060097981236E-2</v>
      </c>
      <c r="I401">
        <v>8.0676707747822398</v>
      </c>
      <c r="J401">
        <f>(Table2[[#This Row],[1M Return vs Nifty]]-AVERAGE(Table2[1M Return vs Nifty]))/_xlfn.STDEV.P(Table2[1M Return vs Nifty])</f>
        <v>0.81645097573129732</v>
      </c>
      <c r="K401">
        <v>7.6416695346153398</v>
      </c>
      <c r="L401">
        <f>(Table2[[#This Row],[6M Return vs Nifty]]-AVERAGE(Table2[6M Return vs Nifty]))/_xlfn.STDEV.P(Table2[6M Return vs Nifty])</f>
        <v>2.2240821066401607E-2</v>
      </c>
      <c r="M401">
        <v>5.0933732739267699</v>
      </c>
      <c r="N401">
        <f>(Table2[[#This Row],[1W Return vs Nifty]]-AVERAGE(Table2[1W Return vs Nifty]))/_xlfn.STDEV.P(Table2[1W Return vs Nifty])</f>
        <v>1.450643401176219</v>
      </c>
      <c r="O401">
        <v>485.71</v>
      </c>
      <c r="P401">
        <v>469.21507545736603</v>
      </c>
      <c r="Q401">
        <v>432.60961683316299</v>
      </c>
      <c r="R401">
        <v>64.151229030913399</v>
      </c>
      <c r="S401" s="2">
        <f>(Table2[[#This Row],[Close Price]]-Table2[[#This Row],[20D EMA]])/Table2[[#This Row],[20D EMA]]</f>
        <v>3.9509172139754169E-2</v>
      </c>
      <c r="T401" s="2">
        <f>(Table2[[#This Row],[Close Price]]-Table2[[#This Row],[50D EMA]])/Table2[[#This Row],[50D EMA]]</f>
        <v>7.6052382817943728E-2</v>
      </c>
      <c r="U401" s="2">
        <f>(Table2[[#This Row],[Close Price]]-Table2[[#This Row],[200D EMA]])/Table2[[#This Row],[200D EMA]]</f>
        <v>0.16710304245204971</v>
      </c>
      <c r="V401">
        <v>2.32095646420533</v>
      </c>
      <c r="W401">
        <v>496.6</v>
      </c>
      <c r="X401">
        <v>515.15</v>
      </c>
      <c r="Y401">
        <v>496.6</v>
      </c>
      <c r="Z401">
        <v>515.15</v>
      </c>
      <c r="AA401">
        <v>496.6</v>
      </c>
      <c r="AB401">
        <v>515.15</v>
      </c>
      <c r="AC401" s="2">
        <f>(Table2[[#This Row],[Close Price]]/Table2[[#This Row],[Day Low]])-1</f>
        <v>1.6713652839307258E-2</v>
      </c>
      <c r="AD401" s="2">
        <f>(Table2[[#This Row],[Day High]]/Table2[[#This Row],[Close Price]])-1</f>
        <v>2.0301049712814434E-2</v>
      </c>
      <c r="AE401" s="2">
        <f>(Table2[[#This Row],[Close Price]]/Table2[[#This Row],[Current Week Low]])-1</f>
        <v>1.6713652839307258E-2</v>
      </c>
      <c r="AF401" s="2">
        <f>(Table2[[#This Row],[Current Week High]]/Table2[[#This Row],[Close Price]])-1</f>
        <v>2.0301049712814434E-2</v>
      </c>
      <c r="AG401" s="2">
        <f>(Table2[[#This Row],[Close Price]]/Table2[[#This Row],[Current Month Low]])-1</f>
        <v>1.6713652839307258E-2</v>
      </c>
      <c r="AH401" s="2">
        <f>(Table2[[#This Row],[Current Month High]]/Table2[[#This Row],[Close Price]])-1</f>
        <v>2.0301049712814434E-2</v>
      </c>
      <c r="AI401">
        <v>6.5359477124182996</v>
      </c>
      <c r="AJ401">
        <v>96.995708154506403</v>
      </c>
      <c r="AK401" t="str">
        <f>IF(AND(Table2[[#This Row],[20D EMA]]&gt;Table2[[#This Row],[50D EMA]],Table2[[#This Row],[50D EMA]]&gt;Table2[[#This Row],[200D EMA]]),"Uptrend","Downtrend/NoTrend")</f>
        <v>Uptrend</v>
      </c>
      <c r="AL401">
        <v>0.06</v>
      </c>
      <c r="AM401" t="s">
        <v>10354</v>
      </c>
      <c r="AN401">
        <v>7.4</v>
      </c>
      <c r="AO401" t="s">
        <v>10354</v>
      </c>
      <c r="AQ401">
        <f>(Table2[[#This Row],[Sharpe Ratio]]-AVERAGE(Table2[Sharpe Ratio]))/_xlfn.STDEV.P(Table2[Sharpe Ratio])</f>
        <v>-0.72731567472953307</v>
      </c>
      <c r="AR40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1.5136589222645727</v>
      </c>
      <c r="AS401">
        <f>_xlfn.RANK.AVG(Table2[[#This Row],[1Y Return vs Nifty Z-Score]],Table2[1Y Return vs Nifty Z-Score])</f>
        <v>316</v>
      </c>
      <c r="AT401">
        <f>_xlfn.RANK.AVG(Table2[[#This Row],[6M Return vs Nifty Z-Score]],Table2[6M Return vs Nifty Z-Score])</f>
        <v>320</v>
      </c>
      <c r="AU401">
        <f>_xlfn.RANK.AVG(Table2[[#This Row],[Sharpe Ratio Z-Score]],Table2[Sharpe Ratio Z-Score])</f>
        <v>548</v>
      </c>
      <c r="AV401">
        <f>(Table2[[#This Row],[Rank 1Y]]+Table2[[#This Row],[Rank 6M]]+Table2[[#This Row],[Rank Sharpe]])/3</f>
        <v>394.66666666666669</v>
      </c>
    </row>
    <row r="402" spans="1:48" x14ac:dyDescent="0.3">
      <c r="A402" t="s">
        <v>400</v>
      </c>
      <c r="B402" t="s">
        <v>401</v>
      </c>
      <c r="C402" t="s">
        <v>10318</v>
      </c>
      <c r="D402" t="s">
        <v>402</v>
      </c>
      <c r="E402">
        <v>59837.768840420998</v>
      </c>
      <c r="F402">
        <v>209.43</v>
      </c>
      <c r="G402">
        <v>25.412930873823701</v>
      </c>
      <c r="H402">
        <f>(Table2[[#This Row],[1Y Return vs Nifty]]-AVERAGE(Table2[1Y Return vs Nifty]))/_xlfn.STDEV.P(Table2[1Y Return vs Nifty])</f>
        <v>4.7930892299424988E-2</v>
      </c>
      <c r="I402">
        <v>7.1555860416942796</v>
      </c>
      <c r="J402">
        <f>(Table2[[#This Row],[1M Return vs Nifty]]-AVERAGE(Table2[1M Return vs Nifty]))/_xlfn.STDEV.P(Table2[1M Return vs Nifty])</f>
        <v>0.72278991964738015</v>
      </c>
      <c r="K402">
        <v>18.384984038667302</v>
      </c>
      <c r="L402">
        <f>(Table2[[#This Row],[6M Return vs Nifty]]-AVERAGE(Table2[6M Return vs Nifty]))/_xlfn.STDEV.P(Table2[6M Return vs Nifty])</f>
        <v>0.39766643906692162</v>
      </c>
      <c r="M402">
        <v>-8.2492783517421895</v>
      </c>
      <c r="N402">
        <f>(Table2[[#This Row],[1W Return vs Nifty]]-AVERAGE(Table2[1W Return vs Nifty]))/_xlfn.STDEV.P(Table2[1W Return vs Nifty])</f>
        <v>-1.7554599934579027</v>
      </c>
      <c r="O402">
        <v>204.19</v>
      </c>
      <c r="P402">
        <v>192.54328180515299</v>
      </c>
      <c r="Q402">
        <v>174.30683197350399</v>
      </c>
      <c r="R402">
        <v>52.478701353636602</v>
      </c>
      <c r="S402" s="2">
        <f>(Table2[[#This Row],[Close Price]]-Table2[[#This Row],[20D EMA]])/Table2[[#This Row],[20D EMA]]</f>
        <v>2.5662373279788476E-2</v>
      </c>
      <c r="T402" s="2">
        <f>(Table2[[#This Row],[Close Price]]-Table2[[#This Row],[50D EMA]])/Table2[[#This Row],[50D EMA]]</f>
        <v>8.7703492100730807E-2</v>
      </c>
      <c r="U402" s="2">
        <f>(Table2[[#This Row],[Close Price]]-Table2[[#This Row],[200D EMA]])/Table2[[#This Row],[200D EMA]]</f>
        <v>0.20150195852240041</v>
      </c>
      <c r="V402">
        <v>2.65861217540983</v>
      </c>
      <c r="W402">
        <v>206.66</v>
      </c>
      <c r="X402">
        <v>211.5</v>
      </c>
      <c r="Y402">
        <v>206.66</v>
      </c>
      <c r="Z402">
        <v>211.5</v>
      </c>
      <c r="AA402">
        <v>206.66</v>
      </c>
      <c r="AB402">
        <v>211.5</v>
      </c>
      <c r="AC402" s="2">
        <f>(Table2[[#This Row],[Close Price]]/Table2[[#This Row],[Day Low]])-1</f>
        <v>1.3403658182522094E-2</v>
      </c>
      <c r="AD402" s="2">
        <f>(Table2[[#This Row],[Day High]]/Table2[[#This Row],[Close Price]])-1</f>
        <v>9.8839707778255459E-3</v>
      </c>
      <c r="AE402" s="2">
        <f>(Table2[[#This Row],[Close Price]]/Table2[[#This Row],[Current Week Low]])-1</f>
        <v>1.3403658182522094E-2</v>
      </c>
      <c r="AF402" s="2">
        <f>(Table2[[#This Row],[Current Week High]]/Table2[[#This Row],[Close Price]])-1</f>
        <v>9.8839707778255459E-3</v>
      </c>
      <c r="AG402" s="2">
        <f>(Table2[[#This Row],[Close Price]]/Table2[[#This Row],[Current Month Low]])-1</f>
        <v>1.3403658182522094E-2</v>
      </c>
      <c r="AH402" s="2">
        <f>(Table2[[#This Row],[Current Month High]]/Table2[[#This Row],[Close Price]])-1</f>
        <v>9.8839707778255459E-3</v>
      </c>
      <c r="AI402">
        <v>9.7264002291935299</v>
      </c>
      <c r="AJ402">
        <v>55.883885374023002</v>
      </c>
      <c r="AK402" t="str">
        <f>IF(AND(Table2[[#This Row],[20D EMA]]&gt;Table2[[#This Row],[50D EMA]],Table2[[#This Row],[50D EMA]]&gt;Table2[[#This Row],[200D EMA]]),"Uptrend","Downtrend/NoTrend")</f>
        <v>Uptrend</v>
      </c>
      <c r="AL402">
        <v>-0.01</v>
      </c>
      <c r="AM402" t="s">
        <v>10353</v>
      </c>
      <c r="AN402">
        <v>10.65</v>
      </c>
      <c r="AO402" t="s">
        <v>10354</v>
      </c>
      <c r="AP402">
        <v>-7.1381840818855999E-2</v>
      </c>
      <c r="AQ402">
        <f>(Table2[[#This Row],[Sharpe Ratio]]-AVERAGE(Table2[Sharpe Ratio]))/_xlfn.STDEV.P(Table2[Sharpe Ratio])</f>
        <v>-1.5440175412642003</v>
      </c>
      <c r="AR40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-2.1310902837083763</v>
      </c>
      <c r="AS402">
        <f>_xlfn.RANK.AVG(Table2[[#This Row],[1Y Return vs Nifty Z-Score]],Table2[1Y Return vs Nifty Z-Score])</f>
        <v>282</v>
      </c>
      <c r="AT402">
        <f>_xlfn.RANK.AVG(Table2[[#This Row],[6M Return vs Nifty Z-Score]],Table2[6M Return vs Nifty Z-Score])</f>
        <v>213</v>
      </c>
      <c r="AU402">
        <f>_xlfn.RANK.AVG(Table2[[#This Row],[Sharpe Ratio Z-Score]],Table2[Sharpe Ratio Z-Score])</f>
        <v>690</v>
      </c>
      <c r="AV402">
        <f>(Table2[[#This Row],[Rank 1Y]]+Table2[[#This Row],[Rank 6M]]+Table2[[#This Row],[Rank Sharpe]])/3</f>
        <v>395</v>
      </c>
    </row>
    <row r="403" spans="1:48" x14ac:dyDescent="0.3">
      <c r="A403" t="s">
        <v>258</v>
      </c>
      <c r="B403" t="s">
        <v>259</v>
      </c>
      <c r="C403" t="s">
        <v>10311</v>
      </c>
      <c r="D403" t="s">
        <v>27</v>
      </c>
      <c r="E403">
        <v>104898.2240432</v>
      </c>
      <c r="F403">
        <v>15.05</v>
      </c>
      <c r="G403">
        <v>20.434089002999599</v>
      </c>
      <c r="H403">
        <f>(Table2[[#This Row],[1Y Return vs Nifty]]-AVERAGE(Table2[1Y Return vs Nifty]))/_xlfn.STDEV.P(Table2[1Y Return vs Nifty])</f>
        <v>-3.6158312362766301E-2</v>
      </c>
      <c r="I403">
        <v>-4.0284226165275303</v>
      </c>
      <c r="J403">
        <f>(Table2[[#This Row],[1M Return vs Nifty]]-AVERAGE(Table2[1M Return vs Nifty]))/_xlfn.STDEV.P(Table2[1M Return vs Nifty])</f>
        <v>-0.42568458516565921</v>
      </c>
      <c r="K403">
        <v>-9.5238391389438704</v>
      </c>
      <c r="L403">
        <f>(Table2[[#This Row],[6M Return vs Nifty]]-AVERAGE(Table2[6M Return vs Nifty]))/_xlfn.STDEV.P(Table2[6M Return vs Nifty])</f>
        <v>-0.57760866669025734</v>
      </c>
      <c r="M403">
        <v>-2.8924100274390101</v>
      </c>
      <c r="N403">
        <f>(Table2[[#This Row],[1W Return vs Nifty]]-AVERAGE(Table2[1W Return vs Nifty]))/_xlfn.STDEV.P(Table2[1W Return vs Nifty])</f>
        <v>-0.46825905312042787</v>
      </c>
      <c r="O403">
        <v>15.86</v>
      </c>
      <c r="P403">
        <v>15.8509559145145</v>
      </c>
      <c r="Q403">
        <v>14.381734154105899</v>
      </c>
      <c r="R403">
        <v>31.193565561325901</v>
      </c>
      <c r="S403" s="2">
        <f>(Table2[[#This Row],[Close Price]]-Table2[[#This Row],[20D EMA]])/Table2[[#This Row],[20D EMA]]</f>
        <v>-5.107187894073132E-2</v>
      </c>
      <c r="T403" s="2">
        <f>(Table2[[#This Row],[Close Price]]-Table2[[#This Row],[50D EMA]])/Table2[[#This Row],[50D EMA]]</f>
        <v>-5.0530448689285391E-2</v>
      </c>
      <c r="U403" s="2">
        <f>(Table2[[#This Row],[Close Price]]-Table2[[#This Row],[200D EMA]])/Table2[[#This Row],[200D EMA]]</f>
        <v>4.6466291111584443E-2</v>
      </c>
      <c r="V403">
        <v>0.91575495768716597</v>
      </c>
      <c r="W403">
        <v>14.81</v>
      </c>
      <c r="X403">
        <v>15.58</v>
      </c>
      <c r="Y403">
        <v>14.81</v>
      </c>
      <c r="Z403">
        <v>15.58</v>
      </c>
      <c r="AA403">
        <v>14.81</v>
      </c>
      <c r="AB403">
        <v>15.58</v>
      </c>
      <c r="AC403" s="2">
        <f>(Table2[[#This Row],[Close Price]]/Table2[[#This Row],[Day Low]])-1</f>
        <v>1.620526671168121E-2</v>
      </c>
      <c r="AD403" s="2">
        <f>(Table2[[#This Row],[Day High]]/Table2[[#This Row],[Close Price]])-1</f>
        <v>3.5215946843853763E-2</v>
      </c>
      <c r="AE403" s="2">
        <f>(Table2[[#This Row],[Close Price]]/Table2[[#This Row],[Current Week Low]])-1</f>
        <v>1.620526671168121E-2</v>
      </c>
      <c r="AF403" s="2">
        <f>(Table2[[#This Row],[Current Week High]]/Table2[[#This Row],[Close Price]])-1</f>
        <v>3.5215946843853763E-2</v>
      </c>
      <c r="AG403" s="2">
        <f>(Table2[[#This Row],[Close Price]]/Table2[[#This Row],[Current Month Low]])-1</f>
        <v>1.620526671168121E-2</v>
      </c>
      <c r="AH403" s="2">
        <f>(Table2[[#This Row],[Current Month High]]/Table2[[#This Row],[Close Price]])-1</f>
        <v>3.5215946843853763E-2</v>
      </c>
      <c r="AI403">
        <v>27.4418604651162</v>
      </c>
      <c r="AJ403">
        <v>57.591623036649203</v>
      </c>
      <c r="AK403" t="str">
        <f>IF(AND(Table2[[#This Row],[20D EMA]]&gt;Table2[[#This Row],[50D EMA]],Table2[[#This Row],[50D EMA]]&gt;Table2[[#This Row],[200D EMA]]),"Uptrend","Downtrend/NoTrend")</f>
        <v>Uptrend</v>
      </c>
      <c r="AL403">
        <v>-0.17</v>
      </c>
      <c r="AM403" t="s">
        <v>10353</v>
      </c>
      <c r="AN403">
        <v>-4.6900000000000004</v>
      </c>
      <c r="AO403" t="s">
        <v>10353</v>
      </c>
      <c r="AP403">
        <v>5.9875813493248997E-2</v>
      </c>
      <c r="AQ403">
        <f>(Table2[[#This Row],[Sharpe Ratio]]-AVERAGE(Table2[Sharpe Ratio]))/_xlfn.STDEV.P(Table2[Sharpe Ratio])</f>
        <v>-4.2257849388320896E-2</v>
      </c>
      <c r="AR40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-1.5499684667274316</v>
      </c>
      <c r="AS403">
        <f>_xlfn.RANK.AVG(Table2[[#This Row],[1Y Return vs Nifty Z-Score]],Table2[1Y Return vs Nifty Z-Score])</f>
        <v>312</v>
      </c>
      <c r="AT403">
        <f>_xlfn.RANK.AVG(Table2[[#This Row],[6M Return vs Nifty Z-Score]],Table2[6M Return vs Nifty Z-Score])</f>
        <v>508</v>
      </c>
      <c r="AU403">
        <f>_xlfn.RANK.AVG(Table2[[#This Row],[Sharpe Ratio Z-Score]],Table2[Sharpe Ratio Z-Score])</f>
        <v>366</v>
      </c>
      <c r="AV403">
        <f>(Table2[[#This Row],[Rank 1Y]]+Table2[[#This Row],[Rank 6M]]+Table2[[#This Row],[Rank Sharpe]])/3</f>
        <v>395.33333333333331</v>
      </c>
    </row>
    <row r="404" spans="1:48" x14ac:dyDescent="0.3">
      <c r="A404" t="s">
        <v>1002</v>
      </c>
      <c r="B404" t="s">
        <v>1003</v>
      </c>
      <c r="C404" t="s">
        <v>10312</v>
      </c>
      <c r="D404" t="s">
        <v>118</v>
      </c>
      <c r="E404">
        <v>13980.30019752</v>
      </c>
      <c r="F404">
        <v>2197.0500000000002</v>
      </c>
      <c r="G404">
        <v>11.6336815452888</v>
      </c>
      <c r="H404">
        <f>(Table2[[#This Row],[1Y Return vs Nifty]]-AVERAGE(Table2[1Y Return vs Nifty]))/_xlfn.STDEV.P(Table2[1Y Return vs Nifty])</f>
        <v>-0.18479112357105426</v>
      </c>
      <c r="I404">
        <v>-3.25107817213126</v>
      </c>
      <c r="J404">
        <f>(Table2[[#This Row],[1M Return vs Nifty]]-AVERAGE(Table2[1M Return vs Nifty]))/_xlfn.STDEV.P(Table2[1M Return vs Nifty])</f>
        <v>-0.34585987265608242</v>
      </c>
      <c r="K404">
        <v>26.097932788459499</v>
      </c>
      <c r="L404">
        <f>(Table2[[#This Row],[6M Return vs Nifty]]-AVERAGE(Table2[6M Return vs Nifty]))/_xlfn.STDEV.P(Table2[6M Return vs Nifty])</f>
        <v>0.667195786821281</v>
      </c>
      <c r="M404">
        <v>-0.59258639166483296</v>
      </c>
      <c r="N404">
        <f>(Table2[[#This Row],[1W Return vs Nifty]]-AVERAGE(Table2[1W Return vs Nifty]))/_xlfn.STDEV.P(Table2[1W Return vs Nifty])</f>
        <v>8.4365160759974189E-2</v>
      </c>
      <c r="O404">
        <v>2260.91</v>
      </c>
      <c r="P404">
        <v>2169.3615119275901</v>
      </c>
      <c r="Q404">
        <v>1852.4916651508399</v>
      </c>
      <c r="R404">
        <v>36.926924317110497</v>
      </c>
      <c r="S404" s="2">
        <f>(Table2[[#This Row],[Close Price]]-Table2[[#This Row],[20D EMA]])/Table2[[#This Row],[20D EMA]]</f>
        <v>-2.8245264075084667E-2</v>
      </c>
      <c r="T404" s="2">
        <f>(Table2[[#This Row],[Close Price]]-Table2[[#This Row],[50D EMA]])/Table2[[#This Row],[50D EMA]]</f>
        <v>1.2763427358775004E-2</v>
      </c>
      <c r="U404" s="2">
        <f>(Table2[[#This Row],[Close Price]]-Table2[[#This Row],[200D EMA]])/Table2[[#This Row],[200D EMA]]</f>
        <v>0.1859972389247454</v>
      </c>
      <c r="V404">
        <v>0.53382392870782103</v>
      </c>
      <c r="W404">
        <v>2182</v>
      </c>
      <c r="X404">
        <v>2306.75</v>
      </c>
      <c r="Y404">
        <v>2182</v>
      </c>
      <c r="Z404">
        <v>2306.75</v>
      </c>
      <c r="AA404">
        <v>2182</v>
      </c>
      <c r="AB404">
        <v>2306.75</v>
      </c>
      <c r="AC404" s="2">
        <f>(Table2[[#This Row],[Close Price]]/Table2[[#This Row],[Day Low]])-1</f>
        <v>6.897341888176145E-3</v>
      </c>
      <c r="AD404" s="2">
        <f>(Table2[[#This Row],[Day High]]/Table2[[#This Row],[Close Price]])-1</f>
        <v>4.9930588743997584E-2</v>
      </c>
      <c r="AE404" s="2">
        <f>(Table2[[#This Row],[Close Price]]/Table2[[#This Row],[Current Week Low]])-1</f>
        <v>6.897341888176145E-3</v>
      </c>
      <c r="AF404" s="2">
        <f>(Table2[[#This Row],[Current Week High]]/Table2[[#This Row],[Close Price]])-1</f>
        <v>4.9930588743997584E-2</v>
      </c>
      <c r="AG404" s="2">
        <f>(Table2[[#This Row],[Close Price]]/Table2[[#This Row],[Current Month Low]])-1</f>
        <v>6.897341888176145E-3</v>
      </c>
      <c r="AH404" s="2">
        <f>(Table2[[#This Row],[Current Month High]]/Table2[[#This Row],[Close Price]])-1</f>
        <v>4.9930588743997584E-2</v>
      </c>
      <c r="AI404">
        <v>13.060695022871499</v>
      </c>
      <c r="AJ404">
        <v>52.557025309863498</v>
      </c>
      <c r="AK404" t="str">
        <f>IF(AND(Table2[[#This Row],[20D EMA]]&gt;Table2[[#This Row],[50D EMA]],Table2[[#This Row],[50D EMA]]&gt;Table2[[#This Row],[200D EMA]]),"Uptrend","Downtrend/NoTrend")</f>
        <v>Uptrend</v>
      </c>
      <c r="AL404">
        <v>0.04</v>
      </c>
      <c r="AM404" t="s">
        <v>10354</v>
      </c>
      <c r="AN404">
        <v>-1.01</v>
      </c>
      <c r="AO404" t="s">
        <v>10353</v>
      </c>
      <c r="AP404">
        <v>-6.0188257522346002E-2</v>
      </c>
      <c r="AQ404">
        <f>(Table2[[#This Row],[Sharpe Ratio]]-AVERAGE(Table2[Sharpe Ratio]))/_xlfn.STDEV.P(Table2[Sharpe Ratio])</f>
        <v>-1.4159482694914258</v>
      </c>
      <c r="AR40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-1.1950383181373072</v>
      </c>
      <c r="AS404">
        <f>_xlfn.RANK.AVG(Table2[[#This Row],[1Y Return vs Nifty Z-Score]],Table2[1Y Return vs Nifty Z-Score])</f>
        <v>359</v>
      </c>
      <c r="AT404">
        <f>_xlfn.RANK.AVG(Table2[[#This Row],[6M Return vs Nifty Z-Score]],Table2[6M Return vs Nifty Z-Score])</f>
        <v>160</v>
      </c>
      <c r="AU404">
        <f>_xlfn.RANK.AVG(Table2[[#This Row],[Sharpe Ratio Z-Score]],Table2[Sharpe Ratio Z-Score])</f>
        <v>675</v>
      </c>
      <c r="AV404">
        <f>(Table2[[#This Row],[Rank 1Y]]+Table2[[#This Row],[Rank 6M]]+Table2[[#This Row],[Rank Sharpe]])/3</f>
        <v>398</v>
      </c>
    </row>
    <row r="405" spans="1:48" x14ac:dyDescent="0.3">
      <c r="A405" t="s">
        <v>1465</v>
      </c>
      <c r="B405" t="s">
        <v>1466</v>
      </c>
      <c r="C405" t="s">
        <v>10313</v>
      </c>
      <c r="D405" t="s">
        <v>46</v>
      </c>
      <c r="E405">
        <v>7215.6228715799998</v>
      </c>
      <c r="F405">
        <v>194.36</v>
      </c>
      <c r="G405">
        <v>-3.4470184888569699</v>
      </c>
      <c r="H405">
        <f>(Table2[[#This Row],[1Y Return vs Nifty]]-AVERAGE(Table2[1Y Return vs Nifty]))/_xlfn.STDEV.P(Table2[1Y Return vs Nifty])</f>
        <v>-0.43949374408438618</v>
      </c>
      <c r="I405">
        <v>-1.4619402712565599</v>
      </c>
      <c r="J405">
        <f>(Table2[[#This Row],[1M Return vs Nifty]]-AVERAGE(Table2[1M Return vs Nifty]))/_xlfn.STDEV.P(Table2[1M Return vs Nifty])</f>
        <v>-0.16213511639538675</v>
      </c>
      <c r="K405">
        <v>-19.898259031219201</v>
      </c>
      <c r="L405">
        <f>(Table2[[#This Row],[6M Return vs Nifty]]-AVERAGE(Table2[6M Return vs Nifty]))/_xlfn.STDEV.P(Table2[6M Return vs Nifty])</f>
        <v>-0.94014324556583395</v>
      </c>
      <c r="M405">
        <v>-1.9565454146919099</v>
      </c>
      <c r="N405">
        <f>(Table2[[#This Row],[1W Return vs Nifty]]-AVERAGE(Table2[1W Return vs Nifty]))/_xlfn.STDEV.P(Table2[1W Return vs Nifty])</f>
        <v>-0.24338031117126219</v>
      </c>
      <c r="O405">
        <v>194.68</v>
      </c>
      <c r="P405">
        <v>195.722648295075</v>
      </c>
      <c r="Q405">
        <v>190.185241713994</v>
      </c>
      <c r="R405">
        <v>48.297817315561304</v>
      </c>
      <c r="S405" s="2">
        <f>(Table2[[#This Row],[Close Price]]-Table2[[#This Row],[20D EMA]])/Table2[[#This Row],[20D EMA]]</f>
        <v>-1.6437230326689601E-3</v>
      </c>
      <c r="T405" s="2">
        <f>(Table2[[#This Row],[Close Price]]-Table2[[#This Row],[50D EMA]])/Table2[[#This Row],[50D EMA]]</f>
        <v>-6.9621390623155529E-3</v>
      </c>
      <c r="U405" s="2">
        <f>(Table2[[#This Row],[Close Price]]-Table2[[#This Row],[200D EMA]])/Table2[[#This Row],[200D EMA]]</f>
        <v>2.1951010753421821E-2</v>
      </c>
      <c r="V405">
        <v>0.75838974814709803</v>
      </c>
      <c r="W405">
        <v>192.5</v>
      </c>
      <c r="X405">
        <v>198.77</v>
      </c>
      <c r="Y405">
        <v>192.5</v>
      </c>
      <c r="Z405">
        <v>198.77</v>
      </c>
      <c r="AA405">
        <v>192.5</v>
      </c>
      <c r="AB405">
        <v>198.77</v>
      </c>
      <c r="AC405" s="2">
        <f>(Table2[[#This Row],[Close Price]]/Table2[[#This Row],[Day Low]])-1</f>
        <v>9.6623376623377055E-3</v>
      </c>
      <c r="AD405" s="2">
        <f>(Table2[[#This Row],[Day High]]/Table2[[#This Row],[Close Price]])-1</f>
        <v>2.2689853879398925E-2</v>
      </c>
      <c r="AE405" s="2">
        <f>(Table2[[#This Row],[Close Price]]/Table2[[#This Row],[Current Week Low]])-1</f>
        <v>9.6623376623377055E-3</v>
      </c>
      <c r="AF405" s="2">
        <f>(Table2[[#This Row],[Current Week High]]/Table2[[#This Row],[Close Price]])-1</f>
        <v>2.2689853879398925E-2</v>
      </c>
      <c r="AG405" s="2">
        <f>(Table2[[#This Row],[Close Price]]/Table2[[#This Row],[Current Month Low]])-1</f>
        <v>9.6623376623377055E-3</v>
      </c>
      <c r="AH405" s="2">
        <f>(Table2[[#This Row],[Current Month High]]/Table2[[#This Row],[Close Price]])-1</f>
        <v>2.2689853879398925E-2</v>
      </c>
      <c r="AI405">
        <v>28.2671331549701</v>
      </c>
      <c r="AJ405">
        <v>41.661807580174901</v>
      </c>
      <c r="AK405" t="str">
        <f>IF(AND(Table2[[#This Row],[20D EMA]]&gt;Table2[[#This Row],[50D EMA]],Table2[[#This Row],[50D EMA]]&gt;Table2[[#This Row],[200D EMA]]),"Uptrend","Downtrend/NoTrend")</f>
        <v>Downtrend/NoTrend</v>
      </c>
      <c r="AL405">
        <v>-0.09</v>
      </c>
      <c r="AM405" t="s">
        <v>10353</v>
      </c>
      <c r="AN405">
        <v>5.29</v>
      </c>
      <c r="AO405" t="s">
        <v>10354</v>
      </c>
      <c r="AP405">
        <v>0.14692937726301</v>
      </c>
      <c r="AQ405">
        <f>(Table2[[#This Row],[Sharpe Ratio]]-AVERAGE(Table2[Sharpe Ratio]))/_xlfn.STDEV.P(Table2[Sharpe Ratio])</f>
        <v>0.95374907903594275</v>
      </c>
      <c r="AR40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05">
        <f>_xlfn.RANK.AVG(Table2[[#This Row],[1Y Return vs Nifty Z-Score]],Table2[1Y Return vs Nifty Z-Score])</f>
        <v>449</v>
      </c>
      <c r="AT405">
        <f>_xlfn.RANK.AVG(Table2[[#This Row],[6M Return vs Nifty Z-Score]],Table2[6M Return vs Nifty Z-Score])</f>
        <v>624</v>
      </c>
      <c r="AU405">
        <f>_xlfn.RANK.AVG(Table2[[#This Row],[Sharpe Ratio Z-Score]],Table2[Sharpe Ratio Z-Score])</f>
        <v>126</v>
      </c>
      <c r="AV405">
        <f>(Table2[[#This Row],[Rank 1Y]]+Table2[[#This Row],[Rank 6M]]+Table2[[#This Row],[Rank Sharpe]])/3</f>
        <v>399.66666666666669</v>
      </c>
    </row>
    <row r="406" spans="1:48" x14ac:dyDescent="0.3">
      <c r="A406" t="s">
        <v>385</v>
      </c>
      <c r="B406" t="s">
        <v>386</v>
      </c>
      <c r="C406" t="s">
        <v>10317</v>
      </c>
      <c r="D406" t="s">
        <v>387</v>
      </c>
      <c r="E406">
        <v>63421.241199850003</v>
      </c>
      <c r="F406">
        <v>216.41</v>
      </c>
      <c r="G406">
        <v>26.7529295827098</v>
      </c>
      <c r="H406">
        <f>(Table2[[#This Row],[1Y Return vs Nifty]]-AVERAGE(Table2[1Y Return vs Nifty]))/_xlfn.STDEV.P(Table2[1Y Return vs Nifty])</f>
        <v>7.0562546126170148E-2</v>
      </c>
      <c r="I406">
        <v>-9.2582246615494199</v>
      </c>
      <c r="J406">
        <f>(Table2[[#This Row],[1M Return vs Nifty]]-AVERAGE(Table2[1M Return vs Nifty]))/_xlfn.STDEV.P(Table2[1M Return vs Nifty])</f>
        <v>-0.96272765241250613</v>
      </c>
      <c r="K406">
        <v>-20.7531923968134</v>
      </c>
      <c r="L406">
        <f>(Table2[[#This Row],[6M Return vs Nifty]]-AVERAGE(Table2[6M Return vs Nifty]))/_xlfn.STDEV.P(Table2[6M Return vs Nifty])</f>
        <v>-0.97001893123122263</v>
      </c>
      <c r="M406">
        <v>-1.1302964085263001</v>
      </c>
      <c r="N406">
        <f>(Table2[[#This Row],[1W Return vs Nifty]]-AVERAGE(Table2[1W Return vs Nifty]))/_xlfn.STDEV.P(Table2[1W Return vs Nifty])</f>
        <v>-4.4841083902198563E-2</v>
      </c>
      <c r="O406">
        <v>225.77</v>
      </c>
      <c r="P406">
        <v>233.68232912093899</v>
      </c>
      <c r="Q406">
        <v>221.12386543555601</v>
      </c>
      <c r="R406">
        <v>35.305985353709303</v>
      </c>
      <c r="S406" s="2">
        <f>(Table2[[#This Row],[Close Price]]-Table2[[#This Row],[20D EMA]])/Table2[[#This Row],[20D EMA]]</f>
        <v>-4.1458121096691385E-2</v>
      </c>
      <c r="T406" s="2">
        <f>(Table2[[#This Row],[Close Price]]-Table2[[#This Row],[50D EMA]])/Table2[[#This Row],[50D EMA]]</f>
        <v>-7.391371519581158E-2</v>
      </c>
      <c r="U406" s="2">
        <f>(Table2[[#This Row],[Close Price]]-Table2[[#This Row],[200D EMA]])/Table2[[#This Row],[200D EMA]]</f>
        <v>-2.1317759737380395E-2</v>
      </c>
      <c r="V406">
        <v>0.71197405514842704</v>
      </c>
      <c r="W406">
        <v>214.5</v>
      </c>
      <c r="X406">
        <v>221.79</v>
      </c>
      <c r="Y406">
        <v>214.5</v>
      </c>
      <c r="Z406">
        <v>221.79</v>
      </c>
      <c r="AA406">
        <v>214.5</v>
      </c>
      <c r="AB406">
        <v>221.79</v>
      </c>
      <c r="AC406" s="2">
        <f>(Table2[[#This Row],[Close Price]]/Table2[[#This Row],[Day Low]])-1</f>
        <v>8.9044289044288849E-3</v>
      </c>
      <c r="AD406" s="2">
        <f>(Table2[[#This Row],[Day High]]/Table2[[#This Row],[Close Price]])-1</f>
        <v>2.4860219028695507E-2</v>
      </c>
      <c r="AE406" s="2">
        <f>(Table2[[#This Row],[Close Price]]/Table2[[#This Row],[Current Week Low]])-1</f>
        <v>8.9044289044288849E-3</v>
      </c>
      <c r="AF406" s="2">
        <f>(Table2[[#This Row],[Current Week High]]/Table2[[#This Row],[Close Price]])-1</f>
        <v>2.4860219028695507E-2</v>
      </c>
      <c r="AG406" s="2">
        <f>(Table2[[#This Row],[Close Price]]/Table2[[#This Row],[Current Month Low]])-1</f>
        <v>8.9044289044288849E-3</v>
      </c>
      <c r="AH406" s="2">
        <f>(Table2[[#This Row],[Current Month High]]/Table2[[#This Row],[Close Price]])-1</f>
        <v>2.4860219028695507E-2</v>
      </c>
      <c r="AI406">
        <v>32.318284737304197</v>
      </c>
      <c r="AJ406">
        <v>62.714285714285701</v>
      </c>
      <c r="AK406" t="str">
        <f>IF(AND(Table2[[#This Row],[20D EMA]]&gt;Table2[[#This Row],[50D EMA]],Table2[[#This Row],[50D EMA]]&gt;Table2[[#This Row],[200D EMA]]),"Uptrend","Downtrend/NoTrend")</f>
        <v>Downtrend/NoTrend</v>
      </c>
      <c r="AL406">
        <v>-0.13</v>
      </c>
      <c r="AM406" t="s">
        <v>10353</v>
      </c>
      <c r="AN406">
        <v>2.59</v>
      </c>
      <c r="AO406" t="s">
        <v>10354</v>
      </c>
      <c r="AP406">
        <v>7.9300370516556001E-2</v>
      </c>
      <c r="AQ406">
        <f>(Table2[[#This Row],[Sharpe Ratio]]-AVERAGE(Table2[Sharpe Ratio]))/_xlfn.STDEV.P(Table2[Sharpe Ratio])</f>
        <v>0.17998455562056345</v>
      </c>
      <c r="AR40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06">
        <f>_xlfn.RANK.AVG(Table2[[#This Row],[1Y Return vs Nifty Z-Score]],Table2[1Y Return vs Nifty Z-Score])</f>
        <v>272</v>
      </c>
      <c r="AT406">
        <f>_xlfn.RANK.AVG(Table2[[#This Row],[6M Return vs Nifty Z-Score]],Table2[6M Return vs Nifty Z-Score])</f>
        <v>636</v>
      </c>
      <c r="AU406">
        <f>_xlfn.RANK.AVG(Table2[[#This Row],[Sharpe Ratio Z-Score]],Table2[Sharpe Ratio Z-Score])</f>
        <v>295</v>
      </c>
      <c r="AV406">
        <f>(Table2[[#This Row],[Rank 1Y]]+Table2[[#This Row],[Rank 6M]]+Table2[[#This Row],[Rank Sharpe]])/3</f>
        <v>401</v>
      </c>
    </row>
    <row r="407" spans="1:48" x14ac:dyDescent="0.3">
      <c r="A407" t="s">
        <v>550</v>
      </c>
      <c r="B407" t="s">
        <v>551</v>
      </c>
      <c r="C407" t="s">
        <v>10310</v>
      </c>
      <c r="D407" t="s">
        <v>552</v>
      </c>
      <c r="E407">
        <v>37162.256280000001</v>
      </c>
      <c r="F407">
        <v>675.6</v>
      </c>
      <c r="G407">
        <v>20.805013522874599</v>
      </c>
      <c r="H407">
        <f>(Table2[[#This Row],[1Y Return vs Nifty]]-AVERAGE(Table2[1Y Return vs Nifty]))/_xlfn.STDEV.P(Table2[1Y Return vs Nifty])</f>
        <v>-2.9893653095563823E-2</v>
      </c>
      <c r="I407">
        <v>-11.447461789227599</v>
      </c>
      <c r="J407">
        <f>(Table2[[#This Row],[1M Return vs Nifty]]-AVERAGE(Table2[1M Return vs Nifty]))/_xlfn.STDEV.P(Table2[1M Return vs Nifty])</f>
        <v>-1.1875381924401347</v>
      </c>
      <c r="K407">
        <v>-8.7653238615812405</v>
      </c>
      <c r="L407">
        <f>(Table2[[#This Row],[6M Return vs Nifty]]-AVERAGE(Table2[6M Return vs Nifty]))/_xlfn.STDEV.P(Table2[6M Return vs Nifty])</f>
        <v>-0.55110231553956734</v>
      </c>
      <c r="M407">
        <v>-1.27910737732375</v>
      </c>
      <c r="N407">
        <f>(Table2[[#This Row],[1W Return vs Nifty]]-AVERAGE(Table2[1W Return vs Nifty]))/_xlfn.STDEV.P(Table2[1W Return vs Nifty])</f>
        <v>-8.0598845223226537E-2</v>
      </c>
      <c r="O407">
        <v>683.14</v>
      </c>
      <c r="P407">
        <v>700.95696069412395</v>
      </c>
      <c r="Q407">
        <v>636.62519733378701</v>
      </c>
      <c r="R407">
        <v>48.569378921864001</v>
      </c>
      <c r="S407" s="2">
        <f>(Table2[[#This Row],[Close Price]]-Table2[[#This Row],[20D EMA]])/Table2[[#This Row],[20D EMA]]</f>
        <v>-1.1037269081008232E-2</v>
      </c>
      <c r="T407" s="2">
        <f>(Table2[[#This Row],[Close Price]]-Table2[[#This Row],[50D EMA]])/Table2[[#This Row],[50D EMA]]</f>
        <v>-3.6174775508348113E-2</v>
      </c>
      <c r="U407" s="2">
        <f>(Table2[[#This Row],[Close Price]]-Table2[[#This Row],[200D EMA]])/Table2[[#This Row],[200D EMA]]</f>
        <v>6.1220955170233779E-2</v>
      </c>
      <c r="V407">
        <v>0.69103688770843696</v>
      </c>
      <c r="W407">
        <v>670.1</v>
      </c>
      <c r="X407">
        <v>680.75</v>
      </c>
      <c r="Y407">
        <v>670.1</v>
      </c>
      <c r="Z407">
        <v>680.75</v>
      </c>
      <c r="AA407">
        <v>670.1</v>
      </c>
      <c r="AB407">
        <v>680.75</v>
      </c>
      <c r="AC407" s="2">
        <f>(Table2[[#This Row],[Close Price]]/Table2[[#This Row],[Day Low]])-1</f>
        <v>8.2077301895240318E-3</v>
      </c>
      <c r="AD407" s="2">
        <f>(Table2[[#This Row],[Day High]]/Table2[[#This Row],[Close Price]])-1</f>
        <v>7.6228537596210177E-3</v>
      </c>
      <c r="AE407" s="2">
        <f>(Table2[[#This Row],[Close Price]]/Table2[[#This Row],[Current Week Low]])-1</f>
        <v>8.2077301895240318E-3</v>
      </c>
      <c r="AF407" s="2">
        <f>(Table2[[#This Row],[Current Week High]]/Table2[[#This Row],[Close Price]])-1</f>
        <v>7.6228537596210177E-3</v>
      </c>
      <c r="AG407" s="2">
        <f>(Table2[[#This Row],[Close Price]]/Table2[[#This Row],[Current Month Low]])-1</f>
        <v>8.2077301895240318E-3</v>
      </c>
      <c r="AH407" s="2">
        <f>(Table2[[#This Row],[Current Month High]]/Table2[[#This Row],[Close Price]])-1</f>
        <v>7.6228537596210177E-3</v>
      </c>
      <c r="AI407">
        <v>22.372705743043198</v>
      </c>
      <c r="AJ407">
        <v>56.3888888888888</v>
      </c>
      <c r="AK407" t="str">
        <f>IF(AND(Table2[[#This Row],[20D EMA]]&gt;Table2[[#This Row],[50D EMA]],Table2[[#This Row],[50D EMA]]&gt;Table2[[#This Row],[200D EMA]]),"Uptrend","Downtrend/NoTrend")</f>
        <v>Downtrend/NoTrend</v>
      </c>
      <c r="AL407">
        <v>-0.12</v>
      </c>
      <c r="AM407" t="s">
        <v>10353</v>
      </c>
      <c r="AN407">
        <v>4.9800000000000004</v>
      </c>
      <c r="AO407" t="s">
        <v>10354</v>
      </c>
      <c r="AP407">
        <v>4.4933425956138001E-2</v>
      </c>
      <c r="AQ407">
        <f>(Table2[[#This Row],[Sharpe Ratio]]-AVERAGE(Table2[Sharpe Ratio]))/_xlfn.STDEV.P(Table2[Sharpe Ratio])</f>
        <v>-0.21321835772000386</v>
      </c>
      <c r="AR40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07">
        <f>_xlfn.RANK.AVG(Table2[[#This Row],[1Y Return vs Nifty Z-Score]],Table2[1Y Return vs Nifty Z-Score])</f>
        <v>310</v>
      </c>
      <c r="AT407">
        <f>_xlfn.RANK.AVG(Table2[[#This Row],[6M Return vs Nifty Z-Score]],Table2[6M Return vs Nifty Z-Score])</f>
        <v>501</v>
      </c>
      <c r="AU407">
        <f>_xlfn.RANK.AVG(Table2[[#This Row],[Sharpe Ratio Z-Score]],Table2[Sharpe Ratio Z-Score])</f>
        <v>396</v>
      </c>
      <c r="AV407">
        <f>(Table2[[#This Row],[Rank 1Y]]+Table2[[#This Row],[Rank 6M]]+Table2[[#This Row],[Rank Sharpe]])/3</f>
        <v>402.33333333333331</v>
      </c>
    </row>
    <row r="408" spans="1:48" x14ac:dyDescent="0.3">
      <c r="A408" t="s">
        <v>1083</v>
      </c>
      <c r="B408" t="s">
        <v>1084</v>
      </c>
      <c r="C408" t="s">
        <v>10320</v>
      </c>
      <c r="D408" t="s">
        <v>776</v>
      </c>
      <c r="E408">
        <v>12095.397790630001</v>
      </c>
      <c r="F408">
        <v>9299.9500000000007</v>
      </c>
      <c r="G408">
        <v>-29.7790675154105</v>
      </c>
      <c r="H408">
        <f>(Table2[[#This Row],[1Y Return vs Nifty]]-AVERAGE(Table2[1Y Return vs Nifty]))/_xlfn.STDEV.P(Table2[1Y Return vs Nifty])</f>
        <v>-0.8842238876031262</v>
      </c>
      <c r="I408">
        <v>2.3379122467106401E-2</v>
      </c>
      <c r="J408">
        <f>(Table2[[#This Row],[1M Return vs Nifty]]-AVERAGE(Table2[1M Return vs Nifty]))/_xlfn.STDEV.P(Table2[1M Return vs Nifty])</f>
        <v>-9.6091744611454654E-3</v>
      </c>
      <c r="K408">
        <v>10.578679609685601</v>
      </c>
      <c r="L408">
        <f>(Table2[[#This Row],[6M Return vs Nifty]]-AVERAGE(Table2[6M Return vs Nifty]))/_xlfn.STDEV.P(Table2[6M Return vs Nifty])</f>
        <v>0.12487477282227151</v>
      </c>
      <c r="M408">
        <v>-6.3484100377616697</v>
      </c>
      <c r="N408">
        <f>(Table2[[#This Row],[1W Return vs Nifty]]-AVERAGE(Table2[1W Return vs Nifty]))/_xlfn.STDEV.P(Table2[1W Return vs Nifty])</f>
        <v>-1.2987006831510333</v>
      </c>
      <c r="O408">
        <v>9581.7900000000009</v>
      </c>
      <c r="P408">
        <v>9184.2862121689595</v>
      </c>
      <c r="Q408">
        <v>8228.0713330002309</v>
      </c>
      <c r="R408">
        <v>33.265641710323401</v>
      </c>
      <c r="S408" s="2">
        <f>(Table2[[#This Row],[Close Price]]-Table2[[#This Row],[20D EMA]])/Table2[[#This Row],[20D EMA]]</f>
        <v>-2.9414128257872499E-2</v>
      </c>
      <c r="T408" s="2">
        <f>(Table2[[#This Row],[Close Price]]-Table2[[#This Row],[50D EMA]])/Table2[[#This Row],[50D EMA]]</f>
        <v>1.2593661081444678E-2</v>
      </c>
      <c r="U408" s="2">
        <f>(Table2[[#This Row],[Close Price]]-Table2[[#This Row],[200D EMA]])/Table2[[#This Row],[200D EMA]]</f>
        <v>0.1302709497304427</v>
      </c>
      <c r="V408">
        <v>0.24968668354391499</v>
      </c>
      <c r="W408">
        <v>9145.9</v>
      </c>
      <c r="X408">
        <v>9350</v>
      </c>
      <c r="Y408">
        <v>9145.9</v>
      </c>
      <c r="Z408">
        <v>9350</v>
      </c>
      <c r="AA408">
        <v>9145.9</v>
      </c>
      <c r="AB408">
        <v>9350</v>
      </c>
      <c r="AC408" s="2">
        <f>(Table2[[#This Row],[Close Price]]/Table2[[#This Row],[Day Low]])-1</f>
        <v>1.6843612985053547E-2</v>
      </c>
      <c r="AD408" s="2">
        <f>(Table2[[#This Row],[Day High]]/Table2[[#This Row],[Close Price]])-1</f>
        <v>5.3817493642438485E-3</v>
      </c>
      <c r="AE408" s="2">
        <f>(Table2[[#This Row],[Close Price]]/Table2[[#This Row],[Current Week Low]])-1</f>
        <v>1.6843612985053547E-2</v>
      </c>
      <c r="AF408" s="2">
        <f>(Table2[[#This Row],[Current Week High]]/Table2[[#This Row],[Close Price]])-1</f>
        <v>5.3817493642438485E-3</v>
      </c>
      <c r="AG408" s="2">
        <f>(Table2[[#This Row],[Close Price]]/Table2[[#This Row],[Current Month Low]])-1</f>
        <v>1.6843612985053547E-2</v>
      </c>
      <c r="AH408" s="2">
        <f>(Table2[[#This Row],[Current Month High]]/Table2[[#This Row],[Close Price]])-1</f>
        <v>5.3817493642438485E-3</v>
      </c>
      <c r="AI408">
        <v>16.021591513932801</v>
      </c>
      <c r="AJ408">
        <v>41.096461949265702</v>
      </c>
      <c r="AK408" t="str">
        <f>IF(AND(Table2[[#This Row],[20D EMA]]&gt;Table2[[#This Row],[50D EMA]],Table2[[#This Row],[50D EMA]]&gt;Table2[[#This Row],[200D EMA]]),"Uptrend","Downtrend/NoTrend")</f>
        <v>Uptrend</v>
      </c>
      <c r="AL408">
        <v>0.19</v>
      </c>
      <c r="AM408" t="s">
        <v>10354</v>
      </c>
      <c r="AN408">
        <v>-8.51</v>
      </c>
      <c r="AO408" t="s">
        <v>10353</v>
      </c>
      <c r="AP408">
        <v>7.8805770646301995E-2</v>
      </c>
      <c r="AQ408">
        <f>(Table2[[#This Row],[Sharpe Ratio]]-AVERAGE(Table2[Sharpe Ratio]))/_xlfn.STDEV.P(Table2[Sharpe Ratio])</f>
        <v>0.17432568450445815</v>
      </c>
      <c r="AR40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-1.8933332878885754</v>
      </c>
      <c r="AS408">
        <f>_xlfn.RANK.AVG(Table2[[#This Row],[1Y Return vs Nifty Z-Score]],Table2[1Y Return vs Nifty Z-Score])</f>
        <v>628</v>
      </c>
      <c r="AT408">
        <f>_xlfn.RANK.AVG(Table2[[#This Row],[6M Return vs Nifty Z-Score]],Table2[6M Return vs Nifty Z-Score])</f>
        <v>282</v>
      </c>
      <c r="AU408">
        <f>_xlfn.RANK.AVG(Table2[[#This Row],[Sharpe Ratio Z-Score]],Table2[Sharpe Ratio Z-Score])</f>
        <v>298</v>
      </c>
      <c r="AV408">
        <f>(Table2[[#This Row],[Rank 1Y]]+Table2[[#This Row],[Rank 6M]]+Table2[[#This Row],[Rank Sharpe]])/3</f>
        <v>402.66666666666669</v>
      </c>
    </row>
    <row r="409" spans="1:48" x14ac:dyDescent="0.3">
      <c r="A409" t="s">
        <v>840</v>
      </c>
      <c r="B409" t="s">
        <v>841</v>
      </c>
      <c r="C409" t="s">
        <v>10319</v>
      </c>
      <c r="D409" t="s">
        <v>410</v>
      </c>
      <c r="E409">
        <v>19083.42819884</v>
      </c>
      <c r="F409">
        <v>8042.6</v>
      </c>
      <c r="G409">
        <v>-1.33693873520796</v>
      </c>
      <c r="H409">
        <f>(Table2[[#This Row],[1Y Return vs Nifty]]-AVERAGE(Table2[1Y Return vs Nifty]))/_xlfn.STDEV.P(Table2[1Y Return vs Nifty])</f>
        <v>-0.40385595263374735</v>
      </c>
      <c r="I409">
        <v>-3.1319951925273402</v>
      </c>
      <c r="J409">
        <f>(Table2[[#This Row],[1M Return vs Nifty]]-AVERAGE(Table2[1M Return vs Nifty]))/_xlfn.STDEV.P(Table2[1M Return vs Nifty])</f>
        <v>-0.33363136227025286</v>
      </c>
      <c r="K409">
        <v>21.093122081601202</v>
      </c>
      <c r="L409">
        <f>(Table2[[#This Row],[6M Return vs Nifty]]-AVERAGE(Table2[6M Return vs Nifty]))/_xlfn.STDEV.P(Table2[6M Return vs Nifty])</f>
        <v>0.49230244716439625</v>
      </c>
      <c r="M409">
        <v>-2.9456489728404001</v>
      </c>
      <c r="N409">
        <f>(Table2[[#This Row],[1W Return vs Nifty]]-AVERAGE(Table2[1W Return vs Nifty]))/_xlfn.STDEV.P(Table2[1W Return vs Nifty])</f>
        <v>-0.48105182987626849</v>
      </c>
      <c r="O409">
        <v>8084.03</v>
      </c>
      <c r="P409">
        <v>7956.6088835649998</v>
      </c>
      <c r="Q409">
        <v>7280.8474032870699</v>
      </c>
      <c r="R409">
        <v>45.655203682287798</v>
      </c>
      <c r="S409" s="2">
        <f>(Table2[[#This Row],[Close Price]]-Table2[[#This Row],[20D EMA]])/Table2[[#This Row],[20D EMA]]</f>
        <v>-5.1249191306810323E-3</v>
      </c>
      <c r="T409" s="2">
        <f>(Table2[[#This Row],[Close Price]]-Table2[[#This Row],[50D EMA]])/Table2[[#This Row],[50D EMA]]</f>
        <v>1.0807508285674561E-2</v>
      </c>
      <c r="U409" s="2">
        <f>(Table2[[#This Row],[Close Price]]-Table2[[#This Row],[200D EMA]])/Table2[[#This Row],[200D EMA]]</f>
        <v>0.10462416728704181</v>
      </c>
      <c r="V409">
        <v>0.41152391862594701</v>
      </c>
      <c r="W409">
        <v>7958.1</v>
      </c>
      <c r="X409">
        <v>8294</v>
      </c>
      <c r="Y409">
        <v>7958.1</v>
      </c>
      <c r="Z409">
        <v>8294</v>
      </c>
      <c r="AA409">
        <v>7958.1</v>
      </c>
      <c r="AB409">
        <v>8294</v>
      </c>
      <c r="AC409" s="2">
        <f>(Table2[[#This Row],[Close Price]]/Table2[[#This Row],[Day Low]])-1</f>
        <v>1.0618112363503851E-2</v>
      </c>
      <c r="AD409" s="2">
        <f>(Table2[[#This Row],[Day High]]/Table2[[#This Row],[Close Price]])-1</f>
        <v>3.1258548230671535E-2</v>
      </c>
      <c r="AE409" s="2">
        <f>(Table2[[#This Row],[Close Price]]/Table2[[#This Row],[Current Week Low]])-1</f>
        <v>1.0618112363503851E-2</v>
      </c>
      <c r="AF409" s="2">
        <f>(Table2[[#This Row],[Current Week High]]/Table2[[#This Row],[Close Price]])-1</f>
        <v>3.1258548230671535E-2</v>
      </c>
      <c r="AG409" s="2">
        <f>(Table2[[#This Row],[Close Price]]/Table2[[#This Row],[Current Month Low]])-1</f>
        <v>1.0618112363503851E-2</v>
      </c>
      <c r="AH409" s="2">
        <f>(Table2[[#This Row],[Current Month High]]/Table2[[#This Row],[Close Price]])-1</f>
        <v>3.1258548230671535E-2</v>
      </c>
      <c r="AI409">
        <v>11.655434809638599</v>
      </c>
      <c r="AJ409">
        <v>46.586228265228002</v>
      </c>
      <c r="AK409" t="str">
        <f>IF(AND(Table2[[#This Row],[20D EMA]]&gt;Table2[[#This Row],[50D EMA]],Table2[[#This Row],[50D EMA]]&gt;Table2[[#This Row],[200D EMA]]),"Uptrend","Downtrend/NoTrend")</f>
        <v>Uptrend</v>
      </c>
      <c r="AL409">
        <v>-0.02</v>
      </c>
      <c r="AM409" t="s">
        <v>10353</v>
      </c>
      <c r="AN409">
        <v>2.59</v>
      </c>
      <c r="AO409" t="s">
        <v>10354</v>
      </c>
      <c r="AP409">
        <v>-6.2854972146620001E-3</v>
      </c>
      <c r="AQ409">
        <f>(Table2[[#This Row],[Sharpe Ratio]]-AVERAGE(Table2[Sharpe Ratio]))/_xlfn.STDEV.P(Table2[Sharpe Ratio])</f>
        <v>-0.79923000543921252</v>
      </c>
      <c r="AR40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-1.525466703055085</v>
      </c>
      <c r="AS409">
        <f>_xlfn.RANK.AVG(Table2[[#This Row],[1Y Return vs Nifty Z-Score]],Table2[1Y Return vs Nifty Z-Score])</f>
        <v>434</v>
      </c>
      <c r="AT409">
        <f>_xlfn.RANK.AVG(Table2[[#This Row],[6M Return vs Nifty Z-Score]],Table2[6M Return vs Nifty Z-Score])</f>
        <v>191</v>
      </c>
      <c r="AU409">
        <f>_xlfn.RANK.AVG(Table2[[#This Row],[Sharpe Ratio Z-Score]],Table2[Sharpe Ratio Z-Score])</f>
        <v>588</v>
      </c>
      <c r="AV409">
        <f>(Table2[[#This Row],[Rank 1Y]]+Table2[[#This Row],[Rank 6M]]+Table2[[#This Row],[Rank Sharpe]])/3</f>
        <v>404.33333333333331</v>
      </c>
    </row>
    <row r="410" spans="1:48" x14ac:dyDescent="0.3">
      <c r="A410" t="s">
        <v>487</v>
      </c>
      <c r="B410" t="s">
        <v>488</v>
      </c>
      <c r="C410" t="s">
        <v>10314</v>
      </c>
      <c r="D410" t="s">
        <v>489</v>
      </c>
      <c r="E410">
        <v>43508.196914200002</v>
      </c>
      <c r="F410">
        <v>363.4</v>
      </c>
      <c r="G410">
        <v>8.9813436423721509</v>
      </c>
      <c r="H410">
        <f>(Table2[[#This Row],[1Y Return vs Nifty]]-AVERAGE(Table2[1Y Return vs Nifty]))/_xlfn.STDEV.P(Table2[1Y Return vs Nifty])</f>
        <v>-0.22958728109889492</v>
      </c>
      <c r="I410">
        <v>0.28641876157532697</v>
      </c>
      <c r="J410">
        <f>(Table2[[#This Row],[1M Return vs Nifty]]-AVERAGE(Table2[1M Return vs Nifty]))/_xlfn.STDEV.P(Table2[1M Return vs Nifty])</f>
        <v>1.7402099269310089E-2</v>
      </c>
      <c r="K410">
        <v>18.254755506087999</v>
      </c>
      <c r="L410">
        <f>(Table2[[#This Row],[6M Return vs Nifty]]-AVERAGE(Table2[6M Return vs Nifty]))/_xlfn.STDEV.P(Table2[6M Return vs Nifty])</f>
        <v>0.39311559702404503</v>
      </c>
      <c r="M410">
        <v>0.85822765277524504</v>
      </c>
      <c r="N410">
        <f>(Table2[[#This Row],[1W Return vs Nifty]]-AVERAGE(Table2[1W Return vs Nifty]))/_xlfn.STDEV.P(Table2[1W Return vs Nifty])</f>
        <v>0.43298101039465903</v>
      </c>
      <c r="O410">
        <v>351.63</v>
      </c>
      <c r="P410">
        <v>345.082754132535</v>
      </c>
      <c r="Q410">
        <v>307.39052534369898</v>
      </c>
      <c r="R410">
        <v>70.203018482993997</v>
      </c>
      <c r="S410" s="2">
        <f>(Table2[[#This Row],[Close Price]]-Table2[[#This Row],[20D EMA]])/Table2[[#This Row],[20D EMA]]</f>
        <v>3.3472684355714766E-2</v>
      </c>
      <c r="T410" s="2">
        <f>(Table2[[#This Row],[Close Price]]-Table2[[#This Row],[50D EMA]])/Table2[[#This Row],[50D EMA]]</f>
        <v>5.3080733963395695E-2</v>
      </c>
      <c r="U410" s="2">
        <f>(Table2[[#This Row],[Close Price]]-Table2[[#This Row],[200D EMA]])/Table2[[#This Row],[200D EMA]]</f>
        <v>0.18220950237056194</v>
      </c>
      <c r="V410">
        <v>0.63561633104223503</v>
      </c>
      <c r="W410">
        <v>359</v>
      </c>
      <c r="X410">
        <v>368</v>
      </c>
      <c r="Y410">
        <v>359</v>
      </c>
      <c r="Z410">
        <v>368</v>
      </c>
      <c r="AA410">
        <v>359</v>
      </c>
      <c r="AB410">
        <v>368</v>
      </c>
      <c r="AC410" s="2">
        <f>(Table2[[#This Row],[Close Price]]/Table2[[#This Row],[Day Low]])-1</f>
        <v>1.2256267409470611E-2</v>
      </c>
      <c r="AD410" s="2">
        <f>(Table2[[#This Row],[Day High]]/Table2[[#This Row],[Close Price]])-1</f>
        <v>1.2658227848101333E-2</v>
      </c>
      <c r="AE410" s="2">
        <f>(Table2[[#This Row],[Close Price]]/Table2[[#This Row],[Current Week Low]])-1</f>
        <v>1.2256267409470611E-2</v>
      </c>
      <c r="AF410" s="2">
        <f>(Table2[[#This Row],[Current Week High]]/Table2[[#This Row],[Close Price]])-1</f>
        <v>1.2658227848101333E-2</v>
      </c>
      <c r="AG410" s="2">
        <f>(Table2[[#This Row],[Close Price]]/Table2[[#This Row],[Current Month Low]])-1</f>
        <v>1.2256267409470611E-2</v>
      </c>
      <c r="AH410" s="2">
        <f>(Table2[[#This Row],[Current Month High]]/Table2[[#This Row],[Close Price]])-1</f>
        <v>1.2658227848101333E-2</v>
      </c>
      <c r="AI410">
        <v>3.68739680792515</v>
      </c>
      <c r="AJ410">
        <v>67.080459770114899</v>
      </c>
      <c r="AK410" t="str">
        <f>IF(AND(Table2[[#This Row],[20D EMA]]&gt;Table2[[#This Row],[50D EMA]],Table2[[#This Row],[50D EMA]]&gt;Table2[[#This Row],[200D EMA]]),"Uptrend","Downtrend/NoTrend")</f>
        <v>Uptrend</v>
      </c>
      <c r="AL410">
        <v>-0.08</v>
      </c>
      <c r="AM410" t="s">
        <v>10353</v>
      </c>
      <c r="AN410">
        <v>10.91</v>
      </c>
      <c r="AO410" t="s">
        <v>10354</v>
      </c>
      <c r="AP410">
        <v>-2.9584071196623998E-2</v>
      </c>
      <c r="AQ410">
        <f>(Table2[[#This Row],[Sharpe Ratio]]-AVERAGE(Table2[Sharpe Ratio]))/_xlfn.STDEV.P(Table2[Sharpe Ratio])</f>
        <v>-1.0657962447009777</v>
      </c>
      <c r="AR4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-0.45188481911185868</v>
      </c>
      <c r="AS410">
        <f>_xlfn.RANK.AVG(Table2[[#This Row],[1Y Return vs Nifty Z-Score]],Table2[1Y Return vs Nifty Z-Score])</f>
        <v>369</v>
      </c>
      <c r="AT410">
        <f>_xlfn.RANK.AVG(Table2[[#This Row],[6M Return vs Nifty Z-Score]],Table2[6M Return vs Nifty Z-Score])</f>
        <v>216</v>
      </c>
      <c r="AU410">
        <f>_xlfn.RANK.AVG(Table2[[#This Row],[Sharpe Ratio Z-Score]],Table2[Sharpe Ratio Z-Score])</f>
        <v>629</v>
      </c>
      <c r="AV410">
        <f>(Table2[[#This Row],[Rank 1Y]]+Table2[[#This Row],[Rank 6M]]+Table2[[#This Row],[Rank Sharpe]])/3</f>
        <v>404.66666666666669</v>
      </c>
    </row>
    <row r="411" spans="1:48" x14ac:dyDescent="0.3">
      <c r="A411" t="s">
        <v>301</v>
      </c>
      <c r="B411" t="s">
        <v>302</v>
      </c>
      <c r="C411" t="s">
        <v>10310</v>
      </c>
      <c r="D411" t="s">
        <v>34</v>
      </c>
      <c r="E411">
        <v>93450.653619999997</v>
      </c>
      <c r="F411">
        <v>122.42</v>
      </c>
      <c r="G411">
        <v>7.8909561993674604</v>
      </c>
      <c r="H411">
        <f>(Table2[[#This Row],[1Y Return vs Nifty]]-AVERAGE(Table2[1Y Return vs Nifty]))/_xlfn.STDEV.P(Table2[1Y Return vs Nifty])</f>
        <v>-0.24800317283331716</v>
      </c>
      <c r="I411">
        <v>-11.466490805811601</v>
      </c>
      <c r="J411">
        <f>(Table2[[#This Row],[1M Return vs Nifty]]-AVERAGE(Table2[1M Return vs Nifty]))/_xlfn.STDEV.P(Table2[1M Return vs Nifty])</f>
        <v>-1.1894922628514022</v>
      </c>
      <c r="K411">
        <v>-29.653017892733601</v>
      </c>
      <c r="L411">
        <f>(Table2[[#This Row],[6M Return vs Nifty]]-AVERAGE(Table2[6M Return vs Nifty]))/_xlfn.STDEV.P(Table2[6M Return vs Nifty])</f>
        <v>-1.2810237413056598</v>
      </c>
      <c r="M411">
        <v>-5.9330022465777796</v>
      </c>
      <c r="N411">
        <f>(Table2[[#This Row],[1W Return vs Nifty]]-AVERAGE(Table2[1W Return vs Nifty]))/_xlfn.STDEV.P(Table2[1W Return vs Nifty])</f>
        <v>-1.1988824186233211</v>
      </c>
      <c r="O411">
        <v>124.83</v>
      </c>
      <c r="P411">
        <v>130.42897107796901</v>
      </c>
      <c r="Q411">
        <v>129.69817722183799</v>
      </c>
      <c r="R411">
        <v>42.643625744911702</v>
      </c>
      <c r="S411" s="2">
        <f>(Table2[[#This Row],[Close Price]]-Table2[[#This Row],[20D EMA]])/Table2[[#This Row],[20D EMA]]</f>
        <v>-1.9306256508852013E-2</v>
      </c>
      <c r="T411" s="2">
        <f>(Table2[[#This Row],[Close Price]]-Table2[[#This Row],[50D EMA]])/Table2[[#This Row],[50D EMA]]</f>
        <v>-6.1404847494973588E-2</v>
      </c>
      <c r="U411" s="2">
        <f>(Table2[[#This Row],[Close Price]]-Table2[[#This Row],[200D EMA]])/Table2[[#This Row],[200D EMA]]</f>
        <v>-5.611626452844648E-2</v>
      </c>
      <c r="V411">
        <v>0.62962734361805595</v>
      </c>
      <c r="W411">
        <v>120.51</v>
      </c>
      <c r="X411">
        <v>123.4</v>
      </c>
      <c r="Y411">
        <v>120.51</v>
      </c>
      <c r="Z411">
        <v>123.4</v>
      </c>
      <c r="AA411">
        <v>120.51</v>
      </c>
      <c r="AB411">
        <v>123.4</v>
      </c>
      <c r="AC411" s="2">
        <f>(Table2[[#This Row],[Close Price]]/Table2[[#This Row],[Day Low]])-1</f>
        <v>1.5849307111442945E-2</v>
      </c>
      <c r="AD411" s="2">
        <f>(Table2[[#This Row],[Day High]]/Table2[[#This Row],[Close Price]])-1</f>
        <v>8.0052279039373175E-3</v>
      </c>
      <c r="AE411" s="2">
        <f>(Table2[[#This Row],[Close Price]]/Table2[[#This Row],[Current Week Low]])-1</f>
        <v>1.5849307111442945E-2</v>
      </c>
      <c r="AF411" s="2">
        <f>(Table2[[#This Row],[Current Week High]]/Table2[[#This Row],[Close Price]])-1</f>
        <v>8.0052279039373175E-3</v>
      </c>
      <c r="AG411" s="2">
        <f>(Table2[[#This Row],[Close Price]]/Table2[[#This Row],[Current Month Low]])-1</f>
        <v>1.5849307111442945E-2</v>
      </c>
      <c r="AH411" s="2">
        <f>(Table2[[#This Row],[Current Month High]]/Table2[[#This Row],[Close Price]])-1</f>
        <v>8.0052279039373175E-3</v>
      </c>
      <c r="AI411">
        <v>40.9083483090998</v>
      </c>
      <c r="AJ411">
        <v>41.3625866050808</v>
      </c>
      <c r="AK411" t="str">
        <f>IF(AND(Table2[[#This Row],[20D EMA]]&gt;Table2[[#This Row],[50D EMA]],Table2[[#This Row],[50D EMA]]&gt;Table2[[#This Row],[200D EMA]]),"Uptrend","Downtrend/NoTrend")</f>
        <v>Downtrend/NoTrend</v>
      </c>
      <c r="AL411">
        <v>-0.19</v>
      </c>
      <c r="AM411" t="s">
        <v>10353</v>
      </c>
      <c r="AN411">
        <v>4.9000000000000004</v>
      </c>
      <c r="AO411" t="s">
        <v>10354</v>
      </c>
      <c r="AP411">
        <v>0.13787960888606299</v>
      </c>
      <c r="AQ411">
        <f>(Table2[[#This Row],[Sharpe Ratio]]-AVERAGE(Table2[Sharpe Ratio]))/_xlfn.STDEV.P(Table2[Sharpe Ratio])</f>
        <v>0.85020786126439629</v>
      </c>
      <c r="AR41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11">
        <f>_xlfn.RANK.AVG(Table2[[#This Row],[1Y Return vs Nifty Z-Score]],Table2[1Y Return vs Nifty Z-Score])</f>
        <v>374</v>
      </c>
      <c r="AT411">
        <f>_xlfn.RANK.AVG(Table2[[#This Row],[6M Return vs Nifty Z-Score]],Table2[6M Return vs Nifty Z-Score])</f>
        <v>695</v>
      </c>
      <c r="AU411">
        <f>_xlfn.RANK.AVG(Table2[[#This Row],[Sharpe Ratio Z-Score]],Table2[Sharpe Ratio Z-Score])</f>
        <v>146</v>
      </c>
      <c r="AV411">
        <f>(Table2[[#This Row],[Rank 1Y]]+Table2[[#This Row],[Rank 6M]]+Table2[[#This Row],[Rank Sharpe]])/3</f>
        <v>405</v>
      </c>
    </row>
    <row r="412" spans="1:48" x14ac:dyDescent="0.3">
      <c r="A412" t="s">
        <v>877</v>
      </c>
      <c r="B412" t="s">
        <v>878</v>
      </c>
      <c r="C412" t="s">
        <v>10310</v>
      </c>
      <c r="D412" t="s">
        <v>51</v>
      </c>
      <c r="E412">
        <v>17988.430860707998</v>
      </c>
      <c r="F412">
        <v>212.52</v>
      </c>
      <c r="G412">
        <v>9.0178586365075297</v>
      </c>
      <c r="H412">
        <f>(Table2[[#This Row],[1Y Return vs Nifty]]-AVERAGE(Table2[1Y Return vs Nifty]))/_xlfn.STDEV.P(Table2[1Y Return vs Nifty])</f>
        <v>-0.2289705680369514</v>
      </c>
      <c r="I412">
        <v>0.56370468665503604</v>
      </c>
      <c r="J412">
        <f>(Table2[[#This Row],[1M Return vs Nifty]]-AVERAGE(Table2[1M Return vs Nifty]))/_xlfn.STDEV.P(Table2[1M Return vs Nifty])</f>
        <v>4.5876309655711642E-2</v>
      </c>
      <c r="K412">
        <v>4.42167343518698</v>
      </c>
      <c r="L412">
        <f>(Table2[[#This Row],[6M Return vs Nifty]]-AVERAGE(Table2[6M Return vs Nifty]))/_xlfn.STDEV.P(Table2[6M Return vs Nifty])</f>
        <v>-9.0282090287558778E-2</v>
      </c>
      <c r="M412">
        <v>-1.3075548455674499</v>
      </c>
      <c r="N412">
        <f>(Table2[[#This Row],[1W Return vs Nifty]]-AVERAGE(Table2[1W Return vs Nifty]))/_xlfn.STDEV.P(Table2[1W Return vs Nifty])</f>
        <v>-8.7434482326230037E-2</v>
      </c>
      <c r="O412">
        <v>211.41</v>
      </c>
      <c r="P412">
        <v>206.35732946715601</v>
      </c>
      <c r="Q412">
        <v>184.45374501073499</v>
      </c>
      <c r="R412">
        <v>50.113497342849001</v>
      </c>
      <c r="S412" s="2">
        <f>(Table2[[#This Row],[Close Price]]-Table2[[#This Row],[20D EMA]])/Table2[[#This Row],[20D EMA]]</f>
        <v>5.2504611891585722E-3</v>
      </c>
      <c r="T412" s="2">
        <f>(Table2[[#This Row],[Close Price]]-Table2[[#This Row],[50D EMA]])/Table2[[#This Row],[50D EMA]]</f>
        <v>2.9864073879793347E-2</v>
      </c>
      <c r="U412" s="2">
        <f>(Table2[[#This Row],[Close Price]]-Table2[[#This Row],[200D EMA]])/Table2[[#This Row],[200D EMA]]</f>
        <v>0.15215877014387316</v>
      </c>
      <c r="V412">
        <v>0.79090420569184505</v>
      </c>
      <c r="W412">
        <v>211.87</v>
      </c>
      <c r="X412">
        <v>218.35</v>
      </c>
      <c r="Y412">
        <v>211.87</v>
      </c>
      <c r="Z412">
        <v>218.35</v>
      </c>
      <c r="AA412">
        <v>211.87</v>
      </c>
      <c r="AB412">
        <v>218.35</v>
      </c>
      <c r="AC412" s="2">
        <f>(Table2[[#This Row],[Close Price]]/Table2[[#This Row],[Day Low]])-1</f>
        <v>3.0679190069382578E-3</v>
      </c>
      <c r="AD412" s="2">
        <f>(Table2[[#This Row],[Day High]]/Table2[[#This Row],[Close Price]])-1</f>
        <v>2.7432712215320842E-2</v>
      </c>
      <c r="AE412" s="2">
        <f>(Table2[[#This Row],[Close Price]]/Table2[[#This Row],[Current Week Low]])-1</f>
        <v>3.0679190069382578E-3</v>
      </c>
      <c r="AF412" s="2">
        <f>(Table2[[#This Row],[Current Week High]]/Table2[[#This Row],[Close Price]])-1</f>
        <v>2.7432712215320842E-2</v>
      </c>
      <c r="AG412" s="2">
        <f>(Table2[[#This Row],[Close Price]]/Table2[[#This Row],[Current Month Low]])-1</f>
        <v>3.0679190069382578E-3</v>
      </c>
      <c r="AH412" s="2">
        <f>(Table2[[#This Row],[Current Month High]]/Table2[[#This Row],[Close Price]])-1</f>
        <v>2.7432712215320842E-2</v>
      </c>
      <c r="AI412">
        <v>8.4133258046301407</v>
      </c>
      <c r="AJ412">
        <v>69.541284403669707</v>
      </c>
      <c r="AK412" t="str">
        <f>IF(AND(Table2[[#This Row],[20D EMA]]&gt;Table2[[#This Row],[50D EMA]],Table2[[#This Row],[50D EMA]]&gt;Table2[[#This Row],[200D EMA]]),"Uptrend","Downtrend/NoTrend")</f>
        <v>Uptrend</v>
      </c>
      <c r="AL412">
        <v>0.08</v>
      </c>
      <c r="AM412" t="s">
        <v>10354</v>
      </c>
      <c r="AN412">
        <v>5.46</v>
      </c>
      <c r="AO412" t="s">
        <v>10354</v>
      </c>
      <c r="AP412">
        <v>1.4910335472482999E-2</v>
      </c>
      <c r="AQ412">
        <f>(Table2[[#This Row],[Sharpe Ratio]]-AVERAGE(Table2[Sharpe Ratio]))/_xlfn.STDEV.P(Table2[Sharpe Ratio])</f>
        <v>-0.55672188404911382</v>
      </c>
      <c r="AR4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-0.91753271504414236</v>
      </c>
      <c r="AS412">
        <f>_xlfn.RANK.AVG(Table2[[#This Row],[1Y Return vs Nifty Z-Score]],Table2[1Y Return vs Nifty Z-Score])</f>
        <v>368</v>
      </c>
      <c r="AT412">
        <f>_xlfn.RANK.AVG(Table2[[#This Row],[6M Return vs Nifty Z-Score]],Table2[6M Return vs Nifty Z-Score])</f>
        <v>362</v>
      </c>
      <c r="AU412">
        <f>_xlfn.RANK.AVG(Table2[[#This Row],[Sharpe Ratio Z-Score]],Table2[Sharpe Ratio Z-Score])</f>
        <v>485</v>
      </c>
      <c r="AV412">
        <f>(Table2[[#This Row],[Rank 1Y]]+Table2[[#This Row],[Rank 6M]]+Table2[[#This Row],[Rank Sharpe]])/3</f>
        <v>405</v>
      </c>
    </row>
    <row r="413" spans="1:48" x14ac:dyDescent="0.3">
      <c r="A413" t="s">
        <v>196</v>
      </c>
      <c r="B413" t="s">
        <v>197</v>
      </c>
      <c r="C413" t="s">
        <v>10314</v>
      </c>
      <c r="D413" t="s">
        <v>54</v>
      </c>
      <c r="E413">
        <v>132976.8542268</v>
      </c>
      <c r="F413">
        <v>1646.65</v>
      </c>
      <c r="G413">
        <v>2.8517142199347498</v>
      </c>
      <c r="H413">
        <f>(Table2[[#This Row],[1Y Return vs Nifty]]-AVERAGE(Table2[1Y Return vs Nifty]))/_xlfn.STDEV.P(Table2[1Y Return vs Nifty])</f>
        <v>-0.33311249366432488</v>
      </c>
      <c r="I413">
        <v>5.9645113140803803</v>
      </c>
      <c r="J413">
        <f>(Table2[[#This Row],[1M Return vs Nifty]]-AVERAGE(Table2[1M Return vs Nifty]))/_xlfn.STDEV.P(Table2[1M Return vs Nifty])</f>
        <v>0.60047966401412045</v>
      </c>
      <c r="K413">
        <v>-1.8727660990664301</v>
      </c>
      <c r="L413">
        <f>(Table2[[#This Row],[6M Return vs Nifty]]-AVERAGE(Table2[6M Return vs Nifty]))/_xlfn.STDEV.P(Table2[6M Return vs Nifty])</f>
        <v>-0.31024156845630496</v>
      </c>
      <c r="M413">
        <v>4.38271581885156</v>
      </c>
      <c r="N413">
        <f>(Table2[[#This Row],[1W Return vs Nifty]]-AVERAGE(Table2[1W Return vs Nifty]))/_xlfn.STDEV.P(Table2[1W Return vs Nifty])</f>
        <v>1.2798796472342853</v>
      </c>
      <c r="O413">
        <v>1589.4</v>
      </c>
      <c r="P413">
        <v>1549.71076854066</v>
      </c>
      <c r="Q413">
        <v>1424.0696157877701</v>
      </c>
      <c r="R413">
        <v>73.9571661840708</v>
      </c>
      <c r="S413" s="2">
        <f>(Table2[[#This Row],[Close Price]]-Table2[[#This Row],[20D EMA]])/Table2[[#This Row],[20D EMA]]</f>
        <v>3.6019881716370952E-2</v>
      </c>
      <c r="T413" s="2">
        <f>(Table2[[#This Row],[Close Price]]-Table2[[#This Row],[50D EMA]])/Table2[[#This Row],[50D EMA]]</f>
        <v>6.2553112120803292E-2</v>
      </c>
      <c r="U413" s="2">
        <f>(Table2[[#This Row],[Close Price]]-Table2[[#This Row],[200D EMA]])/Table2[[#This Row],[200D EMA]]</f>
        <v>0.15629880853058048</v>
      </c>
      <c r="V413">
        <v>0.82323026774528596</v>
      </c>
      <c r="W413">
        <v>1642</v>
      </c>
      <c r="X413">
        <v>1681.6</v>
      </c>
      <c r="Y413">
        <v>1642</v>
      </c>
      <c r="Z413">
        <v>1681.6</v>
      </c>
      <c r="AA413">
        <v>1642</v>
      </c>
      <c r="AB413">
        <v>1681.6</v>
      </c>
      <c r="AC413" s="2">
        <f>(Table2[[#This Row],[Close Price]]/Table2[[#This Row],[Day Low]])-1</f>
        <v>2.8319123020708048E-3</v>
      </c>
      <c r="AD413" s="2">
        <f>(Table2[[#This Row],[Day High]]/Table2[[#This Row],[Close Price]])-1</f>
        <v>2.1224911183311379E-2</v>
      </c>
      <c r="AE413" s="2">
        <f>(Table2[[#This Row],[Close Price]]/Table2[[#This Row],[Current Week Low]])-1</f>
        <v>2.8319123020708048E-3</v>
      </c>
      <c r="AF413" s="2">
        <f>(Table2[[#This Row],[Current Week High]]/Table2[[#This Row],[Close Price]])-1</f>
        <v>2.1224911183311379E-2</v>
      </c>
      <c r="AG413" s="2">
        <f>(Table2[[#This Row],[Close Price]]/Table2[[#This Row],[Current Month Low]])-1</f>
        <v>2.8319123020708048E-3</v>
      </c>
      <c r="AH413" s="2">
        <f>(Table2[[#This Row],[Current Month High]]/Table2[[#This Row],[Close Price]])-1</f>
        <v>2.1224911183311379E-2</v>
      </c>
      <c r="AI413">
        <v>2.1224911183311299</v>
      </c>
      <c r="AJ413">
        <v>45.463780918727899</v>
      </c>
      <c r="AK413" t="str">
        <f>IF(AND(Table2[[#This Row],[20D EMA]]&gt;Table2[[#This Row],[50D EMA]],Table2[[#This Row],[50D EMA]]&gt;Table2[[#This Row],[200D EMA]]),"Uptrend","Downtrend/NoTrend")</f>
        <v>Uptrend</v>
      </c>
      <c r="AL413">
        <v>-0.08</v>
      </c>
      <c r="AM413" t="s">
        <v>10353</v>
      </c>
      <c r="AN413">
        <v>5.3</v>
      </c>
      <c r="AO413" t="s">
        <v>10354</v>
      </c>
      <c r="AP413">
        <v>5.0203570422672997E-2</v>
      </c>
      <c r="AQ413">
        <f>(Table2[[#This Row],[Sharpe Ratio]]-AVERAGE(Table2[Sharpe Ratio]))/_xlfn.STDEV.P(Table2[Sharpe Ratio])</f>
        <v>-0.15292099394580555</v>
      </c>
      <c r="AR4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1.0840842551819703</v>
      </c>
      <c r="AS413">
        <f>_xlfn.RANK.AVG(Table2[[#This Row],[1Y Return vs Nifty Z-Score]],Table2[1Y Return vs Nifty Z-Score])</f>
        <v>409</v>
      </c>
      <c r="AT413">
        <f>_xlfn.RANK.AVG(Table2[[#This Row],[6M Return vs Nifty Z-Score]],Table2[6M Return vs Nifty Z-Score])</f>
        <v>432</v>
      </c>
      <c r="AU413">
        <f>_xlfn.RANK.AVG(Table2[[#This Row],[Sharpe Ratio Z-Score]],Table2[Sharpe Ratio Z-Score])</f>
        <v>378</v>
      </c>
      <c r="AV413">
        <f>(Table2[[#This Row],[Rank 1Y]]+Table2[[#This Row],[Rank 6M]]+Table2[[#This Row],[Rank Sharpe]])/3</f>
        <v>406.33333333333331</v>
      </c>
    </row>
    <row r="414" spans="1:48" x14ac:dyDescent="0.3">
      <c r="A414" t="s">
        <v>1236</v>
      </c>
      <c r="B414" t="s">
        <v>1237</v>
      </c>
      <c r="C414" t="s">
        <v>10323</v>
      </c>
      <c r="D414" t="s">
        <v>384</v>
      </c>
      <c r="E414">
        <v>9529.9886074799997</v>
      </c>
      <c r="F414">
        <v>239.16</v>
      </c>
      <c r="G414">
        <v>-2.37771024953636</v>
      </c>
      <c r="H414">
        <f>(Table2[[#This Row],[1Y Return vs Nifty]]-AVERAGE(Table2[1Y Return vs Nifty]))/_xlfn.STDEV.P(Table2[1Y Return vs Nifty])</f>
        <v>-0.42143386555919921</v>
      </c>
      <c r="I414">
        <v>-4.6581569229499697</v>
      </c>
      <c r="J414">
        <f>(Table2[[#This Row],[1M Return vs Nifty]]-AVERAGE(Table2[1M Return vs Nifty]))/_xlfn.STDEV.P(Table2[1M Return vs Nifty])</f>
        <v>-0.49035136233241472</v>
      </c>
      <c r="K414">
        <v>-6.85556250511687</v>
      </c>
      <c r="L414">
        <f>(Table2[[#This Row],[6M Return vs Nifty]]-AVERAGE(Table2[6M Return vs Nifty]))/_xlfn.STDEV.P(Table2[6M Return vs Nifty])</f>
        <v>-0.48436561736194877</v>
      </c>
      <c r="M414">
        <v>-4.6629783884685496</v>
      </c>
      <c r="N414">
        <f>(Table2[[#This Row],[1W Return vs Nifty]]-AVERAGE(Table2[1W Return vs Nifty]))/_xlfn.STDEV.P(Table2[1W Return vs Nifty])</f>
        <v>-0.89370861082361575</v>
      </c>
      <c r="O414">
        <v>233.46</v>
      </c>
      <c r="P414">
        <v>234.38115420069201</v>
      </c>
      <c r="Q414">
        <v>224.902274961518</v>
      </c>
      <c r="R414">
        <v>62.3861715600381</v>
      </c>
      <c r="S414" s="2">
        <f>(Table2[[#This Row],[Close Price]]-Table2[[#This Row],[20D EMA]])/Table2[[#This Row],[20D EMA]]</f>
        <v>2.4415317399126141E-2</v>
      </c>
      <c r="T414" s="2">
        <f>(Table2[[#This Row],[Close Price]]-Table2[[#This Row],[50D EMA]])/Table2[[#This Row],[50D EMA]]</f>
        <v>2.0389206698828852E-2</v>
      </c>
      <c r="U414" s="2">
        <f>(Table2[[#This Row],[Close Price]]-Table2[[#This Row],[200D EMA]])/Table2[[#This Row],[200D EMA]]</f>
        <v>6.3395201497724138E-2</v>
      </c>
      <c r="V414">
        <v>0.48074398091260201</v>
      </c>
      <c r="W414">
        <v>230.34</v>
      </c>
      <c r="X414">
        <v>240.89</v>
      </c>
      <c r="Y414">
        <v>230.34</v>
      </c>
      <c r="Z414">
        <v>240.89</v>
      </c>
      <c r="AA414">
        <v>230.34</v>
      </c>
      <c r="AB414">
        <v>240.89</v>
      </c>
      <c r="AC414" s="2">
        <f>(Table2[[#This Row],[Close Price]]/Table2[[#This Row],[Day Low]])-1</f>
        <v>3.829122167231036E-2</v>
      </c>
      <c r="AD414" s="2">
        <f>(Table2[[#This Row],[Day High]]/Table2[[#This Row],[Close Price]])-1</f>
        <v>7.2336511122261804E-3</v>
      </c>
      <c r="AE414" s="2">
        <f>(Table2[[#This Row],[Close Price]]/Table2[[#This Row],[Current Week Low]])-1</f>
        <v>3.829122167231036E-2</v>
      </c>
      <c r="AF414" s="2">
        <f>(Table2[[#This Row],[Current Week High]]/Table2[[#This Row],[Close Price]])-1</f>
        <v>7.2336511122261804E-3</v>
      </c>
      <c r="AG414" s="2">
        <f>(Table2[[#This Row],[Close Price]]/Table2[[#This Row],[Current Month Low]])-1</f>
        <v>3.829122167231036E-2</v>
      </c>
      <c r="AH414" s="2">
        <f>(Table2[[#This Row],[Current Month High]]/Table2[[#This Row],[Close Price]])-1</f>
        <v>7.2336511122261804E-3</v>
      </c>
      <c r="AI414">
        <v>34.742431844790097</v>
      </c>
      <c r="AJ414">
        <v>46.454378444580499</v>
      </c>
      <c r="AK414" t="str">
        <f>IF(AND(Table2[[#This Row],[20D EMA]]&gt;Table2[[#This Row],[50D EMA]],Table2[[#This Row],[50D EMA]]&gt;Table2[[#This Row],[200D EMA]]),"Uptrend","Downtrend/NoTrend")</f>
        <v>Downtrend/NoTrend</v>
      </c>
      <c r="AL414">
        <v>0.03</v>
      </c>
      <c r="AM414" t="s">
        <v>10354</v>
      </c>
      <c r="AN414">
        <v>7.59</v>
      </c>
      <c r="AO414" t="s">
        <v>10354</v>
      </c>
      <c r="AP414">
        <v>8.0033058863393E-2</v>
      </c>
      <c r="AQ414">
        <f>(Table2[[#This Row],[Sharpe Ratio]]-AVERAGE(Table2[Sharpe Ratio]))/_xlfn.STDEV.P(Table2[Sharpe Ratio])</f>
        <v>0.18836747112940402</v>
      </c>
      <c r="AR41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14">
        <f>_xlfn.RANK.AVG(Table2[[#This Row],[1Y Return vs Nifty Z-Score]],Table2[1Y Return vs Nifty Z-Score])</f>
        <v>440</v>
      </c>
      <c r="AT414">
        <f>_xlfn.RANK.AVG(Table2[[#This Row],[6M Return vs Nifty Z-Score]],Table2[6M Return vs Nifty Z-Score])</f>
        <v>487</v>
      </c>
      <c r="AU414">
        <f>_xlfn.RANK.AVG(Table2[[#This Row],[Sharpe Ratio Z-Score]],Table2[Sharpe Ratio Z-Score])</f>
        <v>292</v>
      </c>
      <c r="AV414">
        <f>(Table2[[#This Row],[Rank 1Y]]+Table2[[#This Row],[Rank 6M]]+Table2[[#This Row],[Rank Sharpe]])/3</f>
        <v>406.33333333333331</v>
      </c>
    </row>
    <row r="415" spans="1:48" x14ac:dyDescent="0.3">
      <c r="A415" t="s">
        <v>183</v>
      </c>
      <c r="B415" t="s">
        <v>184</v>
      </c>
      <c r="C415" t="s">
        <v>10312</v>
      </c>
      <c r="D415" t="s">
        <v>185</v>
      </c>
      <c r="E415">
        <v>150370.67168373501</v>
      </c>
      <c r="F415">
        <v>1470.05</v>
      </c>
      <c r="G415">
        <v>16.762894436479499</v>
      </c>
      <c r="H415">
        <f>(Table2[[#This Row],[1Y Return vs Nifty]]-AVERAGE(Table2[1Y Return vs Nifty]))/_xlfn.STDEV.P(Table2[1Y Return vs Nifty])</f>
        <v>-9.8162256104754597E-2</v>
      </c>
      <c r="I415">
        <v>-1.6924574644959001</v>
      </c>
      <c r="J415">
        <f>(Table2[[#This Row],[1M Return vs Nifty]]-AVERAGE(Table2[1M Return vs Nifty]))/_xlfn.STDEV.P(Table2[1M Return vs Nifty])</f>
        <v>-0.18580669314813003</v>
      </c>
      <c r="K415">
        <v>2.4826434924507002</v>
      </c>
      <c r="L415">
        <f>(Table2[[#This Row],[6M Return vs Nifty]]-AVERAGE(Table2[6M Return vs Nifty]))/_xlfn.STDEV.P(Table2[6M Return vs Nifty])</f>
        <v>-0.15804158055461948</v>
      </c>
      <c r="M415">
        <v>2.1295873388909601</v>
      </c>
      <c r="N415">
        <f>(Table2[[#This Row],[1W Return vs Nifty]]-AVERAGE(Table2[1W Return vs Nifty]))/_xlfn.STDEV.P(Table2[1W Return vs Nifty])</f>
        <v>0.73847580406931612</v>
      </c>
      <c r="O415">
        <v>1446.08</v>
      </c>
      <c r="P415">
        <v>1423.25441017605</v>
      </c>
      <c r="Q415">
        <v>1281.0896678707099</v>
      </c>
      <c r="R415">
        <v>60.641905083970201</v>
      </c>
      <c r="S415" s="2">
        <f>(Table2[[#This Row],[Close Price]]-Table2[[#This Row],[20D EMA]])/Table2[[#This Row],[20D EMA]]</f>
        <v>1.6575846426200507E-2</v>
      </c>
      <c r="T415" s="2">
        <f>(Table2[[#This Row],[Close Price]]-Table2[[#This Row],[50D EMA]])/Table2[[#This Row],[50D EMA]]</f>
        <v>3.2879286717377235E-2</v>
      </c>
      <c r="U415" s="2">
        <f>(Table2[[#This Row],[Close Price]]-Table2[[#This Row],[200D EMA]])/Table2[[#This Row],[200D EMA]]</f>
        <v>0.14749969254170914</v>
      </c>
      <c r="V415">
        <v>0.66799939445720202</v>
      </c>
      <c r="W415">
        <v>1464.65</v>
      </c>
      <c r="X415">
        <v>1491.85</v>
      </c>
      <c r="Y415">
        <v>1464.65</v>
      </c>
      <c r="Z415">
        <v>1491.85</v>
      </c>
      <c r="AA415">
        <v>1464.65</v>
      </c>
      <c r="AB415">
        <v>1491.85</v>
      </c>
      <c r="AC415" s="2">
        <f>(Table2[[#This Row],[Close Price]]/Table2[[#This Row],[Day Low]])-1</f>
        <v>3.6868876523401539E-3</v>
      </c>
      <c r="AD415" s="2">
        <f>(Table2[[#This Row],[Day High]]/Table2[[#This Row],[Close Price]])-1</f>
        <v>1.4829427570490772E-2</v>
      </c>
      <c r="AE415" s="2">
        <f>(Table2[[#This Row],[Close Price]]/Table2[[#This Row],[Current Week Low]])-1</f>
        <v>3.6868876523401539E-3</v>
      </c>
      <c r="AF415" s="2">
        <f>(Table2[[#This Row],[Current Week High]]/Table2[[#This Row],[Close Price]])-1</f>
        <v>1.4829427570490772E-2</v>
      </c>
      <c r="AG415" s="2">
        <f>(Table2[[#This Row],[Close Price]]/Table2[[#This Row],[Current Month Low]])-1</f>
        <v>3.6868876523401539E-3</v>
      </c>
      <c r="AH415" s="2">
        <f>(Table2[[#This Row],[Current Month High]]/Table2[[#This Row],[Close Price]])-1</f>
        <v>1.4829427570490772E-2</v>
      </c>
      <c r="AI415">
        <v>3.7379680963232498</v>
      </c>
      <c r="AJ415">
        <v>53.162117107730701</v>
      </c>
      <c r="AK415" t="str">
        <f>IF(AND(Table2[[#This Row],[20D EMA]]&gt;Table2[[#This Row],[50D EMA]],Table2[[#This Row],[50D EMA]]&gt;Table2[[#This Row],[200D EMA]]),"Uptrend","Downtrend/NoTrend")</f>
        <v>Uptrend</v>
      </c>
      <c r="AL415">
        <v>-0.06</v>
      </c>
      <c r="AM415" t="s">
        <v>10353</v>
      </c>
      <c r="AN415">
        <v>7.22</v>
      </c>
      <c r="AO415" t="s">
        <v>10354</v>
      </c>
      <c r="AP415">
        <v>3.6044477373509999E-3</v>
      </c>
      <c r="AQ415">
        <f>(Table2[[#This Row],[Sharpe Ratio]]-AVERAGE(Table2[Sharpe Ratio]))/_xlfn.STDEV.P(Table2[Sharpe Ratio])</f>
        <v>-0.68607606587170711</v>
      </c>
      <c r="AR41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-0.38961079160989509</v>
      </c>
      <c r="AS415">
        <f>_xlfn.RANK.AVG(Table2[[#This Row],[1Y Return vs Nifty Z-Score]],Table2[1Y Return vs Nifty Z-Score])</f>
        <v>336</v>
      </c>
      <c r="AT415">
        <f>_xlfn.RANK.AVG(Table2[[#This Row],[6M Return vs Nifty Z-Score]],Table2[6M Return vs Nifty Z-Score])</f>
        <v>377</v>
      </c>
      <c r="AU415">
        <f>_xlfn.RANK.AVG(Table2[[#This Row],[Sharpe Ratio Z-Score]],Table2[Sharpe Ratio Z-Score])</f>
        <v>512</v>
      </c>
      <c r="AV415">
        <f>(Table2[[#This Row],[Rank 1Y]]+Table2[[#This Row],[Rank 6M]]+Table2[[#This Row],[Rank Sharpe]])/3</f>
        <v>408.33333333333331</v>
      </c>
    </row>
    <row r="416" spans="1:48" x14ac:dyDescent="0.3">
      <c r="A416" t="s">
        <v>1729</v>
      </c>
      <c r="B416" t="s">
        <v>1730</v>
      </c>
      <c r="C416" t="s">
        <v>10321</v>
      </c>
      <c r="D416" t="s">
        <v>1731</v>
      </c>
      <c r="E416">
        <v>4699.6361754480004</v>
      </c>
      <c r="F416">
        <v>69.459999999999994</v>
      </c>
      <c r="G416">
        <v>-19.107444543326199</v>
      </c>
      <c r="H416">
        <f>(Table2[[#This Row],[1Y Return vs Nifty]]-AVERAGE(Table2[1Y Return vs Nifty]))/_xlfn.STDEV.P(Table2[1Y Return vs Nifty])</f>
        <v>-0.70398753717073026</v>
      </c>
      <c r="I416">
        <v>1.0009217986422001</v>
      </c>
      <c r="J416">
        <f>(Table2[[#This Row],[1M Return vs Nifty]]-AVERAGE(Table2[1M Return vs Nifty]))/_xlfn.STDEV.P(Table2[1M Return vs Nifty])</f>
        <v>9.0773691402292078E-2</v>
      </c>
      <c r="K416">
        <v>8.8993838670246408</v>
      </c>
      <c r="L416">
        <f>(Table2[[#This Row],[6M Return vs Nifty]]-AVERAGE(Table2[6M Return vs Nifty]))/_xlfn.STDEV.P(Table2[6M Return vs Nifty])</f>
        <v>6.6191706087480151E-2</v>
      </c>
      <c r="M416">
        <v>-6.2087480702173696</v>
      </c>
      <c r="N416">
        <f>(Table2[[#This Row],[1W Return vs Nifty]]-AVERAGE(Table2[1W Return vs Nifty]))/_xlfn.STDEV.P(Table2[1W Return vs Nifty])</f>
        <v>-1.2651413337197983</v>
      </c>
      <c r="O416">
        <v>70.25</v>
      </c>
      <c r="P416">
        <v>70.174484047075296</v>
      </c>
      <c r="Q416">
        <v>64.354247292145004</v>
      </c>
      <c r="R416">
        <v>45.245144918421801</v>
      </c>
      <c r="S416" s="2">
        <f>(Table2[[#This Row],[Close Price]]-Table2[[#This Row],[20D EMA]])/Table2[[#This Row],[20D EMA]]</f>
        <v>-1.1245551601423577E-2</v>
      </c>
      <c r="T416" s="2">
        <f>(Table2[[#This Row],[Close Price]]-Table2[[#This Row],[50D EMA]])/Table2[[#This Row],[50D EMA]]</f>
        <v>-1.0181536163429483E-2</v>
      </c>
      <c r="U416" s="2">
        <f>(Table2[[#This Row],[Close Price]]-Table2[[#This Row],[200D EMA]])/Table2[[#This Row],[200D EMA]]</f>
        <v>7.9338239862813076E-2</v>
      </c>
      <c r="V416">
        <v>0.85878931624074695</v>
      </c>
      <c r="W416">
        <v>69.13</v>
      </c>
      <c r="X416">
        <v>71.040000000000006</v>
      </c>
      <c r="Y416">
        <v>69.13</v>
      </c>
      <c r="Z416">
        <v>71.040000000000006</v>
      </c>
      <c r="AA416">
        <v>69.13</v>
      </c>
      <c r="AB416">
        <v>71.040000000000006</v>
      </c>
      <c r="AC416" s="2">
        <f>(Table2[[#This Row],[Close Price]]/Table2[[#This Row],[Day Low]])-1</f>
        <v>4.7736149283956752E-3</v>
      </c>
      <c r="AD416" s="2">
        <f>(Table2[[#This Row],[Day High]]/Table2[[#This Row],[Close Price]])-1</f>
        <v>2.2746904693348835E-2</v>
      </c>
      <c r="AE416" s="2">
        <f>(Table2[[#This Row],[Close Price]]/Table2[[#This Row],[Current Week Low]])-1</f>
        <v>4.7736149283956752E-3</v>
      </c>
      <c r="AF416" s="2">
        <f>(Table2[[#This Row],[Current Week High]]/Table2[[#This Row],[Close Price]])-1</f>
        <v>2.2746904693348835E-2</v>
      </c>
      <c r="AG416" s="2">
        <f>(Table2[[#This Row],[Close Price]]/Table2[[#This Row],[Current Month Low]])-1</f>
        <v>4.7736149283956752E-3</v>
      </c>
      <c r="AH416" s="2">
        <f>(Table2[[#This Row],[Current Month High]]/Table2[[#This Row],[Close Price]])-1</f>
        <v>2.2746904693348835E-2</v>
      </c>
      <c r="AI416">
        <v>21.206449755254798</v>
      </c>
      <c r="AJ416">
        <v>59.311926605504503</v>
      </c>
      <c r="AK416" t="str">
        <f>IF(AND(Table2[[#This Row],[20D EMA]]&gt;Table2[[#This Row],[50D EMA]],Table2[[#This Row],[50D EMA]]&gt;Table2[[#This Row],[200D EMA]]),"Uptrend","Downtrend/NoTrend")</f>
        <v>Uptrend</v>
      </c>
      <c r="AL416">
        <v>-0.18</v>
      </c>
      <c r="AM416" t="s">
        <v>10353</v>
      </c>
      <c r="AN416">
        <v>2.87</v>
      </c>
      <c r="AO416" t="s">
        <v>10354</v>
      </c>
      <c r="AP416">
        <v>5.9293423035427999E-2</v>
      </c>
      <c r="AQ416">
        <f>(Table2[[#This Row],[Sharpe Ratio]]-AVERAGE(Table2[Sharpe Ratio]))/_xlfn.STDEV.P(Table2[Sharpe Ratio])</f>
        <v>-4.8921159951597175E-2</v>
      </c>
      <c r="AR41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-1.8610846333523536</v>
      </c>
      <c r="AS416">
        <f>_xlfn.RANK.AVG(Table2[[#This Row],[1Y Return vs Nifty Z-Score]],Table2[1Y Return vs Nifty Z-Score])</f>
        <v>559</v>
      </c>
      <c r="AT416">
        <f>_xlfn.RANK.AVG(Table2[[#This Row],[6M Return vs Nifty Z-Score]],Table2[6M Return vs Nifty Z-Score])</f>
        <v>308</v>
      </c>
      <c r="AU416">
        <f>_xlfn.RANK.AVG(Table2[[#This Row],[Sharpe Ratio Z-Score]],Table2[Sharpe Ratio Z-Score])</f>
        <v>368</v>
      </c>
      <c r="AV416">
        <f>(Table2[[#This Row],[Rank 1Y]]+Table2[[#This Row],[Rank 6M]]+Table2[[#This Row],[Rank Sharpe]])/3</f>
        <v>411.66666666666669</v>
      </c>
    </row>
    <row r="417" spans="1:48" x14ac:dyDescent="0.3">
      <c r="A417" t="s">
        <v>2036</v>
      </c>
      <c r="B417" t="s">
        <v>2037</v>
      </c>
      <c r="C417" t="s">
        <v>10312</v>
      </c>
      <c r="D417" t="s">
        <v>252</v>
      </c>
      <c r="E417">
        <v>3175.7799681249999</v>
      </c>
      <c r="F417">
        <v>1099.25</v>
      </c>
      <c r="G417">
        <v>-8.3462786196334697</v>
      </c>
      <c r="H417">
        <f>(Table2[[#This Row],[1Y Return vs Nifty]]-AVERAGE(Table2[1Y Return vs Nifty]))/_xlfn.STDEV.P(Table2[1Y Return vs Nifty])</f>
        <v>-0.52223886805475017</v>
      </c>
      <c r="I417">
        <v>9.8910492130424004</v>
      </c>
      <c r="J417">
        <f>(Table2[[#This Row],[1M Return vs Nifty]]-AVERAGE(Table2[1M Return vs Nifty]))/_xlfn.STDEV.P(Table2[1M Return vs Nifty])</f>
        <v>1.0036918580448275</v>
      </c>
      <c r="K417">
        <v>26.8934243116476</v>
      </c>
      <c r="L417">
        <f>(Table2[[#This Row],[6M Return vs Nifty]]-AVERAGE(Table2[6M Return vs Nifty]))/_xlfn.STDEV.P(Table2[6M Return vs Nifty])</f>
        <v>0.69499427457796248</v>
      </c>
      <c r="M417">
        <v>17.220199253345299</v>
      </c>
      <c r="N417">
        <f>(Table2[[#This Row],[1W Return vs Nifty]]-AVERAGE(Table2[1W Return vs Nifty]))/_xlfn.STDEV.P(Table2[1W Return vs Nifty])</f>
        <v>4.3645962667335318</v>
      </c>
      <c r="O417">
        <v>931.84</v>
      </c>
      <c r="P417">
        <v>887.667482365247</v>
      </c>
      <c r="Q417">
        <v>845.76100038727304</v>
      </c>
      <c r="R417">
        <v>84.538375179716198</v>
      </c>
      <c r="S417" s="2">
        <f>(Table2[[#This Row],[Close Price]]-Table2[[#This Row],[20D EMA]])/Table2[[#This Row],[20D EMA]]</f>
        <v>0.1796553056318681</v>
      </c>
      <c r="T417" s="2">
        <f>(Table2[[#This Row],[Close Price]]-Table2[[#This Row],[50D EMA]])/Table2[[#This Row],[50D EMA]]</f>
        <v>0.23835785565894316</v>
      </c>
      <c r="U417" s="2">
        <f>(Table2[[#This Row],[Close Price]]-Table2[[#This Row],[200D EMA]])/Table2[[#This Row],[200D EMA]]</f>
        <v>0.29971705895241635</v>
      </c>
      <c r="V417">
        <v>2.5052676117622799</v>
      </c>
      <c r="W417">
        <v>1044.0999999999999</v>
      </c>
      <c r="X417">
        <v>1154</v>
      </c>
      <c r="Y417">
        <v>1044.0999999999999</v>
      </c>
      <c r="Z417">
        <v>1154</v>
      </c>
      <c r="AA417">
        <v>1044.0999999999999</v>
      </c>
      <c r="AB417">
        <v>1154</v>
      </c>
      <c r="AC417" s="2">
        <f>(Table2[[#This Row],[Close Price]]/Table2[[#This Row],[Day Low]])-1</f>
        <v>5.282061105258129E-2</v>
      </c>
      <c r="AD417" s="2">
        <f>(Table2[[#This Row],[Day High]]/Table2[[#This Row],[Close Price]])-1</f>
        <v>4.9806686377075193E-2</v>
      </c>
      <c r="AE417" s="2">
        <f>(Table2[[#This Row],[Close Price]]/Table2[[#This Row],[Current Week Low]])-1</f>
        <v>5.282061105258129E-2</v>
      </c>
      <c r="AF417" s="2">
        <f>(Table2[[#This Row],[Current Week High]]/Table2[[#This Row],[Close Price]])-1</f>
        <v>4.9806686377075193E-2</v>
      </c>
      <c r="AG417" s="2">
        <f>(Table2[[#This Row],[Close Price]]/Table2[[#This Row],[Current Month Low]])-1</f>
        <v>5.282061105258129E-2</v>
      </c>
      <c r="AH417" s="2">
        <f>(Table2[[#This Row],[Current Month High]]/Table2[[#This Row],[Close Price]])-1</f>
        <v>4.9806686377075193E-2</v>
      </c>
      <c r="AI417">
        <v>4.9806686377075096</v>
      </c>
      <c r="AJ417">
        <v>66.225616210494493</v>
      </c>
      <c r="AK417" t="str">
        <f>IF(AND(Table2[[#This Row],[20D EMA]]&gt;Table2[[#This Row],[50D EMA]],Table2[[#This Row],[50D EMA]]&gt;Table2[[#This Row],[200D EMA]]),"Uptrend","Downtrend/NoTrend")</f>
        <v>Uptrend</v>
      </c>
      <c r="AL417">
        <v>0.26</v>
      </c>
      <c r="AM417" t="s">
        <v>10354</v>
      </c>
      <c r="AN417">
        <v>26.98</v>
      </c>
      <c r="AO417" t="s">
        <v>10354</v>
      </c>
      <c r="AP417">
        <v>-1.1447733921575E-2</v>
      </c>
      <c r="AQ417">
        <f>(Table2[[#This Row],[Sharpe Ratio]]-AVERAGE(Table2[Sharpe Ratio]))/_xlfn.STDEV.P(Table2[Sharpe Ratio])</f>
        <v>-0.85829276293699808</v>
      </c>
      <c r="AR41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4.6827507683645742</v>
      </c>
      <c r="AS417">
        <f>_xlfn.RANK.AVG(Table2[[#This Row],[1Y Return vs Nifty Z-Score]],Table2[1Y Return vs Nifty Z-Score])</f>
        <v>486</v>
      </c>
      <c r="AT417">
        <f>_xlfn.RANK.AVG(Table2[[#This Row],[6M Return vs Nifty Z-Score]],Table2[6M Return vs Nifty Z-Score])</f>
        <v>154</v>
      </c>
      <c r="AU417">
        <f>_xlfn.RANK.AVG(Table2[[#This Row],[Sharpe Ratio Z-Score]],Table2[Sharpe Ratio Z-Score])</f>
        <v>595</v>
      </c>
      <c r="AV417">
        <f>(Table2[[#This Row],[Rank 1Y]]+Table2[[#This Row],[Rank 6M]]+Table2[[#This Row],[Rank Sharpe]])/3</f>
        <v>411.66666666666669</v>
      </c>
    </row>
    <row r="418" spans="1:48" x14ac:dyDescent="0.3">
      <c r="A418" t="s">
        <v>1163</v>
      </c>
      <c r="B418" t="s">
        <v>1164</v>
      </c>
      <c r="C418" t="s">
        <v>10318</v>
      </c>
      <c r="D418" t="s">
        <v>305</v>
      </c>
      <c r="E418">
        <v>10492.973660796</v>
      </c>
      <c r="F418">
        <v>132.52000000000001</v>
      </c>
      <c r="G418">
        <v>-7.0204142467681798</v>
      </c>
      <c r="H418">
        <f>(Table2[[#This Row],[1Y Return vs Nifty]]-AVERAGE(Table2[1Y Return vs Nifty]))/_xlfn.STDEV.P(Table2[1Y Return vs Nifty])</f>
        <v>-0.49984593341315986</v>
      </c>
      <c r="I418">
        <v>-9.2043646145653497</v>
      </c>
      <c r="J418">
        <f>(Table2[[#This Row],[1M Return vs Nifty]]-AVERAGE(Table2[1M Return vs Nifty]))/_xlfn.STDEV.P(Table2[1M Return vs Nifty])</f>
        <v>-0.95719681881969032</v>
      </c>
      <c r="K418">
        <v>-19.207170101908901</v>
      </c>
      <c r="L418">
        <f>(Table2[[#This Row],[6M Return vs Nifty]]-AVERAGE(Table2[6M Return vs Nifty]))/_xlfn.STDEV.P(Table2[6M Return vs Nifty])</f>
        <v>-0.91599311123980443</v>
      </c>
      <c r="M418">
        <v>-0.54865925753813805</v>
      </c>
      <c r="N418">
        <f>(Table2[[#This Row],[1W Return vs Nifty]]-AVERAGE(Table2[1W Return vs Nifty]))/_xlfn.STDEV.P(Table2[1W Return vs Nifty])</f>
        <v>9.4920404034796929E-2</v>
      </c>
      <c r="O418">
        <v>132.4</v>
      </c>
      <c r="P418">
        <v>136.54756924706501</v>
      </c>
      <c r="Q418">
        <v>132.633208138946</v>
      </c>
      <c r="R418">
        <v>52.950924038004999</v>
      </c>
      <c r="S418" s="2">
        <f>(Table2[[#This Row],[Close Price]]-Table2[[#This Row],[20D EMA]])/Table2[[#This Row],[20D EMA]]</f>
        <v>9.0634441087616719E-4</v>
      </c>
      <c r="T418" s="2">
        <f>(Table2[[#This Row],[Close Price]]-Table2[[#This Row],[50D EMA]])/Table2[[#This Row],[50D EMA]]</f>
        <v>-2.9495722767335694E-2</v>
      </c>
      <c r="U418" s="2">
        <f>(Table2[[#This Row],[Close Price]]-Table2[[#This Row],[200D EMA]])/Table2[[#This Row],[200D EMA]]</f>
        <v>-8.5354294399179662E-4</v>
      </c>
      <c r="V418">
        <v>1.24396614908614</v>
      </c>
      <c r="W418">
        <v>131.63999999999999</v>
      </c>
      <c r="X418">
        <v>135.35</v>
      </c>
      <c r="Y418">
        <v>131.63999999999999</v>
      </c>
      <c r="Z418">
        <v>135.35</v>
      </c>
      <c r="AA418">
        <v>131.63999999999999</v>
      </c>
      <c r="AB418">
        <v>135.35</v>
      </c>
      <c r="AC418" s="2">
        <f>(Table2[[#This Row],[Close Price]]/Table2[[#This Row],[Day Low]])-1</f>
        <v>6.6848982072320595E-3</v>
      </c>
      <c r="AD418" s="2">
        <f>(Table2[[#This Row],[Day High]]/Table2[[#This Row],[Close Price]])-1</f>
        <v>2.1355267129489874E-2</v>
      </c>
      <c r="AE418" s="2">
        <f>(Table2[[#This Row],[Close Price]]/Table2[[#This Row],[Current Week Low]])-1</f>
        <v>6.6848982072320595E-3</v>
      </c>
      <c r="AF418" s="2">
        <f>(Table2[[#This Row],[Current Week High]]/Table2[[#This Row],[Close Price]])-1</f>
        <v>2.1355267129489874E-2</v>
      </c>
      <c r="AG418" s="2">
        <f>(Table2[[#This Row],[Close Price]]/Table2[[#This Row],[Current Month Low]])-1</f>
        <v>6.6848982072320595E-3</v>
      </c>
      <c r="AH418" s="2">
        <f>(Table2[[#This Row],[Current Month High]]/Table2[[#This Row],[Close Price]])-1</f>
        <v>2.1355267129489874E-2</v>
      </c>
      <c r="AI418">
        <v>19.227286447328598</v>
      </c>
      <c r="AJ418">
        <v>31.5334987593052</v>
      </c>
      <c r="AK418" t="str">
        <f>IF(AND(Table2[[#This Row],[20D EMA]]&gt;Table2[[#This Row],[50D EMA]],Table2[[#This Row],[50D EMA]]&gt;Table2[[#This Row],[200D EMA]]),"Uptrend","Downtrend/NoTrend")</f>
        <v>Downtrend/NoTrend</v>
      </c>
      <c r="AL418">
        <v>-0.17</v>
      </c>
      <c r="AM418" t="s">
        <v>10353</v>
      </c>
      <c r="AN418">
        <v>14.58</v>
      </c>
      <c r="AO418" t="s">
        <v>10354</v>
      </c>
      <c r="AP418">
        <v>0.137495548812237</v>
      </c>
      <c r="AQ418">
        <f>(Table2[[#This Row],[Sharpe Ratio]]-AVERAGE(Table2[Sharpe Ratio]))/_xlfn.STDEV.P(Table2[Sharpe Ratio])</f>
        <v>0.84581371037732256</v>
      </c>
      <c r="AR41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18">
        <f>_xlfn.RANK.AVG(Table2[[#This Row],[1Y Return vs Nifty Z-Score]],Table2[1Y Return vs Nifty Z-Score])</f>
        <v>474</v>
      </c>
      <c r="AT418">
        <f>_xlfn.RANK.AVG(Table2[[#This Row],[6M Return vs Nifty Z-Score]],Table2[6M Return vs Nifty Z-Score])</f>
        <v>615</v>
      </c>
      <c r="AU418">
        <f>_xlfn.RANK.AVG(Table2[[#This Row],[Sharpe Ratio Z-Score]],Table2[Sharpe Ratio Z-Score])</f>
        <v>147</v>
      </c>
      <c r="AV418">
        <f>(Table2[[#This Row],[Rank 1Y]]+Table2[[#This Row],[Rank 6M]]+Table2[[#This Row],[Rank Sharpe]])/3</f>
        <v>412</v>
      </c>
    </row>
    <row r="419" spans="1:48" x14ac:dyDescent="0.3">
      <c r="A419" t="s">
        <v>1159</v>
      </c>
      <c r="B419" t="s">
        <v>1160</v>
      </c>
      <c r="C419" t="s">
        <v>10323</v>
      </c>
      <c r="D419" t="s">
        <v>573</v>
      </c>
      <c r="E419">
        <v>10547.60987608</v>
      </c>
      <c r="F419">
        <v>667.6</v>
      </c>
      <c r="G419">
        <v>0.79756053098166202</v>
      </c>
      <c r="H419">
        <f>(Table2[[#This Row],[1Y Return vs Nifty]]-AVERAGE(Table2[1Y Return vs Nifty]))/_xlfn.STDEV.P(Table2[1Y Return vs Nifty])</f>
        <v>-0.36780573246151943</v>
      </c>
      <c r="I419">
        <v>5.6981715833200601</v>
      </c>
      <c r="J419">
        <f>(Table2[[#This Row],[1M Return vs Nifty]]-AVERAGE(Table2[1M Return vs Nifty]))/_xlfn.STDEV.P(Table2[1M Return vs Nifty])</f>
        <v>0.57312950721930001</v>
      </c>
      <c r="K419">
        <v>24.0254739460233</v>
      </c>
      <c r="L419">
        <f>(Table2[[#This Row],[6M Return vs Nifty]]-AVERAGE(Table2[6M Return vs Nifty]))/_xlfn.STDEV.P(Table2[6M Return vs Nifty])</f>
        <v>0.59477361753555447</v>
      </c>
      <c r="M419">
        <v>-4.4106717783870204</v>
      </c>
      <c r="N419">
        <f>(Table2[[#This Row],[1W Return vs Nifty]]-AVERAGE(Table2[1W Return vs Nifty]))/_xlfn.STDEV.P(Table2[1W Return vs Nifty])</f>
        <v>-0.83308190019926021</v>
      </c>
      <c r="O419">
        <v>648.99</v>
      </c>
      <c r="P419">
        <v>612.780688004647</v>
      </c>
      <c r="Q419">
        <v>533.912311599031</v>
      </c>
      <c r="R419">
        <v>56.7922954262107</v>
      </c>
      <c r="S419" s="2">
        <f>(Table2[[#This Row],[Close Price]]-Table2[[#This Row],[20D EMA]])/Table2[[#This Row],[20D EMA]]</f>
        <v>2.8675326276213831E-2</v>
      </c>
      <c r="T419" s="2">
        <f>(Table2[[#This Row],[Close Price]]-Table2[[#This Row],[50D EMA]])/Table2[[#This Row],[50D EMA]]</f>
        <v>8.945992109160153E-2</v>
      </c>
      <c r="U419" s="2">
        <f>(Table2[[#This Row],[Close Price]]-Table2[[#This Row],[200D EMA]])/Table2[[#This Row],[200D EMA]]</f>
        <v>0.25039259349645543</v>
      </c>
      <c r="V419">
        <v>0.95625967167773196</v>
      </c>
      <c r="W419">
        <v>660.05</v>
      </c>
      <c r="X419">
        <v>677.85</v>
      </c>
      <c r="Y419">
        <v>660.05</v>
      </c>
      <c r="Z419">
        <v>677.85</v>
      </c>
      <c r="AA419">
        <v>660.05</v>
      </c>
      <c r="AB419">
        <v>677.85</v>
      </c>
      <c r="AC419" s="2">
        <f>(Table2[[#This Row],[Close Price]]/Table2[[#This Row],[Day Low]])-1</f>
        <v>1.1438527384289188E-2</v>
      </c>
      <c r="AD419" s="2">
        <f>(Table2[[#This Row],[Day High]]/Table2[[#This Row],[Close Price]])-1</f>
        <v>1.5353505092869923E-2</v>
      </c>
      <c r="AE419" s="2">
        <f>(Table2[[#This Row],[Close Price]]/Table2[[#This Row],[Current Week Low]])-1</f>
        <v>1.1438527384289188E-2</v>
      </c>
      <c r="AF419" s="2">
        <f>(Table2[[#This Row],[Current Week High]]/Table2[[#This Row],[Close Price]])-1</f>
        <v>1.5353505092869923E-2</v>
      </c>
      <c r="AG419" s="2">
        <f>(Table2[[#This Row],[Close Price]]/Table2[[#This Row],[Current Month Low]])-1</f>
        <v>1.1438527384289188E-2</v>
      </c>
      <c r="AH419" s="2">
        <f>(Table2[[#This Row],[Current Month High]]/Table2[[#This Row],[Close Price]])-1</f>
        <v>1.5353505092869923E-2</v>
      </c>
      <c r="AI419">
        <v>8.7477531455961692</v>
      </c>
      <c r="AJ419">
        <v>64.372768681521606</v>
      </c>
      <c r="AK419" t="str">
        <f>IF(AND(Table2[[#This Row],[20D EMA]]&gt;Table2[[#This Row],[50D EMA]],Table2[[#This Row],[50D EMA]]&gt;Table2[[#This Row],[200D EMA]]),"Uptrend","Downtrend/NoTrend")</f>
        <v>Uptrend</v>
      </c>
      <c r="AL419">
        <v>0.23</v>
      </c>
      <c r="AM419" t="s">
        <v>10354</v>
      </c>
      <c r="AN419">
        <v>2.0099999999999998</v>
      </c>
      <c r="AO419" t="s">
        <v>10354</v>
      </c>
      <c r="AP419">
        <v>-3.1866651699812003E-2</v>
      </c>
      <c r="AQ419">
        <f>(Table2[[#This Row],[Sharpe Ratio]]-AVERAGE(Table2[Sharpe Ratio]))/_xlfn.STDEV.P(Table2[Sharpe Ratio])</f>
        <v>-1.0919119589510484</v>
      </c>
      <c r="AR41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-1.1248964668569736</v>
      </c>
      <c r="AS419">
        <f>_xlfn.RANK.AVG(Table2[[#This Row],[1Y Return vs Nifty Z-Score]],Table2[1Y Return vs Nifty Z-Score])</f>
        <v>424</v>
      </c>
      <c r="AT419">
        <f>_xlfn.RANK.AVG(Table2[[#This Row],[6M Return vs Nifty Z-Score]],Table2[6M Return vs Nifty Z-Score])</f>
        <v>176</v>
      </c>
      <c r="AU419">
        <f>_xlfn.RANK.AVG(Table2[[#This Row],[Sharpe Ratio Z-Score]],Table2[Sharpe Ratio Z-Score])</f>
        <v>638</v>
      </c>
      <c r="AV419">
        <f>(Table2[[#This Row],[Rank 1Y]]+Table2[[#This Row],[Rank 6M]]+Table2[[#This Row],[Rank Sharpe]])/3</f>
        <v>412.66666666666669</v>
      </c>
    </row>
    <row r="420" spans="1:48" x14ac:dyDescent="0.3">
      <c r="A420" t="s">
        <v>186</v>
      </c>
      <c r="B420" t="s">
        <v>187</v>
      </c>
      <c r="C420" t="s">
        <v>10312</v>
      </c>
      <c r="D420" t="s">
        <v>118</v>
      </c>
      <c r="E420">
        <v>142645.81791563999</v>
      </c>
      <c r="F420">
        <v>5922.15</v>
      </c>
      <c r="G420">
        <v>1.3271933693468601</v>
      </c>
      <c r="H420">
        <f>(Table2[[#This Row],[1Y Return vs Nifty]]-AVERAGE(Table2[1Y Return vs Nifty]))/_xlfn.STDEV.P(Table2[1Y Return vs Nifty])</f>
        <v>-0.3588605991761884</v>
      </c>
      <c r="I420">
        <v>0.266073443349643</v>
      </c>
      <c r="J420">
        <f>(Table2[[#This Row],[1M Return vs Nifty]]-AVERAGE(Table2[1M Return vs Nifty]))/_xlfn.STDEV.P(Table2[1M Return vs Nifty])</f>
        <v>1.531285917762536E-2</v>
      </c>
      <c r="K420">
        <v>7.3462831794798404</v>
      </c>
      <c r="L420">
        <f>(Table2[[#This Row],[6M Return vs Nifty]]-AVERAGE(Table2[6M Return vs Nifty]))/_xlfn.STDEV.P(Table2[6M Return vs Nifty])</f>
        <v>1.1918531340652593E-2</v>
      </c>
      <c r="M420">
        <v>-9.9338857587131305E-2</v>
      </c>
      <c r="N420">
        <f>(Table2[[#This Row],[1W Return vs Nifty]]-AVERAGE(Table2[1W Return vs Nifty]))/_xlfn.STDEV.P(Table2[1W Return vs Nifty])</f>
        <v>0.20288752331338772</v>
      </c>
      <c r="O420">
        <v>5786.54</v>
      </c>
      <c r="P420">
        <v>5679.0280118573601</v>
      </c>
      <c r="Q420">
        <v>5242.5046321262198</v>
      </c>
      <c r="R420">
        <v>68.9653203118297</v>
      </c>
      <c r="S420" s="2">
        <f>(Table2[[#This Row],[Close Price]]-Table2[[#This Row],[20D EMA]])/Table2[[#This Row],[20D EMA]]</f>
        <v>2.3435420821423456E-2</v>
      </c>
      <c r="T420" s="2">
        <f>(Table2[[#This Row],[Close Price]]-Table2[[#This Row],[50D EMA]])/Table2[[#This Row],[50D EMA]]</f>
        <v>4.2810492858112364E-2</v>
      </c>
      <c r="U420" s="2">
        <f>(Table2[[#This Row],[Close Price]]-Table2[[#This Row],[200D EMA]])/Table2[[#This Row],[200D EMA]]</f>
        <v>0.12964134808940242</v>
      </c>
      <c r="V420">
        <v>0.71077118859055499</v>
      </c>
      <c r="W420">
        <v>5865</v>
      </c>
      <c r="X420">
        <v>5933.95</v>
      </c>
      <c r="Y420">
        <v>5865</v>
      </c>
      <c r="Z420">
        <v>5933.95</v>
      </c>
      <c r="AA420">
        <v>5865</v>
      </c>
      <c r="AB420">
        <v>5933.95</v>
      </c>
      <c r="AC420" s="2">
        <f>(Table2[[#This Row],[Close Price]]/Table2[[#This Row],[Day Low]])-1</f>
        <v>9.7442455242966464E-3</v>
      </c>
      <c r="AD420" s="2">
        <f>(Table2[[#This Row],[Day High]]/Table2[[#This Row],[Close Price]])-1</f>
        <v>1.9925196085881502E-3</v>
      </c>
      <c r="AE420" s="2">
        <f>(Table2[[#This Row],[Close Price]]/Table2[[#This Row],[Current Week Low]])-1</f>
        <v>9.7442455242966464E-3</v>
      </c>
      <c r="AF420" s="2">
        <f>(Table2[[#This Row],[Current Week High]]/Table2[[#This Row],[Close Price]])-1</f>
        <v>1.9925196085881502E-3</v>
      </c>
      <c r="AG420" s="2">
        <f>(Table2[[#This Row],[Close Price]]/Table2[[#This Row],[Current Month Low]])-1</f>
        <v>9.7442455242966464E-3</v>
      </c>
      <c r="AH420" s="2">
        <f>(Table2[[#This Row],[Current Month High]]/Table2[[#This Row],[Close Price]])-1</f>
        <v>1.9925196085881502E-3</v>
      </c>
      <c r="AI420">
        <v>1.39898516586036</v>
      </c>
      <c r="AJ420">
        <v>36.213400188605398</v>
      </c>
      <c r="AK420" t="str">
        <f>IF(AND(Table2[[#This Row],[20D EMA]]&gt;Table2[[#This Row],[50D EMA]],Table2[[#This Row],[50D EMA]]&gt;Table2[[#This Row],[200D EMA]]),"Uptrend","Downtrend/NoTrend")</f>
        <v>Uptrend</v>
      </c>
      <c r="AL420">
        <v>-0.02</v>
      </c>
      <c r="AM420" t="s">
        <v>10353</v>
      </c>
      <c r="AN420">
        <v>4.6500000000000004</v>
      </c>
      <c r="AO420" t="s">
        <v>10354</v>
      </c>
      <c r="AP420">
        <v>1.132015739443E-2</v>
      </c>
      <c r="AQ420">
        <f>(Table2[[#This Row],[Sharpe Ratio]]-AVERAGE(Table2[Sharpe Ratio]))/_xlfn.STDEV.P(Table2[Sharpe Ratio])</f>
        <v>-0.59779822929185511</v>
      </c>
      <c r="AR42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-0.72653991463637779</v>
      </c>
      <c r="AS420">
        <f>_xlfn.RANK.AVG(Table2[[#This Row],[1Y Return vs Nifty Z-Score]],Table2[1Y Return vs Nifty Z-Score])</f>
        <v>420</v>
      </c>
      <c r="AT420">
        <f>_xlfn.RANK.AVG(Table2[[#This Row],[6M Return vs Nifty Z-Score]],Table2[6M Return vs Nifty Z-Score])</f>
        <v>326</v>
      </c>
      <c r="AU420">
        <f>_xlfn.RANK.AVG(Table2[[#This Row],[Sharpe Ratio Z-Score]],Table2[Sharpe Ratio Z-Score])</f>
        <v>493</v>
      </c>
      <c r="AV420">
        <f>(Table2[[#This Row],[Rank 1Y]]+Table2[[#This Row],[Rank 6M]]+Table2[[#This Row],[Rank Sharpe]])/3</f>
        <v>413</v>
      </c>
    </row>
    <row r="421" spans="1:48" x14ac:dyDescent="0.3">
      <c r="A421" t="s">
        <v>361</v>
      </c>
      <c r="B421" t="s">
        <v>362</v>
      </c>
      <c r="C421" t="s">
        <v>10323</v>
      </c>
      <c r="D421" t="s">
        <v>170</v>
      </c>
      <c r="E421">
        <v>69446.421226890001</v>
      </c>
      <c r="F421">
        <v>4577.8500000000004</v>
      </c>
      <c r="G421">
        <v>-3.9473920703376799</v>
      </c>
      <c r="H421">
        <f>(Table2[[#This Row],[1Y Return vs Nifty]]-AVERAGE(Table2[1Y Return vs Nifty]))/_xlfn.STDEV.P(Table2[1Y Return vs Nifty])</f>
        <v>-0.44794470870474296</v>
      </c>
      <c r="I421">
        <v>0.23983457218430199</v>
      </c>
      <c r="J421">
        <f>(Table2[[#This Row],[1M Return vs Nifty]]-AVERAGE(Table2[1M Return vs Nifty]))/_xlfn.STDEV.P(Table2[1M Return vs Nifty])</f>
        <v>1.2618416112587587E-2</v>
      </c>
      <c r="K421">
        <v>11.167988540313001</v>
      </c>
      <c r="L421">
        <f>(Table2[[#This Row],[6M Return vs Nifty]]-AVERAGE(Table2[6M Return vs Nifty]))/_xlfn.STDEV.P(Table2[6M Return vs Nifty])</f>
        <v>0.1454682004269994</v>
      </c>
      <c r="M421">
        <v>-3.35682405166155E-2</v>
      </c>
      <c r="N421">
        <f>(Table2[[#This Row],[1W Return vs Nifty]]-AVERAGE(Table2[1W Return vs Nifty]))/_xlfn.STDEV.P(Table2[1W Return vs Nifty])</f>
        <v>0.21869153323382134</v>
      </c>
      <c r="O421">
        <v>4394.1099999999997</v>
      </c>
      <c r="P421">
        <v>4191.1547088717598</v>
      </c>
      <c r="Q421">
        <v>3819.0350488774102</v>
      </c>
      <c r="R421">
        <v>71.0707132756215</v>
      </c>
      <c r="S421" s="2">
        <f>(Table2[[#This Row],[Close Price]]-Table2[[#This Row],[20D EMA]])/Table2[[#This Row],[20D EMA]]</f>
        <v>4.1815066077089721E-2</v>
      </c>
      <c r="T421" s="2">
        <f>(Table2[[#This Row],[Close Price]]-Table2[[#This Row],[50D EMA]])/Table2[[#This Row],[50D EMA]]</f>
        <v>9.2264618700352685E-2</v>
      </c>
      <c r="U421" s="2">
        <f>(Table2[[#This Row],[Close Price]]-Table2[[#This Row],[200D EMA]])/Table2[[#This Row],[200D EMA]]</f>
        <v>0.19869284817002156</v>
      </c>
      <c r="V421">
        <v>0.76729702530238997</v>
      </c>
      <c r="W421">
        <v>4493.3999999999996</v>
      </c>
      <c r="X421">
        <v>4610</v>
      </c>
      <c r="Y421">
        <v>4493.3999999999996</v>
      </c>
      <c r="Z421">
        <v>4610</v>
      </c>
      <c r="AA421">
        <v>4493.3999999999996</v>
      </c>
      <c r="AB421">
        <v>4610</v>
      </c>
      <c r="AC421" s="2">
        <f>(Table2[[#This Row],[Close Price]]/Table2[[#This Row],[Day Low]])-1</f>
        <v>1.8794231539591477E-2</v>
      </c>
      <c r="AD421" s="2">
        <f>(Table2[[#This Row],[Day High]]/Table2[[#This Row],[Close Price]])-1</f>
        <v>7.0229474534988512E-3</v>
      </c>
      <c r="AE421" s="2">
        <f>(Table2[[#This Row],[Close Price]]/Table2[[#This Row],[Current Week Low]])-1</f>
        <v>1.8794231539591477E-2</v>
      </c>
      <c r="AF421" s="2">
        <f>(Table2[[#This Row],[Current Week High]]/Table2[[#This Row],[Close Price]])-1</f>
        <v>7.0229474534988512E-3</v>
      </c>
      <c r="AG421" s="2">
        <f>(Table2[[#This Row],[Close Price]]/Table2[[#This Row],[Current Month Low]])-1</f>
        <v>1.8794231539591477E-2</v>
      </c>
      <c r="AH421" s="2">
        <f>(Table2[[#This Row],[Current Month High]]/Table2[[#This Row],[Close Price]])-1</f>
        <v>7.0229474534988512E-3</v>
      </c>
      <c r="AI421">
        <v>0.70229474534988501</v>
      </c>
      <c r="AJ421">
        <v>42.1692546583851</v>
      </c>
      <c r="AK421" t="str">
        <f>IF(AND(Table2[[#This Row],[20D EMA]]&gt;Table2[[#This Row],[50D EMA]],Table2[[#This Row],[50D EMA]]&gt;Table2[[#This Row],[200D EMA]]),"Uptrend","Downtrend/NoTrend")</f>
        <v>Uptrend</v>
      </c>
      <c r="AL421">
        <v>0.21</v>
      </c>
      <c r="AM421" t="s">
        <v>10354</v>
      </c>
      <c r="AN421">
        <v>5.62</v>
      </c>
      <c r="AO421" t="s">
        <v>10354</v>
      </c>
      <c r="AP421">
        <v>4.0847464682720004E-3</v>
      </c>
      <c r="AQ421">
        <f>(Table2[[#This Row],[Sharpe Ratio]]-AVERAGE(Table2[Sharpe Ratio]))/_xlfn.STDEV.P(Table2[Sharpe Ratio])</f>
        <v>-0.68058081854356878</v>
      </c>
      <c r="AR42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-0.7517473774749035</v>
      </c>
      <c r="AS421">
        <f>_xlfn.RANK.AVG(Table2[[#This Row],[1Y Return vs Nifty Z-Score]],Table2[1Y Return vs Nifty Z-Score])</f>
        <v>454</v>
      </c>
      <c r="AT421">
        <f>_xlfn.RANK.AVG(Table2[[#This Row],[6M Return vs Nifty Z-Score]],Table2[6M Return vs Nifty Z-Score])</f>
        <v>275</v>
      </c>
      <c r="AU421">
        <f>_xlfn.RANK.AVG(Table2[[#This Row],[Sharpe Ratio Z-Score]],Table2[Sharpe Ratio Z-Score])</f>
        <v>510</v>
      </c>
      <c r="AV421">
        <f>(Table2[[#This Row],[Rank 1Y]]+Table2[[#This Row],[Rank 6M]]+Table2[[#This Row],[Rank Sharpe]])/3</f>
        <v>413</v>
      </c>
    </row>
    <row r="422" spans="1:48" x14ac:dyDescent="0.3">
      <c r="A422" t="s">
        <v>279</v>
      </c>
      <c r="B422" t="s">
        <v>280</v>
      </c>
      <c r="C422" t="s">
        <v>10314</v>
      </c>
      <c r="D422" t="s">
        <v>281</v>
      </c>
      <c r="E422">
        <v>98924.562939284995</v>
      </c>
      <c r="F422">
        <v>6880.05</v>
      </c>
      <c r="G422">
        <v>12.5302318882707</v>
      </c>
      <c r="H422">
        <f>(Table2[[#This Row],[1Y Return vs Nifty]]-AVERAGE(Table2[1Y Return vs Nifty]))/_xlfn.STDEV.P(Table2[1Y Return vs Nifty])</f>
        <v>-0.16964900674208894</v>
      </c>
      <c r="I422">
        <v>1.3292258214195301</v>
      </c>
      <c r="J422">
        <f>(Table2[[#This Row],[1M Return vs Nifty]]-AVERAGE(Table2[1M Return vs Nifty]))/_xlfn.STDEV.P(Table2[1M Return vs Nifty])</f>
        <v>0.12448689849196462</v>
      </c>
      <c r="K422">
        <v>-0.78492734633719796</v>
      </c>
      <c r="L422">
        <f>(Table2[[#This Row],[6M Return vs Nifty]]-AVERAGE(Table2[6M Return vs Nifty]))/_xlfn.STDEV.P(Table2[6M Return vs Nifty])</f>
        <v>-0.27222699335713485</v>
      </c>
      <c r="M422">
        <v>1.20539551548306</v>
      </c>
      <c r="N422">
        <f>(Table2[[#This Row],[1W Return vs Nifty]]-AVERAGE(Table2[1W Return vs Nifty]))/_xlfn.STDEV.P(Table2[1W Return vs Nifty])</f>
        <v>0.51640191460189111</v>
      </c>
      <c r="O422">
        <v>6733.21</v>
      </c>
      <c r="P422">
        <v>6551.5688345152403</v>
      </c>
      <c r="Q422">
        <v>6082.7534854576497</v>
      </c>
      <c r="R422">
        <v>63.626880605429598</v>
      </c>
      <c r="S422" s="2">
        <f>(Table2[[#This Row],[Close Price]]-Table2[[#This Row],[20D EMA]])/Table2[[#This Row],[20D EMA]]</f>
        <v>2.1808320251410569E-2</v>
      </c>
      <c r="T422" s="2">
        <f>(Table2[[#This Row],[Close Price]]-Table2[[#This Row],[50D EMA]])/Table2[[#This Row],[50D EMA]]</f>
        <v>5.0137787418830453E-2</v>
      </c>
      <c r="U422" s="2">
        <f>(Table2[[#This Row],[Close Price]]-Table2[[#This Row],[200D EMA]])/Table2[[#This Row],[200D EMA]]</f>
        <v>0.1310749344763828</v>
      </c>
      <c r="V422">
        <v>0.86943872927478205</v>
      </c>
      <c r="W422">
        <v>6865.05</v>
      </c>
      <c r="X422">
        <v>6999</v>
      </c>
      <c r="Y422">
        <v>6865.05</v>
      </c>
      <c r="Z422">
        <v>6999</v>
      </c>
      <c r="AA422">
        <v>6865.05</v>
      </c>
      <c r="AB422">
        <v>6999</v>
      </c>
      <c r="AC422" s="2">
        <f>(Table2[[#This Row],[Close Price]]/Table2[[#This Row],[Day Low]])-1</f>
        <v>2.1849804444249443E-3</v>
      </c>
      <c r="AD422" s="2">
        <f>(Table2[[#This Row],[Day High]]/Table2[[#This Row],[Close Price]])-1</f>
        <v>1.7289118538382775E-2</v>
      </c>
      <c r="AE422" s="2">
        <f>(Table2[[#This Row],[Close Price]]/Table2[[#This Row],[Current Week Low]])-1</f>
        <v>2.1849804444249443E-3</v>
      </c>
      <c r="AF422" s="2">
        <f>(Table2[[#This Row],[Current Week High]]/Table2[[#This Row],[Close Price]])-1</f>
        <v>1.7289118538382775E-2</v>
      </c>
      <c r="AG422" s="2">
        <f>(Table2[[#This Row],[Close Price]]/Table2[[#This Row],[Current Month Low]])-1</f>
        <v>2.1849804444249443E-3</v>
      </c>
      <c r="AH422" s="2">
        <f>(Table2[[#This Row],[Current Month High]]/Table2[[#This Row],[Close Price]])-1</f>
        <v>1.7289118538382775E-2</v>
      </c>
      <c r="AI422">
        <v>1.72891185383827</v>
      </c>
      <c r="AJ422">
        <v>45.5787134997884</v>
      </c>
      <c r="AK422" t="str">
        <f>IF(AND(Table2[[#This Row],[20D EMA]]&gt;Table2[[#This Row],[50D EMA]],Table2[[#This Row],[50D EMA]]&gt;Table2[[#This Row],[200D EMA]]),"Uptrend","Downtrend/NoTrend")</f>
        <v>Uptrend</v>
      </c>
      <c r="AL422">
        <v>-0.04</v>
      </c>
      <c r="AM422" t="s">
        <v>10353</v>
      </c>
      <c r="AN422">
        <v>5.59</v>
      </c>
      <c r="AO422" t="s">
        <v>10354</v>
      </c>
      <c r="AP422">
        <v>2.1602929469635001E-2</v>
      </c>
      <c r="AQ422">
        <f>(Table2[[#This Row],[Sharpe Ratio]]-AVERAGE(Table2[Sharpe Ratio]))/_xlfn.STDEV.P(Table2[Sharpe Ratio])</f>
        <v>-0.48014983229573699</v>
      </c>
      <c r="AR42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-0.28113701930110513</v>
      </c>
      <c r="AS422">
        <f>_xlfn.RANK.AVG(Table2[[#This Row],[1Y Return vs Nifty Z-Score]],Table2[1Y Return vs Nifty Z-Score])</f>
        <v>355</v>
      </c>
      <c r="AT422">
        <f>_xlfn.RANK.AVG(Table2[[#This Row],[6M Return vs Nifty Z-Score]],Table2[6M Return vs Nifty Z-Score])</f>
        <v>416</v>
      </c>
      <c r="AU422">
        <f>_xlfn.RANK.AVG(Table2[[#This Row],[Sharpe Ratio Z-Score]],Table2[Sharpe Ratio Z-Score])</f>
        <v>469</v>
      </c>
      <c r="AV422">
        <f>(Table2[[#This Row],[Rank 1Y]]+Table2[[#This Row],[Rank 6M]]+Table2[[#This Row],[Rank Sharpe]])/3</f>
        <v>413.33333333333331</v>
      </c>
    </row>
    <row r="423" spans="1:48" x14ac:dyDescent="0.3">
      <c r="A423" t="s">
        <v>1050</v>
      </c>
      <c r="B423" t="s">
        <v>1051</v>
      </c>
      <c r="C423" t="s">
        <v>10314</v>
      </c>
      <c r="D423" t="s">
        <v>281</v>
      </c>
      <c r="E423">
        <v>12980.33484286</v>
      </c>
      <c r="F423">
        <v>1278.2</v>
      </c>
      <c r="G423">
        <v>-8.0245685613293105</v>
      </c>
      <c r="H423">
        <f>(Table2[[#This Row],[1Y Return vs Nifty]]-AVERAGE(Table2[1Y Return vs Nifty]))/_xlfn.STDEV.P(Table2[1Y Return vs Nifty])</f>
        <v>-0.51680540709404965</v>
      </c>
      <c r="I423">
        <v>4.24297639533851</v>
      </c>
      <c r="J423">
        <f>(Table2[[#This Row],[1M Return vs Nifty]]-AVERAGE(Table2[1M Return vs Nifty]))/_xlfn.STDEV.P(Table2[1M Return vs Nifty])</f>
        <v>0.42369698941676565</v>
      </c>
      <c r="K423">
        <v>-14.686325302681899</v>
      </c>
      <c r="L423">
        <f>(Table2[[#This Row],[6M Return vs Nifty]]-AVERAGE(Table2[6M Return vs Nifty]))/_xlfn.STDEV.P(Table2[6M Return vs Nifty])</f>
        <v>-0.75801198241833123</v>
      </c>
      <c r="M423">
        <v>1.26705029758822E-2</v>
      </c>
      <c r="N423">
        <f>(Table2[[#This Row],[1W Return vs Nifty]]-AVERAGE(Table2[1W Return vs Nifty]))/_xlfn.STDEV.P(Table2[1W Return vs Nifty])</f>
        <v>0.22980223271350445</v>
      </c>
      <c r="O423">
        <v>1227.53</v>
      </c>
      <c r="P423">
        <v>1230.4747991156601</v>
      </c>
      <c r="Q423">
        <v>1206.3923421066199</v>
      </c>
      <c r="R423">
        <v>79.089171385391197</v>
      </c>
      <c r="S423" s="2">
        <f>(Table2[[#This Row],[Close Price]]-Table2[[#This Row],[20D EMA]])/Table2[[#This Row],[20D EMA]]</f>
        <v>4.1278013571969786E-2</v>
      </c>
      <c r="T423" s="2">
        <f>(Table2[[#This Row],[Close Price]]-Table2[[#This Row],[50D EMA]])/Table2[[#This Row],[50D EMA]]</f>
        <v>3.878600432828043E-2</v>
      </c>
      <c r="U423" s="2">
        <f>(Table2[[#This Row],[Close Price]]-Table2[[#This Row],[200D EMA]])/Table2[[#This Row],[200D EMA]]</f>
        <v>5.9522640675908574E-2</v>
      </c>
      <c r="V423">
        <v>0.67427993327851299</v>
      </c>
      <c r="W423">
        <v>1264.05</v>
      </c>
      <c r="X423">
        <v>1284.3499999999999</v>
      </c>
      <c r="Y423">
        <v>1264.05</v>
      </c>
      <c r="Z423">
        <v>1284.3499999999999</v>
      </c>
      <c r="AA423">
        <v>1264.05</v>
      </c>
      <c r="AB423">
        <v>1284.3499999999999</v>
      </c>
      <c r="AC423" s="2">
        <f>(Table2[[#This Row],[Close Price]]/Table2[[#This Row],[Day Low]])-1</f>
        <v>1.1194177445512432E-2</v>
      </c>
      <c r="AD423" s="2">
        <f>(Table2[[#This Row],[Day High]]/Table2[[#This Row],[Close Price]])-1</f>
        <v>4.8114536066341529E-3</v>
      </c>
      <c r="AE423" s="2">
        <f>(Table2[[#This Row],[Close Price]]/Table2[[#This Row],[Current Week Low]])-1</f>
        <v>1.1194177445512432E-2</v>
      </c>
      <c r="AF423" s="2">
        <f>(Table2[[#This Row],[Current Week High]]/Table2[[#This Row],[Close Price]])-1</f>
        <v>4.8114536066341529E-3</v>
      </c>
      <c r="AG423" s="2">
        <f>(Table2[[#This Row],[Close Price]]/Table2[[#This Row],[Current Month Low]])-1</f>
        <v>1.1194177445512432E-2</v>
      </c>
      <c r="AH423" s="2">
        <f>(Table2[[#This Row],[Current Month High]]/Table2[[#This Row],[Close Price]])-1</f>
        <v>4.8114536066341529E-3</v>
      </c>
      <c r="AI423">
        <v>29.009544672195201</v>
      </c>
      <c r="AJ423">
        <v>28.727529080014101</v>
      </c>
      <c r="AK423" t="str">
        <f>IF(AND(Table2[[#This Row],[20D EMA]]&gt;Table2[[#This Row],[50D EMA]],Table2[[#This Row],[50D EMA]]&gt;Table2[[#This Row],[200D EMA]]),"Uptrend","Downtrend/NoTrend")</f>
        <v>Downtrend/NoTrend</v>
      </c>
      <c r="AL423">
        <v>-0.17</v>
      </c>
      <c r="AM423" t="s">
        <v>10353</v>
      </c>
      <c r="AN423">
        <v>4.62</v>
      </c>
      <c r="AO423" t="s">
        <v>10354</v>
      </c>
      <c r="AP423">
        <v>0.119417512647018</v>
      </c>
      <c r="AQ423">
        <f>(Table2[[#This Row],[Sharpe Ratio]]-AVERAGE(Table2[Sharpe Ratio]))/_xlfn.STDEV.P(Table2[Sharpe Ratio])</f>
        <v>0.63897726976376723</v>
      </c>
      <c r="AR42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23">
        <f>_xlfn.RANK.AVG(Table2[[#This Row],[1Y Return vs Nifty Z-Score]],Table2[1Y Return vs Nifty Z-Score])</f>
        <v>483</v>
      </c>
      <c r="AT423">
        <f>_xlfn.RANK.AVG(Table2[[#This Row],[6M Return vs Nifty Z-Score]],Table2[6M Return vs Nifty Z-Score])</f>
        <v>569</v>
      </c>
      <c r="AU423">
        <f>_xlfn.RANK.AVG(Table2[[#This Row],[Sharpe Ratio Z-Score]],Table2[Sharpe Ratio Z-Score])</f>
        <v>188</v>
      </c>
      <c r="AV423">
        <f>(Table2[[#This Row],[Rank 1Y]]+Table2[[#This Row],[Rank 6M]]+Table2[[#This Row],[Rank Sharpe]])/3</f>
        <v>413.33333333333331</v>
      </c>
    </row>
    <row r="424" spans="1:48" x14ac:dyDescent="0.3">
      <c r="A424" t="s">
        <v>962</v>
      </c>
      <c r="B424" t="s">
        <v>963</v>
      </c>
      <c r="C424" t="s">
        <v>10321</v>
      </c>
      <c r="D424" t="s">
        <v>92</v>
      </c>
      <c r="E424">
        <v>15403.98907035</v>
      </c>
      <c r="F424">
        <v>2751.5</v>
      </c>
      <c r="G424">
        <v>-15.9455070236277</v>
      </c>
      <c r="H424">
        <f>(Table2[[#This Row],[1Y Return vs Nifty]]-AVERAGE(Table2[1Y Return vs Nifty]))/_xlfn.STDEV.P(Table2[1Y Return vs Nifty])</f>
        <v>-0.65058459365065835</v>
      </c>
      <c r="I424">
        <v>-12.693814930895799</v>
      </c>
      <c r="J424">
        <f>(Table2[[#This Row],[1M Return vs Nifty]]-AVERAGE(Table2[1M Return vs Nifty]))/_xlfn.STDEV.P(Table2[1M Return vs Nifty])</f>
        <v>-1.3155249323419569</v>
      </c>
      <c r="K424">
        <v>-14.5535844024356</v>
      </c>
      <c r="L424">
        <f>(Table2[[#This Row],[6M Return vs Nifty]]-AVERAGE(Table2[6M Return vs Nifty]))/_xlfn.STDEV.P(Table2[6M Return vs Nifty])</f>
        <v>-0.75337334557212177</v>
      </c>
      <c r="M424">
        <v>-4.5864818790770503</v>
      </c>
      <c r="N424">
        <f>(Table2[[#This Row],[1W Return vs Nifty]]-AVERAGE(Table2[1W Return vs Nifty]))/_xlfn.STDEV.P(Table2[1W Return vs Nifty])</f>
        <v>-0.87532727813814581</v>
      </c>
      <c r="O424">
        <v>2905.66</v>
      </c>
      <c r="P424">
        <v>2969.1068204662301</v>
      </c>
      <c r="Q424">
        <v>2631.3966959536201</v>
      </c>
      <c r="R424">
        <v>26.652167008787501</v>
      </c>
      <c r="S424" s="2">
        <f>(Table2[[#This Row],[Close Price]]-Table2[[#This Row],[20D EMA]])/Table2[[#This Row],[20D EMA]]</f>
        <v>-5.3055071825333956E-2</v>
      </c>
      <c r="T424" s="2">
        <f>(Table2[[#This Row],[Close Price]]-Table2[[#This Row],[50D EMA]])/Table2[[#This Row],[50D EMA]]</f>
        <v>-7.3290330602541268E-2</v>
      </c>
      <c r="U424" s="2">
        <f>(Table2[[#This Row],[Close Price]]-Table2[[#This Row],[200D EMA]])/Table2[[#This Row],[200D EMA]]</f>
        <v>4.5642416527719464E-2</v>
      </c>
      <c r="V424">
        <v>0.278532992368351</v>
      </c>
      <c r="W424">
        <v>2745.25</v>
      </c>
      <c r="X424">
        <v>2809.95</v>
      </c>
      <c r="Y424">
        <v>2745.25</v>
      </c>
      <c r="Z424">
        <v>2809.95</v>
      </c>
      <c r="AA424">
        <v>2745.25</v>
      </c>
      <c r="AB424">
        <v>2809.95</v>
      </c>
      <c r="AC424" s="2">
        <f>(Table2[[#This Row],[Close Price]]/Table2[[#This Row],[Day Low]])-1</f>
        <v>2.2766596849101983E-3</v>
      </c>
      <c r="AD424" s="2">
        <f>(Table2[[#This Row],[Day High]]/Table2[[#This Row],[Close Price]])-1</f>
        <v>2.124295838633472E-2</v>
      </c>
      <c r="AE424" s="2">
        <f>(Table2[[#This Row],[Close Price]]/Table2[[#This Row],[Current Week Low]])-1</f>
        <v>2.2766596849101983E-3</v>
      </c>
      <c r="AF424" s="2">
        <f>(Table2[[#This Row],[Current Week High]]/Table2[[#This Row],[Close Price]])-1</f>
        <v>2.124295838633472E-2</v>
      </c>
      <c r="AG424" s="2">
        <f>(Table2[[#This Row],[Close Price]]/Table2[[#This Row],[Current Month Low]])-1</f>
        <v>2.2766596849101983E-3</v>
      </c>
      <c r="AH424" s="2">
        <f>(Table2[[#This Row],[Current Month High]]/Table2[[#This Row],[Close Price]])-1</f>
        <v>2.124295838633472E-2</v>
      </c>
      <c r="AI424">
        <v>32.8366345629656</v>
      </c>
      <c r="AJ424">
        <v>58.587896253602302</v>
      </c>
      <c r="AK424" t="str">
        <f>IF(AND(Table2[[#This Row],[20D EMA]]&gt;Table2[[#This Row],[50D EMA]],Table2[[#This Row],[50D EMA]]&gt;Table2[[#This Row],[200D EMA]]),"Uptrend","Downtrend/NoTrend")</f>
        <v>Downtrend/NoTrend</v>
      </c>
      <c r="AL424">
        <v>0</v>
      </c>
      <c r="AM424">
        <v>0</v>
      </c>
      <c r="AN424">
        <v>-5.88</v>
      </c>
      <c r="AO424" t="s">
        <v>10353</v>
      </c>
      <c r="AP424">
        <v>0.141381542862098</v>
      </c>
      <c r="AQ424">
        <f>(Table2[[#This Row],[Sharpe Ratio]]-AVERAGE(Table2[Sharpe Ratio]))/_xlfn.STDEV.P(Table2[Sharpe Ratio])</f>
        <v>0.89027457825992473</v>
      </c>
      <c r="AR42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24">
        <f>_xlfn.RANK.AVG(Table2[[#This Row],[1Y Return vs Nifty Z-Score]],Table2[1Y Return vs Nifty Z-Score])</f>
        <v>540</v>
      </c>
      <c r="AT424">
        <f>_xlfn.RANK.AVG(Table2[[#This Row],[6M Return vs Nifty Z-Score]],Table2[6M Return vs Nifty Z-Score])</f>
        <v>566</v>
      </c>
      <c r="AU424">
        <f>_xlfn.RANK.AVG(Table2[[#This Row],[Sharpe Ratio Z-Score]],Table2[Sharpe Ratio Z-Score])</f>
        <v>139</v>
      </c>
      <c r="AV424">
        <f>(Table2[[#This Row],[Rank 1Y]]+Table2[[#This Row],[Rank 6M]]+Table2[[#This Row],[Rank Sharpe]])/3</f>
        <v>415</v>
      </c>
    </row>
    <row r="425" spans="1:48" x14ac:dyDescent="0.3">
      <c r="A425" t="s">
        <v>1340</v>
      </c>
      <c r="B425" t="s">
        <v>1341</v>
      </c>
      <c r="C425" t="s">
        <v>10310</v>
      </c>
      <c r="D425" t="s">
        <v>21</v>
      </c>
      <c r="E425">
        <v>8430.9378454720008</v>
      </c>
      <c r="F425">
        <v>30.44</v>
      </c>
      <c r="G425">
        <v>73.546129136778902</v>
      </c>
      <c r="H425">
        <f>(Table2[[#This Row],[1Y Return vs Nifty]]-AVERAGE(Table2[1Y Return vs Nifty]))/_xlfn.STDEV.P(Table2[1Y Return vs Nifty])</f>
        <v>0.8608674074150432</v>
      </c>
      <c r="I425">
        <v>0.633703586907992</v>
      </c>
      <c r="J425">
        <f>(Table2[[#This Row],[1M Return vs Nifty]]-AVERAGE(Table2[1M Return vs Nifty]))/_xlfn.STDEV.P(Table2[1M Return vs Nifty])</f>
        <v>5.3064425720551381E-2</v>
      </c>
      <c r="K425">
        <v>-28.755562627843201</v>
      </c>
      <c r="L425">
        <f>(Table2[[#This Row],[6M Return vs Nifty]]-AVERAGE(Table2[6M Return vs Nifty]))/_xlfn.STDEV.P(Table2[6M Return vs Nifty])</f>
        <v>-1.2496621259194376</v>
      </c>
      <c r="M425">
        <v>-2.7118067376203299</v>
      </c>
      <c r="N425">
        <f>(Table2[[#This Row],[1W Return vs Nifty]]-AVERAGE(Table2[1W Return vs Nifty]))/_xlfn.STDEV.P(Table2[1W Return vs Nifty])</f>
        <v>-0.42486192061523664</v>
      </c>
      <c r="O425">
        <v>31.11</v>
      </c>
      <c r="P425">
        <v>31.120800049525801</v>
      </c>
      <c r="Q425">
        <v>29.290495532682201</v>
      </c>
      <c r="R425">
        <v>38.241828260805498</v>
      </c>
      <c r="S425" s="2">
        <f>(Table2[[#This Row],[Close Price]]-Table2[[#This Row],[20D EMA]])/Table2[[#This Row],[20D EMA]]</f>
        <v>-2.1536483445837293E-2</v>
      </c>
      <c r="T425" s="2">
        <f>(Table2[[#This Row],[Close Price]]-Table2[[#This Row],[50D EMA]])/Table2[[#This Row],[50D EMA]]</f>
        <v>-2.187604587421825E-2</v>
      </c>
      <c r="U425" s="2">
        <f>(Table2[[#This Row],[Close Price]]-Table2[[#This Row],[200D EMA]])/Table2[[#This Row],[200D EMA]]</f>
        <v>3.924496483971017E-2</v>
      </c>
      <c r="V425">
        <v>0.82236295122060099</v>
      </c>
      <c r="W425">
        <v>30.34</v>
      </c>
      <c r="X425">
        <v>31.64</v>
      </c>
      <c r="Y425">
        <v>30.34</v>
      </c>
      <c r="Z425">
        <v>31.64</v>
      </c>
      <c r="AA425">
        <v>30.34</v>
      </c>
      <c r="AB425">
        <v>31.64</v>
      </c>
      <c r="AC425" s="2">
        <f>(Table2[[#This Row],[Close Price]]/Table2[[#This Row],[Day Low]])-1</f>
        <v>3.2959789057349642E-3</v>
      </c>
      <c r="AD425" s="2">
        <f>(Table2[[#This Row],[Day High]]/Table2[[#This Row],[Close Price]])-1</f>
        <v>3.942181340341655E-2</v>
      </c>
      <c r="AE425" s="2">
        <f>(Table2[[#This Row],[Close Price]]/Table2[[#This Row],[Current Week Low]])-1</f>
        <v>3.2959789057349642E-3</v>
      </c>
      <c r="AF425" s="2">
        <f>(Table2[[#This Row],[Current Week High]]/Table2[[#This Row],[Close Price]])-1</f>
        <v>3.942181340341655E-2</v>
      </c>
      <c r="AG425" s="2">
        <f>(Table2[[#This Row],[Close Price]]/Table2[[#This Row],[Current Month Low]])-1</f>
        <v>3.2959789057349642E-3</v>
      </c>
      <c r="AH425" s="2">
        <f>(Table2[[#This Row],[Current Month High]]/Table2[[#This Row],[Close Price]])-1</f>
        <v>3.942181340341655E-2</v>
      </c>
      <c r="AI425">
        <v>39.618922470433603</v>
      </c>
      <c r="AJ425">
        <v>107.78156996587001</v>
      </c>
      <c r="AK425" t="str">
        <f>IF(AND(Table2[[#This Row],[20D EMA]]&gt;Table2[[#This Row],[50D EMA]],Table2[[#This Row],[50D EMA]]&gt;Table2[[#This Row],[200D EMA]]),"Uptrend","Downtrend/NoTrend")</f>
        <v>Downtrend/NoTrend</v>
      </c>
      <c r="AL425">
        <v>-0.24</v>
      </c>
      <c r="AM425" t="s">
        <v>10353</v>
      </c>
      <c r="AN425">
        <v>-0.62</v>
      </c>
      <c r="AO425" t="s">
        <v>10353</v>
      </c>
      <c r="AP425">
        <v>3.0932260778166E-2</v>
      </c>
      <c r="AQ425">
        <f>(Table2[[#This Row],[Sharpe Ratio]]-AVERAGE(Table2[Sharpe Ratio]))/_xlfn.STDEV.P(Table2[Sharpe Ratio])</f>
        <v>-0.37341004797814226</v>
      </c>
      <c r="AR42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25">
        <f>_xlfn.RANK.AVG(Table2[[#This Row],[1Y Return vs Nifty Z-Score]],Table2[1Y Return vs Nifty Z-Score])</f>
        <v>113</v>
      </c>
      <c r="AT425">
        <f>_xlfn.RANK.AVG(Table2[[#This Row],[6M Return vs Nifty Z-Score]],Table2[6M Return vs Nifty Z-Score])</f>
        <v>689</v>
      </c>
      <c r="AU425">
        <f>_xlfn.RANK.AVG(Table2[[#This Row],[Sharpe Ratio Z-Score]],Table2[Sharpe Ratio Z-Score])</f>
        <v>444</v>
      </c>
      <c r="AV425">
        <f>(Table2[[#This Row],[Rank 1Y]]+Table2[[#This Row],[Rank 6M]]+Table2[[#This Row],[Rank Sharpe]])/3</f>
        <v>415.33333333333331</v>
      </c>
    </row>
    <row r="426" spans="1:48" x14ac:dyDescent="0.3">
      <c r="A426" t="s">
        <v>47</v>
      </c>
      <c r="B426" t="s">
        <v>48</v>
      </c>
      <c r="C426" t="s">
        <v>10309</v>
      </c>
      <c r="D426" t="s">
        <v>21</v>
      </c>
      <c r="E426">
        <v>488903.56343058398</v>
      </c>
      <c r="F426">
        <v>1806.65</v>
      </c>
      <c r="G426">
        <v>16.518267501985399</v>
      </c>
      <c r="H426">
        <f>(Table2[[#This Row],[1Y Return vs Nifty]]-AVERAGE(Table2[1Y Return vs Nifty]))/_xlfn.STDEV.P(Table2[1Y Return vs Nifty])</f>
        <v>-0.10229383627826873</v>
      </c>
      <c r="I426">
        <v>5.85889828908907</v>
      </c>
      <c r="J426">
        <f>(Table2[[#This Row],[1M Return vs Nifty]]-AVERAGE(Table2[1M Return vs Nifty]))/_xlfn.STDEV.P(Table2[1M Return vs Nifty])</f>
        <v>0.58963436960445159</v>
      </c>
      <c r="K426">
        <v>-3.2202421737195399</v>
      </c>
      <c r="L426">
        <f>(Table2[[#This Row],[6M Return vs Nifty]]-AVERAGE(Table2[6M Return vs Nifty]))/_xlfn.STDEV.P(Table2[6M Return vs Nifty])</f>
        <v>-0.35732918167629968</v>
      </c>
      <c r="M426">
        <v>3.8314231400840799</v>
      </c>
      <c r="N426">
        <f>(Table2[[#This Row],[1W Return vs Nifty]]-AVERAGE(Table2[1W Return vs Nifty]))/_xlfn.STDEV.P(Table2[1W Return vs Nifty])</f>
        <v>1.1474096271497474</v>
      </c>
      <c r="O426">
        <v>1681.24</v>
      </c>
      <c r="P426">
        <v>1605.41522831467</v>
      </c>
      <c r="Q426">
        <v>1480.1586056071101</v>
      </c>
      <c r="R426">
        <v>85.428646902680001</v>
      </c>
      <c r="S426" s="2">
        <f>(Table2[[#This Row],[Close Price]]-Table2[[#This Row],[20D EMA]])/Table2[[#This Row],[20D EMA]]</f>
        <v>7.4593752230496593E-2</v>
      </c>
      <c r="T426" s="2">
        <f>(Table2[[#This Row],[Close Price]]-Table2[[#This Row],[50D EMA]])/Table2[[#This Row],[50D EMA]]</f>
        <v>0.12534749150011612</v>
      </c>
      <c r="U426" s="2">
        <f>(Table2[[#This Row],[Close Price]]-Table2[[#This Row],[200D EMA]])/Table2[[#This Row],[200D EMA]]</f>
        <v>0.22057865498743257</v>
      </c>
      <c r="V426">
        <v>0.84093151493435303</v>
      </c>
      <c r="W426">
        <v>1760</v>
      </c>
      <c r="X426">
        <v>1812</v>
      </c>
      <c r="Y426">
        <v>1760</v>
      </c>
      <c r="Z426">
        <v>1812</v>
      </c>
      <c r="AA426">
        <v>1760</v>
      </c>
      <c r="AB426">
        <v>1812</v>
      </c>
      <c r="AC426" s="2">
        <f>(Table2[[#This Row],[Close Price]]/Table2[[#This Row],[Day Low]])-1</f>
        <v>2.6505681818181914E-2</v>
      </c>
      <c r="AD426" s="2">
        <f>(Table2[[#This Row],[Day High]]/Table2[[#This Row],[Close Price]])-1</f>
        <v>2.9612819306450433E-3</v>
      </c>
      <c r="AE426" s="2">
        <f>(Table2[[#This Row],[Close Price]]/Table2[[#This Row],[Current Week Low]])-1</f>
        <v>2.6505681818181914E-2</v>
      </c>
      <c r="AF426" s="2">
        <f>(Table2[[#This Row],[Current Week High]]/Table2[[#This Row],[Close Price]])-1</f>
        <v>2.9612819306450433E-3</v>
      </c>
      <c r="AG426" s="2">
        <f>(Table2[[#This Row],[Close Price]]/Table2[[#This Row],[Current Month Low]])-1</f>
        <v>2.6505681818181914E-2</v>
      </c>
      <c r="AH426" s="2">
        <f>(Table2[[#This Row],[Current Month High]]/Table2[[#This Row],[Close Price]])-1</f>
        <v>2.9612819306450433E-3</v>
      </c>
      <c r="AI426">
        <v>0.296128193064504</v>
      </c>
      <c r="AJ426">
        <v>52.459915611814303</v>
      </c>
      <c r="AK426" t="str">
        <f>IF(AND(Table2[[#This Row],[20D EMA]]&gt;Table2[[#This Row],[50D EMA]],Table2[[#This Row],[50D EMA]]&gt;Table2[[#This Row],[200D EMA]]),"Uptrend","Downtrend/NoTrend")</f>
        <v>Uptrend</v>
      </c>
      <c r="AL426">
        <v>0.01</v>
      </c>
      <c r="AM426" t="s">
        <v>10354</v>
      </c>
      <c r="AN426">
        <v>11.1</v>
      </c>
      <c r="AO426" t="s">
        <v>10354</v>
      </c>
      <c r="AP426">
        <v>2.2740686778833001E-2</v>
      </c>
      <c r="AQ426">
        <f>(Table2[[#This Row],[Sharpe Ratio]]-AVERAGE(Table2[Sharpe Ratio]))/_xlfn.STDEV.P(Table2[Sharpe Ratio])</f>
        <v>-0.46713239666468492</v>
      </c>
      <c r="AR42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0.81028858213494559</v>
      </c>
      <c r="AS426">
        <f>_xlfn.RANK.AVG(Table2[[#This Row],[1Y Return vs Nifty Z-Score]],Table2[1Y Return vs Nifty Z-Score])</f>
        <v>339</v>
      </c>
      <c r="AT426">
        <f>_xlfn.RANK.AVG(Table2[[#This Row],[6M Return vs Nifty Z-Score]],Table2[6M Return vs Nifty Z-Score])</f>
        <v>444</v>
      </c>
      <c r="AU426">
        <f>_xlfn.RANK.AVG(Table2[[#This Row],[Sharpe Ratio Z-Score]],Table2[Sharpe Ratio Z-Score])</f>
        <v>464</v>
      </c>
      <c r="AV426">
        <f>(Table2[[#This Row],[Rank 1Y]]+Table2[[#This Row],[Rank 6M]]+Table2[[#This Row],[Rank Sharpe]])/3</f>
        <v>415.66666666666669</v>
      </c>
    </row>
    <row r="427" spans="1:48" x14ac:dyDescent="0.3">
      <c r="A427" t="s">
        <v>1137</v>
      </c>
      <c r="B427" t="s">
        <v>1138</v>
      </c>
      <c r="C427" t="s">
        <v>10314</v>
      </c>
      <c r="D427" t="s">
        <v>281</v>
      </c>
      <c r="E427">
        <v>10819.15754706</v>
      </c>
      <c r="F427">
        <v>2111.4</v>
      </c>
      <c r="G427">
        <v>23.111686217161001</v>
      </c>
      <c r="H427">
        <f>(Table2[[#This Row],[1Y Return vs Nifty]]-AVERAGE(Table2[1Y Return vs Nifty]))/_xlfn.STDEV.P(Table2[1Y Return vs Nifty])</f>
        <v>9.0644575074612099E-3</v>
      </c>
      <c r="I427">
        <v>0.70438482781642398</v>
      </c>
      <c r="J427">
        <f>(Table2[[#This Row],[1M Return vs Nifty]]-AVERAGE(Table2[1M Return vs Nifty]))/_xlfn.STDEV.P(Table2[1M Return vs Nifty])</f>
        <v>6.032261065518188E-2</v>
      </c>
      <c r="K427">
        <v>11.3091794338971</v>
      </c>
      <c r="L427">
        <f>(Table2[[#This Row],[6M Return vs Nifty]]-AVERAGE(Table2[6M Return vs Nifty]))/_xlfn.STDEV.P(Table2[6M Return vs Nifty])</f>
        <v>0.15040212267788985</v>
      </c>
      <c r="M427">
        <v>1.7042312580119201</v>
      </c>
      <c r="N427">
        <f>(Table2[[#This Row],[1W Return vs Nifty]]-AVERAGE(Table2[1W Return vs Nifty]))/_xlfn.STDEV.P(Table2[1W Return vs Nifty])</f>
        <v>0.63626706677372746</v>
      </c>
      <c r="O427">
        <v>2083.39</v>
      </c>
      <c r="P427">
        <v>2043.0180839713601</v>
      </c>
      <c r="Q427">
        <v>1837.43982192934</v>
      </c>
      <c r="R427">
        <v>55.310198093426401</v>
      </c>
      <c r="S427" s="2">
        <f>(Table2[[#This Row],[Close Price]]-Table2[[#This Row],[20D EMA]])/Table2[[#This Row],[20D EMA]]</f>
        <v>1.3444434311386836E-2</v>
      </c>
      <c r="T427" s="2">
        <f>(Table2[[#This Row],[Close Price]]-Table2[[#This Row],[50D EMA]])/Table2[[#This Row],[50D EMA]]</f>
        <v>3.3471028262126064E-2</v>
      </c>
      <c r="U427" s="2">
        <f>(Table2[[#This Row],[Close Price]]-Table2[[#This Row],[200D EMA]])/Table2[[#This Row],[200D EMA]]</f>
        <v>0.14909885744339516</v>
      </c>
      <c r="V427">
        <v>0.78036232443507103</v>
      </c>
      <c r="W427">
        <v>2095.25</v>
      </c>
      <c r="X427">
        <v>2162.4499999999998</v>
      </c>
      <c r="Y427">
        <v>2095.25</v>
      </c>
      <c r="Z427">
        <v>2162.4499999999998</v>
      </c>
      <c r="AA427">
        <v>2095.25</v>
      </c>
      <c r="AB427">
        <v>2162.4499999999998</v>
      </c>
      <c r="AC427" s="2">
        <f>(Table2[[#This Row],[Close Price]]/Table2[[#This Row],[Day Low]])-1</f>
        <v>7.7079107505071409E-3</v>
      </c>
      <c r="AD427" s="2">
        <f>(Table2[[#This Row],[Day High]]/Table2[[#This Row],[Close Price]])-1</f>
        <v>2.4178270341953079E-2</v>
      </c>
      <c r="AE427" s="2">
        <f>(Table2[[#This Row],[Close Price]]/Table2[[#This Row],[Current Week Low]])-1</f>
        <v>7.7079107505071409E-3</v>
      </c>
      <c r="AF427" s="2">
        <f>(Table2[[#This Row],[Current Week High]]/Table2[[#This Row],[Close Price]])-1</f>
        <v>2.4178270341953079E-2</v>
      </c>
      <c r="AG427" s="2">
        <f>(Table2[[#This Row],[Close Price]]/Table2[[#This Row],[Current Month Low]])-1</f>
        <v>7.7079107505071409E-3</v>
      </c>
      <c r="AH427" s="2">
        <f>(Table2[[#This Row],[Current Month High]]/Table2[[#This Row],[Close Price]])-1</f>
        <v>2.4178270341953079E-2</v>
      </c>
      <c r="AI427">
        <v>2.7612010987969802</v>
      </c>
      <c r="AJ427">
        <v>55.244292489246703</v>
      </c>
      <c r="AK427" t="str">
        <f>IF(AND(Table2[[#This Row],[20D EMA]]&gt;Table2[[#This Row],[50D EMA]],Table2[[#This Row],[50D EMA]]&gt;Table2[[#This Row],[200D EMA]]),"Uptrend","Downtrend/NoTrend")</f>
        <v>Uptrend</v>
      </c>
      <c r="AL427">
        <v>-7.0000000000000007E-2</v>
      </c>
      <c r="AM427" t="s">
        <v>10353</v>
      </c>
      <c r="AN427">
        <v>6.56</v>
      </c>
      <c r="AO427" t="s">
        <v>10354</v>
      </c>
      <c r="AP427">
        <v>-6.8108937200953998E-2</v>
      </c>
      <c r="AQ427">
        <f>(Table2[[#This Row],[Sharpe Ratio]]-AVERAGE(Table2[Sharpe Ratio]))/_xlfn.STDEV.P(Table2[Sharpe Ratio])</f>
        <v>-1.5065712319078501</v>
      </c>
      <c r="AR42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-0.65051497429358973</v>
      </c>
      <c r="AS427">
        <f>_xlfn.RANK.AVG(Table2[[#This Row],[1Y Return vs Nifty Z-Score]],Table2[1Y Return vs Nifty Z-Score])</f>
        <v>294</v>
      </c>
      <c r="AT427">
        <f>_xlfn.RANK.AVG(Table2[[#This Row],[6M Return vs Nifty Z-Score]],Table2[6M Return vs Nifty Z-Score])</f>
        <v>270</v>
      </c>
      <c r="AU427">
        <f>_xlfn.RANK.AVG(Table2[[#This Row],[Sharpe Ratio Z-Score]],Table2[Sharpe Ratio Z-Score])</f>
        <v>683</v>
      </c>
      <c r="AV427">
        <f>(Table2[[#This Row],[Rank 1Y]]+Table2[[#This Row],[Rank 6M]]+Table2[[#This Row],[Rank Sharpe]])/3</f>
        <v>415.66666666666669</v>
      </c>
    </row>
    <row r="428" spans="1:48" x14ac:dyDescent="0.3">
      <c r="A428" t="s">
        <v>1183</v>
      </c>
      <c r="B428" t="s">
        <v>1184</v>
      </c>
      <c r="C428" t="s">
        <v>10321</v>
      </c>
      <c r="D428" t="s">
        <v>127</v>
      </c>
      <c r="E428">
        <v>10201.238784749999</v>
      </c>
      <c r="F428">
        <v>334.75</v>
      </c>
      <c r="G428">
        <v>-35.150414004734401</v>
      </c>
      <c r="H428">
        <f>(Table2[[#This Row],[1Y Return vs Nifty]]-AVERAGE(Table2[1Y Return vs Nifty]))/_xlfn.STDEV.P(Table2[1Y Return vs Nifty])</f>
        <v>-0.97494222451177348</v>
      </c>
      <c r="I428">
        <v>-14.44826633552</v>
      </c>
      <c r="J428">
        <f>(Table2[[#This Row],[1M Return vs Nifty]]-AVERAGE(Table2[1M Return vs Nifty]))/_xlfn.STDEV.P(Table2[1M Return vs Nifty])</f>
        <v>-1.4956877674863176</v>
      </c>
      <c r="K428">
        <v>-9.9919478149949104</v>
      </c>
      <c r="L428">
        <f>(Table2[[#This Row],[6M Return vs Nifty]]-AVERAGE(Table2[6M Return vs Nifty]))/_xlfn.STDEV.P(Table2[6M Return vs Nifty])</f>
        <v>-0.59396674584093134</v>
      </c>
      <c r="M428">
        <v>-1.26772862764019</v>
      </c>
      <c r="N428">
        <f>(Table2[[#This Row],[1W Return vs Nifty]]-AVERAGE(Table2[1W Return vs Nifty]))/_xlfn.STDEV.P(Table2[1W Return vs Nifty])</f>
        <v>-7.7864647478231866E-2</v>
      </c>
      <c r="O428">
        <v>342.04</v>
      </c>
      <c r="P428">
        <v>353.75614898680698</v>
      </c>
      <c r="Q428">
        <v>339.03780854637802</v>
      </c>
      <c r="R428">
        <v>44.755135123693798</v>
      </c>
      <c r="S428" s="2">
        <f>(Table2[[#This Row],[Close Price]]-Table2[[#This Row],[20D EMA]])/Table2[[#This Row],[20D EMA]]</f>
        <v>-2.131329669044562E-2</v>
      </c>
      <c r="T428" s="2">
        <f>(Table2[[#This Row],[Close Price]]-Table2[[#This Row],[50D EMA]])/Table2[[#This Row],[50D EMA]]</f>
        <v>-5.3726695751416594E-2</v>
      </c>
      <c r="U428" s="2">
        <f>(Table2[[#This Row],[Close Price]]-Table2[[#This Row],[200D EMA]])/Table2[[#This Row],[200D EMA]]</f>
        <v>-1.2646992277238821E-2</v>
      </c>
      <c r="V428">
        <v>1.1230624781790599</v>
      </c>
      <c r="W428">
        <v>326.95</v>
      </c>
      <c r="X428">
        <v>336.55</v>
      </c>
      <c r="Y428">
        <v>326.95</v>
      </c>
      <c r="Z428">
        <v>336.55</v>
      </c>
      <c r="AA428">
        <v>326.95</v>
      </c>
      <c r="AB428">
        <v>336.55</v>
      </c>
      <c r="AC428" s="2">
        <f>(Table2[[#This Row],[Close Price]]/Table2[[#This Row],[Day Low]])-1</f>
        <v>2.3856858846918572E-2</v>
      </c>
      <c r="AD428" s="2">
        <f>(Table2[[#This Row],[Day High]]/Table2[[#This Row],[Close Price]])-1</f>
        <v>5.3771471247199276E-3</v>
      </c>
      <c r="AE428" s="2">
        <f>(Table2[[#This Row],[Close Price]]/Table2[[#This Row],[Current Week Low]])-1</f>
        <v>2.3856858846918572E-2</v>
      </c>
      <c r="AF428" s="2">
        <f>(Table2[[#This Row],[Current Week High]]/Table2[[#This Row],[Close Price]])-1</f>
        <v>5.3771471247199276E-3</v>
      </c>
      <c r="AG428" s="2">
        <f>(Table2[[#This Row],[Close Price]]/Table2[[#This Row],[Current Month Low]])-1</f>
        <v>2.3856858846918572E-2</v>
      </c>
      <c r="AH428" s="2">
        <f>(Table2[[#This Row],[Current Month High]]/Table2[[#This Row],[Close Price]])-1</f>
        <v>5.3771471247199276E-3</v>
      </c>
      <c r="AI428">
        <v>27.796863330843902</v>
      </c>
      <c r="AJ428">
        <v>32.416930379746802</v>
      </c>
      <c r="AK428" t="str">
        <f>IF(AND(Table2[[#This Row],[20D EMA]]&gt;Table2[[#This Row],[50D EMA]],Table2[[#This Row],[50D EMA]]&gt;Table2[[#This Row],[200D EMA]]),"Uptrend","Downtrend/NoTrend")</f>
        <v>Downtrend/NoTrend</v>
      </c>
      <c r="AL428">
        <v>-0.06</v>
      </c>
      <c r="AM428" t="s">
        <v>10353</v>
      </c>
      <c r="AN428">
        <v>-0.24</v>
      </c>
      <c r="AO428" t="s">
        <v>10353</v>
      </c>
      <c r="AP428">
        <v>0.17825686451024</v>
      </c>
      <c r="AQ428">
        <f>(Table2[[#This Row],[Sharpe Ratio]]-AVERAGE(Table2[Sharpe Ratio]))/_xlfn.STDEV.P(Table2[Sharpe Ratio])</f>
        <v>1.3121766148791374</v>
      </c>
      <c r="AR42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28">
        <f>_xlfn.RANK.AVG(Table2[[#This Row],[1Y Return vs Nifty Z-Score]],Table2[1Y Return vs Nifty Z-Score])</f>
        <v>658</v>
      </c>
      <c r="AT428">
        <f>_xlfn.RANK.AVG(Table2[[#This Row],[6M Return vs Nifty Z-Score]],Table2[6M Return vs Nifty Z-Score])</f>
        <v>516</v>
      </c>
      <c r="AU428">
        <f>_xlfn.RANK.AVG(Table2[[#This Row],[Sharpe Ratio Z-Score]],Table2[Sharpe Ratio Z-Score])</f>
        <v>73</v>
      </c>
      <c r="AV428">
        <f>(Table2[[#This Row],[Rank 1Y]]+Table2[[#This Row],[Rank 6M]]+Table2[[#This Row],[Rank Sharpe]])/3</f>
        <v>415.66666666666669</v>
      </c>
    </row>
    <row r="429" spans="1:48" x14ac:dyDescent="0.3">
      <c r="A429" t="s">
        <v>499</v>
      </c>
      <c r="B429" t="s">
        <v>500</v>
      </c>
      <c r="C429" t="s">
        <v>10310</v>
      </c>
      <c r="D429" t="s">
        <v>51</v>
      </c>
      <c r="E429">
        <v>42590.151777871899</v>
      </c>
      <c r="F429">
        <v>170.86</v>
      </c>
      <c r="G429">
        <v>1.8213912029224899</v>
      </c>
      <c r="H429">
        <f>(Table2[[#This Row],[1Y Return vs Nifty]]-AVERAGE(Table2[1Y Return vs Nifty]))/_xlfn.STDEV.P(Table2[1Y Return vs Nifty])</f>
        <v>-0.35051393867775521</v>
      </c>
      <c r="I429">
        <v>-5.21518738593329</v>
      </c>
      <c r="J429">
        <f>(Table2[[#This Row],[1M Return vs Nifty]]-AVERAGE(Table2[1M Return vs Nifty]))/_xlfn.STDEV.P(Table2[1M Return vs Nifty])</f>
        <v>-0.54755225556225429</v>
      </c>
      <c r="K429">
        <v>-13.275317764533799</v>
      </c>
      <c r="L429">
        <f>(Table2[[#This Row],[6M Return vs Nifty]]-AVERAGE(Table2[6M Return vs Nifty]))/_xlfn.STDEV.P(Table2[6M Return vs Nifty])</f>
        <v>-0.70870425929314018</v>
      </c>
      <c r="M429">
        <v>-0.44211780645886201</v>
      </c>
      <c r="N429">
        <f>(Table2[[#This Row],[1W Return vs Nifty]]-AVERAGE(Table2[1W Return vs Nifty]))/_xlfn.STDEV.P(Table2[1W Return vs Nifty])</f>
        <v>0.12052123043405369</v>
      </c>
      <c r="O429">
        <v>169.84</v>
      </c>
      <c r="P429">
        <v>171.421498170549</v>
      </c>
      <c r="Q429">
        <v>161.31226417154701</v>
      </c>
      <c r="R429">
        <v>57.8124305333547</v>
      </c>
      <c r="S429" s="2">
        <f>(Table2[[#This Row],[Close Price]]-Table2[[#This Row],[20D EMA]])/Table2[[#This Row],[20D EMA]]</f>
        <v>6.0056523787094338E-3</v>
      </c>
      <c r="T429" s="2">
        <f>(Table2[[#This Row],[Close Price]]-Table2[[#This Row],[50D EMA]])/Table2[[#This Row],[50D EMA]]</f>
        <v>-3.2755411458972694E-3</v>
      </c>
      <c r="U429" s="2">
        <f>(Table2[[#This Row],[Close Price]]-Table2[[#This Row],[200D EMA]])/Table2[[#This Row],[200D EMA]]</f>
        <v>5.9187910339535563E-2</v>
      </c>
      <c r="V429">
        <v>0.45261805914432401</v>
      </c>
      <c r="W429">
        <v>168.83</v>
      </c>
      <c r="X429">
        <v>171.35</v>
      </c>
      <c r="Y429">
        <v>168.83</v>
      </c>
      <c r="Z429">
        <v>171.35</v>
      </c>
      <c r="AA429">
        <v>168.83</v>
      </c>
      <c r="AB429">
        <v>171.35</v>
      </c>
      <c r="AC429" s="2">
        <f>(Table2[[#This Row],[Close Price]]/Table2[[#This Row],[Day Low]])-1</f>
        <v>1.2023929396434374E-2</v>
      </c>
      <c r="AD429" s="2">
        <f>(Table2[[#This Row],[Day High]]/Table2[[#This Row],[Close Price]])-1</f>
        <v>2.8678450193140304E-3</v>
      </c>
      <c r="AE429" s="2">
        <f>(Table2[[#This Row],[Close Price]]/Table2[[#This Row],[Current Week Low]])-1</f>
        <v>1.2023929396434374E-2</v>
      </c>
      <c r="AF429" s="2">
        <f>(Table2[[#This Row],[Current Week High]]/Table2[[#This Row],[Close Price]])-1</f>
        <v>2.8678450193140304E-3</v>
      </c>
      <c r="AG429" s="2">
        <f>(Table2[[#This Row],[Close Price]]/Table2[[#This Row],[Current Month Low]])-1</f>
        <v>1.2023929396434374E-2</v>
      </c>
      <c r="AH429" s="2">
        <f>(Table2[[#This Row],[Current Month High]]/Table2[[#This Row],[Close Price]])-1</f>
        <v>2.8678450193140304E-3</v>
      </c>
      <c r="AI429">
        <v>13.689570408521501</v>
      </c>
      <c r="AJ429">
        <v>39.762781186094003</v>
      </c>
      <c r="AK429" t="str">
        <f>IF(AND(Table2[[#This Row],[20D EMA]]&gt;Table2[[#This Row],[50D EMA]],Table2[[#This Row],[50D EMA]]&gt;Table2[[#This Row],[200D EMA]]),"Uptrend","Downtrend/NoTrend")</f>
        <v>Downtrend/NoTrend</v>
      </c>
      <c r="AL429">
        <v>-0.06</v>
      </c>
      <c r="AM429" t="s">
        <v>10353</v>
      </c>
      <c r="AN429">
        <v>6.48</v>
      </c>
      <c r="AO429" t="s">
        <v>10354</v>
      </c>
      <c r="AP429">
        <v>8.2195504837740005E-2</v>
      </c>
      <c r="AQ429">
        <f>(Table2[[#This Row],[Sharpe Ratio]]-AVERAGE(Table2[Sharpe Ratio]))/_xlfn.STDEV.P(Table2[Sharpe Ratio])</f>
        <v>0.21310868882945325</v>
      </c>
      <c r="AR42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29">
        <f>_xlfn.RANK.AVG(Table2[[#This Row],[1Y Return vs Nifty Z-Score]],Table2[1Y Return vs Nifty Z-Score])</f>
        <v>415</v>
      </c>
      <c r="AT429">
        <f>_xlfn.RANK.AVG(Table2[[#This Row],[6M Return vs Nifty Z-Score]],Table2[6M Return vs Nifty Z-Score])</f>
        <v>553</v>
      </c>
      <c r="AU429">
        <f>_xlfn.RANK.AVG(Table2[[#This Row],[Sharpe Ratio Z-Score]],Table2[Sharpe Ratio Z-Score])</f>
        <v>284</v>
      </c>
      <c r="AV429">
        <f>(Table2[[#This Row],[Rank 1Y]]+Table2[[#This Row],[Rank 6M]]+Table2[[#This Row],[Rank Sharpe]])/3</f>
        <v>417.33333333333331</v>
      </c>
    </row>
    <row r="430" spans="1:48" x14ac:dyDescent="0.3">
      <c r="A430" t="s">
        <v>2008</v>
      </c>
      <c r="B430" t="s">
        <v>2009</v>
      </c>
      <c r="C430" t="s">
        <v>10320</v>
      </c>
      <c r="D430" t="s">
        <v>46</v>
      </c>
      <c r="E430">
        <v>3318.5996286</v>
      </c>
      <c r="F430">
        <v>1958.1</v>
      </c>
      <c r="G430">
        <v>-27.399768645447001</v>
      </c>
      <c r="H430">
        <f>(Table2[[#This Row],[1Y Return vs Nifty]]-AVERAGE(Table2[1Y Return vs Nifty]))/_xlfn.STDEV.P(Table2[1Y Return vs Nifty])</f>
        <v>-0.84403917099236048</v>
      </c>
      <c r="I430">
        <v>2.9771370457031101</v>
      </c>
      <c r="J430">
        <f>(Table2[[#This Row],[1M Return vs Nifty]]-AVERAGE(Table2[1M Return vs Nifty]))/_xlfn.STDEV.P(Table2[1M Return vs Nifty])</f>
        <v>0.29370923058427933</v>
      </c>
      <c r="K430">
        <v>10.2294170342459</v>
      </c>
      <c r="L430">
        <f>(Table2[[#This Row],[6M Return vs Nifty]]-AVERAGE(Table2[6M Return vs Nifty]))/_xlfn.STDEV.P(Table2[6M Return vs Nifty])</f>
        <v>0.11266977610738908</v>
      </c>
      <c r="M430">
        <v>-1.68280522361687</v>
      </c>
      <c r="N430">
        <f>(Table2[[#This Row],[1W Return vs Nifty]]-AVERAGE(Table2[1W Return vs Nifty]))/_xlfn.STDEV.P(Table2[1W Return vs Nifty])</f>
        <v>-0.17760332916829574</v>
      </c>
      <c r="O430">
        <v>1944.14</v>
      </c>
      <c r="P430">
        <v>1891.96697710695</v>
      </c>
      <c r="Q430">
        <v>1732.26969355643</v>
      </c>
      <c r="R430">
        <v>53.124989283868501</v>
      </c>
      <c r="S430" s="2">
        <f>(Table2[[#This Row],[Close Price]]-Table2[[#This Row],[20D EMA]])/Table2[[#This Row],[20D EMA]]</f>
        <v>7.1805528408446966E-3</v>
      </c>
      <c r="T430" s="2">
        <f>(Table2[[#This Row],[Close Price]]-Table2[[#This Row],[50D EMA]])/Table2[[#This Row],[50D EMA]]</f>
        <v>3.4954639110126223E-2</v>
      </c>
      <c r="U430" s="2">
        <f>(Table2[[#This Row],[Close Price]]-Table2[[#This Row],[200D EMA]])/Table2[[#This Row],[200D EMA]]</f>
        <v>0.1303667132684922</v>
      </c>
      <c r="V430">
        <v>0.50167276987832399</v>
      </c>
      <c r="W430">
        <v>1929.6</v>
      </c>
      <c r="X430">
        <v>1988</v>
      </c>
      <c r="Y430">
        <v>1929.6</v>
      </c>
      <c r="Z430">
        <v>1988</v>
      </c>
      <c r="AA430">
        <v>1929.6</v>
      </c>
      <c r="AB430">
        <v>1988</v>
      </c>
      <c r="AC430" s="2">
        <f>(Table2[[#This Row],[Close Price]]/Table2[[#This Row],[Day Low]])-1</f>
        <v>1.4769900497512367E-2</v>
      </c>
      <c r="AD430" s="2">
        <f>(Table2[[#This Row],[Day High]]/Table2[[#This Row],[Close Price]])-1</f>
        <v>1.5269904499259468E-2</v>
      </c>
      <c r="AE430" s="2">
        <f>(Table2[[#This Row],[Close Price]]/Table2[[#This Row],[Current Week Low]])-1</f>
        <v>1.4769900497512367E-2</v>
      </c>
      <c r="AF430" s="2">
        <f>(Table2[[#This Row],[Current Week High]]/Table2[[#This Row],[Close Price]])-1</f>
        <v>1.5269904499259468E-2</v>
      </c>
      <c r="AG430" s="2">
        <f>(Table2[[#This Row],[Close Price]]/Table2[[#This Row],[Current Month Low]])-1</f>
        <v>1.4769900497512367E-2</v>
      </c>
      <c r="AH430" s="2">
        <f>(Table2[[#This Row],[Current Month High]]/Table2[[#This Row],[Close Price]])-1</f>
        <v>1.5269904499259468E-2</v>
      </c>
      <c r="AI430">
        <v>6.7361217506766797</v>
      </c>
      <c r="AJ430">
        <v>38.479490806223403</v>
      </c>
      <c r="AK430" t="str">
        <f>IF(AND(Table2[[#This Row],[20D EMA]]&gt;Table2[[#This Row],[50D EMA]],Table2[[#This Row],[50D EMA]]&gt;Table2[[#This Row],[200D EMA]]),"Uptrend","Downtrend/NoTrend")</f>
        <v>Uptrend</v>
      </c>
      <c r="AL430">
        <v>0.16</v>
      </c>
      <c r="AM430" t="s">
        <v>10354</v>
      </c>
      <c r="AN430">
        <v>5.18</v>
      </c>
      <c r="AO430" t="s">
        <v>10354</v>
      </c>
      <c r="AP430">
        <v>6.1922264034774001E-2</v>
      </c>
      <c r="AQ430">
        <f>(Table2[[#This Row],[Sharpe Ratio]]-AVERAGE(Table2[Sharpe Ratio]))/_xlfn.STDEV.P(Table2[Sharpe Ratio])</f>
        <v>-1.8843771551974947E-2</v>
      </c>
      <c r="AR43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-0.63410726502096271</v>
      </c>
      <c r="AS430">
        <f>_xlfn.RANK.AVG(Table2[[#This Row],[1Y Return vs Nifty Z-Score]],Table2[1Y Return vs Nifty Z-Score])</f>
        <v>611</v>
      </c>
      <c r="AT430">
        <f>_xlfn.RANK.AVG(Table2[[#This Row],[6M Return vs Nifty Z-Score]],Table2[6M Return vs Nifty Z-Score])</f>
        <v>286</v>
      </c>
      <c r="AU430">
        <f>_xlfn.RANK.AVG(Table2[[#This Row],[Sharpe Ratio Z-Score]],Table2[Sharpe Ratio Z-Score])</f>
        <v>356</v>
      </c>
      <c r="AV430">
        <f>(Table2[[#This Row],[Rank 1Y]]+Table2[[#This Row],[Rank 6M]]+Table2[[#This Row],[Rank Sharpe]])/3</f>
        <v>417.66666666666669</v>
      </c>
    </row>
    <row r="431" spans="1:48" x14ac:dyDescent="0.3">
      <c r="A431" t="s">
        <v>166</v>
      </c>
      <c r="B431" t="s">
        <v>167</v>
      </c>
      <c r="C431" t="s">
        <v>10309</v>
      </c>
      <c r="D431" t="s">
        <v>21</v>
      </c>
      <c r="E431">
        <v>161077.33990605001</v>
      </c>
      <c r="F431">
        <v>1646.65</v>
      </c>
      <c r="G431">
        <v>0.95855687648288401</v>
      </c>
      <c r="H431">
        <f>(Table2[[#This Row],[1Y Return vs Nifty]]-AVERAGE(Table2[1Y Return vs Nifty]))/_xlfn.STDEV.P(Table2[1Y Return vs Nifty])</f>
        <v>-0.36508661524551589</v>
      </c>
      <c r="I431">
        <v>5.6433288211753103</v>
      </c>
      <c r="J431">
        <f>(Table2[[#This Row],[1M Return vs Nifty]]-AVERAGE(Table2[1M Return vs Nifty]))/_xlfn.STDEV.P(Table2[1M Return vs Nifty])</f>
        <v>0.56749775960343352</v>
      </c>
      <c r="K431">
        <v>16.442485235376701</v>
      </c>
      <c r="L431">
        <f>(Table2[[#This Row],[6M Return vs Nifty]]-AVERAGE(Table2[6M Return vs Nifty]))/_xlfn.STDEV.P(Table2[6M Return vs Nifty])</f>
        <v>0.32978572930871858</v>
      </c>
      <c r="M431">
        <v>0.52353501147050097</v>
      </c>
      <c r="N431">
        <f>(Table2[[#This Row],[1W Return vs Nifty]]-AVERAGE(Table2[1W Return vs Nifty]))/_xlfn.STDEV.P(Table2[1W Return vs Nifty])</f>
        <v>0.35255777492759344</v>
      </c>
      <c r="O431">
        <v>1587.85</v>
      </c>
      <c r="P431">
        <v>1518.18633247803</v>
      </c>
      <c r="Q431">
        <v>1361.8840501877601</v>
      </c>
      <c r="R431">
        <v>68.032491101957902</v>
      </c>
      <c r="S431" s="2">
        <f>(Table2[[#This Row],[Close Price]]-Table2[[#This Row],[20D EMA]])/Table2[[#This Row],[20D EMA]]</f>
        <v>3.7031205718424401E-2</v>
      </c>
      <c r="T431" s="2">
        <f>(Table2[[#This Row],[Close Price]]-Table2[[#This Row],[50D EMA]])/Table2[[#This Row],[50D EMA]]</f>
        <v>8.4616535384222452E-2</v>
      </c>
      <c r="U431" s="2">
        <f>(Table2[[#This Row],[Close Price]]-Table2[[#This Row],[200D EMA]])/Table2[[#This Row],[200D EMA]]</f>
        <v>0.20909705916078533</v>
      </c>
      <c r="V431">
        <v>0.79394432889358402</v>
      </c>
      <c r="W431">
        <v>1635.55</v>
      </c>
      <c r="X431">
        <v>1662</v>
      </c>
      <c r="Y431">
        <v>1635.55</v>
      </c>
      <c r="Z431">
        <v>1662</v>
      </c>
      <c r="AA431">
        <v>1635.55</v>
      </c>
      <c r="AB431">
        <v>1662</v>
      </c>
      <c r="AC431" s="2">
        <f>(Table2[[#This Row],[Close Price]]/Table2[[#This Row],[Day Low]])-1</f>
        <v>6.7867078352847887E-3</v>
      </c>
      <c r="AD431" s="2">
        <f>(Table2[[#This Row],[Day High]]/Table2[[#This Row],[Close Price]])-1</f>
        <v>9.3219566999664938E-3</v>
      </c>
      <c r="AE431" s="2">
        <f>(Table2[[#This Row],[Close Price]]/Table2[[#This Row],[Current Week Low]])-1</f>
        <v>6.7867078352847887E-3</v>
      </c>
      <c r="AF431" s="2">
        <f>(Table2[[#This Row],[Current Week High]]/Table2[[#This Row],[Close Price]])-1</f>
        <v>9.3219566999664938E-3</v>
      </c>
      <c r="AG431" s="2">
        <f>(Table2[[#This Row],[Close Price]]/Table2[[#This Row],[Current Month Low]])-1</f>
        <v>6.7867078352847887E-3</v>
      </c>
      <c r="AH431" s="2">
        <f>(Table2[[#This Row],[Current Month High]]/Table2[[#This Row],[Close Price]])-1</f>
        <v>9.3219566999664938E-3</v>
      </c>
      <c r="AI431">
        <v>1.1143837488233499</v>
      </c>
      <c r="AJ431">
        <v>49.947639211400997</v>
      </c>
      <c r="AK431" t="str">
        <f>IF(AND(Table2[[#This Row],[20D EMA]]&gt;Table2[[#This Row],[50D EMA]],Table2[[#This Row],[50D EMA]]&gt;Table2[[#This Row],[200D EMA]]),"Uptrend","Downtrend/NoTrend")</f>
        <v>Uptrend</v>
      </c>
      <c r="AL431">
        <v>-0.03</v>
      </c>
      <c r="AM431" t="s">
        <v>10353</v>
      </c>
      <c r="AN431">
        <v>8.02</v>
      </c>
      <c r="AO431" t="s">
        <v>10354</v>
      </c>
      <c r="AP431">
        <v>-1.3249639755480999E-2</v>
      </c>
      <c r="AQ431">
        <f>(Table2[[#This Row],[Sharpe Ratio]]-AVERAGE(Table2[Sharpe Ratio]))/_xlfn.STDEV.P(Table2[Sharpe Ratio])</f>
        <v>-0.87890892863108872</v>
      </c>
      <c r="AR43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5.8457199631409273E-3</v>
      </c>
      <c r="AS431">
        <f>_xlfn.RANK.AVG(Table2[[#This Row],[1Y Return vs Nifty Z-Score]],Table2[1Y Return vs Nifty Z-Score])</f>
        <v>423</v>
      </c>
      <c r="AT431">
        <f>_xlfn.RANK.AVG(Table2[[#This Row],[6M Return vs Nifty Z-Score]],Table2[6M Return vs Nifty Z-Score])</f>
        <v>233</v>
      </c>
      <c r="AU431">
        <f>_xlfn.RANK.AVG(Table2[[#This Row],[Sharpe Ratio Z-Score]],Table2[Sharpe Ratio Z-Score])</f>
        <v>599</v>
      </c>
      <c r="AV431">
        <f>(Table2[[#This Row],[Rank 1Y]]+Table2[[#This Row],[Rank 6M]]+Table2[[#This Row],[Rank Sharpe]])/3</f>
        <v>418.33333333333331</v>
      </c>
    </row>
    <row r="432" spans="1:48" x14ac:dyDescent="0.3">
      <c r="A432" t="s">
        <v>479</v>
      </c>
      <c r="B432" t="s">
        <v>480</v>
      </c>
      <c r="C432" t="s">
        <v>10321</v>
      </c>
      <c r="D432" t="s">
        <v>132</v>
      </c>
      <c r="E432">
        <v>44368.486510985</v>
      </c>
      <c r="F432">
        <v>50181.95</v>
      </c>
      <c r="G432">
        <v>-2.5941134808002402</v>
      </c>
      <c r="H432">
        <f>(Table2[[#This Row],[1Y Return vs Nifty]]-AVERAGE(Table2[1Y Return vs Nifty]))/_xlfn.STDEV.P(Table2[1Y Return vs Nifty])</f>
        <v>-0.42508876685460745</v>
      </c>
      <c r="I432">
        <v>-7.70756927747607</v>
      </c>
      <c r="J432">
        <f>(Table2[[#This Row],[1M Return vs Nifty]]-AVERAGE(Table2[1M Return vs Nifty]))/_xlfn.STDEV.P(Table2[1M Return vs Nifty])</f>
        <v>-0.80349242390165276</v>
      </c>
      <c r="K432">
        <v>19.232299530677501</v>
      </c>
      <c r="L432">
        <f>(Table2[[#This Row],[6M Return vs Nifty]]-AVERAGE(Table2[6M Return vs Nifty]))/_xlfn.STDEV.P(Table2[6M Return vs Nifty])</f>
        <v>0.42727591779058433</v>
      </c>
      <c r="M432">
        <v>-4.5869892805331203</v>
      </c>
      <c r="N432">
        <f>(Table2[[#This Row],[1W Return vs Nifty]]-AVERAGE(Table2[1W Return vs Nifty]))/_xlfn.STDEV.P(Table2[1W Return vs Nifty])</f>
        <v>-0.87544920154410655</v>
      </c>
      <c r="O432">
        <v>51924.27</v>
      </c>
      <c r="P432">
        <v>52490.003530833099</v>
      </c>
      <c r="Q432">
        <v>47095.986319567099</v>
      </c>
      <c r="R432">
        <v>24.462469590952399</v>
      </c>
      <c r="S432" s="2">
        <f>(Table2[[#This Row],[Close Price]]-Table2[[#This Row],[20D EMA]])/Table2[[#This Row],[20D EMA]]</f>
        <v>-3.3555021572763563E-2</v>
      </c>
      <c r="T432" s="2">
        <f>(Table2[[#This Row],[Close Price]]-Table2[[#This Row],[50D EMA]])/Table2[[#This Row],[50D EMA]]</f>
        <v>-4.3971296924705493E-2</v>
      </c>
      <c r="U432" s="2">
        <f>(Table2[[#This Row],[Close Price]]-Table2[[#This Row],[200D EMA]])/Table2[[#This Row],[200D EMA]]</f>
        <v>6.5524982521722119E-2</v>
      </c>
      <c r="V432">
        <v>0.83739492255738801</v>
      </c>
      <c r="W432">
        <v>49900</v>
      </c>
      <c r="X432">
        <v>51380</v>
      </c>
      <c r="Y432">
        <v>49900</v>
      </c>
      <c r="Z432">
        <v>51380</v>
      </c>
      <c r="AA432">
        <v>49900</v>
      </c>
      <c r="AB432">
        <v>51380</v>
      </c>
      <c r="AC432" s="2">
        <f>(Table2[[#This Row],[Close Price]]/Table2[[#This Row],[Day Low]])-1</f>
        <v>5.6503006012023071E-3</v>
      </c>
      <c r="AD432" s="2">
        <f>(Table2[[#This Row],[Day High]]/Table2[[#This Row],[Close Price]])-1</f>
        <v>2.3874122069788006E-2</v>
      </c>
      <c r="AE432" s="2">
        <f>(Table2[[#This Row],[Close Price]]/Table2[[#This Row],[Current Week Low]])-1</f>
        <v>5.6503006012023071E-3</v>
      </c>
      <c r="AF432" s="2">
        <f>(Table2[[#This Row],[Current Week High]]/Table2[[#This Row],[Close Price]])-1</f>
        <v>2.3874122069788006E-2</v>
      </c>
      <c r="AG432" s="2">
        <f>(Table2[[#This Row],[Close Price]]/Table2[[#This Row],[Current Month Low]])-1</f>
        <v>5.6503006012023071E-3</v>
      </c>
      <c r="AH432" s="2">
        <f>(Table2[[#This Row],[Current Month High]]/Table2[[#This Row],[Close Price]])-1</f>
        <v>2.3874122069788006E-2</v>
      </c>
      <c r="AI432">
        <v>19.5529468264983</v>
      </c>
      <c r="AJ432">
        <v>43.468409872575897</v>
      </c>
      <c r="AK432" t="str">
        <f>IF(AND(Table2[[#This Row],[20D EMA]]&gt;Table2[[#This Row],[50D EMA]],Table2[[#This Row],[50D EMA]]&gt;Table2[[#This Row],[200D EMA]]),"Uptrend","Downtrend/NoTrend")</f>
        <v>Downtrend/NoTrend</v>
      </c>
      <c r="AL432">
        <v>-0.16</v>
      </c>
      <c r="AM432" t="s">
        <v>10353</v>
      </c>
      <c r="AN432">
        <v>-1.75</v>
      </c>
      <c r="AO432" t="s">
        <v>10353</v>
      </c>
      <c r="AP432">
        <v>-1.6917796484384E-2</v>
      </c>
      <c r="AQ432">
        <f>(Table2[[#This Row],[Sharpe Ratio]]-AVERAGE(Table2[Sharpe Ratio]))/_xlfn.STDEV.P(Table2[Sharpe Ratio])</f>
        <v>-0.92087745189793924</v>
      </c>
      <c r="AR43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32">
        <f>_xlfn.RANK.AVG(Table2[[#This Row],[1Y Return vs Nifty Z-Score]],Table2[1Y Return vs Nifty Z-Score])</f>
        <v>443</v>
      </c>
      <c r="AT432">
        <f>_xlfn.RANK.AVG(Table2[[#This Row],[6M Return vs Nifty Z-Score]],Table2[6M Return vs Nifty Z-Score])</f>
        <v>206</v>
      </c>
      <c r="AU432">
        <f>_xlfn.RANK.AVG(Table2[[#This Row],[Sharpe Ratio Z-Score]],Table2[Sharpe Ratio Z-Score])</f>
        <v>606</v>
      </c>
      <c r="AV432">
        <f>(Table2[[#This Row],[Rank 1Y]]+Table2[[#This Row],[Rank 6M]]+Table2[[#This Row],[Rank Sharpe]])/3</f>
        <v>418.33333333333331</v>
      </c>
    </row>
    <row r="433" spans="1:48" x14ac:dyDescent="0.3">
      <c r="A433" t="s">
        <v>1601</v>
      </c>
      <c r="B433" t="s">
        <v>1602</v>
      </c>
      <c r="C433" t="s">
        <v>10319</v>
      </c>
      <c r="D433" t="s">
        <v>138</v>
      </c>
      <c r="E433">
        <v>5888.9549999999999</v>
      </c>
      <c r="F433">
        <v>206.63</v>
      </c>
      <c r="G433">
        <v>38.680516116107</v>
      </c>
      <c r="H433">
        <f>(Table2[[#This Row],[1Y Return vs Nifty]]-AVERAGE(Table2[1Y Return vs Nifty]))/_xlfn.STDEV.P(Table2[1Y Return vs Nifty])</f>
        <v>0.27201125471245424</v>
      </c>
      <c r="I433">
        <v>-2.2116576321855299</v>
      </c>
      <c r="J433">
        <f>(Table2[[#This Row],[1M Return vs Nifty]]-AVERAGE(Table2[1M Return vs Nifty]))/_xlfn.STDEV.P(Table2[1M Return vs Nifty])</f>
        <v>-0.23912283172674598</v>
      </c>
      <c r="K433">
        <v>-19.144147208109199</v>
      </c>
      <c r="L433">
        <f>(Table2[[#This Row],[6M Return vs Nifty]]-AVERAGE(Table2[6M Return vs Nifty]))/_xlfn.STDEV.P(Table2[6M Return vs Nifty])</f>
        <v>-0.9137907733259315</v>
      </c>
      <c r="M433">
        <v>1.8448246912253199</v>
      </c>
      <c r="N433">
        <f>(Table2[[#This Row],[1W Return vs Nifty]]-AVERAGE(Table2[1W Return vs Nifty]))/_xlfn.STDEV.P(Table2[1W Return vs Nifty])</f>
        <v>0.67005023792552221</v>
      </c>
      <c r="O433">
        <v>203.37</v>
      </c>
      <c r="P433">
        <v>204.08789985611199</v>
      </c>
      <c r="Q433">
        <v>187.730186322327</v>
      </c>
      <c r="R433">
        <v>60.498869016852296</v>
      </c>
      <c r="S433" s="2">
        <f>(Table2[[#This Row],[Close Price]]-Table2[[#This Row],[20D EMA]])/Table2[[#This Row],[20D EMA]]</f>
        <v>1.602989624821749E-2</v>
      </c>
      <c r="T433" s="2">
        <f>(Table2[[#This Row],[Close Price]]-Table2[[#This Row],[50D EMA]])/Table2[[#This Row],[50D EMA]]</f>
        <v>1.2455908192892684E-2</v>
      </c>
      <c r="U433" s="2">
        <f>(Table2[[#This Row],[Close Price]]-Table2[[#This Row],[200D EMA]])/Table2[[#This Row],[200D EMA]]</f>
        <v>0.10067541106693727</v>
      </c>
      <c r="V433">
        <v>0.48354609562233197</v>
      </c>
      <c r="W433">
        <v>205.8</v>
      </c>
      <c r="X433">
        <v>212.9</v>
      </c>
      <c r="Y433">
        <v>205.8</v>
      </c>
      <c r="Z433">
        <v>212.9</v>
      </c>
      <c r="AA433">
        <v>205.8</v>
      </c>
      <c r="AB433">
        <v>212.9</v>
      </c>
      <c r="AC433" s="2">
        <f>(Table2[[#This Row],[Close Price]]/Table2[[#This Row],[Day Low]])-1</f>
        <v>4.0330417881437874E-3</v>
      </c>
      <c r="AD433" s="2">
        <f>(Table2[[#This Row],[Day High]]/Table2[[#This Row],[Close Price]])-1</f>
        <v>3.034409330687704E-2</v>
      </c>
      <c r="AE433" s="2">
        <f>(Table2[[#This Row],[Close Price]]/Table2[[#This Row],[Current Week Low]])-1</f>
        <v>4.0330417881437874E-3</v>
      </c>
      <c r="AF433" s="2">
        <f>(Table2[[#This Row],[Current Week High]]/Table2[[#This Row],[Close Price]])-1</f>
        <v>3.034409330687704E-2</v>
      </c>
      <c r="AG433" s="2">
        <f>(Table2[[#This Row],[Close Price]]/Table2[[#This Row],[Current Month Low]])-1</f>
        <v>4.0330417881437874E-3</v>
      </c>
      <c r="AH433" s="2">
        <f>(Table2[[#This Row],[Current Month High]]/Table2[[#This Row],[Close Price]])-1</f>
        <v>3.034409330687704E-2</v>
      </c>
      <c r="AI433">
        <v>28.224362386875001</v>
      </c>
      <c r="AJ433">
        <v>88.531021897810206</v>
      </c>
      <c r="AK433" t="str">
        <f>IF(AND(Table2[[#This Row],[20D EMA]]&gt;Table2[[#This Row],[50D EMA]],Table2[[#This Row],[50D EMA]]&gt;Table2[[#This Row],[200D EMA]]),"Uptrend","Downtrend/NoTrend")</f>
        <v>Downtrend/NoTrend</v>
      </c>
      <c r="AL433">
        <v>0.08</v>
      </c>
      <c r="AM433" t="s">
        <v>10354</v>
      </c>
      <c r="AN433">
        <v>5.08</v>
      </c>
      <c r="AO433" t="s">
        <v>10354</v>
      </c>
      <c r="AP433">
        <v>3.8696864227930998E-2</v>
      </c>
      <c r="AQ433">
        <f>(Table2[[#This Row],[Sharpe Ratio]]-AVERAGE(Table2[Sharpe Ratio]))/_xlfn.STDEV.P(Table2[Sharpe Ratio])</f>
        <v>-0.28457280229240933</v>
      </c>
      <c r="AR43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33">
        <f>_xlfn.RANK.AVG(Table2[[#This Row],[1Y Return vs Nifty Z-Score]],Table2[1Y Return vs Nifty Z-Score])</f>
        <v>227</v>
      </c>
      <c r="AT433">
        <f>_xlfn.RANK.AVG(Table2[[#This Row],[6M Return vs Nifty Z-Score]],Table2[6M Return vs Nifty Z-Score])</f>
        <v>613</v>
      </c>
      <c r="AU433">
        <f>_xlfn.RANK.AVG(Table2[[#This Row],[Sharpe Ratio Z-Score]],Table2[Sharpe Ratio Z-Score])</f>
        <v>416</v>
      </c>
      <c r="AV433">
        <f>(Table2[[#This Row],[Rank 1Y]]+Table2[[#This Row],[Rank 6M]]+Table2[[#This Row],[Rank Sharpe]])/3</f>
        <v>418.66666666666669</v>
      </c>
    </row>
    <row r="434" spans="1:48" x14ac:dyDescent="0.3">
      <c r="A434" t="s">
        <v>1167</v>
      </c>
      <c r="B434" t="s">
        <v>1168</v>
      </c>
      <c r="C434" t="s">
        <v>10315</v>
      </c>
      <c r="D434" t="s">
        <v>415</v>
      </c>
      <c r="E434">
        <v>10470.66094064</v>
      </c>
      <c r="F434">
        <v>401.6</v>
      </c>
      <c r="G434">
        <v>21.338424535516101</v>
      </c>
      <c r="H434">
        <f>(Table2[[#This Row],[1Y Return vs Nifty]]-AVERAGE(Table2[1Y Return vs Nifty]))/_xlfn.STDEV.P(Table2[1Y Return vs Nifty])</f>
        <v>-2.0884709052989999E-2</v>
      </c>
      <c r="I434">
        <v>-9.1224500544735108</v>
      </c>
      <c r="J434">
        <f>(Table2[[#This Row],[1M Return vs Nifty]]-AVERAGE(Table2[1M Return vs Nifty]))/_xlfn.STDEV.P(Table2[1M Return vs Nifty])</f>
        <v>-0.94878509573243275</v>
      </c>
      <c r="K434">
        <v>-35.699780453935396</v>
      </c>
      <c r="L434">
        <f>(Table2[[#This Row],[6M Return vs Nifty]]-AVERAGE(Table2[6M Return vs Nifty]))/_xlfn.STDEV.P(Table2[6M Return vs Nifty])</f>
        <v>-1.4923281362933887</v>
      </c>
      <c r="M434">
        <v>-3.6279338105920602</v>
      </c>
      <c r="N434">
        <f>(Table2[[#This Row],[1W Return vs Nifty]]-AVERAGE(Table2[1W Return vs Nifty]))/_xlfn.STDEV.P(Table2[1W Return vs Nifty])</f>
        <v>-0.64499793262953697</v>
      </c>
      <c r="O434">
        <v>410.34</v>
      </c>
      <c r="P434">
        <v>417.93316494744897</v>
      </c>
      <c r="Q434">
        <v>398.56503686576701</v>
      </c>
      <c r="R434">
        <v>39.051396963214302</v>
      </c>
      <c r="S434" s="2">
        <f>(Table2[[#This Row],[Close Price]]-Table2[[#This Row],[20D EMA]])/Table2[[#This Row],[20D EMA]]</f>
        <v>-2.1299410245162433E-2</v>
      </c>
      <c r="T434" s="2">
        <f>(Table2[[#This Row],[Close Price]]-Table2[[#This Row],[50D EMA]])/Table2[[#This Row],[50D EMA]]</f>
        <v>-3.9080806017159908E-2</v>
      </c>
      <c r="U434" s="2">
        <f>(Table2[[#This Row],[Close Price]]-Table2[[#This Row],[200D EMA]])/Table2[[#This Row],[200D EMA]]</f>
        <v>7.6147249595682857E-3</v>
      </c>
      <c r="V434">
        <v>0.414361830035891</v>
      </c>
      <c r="W434">
        <v>400.2</v>
      </c>
      <c r="X434">
        <v>407.9</v>
      </c>
      <c r="Y434">
        <v>400.2</v>
      </c>
      <c r="Z434">
        <v>407.9</v>
      </c>
      <c r="AA434">
        <v>400.2</v>
      </c>
      <c r="AB434">
        <v>407.9</v>
      </c>
      <c r="AC434" s="2">
        <f>(Table2[[#This Row],[Close Price]]/Table2[[#This Row],[Day Low]])-1</f>
        <v>3.4982508745629026E-3</v>
      </c>
      <c r="AD434" s="2">
        <f>(Table2[[#This Row],[Day High]]/Table2[[#This Row],[Close Price]])-1</f>
        <v>1.5687250996015756E-2</v>
      </c>
      <c r="AE434" s="2">
        <f>(Table2[[#This Row],[Close Price]]/Table2[[#This Row],[Current Week Low]])-1</f>
        <v>3.4982508745629026E-3</v>
      </c>
      <c r="AF434" s="2">
        <f>(Table2[[#This Row],[Current Week High]]/Table2[[#This Row],[Close Price]])-1</f>
        <v>1.5687250996015756E-2</v>
      </c>
      <c r="AG434" s="2">
        <f>(Table2[[#This Row],[Close Price]]/Table2[[#This Row],[Current Month Low]])-1</f>
        <v>3.4982508745629026E-3</v>
      </c>
      <c r="AH434" s="2">
        <f>(Table2[[#This Row],[Current Month High]]/Table2[[#This Row],[Close Price]])-1</f>
        <v>1.5687250996015756E-2</v>
      </c>
      <c r="AI434">
        <v>37.935756972111498</v>
      </c>
      <c r="AJ434">
        <v>63.252032520325201</v>
      </c>
      <c r="AK434" t="str">
        <f>IF(AND(Table2[[#This Row],[20D EMA]]&gt;Table2[[#This Row],[50D EMA]],Table2[[#This Row],[50D EMA]]&gt;Table2[[#This Row],[200D EMA]]),"Uptrend","Downtrend/NoTrend")</f>
        <v>Downtrend/NoTrend</v>
      </c>
      <c r="AL434">
        <v>-0.04</v>
      </c>
      <c r="AM434" t="s">
        <v>10353</v>
      </c>
      <c r="AN434">
        <v>2.0299999999999998</v>
      </c>
      <c r="AO434" t="s">
        <v>10354</v>
      </c>
      <c r="AP434">
        <v>9.8445214129941006E-2</v>
      </c>
      <c r="AQ434">
        <f>(Table2[[#This Row],[Sharpe Ratio]]-AVERAGE(Table2[Sharpe Ratio]))/_xlfn.STDEV.P(Table2[Sharpe Ratio])</f>
        <v>0.39902667241388068</v>
      </c>
      <c r="AR43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34">
        <f>_xlfn.RANK.AVG(Table2[[#This Row],[1Y Return vs Nifty Z-Score]],Table2[1Y Return vs Nifty Z-Score])</f>
        <v>307</v>
      </c>
      <c r="AT434">
        <f>_xlfn.RANK.AVG(Table2[[#This Row],[6M Return vs Nifty Z-Score]],Table2[6M Return vs Nifty Z-Score])</f>
        <v>716</v>
      </c>
      <c r="AU434">
        <f>_xlfn.RANK.AVG(Table2[[#This Row],[Sharpe Ratio Z-Score]],Table2[Sharpe Ratio Z-Score])</f>
        <v>234</v>
      </c>
      <c r="AV434">
        <f>(Table2[[#This Row],[Rank 1Y]]+Table2[[#This Row],[Rank 6M]]+Table2[[#This Row],[Rank Sharpe]])/3</f>
        <v>419</v>
      </c>
    </row>
    <row r="435" spans="1:48" x14ac:dyDescent="0.3">
      <c r="A435" t="s">
        <v>2012</v>
      </c>
      <c r="B435" t="s">
        <v>2013</v>
      </c>
      <c r="C435" t="s">
        <v>10312</v>
      </c>
      <c r="D435" t="s">
        <v>509</v>
      </c>
      <c r="E435">
        <v>3276.0148082000001</v>
      </c>
      <c r="F435">
        <v>450.7</v>
      </c>
      <c r="G435">
        <v>-21.5419524128442</v>
      </c>
      <c r="H435">
        <f>(Table2[[#This Row],[1Y Return vs Nifty]]-AVERAGE(Table2[1Y Return vs Nifty]))/_xlfn.STDEV.P(Table2[1Y Return vs Nifty])</f>
        <v>-0.745104695699352</v>
      </c>
      <c r="I435">
        <v>8.0760324604041394</v>
      </c>
      <c r="J435">
        <f>(Table2[[#This Row],[1M Return vs Nifty]]-AVERAGE(Table2[1M Return vs Nifty]))/_xlfn.STDEV.P(Table2[1M Return vs Nifty])</f>
        <v>0.81730962874628343</v>
      </c>
      <c r="K435">
        <v>19.171074527272399</v>
      </c>
      <c r="L435">
        <f>(Table2[[#This Row],[6M Return vs Nifty]]-AVERAGE(Table2[6M Return vs Nifty]))/_xlfn.STDEV.P(Table2[6M Return vs Nifty])</f>
        <v>0.42513640723899665</v>
      </c>
      <c r="M435">
        <v>-7.8325664101427597</v>
      </c>
      <c r="N435">
        <f>(Table2[[#This Row],[1W Return vs Nifty]]-AVERAGE(Table2[1W Return vs Nifty]))/_xlfn.STDEV.P(Table2[1W Return vs Nifty])</f>
        <v>-1.6553283548579536</v>
      </c>
      <c r="O435">
        <v>452.86</v>
      </c>
      <c r="P435">
        <v>421.20957439581298</v>
      </c>
      <c r="Q435">
        <v>373.08761912579598</v>
      </c>
      <c r="R435">
        <v>40.305373422126003</v>
      </c>
      <c r="S435" s="2">
        <f>(Table2[[#This Row],[Close Price]]-Table2[[#This Row],[20D EMA]])/Table2[[#This Row],[20D EMA]]</f>
        <v>-4.7696859956720067E-3</v>
      </c>
      <c r="T435" s="2">
        <f>(Table2[[#This Row],[Close Price]]-Table2[[#This Row],[50D EMA]])/Table2[[#This Row],[50D EMA]]</f>
        <v>7.0013663973541806E-2</v>
      </c>
      <c r="U435" s="2">
        <f>(Table2[[#This Row],[Close Price]]-Table2[[#This Row],[200D EMA]])/Table2[[#This Row],[200D EMA]]</f>
        <v>0.20802722174502128</v>
      </c>
      <c r="V435">
        <v>0.76949890216505801</v>
      </c>
      <c r="W435">
        <v>447.55</v>
      </c>
      <c r="X435">
        <v>462.75</v>
      </c>
      <c r="Y435">
        <v>447.55</v>
      </c>
      <c r="Z435">
        <v>462.75</v>
      </c>
      <c r="AA435">
        <v>447.55</v>
      </c>
      <c r="AB435">
        <v>462.75</v>
      </c>
      <c r="AC435" s="2">
        <f>(Table2[[#This Row],[Close Price]]/Table2[[#This Row],[Day Low]])-1</f>
        <v>7.0383197408110387E-3</v>
      </c>
      <c r="AD435" s="2">
        <f>(Table2[[#This Row],[Day High]]/Table2[[#This Row],[Close Price]])-1</f>
        <v>2.673618815176404E-2</v>
      </c>
      <c r="AE435" s="2">
        <f>(Table2[[#This Row],[Close Price]]/Table2[[#This Row],[Current Week Low]])-1</f>
        <v>7.0383197408110387E-3</v>
      </c>
      <c r="AF435" s="2">
        <f>(Table2[[#This Row],[Current Week High]]/Table2[[#This Row],[Close Price]])-1</f>
        <v>2.673618815176404E-2</v>
      </c>
      <c r="AG435" s="2">
        <f>(Table2[[#This Row],[Close Price]]/Table2[[#This Row],[Current Month Low]])-1</f>
        <v>7.0383197408110387E-3</v>
      </c>
      <c r="AH435" s="2">
        <f>(Table2[[#This Row],[Current Month High]]/Table2[[#This Row],[Close Price]])-1</f>
        <v>2.673618815176404E-2</v>
      </c>
      <c r="AI435">
        <v>12.047925449300999</v>
      </c>
      <c r="AJ435">
        <v>52.753770547364802</v>
      </c>
      <c r="AK435" t="str">
        <f>IF(AND(Table2[[#This Row],[20D EMA]]&gt;Table2[[#This Row],[50D EMA]],Table2[[#This Row],[50D EMA]]&gt;Table2[[#This Row],[200D EMA]]),"Uptrend","Downtrend/NoTrend")</f>
        <v>Uptrend</v>
      </c>
      <c r="AL435">
        <v>0.3</v>
      </c>
      <c r="AM435" t="s">
        <v>10354</v>
      </c>
      <c r="AN435">
        <v>0.65</v>
      </c>
      <c r="AO435" t="s">
        <v>10354</v>
      </c>
      <c r="AP435">
        <v>1.6956003921646E-2</v>
      </c>
      <c r="AQ435">
        <f>(Table2[[#This Row],[Sharpe Ratio]]-AVERAGE(Table2[Sharpe Ratio]))/_xlfn.STDEV.P(Table2[Sharpe Ratio])</f>
        <v>-0.53331675437499693</v>
      </c>
      <c r="AR43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-1.6913037689470225</v>
      </c>
      <c r="AS435">
        <f>_xlfn.RANK.AVG(Table2[[#This Row],[1Y Return vs Nifty Z-Score]],Table2[1Y Return vs Nifty Z-Score])</f>
        <v>572</v>
      </c>
      <c r="AT435">
        <f>_xlfn.RANK.AVG(Table2[[#This Row],[6M Return vs Nifty Z-Score]],Table2[6M Return vs Nifty Z-Score])</f>
        <v>207</v>
      </c>
      <c r="AU435">
        <f>_xlfn.RANK.AVG(Table2[[#This Row],[Sharpe Ratio Z-Score]],Table2[Sharpe Ratio Z-Score])</f>
        <v>478</v>
      </c>
      <c r="AV435">
        <f>(Table2[[#This Row],[Rank 1Y]]+Table2[[#This Row],[Rank 6M]]+Table2[[#This Row],[Rank Sharpe]])/3</f>
        <v>419</v>
      </c>
    </row>
    <row r="436" spans="1:48" x14ac:dyDescent="0.3">
      <c r="A436" t="s">
        <v>1221</v>
      </c>
      <c r="B436" t="s">
        <v>1222</v>
      </c>
      <c r="C436" t="s">
        <v>10312</v>
      </c>
      <c r="D436" t="s">
        <v>222</v>
      </c>
      <c r="E436">
        <v>9714.8238196000002</v>
      </c>
      <c r="F436">
        <v>727.55</v>
      </c>
      <c r="G436">
        <v>-11.832385361183301</v>
      </c>
      <c r="H436">
        <f>(Table2[[#This Row],[1Y Return vs Nifty]]-AVERAGE(Table2[1Y Return vs Nifty]))/_xlfn.STDEV.P(Table2[1Y Return vs Nifty])</f>
        <v>-0.58111680611143868</v>
      </c>
      <c r="I436">
        <v>8.7250550731768399</v>
      </c>
      <c r="J436">
        <f>(Table2[[#This Row],[1M Return vs Nifty]]-AVERAGE(Table2[1M Return vs Nifty]))/_xlfn.STDEV.P(Table2[1M Return vs Nifty])</f>
        <v>0.88395710252739779</v>
      </c>
      <c r="K436">
        <v>2.6798841521489698</v>
      </c>
      <c r="L436">
        <f>(Table2[[#This Row],[6M Return vs Nifty]]-AVERAGE(Table2[6M Return vs Nifty]))/_xlfn.STDEV.P(Table2[6M Return vs Nifty])</f>
        <v>-0.15114899665659387</v>
      </c>
      <c r="M436">
        <v>-2.2585838104952298</v>
      </c>
      <c r="N436">
        <f>(Table2[[#This Row],[1W Return vs Nifty]]-AVERAGE(Table2[1W Return vs Nifty]))/_xlfn.STDEV.P(Table2[1W Return vs Nifty])</f>
        <v>-0.31595706377356342</v>
      </c>
      <c r="O436">
        <v>691.83</v>
      </c>
      <c r="P436">
        <v>654.13437233425998</v>
      </c>
      <c r="Q436">
        <v>620.05045401626296</v>
      </c>
      <c r="R436">
        <v>81.001081582265201</v>
      </c>
      <c r="S436" s="2">
        <f>(Table2[[#This Row],[Close Price]]-Table2[[#This Row],[20D EMA]])/Table2[[#This Row],[20D EMA]]</f>
        <v>5.1631181070494067E-2</v>
      </c>
      <c r="T436" s="2">
        <f>(Table2[[#This Row],[Close Price]]-Table2[[#This Row],[50D EMA]])/Table2[[#This Row],[50D EMA]]</f>
        <v>0.11223325171517648</v>
      </c>
      <c r="U436" s="2">
        <f>(Table2[[#This Row],[Close Price]]-Table2[[#This Row],[200D EMA]])/Table2[[#This Row],[200D EMA]]</f>
        <v>0.17337225589857796</v>
      </c>
      <c r="V436">
        <v>0.61104394787231597</v>
      </c>
      <c r="W436">
        <v>713.65</v>
      </c>
      <c r="X436">
        <v>735</v>
      </c>
      <c r="Y436">
        <v>713.65</v>
      </c>
      <c r="Z436">
        <v>735</v>
      </c>
      <c r="AA436">
        <v>713.65</v>
      </c>
      <c r="AB436">
        <v>735</v>
      </c>
      <c r="AC436" s="2">
        <f>(Table2[[#This Row],[Close Price]]/Table2[[#This Row],[Day Low]])-1</f>
        <v>1.9477334827996851E-2</v>
      </c>
      <c r="AD436" s="2">
        <f>(Table2[[#This Row],[Day High]]/Table2[[#This Row],[Close Price]])-1</f>
        <v>1.0239846058690105E-2</v>
      </c>
      <c r="AE436" s="2">
        <f>(Table2[[#This Row],[Close Price]]/Table2[[#This Row],[Current Week Low]])-1</f>
        <v>1.9477334827996851E-2</v>
      </c>
      <c r="AF436" s="2">
        <f>(Table2[[#This Row],[Current Week High]]/Table2[[#This Row],[Close Price]])-1</f>
        <v>1.0239846058690105E-2</v>
      </c>
      <c r="AG436" s="2">
        <f>(Table2[[#This Row],[Close Price]]/Table2[[#This Row],[Current Month Low]])-1</f>
        <v>1.9477334827996851E-2</v>
      </c>
      <c r="AH436" s="2">
        <f>(Table2[[#This Row],[Current Month High]]/Table2[[#This Row],[Close Price]])-1</f>
        <v>1.0239846058690105E-2</v>
      </c>
      <c r="AI436">
        <v>1.36760360112708</v>
      </c>
      <c r="AJ436">
        <v>31.898114575779498</v>
      </c>
      <c r="AK436" t="str">
        <f>IF(AND(Table2[[#This Row],[20D EMA]]&gt;Table2[[#This Row],[50D EMA]],Table2[[#This Row],[50D EMA]]&gt;Table2[[#This Row],[200D EMA]]),"Uptrend","Downtrend/NoTrend")</f>
        <v>Uptrend</v>
      </c>
      <c r="AL436">
        <v>0.09</v>
      </c>
      <c r="AM436" t="s">
        <v>10354</v>
      </c>
      <c r="AN436">
        <v>9.5500000000000007</v>
      </c>
      <c r="AO436" t="s">
        <v>10354</v>
      </c>
      <c r="AP436">
        <v>5.8085522152518998E-2</v>
      </c>
      <c r="AQ436">
        <f>(Table2[[#This Row],[Sharpe Ratio]]-AVERAGE(Table2[Sharpe Ratio]))/_xlfn.STDEV.P(Table2[Sharpe Ratio])</f>
        <v>-6.2741130049651359E-2</v>
      </c>
      <c r="AR43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-0.2270068940638495</v>
      </c>
      <c r="AS436">
        <f>_xlfn.RANK.AVG(Table2[[#This Row],[1Y Return vs Nifty Z-Score]],Table2[1Y Return vs Nifty Z-Score])</f>
        <v>514</v>
      </c>
      <c r="AT436">
        <f>_xlfn.RANK.AVG(Table2[[#This Row],[6M Return vs Nifty Z-Score]],Table2[6M Return vs Nifty Z-Score])</f>
        <v>374</v>
      </c>
      <c r="AU436">
        <f>_xlfn.RANK.AVG(Table2[[#This Row],[Sharpe Ratio Z-Score]],Table2[Sharpe Ratio Z-Score])</f>
        <v>370</v>
      </c>
      <c r="AV436">
        <f>(Table2[[#This Row],[Rank 1Y]]+Table2[[#This Row],[Rank 6M]]+Table2[[#This Row],[Rank Sharpe]])/3</f>
        <v>419.33333333333331</v>
      </c>
    </row>
    <row r="437" spans="1:48" x14ac:dyDescent="0.3">
      <c r="A437" t="s">
        <v>604</v>
      </c>
      <c r="B437" t="s">
        <v>605</v>
      </c>
      <c r="C437" t="s">
        <v>10315</v>
      </c>
      <c r="D437" t="s">
        <v>415</v>
      </c>
      <c r="E437">
        <v>31713.765738509999</v>
      </c>
      <c r="F437">
        <v>499.35</v>
      </c>
      <c r="G437">
        <v>-1.9781849485201299</v>
      </c>
      <c r="H437">
        <f>(Table2[[#This Row],[1Y Return vs Nifty]]-AVERAGE(Table2[1Y Return vs Nifty]))/_xlfn.STDEV.P(Table2[1Y Return vs Nifty])</f>
        <v>-0.41468615882809218</v>
      </c>
      <c r="I437">
        <v>-11.43760063599</v>
      </c>
      <c r="J437">
        <f>(Table2[[#This Row],[1M Return vs Nifty]]-AVERAGE(Table2[1M Return vs Nifty]))/_xlfn.STDEV.P(Table2[1M Return vs Nifty])</f>
        <v>-1.1865255606166505</v>
      </c>
      <c r="K437">
        <v>-18.956123689517302</v>
      </c>
      <c r="L437">
        <f>(Table2[[#This Row],[6M Return vs Nifty]]-AVERAGE(Table2[6M Return vs Nifty]))/_xlfn.STDEV.P(Table2[6M Return vs Nifty])</f>
        <v>-0.90722028284653877</v>
      </c>
      <c r="M437">
        <v>-4.4248866715806701</v>
      </c>
      <c r="N437">
        <f>(Table2[[#This Row],[1W Return vs Nifty]]-AVERAGE(Table2[1W Return vs Nifty]))/_xlfn.STDEV.P(Table2[1W Return vs Nifty])</f>
        <v>-0.83649759436569149</v>
      </c>
      <c r="O437">
        <v>504.06</v>
      </c>
      <c r="P437">
        <v>508.665451290134</v>
      </c>
      <c r="Q437">
        <v>481.17635630806302</v>
      </c>
      <c r="R437">
        <v>47.497122373046501</v>
      </c>
      <c r="S437" s="2">
        <f>(Table2[[#This Row],[Close Price]]-Table2[[#This Row],[20D EMA]])/Table2[[#This Row],[20D EMA]]</f>
        <v>-9.3441256993214688E-3</v>
      </c>
      <c r="T437" s="2">
        <f>(Table2[[#This Row],[Close Price]]-Table2[[#This Row],[50D EMA]])/Table2[[#This Row],[50D EMA]]</f>
        <v>-1.8313512872767539E-2</v>
      </c>
      <c r="U437" s="2">
        <f>(Table2[[#This Row],[Close Price]]-Table2[[#This Row],[200D EMA]])/Table2[[#This Row],[200D EMA]]</f>
        <v>3.776919512708083E-2</v>
      </c>
      <c r="V437">
        <v>0.55968262683921599</v>
      </c>
      <c r="W437">
        <v>492.8</v>
      </c>
      <c r="X437">
        <v>500.25</v>
      </c>
      <c r="Y437">
        <v>492.8</v>
      </c>
      <c r="Z437">
        <v>500.25</v>
      </c>
      <c r="AA437">
        <v>492.8</v>
      </c>
      <c r="AB437">
        <v>500.25</v>
      </c>
      <c r="AC437" s="2">
        <f>(Table2[[#This Row],[Close Price]]/Table2[[#This Row],[Day Low]])-1</f>
        <v>1.3291396103896069E-2</v>
      </c>
      <c r="AD437" s="2">
        <f>(Table2[[#This Row],[Day High]]/Table2[[#This Row],[Close Price]])-1</f>
        <v>1.8023430459597201E-3</v>
      </c>
      <c r="AE437" s="2">
        <f>(Table2[[#This Row],[Close Price]]/Table2[[#This Row],[Current Week Low]])-1</f>
        <v>1.3291396103896069E-2</v>
      </c>
      <c r="AF437" s="2">
        <f>(Table2[[#This Row],[Current Week High]]/Table2[[#This Row],[Close Price]])-1</f>
        <v>1.8023430459597201E-3</v>
      </c>
      <c r="AG437" s="2">
        <f>(Table2[[#This Row],[Close Price]]/Table2[[#This Row],[Current Month Low]])-1</f>
        <v>1.3291396103896069E-2</v>
      </c>
      <c r="AH437" s="2">
        <f>(Table2[[#This Row],[Current Month High]]/Table2[[#This Row],[Close Price]])-1</f>
        <v>1.8023430459597201E-3</v>
      </c>
      <c r="AI437">
        <v>13.757885250826</v>
      </c>
      <c r="AJ437">
        <v>36.808219178082098</v>
      </c>
      <c r="AK437" t="str">
        <f>IF(AND(Table2[[#This Row],[20D EMA]]&gt;Table2[[#This Row],[50D EMA]],Table2[[#This Row],[50D EMA]]&gt;Table2[[#This Row],[200D EMA]]),"Uptrend","Downtrend/NoTrend")</f>
        <v>Downtrend/NoTrend</v>
      </c>
      <c r="AL437">
        <v>0.01</v>
      </c>
      <c r="AM437" t="s">
        <v>10354</v>
      </c>
      <c r="AN437">
        <v>2.66</v>
      </c>
      <c r="AO437" t="s">
        <v>10354</v>
      </c>
      <c r="AP437">
        <v>0.10985294939075201</v>
      </c>
      <c r="AQ437">
        <f>(Table2[[#This Row],[Sharpe Ratio]]-AVERAGE(Table2[Sharpe Ratio]))/_xlfn.STDEV.P(Table2[Sharpe Ratio])</f>
        <v>0.52954612348940699</v>
      </c>
      <c r="AR43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37">
        <f>_xlfn.RANK.AVG(Table2[[#This Row],[1Y Return vs Nifty Z-Score]],Table2[1Y Return vs Nifty Z-Score])</f>
        <v>437</v>
      </c>
      <c r="AT437">
        <f>_xlfn.RANK.AVG(Table2[[#This Row],[6M Return vs Nifty Z-Score]],Table2[6M Return vs Nifty Z-Score])</f>
        <v>612</v>
      </c>
      <c r="AU437">
        <f>_xlfn.RANK.AVG(Table2[[#This Row],[Sharpe Ratio Z-Score]],Table2[Sharpe Ratio Z-Score])</f>
        <v>211</v>
      </c>
      <c r="AV437">
        <f>(Table2[[#This Row],[Rank 1Y]]+Table2[[#This Row],[Rank 6M]]+Table2[[#This Row],[Rank Sharpe]])/3</f>
        <v>420</v>
      </c>
    </row>
    <row r="438" spans="1:48" x14ac:dyDescent="0.3">
      <c r="A438" t="s">
        <v>1290</v>
      </c>
      <c r="B438" t="s">
        <v>1291</v>
      </c>
      <c r="C438" t="s">
        <v>10310</v>
      </c>
      <c r="D438" t="s">
        <v>535</v>
      </c>
      <c r="E438">
        <v>8957.60482056</v>
      </c>
      <c r="F438">
        <v>271.2</v>
      </c>
      <c r="G438">
        <v>-10.909496234258601</v>
      </c>
      <c r="H438">
        <f>(Table2[[#This Row],[1Y Return vs Nifty]]-AVERAGE(Table2[1Y Return vs Nifty]))/_xlfn.STDEV.P(Table2[1Y Return vs Nifty])</f>
        <v>-0.56552984539086515</v>
      </c>
      <c r="I438">
        <v>10.016085639036</v>
      </c>
      <c r="J438">
        <f>(Table2[[#This Row],[1M Return vs Nifty]]-AVERAGE(Table2[1M Return vs Nifty]))/_xlfn.STDEV.P(Table2[1M Return vs Nifty])</f>
        <v>1.016531721801641</v>
      </c>
      <c r="K438">
        <v>2.3703747612280499</v>
      </c>
      <c r="L438">
        <f>(Table2[[#This Row],[6M Return vs Nifty]]-AVERAGE(Table2[6M Return vs Nifty]))/_xlfn.STDEV.P(Table2[6M Return vs Nifty])</f>
        <v>-0.16196481651550482</v>
      </c>
      <c r="M438">
        <v>0.49718871201563303</v>
      </c>
      <c r="N438">
        <f>(Table2[[#This Row],[1W Return vs Nifty]]-AVERAGE(Table2[1W Return vs Nifty]))/_xlfn.STDEV.P(Table2[1W Return vs Nifty])</f>
        <v>0.34622702730050292</v>
      </c>
      <c r="O438">
        <v>257.45</v>
      </c>
      <c r="P438">
        <v>247.50151614610999</v>
      </c>
      <c r="Q438">
        <v>228.910364802403</v>
      </c>
      <c r="R438">
        <v>61.370496230647703</v>
      </c>
      <c r="S438" s="2">
        <f>(Table2[[#This Row],[Close Price]]-Table2[[#This Row],[20D EMA]])/Table2[[#This Row],[20D EMA]]</f>
        <v>5.3408428821130317E-2</v>
      </c>
      <c r="T438" s="2">
        <f>(Table2[[#This Row],[Close Price]]-Table2[[#This Row],[50D EMA]])/Table2[[#This Row],[50D EMA]]</f>
        <v>9.5750863359963578E-2</v>
      </c>
      <c r="U438" s="2">
        <f>(Table2[[#This Row],[Close Price]]-Table2[[#This Row],[200D EMA]])/Table2[[#This Row],[200D EMA]]</f>
        <v>0.18474320826014889</v>
      </c>
      <c r="V438">
        <v>1.12302512513284</v>
      </c>
      <c r="W438">
        <v>264.60000000000002</v>
      </c>
      <c r="X438">
        <v>279</v>
      </c>
      <c r="Y438">
        <v>264.60000000000002</v>
      </c>
      <c r="Z438">
        <v>279</v>
      </c>
      <c r="AA438">
        <v>264.60000000000002</v>
      </c>
      <c r="AB438">
        <v>279</v>
      </c>
      <c r="AC438" s="2">
        <f>(Table2[[#This Row],[Close Price]]/Table2[[#This Row],[Day Low]])-1</f>
        <v>2.4943310657596252E-2</v>
      </c>
      <c r="AD438" s="2">
        <f>(Table2[[#This Row],[Day High]]/Table2[[#This Row],[Close Price]])-1</f>
        <v>2.8761061946902755E-2</v>
      </c>
      <c r="AE438" s="2">
        <f>(Table2[[#This Row],[Close Price]]/Table2[[#This Row],[Current Week Low]])-1</f>
        <v>2.4943310657596252E-2</v>
      </c>
      <c r="AF438" s="2">
        <f>(Table2[[#This Row],[Current Week High]]/Table2[[#This Row],[Close Price]])-1</f>
        <v>2.8761061946902755E-2</v>
      </c>
      <c r="AG438" s="2">
        <f>(Table2[[#This Row],[Close Price]]/Table2[[#This Row],[Current Month Low]])-1</f>
        <v>2.4943310657596252E-2</v>
      </c>
      <c r="AH438" s="2">
        <f>(Table2[[#This Row],[Current Month High]]/Table2[[#This Row],[Close Price]])-1</f>
        <v>2.8761061946902755E-2</v>
      </c>
      <c r="AI438">
        <v>3.4660766961652101</v>
      </c>
      <c r="AJ438">
        <v>34.523809523809497</v>
      </c>
      <c r="AK438" t="str">
        <f>IF(AND(Table2[[#This Row],[20D EMA]]&gt;Table2[[#This Row],[50D EMA]],Table2[[#This Row],[50D EMA]]&gt;Table2[[#This Row],[200D EMA]]),"Uptrend","Downtrend/NoTrend")</f>
        <v>Uptrend</v>
      </c>
      <c r="AL438">
        <v>0.16</v>
      </c>
      <c r="AM438" t="s">
        <v>10354</v>
      </c>
      <c r="AN438">
        <v>13.81</v>
      </c>
      <c r="AO438" t="s">
        <v>10354</v>
      </c>
      <c r="AP438">
        <v>5.3591935545358002E-2</v>
      </c>
      <c r="AQ438">
        <f>(Table2[[#This Row],[Sharpe Ratio]]-AVERAGE(Table2[Sharpe Ratio]))/_xlfn.STDEV.P(Table2[Sharpe Ratio])</f>
        <v>-0.11415365356269212</v>
      </c>
      <c r="AR43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0.52111043363308185</v>
      </c>
      <c r="AS438">
        <f>_xlfn.RANK.AVG(Table2[[#This Row],[1Y Return vs Nifty Z-Score]],Table2[1Y Return vs Nifty Z-Score])</f>
        <v>509</v>
      </c>
      <c r="AT438">
        <f>_xlfn.RANK.AVG(Table2[[#This Row],[6M Return vs Nifty Z-Score]],Table2[6M Return vs Nifty Z-Score])</f>
        <v>380</v>
      </c>
      <c r="AU438">
        <f>_xlfn.RANK.AVG(Table2[[#This Row],[Sharpe Ratio Z-Score]],Table2[Sharpe Ratio Z-Score])</f>
        <v>374</v>
      </c>
      <c r="AV438">
        <f>(Table2[[#This Row],[Rank 1Y]]+Table2[[#This Row],[Rank 6M]]+Table2[[#This Row],[Rank Sharpe]])/3</f>
        <v>421</v>
      </c>
    </row>
    <row r="439" spans="1:48" x14ac:dyDescent="0.3">
      <c r="A439" t="s">
        <v>1252</v>
      </c>
      <c r="B439" t="s">
        <v>1253</v>
      </c>
      <c r="C439" t="s">
        <v>10320</v>
      </c>
      <c r="D439" t="s">
        <v>113</v>
      </c>
      <c r="E439">
        <v>9367.3247819999997</v>
      </c>
      <c r="F439">
        <v>677.8</v>
      </c>
      <c r="G439">
        <v>20.439251654270901</v>
      </c>
      <c r="H439">
        <f>(Table2[[#This Row],[1Y Return vs Nifty]]-AVERAGE(Table2[1Y Return vs Nifty]))/_xlfn.STDEV.P(Table2[1Y Return vs Nifty])</f>
        <v>-3.60711187441266E-2</v>
      </c>
      <c r="I439">
        <v>-6.7209598200829896</v>
      </c>
      <c r="J439">
        <f>(Table2[[#This Row],[1M Return vs Nifty]]-AVERAGE(Table2[1M Return vs Nifty]))/_xlfn.STDEV.P(Table2[1M Return vs Nifty])</f>
        <v>-0.70217849947166799</v>
      </c>
      <c r="K439">
        <v>-0.75101105497116705</v>
      </c>
      <c r="L439">
        <f>(Table2[[#This Row],[6M Return vs Nifty]]-AVERAGE(Table2[6M Return vs Nifty]))/_xlfn.STDEV.P(Table2[6M Return vs Nifty])</f>
        <v>-0.27104178700004872</v>
      </c>
      <c r="M439">
        <v>-4.8660026541768104</v>
      </c>
      <c r="N439">
        <f>(Table2[[#This Row],[1W Return vs Nifty]]-AVERAGE(Table2[1W Return vs Nifty]))/_xlfn.STDEV.P(Table2[1W Return vs Nifty])</f>
        <v>-0.94249327565201491</v>
      </c>
      <c r="O439">
        <v>689.91</v>
      </c>
      <c r="P439">
        <v>705.38678398258003</v>
      </c>
      <c r="Q439">
        <v>637.24589007428006</v>
      </c>
      <c r="R439">
        <v>43.005620879421301</v>
      </c>
      <c r="S439" s="2">
        <f>(Table2[[#This Row],[Close Price]]-Table2[[#This Row],[20D EMA]])/Table2[[#This Row],[20D EMA]]</f>
        <v>-1.7553014161267432E-2</v>
      </c>
      <c r="T439" s="2">
        <f>(Table2[[#This Row],[Close Price]]-Table2[[#This Row],[50D EMA]])/Table2[[#This Row],[50D EMA]]</f>
        <v>-3.9108733830858597E-2</v>
      </c>
      <c r="U439" s="2">
        <f>(Table2[[#This Row],[Close Price]]-Table2[[#This Row],[200D EMA]])/Table2[[#This Row],[200D EMA]]</f>
        <v>6.3639657089028454E-2</v>
      </c>
      <c r="V439">
        <v>0.86330441556237403</v>
      </c>
      <c r="W439">
        <v>668.95</v>
      </c>
      <c r="X439">
        <v>687.2</v>
      </c>
      <c r="Y439">
        <v>668.95</v>
      </c>
      <c r="Z439">
        <v>687.2</v>
      </c>
      <c r="AA439">
        <v>668.95</v>
      </c>
      <c r="AB439">
        <v>687.2</v>
      </c>
      <c r="AC439" s="2">
        <f>(Table2[[#This Row],[Close Price]]/Table2[[#This Row],[Day Low]])-1</f>
        <v>1.3229688317512478E-2</v>
      </c>
      <c r="AD439" s="2">
        <f>(Table2[[#This Row],[Day High]]/Table2[[#This Row],[Close Price]])-1</f>
        <v>1.3868397757450746E-2</v>
      </c>
      <c r="AE439" s="2">
        <f>(Table2[[#This Row],[Close Price]]/Table2[[#This Row],[Current Week Low]])-1</f>
        <v>1.3229688317512478E-2</v>
      </c>
      <c r="AF439" s="2">
        <f>(Table2[[#This Row],[Current Week High]]/Table2[[#This Row],[Close Price]])-1</f>
        <v>1.3868397757450746E-2</v>
      </c>
      <c r="AG439" s="2">
        <f>(Table2[[#This Row],[Close Price]]/Table2[[#This Row],[Current Month Low]])-1</f>
        <v>1.3229688317512478E-2</v>
      </c>
      <c r="AH439" s="2">
        <f>(Table2[[#This Row],[Current Month High]]/Table2[[#This Row],[Close Price]])-1</f>
        <v>1.3868397757450746E-2</v>
      </c>
      <c r="AI439">
        <v>19.511655355562102</v>
      </c>
      <c r="AJ439">
        <v>64.894781656732704</v>
      </c>
      <c r="AK439" t="str">
        <f>IF(AND(Table2[[#This Row],[20D EMA]]&gt;Table2[[#This Row],[50D EMA]],Table2[[#This Row],[50D EMA]]&gt;Table2[[#This Row],[200D EMA]]),"Uptrend","Downtrend/NoTrend")</f>
        <v>Downtrend/NoTrend</v>
      </c>
      <c r="AL439">
        <v>-0.2</v>
      </c>
      <c r="AM439" t="s">
        <v>10353</v>
      </c>
      <c r="AN439">
        <v>4.5999999999999996</v>
      </c>
      <c r="AO439" t="s">
        <v>10354</v>
      </c>
      <c r="AQ439">
        <f>(Table2[[#This Row],[Sharpe Ratio]]-AVERAGE(Table2[Sharpe Ratio]))/_xlfn.STDEV.P(Table2[Sharpe Ratio])</f>
        <v>-0.72731567472953307</v>
      </c>
      <c r="AR43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39">
        <f>_xlfn.RANK.AVG(Table2[[#This Row],[1Y Return vs Nifty Z-Score]],Table2[1Y Return vs Nifty Z-Score])</f>
        <v>311</v>
      </c>
      <c r="AT439">
        <f>_xlfn.RANK.AVG(Table2[[#This Row],[6M Return vs Nifty Z-Score]],Table2[6M Return vs Nifty Z-Score])</f>
        <v>415</v>
      </c>
      <c r="AU439">
        <f>_xlfn.RANK.AVG(Table2[[#This Row],[Sharpe Ratio Z-Score]],Table2[Sharpe Ratio Z-Score])</f>
        <v>548</v>
      </c>
      <c r="AV439">
        <f>(Table2[[#This Row],[Rank 1Y]]+Table2[[#This Row],[Rank 6M]]+Table2[[#This Row],[Rank Sharpe]])/3</f>
        <v>424.66666666666669</v>
      </c>
    </row>
    <row r="440" spans="1:48" x14ac:dyDescent="0.3">
      <c r="A440" t="s">
        <v>2141</v>
      </c>
      <c r="B440" t="s">
        <v>2142</v>
      </c>
      <c r="C440" t="s">
        <v>10310</v>
      </c>
      <c r="D440" t="s">
        <v>51</v>
      </c>
      <c r="E440">
        <v>2783.0382940200002</v>
      </c>
      <c r="F440">
        <v>61.98</v>
      </c>
      <c r="G440">
        <v>58.180102670425597</v>
      </c>
      <c r="H440">
        <f>(Table2[[#This Row],[1Y Return vs Nifty]]-AVERAGE(Table2[1Y Return vs Nifty]))/_xlfn.STDEV.P(Table2[1Y Return vs Nifty])</f>
        <v>0.6013458202874008</v>
      </c>
      <c r="I440">
        <v>-5.1754555141665</v>
      </c>
      <c r="J440">
        <f>(Table2[[#This Row],[1M Return vs Nifty]]-AVERAGE(Table2[1M Return vs Nifty]))/_xlfn.STDEV.P(Table2[1M Return vs Nifty])</f>
        <v>-0.54347222995183819</v>
      </c>
      <c r="K440">
        <v>-48.025744564320803</v>
      </c>
      <c r="L440">
        <f>(Table2[[#This Row],[6M Return vs Nifty]]-AVERAGE(Table2[6M Return vs Nifty]))/_xlfn.STDEV.P(Table2[6M Return vs Nifty])</f>
        <v>-1.9230595173628309</v>
      </c>
      <c r="M440">
        <v>6.9100463685478605E-2</v>
      </c>
      <c r="N440">
        <f>(Table2[[#This Row],[1W Return vs Nifty]]-AVERAGE(Table2[1W Return vs Nifty]))/_xlfn.STDEV.P(Table2[1W Return vs Nifty])</f>
        <v>0.24336177797226302</v>
      </c>
      <c r="O440">
        <v>64.28</v>
      </c>
      <c r="P440">
        <v>66.769204190517002</v>
      </c>
      <c r="Q440">
        <v>62.275243524878398</v>
      </c>
      <c r="R440">
        <v>37.209609478943896</v>
      </c>
      <c r="S440" s="2">
        <f>(Table2[[#This Row],[Close Price]]-Table2[[#This Row],[20D EMA]])/Table2[[#This Row],[20D EMA]]</f>
        <v>-3.5780958307405165E-2</v>
      </c>
      <c r="T440" s="2">
        <f>(Table2[[#This Row],[Close Price]]-Table2[[#This Row],[50D EMA]])/Table2[[#This Row],[50D EMA]]</f>
        <v>-7.1727741083324137E-2</v>
      </c>
      <c r="U440" s="2">
        <f>(Table2[[#This Row],[Close Price]]-Table2[[#This Row],[200D EMA]])/Table2[[#This Row],[200D EMA]]</f>
        <v>-4.7409453286273258E-3</v>
      </c>
      <c r="V440">
        <v>0.79417277921349005</v>
      </c>
      <c r="W440">
        <v>61.76</v>
      </c>
      <c r="X440">
        <v>64.099999999999994</v>
      </c>
      <c r="Y440">
        <v>61.76</v>
      </c>
      <c r="Z440">
        <v>64.099999999999994</v>
      </c>
      <c r="AA440">
        <v>61.76</v>
      </c>
      <c r="AB440">
        <v>64.099999999999994</v>
      </c>
      <c r="AC440" s="2">
        <f>(Table2[[#This Row],[Close Price]]/Table2[[#This Row],[Day Low]])-1</f>
        <v>3.5621761658031215E-3</v>
      </c>
      <c r="AD440" s="2">
        <f>(Table2[[#This Row],[Day High]]/Table2[[#This Row],[Close Price]])-1</f>
        <v>3.4204582123265492E-2</v>
      </c>
      <c r="AE440" s="2">
        <f>(Table2[[#This Row],[Close Price]]/Table2[[#This Row],[Current Week Low]])-1</f>
        <v>3.5621761658031215E-3</v>
      </c>
      <c r="AF440" s="2">
        <f>(Table2[[#This Row],[Current Week High]]/Table2[[#This Row],[Close Price]])-1</f>
        <v>3.4204582123265492E-2</v>
      </c>
      <c r="AG440" s="2">
        <f>(Table2[[#This Row],[Close Price]]/Table2[[#This Row],[Current Month Low]])-1</f>
        <v>3.5621761658031215E-3</v>
      </c>
      <c r="AH440" s="2">
        <f>(Table2[[#This Row],[Current Month High]]/Table2[[#This Row],[Close Price]])-1</f>
        <v>3.4204582123265492E-2</v>
      </c>
      <c r="AI440">
        <v>60.745401742497499</v>
      </c>
      <c r="AJ440">
        <v>107.98657718120801</v>
      </c>
      <c r="AK440" t="str">
        <f>IF(AND(Table2[[#This Row],[20D EMA]]&gt;Table2[[#This Row],[50D EMA]],Table2[[#This Row],[50D EMA]]&gt;Table2[[#This Row],[200D EMA]]),"Uptrend","Downtrend/NoTrend")</f>
        <v>Downtrend/NoTrend</v>
      </c>
      <c r="AL440">
        <v>-0.16</v>
      </c>
      <c r="AM440" t="s">
        <v>10353</v>
      </c>
      <c r="AN440">
        <v>0.03</v>
      </c>
      <c r="AO440" t="s">
        <v>10354</v>
      </c>
      <c r="AP440">
        <v>4.9758862183224999E-2</v>
      </c>
      <c r="AQ440">
        <f>(Table2[[#This Row],[Sharpe Ratio]]-AVERAGE(Table2[Sharpe Ratio]))/_xlfn.STDEV.P(Table2[Sharpe Ratio])</f>
        <v>-0.15800903937940811</v>
      </c>
      <c r="AR44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40">
        <f>_xlfn.RANK.AVG(Table2[[#This Row],[1Y Return vs Nifty Z-Score]],Table2[1Y Return vs Nifty Z-Score])</f>
        <v>162</v>
      </c>
      <c r="AT440">
        <f>_xlfn.RANK.AVG(Table2[[#This Row],[6M Return vs Nifty Z-Score]],Table2[6M Return vs Nifty Z-Score])</f>
        <v>732</v>
      </c>
      <c r="AU440">
        <f>_xlfn.RANK.AVG(Table2[[#This Row],[Sharpe Ratio Z-Score]],Table2[Sharpe Ratio Z-Score])</f>
        <v>382</v>
      </c>
      <c r="AV440">
        <f>(Table2[[#This Row],[Rank 1Y]]+Table2[[#This Row],[Rank 6M]]+Table2[[#This Row],[Rank Sharpe]])/3</f>
        <v>425.33333333333331</v>
      </c>
    </row>
    <row r="441" spans="1:48" x14ac:dyDescent="0.3">
      <c r="A441" t="s">
        <v>229</v>
      </c>
      <c r="B441" t="s">
        <v>230</v>
      </c>
      <c r="C441" t="s">
        <v>10320</v>
      </c>
      <c r="D441" t="s">
        <v>231</v>
      </c>
      <c r="E441">
        <v>118199.3214578</v>
      </c>
      <c r="F441">
        <v>1885.4</v>
      </c>
      <c r="G441">
        <v>8.6480383849890892</v>
      </c>
      <c r="H441">
        <f>(Table2[[#This Row],[1Y Return vs Nifty]]-AVERAGE(Table2[1Y Return vs Nifty]))/_xlfn.STDEV.P(Table2[1Y Return vs Nifty])</f>
        <v>-0.23521657697336493</v>
      </c>
      <c r="I441">
        <v>2.0415447064260199</v>
      </c>
      <c r="J441">
        <f>(Table2[[#This Row],[1M Return vs Nifty]]-AVERAGE(Table2[1M Return vs Nifty]))/_xlfn.STDEV.P(Table2[1M Return vs Nifty])</f>
        <v>0.19763420226532155</v>
      </c>
      <c r="K441">
        <v>6.6375653129004402</v>
      </c>
      <c r="L441">
        <f>(Table2[[#This Row],[6M Return vs Nifty]]-AVERAGE(Table2[6M Return vs Nifty]))/_xlfn.STDEV.P(Table2[6M Return vs Nifty])</f>
        <v>-1.2847647006656313E-2</v>
      </c>
      <c r="M441">
        <v>-0.34006355084978901</v>
      </c>
      <c r="N441">
        <f>(Table2[[#This Row],[1W Return vs Nifty]]-AVERAGE(Table2[1W Return vs Nifty]))/_xlfn.STDEV.P(Table2[1W Return vs Nifty])</f>
        <v>0.14504382942896696</v>
      </c>
      <c r="O441">
        <v>1872.78</v>
      </c>
      <c r="P441">
        <v>1844.0832829250901</v>
      </c>
      <c r="Q441">
        <v>1648.9824359603101</v>
      </c>
      <c r="R441">
        <v>52.510827503601298</v>
      </c>
      <c r="S441" s="2">
        <f>(Table2[[#This Row],[Close Price]]-Table2[[#This Row],[20D EMA]])/Table2[[#This Row],[20D EMA]]</f>
        <v>6.7386452226103006E-3</v>
      </c>
      <c r="T441" s="2">
        <f>(Table2[[#This Row],[Close Price]]-Table2[[#This Row],[50D EMA]])/Table2[[#This Row],[50D EMA]]</f>
        <v>2.2405016876121401E-2</v>
      </c>
      <c r="U441" s="2">
        <f>(Table2[[#This Row],[Close Price]]-Table2[[#This Row],[200D EMA]])/Table2[[#This Row],[200D EMA]]</f>
        <v>0.14337179031382988</v>
      </c>
      <c r="V441">
        <v>0.66938490842199105</v>
      </c>
      <c r="W441">
        <v>1880.1</v>
      </c>
      <c r="X441">
        <v>1920</v>
      </c>
      <c r="Y441">
        <v>1880.1</v>
      </c>
      <c r="Z441">
        <v>1920</v>
      </c>
      <c r="AA441">
        <v>1880.1</v>
      </c>
      <c r="AB441">
        <v>1920</v>
      </c>
      <c r="AC441" s="2">
        <f>(Table2[[#This Row],[Close Price]]/Table2[[#This Row],[Day Low]])-1</f>
        <v>2.818998989415622E-3</v>
      </c>
      <c r="AD441" s="2">
        <f>(Table2[[#This Row],[Day High]]/Table2[[#This Row],[Close Price]])-1</f>
        <v>1.8351543439057982E-2</v>
      </c>
      <c r="AE441" s="2">
        <f>(Table2[[#This Row],[Close Price]]/Table2[[#This Row],[Current Week Low]])-1</f>
        <v>2.818998989415622E-3</v>
      </c>
      <c r="AF441" s="2">
        <f>(Table2[[#This Row],[Current Week High]]/Table2[[#This Row],[Close Price]])-1</f>
        <v>1.8351543439057982E-2</v>
      </c>
      <c r="AG441" s="2">
        <f>(Table2[[#This Row],[Close Price]]/Table2[[#This Row],[Current Month Low]])-1</f>
        <v>2.818998989415622E-3</v>
      </c>
      <c r="AH441" s="2">
        <f>(Table2[[#This Row],[Current Month High]]/Table2[[#This Row],[Close Price]])-1</f>
        <v>1.8351543439057982E-2</v>
      </c>
      <c r="AI441">
        <v>5.3039142887450996</v>
      </c>
      <c r="AJ441">
        <v>52.930202376606999</v>
      </c>
      <c r="AK441" t="str">
        <f>IF(AND(Table2[[#This Row],[20D EMA]]&gt;Table2[[#This Row],[50D EMA]],Table2[[#This Row],[50D EMA]]&gt;Table2[[#This Row],[200D EMA]]),"Uptrend","Downtrend/NoTrend")</f>
        <v>Uptrend</v>
      </c>
      <c r="AL441">
        <v>-0.02</v>
      </c>
      <c r="AM441" t="s">
        <v>10353</v>
      </c>
      <c r="AN441">
        <v>2.14</v>
      </c>
      <c r="AO441" t="s">
        <v>10354</v>
      </c>
      <c r="AP441">
        <v>-1.3122374276999999E-4</v>
      </c>
      <c r="AQ441">
        <f>(Table2[[#This Row],[Sharpe Ratio]]-AVERAGE(Table2[Sharpe Ratio]))/_xlfn.STDEV.P(Table2[Sharpe Ratio])</f>
        <v>-0.72881704642889689</v>
      </c>
      <c r="AR44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-0.63420323871462958</v>
      </c>
      <c r="AS441">
        <f>_xlfn.RANK.AVG(Table2[[#This Row],[1Y Return vs Nifty Z-Score]],Table2[1Y Return vs Nifty Z-Score])</f>
        <v>372</v>
      </c>
      <c r="AT441">
        <f>_xlfn.RANK.AVG(Table2[[#This Row],[6M Return vs Nifty Z-Score]],Table2[6M Return vs Nifty Z-Score])</f>
        <v>333</v>
      </c>
      <c r="AU441">
        <f>_xlfn.RANK.AVG(Table2[[#This Row],[Sharpe Ratio Z-Score]],Table2[Sharpe Ratio Z-Score])</f>
        <v>572</v>
      </c>
      <c r="AV441">
        <f>(Table2[[#This Row],[Rank 1Y]]+Table2[[#This Row],[Rank 6M]]+Table2[[#This Row],[Rank Sharpe]])/3</f>
        <v>425.66666666666669</v>
      </c>
    </row>
    <row r="442" spans="1:48" x14ac:dyDescent="0.3">
      <c r="A442" t="s">
        <v>1169</v>
      </c>
      <c r="B442" t="s">
        <v>1170</v>
      </c>
      <c r="C442" t="s">
        <v>10322</v>
      </c>
      <c r="D442" t="s">
        <v>138</v>
      </c>
      <c r="E442">
        <v>10400.999424156</v>
      </c>
      <c r="F442">
        <v>193.16</v>
      </c>
      <c r="G442">
        <v>-1.8907285152484701</v>
      </c>
      <c r="H442">
        <f>(Table2[[#This Row],[1Y Return vs Nifty]]-AVERAGE(Table2[1Y Return vs Nifty]))/_xlfn.STDEV.P(Table2[1Y Return vs Nifty])</f>
        <v>-0.41320907999988088</v>
      </c>
      <c r="I442">
        <v>-4.3989818805091296</v>
      </c>
      <c r="J442">
        <f>(Table2[[#This Row],[1M Return vs Nifty]]-AVERAGE(Table2[1M Return vs Nifty]))/_xlfn.STDEV.P(Table2[1M Return vs Nifty])</f>
        <v>-0.46373694011374772</v>
      </c>
      <c r="K442">
        <v>-41.220246685680202</v>
      </c>
      <c r="L442">
        <f>(Table2[[#This Row],[6M Return vs Nifty]]-AVERAGE(Table2[6M Return vs Nifty]))/_xlfn.STDEV.P(Table2[6M Return vs Nifty])</f>
        <v>-1.6852410819138597</v>
      </c>
      <c r="M442">
        <v>-6.39943959973494</v>
      </c>
      <c r="N442">
        <f>(Table2[[#This Row],[1W Return vs Nifty]]-AVERAGE(Table2[1W Return vs Nifty]))/_xlfn.STDEV.P(Table2[1W Return vs Nifty])</f>
        <v>-1.3109625675544636</v>
      </c>
      <c r="O442">
        <v>200.63</v>
      </c>
      <c r="P442">
        <v>202.70950163159199</v>
      </c>
      <c r="Q442">
        <v>198.45758257634</v>
      </c>
      <c r="R442">
        <v>35.1601440527892</v>
      </c>
      <c r="S442" s="2">
        <f>(Table2[[#This Row],[Close Price]]-Table2[[#This Row],[20D EMA]])/Table2[[#This Row],[20D EMA]]</f>
        <v>-3.7232716941633846E-2</v>
      </c>
      <c r="T442" s="2">
        <f>(Table2[[#This Row],[Close Price]]-Table2[[#This Row],[50D EMA]])/Table2[[#This Row],[50D EMA]]</f>
        <v>-4.7109294604983219E-2</v>
      </c>
      <c r="U442" s="2">
        <f>(Table2[[#This Row],[Close Price]]-Table2[[#This Row],[200D EMA]])/Table2[[#This Row],[200D EMA]]</f>
        <v>-2.6693777620223718E-2</v>
      </c>
      <c r="V442">
        <v>0.57505486938253003</v>
      </c>
      <c r="W442">
        <v>192.71</v>
      </c>
      <c r="X442">
        <v>197.33</v>
      </c>
      <c r="Y442">
        <v>192.71</v>
      </c>
      <c r="Z442">
        <v>197.33</v>
      </c>
      <c r="AA442">
        <v>192.71</v>
      </c>
      <c r="AB442">
        <v>197.33</v>
      </c>
      <c r="AC442" s="2">
        <f>(Table2[[#This Row],[Close Price]]/Table2[[#This Row],[Day Low]])-1</f>
        <v>2.3351149395463011E-3</v>
      </c>
      <c r="AD442" s="2">
        <f>(Table2[[#This Row],[Day High]]/Table2[[#This Row],[Close Price]])-1</f>
        <v>2.1588320563263652E-2</v>
      </c>
      <c r="AE442" s="2">
        <f>(Table2[[#This Row],[Close Price]]/Table2[[#This Row],[Current Week Low]])-1</f>
        <v>2.3351149395463011E-3</v>
      </c>
      <c r="AF442" s="2">
        <f>(Table2[[#This Row],[Current Week High]]/Table2[[#This Row],[Close Price]])-1</f>
        <v>2.1588320563263652E-2</v>
      </c>
      <c r="AG442" s="2">
        <f>(Table2[[#This Row],[Close Price]]/Table2[[#This Row],[Current Month Low]])-1</f>
        <v>2.3351149395463011E-3</v>
      </c>
      <c r="AH442" s="2">
        <f>(Table2[[#This Row],[Current Month High]]/Table2[[#This Row],[Close Price]])-1</f>
        <v>2.1588320563263652E-2</v>
      </c>
      <c r="AI442">
        <v>47.494305239179901</v>
      </c>
      <c r="AJ442">
        <v>42.500922168941301</v>
      </c>
      <c r="AK442" t="str">
        <f>IF(AND(Table2[[#This Row],[20D EMA]]&gt;Table2[[#This Row],[50D EMA]],Table2[[#This Row],[50D EMA]]&gt;Table2[[#This Row],[200D EMA]]),"Uptrend","Downtrend/NoTrend")</f>
        <v>Downtrend/NoTrend</v>
      </c>
      <c r="AL442">
        <v>-0.02</v>
      </c>
      <c r="AM442" t="s">
        <v>10353</v>
      </c>
      <c r="AN442">
        <v>0.32</v>
      </c>
      <c r="AO442" t="s">
        <v>10354</v>
      </c>
      <c r="AP442">
        <v>0.155118678194858</v>
      </c>
      <c r="AQ442">
        <f>(Table2[[#This Row],[Sharpe Ratio]]-AVERAGE(Table2[Sharpe Ratio]))/_xlfn.STDEV.P(Table2[Sharpe Ratio])</f>
        <v>1.0474454208496384</v>
      </c>
      <c r="AR44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42">
        <f>_xlfn.RANK.AVG(Table2[[#This Row],[1Y Return vs Nifty Z-Score]],Table2[1Y Return vs Nifty Z-Score])</f>
        <v>436</v>
      </c>
      <c r="AT442">
        <f>_xlfn.RANK.AVG(Table2[[#This Row],[6M Return vs Nifty Z-Score]],Table2[6M Return vs Nifty Z-Score])</f>
        <v>728</v>
      </c>
      <c r="AU442">
        <f>_xlfn.RANK.AVG(Table2[[#This Row],[Sharpe Ratio Z-Score]],Table2[Sharpe Ratio Z-Score])</f>
        <v>113</v>
      </c>
      <c r="AV442">
        <f>(Table2[[#This Row],[Rank 1Y]]+Table2[[#This Row],[Rank 6M]]+Table2[[#This Row],[Rank Sharpe]])/3</f>
        <v>425.66666666666669</v>
      </c>
    </row>
    <row r="443" spans="1:48" x14ac:dyDescent="0.3">
      <c r="A443" t="s">
        <v>696</v>
      </c>
      <c r="B443" t="s">
        <v>697</v>
      </c>
      <c r="C443" t="s">
        <v>10314</v>
      </c>
      <c r="D443" t="s">
        <v>281</v>
      </c>
      <c r="E443">
        <v>25843.438504574999</v>
      </c>
      <c r="F443">
        <v>1272.45</v>
      </c>
      <c r="G443">
        <v>-6.1239638874693103</v>
      </c>
      <c r="H443">
        <f>(Table2[[#This Row],[1Y Return vs Nifty]]-AVERAGE(Table2[1Y Return vs Nifty]))/_xlfn.STDEV.P(Table2[1Y Return vs Nifty])</f>
        <v>-0.48470550523962963</v>
      </c>
      <c r="I443">
        <v>-0.96029967777484704</v>
      </c>
      <c r="J443">
        <f>(Table2[[#This Row],[1M Return vs Nifty]]-AVERAGE(Table2[1M Return vs Nifty]))/_xlfn.STDEV.P(Table2[1M Return vs Nifty])</f>
        <v>-0.11062215268094079</v>
      </c>
      <c r="K443">
        <v>-16.555234571639598</v>
      </c>
      <c r="L443">
        <f>(Table2[[#This Row],[6M Return vs Nifty]]-AVERAGE(Table2[6M Return vs Nifty]))/_xlfn.STDEV.P(Table2[6M Return vs Nifty])</f>
        <v>-0.82332110252467405</v>
      </c>
      <c r="M443">
        <v>-1.3900916066575999</v>
      </c>
      <c r="N443">
        <f>(Table2[[#This Row],[1W Return vs Nifty]]-AVERAGE(Table2[1W Return vs Nifty]))/_xlfn.STDEV.P(Table2[1W Return vs Nifty])</f>
        <v>-0.10726722602195461</v>
      </c>
      <c r="O443">
        <v>1247.53</v>
      </c>
      <c r="P443">
        <v>1240.46605022161</v>
      </c>
      <c r="Q443">
        <v>1205.2307231274899</v>
      </c>
      <c r="R443">
        <v>64.084431922821594</v>
      </c>
      <c r="S443" s="2">
        <f>(Table2[[#This Row],[Close Price]]-Table2[[#This Row],[20D EMA]])/Table2[[#This Row],[20D EMA]]</f>
        <v>1.9975471531746791E-2</v>
      </c>
      <c r="T443" s="2">
        <f>(Table2[[#This Row],[Close Price]]-Table2[[#This Row],[50D EMA]])/Table2[[#This Row],[50D EMA]]</f>
        <v>2.5783817116700709E-2</v>
      </c>
      <c r="U443" s="2">
        <f>(Table2[[#This Row],[Close Price]]-Table2[[#This Row],[200D EMA]])/Table2[[#This Row],[200D EMA]]</f>
        <v>5.5772953329700052E-2</v>
      </c>
      <c r="V443">
        <v>0.88131958288170398</v>
      </c>
      <c r="W443">
        <v>1266.4000000000001</v>
      </c>
      <c r="X443">
        <v>1286.7</v>
      </c>
      <c r="Y443">
        <v>1266.4000000000001</v>
      </c>
      <c r="Z443">
        <v>1286.7</v>
      </c>
      <c r="AA443">
        <v>1266.4000000000001</v>
      </c>
      <c r="AB443">
        <v>1286.7</v>
      </c>
      <c r="AC443" s="2">
        <f>(Table2[[#This Row],[Close Price]]/Table2[[#This Row],[Day Low]])-1</f>
        <v>4.7773215413771108E-3</v>
      </c>
      <c r="AD443" s="2">
        <f>(Table2[[#This Row],[Day High]]/Table2[[#This Row],[Close Price]])-1</f>
        <v>1.1198868324885147E-2</v>
      </c>
      <c r="AE443" s="2">
        <f>(Table2[[#This Row],[Close Price]]/Table2[[#This Row],[Current Week Low]])-1</f>
        <v>4.7773215413771108E-3</v>
      </c>
      <c r="AF443" s="2">
        <f>(Table2[[#This Row],[Current Week High]]/Table2[[#This Row],[Close Price]])-1</f>
        <v>1.1198868324885147E-2</v>
      </c>
      <c r="AG443" s="2">
        <f>(Table2[[#This Row],[Close Price]]/Table2[[#This Row],[Current Month Low]])-1</f>
        <v>4.7773215413771108E-3</v>
      </c>
      <c r="AH443" s="2">
        <f>(Table2[[#This Row],[Current Month High]]/Table2[[#This Row],[Close Price]])-1</f>
        <v>1.1198868324885147E-2</v>
      </c>
      <c r="AI443">
        <v>13.552595386852101</v>
      </c>
      <c r="AJ443">
        <v>29.848461656206901</v>
      </c>
      <c r="AK443" t="str">
        <f>IF(AND(Table2[[#This Row],[20D EMA]]&gt;Table2[[#This Row],[50D EMA]],Table2[[#This Row],[50D EMA]]&gt;Table2[[#This Row],[200D EMA]]),"Uptrend","Downtrend/NoTrend")</f>
        <v>Uptrend</v>
      </c>
      <c r="AL443">
        <v>-0.13</v>
      </c>
      <c r="AM443" t="s">
        <v>10353</v>
      </c>
      <c r="AN443">
        <v>8</v>
      </c>
      <c r="AO443" t="s">
        <v>10354</v>
      </c>
      <c r="AP443">
        <v>0.10220165338100801</v>
      </c>
      <c r="AQ443">
        <f>(Table2[[#This Row],[Sharpe Ratio]]-AVERAGE(Table2[Sharpe Ratio]))/_xlfn.STDEV.P(Table2[Sharpe Ratio])</f>
        <v>0.44200526350479719</v>
      </c>
      <c r="AR44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-1.0839107229624019</v>
      </c>
      <c r="AS443">
        <f>_xlfn.RANK.AVG(Table2[[#This Row],[1Y Return vs Nifty Z-Score]],Table2[1Y Return vs Nifty Z-Score])</f>
        <v>470</v>
      </c>
      <c r="AT443">
        <f>_xlfn.RANK.AVG(Table2[[#This Row],[6M Return vs Nifty Z-Score]],Table2[6M Return vs Nifty Z-Score])</f>
        <v>587</v>
      </c>
      <c r="AU443">
        <f>_xlfn.RANK.AVG(Table2[[#This Row],[Sharpe Ratio Z-Score]],Table2[Sharpe Ratio Z-Score])</f>
        <v>227</v>
      </c>
      <c r="AV443">
        <f>(Table2[[#This Row],[Rank 1Y]]+Table2[[#This Row],[Rank 6M]]+Table2[[#This Row],[Rank Sharpe]])/3</f>
        <v>428</v>
      </c>
    </row>
    <row r="444" spans="1:48" x14ac:dyDescent="0.3">
      <c r="A444" t="s">
        <v>850</v>
      </c>
      <c r="B444" t="s">
        <v>851</v>
      </c>
      <c r="C444" t="s">
        <v>10311</v>
      </c>
      <c r="D444" t="s">
        <v>27</v>
      </c>
      <c r="E444">
        <v>18737.982263295002</v>
      </c>
      <c r="F444">
        <v>95.85</v>
      </c>
      <c r="G444">
        <v>-23.625044811547699</v>
      </c>
      <c r="H444">
        <f>(Table2[[#This Row],[1Y Return vs Nifty]]-AVERAGE(Table2[1Y Return vs Nifty]))/_xlfn.STDEV.P(Table2[1Y Return vs Nifty])</f>
        <v>-0.78028668934154821</v>
      </c>
      <c r="I444">
        <v>4.0919173951480499</v>
      </c>
      <c r="J444">
        <f>(Table2[[#This Row],[1M Return vs Nifty]]-AVERAGE(Table2[1M Return vs Nifty]))/_xlfn.STDEV.P(Table2[1M Return vs Nifty])</f>
        <v>0.4081848939112106</v>
      </c>
      <c r="K444">
        <v>-3.8538338385939599</v>
      </c>
      <c r="L444">
        <f>(Table2[[#This Row],[6M Return vs Nifty]]-AVERAGE(Table2[6M Return vs Nifty]))/_xlfn.STDEV.P(Table2[6M Return vs Nifty])</f>
        <v>-0.37947007145996414</v>
      </c>
      <c r="M444">
        <v>2.1586602434659001</v>
      </c>
      <c r="N444">
        <f>(Table2[[#This Row],[1W Return vs Nifty]]-AVERAGE(Table2[1W Return vs Nifty]))/_xlfn.STDEV.P(Table2[1W Return vs Nifty])</f>
        <v>0.74546172715751757</v>
      </c>
      <c r="O444">
        <v>94.24</v>
      </c>
      <c r="P444">
        <v>90.307391758366506</v>
      </c>
      <c r="Q444">
        <v>85.875692663888103</v>
      </c>
      <c r="R444">
        <v>53.027342769519798</v>
      </c>
      <c r="S444" s="2">
        <f>(Table2[[#This Row],[Close Price]]-Table2[[#This Row],[20D EMA]])/Table2[[#This Row],[20D EMA]]</f>
        <v>1.7084040747028857E-2</v>
      </c>
      <c r="T444" s="2">
        <f>(Table2[[#This Row],[Close Price]]-Table2[[#This Row],[50D EMA]])/Table2[[#This Row],[50D EMA]]</f>
        <v>6.1374912216086611E-2</v>
      </c>
      <c r="U444" s="2">
        <f>(Table2[[#This Row],[Close Price]]-Table2[[#This Row],[200D EMA]])/Table2[[#This Row],[200D EMA]]</f>
        <v>0.1161482024389682</v>
      </c>
      <c r="V444">
        <v>0.84314562304458696</v>
      </c>
      <c r="W444">
        <v>94.66</v>
      </c>
      <c r="X444">
        <v>98.44</v>
      </c>
      <c r="Y444">
        <v>94.66</v>
      </c>
      <c r="Z444">
        <v>98.44</v>
      </c>
      <c r="AA444">
        <v>94.66</v>
      </c>
      <c r="AB444">
        <v>98.44</v>
      </c>
      <c r="AC444" s="2">
        <f>(Table2[[#This Row],[Close Price]]/Table2[[#This Row],[Day Low]])-1</f>
        <v>1.257130783858007E-2</v>
      </c>
      <c r="AD444" s="2">
        <f>(Table2[[#This Row],[Day High]]/Table2[[#This Row],[Close Price]])-1</f>
        <v>2.7021387584767798E-2</v>
      </c>
      <c r="AE444" s="2">
        <f>(Table2[[#This Row],[Close Price]]/Table2[[#This Row],[Current Week Low]])-1</f>
        <v>1.257130783858007E-2</v>
      </c>
      <c r="AF444" s="2">
        <f>(Table2[[#This Row],[Current Week High]]/Table2[[#This Row],[Close Price]])-1</f>
        <v>2.7021387584767798E-2</v>
      </c>
      <c r="AG444" s="2">
        <f>(Table2[[#This Row],[Close Price]]/Table2[[#This Row],[Current Month Low]])-1</f>
        <v>1.257130783858007E-2</v>
      </c>
      <c r="AH444" s="2">
        <f>(Table2[[#This Row],[Current Month High]]/Table2[[#This Row],[Close Price]])-1</f>
        <v>2.7021387584767798E-2</v>
      </c>
      <c r="AI444">
        <v>16.223265519040101</v>
      </c>
      <c r="AJ444">
        <v>47.348193697155999</v>
      </c>
      <c r="AK444" t="str">
        <f>IF(AND(Table2[[#This Row],[20D EMA]]&gt;Table2[[#This Row],[50D EMA]],Table2[[#This Row],[50D EMA]]&gt;Table2[[#This Row],[200D EMA]]),"Uptrend","Downtrend/NoTrend")</f>
        <v>Uptrend</v>
      </c>
      <c r="AL444">
        <v>7.0000000000000007E-2</v>
      </c>
      <c r="AM444" t="s">
        <v>10354</v>
      </c>
      <c r="AN444">
        <v>8.24</v>
      </c>
      <c r="AO444" t="s">
        <v>10354</v>
      </c>
      <c r="AP444">
        <v>8.9760498771669001E-2</v>
      </c>
      <c r="AQ444">
        <f>(Table2[[#This Row],[Sharpe Ratio]]-AVERAGE(Table2[Sharpe Ratio]))/_xlfn.STDEV.P(Table2[Sharpe Ratio])</f>
        <v>0.2996621398933153</v>
      </c>
      <c r="AR44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0.29355200016053112</v>
      </c>
      <c r="AS444">
        <f>_xlfn.RANK.AVG(Table2[[#This Row],[1Y Return vs Nifty Z-Score]],Table2[1Y Return vs Nifty Z-Score])</f>
        <v>587</v>
      </c>
      <c r="AT444">
        <f>_xlfn.RANK.AVG(Table2[[#This Row],[6M Return vs Nifty Z-Score]],Table2[6M Return vs Nifty Z-Score])</f>
        <v>448</v>
      </c>
      <c r="AU444">
        <f>_xlfn.RANK.AVG(Table2[[#This Row],[Sharpe Ratio Z-Score]],Table2[Sharpe Ratio Z-Score])</f>
        <v>252</v>
      </c>
      <c r="AV444">
        <f>(Table2[[#This Row],[Rank 1Y]]+Table2[[#This Row],[Rank 6M]]+Table2[[#This Row],[Rank Sharpe]])/3</f>
        <v>429</v>
      </c>
    </row>
    <row r="445" spans="1:48" x14ac:dyDescent="0.3">
      <c r="A445" t="s">
        <v>1533</v>
      </c>
      <c r="B445" t="s">
        <v>1534</v>
      </c>
      <c r="C445" t="s">
        <v>10319</v>
      </c>
      <c r="D445" t="s">
        <v>138</v>
      </c>
      <c r="E445">
        <v>6625.7023386000001</v>
      </c>
      <c r="F445">
        <v>940.35</v>
      </c>
      <c r="G445">
        <v>1.5620285326749399</v>
      </c>
      <c r="H445">
        <f>(Table2[[#This Row],[1Y Return vs Nifty]]-AVERAGE(Table2[1Y Return vs Nifty]))/_xlfn.STDEV.P(Table2[1Y Return vs Nifty])</f>
        <v>-0.35489439526304717</v>
      </c>
      <c r="I445">
        <v>0.453049468641535</v>
      </c>
      <c r="J445">
        <f>(Table2[[#This Row],[1M Return vs Nifty]]-AVERAGE(Table2[1M Return vs Nifty]))/_xlfn.STDEV.P(Table2[1M Return vs Nifty])</f>
        <v>3.4513237559052501E-2</v>
      </c>
      <c r="K445">
        <v>-4.2995303355142598</v>
      </c>
      <c r="L445">
        <f>(Table2[[#This Row],[6M Return vs Nifty]]-AVERAGE(Table2[6M Return vs Nifty]))/_xlfn.STDEV.P(Table2[6M Return vs Nifty])</f>
        <v>-0.3950449559831587</v>
      </c>
      <c r="M445">
        <v>-0.87050359519490195</v>
      </c>
      <c r="N445">
        <f>(Table2[[#This Row],[1W Return vs Nifty]]-AVERAGE(Table2[1W Return vs Nifty]))/_xlfn.STDEV.P(Table2[1W Return vs Nifty])</f>
        <v>1.7584485174411735E-2</v>
      </c>
      <c r="O445">
        <v>925.27</v>
      </c>
      <c r="P445">
        <v>914.78492686780896</v>
      </c>
      <c r="Q445">
        <v>853.84246315231303</v>
      </c>
      <c r="R445">
        <v>57.357494778879698</v>
      </c>
      <c r="S445" s="2">
        <f>(Table2[[#This Row],[Close Price]]-Table2[[#This Row],[20D EMA]])/Table2[[#This Row],[20D EMA]]</f>
        <v>1.6297945464567143E-2</v>
      </c>
      <c r="T445" s="2">
        <f>(Table2[[#This Row],[Close Price]]-Table2[[#This Row],[50D EMA]])/Table2[[#This Row],[50D EMA]]</f>
        <v>2.7946539543152467E-2</v>
      </c>
      <c r="U445" s="2">
        <f>(Table2[[#This Row],[Close Price]]-Table2[[#This Row],[200D EMA]])/Table2[[#This Row],[200D EMA]]</f>
        <v>0.10131557117493149</v>
      </c>
      <c r="V445">
        <v>0.93548350291871296</v>
      </c>
      <c r="W445">
        <v>929.7</v>
      </c>
      <c r="X445">
        <v>951.75</v>
      </c>
      <c r="Y445">
        <v>929.7</v>
      </c>
      <c r="Z445">
        <v>951.75</v>
      </c>
      <c r="AA445">
        <v>929.7</v>
      </c>
      <c r="AB445">
        <v>951.75</v>
      </c>
      <c r="AC445" s="2">
        <f>(Table2[[#This Row],[Close Price]]/Table2[[#This Row],[Day Low]])-1</f>
        <v>1.1455308163923927E-2</v>
      </c>
      <c r="AD445" s="2">
        <f>(Table2[[#This Row],[Day High]]/Table2[[#This Row],[Close Price]])-1</f>
        <v>1.21231456372628E-2</v>
      </c>
      <c r="AE445" s="2">
        <f>(Table2[[#This Row],[Close Price]]/Table2[[#This Row],[Current Week Low]])-1</f>
        <v>1.1455308163923927E-2</v>
      </c>
      <c r="AF445" s="2">
        <f>(Table2[[#This Row],[Current Week High]]/Table2[[#This Row],[Close Price]])-1</f>
        <v>1.21231456372628E-2</v>
      </c>
      <c r="AG445" s="2">
        <f>(Table2[[#This Row],[Close Price]]/Table2[[#This Row],[Current Month Low]])-1</f>
        <v>1.1455308163923927E-2</v>
      </c>
      <c r="AH445" s="2">
        <f>(Table2[[#This Row],[Current Month High]]/Table2[[#This Row],[Close Price]])-1</f>
        <v>1.21231456372628E-2</v>
      </c>
      <c r="AI445">
        <v>6.6624129313553402</v>
      </c>
      <c r="AJ445">
        <v>52.641831020209402</v>
      </c>
      <c r="AK445" t="str">
        <f>IF(AND(Table2[[#This Row],[20D EMA]]&gt;Table2[[#This Row],[50D EMA]],Table2[[#This Row],[50D EMA]]&gt;Table2[[#This Row],[200D EMA]]),"Uptrend","Downtrend/NoTrend")</f>
        <v>Uptrend</v>
      </c>
      <c r="AL445">
        <v>-0.05</v>
      </c>
      <c r="AM445" t="s">
        <v>10353</v>
      </c>
      <c r="AN445">
        <v>6.42</v>
      </c>
      <c r="AO445" t="s">
        <v>10354</v>
      </c>
      <c r="AP445">
        <v>3.8336630038287002E-2</v>
      </c>
      <c r="AQ445">
        <f>(Table2[[#This Row],[Sharpe Ratio]]-AVERAGE(Table2[Sharpe Ratio]))/_xlfn.STDEV.P(Table2[Sharpe Ratio])</f>
        <v>-0.28869435382003733</v>
      </c>
      <c r="AR44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-0.98653598233277895</v>
      </c>
      <c r="AS445">
        <f>_xlfn.RANK.AVG(Table2[[#This Row],[1Y Return vs Nifty Z-Score]],Table2[1Y Return vs Nifty Z-Score])</f>
        <v>417</v>
      </c>
      <c r="AT445">
        <f>_xlfn.RANK.AVG(Table2[[#This Row],[6M Return vs Nifty Z-Score]],Table2[6M Return vs Nifty Z-Score])</f>
        <v>455</v>
      </c>
      <c r="AU445">
        <f>_xlfn.RANK.AVG(Table2[[#This Row],[Sharpe Ratio Z-Score]],Table2[Sharpe Ratio Z-Score])</f>
        <v>417</v>
      </c>
      <c r="AV445">
        <f>(Table2[[#This Row],[Rank 1Y]]+Table2[[#This Row],[Rank 6M]]+Table2[[#This Row],[Rank Sharpe]])/3</f>
        <v>429.66666666666669</v>
      </c>
    </row>
    <row r="446" spans="1:48" x14ac:dyDescent="0.3">
      <c r="A446" t="s">
        <v>916</v>
      </c>
      <c r="B446" t="s">
        <v>917</v>
      </c>
      <c r="C446" t="s">
        <v>10323</v>
      </c>
      <c r="D446" t="s">
        <v>573</v>
      </c>
      <c r="E446">
        <v>16137.8783676</v>
      </c>
      <c r="F446">
        <v>5263.5</v>
      </c>
      <c r="G446">
        <v>-21.985828861476602</v>
      </c>
      <c r="H446">
        <f>(Table2[[#This Row],[1Y Return vs Nifty]]-AVERAGE(Table2[1Y Return vs Nifty]))/_xlfn.STDEV.P(Table2[1Y Return vs Nifty])</f>
        <v>-0.75260146271910844</v>
      </c>
      <c r="I446">
        <v>-5.47618483611957</v>
      </c>
      <c r="J446">
        <f>(Table2[[#This Row],[1M Return vs Nifty]]-AVERAGE(Table2[1M Return vs Nifty]))/_xlfn.STDEV.P(Table2[1M Return vs Nifty])</f>
        <v>-0.57435381898377369</v>
      </c>
      <c r="K446">
        <v>8.7447846887237404</v>
      </c>
      <c r="L446">
        <f>(Table2[[#This Row],[6M Return vs Nifty]]-AVERAGE(Table2[6M Return vs Nifty]))/_xlfn.STDEV.P(Table2[6M Return vs Nifty])</f>
        <v>6.0789230712297054E-2</v>
      </c>
      <c r="M446">
        <v>-4.5267931205233003</v>
      </c>
      <c r="N446">
        <f>(Table2[[#This Row],[1W Return vs Nifty]]-AVERAGE(Table2[1W Return vs Nifty]))/_xlfn.STDEV.P(Table2[1W Return vs Nifty])</f>
        <v>-0.86098467692291858</v>
      </c>
      <c r="O446">
        <v>5384.87</v>
      </c>
      <c r="P446">
        <v>5223.9819794455498</v>
      </c>
      <c r="Q446">
        <v>4812.9288042307198</v>
      </c>
      <c r="R446">
        <v>38.616146170538499</v>
      </c>
      <c r="S446" s="2">
        <f>(Table2[[#This Row],[Close Price]]-Table2[[#This Row],[20D EMA]])/Table2[[#This Row],[20D EMA]]</f>
        <v>-2.2539077080783732E-2</v>
      </c>
      <c r="T446" s="2">
        <f>(Table2[[#This Row],[Close Price]]-Table2[[#This Row],[50D EMA]])/Table2[[#This Row],[50D EMA]]</f>
        <v>7.5647314079449598E-3</v>
      </c>
      <c r="U446" s="2">
        <f>(Table2[[#This Row],[Close Price]]-Table2[[#This Row],[200D EMA]])/Table2[[#This Row],[200D EMA]]</f>
        <v>9.3616842071965314E-2</v>
      </c>
      <c r="V446">
        <v>0.45464447330612701</v>
      </c>
      <c r="W446">
        <v>5248.7</v>
      </c>
      <c r="X446">
        <v>5387.7</v>
      </c>
      <c r="Y446">
        <v>5248.7</v>
      </c>
      <c r="Z446">
        <v>5387.7</v>
      </c>
      <c r="AA446">
        <v>5248.7</v>
      </c>
      <c r="AB446">
        <v>5387.7</v>
      </c>
      <c r="AC446" s="2">
        <f>(Table2[[#This Row],[Close Price]]/Table2[[#This Row],[Day Low]])-1</f>
        <v>2.8197458418275367E-3</v>
      </c>
      <c r="AD446" s="2">
        <f>(Table2[[#This Row],[Day High]]/Table2[[#This Row],[Close Price]])-1</f>
        <v>2.3596466229695023E-2</v>
      </c>
      <c r="AE446" s="2">
        <f>(Table2[[#This Row],[Close Price]]/Table2[[#This Row],[Current Week Low]])-1</f>
        <v>2.8197458418275367E-3</v>
      </c>
      <c r="AF446" s="2">
        <f>(Table2[[#This Row],[Current Week High]]/Table2[[#This Row],[Close Price]])-1</f>
        <v>2.3596466229695023E-2</v>
      </c>
      <c r="AG446" s="2">
        <f>(Table2[[#This Row],[Close Price]]/Table2[[#This Row],[Current Month Low]])-1</f>
        <v>2.8197458418275367E-3</v>
      </c>
      <c r="AH446" s="2">
        <f>(Table2[[#This Row],[Current Month High]]/Table2[[#This Row],[Close Price]])-1</f>
        <v>2.3596466229695023E-2</v>
      </c>
      <c r="AI446">
        <v>13.2107912985655</v>
      </c>
      <c r="AJ446">
        <v>30.900273563790101</v>
      </c>
      <c r="AK446" t="str">
        <f>IF(AND(Table2[[#This Row],[20D EMA]]&gt;Table2[[#This Row],[50D EMA]],Table2[[#This Row],[50D EMA]]&gt;Table2[[#This Row],[200D EMA]]),"Uptrend","Downtrend/NoTrend")</f>
        <v>Uptrend</v>
      </c>
      <c r="AL446">
        <v>0.08</v>
      </c>
      <c r="AM446" t="s">
        <v>10354</v>
      </c>
      <c r="AN446">
        <v>1.57</v>
      </c>
      <c r="AO446" t="s">
        <v>10354</v>
      </c>
      <c r="AP446">
        <v>4.2765158439957998E-2</v>
      </c>
      <c r="AQ446">
        <f>(Table2[[#This Row],[Sharpe Ratio]]-AVERAGE(Table2[Sharpe Ratio]))/_xlfn.STDEV.P(Table2[Sharpe Ratio])</f>
        <v>-0.23802618149278221</v>
      </c>
      <c r="AR44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-2.3651769094062862</v>
      </c>
      <c r="AS446">
        <f>_xlfn.RANK.AVG(Table2[[#This Row],[1Y Return vs Nifty Z-Score]],Table2[1Y Return vs Nifty Z-Score])</f>
        <v>574</v>
      </c>
      <c r="AT446">
        <f>_xlfn.RANK.AVG(Table2[[#This Row],[6M Return vs Nifty Z-Score]],Table2[6M Return vs Nifty Z-Score])</f>
        <v>310</v>
      </c>
      <c r="AU446">
        <f>_xlfn.RANK.AVG(Table2[[#This Row],[Sharpe Ratio Z-Score]],Table2[Sharpe Ratio Z-Score])</f>
        <v>406</v>
      </c>
      <c r="AV446">
        <f>(Table2[[#This Row],[Rank 1Y]]+Table2[[#This Row],[Rank 6M]]+Table2[[#This Row],[Rank Sharpe]])/3</f>
        <v>430</v>
      </c>
    </row>
    <row r="447" spans="1:48" x14ac:dyDescent="0.3">
      <c r="A447" t="s">
        <v>569</v>
      </c>
      <c r="B447" t="s">
        <v>570</v>
      </c>
      <c r="C447" t="s">
        <v>10314</v>
      </c>
      <c r="D447" t="s">
        <v>54</v>
      </c>
      <c r="E447">
        <v>35018.793210540003</v>
      </c>
      <c r="F447">
        <v>1380.3</v>
      </c>
      <c r="G447">
        <v>27.331888193375399</v>
      </c>
      <c r="H447">
        <f>(Table2[[#This Row],[1Y Return vs Nifty]]-AVERAGE(Table2[1Y Return vs Nifty]))/_xlfn.STDEV.P(Table2[1Y Return vs Nifty])</f>
        <v>8.0340757679440308E-2</v>
      </c>
      <c r="I447">
        <v>5.3010674378462603</v>
      </c>
      <c r="J447">
        <f>(Table2[[#This Row],[1M Return vs Nifty]]-AVERAGE(Table2[1M Return vs Nifty]))/_xlfn.STDEV.P(Table2[1M Return vs Nifty])</f>
        <v>0.53235128531610454</v>
      </c>
      <c r="K447">
        <v>2.1654697623585002</v>
      </c>
      <c r="L447">
        <f>(Table2[[#This Row],[6M Return vs Nifty]]-AVERAGE(Table2[6M Return vs Nifty]))/_xlfn.STDEV.P(Table2[6M Return vs Nifty])</f>
        <v>-0.16912523109733454</v>
      </c>
      <c r="M447">
        <v>-1.6713711950382799</v>
      </c>
      <c r="N447">
        <f>(Table2[[#This Row],[1W Return vs Nifty]]-AVERAGE(Table2[1W Return vs Nifty]))/_xlfn.STDEV.P(Table2[1W Return vs Nifty])</f>
        <v>-0.17485584846741042</v>
      </c>
      <c r="O447">
        <v>1360.9</v>
      </c>
      <c r="P447">
        <v>1307.69796665117</v>
      </c>
      <c r="Q447">
        <v>1194.00614834269</v>
      </c>
      <c r="R447">
        <v>53.532309118585403</v>
      </c>
      <c r="S447" s="2">
        <f>(Table2[[#This Row],[Close Price]]-Table2[[#This Row],[20D EMA]])/Table2[[#This Row],[20D EMA]]</f>
        <v>1.4255272246307489E-2</v>
      </c>
      <c r="T447" s="2">
        <f>(Table2[[#This Row],[Close Price]]-Table2[[#This Row],[50D EMA]])/Table2[[#This Row],[50D EMA]]</f>
        <v>5.5518961717707309E-2</v>
      </c>
      <c r="U447" s="2">
        <f>(Table2[[#This Row],[Close Price]]-Table2[[#This Row],[200D EMA]])/Table2[[#This Row],[200D EMA]]</f>
        <v>0.15602419796237263</v>
      </c>
      <c r="V447">
        <v>0.68179904036135797</v>
      </c>
      <c r="W447">
        <v>1375</v>
      </c>
      <c r="X447">
        <v>1401.9</v>
      </c>
      <c r="Y447">
        <v>1375</v>
      </c>
      <c r="Z447">
        <v>1401.9</v>
      </c>
      <c r="AA447">
        <v>1375</v>
      </c>
      <c r="AB447">
        <v>1401.9</v>
      </c>
      <c r="AC447" s="2">
        <f>(Table2[[#This Row],[Close Price]]/Table2[[#This Row],[Day Low]])-1</f>
        <v>3.8545454545453328E-3</v>
      </c>
      <c r="AD447" s="2">
        <f>(Table2[[#This Row],[Day High]]/Table2[[#This Row],[Close Price]])-1</f>
        <v>1.5648772006085832E-2</v>
      </c>
      <c r="AE447" s="2">
        <f>(Table2[[#This Row],[Close Price]]/Table2[[#This Row],[Current Week Low]])-1</f>
        <v>3.8545454545453328E-3</v>
      </c>
      <c r="AF447" s="2">
        <f>(Table2[[#This Row],[Current Week High]]/Table2[[#This Row],[Close Price]])-1</f>
        <v>1.5648772006085832E-2</v>
      </c>
      <c r="AG447" s="2">
        <f>(Table2[[#This Row],[Close Price]]/Table2[[#This Row],[Current Month Low]])-1</f>
        <v>3.8545454545453328E-3</v>
      </c>
      <c r="AH447" s="2">
        <f>(Table2[[#This Row],[Current Month High]]/Table2[[#This Row],[Close Price]])-1</f>
        <v>1.5648772006085832E-2</v>
      </c>
      <c r="AI447">
        <v>3.60428892269797</v>
      </c>
      <c r="AJ447">
        <v>61.099439775910298</v>
      </c>
      <c r="AK447" t="str">
        <f>IF(AND(Table2[[#This Row],[20D EMA]]&gt;Table2[[#This Row],[50D EMA]],Table2[[#This Row],[50D EMA]]&gt;Table2[[#This Row],[200D EMA]]),"Uptrend","Downtrend/NoTrend")</f>
        <v>Uptrend</v>
      </c>
      <c r="AL447">
        <v>0</v>
      </c>
      <c r="AM447" t="s">
        <v>10355</v>
      </c>
      <c r="AN447">
        <v>2.3199999999999998</v>
      </c>
      <c r="AO447" t="s">
        <v>10354</v>
      </c>
      <c r="AP447">
        <v>-3.1894075696757999E-2</v>
      </c>
      <c r="AQ447">
        <f>(Table2[[#This Row],[Sharpe Ratio]]-AVERAGE(Table2[Sharpe Ratio]))/_xlfn.STDEV.P(Table2[Sharpe Ratio])</f>
        <v>-1.0922257254389494</v>
      </c>
      <c r="AR44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-0.82351476200814944</v>
      </c>
      <c r="AS447">
        <f>_xlfn.RANK.AVG(Table2[[#This Row],[1Y Return vs Nifty Z-Score]],Table2[1Y Return vs Nifty Z-Score])</f>
        <v>269</v>
      </c>
      <c r="AT447">
        <f>_xlfn.RANK.AVG(Table2[[#This Row],[6M Return vs Nifty Z-Score]],Table2[6M Return vs Nifty Z-Score])</f>
        <v>383</v>
      </c>
      <c r="AU447">
        <f>_xlfn.RANK.AVG(Table2[[#This Row],[Sharpe Ratio Z-Score]],Table2[Sharpe Ratio Z-Score])</f>
        <v>639</v>
      </c>
      <c r="AV447">
        <f>(Table2[[#This Row],[Rank 1Y]]+Table2[[#This Row],[Rank 6M]]+Table2[[#This Row],[Rank Sharpe]])/3</f>
        <v>430.33333333333331</v>
      </c>
    </row>
    <row r="448" spans="1:48" x14ac:dyDescent="0.3">
      <c r="A448" t="s">
        <v>494</v>
      </c>
      <c r="B448" t="s">
        <v>495</v>
      </c>
      <c r="C448" t="s">
        <v>10318</v>
      </c>
      <c r="D448" t="s">
        <v>496</v>
      </c>
      <c r="E448">
        <v>42701.376726779999</v>
      </c>
      <c r="F448">
        <v>649.45000000000005</v>
      </c>
      <c r="G448">
        <v>-0.87354974774627003</v>
      </c>
      <c r="H448">
        <f>(Table2[[#This Row],[1Y Return vs Nifty]]-AVERAGE(Table2[1Y Return vs Nifty]))/_xlfn.STDEV.P(Table2[1Y Return vs Nifty])</f>
        <v>-0.39602963229342658</v>
      </c>
      <c r="I448">
        <v>6.5671914370037099</v>
      </c>
      <c r="J448">
        <f>(Table2[[#This Row],[1M Return vs Nifty]]-AVERAGE(Table2[1M Return vs Nifty]))/_xlfn.STDEV.P(Table2[1M Return vs Nifty])</f>
        <v>0.66236827451928104</v>
      </c>
      <c r="K448">
        <v>25.692595546950301</v>
      </c>
      <c r="L448">
        <f>(Table2[[#This Row],[6M Return vs Nifty]]-AVERAGE(Table2[6M Return vs Nifty]))/_xlfn.STDEV.P(Table2[6M Return vs Nifty])</f>
        <v>0.65303125832918263</v>
      </c>
      <c r="M448">
        <v>-1.2331491490595801</v>
      </c>
      <c r="N448">
        <f>(Table2[[#This Row],[1W Return vs Nifty]]-AVERAGE(Table2[1W Return vs Nifty]))/_xlfn.STDEV.P(Table2[1W Return vs Nifty])</f>
        <v>-6.9555550698047211E-2</v>
      </c>
      <c r="O448">
        <v>635.59</v>
      </c>
      <c r="P448">
        <v>600.598571536289</v>
      </c>
      <c r="Q448">
        <v>537.82100097681496</v>
      </c>
      <c r="R448">
        <v>56.723893786878001</v>
      </c>
      <c r="S448" s="2">
        <f>(Table2[[#This Row],[Close Price]]-Table2[[#This Row],[20D EMA]])/Table2[[#This Row],[20D EMA]]</f>
        <v>2.1806510486319819E-2</v>
      </c>
      <c r="T448" s="2">
        <f>(Table2[[#This Row],[Close Price]]-Table2[[#This Row],[50D EMA]])/Table2[[#This Row],[50D EMA]]</f>
        <v>8.133790318340671E-2</v>
      </c>
      <c r="U448" s="2">
        <f>(Table2[[#This Row],[Close Price]]-Table2[[#This Row],[200D EMA]])/Table2[[#This Row],[200D EMA]]</f>
        <v>0.20755790276028535</v>
      </c>
      <c r="V448">
        <v>0.74145960693638602</v>
      </c>
      <c r="W448">
        <v>642.35</v>
      </c>
      <c r="X448">
        <v>656.35</v>
      </c>
      <c r="Y448">
        <v>642.35</v>
      </c>
      <c r="Z448">
        <v>656.35</v>
      </c>
      <c r="AA448">
        <v>642.35</v>
      </c>
      <c r="AB448">
        <v>656.35</v>
      </c>
      <c r="AC448" s="2">
        <f>(Table2[[#This Row],[Close Price]]/Table2[[#This Row],[Day Low]])-1</f>
        <v>1.1053164162839524E-2</v>
      </c>
      <c r="AD448" s="2">
        <f>(Table2[[#This Row],[Day High]]/Table2[[#This Row],[Close Price]])-1</f>
        <v>1.0624374470705966E-2</v>
      </c>
      <c r="AE448" s="2">
        <f>(Table2[[#This Row],[Close Price]]/Table2[[#This Row],[Current Week Low]])-1</f>
        <v>1.1053164162839524E-2</v>
      </c>
      <c r="AF448" s="2">
        <f>(Table2[[#This Row],[Current Week High]]/Table2[[#This Row],[Close Price]])-1</f>
        <v>1.0624374470705966E-2</v>
      </c>
      <c r="AG448" s="2">
        <f>(Table2[[#This Row],[Close Price]]/Table2[[#This Row],[Current Month Low]])-1</f>
        <v>1.1053164162839524E-2</v>
      </c>
      <c r="AH448" s="2">
        <f>(Table2[[#This Row],[Current Month High]]/Table2[[#This Row],[Close Price]])-1</f>
        <v>1.0624374470705966E-2</v>
      </c>
      <c r="AI448">
        <v>2.8023712372006999</v>
      </c>
      <c r="AJ448">
        <v>54.2453390333689</v>
      </c>
      <c r="AK448" t="str">
        <f>IF(AND(Table2[[#This Row],[20D EMA]]&gt;Table2[[#This Row],[50D EMA]],Table2[[#This Row],[50D EMA]]&gt;Table2[[#This Row],[200D EMA]]),"Uptrend","Downtrend/NoTrend")</f>
        <v>Uptrend</v>
      </c>
      <c r="AL448">
        <v>0.1</v>
      </c>
      <c r="AM448" t="s">
        <v>10354</v>
      </c>
      <c r="AN448">
        <v>1.88</v>
      </c>
      <c r="AO448" t="s">
        <v>10354</v>
      </c>
      <c r="AP448">
        <v>-7.8446889330945999E-2</v>
      </c>
      <c r="AQ448">
        <f>(Table2[[#This Row],[Sharpe Ratio]]-AVERAGE(Table2[Sharpe Ratio]))/_xlfn.STDEV.P(Table2[Sharpe Ratio])</f>
        <v>-1.6248509610918616</v>
      </c>
      <c r="AR44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-0.77503661123487166</v>
      </c>
      <c r="AS448">
        <f>_xlfn.RANK.AVG(Table2[[#This Row],[1Y Return vs Nifty Z-Score]],Table2[1Y Return vs Nifty Z-Score])</f>
        <v>431</v>
      </c>
      <c r="AT448">
        <f>_xlfn.RANK.AVG(Table2[[#This Row],[6M Return vs Nifty Z-Score]],Table2[6M Return vs Nifty Z-Score])</f>
        <v>165</v>
      </c>
      <c r="AU448">
        <f>_xlfn.RANK.AVG(Table2[[#This Row],[Sharpe Ratio Z-Score]],Table2[Sharpe Ratio Z-Score])</f>
        <v>698</v>
      </c>
      <c r="AV448">
        <f>(Table2[[#This Row],[Rank 1Y]]+Table2[[#This Row],[Rank 6M]]+Table2[[#This Row],[Rank Sharpe]])/3</f>
        <v>431.33333333333331</v>
      </c>
    </row>
    <row r="449" spans="1:48" x14ac:dyDescent="0.3">
      <c r="A449" t="s">
        <v>1059</v>
      </c>
      <c r="B449" t="s">
        <v>1060</v>
      </c>
      <c r="C449" t="s">
        <v>10310</v>
      </c>
      <c r="D449" t="s">
        <v>24</v>
      </c>
      <c r="E449">
        <v>12619.567900352</v>
      </c>
      <c r="F449">
        <v>170.38</v>
      </c>
      <c r="G449">
        <v>3.6178865706732699</v>
      </c>
      <c r="H449">
        <f>(Table2[[#This Row],[1Y Return vs Nifty]]-AVERAGE(Table2[1Y Return vs Nifty]))/_xlfn.STDEV.P(Table2[1Y Return vs Nifty])</f>
        <v>-0.32017237118618325</v>
      </c>
      <c r="I449">
        <v>-1.25169646936871</v>
      </c>
      <c r="J449">
        <f>(Table2[[#This Row],[1M Return vs Nifty]]-AVERAGE(Table2[1M Return vs Nifty]))/_xlfn.STDEV.P(Table2[1M Return vs Nifty])</f>
        <v>-0.14054539363657501</v>
      </c>
      <c r="K449">
        <v>10.3248288107878</v>
      </c>
      <c r="L449">
        <f>(Table2[[#This Row],[6M Return vs Nifty]]-AVERAGE(Table2[6M Return vs Nifty]))/_xlfn.STDEV.P(Table2[6M Return vs Nifty])</f>
        <v>0.11600394501394583</v>
      </c>
      <c r="M449">
        <v>0.95435456466277202</v>
      </c>
      <c r="N449">
        <f>(Table2[[#This Row],[1W Return vs Nifty]]-AVERAGE(Table2[1W Return vs Nifty]))/_xlfn.STDEV.P(Table2[1W Return vs Nifty])</f>
        <v>0.45607932901712733</v>
      </c>
      <c r="O449">
        <v>167.31</v>
      </c>
      <c r="P449">
        <v>163.79629546012299</v>
      </c>
      <c r="Q449">
        <v>152.823089906635</v>
      </c>
      <c r="R449">
        <v>61.0051328141545</v>
      </c>
      <c r="S449" s="2">
        <f>(Table2[[#This Row],[Close Price]]-Table2[[#This Row],[20D EMA]])/Table2[[#This Row],[20D EMA]]</f>
        <v>1.8349172195325999E-2</v>
      </c>
      <c r="T449" s="2">
        <f>(Table2[[#This Row],[Close Price]]-Table2[[#This Row],[50D EMA]])/Table2[[#This Row],[50D EMA]]</f>
        <v>4.0194465457125308E-2</v>
      </c>
      <c r="U449" s="2">
        <f>(Table2[[#This Row],[Close Price]]-Table2[[#This Row],[200D EMA]])/Table2[[#This Row],[200D EMA]]</f>
        <v>0.11488388373832203</v>
      </c>
      <c r="V449">
        <v>0.55704226903075005</v>
      </c>
      <c r="W449">
        <v>168.52</v>
      </c>
      <c r="X449">
        <v>172.81</v>
      </c>
      <c r="Y449">
        <v>168.52</v>
      </c>
      <c r="Z449">
        <v>172.81</v>
      </c>
      <c r="AA449">
        <v>168.52</v>
      </c>
      <c r="AB449">
        <v>172.81</v>
      </c>
      <c r="AC449" s="2">
        <f>(Table2[[#This Row],[Close Price]]/Table2[[#This Row],[Day Low]])-1</f>
        <v>1.1037265606456126E-2</v>
      </c>
      <c r="AD449" s="2">
        <f>(Table2[[#This Row],[Day High]]/Table2[[#This Row],[Close Price]])-1</f>
        <v>1.4262237351801987E-2</v>
      </c>
      <c r="AE449" s="2">
        <f>(Table2[[#This Row],[Close Price]]/Table2[[#This Row],[Current Week Low]])-1</f>
        <v>1.1037265606456126E-2</v>
      </c>
      <c r="AF449" s="2">
        <f>(Table2[[#This Row],[Current Week High]]/Table2[[#This Row],[Close Price]])-1</f>
        <v>1.4262237351801987E-2</v>
      </c>
      <c r="AG449" s="2">
        <f>(Table2[[#This Row],[Close Price]]/Table2[[#This Row],[Current Month Low]])-1</f>
        <v>1.1037265606456126E-2</v>
      </c>
      <c r="AH449" s="2">
        <f>(Table2[[#This Row],[Current Month High]]/Table2[[#This Row],[Close Price]])-1</f>
        <v>1.4262237351801987E-2</v>
      </c>
      <c r="AI449">
        <v>3.7797863599013901</v>
      </c>
      <c r="AJ449">
        <v>37.237213048731299</v>
      </c>
      <c r="AK449" t="str">
        <f>IF(AND(Table2[[#This Row],[20D EMA]]&gt;Table2[[#This Row],[50D EMA]],Table2[[#This Row],[50D EMA]]&gt;Table2[[#This Row],[200D EMA]]),"Uptrend","Downtrend/NoTrend")</f>
        <v>Uptrend</v>
      </c>
      <c r="AL449">
        <v>0.11</v>
      </c>
      <c r="AM449" t="s">
        <v>10354</v>
      </c>
      <c r="AN449">
        <v>5.91</v>
      </c>
      <c r="AO449" t="s">
        <v>10354</v>
      </c>
      <c r="AP449">
        <v>-1.8320857126541999E-2</v>
      </c>
      <c r="AQ449">
        <f>(Table2[[#This Row],[Sharpe Ratio]]-AVERAGE(Table2[Sharpe Ratio]))/_xlfn.STDEV.P(Table2[Sharpe Ratio])</f>
        <v>-0.93693030556725887</v>
      </c>
      <c r="AR44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-0.82556479635894398</v>
      </c>
      <c r="AS449">
        <f>_xlfn.RANK.AVG(Table2[[#This Row],[1Y Return vs Nifty Z-Score]],Table2[1Y Return vs Nifty Z-Score])</f>
        <v>400</v>
      </c>
      <c r="AT449">
        <f>_xlfn.RANK.AVG(Table2[[#This Row],[6M Return vs Nifty Z-Score]],Table2[6M Return vs Nifty Z-Score])</f>
        <v>285</v>
      </c>
      <c r="AU449">
        <f>_xlfn.RANK.AVG(Table2[[#This Row],[Sharpe Ratio Z-Score]],Table2[Sharpe Ratio Z-Score])</f>
        <v>610</v>
      </c>
      <c r="AV449">
        <f>(Table2[[#This Row],[Rank 1Y]]+Table2[[#This Row],[Rank 6M]]+Table2[[#This Row],[Rank Sharpe]])/3</f>
        <v>431.66666666666669</v>
      </c>
    </row>
    <row r="450" spans="1:48" x14ac:dyDescent="0.3">
      <c r="A450" t="s">
        <v>1383</v>
      </c>
      <c r="B450" t="s">
        <v>1384</v>
      </c>
      <c r="C450" t="s">
        <v>10314</v>
      </c>
      <c r="D450" t="s">
        <v>54</v>
      </c>
      <c r="E450">
        <v>8063.5402811249996</v>
      </c>
      <c r="F450">
        <v>464.85</v>
      </c>
      <c r="G450">
        <v>-17.620337702370399</v>
      </c>
      <c r="H450">
        <f>(Table2[[#This Row],[1Y Return vs Nifty]]-AVERAGE(Table2[1Y Return vs Nifty]))/_xlfn.STDEV.P(Table2[1Y Return vs Nifty])</f>
        <v>-0.67887132847238507</v>
      </c>
      <c r="I450">
        <v>-3.4920978323723602</v>
      </c>
      <c r="J450">
        <f>(Table2[[#This Row],[1M Return vs Nifty]]-AVERAGE(Table2[1M Return vs Nifty]))/_xlfn.STDEV.P(Table2[1M Return vs Nifty])</f>
        <v>-0.37060993709224627</v>
      </c>
      <c r="K450">
        <v>20.177354678343299</v>
      </c>
      <c r="L450">
        <f>(Table2[[#This Row],[6M Return vs Nifty]]-AVERAGE(Table2[6M Return vs Nifty]))/_xlfn.STDEV.P(Table2[6M Return vs Nifty])</f>
        <v>0.46030091326318162</v>
      </c>
      <c r="M450">
        <v>0.72938728289908705</v>
      </c>
      <c r="N450">
        <f>(Table2[[#This Row],[1W Return vs Nifty]]-AVERAGE(Table2[1W Return vs Nifty]))/_xlfn.STDEV.P(Table2[1W Return vs Nifty])</f>
        <v>0.40202198074936873</v>
      </c>
      <c r="O450">
        <v>474.8</v>
      </c>
      <c r="P450">
        <v>452.85727033848599</v>
      </c>
      <c r="Q450">
        <v>393.87250425669998</v>
      </c>
      <c r="R450">
        <v>39.940955208358901</v>
      </c>
      <c r="S450" s="2">
        <f>(Table2[[#This Row],[Close Price]]-Table2[[#This Row],[20D EMA]])/Table2[[#This Row],[20D EMA]]</f>
        <v>-2.0956192080876134E-2</v>
      </c>
      <c r="T450" s="2">
        <f>(Table2[[#This Row],[Close Price]]-Table2[[#This Row],[50D EMA]])/Table2[[#This Row],[50D EMA]]</f>
        <v>2.6482360882823245E-2</v>
      </c>
      <c r="U450" s="2">
        <f>(Table2[[#This Row],[Close Price]]-Table2[[#This Row],[200D EMA]])/Table2[[#This Row],[200D EMA]]</f>
        <v>0.18020424115982875</v>
      </c>
      <c r="V450">
        <v>0.632742877432245</v>
      </c>
      <c r="W450">
        <v>460.5</v>
      </c>
      <c r="X450">
        <v>493</v>
      </c>
      <c r="Y450">
        <v>460.5</v>
      </c>
      <c r="Z450">
        <v>493</v>
      </c>
      <c r="AA450">
        <v>460.5</v>
      </c>
      <c r="AB450">
        <v>493</v>
      </c>
      <c r="AC450" s="2">
        <f>(Table2[[#This Row],[Close Price]]/Table2[[#This Row],[Day Low]])-1</f>
        <v>9.4462540716613308E-3</v>
      </c>
      <c r="AD450" s="2">
        <f>(Table2[[#This Row],[Day High]]/Table2[[#This Row],[Close Price]])-1</f>
        <v>6.0557168979240572E-2</v>
      </c>
      <c r="AE450" s="2">
        <f>(Table2[[#This Row],[Close Price]]/Table2[[#This Row],[Current Week Low]])-1</f>
        <v>9.4462540716613308E-3</v>
      </c>
      <c r="AF450" s="2">
        <f>(Table2[[#This Row],[Current Week High]]/Table2[[#This Row],[Close Price]])-1</f>
        <v>6.0557168979240572E-2</v>
      </c>
      <c r="AG450" s="2">
        <f>(Table2[[#This Row],[Close Price]]/Table2[[#This Row],[Current Month Low]])-1</f>
        <v>9.4462540716613308E-3</v>
      </c>
      <c r="AH450" s="2">
        <f>(Table2[[#This Row],[Current Month High]]/Table2[[#This Row],[Close Price]])-1</f>
        <v>6.0557168979240572E-2</v>
      </c>
      <c r="AI450">
        <v>15.843820587286199</v>
      </c>
      <c r="AJ450">
        <v>45.492957746478801</v>
      </c>
      <c r="AK450" t="str">
        <f>IF(AND(Table2[[#This Row],[20D EMA]]&gt;Table2[[#This Row],[50D EMA]],Table2[[#This Row],[50D EMA]]&gt;Table2[[#This Row],[200D EMA]]),"Uptrend","Downtrend/NoTrend")</f>
        <v>Uptrend</v>
      </c>
      <c r="AL450">
        <v>0.04</v>
      </c>
      <c r="AM450" t="s">
        <v>10354</v>
      </c>
      <c r="AN450">
        <v>0.88</v>
      </c>
      <c r="AO450" t="s">
        <v>10354</v>
      </c>
      <c r="AQ450">
        <f>(Table2[[#This Row],[Sharpe Ratio]]-AVERAGE(Table2[Sharpe Ratio]))/_xlfn.STDEV.P(Table2[Sharpe Ratio])</f>
        <v>-0.72731567472953307</v>
      </c>
      <c r="AR45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-0.91447404628161388</v>
      </c>
      <c r="AS450">
        <f>_xlfn.RANK.AVG(Table2[[#This Row],[1Y Return vs Nifty Z-Score]],Table2[1Y Return vs Nifty Z-Score])</f>
        <v>553</v>
      </c>
      <c r="AT450">
        <f>_xlfn.RANK.AVG(Table2[[#This Row],[6M Return vs Nifty Z-Score]],Table2[6M Return vs Nifty Z-Score])</f>
        <v>196</v>
      </c>
      <c r="AU450">
        <f>_xlfn.RANK.AVG(Table2[[#This Row],[Sharpe Ratio Z-Score]],Table2[Sharpe Ratio Z-Score])</f>
        <v>548</v>
      </c>
      <c r="AV450">
        <f>(Table2[[#This Row],[Rank 1Y]]+Table2[[#This Row],[Rank 6M]]+Table2[[#This Row],[Rank Sharpe]])/3</f>
        <v>432.33333333333331</v>
      </c>
    </row>
    <row r="451" spans="1:48" x14ac:dyDescent="0.3">
      <c r="A451" t="s">
        <v>709</v>
      </c>
      <c r="B451" t="s">
        <v>710</v>
      </c>
      <c r="C451" t="s">
        <v>10323</v>
      </c>
      <c r="D451" t="s">
        <v>276</v>
      </c>
      <c r="E451">
        <v>25578.72324132</v>
      </c>
      <c r="F451">
        <v>512.45000000000005</v>
      </c>
      <c r="G451">
        <v>-14.921545195404899</v>
      </c>
      <c r="H451">
        <f>(Table2[[#This Row],[1Y Return vs Nifty]]-AVERAGE(Table2[1Y Return vs Nifty]))/_xlfn.STDEV.P(Table2[1Y Return vs Nifty])</f>
        <v>-0.63329058472776667</v>
      </c>
      <c r="I451">
        <v>-2.31849494847657</v>
      </c>
      <c r="J451">
        <f>(Table2[[#This Row],[1M Return vs Nifty]]-AVERAGE(Table2[1M Return vs Nifty]))/_xlfn.STDEV.P(Table2[1M Return vs Nifty])</f>
        <v>-0.25009384736814616</v>
      </c>
      <c r="K451">
        <v>23.1847931926767</v>
      </c>
      <c r="L451">
        <f>(Table2[[#This Row],[6M Return vs Nifty]]-AVERAGE(Table2[6M Return vs Nifty]))/_xlfn.STDEV.P(Table2[6M Return vs Nifty])</f>
        <v>0.56539599005874053</v>
      </c>
      <c r="M451">
        <v>-5.4478220729501903</v>
      </c>
      <c r="N451">
        <f>(Table2[[#This Row],[1W Return vs Nifty]]-AVERAGE(Table2[1W Return vs Nifty]))/_xlfn.STDEV.P(Table2[1W Return vs Nifty])</f>
        <v>-1.0822985606828202</v>
      </c>
      <c r="O451">
        <v>522.55999999999995</v>
      </c>
      <c r="P451">
        <v>506.348537604</v>
      </c>
      <c r="Q451">
        <v>451.10031415682499</v>
      </c>
      <c r="R451">
        <v>36.355069129714302</v>
      </c>
      <c r="S451" s="2">
        <f>(Table2[[#This Row],[Close Price]]-Table2[[#This Row],[20D EMA]])/Table2[[#This Row],[20D EMA]]</f>
        <v>-1.934706062461708E-2</v>
      </c>
      <c r="T451" s="2">
        <f>(Table2[[#This Row],[Close Price]]-Table2[[#This Row],[50D EMA]])/Table2[[#This Row],[50D EMA]]</f>
        <v>1.2049925975636599E-2</v>
      </c>
      <c r="U451" s="2">
        <f>(Table2[[#This Row],[Close Price]]-Table2[[#This Row],[200D EMA]])/Table2[[#This Row],[200D EMA]]</f>
        <v>0.13600009558372161</v>
      </c>
      <c r="V451">
        <v>0.60909225494766495</v>
      </c>
      <c r="W451">
        <v>511.15</v>
      </c>
      <c r="X451">
        <v>523.9</v>
      </c>
      <c r="Y451">
        <v>511.15</v>
      </c>
      <c r="Z451">
        <v>523.9</v>
      </c>
      <c r="AA451">
        <v>511.15</v>
      </c>
      <c r="AB451">
        <v>523.9</v>
      </c>
      <c r="AC451" s="2">
        <f>(Table2[[#This Row],[Close Price]]/Table2[[#This Row],[Day Low]])-1</f>
        <v>2.5432847500734823E-3</v>
      </c>
      <c r="AD451" s="2">
        <f>(Table2[[#This Row],[Day High]]/Table2[[#This Row],[Close Price]])-1</f>
        <v>2.2343643282271231E-2</v>
      </c>
      <c r="AE451" s="2">
        <f>(Table2[[#This Row],[Close Price]]/Table2[[#This Row],[Current Week Low]])-1</f>
        <v>2.5432847500734823E-3</v>
      </c>
      <c r="AF451" s="2">
        <f>(Table2[[#This Row],[Current Week High]]/Table2[[#This Row],[Close Price]])-1</f>
        <v>2.2343643282271231E-2</v>
      </c>
      <c r="AG451" s="2">
        <f>(Table2[[#This Row],[Close Price]]/Table2[[#This Row],[Current Month Low]])-1</f>
        <v>2.5432847500734823E-3</v>
      </c>
      <c r="AH451" s="2">
        <f>(Table2[[#This Row],[Current Month High]]/Table2[[#This Row],[Close Price]])-1</f>
        <v>2.2343643282271231E-2</v>
      </c>
      <c r="AI451">
        <v>10.713240316128299</v>
      </c>
      <c r="AJ451">
        <v>52.469503124070201</v>
      </c>
      <c r="AK451" t="str">
        <f>IF(AND(Table2[[#This Row],[20D EMA]]&gt;Table2[[#This Row],[50D EMA]],Table2[[#This Row],[50D EMA]]&gt;Table2[[#This Row],[200D EMA]]),"Uptrend","Downtrend/NoTrend")</f>
        <v>Uptrend</v>
      </c>
      <c r="AL451">
        <v>0.01</v>
      </c>
      <c r="AM451" t="s">
        <v>10354</v>
      </c>
      <c r="AN451">
        <v>-4.46</v>
      </c>
      <c r="AO451" t="s">
        <v>10353</v>
      </c>
      <c r="AP451">
        <v>-5.9181201207010002E-3</v>
      </c>
      <c r="AQ451">
        <f>(Table2[[#This Row],[Sharpe Ratio]]-AVERAGE(Table2[Sharpe Ratio]))/_xlfn.STDEV.P(Table2[Sharpe Ratio])</f>
        <v>-0.79502672971925148</v>
      </c>
      <c r="AR45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-2.195313732439244</v>
      </c>
      <c r="AS451">
        <f>_xlfn.RANK.AVG(Table2[[#This Row],[1Y Return vs Nifty Z-Score]],Table2[1Y Return vs Nifty Z-Score])</f>
        <v>533</v>
      </c>
      <c r="AT451">
        <f>_xlfn.RANK.AVG(Table2[[#This Row],[6M Return vs Nifty Z-Score]],Table2[6M Return vs Nifty Z-Score])</f>
        <v>180</v>
      </c>
      <c r="AU451">
        <f>_xlfn.RANK.AVG(Table2[[#This Row],[Sharpe Ratio Z-Score]],Table2[Sharpe Ratio Z-Score])</f>
        <v>586</v>
      </c>
      <c r="AV451">
        <f>(Table2[[#This Row],[Rank 1Y]]+Table2[[#This Row],[Rank 6M]]+Table2[[#This Row],[Rank Sharpe]])/3</f>
        <v>433</v>
      </c>
    </row>
    <row r="452" spans="1:48" x14ac:dyDescent="0.3">
      <c r="A452" t="s">
        <v>2010</v>
      </c>
      <c r="B452" t="s">
        <v>2011</v>
      </c>
      <c r="C452" t="s">
        <v>10321</v>
      </c>
      <c r="D452" t="s">
        <v>127</v>
      </c>
      <c r="E452">
        <v>3286.8956520000002</v>
      </c>
      <c r="F452">
        <v>570.6</v>
      </c>
      <c r="G452">
        <v>-32.3436982893448</v>
      </c>
      <c r="H452">
        <f>(Table2[[#This Row],[1Y Return vs Nifty]]-AVERAGE(Table2[1Y Return vs Nifty]))/_xlfn.STDEV.P(Table2[1Y Return vs Nifty])</f>
        <v>-0.92753873222513872</v>
      </c>
      <c r="I452">
        <v>-12.1029619800116</v>
      </c>
      <c r="J452">
        <f>(Table2[[#This Row],[1M Return vs Nifty]]-AVERAGE(Table2[1M Return vs Nifty]))/_xlfn.STDEV.P(Table2[1M Return vs Nifty])</f>
        <v>-1.2548508421368134</v>
      </c>
      <c r="K452">
        <v>-11.6013523860781</v>
      </c>
      <c r="L452">
        <f>(Table2[[#This Row],[6M Return vs Nifty]]-AVERAGE(Table2[6M Return vs Nifty]))/_xlfn.STDEV.P(Table2[6M Return vs Nifty])</f>
        <v>-0.65020746237993643</v>
      </c>
      <c r="M452">
        <v>-5.5772829751470701</v>
      </c>
      <c r="N452">
        <f>(Table2[[#This Row],[1W Return vs Nifty]]-AVERAGE(Table2[1W Return vs Nifty]))/_xlfn.STDEV.P(Table2[1W Return vs Nifty])</f>
        <v>-1.1134066979294899</v>
      </c>
      <c r="O452">
        <v>585.39</v>
      </c>
      <c r="P452">
        <v>589.436952739395</v>
      </c>
      <c r="Q452">
        <v>565.95296734798899</v>
      </c>
      <c r="R452">
        <v>44.1019869603224</v>
      </c>
      <c r="S452" s="2">
        <f>(Table2[[#This Row],[Close Price]]-Table2[[#This Row],[20D EMA]])/Table2[[#This Row],[20D EMA]]</f>
        <v>-2.526520781017777E-2</v>
      </c>
      <c r="T452" s="2">
        <f>(Table2[[#This Row],[Close Price]]-Table2[[#This Row],[50D EMA]])/Table2[[#This Row],[50D EMA]]</f>
        <v>-3.1957536173887059E-2</v>
      </c>
      <c r="U452" s="2">
        <f>(Table2[[#This Row],[Close Price]]-Table2[[#This Row],[200D EMA]])/Table2[[#This Row],[200D EMA]]</f>
        <v>8.2109873436774505E-3</v>
      </c>
      <c r="V452">
        <v>0.52760628671265297</v>
      </c>
      <c r="W452">
        <v>558.20000000000005</v>
      </c>
      <c r="X452">
        <v>579.4</v>
      </c>
      <c r="Y452">
        <v>558.20000000000005</v>
      </c>
      <c r="Z452">
        <v>579.4</v>
      </c>
      <c r="AA452">
        <v>558.20000000000005</v>
      </c>
      <c r="AB452">
        <v>579.4</v>
      </c>
      <c r="AC452" s="2">
        <f>(Table2[[#This Row],[Close Price]]/Table2[[#This Row],[Day Low]])-1</f>
        <v>2.221426012182004E-2</v>
      </c>
      <c r="AD452" s="2">
        <f>(Table2[[#This Row],[Day High]]/Table2[[#This Row],[Close Price]])-1</f>
        <v>1.5422362425516978E-2</v>
      </c>
      <c r="AE452" s="2">
        <f>(Table2[[#This Row],[Close Price]]/Table2[[#This Row],[Current Week Low]])-1</f>
        <v>2.221426012182004E-2</v>
      </c>
      <c r="AF452" s="2">
        <f>(Table2[[#This Row],[Current Week High]]/Table2[[#This Row],[Close Price]])-1</f>
        <v>1.5422362425516978E-2</v>
      </c>
      <c r="AG452" s="2">
        <f>(Table2[[#This Row],[Close Price]]/Table2[[#This Row],[Current Month Low]])-1</f>
        <v>2.221426012182004E-2</v>
      </c>
      <c r="AH452" s="2">
        <f>(Table2[[#This Row],[Current Month High]]/Table2[[#This Row],[Close Price]])-1</f>
        <v>1.5422362425516978E-2</v>
      </c>
      <c r="AI452">
        <v>21.267087276550999</v>
      </c>
      <c r="AJ452">
        <v>24.043478260869499</v>
      </c>
      <c r="AK452" t="str">
        <f>IF(AND(Table2[[#This Row],[20D EMA]]&gt;Table2[[#This Row],[50D EMA]],Table2[[#This Row],[50D EMA]]&gt;Table2[[#This Row],[200D EMA]]),"Uptrend","Downtrend/NoTrend")</f>
        <v>Downtrend/NoTrend</v>
      </c>
      <c r="AL452">
        <v>0.08</v>
      </c>
      <c r="AM452" t="s">
        <v>10354</v>
      </c>
      <c r="AN452">
        <v>2.08</v>
      </c>
      <c r="AO452" t="s">
        <v>10354</v>
      </c>
      <c r="AP452">
        <v>0.14879800977340499</v>
      </c>
      <c r="AQ452">
        <f>(Table2[[#This Row],[Sharpe Ratio]]-AVERAGE(Table2[Sharpe Ratio]))/_xlfn.STDEV.P(Table2[Sharpe Ratio])</f>
        <v>0.97512868541202002</v>
      </c>
      <c r="AR45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2">
        <f>_xlfn.RANK.AVG(Table2[[#This Row],[1Y Return vs Nifty Z-Score]],Table2[1Y Return vs Nifty Z-Score])</f>
        <v>640</v>
      </c>
      <c r="AT452">
        <f>_xlfn.RANK.AVG(Table2[[#This Row],[6M Return vs Nifty Z-Score]],Table2[6M Return vs Nifty Z-Score])</f>
        <v>537</v>
      </c>
      <c r="AU452">
        <f>_xlfn.RANK.AVG(Table2[[#This Row],[Sharpe Ratio Z-Score]],Table2[Sharpe Ratio Z-Score])</f>
        <v>122</v>
      </c>
      <c r="AV452">
        <f>(Table2[[#This Row],[Rank 1Y]]+Table2[[#This Row],[Rank 6M]]+Table2[[#This Row],[Rank Sharpe]])/3</f>
        <v>433</v>
      </c>
    </row>
    <row r="453" spans="1:48" x14ac:dyDescent="0.3">
      <c r="A453" t="s">
        <v>964</v>
      </c>
      <c r="B453" t="s">
        <v>965</v>
      </c>
      <c r="C453" t="s">
        <v>10315</v>
      </c>
      <c r="D453" t="s">
        <v>204</v>
      </c>
      <c r="E453">
        <v>15381.515384025</v>
      </c>
      <c r="F453">
        <v>632.75</v>
      </c>
      <c r="G453">
        <v>-19.7249919979594</v>
      </c>
      <c r="H453">
        <f>(Table2[[#This Row],[1Y Return vs Nifty]]-AVERAGE(Table2[1Y Return vs Nifty]))/_xlfn.STDEV.P(Table2[1Y Return vs Nifty])</f>
        <v>-0.71441748767901392</v>
      </c>
      <c r="I453">
        <v>-5.2670288607783098</v>
      </c>
      <c r="J453">
        <f>(Table2[[#This Row],[1M Return vs Nifty]]-AVERAGE(Table2[1M Return vs Nifty]))/_xlfn.STDEV.P(Table2[1M Return vs Nifty])</f>
        <v>-0.55287580402961367</v>
      </c>
      <c r="K453">
        <v>5.4657126592466598</v>
      </c>
      <c r="L453">
        <f>(Table2[[#This Row],[6M Return vs Nifty]]-AVERAGE(Table2[6M Return vs Nifty]))/_xlfn.STDEV.P(Table2[6M Return vs Nifty])</f>
        <v>-5.3798091726262182E-2</v>
      </c>
      <c r="M453">
        <v>-4.32825602664367</v>
      </c>
      <c r="N453">
        <f>(Table2[[#This Row],[1W Return vs Nifty]]-AVERAGE(Table2[1W Return vs Nifty]))/_xlfn.STDEV.P(Table2[1W Return vs Nifty])</f>
        <v>-0.81327823381803366</v>
      </c>
      <c r="O453">
        <v>644.89</v>
      </c>
      <c r="P453">
        <v>644.12564330831401</v>
      </c>
      <c r="Q453">
        <v>603.12706918987897</v>
      </c>
      <c r="R453">
        <v>38.896854046384597</v>
      </c>
      <c r="S453" s="2">
        <f>(Table2[[#This Row],[Close Price]]-Table2[[#This Row],[20D EMA]])/Table2[[#This Row],[20D EMA]]</f>
        <v>-1.882491587712631E-2</v>
      </c>
      <c r="T453" s="2">
        <f>(Table2[[#This Row],[Close Price]]-Table2[[#This Row],[50D EMA]])/Table2[[#This Row],[50D EMA]]</f>
        <v>-1.7660596851706154E-2</v>
      </c>
      <c r="U453" s="2">
        <f>(Table2[[#This Row],[Close Price]]-Table2[[#This Row],[200D EMA]])/Table2[[#This Row],[200D EMA]]</f>
        <v>4.9115571698532104E-2</v>
      </c>
      <c r="V453">
        <v>0.34252786105166</v>
      </c>
      <c r="W453">
        <v>625.29999999999995</v>
      </c>
      <c r="X453">
        <v>643.95000000000005</v>
      </c>
      <c r="Y453">
        <v>625.29999999999995</v>
      </c>
      <c r="Z453">
        <v>643.95000000000005</v>
      </c>
      <c r="AA453">
        <v>625.29999999999995</v>
      </c>
      <c r="AB453">
        <v>643.95000000000005</v>
      </c>
      <c r="AC453" s="2">
        <f>(Table2[[#This Row],[Close Price]]/Table2[[#This Row],[Day Low]])-1</f>
        <v>1.1914281145050554E-2</v>
      </c>
      <c r="AD453" s="2">
        <f>(Table2[[#This Row],[Day High]]/Table2[[#This Row],[Close Price]])-1</f>
        <v>1.7700513630976022E-2</v>
      </c>
      <c r="AE453" s="2">
        <f>(Table2[[#This Row],[Close Price]]/Table2[[#This Row],[Current Week Low]])-1</f>
        <v>1.1914281145050554E-2</v>
      </c>
      <c r="AF453" s="2">
        <f>(Table2[[#This Row],[Current Week High]]/Table2[[#This Row],[Close Price]])-1</f>
        <v>1.7700513630976022E-2</v>
      </c>
      <c r="AG453" s="2">
        <f>(Table2[[#This Row],[Close Price]]/Table2[[#This Row],[Current Month Low]])-1</f>
        <v>1.1914281145050554E-2</v>
      </c>
      <c r="AH453" s="2">
        <f>(Table2[[#This Row],[Current Month High]]/Table2[[#This Row],[Close Price]])-1</f>
        <v>1.7700513630976022E-2</v>
      </c>
      <c r="AI453">
        <v>14.105096799683899</v>
      </c>
      <c r="AJ453">
        <v>26.158907387099902</v>
      </c>
      <c r="AK453" t="str">
        <f>IF(AND(Table2[[#This Row],[20D EMA]]&gt;Table2[[#This Row],[50D EMA]],Table2[[#This Row],[50D EMA]]&gt;Table2[[#This Row],[200D EMA]]),"Uptrend","Downtrend/NoTrend")</f>
        <v>Uptrend</v>
      </c>
      <c r="AL453">
        <v>-0.03</v>
      </c>
      <c r="AM453" t="s">
        <v>10353</v>
      </c>
      <c r="AN453">
        <v>3.13</v>
      </c>
      <c r="AO453" t="s">
        <v>10354</v>
      </c>
      <c r="AP453">
        <v>4.5372488673224E-2</v>
      </c>
      <c r="AQ453">
        <f>(Table2[[#This Row],[Sharpe Ratio]]-AVERAGE(Table2[Sharpe Ratio]))/_xlfn.STDEV.P(Table2[Sharpe Ratio])</f>
        <v>-0.20819490446555661</v>
      </c>
      <c r="AR45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-2.3425645217184803</v>
      </c>
      <c r="AS453">
        <f>_xlfn.RANK.AVG(Table2[[#This Row],[1Y Return vs Nifty Z-Score]],Table2[1Y Return vs Nifty Z-Score])</f>
        <v>560</v>
      </c>
      <c r="AT453">
        <f>_xlfn.RANK.AVG(Table2[[#This Row],[6M Return vs Nifty Z-Score]],Table2[6M Return vs Nifty Z-Score])</f>
        <v>345</v>
      </c>
      <c r="AU453">
        <f>_xlfn.RANK.AVG(Table2[[#This Row],[Sharpe Ratio Z-Score]],Table2[Sharpe Ratio Z-Score])</f>
        <v>395</v>
      </c>
      <c r="AV453">
        <f>(Table2[[#This Row],[Rank 1Y]]+Table2[[#This Row],[Rank 6M]]+Table2[[#This Row],[Rank Sharpe]])/3</f>
        <v>433.33333333333331</v>
      </c>
    </row>
    <row r="454" spans="1:48" x14ac:dyDescent="0.3">
      <c r="A454" t="s">
        <v>1358</v>
      </c>
      <c r="B454" t="s">
        <v>1359</v>
      </c>
      <c r="C454" t="s">
        <v>10322</v>
      </c>
      <c r="D454" t="s">
        <v>138</v>
      </c>
      <c r="E454">
        <v>8294.3005022279995</v>
      </c>
      <c r="F454">
        <v>130.44</v>
      </c>
      <c r="G454">
        <v>34.4233702135923</v>
      </c>
      <c r="H454">
        <f>(Table2[[#This Row],[1Y Return vs Nifty]]-AVERAGE(Table2[1Y Return vs Nifty]))/_xlfn.STDEV.P(Table2[1Y Return vs Nifty])</f>
        <v>0.20011099711015473</v>
      </c>
      <c r="I454">
        <v>-1.4264839448172999</v>
      </c>
      <c r="J454">
        <f>(Table2[[#This Row],[1M Return vs Nifty]]-AVERAGE(Table2[1M Return vs Nifty]))/_xlfn.STDEV.P(Table2[1M Return vs Nifty])</f>
        <v>-0.15849414219783164</v>
      </c>
      <c r="K454">
        <v>-5.6022405644243296</v>
      </c>
      <c r="L454">
        <f>(Table2[[#This Row],[6M Return vs Nifty]]-AVERAGE(Table2[6M Return vs Nifty]))/_xlfn.STDEV.P(Table2[6M Return vs Nifty])</f>
        <v>-0.44056822467083445</v>
      </c>
      <c r="M454">
        <v>-6.0397336125044898</v>
      </c>
      <c r="N454">
        <f>(Table2[[#This Row],[1W Return vs Nifty]]-AVERAGE(Table2[1W Return vs Nifty]))/_xlfn.STDEV.P(Table2[1W Return vs Nifty])</f>
        <v>-1.2245288796276124</v>
      </c>
      <c r="O454">
        <v>134.76</v>
      </c>
      <c r="P454">
        <v>134.991584788583</v>
      </c>
      <c r="Q454">
        <v>120.066807726069</v>
      </c>
      <c r="R454">
        <v>41.443265123983998</v>
      </c>
      <c r="S454" s="2">
        <f>(Table2[[#This Row],[Close Price]]-Table2[[#This Row],[20D EMA]])/Table2[[#This Row],[20D EMA]]</f>
        <v>-3.2056990204808497E-2</v>
      </c>
      <c r="T454" s="2">
        <f>(Table2[[#This Row],[Close Price]]-Table2[[#This Row],[50D EMA]])/Table2[[#This Row],[50D EMA]]</f>
        <v>-3.3717544658146373E-2</v>
      </c>
      <c r="U454" s="2">
        <f>(Table2[[#This Row],[Close Price]]-Table2[[#This Row],[200D EMA]])/Table2[[#This Row],[200D EMA]]</f>
        <v>8.6395170075624167E-2</v>
      </c>
      <c r="V454">
        <v>0.79207857387374703</v>
      </c>
      <c r="W454">
        <v>130.1</v>
      </c>
      <c r="X454">
        <v>134.19</v>
      </c>
      <c r="Y454">
        <v>130.1</v>
      </c>
      <c r="Z454">
        <v>134.19</v>
      </c>
      <c r="AA454">
        <v>130.1</v>
      </c>
      <c r="AB454">
        <v>134.19</v>
      </c>
      <c r="AC454" s="2">
        <f>(Table2[[#This Row],[Close Price]]/Table2[[#This Row],[Day Low]])-1</f>
        <v>2.6133743274403543E-3</v>
      </c>
      <c r="AD454" s="2">
        <f>(Table2[[#This Row],[Day High]]/Table2[[#This Row],[Close Price]])-1</f>
        <v>2.8748850045998253E-2</v>
      </c>
      <c r="AE454" s="2">
        <f>(Table2[[#This Row],[Close Price]]/Table2[[#This Row],[Current Week Low]])-1</f>
        <v>2.6133743274403543E-3</v>
      </c>
      <c r="AF454" s="2">
        <f>(Table2[[#This Row],[Current Week High]]/Table2[[#This Row],[Close Price]])-1</f>
        <v>2.8748850045998253E-2</v>
      </c>
      <c r="AG454" s="2">
        <f>(Table2[[#This Row],[Close Price]]/Table2[[#This Row],[Current Month Low]])-1</f>
        <v>2.6133743274403543E-3</v>
      </c>
      <c r="AH454" s="2">
        <f>(Table2[[#This Row],[Current Month High]]/Table2[[#This Row],[Close Price]])-1</f>
        <v>2.8748850045998253E-2</v>
      </c>
      <c r="AI454">
        <v>26.0042931616068</v>
      </c>
      <c r="AJ454">
        <v>89.043478260869506</v>
      </c>
      <c r="AK454" t="str">
        <f>IF(AND(Table2[[#This Row],[20D EMA]]&gt;Table2[[#This Row],[50D EMA]],Table2[[#This Row],[50D EMA]]&gt;Table2[[#This Row],[200D EMA]]),"Uptrend","Downtrend/NoTrend")</f>
        <v>Downtrend/NoTrend</v>
      </c>
      <c r="AL454">
        <v>0</v>
      </c>
      <c r="AM454" t="s">
        <v>10355</v>
      </c>
      <c r="AN454">
        <v>0.8</v>
      </c>
      <c r="AO454" t="s">
        <v>10354</v>
      </c>
      <c r="AP454">
        <v>-2.9638209966110001E-3</v>
      </c>
      <c r="AQ454">
        <f>(Table2[[#This Row],[Sharpe Ratio]]-AVERAGE(Table2[Sharpe Ratio]))/_xlfn.STDEV.P(Table2[Sharpe Ratio])</f>
        <v>-0.7612256735785321</v>
      </c>
      <c r="AR45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4">
        <f>_xlfn.RANK.AVG(Table2[[#This Row],[1Y Return vs Nifty Z-Score]],Table2[1Y Return vs Nifty Z-Score])</f>
        <v>248</v>
      </c>
      <c r="AT454">
        <f>_xlfn.RANK.AVG(Table2[[#This Row],[6M Return vs Nifty Z-Score]],Table2[6M Return vs Nifty Z-Score])</f>
        <v>474</v>
      </c>
      <c r="AU454">
        <f>_xlfn.RANK.AVG(Table2[[#This Row],[Sharpe Ratio Z-Score]],Table2[Sharpe Ratio Z-Score])</f>
        <v>579</v>
      </c>
      <c r="AV454">
        <f>(Table2[[#This Row],[Rank 1Y]]+Table2[[#This Row],[Rank 6M]]+Table2[[#This Row],[Rank Sharpe]])/3</f>
        <v>433.66666666666669</v>
      </c>
    </row>
    <row r="455" spans="1:48" x14ac:dyDescent="0.3">
      <c r="A455" t="s">
        <v>75</v>
      </c>
      <c r="B455" t="s">
        <v>76</v>
      </c>
      <c r="C455" t="s">
        <v>6744</v>
      </c>
      <c r="D455" t="s">
        <v>77</v>
      </c>
      <c r="E455">
        <v>329265.15871902002</v>
      </c>
      <c r="F455">
        <v>11424.9</v>
      </c>
      <c r="G455">
        <v>1.61872818366278</v>
      </c>
      <c r="H455">
        <f>(Table2[[#This Row],[1Y Return vs Nifty]]-AVERAGE(Table2[1Y Return vs Nifty]))/_xlfn.STDEV.P(Table2[1Y Return vs Nifty])</f>
        <v>-0.35393677727077261</v>
      </c>
      <c r="I455">
        <v>-6.1188419166591901</v>
      </c>
      <c r="J455">
        <f>(Table2[[#This Row],[1M Return vs Nifty]]-AVERAGE(Table2[1M Return vs Nifty]))/_xlfn.STDEV.P(Table2[1M Return vs Nifty])</f>
        <v>-0.64034762271663692</v>
      </c>
      <c r="K455">
        <v>8.6482580973733195E-2</v>
      </c>
      <c r="L455">
        <f>(Table2[[#This Row],[6M Return vs Nifty]]-AVERAGE(Table2[6M Return vs Nifty]))/_xlfn.STDEV.P(Table2[6M Return vs Nifty])</f>
        <v>-0.24177553348698896</v>
      </c>
      <c r="M455">
        <v>-1.35472422626736</v>
      </c>
      <c r="N455">
        <f>(Table2[[#This Row],[1W Return vs Nifty]]-AVERAGE(Table2[1W Return vs Nifty]))/_xlfn.STDEV.P(Table2[1W Return vs Nifty])</f>
        <v>-9.8768804455560813E-2</v>
      </c>
      <c r="O455">
        <v>11345.12</v>
      </c>
      <c r="P455">
        <v>11245.479268958699</v>
      </c>
      <c r="Q455">
        <v>10239.764297228399</v>
      </c>
      <c r="R455">
        <v>58.978872606113597</v>
      </c>
      <c r="S455" s="2">
        <f>(Table2[[#This Row],[Close Price]]-Table2[[#This Row],[20D EMA]])/Table2[[#This Row],[20D EMA]]</f>
        <v>7.0320983823880957E-3</v>
      </c>
      <c r="T455" s="2">
        <f>(Table2[[#This Row],[Close Price]]-Table2[[#This Row],[50D EMA]])/Table2[[#This Row],[50D EMA]]</f>
        <v>1.5954920795288985E-2</v>
      </c>
      <c r="U455" s="2">
        <f>(Table2[[#This Row],[Close Price]]-Table2[[#This Row],[200D EMA]])/Table2[[#This Row],[200D EMA]]</f>
        <v>0.11573857252675059</v>
      </c>
      <c r="V455">
        <v>0.69281983794945801</v>
      </c>
      <c r="W455">
        <v>11325</v>
      </c>
      <c r="X455">
        <v>11465</v>
      </c>
      <c r="Y455">
        <v>11325</v>
      </c>
      <c r="Z455">
        <v>11465</v>
      </c>
      <c r="AA455">
        <v>11325</v>
      </c>
      <c r="AB455">
        <v>11465</v>
      </c>
      <c r="AC455" s="2">
        <f>(Table2[[#This Row],[Close Price]]/Table2[[#This Row],[Day Low]])-1</f>
        <v>8.8211920529801535E-3</v>
      </c>
      <c r="AD455" s="2">
        <f>(Table2[[#This Row],[Day High]]/Table2[[#This Row],[Close Price]])-1</f>
        <v>3.5098775481623434E-3</v>
      </c>
      <c r="AE455" s="2">
        <f>(Table2[[#This Row],[Close Price]]/Table2[[#This Row],[Current Week Low]])-1</f>
        <v>8.8211920529801535E-3</v>
      </c>
      <c r="AF455" s="2">
        <f>(Table2[[#This Row],[Current Week High]]/Table2[[#This Row],[Close Price]])-1</f>
        <v>3.5098775481623434E-3</v>
      </c>
      <c r="AG455" s="2">
        <f>(Table2[[#This Row],[Close Price]]/Table2[[#This Row],[Current Month Low]])-1</f>
        <v>8.8211920529801535E-3</v>
      </c>
      <c r="AH455" s="2">
        <f>(Table2[[#This Row],[Current Month High]]/Table2[[#This Row],[Close Price]])-1</f>
        <v>3.5098775481623434E-3</v>
      </c>
      <c r="AI455">
        <v>5.7164614132290099</v>
      </c>
      <c r="AJ455">
        <v>42.011547473291003</v>
      </c>
      <c r="AK455" t="str">
        <f>IF(AND(Table2[[#This Row],[20D EMA]]&gt;Table2[[#This Row],[50D EMA]],Table2[[#This Row],[50D EMA]]&gt;Table2[[#This Row],[200D EMA]]),"Uptrend","Downtrend/NoTrend")</f>
        <v>Uptrend</v>
      </c>
      <c r="AL455">
        <v>-0.02</v>
      </c>
      <c r="AM455" t="s">
        <v>10353</v>
      </c>
      <c r="AN455">
        <v>3.84</v>
      </c>
      <c r="AO455" t="s">
        <v>10354</v>
      </c>
      <c r="AP455">
        <v>1.6395685602274002E-2</v>
      </c>
      <c r="AQ455">
        <f>(Table2[[#This Row],[Sharpe Ratio]]-AVERAGE(Table2[Sharpe Ratio]))/_xlfn.STDEV.P(Table2[Sharpe Ratio])</f>
        <v>-0.53972753072981172</v>
      </c>
      <c r="AR45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-1.874556268659771</v>
      </c>
      <c r="AS455">
        <f>_xlfn.RANK.AVG(Table2[[#This Row],[1Y Return vs Nifty Z-Score]],Table2[1Y Return vs Nifty Z-Score])</f>
        <v>416</v>
      </c>
      <c r="AT455">
        <f>_xlfn.RANK.AVG(Table2[[#This Row],[6M Return vs Nifty Z-Score]],Table2[6M Return vs Nifty Z-Score])</f>
        <v>407</v>
      </c>
      <c r="AU455">
        <f>_xlfn.RANK.AVG(Table2[[#This Row],[Sharpe Ratio Z-Score]],Table2[Sharpe Ratio Z-Score])</f>
        <v>480</v>
      </c>
      <c r="AV455">
        <f>(Table2[[#This Row],[Rank 1Y]]+Table2[[#This Row],[Rank 6M]]+Table2[[#This Row],[Rank Sharpe]])/3</f>
        <v>434.33333333333331</v>
      </c>
    </row>
    <row r="456" spans="1:48" x14ac:dyDescent="0.3">
      <c r="A456" t="s">
        <v>1893</v>
      </c>
      <c r="B456" t="s">
        <v>1894</v>
      </c>
      <c r="C456" t="s">
        <v>10321</v>
      </c>
      <c r="D456" t="s">
        <v>538</v>
      </c>
      <c r="E456">
        <v>3814.9714399999998</v>
      </c>
      <c r="F456">
        <v>881.3</v>
      </c>
      <c r="G456">
        <v>-8.2047384306286393</v>
      </c>
      <c r="H456">
        <f>(Table2[[#This Row],[1Y Return vs Nifty]]-AVERAGE(Table2[1Y Return vs Nifty]))/_xlfn.STDEV.P(Table2[1Y Return vs Nifty])</f>
        <v>-0.51984835190060241</v>
      </c>
      <c r="I456">
        <v>-23.497036963926899</v>
      </c>
      <c r="J456">
        <f>(Table2[[#This Row],[1M Return vs Nifty]]-AVERAGE(Table2[1M Return vs Nifty]))/_xlfn.STDEV.P(Table2[1M Return vs Nifty])</f>
        <v>-2.4248968448582855</v>
      </c>
      <c r="K456">
        <v>-37.464484213250103</v>
      </c>
      <c r="L456">
        <f>(Table2[[#This Row],[6M Return vs Nifty]]-AVERAGE(Table2[6M Return vs Nifty]))/_xlfn.STDEV.P(Table2[6M Return vs Nifty])</f>
        <v>-1.5539957900867025</v>
      </c>
      <c r="M456">
        <v>5.8149592667946797</v>
      </c>
      <c r="N456">
        <f>(Table2[[#This Row],[1W Return vs Nifty]]-AVERAGE(Table2[1W Return vs Nifty]))/_xlfn.STDEV.P(Table2[1W Return vs Nifty])</f>
        <v>1.6240331715276763</v>
      </c>
      <c r="O456">
        <v>897.46</v>
      </c>
      <c r="P456">
        <v>981.61152220827398</v>
      </c>
      <c r="Q456">
        <v>983.10546171022202</v>
      </c>
      <c r="R456">
        <v>50.861492744280497</v>
      </c>
      <c r="S456" s="2">
        <f>(Table2[[#This Row],[Close Price]]-Table2[[#This Row],[20D EMA]])/Table2[[#This Row],[20D EMA]]</f>
        <v>-1.8006373543110646E-2</v>
      </c>
      <c r="T456" s="2">
        <f>(Table2[[#This Row],[Close Price]]-Table2[[#This Row],[50D EMA]])/Table2[[#This Row],[50D EMA]]</f>
        <v>-0.10219065275701844</v>
      </c>
      <c r="U456" s="2">
        <f>(Table2[[#This Row],[Close Price]]-Table2[[#This Row],[200D EMA]])/Table2[[#This Row],[200D EMA]]</f>
        <v>-0.10355497520390139</v>
      </c>
      <c r="V456">
        <v>1.0280058010102999</v>
      </c>
      <c r="W456">
        <v>872.25</v>
      </c>
      <c r="X456">
        <v>907.3</v>
      </c>
      <c r="Y456">
        <v>872.25</v>
      </c>
      <c r="Z456">
        <v>907.3</v>
      </c>
      <c r="AA456">
        <v>872.25</v>
      </c>
      <c r="AB456">
        <v>907.3</v>
      </c>
      <c r="AC456" s="2">
        <f>(Table2[[#This Row],[Close Price]]/Table2[[#This Row],[Day Low]])-1</f>
        <v>1.0375465749498325E-2</v>
      </c>
      <c r="AD456" s="2">
        <f>(Table2[[#This Row],[Day High]]/Table2[[#This Row],[Close Price]])-1</f>
        <v>2.9501872234199533E-2</v>
      </c>
      <c r="AE456" s="2">
        <f>(Table2[[#This Row],[Close Price]]/Table2[[#This Row],[Current Week Low]])-1</f>
        <v>1.0375465749498325E-2</v>
      </c>
      <c r="AF456" s="2">
        <f>(Table2[[#This Row],[Current Week High]]/Table2[[#This Row],[Close Price]])-1</f>
        <v>2.9501872234199533E-2</v>
      </c>
      <c r="AG456" s="2">
        <f>(Table2[[#This Row],[Close Price]]/Table2[[#This Row],[Current Month Low]])-1</f>
        <v>1.0375465749498325E-2</v>
      </c>
      <c r="AH456" s="2">
        <f>(Table2[[#This Row],[Current Month High]]/Table2[[#This Row],[Close Price]])-1</f>
        <v>2.9501872234199533E-2</v>
      </c>
      <c r="AI456">
        <v>69.630091909678896</v>
      </c>
      <c r="AJ456">
        <v>43.838746531744697</v>
      </c>
      <c r="AK456" t="str">
        <f>IF(AND(Table2[[#This Row],[20D EMA]]&gt;Table2[[#This Row],[50D EMA]],Table2[[#This Row],[50D EMA]]&gt;Table2[[#This Row],[200D EMA]]),"Uptrend","Downtrend/NoTrend")</f>
        <v>Downtrend/NoTrend</v>
      </c>
      <c r="AL456">
        <v>-0.25</v>
      </c>
      <c r="AM456" t="s">
        <v>10353</v>
      </c>
      <c r="AN456">
        <v>8.35</v>
      </c>
      <c r="AO456" t="s">
        <v>10354</v>
      </c>
      <c r="AP456">
        <v>0.16363628650683801</v>
      </c>
      <c r="AQ456">
        <f>(Table2[[#This Row],[Sharpe Ratio]]-AVERAGE(Table2[Sharpe Ratio]))/_xlfn.STDEV.P(Table2[Sharpe Ratio])</f>
        <v>1.1448980296224807</v>
      </c>
      <c r="AR45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6">
        <f>_xlfn.RANK.AVG(Table2[[#This Row],[1Y Return vs Nifty Z-Score]],Table2[1Y Return vs Nifty Z-Score])</f>
        <v>485</v>
      </c>
      <c r="AT456">
        <f>_xlfn.RANK.AVG(Table2[[#This Row],[6M Return vs Nifty Z-Score]],Table2[6M Return vs Nifty Z-Score])</f>
        <v>721</v>
      </c>
      <c r="AU456">
        <f>_xlfn.RANK.AVG(Table2[[#This Row],[Sharpe Ratio Z-Score]],Table2[Sharpe Ratio Z-Score])</f>
        <v>97</v>
      </c>
      <c r="AV456">
        <f>(Table2[[#This Row],[Rank 1Y]]+Table2[[#This Row],[Rank 6M]]+Table2[[#This Row],[Rank Sharpe]])/3</f>
        <v>434.33333333333331</v>
      </c>
    </row>
    <row r="457" spans="1:48" x14ac:dyDescent="0.3">
      <c r="A457" t="s">
        <v>1294</v>
      </c>
      <c r="B457" t="s">
        <v>1295</v>
      </c>
      <c r="C457" t="s">
        <v>10310</v>
      </c>
      <c r="D457" t="s">
        <v>24</v>
      </c>
      <c r="E457">
        <v>8899.7632670879993</v>
      </c>
      <c r="F457">
        <v>235.68</v>
      </c>
      <c r="G457">
        <v>-22.792356149480899</v>
      </c>
      <c r="H457">
        <f>(Table2[[#This Row],[1Y Return vs Nifty]]-AVERAGE(Table2[1Y Return vs Nifty]))/_xlfn.STDEV.P(Table2[1Y Return vs Nifty])</f>
        <v>-0.76622315224977233</v>
      </c>
      <c r="I457">
        <v>-4.63443551363107</v>
      </c>
      <c r="J457">
        <f>(Table2[[#This Row],[1M Return vs Nifty]]-AVERAGE(Table2[1M Return vs Nifty]))/_xlfn.STDEV.P(Table2[1M Return vs Nifty])</f>
        <v>-0.48791543487084543</v>
      </c>
      <c r="K457">
        <v>-13.663867530903399</v>
      </c>
      <c r="L457">
        <f>(Table2[[#This Row],[6M Return vs Nifty]]-AVERAGE(Table2[6M Return vs Nifty]))/_xlfn.STDEV.P(Table2[6M Return vs Nifty])</f>
        <v>-0.72228214869666163</v>
      </c>
      <c r="M457">
        <v>7.5180021763339294E-2</v>
      </c>
      <c r="N457">
        <f>(Table2[[#This Row],[1W Return vs Nifty]]-AVERAGE(Table2[1W Return vs Nifty]))/_xlfn.STDEV.P(Table2[1W Return vs Nifty])</f>
        <v>0.24482263390541245</v>
      </c>
      <c r="O457">
        <v>224.6</v>
      </c>
      <c r="P457">
        <v>224.17594083472099</v>
      </c>
      <c r="Q457">
        <v>222.23811650552</v>
      </c>
      <c r="R457">
        <v>79.710674090363796</v>
      </c>
      <c r="S457" s="2">
        <f>(Table2[[#This Row],[Close Price]]-Table2[[#This Row],[20D EMA]])/Table2[[#This Row],[20D EMA]]</f>
        <v>4.9332146037399882E-2</v>
      </c>
      <c r="T457" s="2">
        <f>(Table2[[#This Row],[Close Price]]-Table2[[#This Row],[50D EMA]])/Table2[[#This Row],[50D EMA]]</f>
        <v>5.1317099963731863E-2</v>
      </c>
      <c r="U457" s="2">
        <f>(Table2[[#This Row],[Close Price]]-Table2[[#This Row],[200D EMA]])/Table2[[#This Row],[200D EMA]]</f>
        <v>6.0484149640217713E-2</v>
      </c>
      <c r="V457">
        <v>1.11806987985381</v>
      </c>
      <c r="W457">
        <v>227.7</v>
      </c>
      <c r="X457">
        <v>236.99</v>
      </c>
      <c r="Y457">
        <v>227.7</v>
      </c>
      <c r="Z457">
        <v>236.99</v>
      </c>
      <c r="AA457">
        <v>227.7</v>
      </c>
      <c r="AB457">
        <v>236.99</v>
      </c>
      <c r="AC457" s="2">
        <f>(Table2[[#This Row],[Close Price]]/Table2[[#This Row],[Day Low]])-1</f>
        <v>3.504611330698304E-2</v>
      </c>
      <c r="AD457" s="2">
        <f>(Table2[[#This Row],[Day High]]/Table2[[#This Row],[Close Price]])-1</f>
        <v>5.5583842498303504E-3</v>
      </c>
      <c r="AE457" s="2">
        <f>(Table2[[#This Row],[Close Price]]/Table2[[#This Row],[Current Week Low]])-1</f>
        <v>3.504611330698304E-2</v>
      </c>
      <c r="AF457" s="2">
        <f>(Table2[[#This Row],[Current Week High]]/Table2[[#This Row],[Close Price]])-1</f>
        <v>5.5583842498303504E-3</v>
      </c>
      <c r="AG457" s="2">
        <f>(Table2[[#This Row],[Close Price]]/Table2[[#This Row],[Current Month Low]])-1</f>
        <v>3.504611330698304E-2</v>
      </c>
      <c r="AH457" s="2">
        <f>(Table2[[#This Row],[Current Month High]]/Table2[[#This Row],[Close Price]])-1</f>
        <v>5.5583842498303504E-3</v>
      </c>
      <c r="AI457">
        <v>21.584351663272201</v>
      </c>
      <c r="AJ457">
        <v>22.75</v>
      </c>
      <c r="AK457" t="str">
        <f>IF(AND(Table2[[#This Row],[20D EMA]]&gt;Table2[[#This Row],[50D EMA]],Table2[[#This Row],[50D EMA]]&gt;Table2[[#This Row],[200D EMA]]),"Uptrend","Downtrend/NoTrend")</f>
        <v>Uptrend</v>
      </c>
      <c r="AL457">
        <v>0.04</v>
      </c>
      <c r="AM457" t="s">
        <v>10354</v>
      </c>
      <c r="AN457">
        <v>9.49</v>
      </c>
      <c r="AO457" t="s">
        <v>10354</v>
      </c>
      <c r="AP457">
        <v>0.124961529213554</v>
      </c>
      <c r="AQ457">
        <f>(Table2[[#This Row],[Sharpe Ratio]]-AVERAGE(Table2[Sharpe Ratio]))/_xlfn.STDEV.P(Table2[Sharpe Ratio])</f>
        <v>0.70240808950795364</v>
      </c>
      <c r="AR45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-1.0291900124039133</v>
      </c>
      <c r="AS457">
        <f>_xlfn.RANK.AVG(Table2[[#This Row],[1Y Return vs Nifty Z-Score]],Table2[1Y Return vs Nifty Z-Score])</f>
        <v>578</v>
      </c>
      <c r="AT457">
        <f>_xlfn.RANK.AVG(Table2[[#This Row],[6M Return vs Nifty Z-Score]],Table2[6M Return vs Nifty Z-Score])</f>
        <v>554</v>
      </c>
      <c r="AU457">
        <f>_xlfn.RANK.AVG(Table2[[#This Row],[Sharpe Ratio Z-Score]],Table2[Sharpe Ratio Z-Score])</f>
        <v>173</v>
      </c>
      <c r="AV457">
        <f>(Table2[[#This Row],[Rank 1Y]]+Table2[[#This Row],[Rank 6M]]+Table2[[#This Row],[Rank Sharpe]])/3</f>
        <v>435</v>
      </c>
    </row>
    <row r="458" spans="1:48" x14ac:dyDescent="0.3">
      <c r="A458" t="s">
        <v>893</v>
      </c>
      <c r="B458" t="s">
        <v>894</v>
      </c>
      <c r="C458" t="s">
        <v>10320</v>
      </c>
      <c r="D458" t="s">
        <v>895</v>
      </c>
      <c r="E458">
        <v>17518.340261500001</v>
      </c>
      <c r="F458">
        <v>788.5</v>
      </c>
      <c r="G458">
        <v>-16.767541861286499</v>
      </c>
      <c r="H458">
        <f>(Table2[[#This Row],[1Y Return vs Nifty]]-AVERAGE(Table2[1Y Return vs Nifty]))/_xlfn.STDEV.P(Table2[1Y Return vs Nifty])</f>
        <v>-0.66446819499747123</v>
      </c>
      <c r="I458">
        <v>9.6117706707278394</v>
      </c>
      <c r="J458">
        <f>(Table2[[#This Row],[1M Return vs Nifty]]-AVERAGE(Table2[1M Return vs Nifty]))/_xlfn.STDEV.P(Table2[1M Return vs Nifty])</f>
        <v>0.97501302781575472</v>
      </c>
      <c r="K458">
        <v>-2.91909576307423</v>
      </c>
      <c r="L458">
        <f>(Table2[[#This Row],[6M Return vs Nifty]]-AVERAGE(Table2[6M Return vs Nifty]))/_xlfn.STDEV.P(Table2[6M Return vs Nifty])</f>
        <v>-0.3468056065466214</v>
      </c>
      <c r="M458">
        <v>2.8992452013349999</v>
      </c>
      <c r="N458">
        <f>(Table2[[#This Row],[1W Return vs Nifty]]-AVERAGE(Table2[1W Return vs Nifty]))/_xlfn.STDEV.P(Table2[1W Return vs Nifty])</f>
        <v>0.92341675544223778</v>
      </c>
      <c r="O458">
        <v>753.54</v>
      </c>
      <c r="P458">
        <v>727.22655601231304</v>
      </c>
      <c r="Q458">
        <v>692.99664347615703</v>
      </c>
      <c r="R458">
        <v>71.4036480751721</v>
      </c>
      <c r="S458" s="2">
        <f>(Table2[[#This Row],[Close Price]]-Table2[[#This Row],[20D EMA]])/Table2[[#This Row],[20D EMA]]</f>
        <v>4.6394351991931468E-2</v>
      </c>
      <c r="T458" s="2">
        <f>(Table2[[#This Row],[Close Price]]-Table2[[#This Row],[50D EMA]])/Table2[[#This Row],[50D EMA]]</f>
        <v>8.4256334537169339E-2</v>
      </c>
      <c r="U458" s="2">
        <f>(Table2[[#This Row],[Close Price]]-Table2[[#This Row],[200D EMA]])/Table2[[#This Row],[200D EMA]]</f>
        <v>0.13781214876422243</v>
      </c>
      <c r="V458">
        <v>1.3494096149033501</v>
      </c>
      <c r="W458">
        <v>780</v>
      </c>
      <c r="X458">
        <v>801.4</v>
      </c>
      <c r="Y458">
        <v>780</v>
      </c>
      <c r="Z458">
        <v>801.4</v>
      </c>
      <c r="AA458">
        <v>780</v>
      </c>
      <c r="AB458">
        <v>801.4</v>
      </c>
      <c r="AC458" s="2">
        <f>(Table2[[#This Row],[Close Price]]/Table2[[#This Row],[Day Low]])-1</f>
        <v>1.0897435897435859E-2</v>
      </c>
      <c r="AD458" s="2">
        <f>(Table2[[#This Row],[Day High]]/Table2[[#This Row],[Close Price]])-1</f>
        <v>1.6360177552314559E-2</v>
      </c>
      <c r="AE458" s="2">
        <f>(Table2[[#This Row],[Close Price]]/Table2[[#This Row],[Current Week Low]])-1</f>
        <v>1.0897435897435859E-2</v>
      </c>
      <c r="AF458" s="2">
        <f>(Table2[[#This Row],[Current Week High]]/Table2[[#This Row],[Close Price]])-1</f>
        <v>1.6360177552314559E-2</v>
      </c>
      <c r="AG458" s="2">
        <f>(Table2[[#This Row],[Close Price]]/Table2[[#This Row],[Current Month Low]])-1</f>
        <v>1.0897435897435859E-2</v>
      </c>
      <c r="AH458" s="2">
        <f>(Table2[[#This Row],[Current Month High]]/Table2[[#This Row],[Close Price]])-1</f>
        <v>1.6360177552314559E-2</v>
      </c>
      <c r="AI458">
        <v>7.7362079898541403</v>
      </c>
      <c r="AJ458">
        <v>32.744107744107701</v>
      </c>
      <c r="AK458" t="str">
        <f>IF(AND(Table2[[#This Row],[20D EMA]]&gt;Table2[[#This Row],[50D EMA]],Table2[[#This Row],[50D EMA]]&gt;Table2[[#This Row],[200D EMA]]),"Uptrend","Downtrend/NoTrend")</f>
        <v>Uptrend</v>
      </c>
      <c r="AL458">
        <v>0.1</v>
      </c>
      <c r="AM458" t="s">
        <v>10354</v>
      </c>
      <c r="AN458">
        <v>7.92</v>
      </c>
      <c r="AO458" t="s">
        <v>10354</v>
      </c>
      <c r="AP458">
        <v>7.4125714136171E-2</v>
      </c>
      <c r="AQ458">
        <f>(Table2[[#This Row],[Sharpe Ratio]]-AVERAGE(Table2[Sharpe Ratio]))/_xlfn.STDEV.P(Table2[Sharpe Ratio])</f>
        <v>0.12077970077154718</v>
      </c>
      <c r="AR45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1.0079356824854471</v>
      </c>
      <c r="AS458">
        <f>_xlfn.RANK.AVG(Table2[[#This Row],[1Y Return vs Nifty Z-Score]],Table2[1Y Return vs Nifty Z-Score])</f>
        <v>546</v>
      </c>
      <c r="AT458">
        <f>_xlfn.RANK.AVG(Table2[[#This Row],[6M Return vs Nifty Z-Score]],Table2[6M Return vs Nifty Z-Score])</f>
        <v>441</v>
      </c>
      <c r="AU458">
        <f>_xlfn.RANK.AVG(Table2[[#This Row],[Sharpe Ratio Z-Score]],Table2[Sharpe Ratio Z-Score])</f>
        <v>322</v>
      </c>
      <c r="AV458">
        <f>(Table2[[#This Row],[Rank 1Y]]+Table2[[#This Row],[Rank 6M]]+Table2[[#This Row],[Rank Sharpe]])/3</f>
        <v>436.33333333333331</v>
      </c>
    </row>
    <row r="459" spans="1:48" x14ac:dyDescent="0.3">
      <c r="A459" t="s">
        <v>1055</v>
      </c>
      <c r="B459" t="s">
        <v>1056</v>
      </c>
      <c r="C459" t="s">
        <v>10315</v>
      </c>
      <c r="D459" t="s">
        <v>231</v>
      </c>
      <c r="E459">
        <v>12745.086437675</v>
      </c>
      <c r="F459">
        <v>1552.75</v>
      </c>
      <c r="G459">
        <v>-4.8087819686455404</v>
      </c>
      <c r="H459">
        <f>(Table2[[#This Row],[1Y Return vs Nifty]]-AVERAGE(Table2[1Y Return vs Nifty]))/_xlfn.STDEV.P(Table2[1Y Return vs Nifty])</f>
        <v>-0.46249298987776288</v>
      </c>
      <c r="I459">
        <v>-9.0218674526484293</v>
      </c>
      <c r="J459">
        <f>(Table2[[#This Row],[1M Return vs Nifty]]-AVERAGE(Table2[1M Return vs Nifty]))/_xlfn.STDEV.P(Table2[1M Return vs Nifty])</f>
        <v>-0.93845637037518381</v>
      </c>
      <c r="K459">
        <v>-34.409613934168597</v>
      </c>
      <c r="L459">
        <f>(Table2[[#This Row],[6M Return vs Nifty]]-AVERAGE(Table2[6M Return vs Nifty]))/_xlfn.STDEV.P(Table2[6M Return vs Nifty])</f>
        <v>-1.4472432080969415</v>
      </c>
      <c r="M459">
        <v>-3.0857472516972702</v>
      </c>
      <c r="N459">
        <f>(Table2[[#This Row],[1W Return vs Nifty]]-AVERAGE(Table2[1W Return vs Nifty]))/_xlfn.STDEV.P(Table2[1W Return vs Nifty])</f>
        <v>-0.51471602047548071</v>
      </c>
      <c r="O459">
        <v>1603.81</v>
      </c>
      <c r="P459">
        <v>1663.55837800313</v>
      </c>
      <c r="Q459">
        <v>1603.3834366595499</v>
      </c>
      <c r="R459">
        <v>32.975417640943299</v>
      </c>
      <c r="S459" s="2">
        <f>(Table2[[#This Row],[Close Price]]-Table2[[#This Row],[20D EMA]])/Table2[[#This Row],[20D EMA]]</f>
        <v>-3.1836688884593525E-2</v>
      </c>
      <c r="T459" s="2">
        <f>(Table2[[#This Row],[Close Price]]-Table2[[#This Row],[50D EMA]])/Table2[[#This Row],[50D EMA]]</f>
        <v>-6.660925127024396E-2</v>
      </c>
      <c r="U459" s="2">
        <f>(Table2[[#This Row],[Close Price]]-Table2[[#This Row],[200D EMA]])/Table2[[#This Row],[200D EMA]]</f>
        <v>-3.1579119193745953E-2</v>
      </c>
      <c r="V459">
        <v>0.54374288220117895</v>
      </c>
      <c r="W459">
        <v>1546.15</v>
      </c>
      <c r="X459">
        <v>1569.55</v>
      </c>
      <c r="Y459">
        <v>1546.15</v>
      </c>
      <c r="Z459">
        <v>1569.55</v>
      </c>
      <c r="AA459">
        <v>1546.15</v>
      </c>
      <c r="AB459">
        <v>1569.55</v>
      </c>
      <c r="AC459" s="2">
        <f>(Table2[[#This Row],[Close Price]]/Table2[[#This Row],[Day Low]])-1</f>
        <v>4.2686673349932036E-3</v>
      </c>
      <c r="AD459" s="2">
        <f>(Table2[[#This Row],[Day High]]/Table2[[#This Row],[Close Price]])-1</f>
        <v>1.0819513765899291E-2</v>
      </c>
      <c r="AE459" s="2">
        <f>(Table2[[#This Row],[Close Price]]/Table2[[#This Row],[Current Week Low]])-1</f>
        <v>4.2686673349932036E-3</v>
      </c>
      <c r="AF459" s="2">
        <f>(Table2[[#This Row],[Current Week High]]/Table2[[#This Row],[Close Price]])-1</f>
        <v>1.0819513765899291E-2</v>
      </c>
      <c r="AG459" s="2">
        <f>(Table2[[#This Row],[Close Price]]/Table2[[#This Row],[Current Month Low]])-1</f>
        <v>4.2686673349932036E-3</v>
      </c>
      <c r="AH459" s="2">
        <f>(Table2[[#This Row],[Current Month High]]/Table2[[#This Row],[Close Price]])-1</f>
        <v>1.0819513765899291E-2</v>
      </c>
      <c r="AI459">
        <v>43.097729834165101</v>
      </c>
      <c r="AJ459">
        <v>52.529469548133598</v>
      </c>
      <c r="AK459" t="str">
        <f>IF(AND(Table2[[#This Row],[20D EMA]]&gt;Table2[[#This Row],[50D EMA]],Table2[[#This Row],[50D EMA]]&gt;Table2[[#This Row],[200D EMA]]),"Uptrend","Downtrend/NoTrend")</f>
        <v>Downtrend/NoTrend</v>
      </c>
      <c r="AL459">
        <v>-0.16</v>
      </c>
      <c r="AM459" t="s">
        <v>10353</v>
      </c>
      <c r="AN459">
        <v>-5.48</v>
      </c>
      <c r="AO459" t="s">
        <v>10353</v>
      </c>
      <c r="AP459">
        <v>0.138482133849717</v>
      </c>
      <c r="AQ459">
        <f>(Table2[[#This Row],[Sharpe Ratio]]-AVERAGE(Table2[Sharpe Ratio]))/_xlfn.STDEV.P(Table2[Sharpe Ratio])</f>
        <v>0.85710153697806568</v>
      </c>
      <c r="AR45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9">
        <f>_xlfn.RANK.AVG(Table2[[#This Row],[1Y Return vs Nifty Z-Score]],Table2[1Y Return vs Nifty Z-Score])</f>
        <v>459</v>
      </c>
      <c r="AT459">
        <f>_xlfn.RANK.AVG(Table2[[#This Row],[6M Return vs Nifty Z-Score]],Table2[6M Return vs Nifty Z-Score])</f>
        <v>714</v>
      </c>
      <c r="AU459">
        <f>_xlfn.RANK.AVG(Table2[[#This Row],[Sharpe Ratio Z-Score]],Table2[Sharpe Ratio Z-Score])</f>
        <v>145</v>
      </c>
      <c r="AV459">
        <f>(Table2[[#This Row],[Rank 1Y]]+Table2[[#This Row],[Rank 6M]]+Table2[[#This Row],[Rank Sharpe]])/3</f>
        <v>439.33333333333331</v>
      </c>
    </row>
    <row r="460" spans="1:48" x14ac:dyDescent="0.3">
      <c r="A460" t="s">
        <v>64</v>
      </c>
      <c r="B460" t="s">
        <v>65</v>
      </c>
      <c r="C460" t="s">
        <v>10315</v>
      </c>
      <c r="D460" t="s">
        <v>60</v>
      </c>
      <c r="E460">
        <v>390720.65481276001</v>
      </c>
      <c r="F460">
        <v>12427.4</v>
      </c>
      <c r="G460">
        <v>-10.1386737123813</v>
      </c>
      <c r="H460">
        <f>(Table2[[#This Row],[1Y Return vs Nifty]]-AVERAGE(Table2[1Y Return vs Nifty]))/_xlfn.STDEV.P(Table2[1Y Return vs Nifty])</f>
        <v>-0.55251118472999983</v>
      </c>
      <c r="I460">
        <v>-6.9912949996682601</v>
      </c>
      <c r="J460">
        <f>(Table2[[#This Row],[1M Return vs Nifty]]-AVERAGE(Table2[1M Return vs Nifty]))/_xlfn.STDEV.P(Table2[1M Return vs Nifty])</f>
        <v>-0.72993894485361044</v>
      </c>
      <c r="K460">
        <v>-5.5237205431466396</v>
      </c>
      <c r="L460">
        <f>(Table2[[#This Row],[6M Return vs Nifty]]-AVERAGE(Table2[6M Return vs Nifty]))/_xlfn.STDEV.P(Table2[6M Return vs Nifty])</f>
        <v>-0.43782433892659112</v>
      </c>
      <c r="M460">
        <v>-4.1110033718562103E-2</v>
      </c>
      <c r="N460">
        <f>(Table2[[#This Row],[1W Return vs Nifty]]-AVERAGE(Table2[1W Return vs Nifty]))/_xlfn.STDEV.P(Table2[1W Return vs Nifty])</f>
        <v>0.21687931708183306</v>
      </c>
      <c r="O460">
        <v>12371.61</v>
      </c>
      <c r="P460">
        <v>12409.6741613957</v>
      </c>
      <c r="Q460">
        <v>11763.067431916699</v>
      </c>
      <c r="R460">
        <v>55.627676162797897</v>
      </c>
      <c r="S460" s="2">
        <f>(Table2[[#This Row],[Close Price]]-Table2[[#This Row],[20D EMA]])/Table2[[#This Row],[20D EMA]]</f>
        <v>4.5095181629552705E-3</v>
      </c>
      <c r="T460" s="2">
        <f>(Table2[[#This Row],[Close Price]]-Table2[[#This Row],[50D EMA]])/Table2[[#This Row],[50D EMA]]</f>
        <v>1.4283887210706501E-3</v>
      </c>
      <c r="U460" s="2">
        <f>(Table2[[#This Row],[Close Price]]-Table2[[#This Row],[200D EMA]])/Table2[[#This Row],[200D EMA]]</f>
        <v>5.6476133621470935E-2</v>
      </c>
      <c r="V460">
        <v>0.88399971691683599</v>
      </c>
      <c r="W460">
        <v>12350.4</v>
      </c>
      <c r="X460">
        <v>12525</v>
      </c>
      <c r="Y460">
        <v>12350.4</v>
      </c>
      <c r="Z460">
        <v>12525</v>
      </c>
      <c r="AA460">
        <v>12350.4</v>
      </c>
      <c r="AB460">
        <v>12525</v>
      </c>
      <c r="AC460" s="2">
        <f>(Table2[[#This Row],[Close Price]]/Table2[[#This Row],[Day Low]])-1</f>
        <v>6.2346158828863185E-3</v>
      </c>
      <c r="AD460" s="2">
        <f>(Table2[[#This Row],[Day High]]/Table2[[#This Row],[Close Price]])-1</f>
        <v>7.8536137888858271E-3</v>
      </c>
      <c r="AE460" s="2">
        <f>(Table2[[#This Row],[Close Price]]/Table2[[#This Row],[Current Week Low]])-1</f>
        <v>6.2346158828863185E-3</v>
      </c>
      <c r="AF460" s="2">
        <f>(Table2[[#This Row],[Current Week High]]/Table2[[#This Row],[Close Price]])-1</f>
        <v>7.8536137888858271E-3</v>
      </c>
      <c r="AG460" s="2">
        <f>(Table2[[#This Row],[Close Price]]/Table2[[#This Row],[Current Month Low]])-1</f>
        <v>6.2346158828863185E-3</v>
      </c>
      <c r="AH460" s="2">
        <f>(Table2[[#This Row],[Current Month High]]/Table2[[#This Row],[Close Price]])-1</f>
        <v>7.8536137888858271E-3</v>
      </c>
      <c r="AI460">
        <v>10.0793408114328</v>
      </c>
      <c r="AJ460">
        <v>27.6221675660965</v>
      </c>
      <c r="AK460" t="str">
        <f>IF(AND(Table2[[#This Row],[20D EMA]]&gt;Table2[[#This Row],[50D EMA]],Table2[[#This Row],[50D EMA]]&gt;Table2[[#This Row],[200D EMA]]),"Uptrend","Downtrend/NoTrend")</f>
        <v>Downtrend/NoTrend</v>
      </c>
      <c r="AL460">
        <v>-0.06</v>
      </c>
      <c r="AM460" t="s">
        <v>10353</v>
      </c>
      <c r="AN460">
        <v>1.82</v>
      </c>
      <c r="AO460" t="s">
        <v>10354</v>
      </c>
      <c r="AP460">
        <v>6.5703294398562997E-2</v>
      </c>
      <c r="AQ460">
        <f>(Table2[[#This Row],[Sharpe Ratio]]-AVERAGE(Table2[Sharpe Ratio]))/_xlfn.STDEV.P(Table2[Sharpe Ratio])</f>
        <v>2.4416174116377941E-2</v>
      </c>
      <c r="AR46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0">
        <f>_xlfn.RANK.AVG(Table2[[#This Row],[1Y Return vs Nifty Z-Score]],Table2[1Y Return vs Nifty Z-Score])</f>
        <v>502</v>
      </c>
      <c r="AT460">
        <f>_xlfn.RANK.AVG(Table2[[#This Row],[6M Return vs Nifty Z-Score]],Table2[6M Return vs Nifty Z-Score])</f>
        <v>472</v>
      </c>
      <c r="AU460">
        <f>_xlfn.RANK.AVG(Table2[[#This Row],[Sharpe Ratio Z-Score]],Table2[Sharpe Ratio Z-Score])</f>
        <v>346</v>
      </c>
      <c r="AV460">
        <f>(Table2[[#This Row],[Rank 1Y]]+Table2[[#This Row],[Rank 6M]]+Table2[[#This Row],[Rank Sharpe]])/3</f>
        <v>440</v>
      </c>
    </row>
    <row r="461" spans="1:48" x14ac:dyDescent="0.3">
      <c r="A461" t="s">
        <v>529</v>
      </c>
      <c r="B461" t="s">
        <v>530</v>
      </c>
      <c r="C461" t="s">
        <v>10310</v>
      </c>
      <c r="D461" t="s">
        <v>51</v>
      </c>
      <c r="E461">
        <v>39773.007631439999</v>
      </c>
      <c r="F461">
        <v>322.2</v>
      </c>
      <c r="G461">
        <v>-21.122546669020601</v>
      </c>
      <c r="H461">
        <f>(Table2[[#This Row],[1Y Return vs Nifty]]-AVERAGE(Table2[1Y Return vs Nifty]))/_xlfn.STDEV.P(Table2[1Y Return vs Nifty])</f>
        <v>-0.73802122200328057</v>
      </c>
      <c r="I461">
        <v>1.8197753268316399</v>
      </c>
      <c r="J461">
        <f>(Table2[[#This Row],[1M Return vs Nifty]]-AVERAGE(Table2[1M Return vs Nifty]))/_xlfn.STDEV.P(Table2[1M Return vs Nifty])</f>
        <v>0.17486092962259045</v>
      </c>
      <c r="K461">
        <v>-0.94914062515485498</v>
      </c>
      <c r="L461">
        <f>(Table2[[#This Row],[6M Return vs Nifty]]-AVERAGE(Table2[6M Return vs Nifty]))/_xlfn.STDEV.P(Table2[6M Return vs Nifty])</f>
        <v>-0.27796543391575002</v>
      </c>
      <c r="M461">
        <v>1.0560597030705501</v>
      </c>
      <c r="N461">
        <f>(Table2[[#This Row],[1W Return vs Nifty]]-AVERAGE(Table2[1W Return vs Nifty]))/_xlfn.STDEV.P(Table2[1W Return vs Nifty])</f>
        <v>0.4805180387016097</v>
      </c>
      <c r="O461">
        <v>307.86</v>
      </c>
      <c r="P461">
        <v>300.63441032062201</v>
      </c>
      <c r="Q461">
        <v>286.93827446305102</v>
      </c>
      <c r="R461">
        <v>67.654777167452096</v>
      </c>
      <c r="S461" s="2">
        <f>(Table2[[#This Row],[Close Price]]-Table2[[#This Row],[20D EMA]])/Table2[[#This Row],[20D EMA]]</f>
        <v>4.6579614110309794E-2</v>
      </c>
      <c r="T461" s="2">
        <f>(Table2[[#This Row],[Close Price]]-Table2[[#This Row],[50D EMA]])/Table2[[#This Row],[50D EMA]]</f>
        <v>7.1733603802633925E-2</v>
      </c>
      <c r="U461" s="2">
        <f>(Table2[[#This Row],[Close Price]]-Table2[[#This Row],[200D EMA]])/Table2[[#This Row],[200D EMA]]</f>
        <v>0.12288958523548109</v>
      </c>
      <c r="V461">
        <v>1.0673530869668999</v>
      </c>
      <c r="W461">
        <v>315.7</v>
      </c>
      <c r="X461">
        <v>324.3</v>
      </c>
      <c r="Y461">
        <v>315.7</v>
      </c>
      <c r="Z461">
        <v>324.3</v>
      </c>
      <c r="AA461">
        <v>315.7</v>
      </c>
      <c r="AB461">
        <v>324.3</v>
      </c>
      <c r="AC461" s="2">
        <f>(Table2[[#This Row],[Close Price]]/Table2[[#This Row],[Day Low]])-1</f>
        <v>2.0589166930630398E-2</v>
      </c>
      <c r="AD461" s="2">
        <f>(Table2[[#This Row],[Day High]]/Table2[[#This Row],[Close Price]])-1</f>
        <v>6.5176908752329066E-3</v>
      </c>
      <c r="AE461" s="2">
        <f>(Table2[[#This Row],[Close Price]]/Table2[[#This Row],[Current Week Low]])-1</f>
        <v>2.0589166930630398E-2</v>
      </c>
      <c r="AF461" s="2">
        <f>(Table2[[#This Row],[Current Week High]]/Table2[[#This Row],[Close Price]])-1</f>
        <v>6.5176908752329066E-3</v>
      </c>
      <c r="AG461" s="2">
        <f>(Table2[[#This Row],[Close Price]]/Table2[[#This Row],[Current Month Low]])-1</f>
        <v>2.0589166930630398E-2</v>
      </c>
      <c r="AH461" s="2">
        <f>(Table2[[#This Row],[Current Month High]]/Table2[[#This Row],[Close Price]])-1</f>
        <v>6.5176908752329066E-3</v>
      </c>
      <c r="AI461">
        <v>0.65176908752328999</v>
      </c>
      <c r="AJ461">
        <v>35.748894038339998</v>
      </c>
      <c r="AK461" t="str">
        <f>IF(AND(Table2[[#This Row],[20D EMA]]&gt;Table2[[#This Row],[50D EMA]],Table2[[#This Row],[50D EMA]]&gt;Table2[[#This Row],[200D EMA]]),"Uptrend","Downtrend/NoTrend")</f>
        <v>Uptrend</v>
      </c>
      <c r="AL461">
        <v>0.04</v>
      </c>
      <c r="AM461" t="s">
        <v>10354</v>
      </c>
      <c r="AN461">
        <v>11.91</v>
      </c>
      <c r="AO461" t="s">
        <v>10354</v>
      </c>
      <c r="AP461">
        <v>6.7909605261121997E-2</v>
      </c>
      <c r="AQ461">
        <f>(Table2[[#This Row],[Sharpe Ratio]]-AVERAGE(Table2[Sharpe Ratio]))/_xlfn.STDEV.P(Table2[Sharpe Ratio])</f>
        <v>4.9659263660401895E-2</v>
      </c>
      <c r="AR46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-0.31094842393442856</v>
      </c>
      <c r="AS461">
        <f>_xlfn.RANK.AVG(Table2[[#This Row],[1Y Return vs Nifty Z-Score]],Table2[1Y Return vs Nifty Z-Score])</f>
        <v>565</v>
      </c>
      <c r="AT461">
        <f>_xlfn.RANK.AVG(Table2[[#This Row],[6M Return vs Nifty Z-Score]],Table2[6M Return vs Nifty Z-Score])</f>
        <v>418</v>
      </c>
      <c r="AU461">
        <f>_xlfn.RANK.AVG(Table2[[#This Row],[Sharpe Ratio Z-Score]],Table2[Sharpe Ratio Z-Score])</f>
        <v>340</v>
      </c>
      <c r="AV461">
        <f>(Table2[[#This Row],[Rank 1Y]]+Table2[[#This Row],[Rank 6M]]+Table2[[#This Row],[Rank Sharpe]])/3</f>
        <v>441</v>
      </c>
    </row>
    <row r="462" spans="1:48" x14ac:dyDescent="0.3">
      <c r="A462" t="s">
        <v>1769</v>
      </c>
      <c r="B462" t="s">
        <v>1770</v>
      </c>
      <c r="C462" t="s">
        <v>10314</v>
      </c>
      <c r="D462" t="s">
        <v>281</v>
      </c>
      <c r="E462">
        <v>4467.2168741550004</v>
      </c>
      <c r="F462">
        <v>520.35</v>
      </c>
      <c r="G462">
        <v>10.1642817224857</v>
      </c>
      <c r="H462">
        <f>(Table2[[#This Row],[1Y Return vs Nifty]]-AVERAGE(Table2[1Y Return vs Nifty]))/_xlfn.STDEV.P(Table2[1Y Return vs Nifty])</f>
        <v>-0.20960827294756693</v>
      </c>
      <c r="I462">
        <v>14.9470622583446</v>
      </c>
      <c r="J462">
        <f>(Table2[[#This Row],[1M Return vs Nifty]]-AVERAGE(Table2[1M Return vs Nifty]))/_xlfn.STDEV.P(Table2[1M Return vs Nifty])</f>
        <v>1.5228887091902326</v>
      </c>
      <c r="K462">
        <v>-3.1735607541172301E-4</v>
      </c>
      <c r="L462">
        <f>(Table2[[#This Row],[6M Return vs Nifty]]-AVERAGE(Table2[6M Return vs Nifty]))/_xlfn.STDEV.P(Table2[6M Return vs Nifty])</f>
        <v>-0.24480876126755807</v>
      </c>
      <c r="M462">
        <v>-2.3346669425280999</v>
      </c>
      <c r="N462">
        <f>(Table2[[#This Row],[1W Return vs Nifty]]-AVERAGE(Table2[1W Return vs Nifty]))/_xlfn.STDEV.P(Table2[1W Return vs Nifty])</f>
        <v>-0.33423906608678433</v>
      </c>
      <c r="O462">
        <v>492.24</v>
      </c>
      <c r="P462">
        <v>465.23050738403299</v>
      </c>
      <c r="Q462">
        <v>424.61294940528802</v>
      </c>
      <c r="R462">
        <v>66.657960143612002</v>
      </c>
      <c r="S462" s="2">
        <f>(Table2[[#This Row],[Close Price]]-Table2[[#This Row],[20D EMA]])/Table2[[#This Row],[20D EMA]]</f>
        <v>5.7106289614822066E-2</v>
      </c>
      <c r="T462" s="2">
        <f>(Table2[[#This Row],[Close Price]]-Table2[[#This Row],[50D EMA]])/Table2[[#This Row],[50D EMA]]</f>
        <v>0.11847781205471902</v>
      </c>
      <c r="U462" s="2">
        <f>(Table2[[#This Row],[Close Price]]-Table2[[#This Row],[200D EMA]])/Table2[[#This Row],[200D EMA]]</f>
        <v>0.22546898470430801</v>
      </c>
      <c r="V462">
        <v>1.8906811001917501</v>
      </c>
      <c r="W462">
        <v>518.1</v>
      </c>
      <c r="X462">
        <v>530.20000000000005</v>
      </c>
      <c r="Y462">
        <v>518.1</v>
      </c>
      <c r="Z462">
        <v>530.20000000000005</v>
      </c>
      <c r="AA462">
        <v>518.1</v>
      </c>
      <c r="AB462">
        <v>530.20000000000005</v>
      </c>
      <c r="AC462" s="2">
        <f>(Table2[[#This Row],[Close Price]]/Table2[[#This Row],[Day Low]])-1</f>
        <v>4.3427909669948583E-3</v>
      </c>
      <c r="AD462" s="2">
        <f>(Table2[[#This Row],[Day High]]/Table2[[#This Row],[Close Price]])-1</f>
        <v>1.8929566637839956E-2</v>
      </c>
      <c r="AE462" s="2">
        <f>(Table2[[#This Row],[Close Price]]/Table2[[#This Row],[Current Week Low]])-1</f>
        <v>4.3427909669948583E-3</v>
      </c>
      <c r="AF462" s="2">
        <f>(Table2[[#This Row],[Current Week High]]/Table2[[#This Row],[Close Price]])-1</f>
        <v>1.8929566637839956E-2</v>
      </c>
      <c r="AG462" s="2">
        <f>(Table2[[#This Row],[Close Price]]/Table2[[#This Row],[Current Month Low]])-1</f>
        <v>4.3427909669948583E-3</v>
      </c>
      <c r="AH462" s="2">
        <f>(Table2[[#This Row],[Current Month High]]/Table2[[#This Row],[Close Price]])-1</f>
        <v>1.8929566637839956E-2</v>
      </c>
      <c r="AI462">
        <v>4.5354088594215396</v>
      </c>
      <c r="AJ462">
        <v>51.220575414123701</v>
      </c>
      <c r="AK462" t="str">
        <f>IF(AND(Table2[[#This Row],[20D EMA]]&gt;Table2[[#This Row],[50D EMA]],Table2[[#This Row],[50D EMA]]&gt;Table2[[#This Row],[200D EMA]]),"Uptrend","Downtrend/NoTrend")</f>
        <v>Uptrend</v>
      </c>
      <c r="AL462">
        <v>0.03</v>
      </c>
      <c r="AM462" t="s">
        <v>10354</v>
      </c>
      <c r="AN462">
        <v>16.66</v>
      </c>
      <c r="AO462" t="s">
        <v>10354</v>
      </c>
      <c r="AQ462">
        <f>(Table2[[#This Row],[Sharpe Ratio]]-AVERAGE(Table2[Sharpe Ratio]))/_xlfn.STDEV.P(Table2[Sharpe Ratio])</f>
        <v>-0.72731567472953307</v>
      </c>
      <c r="AR46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6.9169341587901889E-3</v>
      </c>
      <c r="AS462">
        <f>_xlfn.RANK.AVG(Table2[[#This Row],[1Y Return vs Nifty Z-Score]],Table2[1Y Return vs Nifty Z-Score])</f>
        <v>366</v>
      </c>
      <c r="AT462">
        <f>_xlfn.RANK.AVG(Table2[[#This Row],[6M Return vs Nifty Z-Score]],Table2[6M Return vs Nifty Z-Score])</f>
        <v>409</v>
      </c>
      <c r="AU462">
        <f>_xlfn.RANK.AVG(Table2[[#This Row],[Sharpe Ratio Z-Score]],Table2[Sharpe Ratio Z-Score])</f>
        <v>548</v>
      </c>
      <c r="AV462">
        <f>(Table2[[#This Row],[Rank 1Y]]+Table2[[#This Row],[Rank 6M]]+Table2[[#This Row],[Rank Sharpe]])/3</f>
        <v>441</v>
      </c>
    </row>
    <row r="463" spans="1:48" x14ac:dyDescent="0.3">
      <c r="A463" t="s">
        <v>2024</v>
      </c>
      <c r="B463" t="s">
        <v>2025</v>
      </c>
      <c r="C463" t="s">
        <v>10310</v>
      </c>
      <c r="D463" t="s">
        <v>535</v>
      </c>
      <c r="E463">
        <v>3211.9325616000001</v>
      </c>
      <c r="F463">
        <v>56</v>
      </c>
      <c r="G463">
        <v>-9.1155870229182305</v>
      </c>
      <c r="H463">
        <f>(Table2[[#This Row],[1Y Return vs Nifty]]-AVERAGE(Table2[1Y Return vs Nifty]))/_xlfn.STDEV.P(Table2[1Y Return vs Nifty])</f>
        <v>-0.53523195629706632</v>
      </c>
      <c r="I463">
        <v>3.4578115006513501</v>
      </c>
      <c r="J463">
        <f>(Table2[[#This Row],[1M Return vs Nifty]]-AVERAGE(Table2[1M Return vs Nifty]))/_xlfn.STDEV.P(Table2[1M Return vs Nifty])</f>
        <v>0.34306920279935171</v>
      </c>
      <c r="K463">
        <v>24.801112357993699</v>
      </c>
      <c r="L463">
        <f>(Table2[[#This Row],[6M Return vs Nifty]]-AVERAGE(Table2[6M Return vs Nifty]))/_xlfn.STDEV.P(Table2[6M Return vs Nifty])</f>
        <v>0.62187833741032883</v>
      </c>
      <c r="M463">
        <v>0.18025909042782501</v>
      </c>
      <c r="N463">
        <f>(Table2[[#This Row],[1W Return vs Nifty]]-AVERAGE(Table2[1W Return vs Nifty]))/_xlfn.STDEV.P(Table2[1W Return vs Nifty])</f>
        <v>0.27007206469337319</v>
      </c>
      <c r="O463">
        <v>56.11</v>
      </c>
      <c r="P463">
        <v>54.090987447424403</v>
      </c>
      <c r="Q463">
        <v>47.7375235967978</v>
      </c>
      <c r="R463">
        <v>46.680009817355298</v>
      </c>
      <c r="S463" s="2">
        <f>(Table2[[#This Row],[Close Price]]-Table2[[#This Row],[20D EMA]])/Table2[[#This Row],[20D EMA]]</f>
        <v>-1.9604348600962295E-3</v>
      </c>
      <c r="T463" s="2">
        <f>(Table2[[#This Row],[Close Price]]-Table2[[#This Row],[50D EMA]])/Table2[[#This Row],[50D EMA]]</f>
        <v>3.5292617914049487E-2</v>
      </c>
      <c r="U463" s="2">
        <f>(Table2[[#This Row],[Close Price]]-Table2[[#This Row],[200D EMA]])/Table2[[#This Row],[200D EMA]]</f>
        <v>0.17308137877006341</v>
      </c>
      <c r="V463">
        <v>1.05091146506366</v>
      </c>
      <c r="W463">
        <v>55.3</v>
      </c>
      <c r="X463">
        <v>57.9</v>
      </c>
      <c r="Y463">
        <v>55.3</v>
      </c>
      <c r="Z463">
        <v>57.9</v>
      </c>
      <c r="AA463">
        <v>55.3</v>
      </c>
      <c r="AB463">
        <v>57.9</v>
      </c>
      <c r="AC463" s="2">
        <f>(Table2[[#This Row],[Close Price]]/Table2[[#This Row],[Day Low]])-1</f>
        <v>1.2658227848101333E-2</v>
      </c>
      <c r="AD463" s="2">
        <f>(Table2[[#This Row],[Day High]]/Table2[[#This Row],[Close Price]])-1</f>
        <v>3.3928571428571308E-2</v>
      </c>
      <c r="AE463" s="2">
        <f>(Table2[[#This Row],[Close Price]]/Table2[[#This Row],[Current Week Low]])-1</f>
        <v>1.2658227848101333E-2</v>
      </c>
      <c r="AF463" s="2">
        <f>(Table2[[#This Row],[Current Week High]]/Table2[[#This Row],[Close Price]])-1</f>
        <v>3.3928571428571308E-2</v>
      </c>
      <c r="AG463" s="2">
        <f>(Table2[[#This Row],[Close Price]]/Table2[[#This Row],[Current Month Low]])-1</f>
        <v>1.2658227848101333E-2</v>
      </c>
      <c r="AH463" s="2">
        <f>(Table2[[#This Row],[Current Month High]]/Table2[[#This Row],[Close Price]])-1</f>
        <v>3.3928571428571308E-2</v>
      </c>
      <c r="AI463">
        <v>12.5</v>
      </c>
      <c r="AJ463">
        <v>68.421052631578902</v>
      </c>
      <c r="AK463" t="str">
        <f>IF(AND(Table2[[#This Row],[20D EMA]]&gt;Table2[[#This Row],[50D EMA]],Table2[[#This Row],[50D EMA]]&gt;Table2[[#This Row],[200D EMA]]),"Uptrend","Downtrend/NoTrend")</f>
        <v>Uptrend</v>
      </c>
      <c r="AL463">
        <v>0.13</v>
      </c>
      <c r="AM463" t="s">
        <v>10354</v>
      </c>
      <c r="AN463">
        <v>11.27</v>
      </c>
      <c r="AO463" t="s">
        <v>10354</v>
      </c>
      <c r="AP463">
        <v>-5.2542007238161999E-2</v>
      </c>
      <c r="AQ463">
        <f>(Table2[[#This Row],[Sharpe Ratio]]-AVERAGE(Table2[Sharpe Ratio]))/_xlfn.STDEV.P(Table2[Sharpe Ratio])</f>
        <v>-1.3284651392240046</v>
      </c>
      <c r="AR46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-0.62867749061801692</v>
      </c>
      <c r="AS463">
        <f>_xlfn.RANK.AVG(Table2[[#This Row],[1Y Return vs Nifty Z-Score]],Table2[1Y Return vs Nifty Z-Score])</f>
        <v>493</v>
      </c>
      <c r="AT463">
        <f>_xlfn.RANK.AVG(Table2[[#This Row],[6M Return vs Nifty Z-Score]],Table2[6M Return vs Nifty Z-Score])</f>
        <v>172</v>
      </c>
      <c r="AU463">
        <f>_xlfn.RANK.AVG(Table2[[#This Row],[Sharpe Ratio Z-Score]],Table2[Sharpe Ratio Z-Score])</f>
        <v>668</v>
      </c>
      <c r="AV463">
        <f>(Table2[[#This Row],[Rank 1Y]]+Table2[[#This Row],[Rank 6M]]+Table2[[#This Row],[Rank Sharpe]])/3</f>
        <v>444.33333333333331</v>
      </c>
    </row>
    <row r="464" spans="1:48" x14ac:dyDescent="0.3">
      <c r="A464" t="s">
        <v>678</v>
      </c>
      <c r="B464" t="s">
        <v>679</v>
      </c>
      <c r="C464" t="s">
        <v>10321</v>
      </c>
      <c r="D464" t="s">
        <v>257</v>
      </c>
      <c r="E464">
        <v>27003.500800000002</v>
      </c>
      <c r="F464">
        <v>2438.9</v>
      </c>
      <c r="G464">
        <v>-21.2471714543343</v>
      </c>
      <c r="H464">
        <f>(Table2[[#This Row],[1Y Return vs Nifty]]-AVERAGE(Table2[1Y Return vs Nifty]))/_xlfn.STDEV.P(Table2[1Y Return vs Nifty])</f>
        <v>-0.74012604865777543</v>
      </c>
      <c r="I464">
        <v>-7.4561088331584697</v>
      </c>
      <c r="J464">
        <f>(Table2[[#This Row],[1M Return vs Nifty]]-AVERAGE(Table2[1M Return vs Nifty]))/_xlfn.STDEV.P(Table2[1M Return vs Nifty])</f>
        <v>-0.7776702059390963</v>
      </c>
      <c r="K464">
        <v>2.9652997797477401</v>
      </c>
      <c r="L464">
        <f>(Table2[[#This Row],[6M Return vs Nifty]]-AVERAGE(Table2[6M Return vs Nifty]))/_xlfn.STDEV.P(Table2[6M Return vs Nifty])</f>
        <v>-0.14117513446184377</v>
      </c>
      <c r="M464">
        <v>-2.9830807214921902</v>
      </c>
      <c r="N464">
        <f>(Table2[[#This Row],[1W Return vs Nifty]]-AVERAGE(Table2[1W Return vs Nifty]))/_xlfn.STDEV.P(Table2[1W Return vs Nifty])</f>
        <v>-0.49004629812639627</v>
      </c>
      <c r="O464">
        <v>2470.85</v>
      </c>
      <c r="P464">
        <v>2510.3671992293998</v>
      </c>
      <c r="Q464">
        <v>2356.83907140467</v>
      </c>
      <c r="R464">
        <v>43.388100004311603</v>
      </c>
      <c r="S464" s="2">
        <f>(Table2[[#This Row],[Close Price]]-Table2[[#This Row],[20D EMA]])/Table2[[#This Row],[20D EMA]]</f>
        <v>-1.2930772810975906E-2</v>
      </c>
      <c r="T464" s="2">
        <f>(Table2[[#This Row],[Close Price]]-Table2[[#This Row],[50D EMA]])/Table2[[#This Row],[50D EMA]]</f>
        <v>-2.8468822908193598E-2</v>
      </c>
      <c r="U464" s="2">
        <f>(Table2[[#This Row],[Close Price]]-Table2[[#This Row],[200D EMA]])/Table2[[#This Row],[200D EMA]]</f>
        <v>3.4818214612515733E-2</v>
      </c>
      <c r="V464">
        <v>0.87415583128713303</v>
      </c>
      <c r="W464">
        <v>2430</v>
      </c>
      <c r="X464">
        <v>2460</v>
      </c>
      <c r="Y464">
        <v>2430</v>
      </c>
      <c r="Z464">
        <v>2460</v>
      </c>
      <c r="AA464">
        <v>2430</v>
      </c>
      <c r="AB464">
        <v>2460</v>
      </c>
      <c r="AC464" s="2">
        <f>(Table2[[#This Row],[Close Price]]/Table2[[#This Row],[Day Low]])-1</f>
        <v>3.6625514403292314E-3</v>
      </c>
      <c r="AD464" s="2">
        <f>(Table2[[#This Row],[Day High]]/Table2[[#This Row],[Close Price]])-1</f>
        <v>8.6514412235023652E-3</v>
      </c>
      <c r="AE464" s="2">
        <f>(Table2[[#This Row],[Close Price]]/Table2[[#This Row],[Current Week Low]])-1</f>
        <v>3.6625514403292314E-3</v>
      </c>
      <c r="AF464" s="2">
        <f>(Table2[[#This Row],[Current Week High]]/Table2[[#This Row],[Close Price]])-1</f>
        <v>8.6514412235023652E-3</v>
      </c>
      <c r="AG464" s="2">
        <f>(Table2[[#This Row],[Close Price]]/Table2[[#This Row],[Current Month Low]])-1</f>
        <v>3.6625514403292314E-3</v>
      </c>
      <c r="AH464" s="2">
        <f>(Table2[[#This Row],[Current Month High]]/Table2[[#This Row],[Close Price]])-1</f>
        <v>8.6514412235023652E-3</v>
      </c>
      <c r="AI464">
        <v>21.3661896756734</v>
      </c>
      <c r="AJ464">
        <v>30.060793515358299</v>
      </c>
      <c r="AK464" t="str">
        <f>IF(AND(Table2[[#This Row],[20D EMA]]&gt;Table2[[#This Row],[50D EMA]],Table2[[#This Row],[50D EMA]]&gt;Table2[[#This Row],[200D EMA]]),"Uptrend","Downtrend/NoTrend")</f>
        <v>Downtrend/NoTrend</v>
      </c>
      <c r="AL464">
        <v>-0.14000000000000001</v>
      </c>
      <c r="AM464" t="s">
        <v>10353</v>
      </c>
      <c r="AN464">
        <v>1.32</v>
      </c>
      <c r="AO464" t="s">
        <v>10354</v>
      </c>
      <c r="AP464">
        <v>4.5984203027316997E-2</v>
      </c>
      <c r="AQ464">
        <f>(Table2[[#This Row],[Sharpe Ratio]]-AVERAGE(Table2[Sharpe Ratio]))/_xlfn.STDEV.P(Table2[Sharpe Ratio])</f>
        <v>-0.2011960900746306</v>
      </c>
      <c r="AR46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4">
        <f>_xlfn.RANK.AVG(Table2[[#This Row],[1Y Return vs Nifty Z-Score]],Table2[1Y Return vs Nifty Z-Score])</f>
        <v>567</v>
      </c>
      <c r="AT464">
        <f>_xlfn.RANK.AVG(Table2[[#This Row],[6M Return vs Nifty Z-Score]],Table2[6M Return vs Nifty Z-Score])</f>
        <v>373</v>
      </c>
      <c r="AU464">
        <f>_xlfn.RANK.AVG(Table2[[#This Row],[Sharpe Ratio Z-Score]],Table2[Sharpe Ratio Z-Score])</f>
        <v>394</v>
      </c>
      <c r="AV464">
        <f>(Table2[[#This Row],[Rank 1Y]]+Table2[[#This Row],[Rank 6M]]+Table2[[#This Row],[Rank Sharpe]])/3</f>
        <v>444.66666666666669</v>
      </c>
    </row>
    <row r="465" spans="1:48" x14ac:dyDescent="0.3">
      <c r="A465" t="s">
        <v>1266</v>
      </c>
      <c r="B465" t="s">
        <v>1267</v>
      </c>
      <c r="C465" t="s">
        <v>10321</v>
      </c>
      <c r="D465" t="s">
        <v>443</v>
      </c>
      <c r="E465">
        <v>9126.0190574600001</v>
      </c>
      <c r="F465">
        <v>681.05</v>
      </c>
      <c r="G465">
        <v>-10.204946547862701</v>
      </c>
      <c r="H465">
        <f>(Table2[[#This Row],[1Y Return vs Nifty]]-AVERAGE(Table2[1Y Return vs Nifty]))/_xlfn.STDEV.P(Table2[1Y Return vs Nifty])</f>
        <v>-0.55363048720453634</v>
      </c>
      <c r="I465">
        <v>2.3713930010401199</v>
      </c>
      <c r="J465">
        <f>(Table2[[#This Row],[1M Return vs Nifty]]-AVERAGE(Table2[1M Return vs Nifty]))/_xlfn.STDEV.P(Table2[1M Return vs Nifty])</f>
        <v>0.23150598906350742</v>
      </c>
      <c r="K465">
        <v>-41.847181826733603</v>
      </c>
      <c r="L465">
        <f>(Table2[[#This Row],[6M Return vs Nifty]]-AVERAGE(Table2[6M Return vs Nifty]))/_xlfn.STDEV.P(Table2[6M Return vs Nifty])</f>
        <v>-1.7071493591673503</v>
      </c>
      <c r="M465">
        <v>-0.40522888712447502</v>
      </c>
      <c r="N465">
        <f>(Table2[[#This Row],[1W Return vs Nifty]]-AVERAGE(Table2[1W Return vs Nifty]))/_xlfn.STDEV.P(Table2[1W Return vs Nifty])</f>
        <v>0.12938526232369937</v>
      </c>
      <c r="O465">
        <v>648.97</v>
      </c>
      <c r="P465">
        <v>658.15008960315299</v>
      </c>
      <c r="Q465">
        <v>724.59352086318199</v>
      </c>
      <c r="R465">
        <v>67.228824254667302</v>
      </c>
      <c r="S465" s="2">
        <f>(Table2[[#This Row],[Close Price]]-Table2[[#This Row],[20D EMA]])/Table2[[#This Row],[20D EMA]]</f>
        <v>4.9432177142240664E-2</v>
      </c>
      <c r="T465" s="2">
        <f>(Table2[[#This Row],[Close Price]]-Table2[[#This Row],[50D EMA]])/Table2[[#This Row],[50D EMA]]</f>
        <v>3.479435885309231E-2</v>
      </c>
      <c r="U465" s="2">
        <f>(Table2[[#This Row],[Close Price]]-Table2[[#This Row],[200D EMA]])/Table2[[#This Row],[200D EMA]]</f>
        <v>-6.0093720975189266E-2</v>
      </c>
      <c r="V465">
        <v>1.4963669060789</v>
      </c>
      <c r="W465">
        <v>674.1</v>
      </c>
      <c r="X465">
        <v>695</v>
      </c>
      <c r="Y465">
        <v>674.1</v>
      </c>
      <c r="Z465">
        <v>695</v>
      </c>
      <c r="AA465">
        <v>674.1</v>
      </c>
      <c r="AB465">
        <v>695</v>
      </c>
      <c r="AC465" s="2">
        <f>(Table2[[#This Row],[Close Price]]/Table2[[#This Row],[Day Low]])-1</f>
        <v>1.0310043020323345E-2</v>
      </c>
      <c r="AD465" s="2">
        <f>(Table2[[#This Row],[Day High]]/Table2[[#This Row],[Close Price]])-1</f>
        <v>2.0483077600763622E-2</v>
      </c>
      <c r="AE465" s="2">
        <f>(Table2[[#This Row],[Close Price]]/Table2[[#This Row],[Current Week Low]])-1</f>
        <v>1.0310043020323345E-2</v>
      </c>
      <c r="AF465" s="2">
        <f>(Table2[[#This Row],[Current Week High]]/Table2[[#This Row],[Close Price]])-1</f>
        <v>2.0483077600763622E-2</v>
      </c>
      <c r="AG465" s="2">
        <f>(Table2[[#This Row],[Close Price]]/Table2[[#This Row],[Current Month Low]])-1</f>
        <v>1.0310043020323345E-2</v>
      </c>
      <c r="AH465" s="2">
        <f>(Table2[[#This Row],[Current Month High]]/Table2[[#This Row],[Close Price]])-1</f>
        <v>2.0483077600763622E-2</v>
      </c>
      <c r="AI465">
        <v>61.074810953674401</v>
      </c>
      <c r="AJ465">
        <v>25.539170506912399</v>
      </c>
      <c r="AK465" t="str">
        <f>IF(AND(Table2[[#This Row],[20D EMA]]&gt;Table2[[#This Row],[50D EMA]],Table2[[#This Row],[50D EMA]]&gt;Table2[[#This Row],[200D EMA]]),"Uptrend","Downtrend/NoTrend")</f>
        <v>Downtrend/NoTrend</v>
      </c>
      <c r="AL465">
        <v>0.05</v>
      </c>
      <c r="AM465" t="s">
        <v>10354</v>
      </c>
      <c r="AN465">
        <v>18.16</v>
      </c>
      <c r="AO465" t="s">
        <v>10354</v>
      </c>
      <c r="AP465">
        <v>0.160661666844228</v>
      </c>
      <c r="AQ465">
        <f>(Table2[[#This Row],[Sharpe Ratio]]-AVERAGE(Table2[Sharpe Ratio]))/_xlfn.STDEV.P(Table2[Sharpe Ratio])</f>
        <v>1.1108644798734724</v>
      </c>
      <c r="AR46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5">
        <f>_xlfn.RANK.AVG(Table2[[#This Row],[1Y Return vs Nifty Z-Score]],Table2[1Y Return vs Nifty Z-Score])</f>
        <v>503</v>
      </c>
      <c r="AT465">
        <f>_xlfn.RANK.AVG(Table2[[#This Row],[6M Return vs Nifty Z-Score]],Table2[6M Return vs Nifty Z-Score])</f>
        <v>729</v>
      </c>
      <c r="AU465">
        <f>_xlfn.RANK.AVG(Table2[[#This Row],[Sharpe Ratio Z-Score]],Table2[Sharpe Ratio Z-Score])</f>
        <v>103</v>
      </c>
      <c r="AV465">
        <f>(Table2[[#This Row],[Rank 1Y]]+Table2[[#This Row],[Rank 6M]]+Table2[[#This Row],[Rank Sharpe]])/3</f>
        <v>445</v>
      </c>
    </row>
    <row r="466" spans="1:48" x14ac:dyDescent="0.3">
      <c r="A466" t="s">
        <v>1502</v>
      </c>
      <c r="B466" t="s">
        <v>1503</v>
      </c>
      <c r="C466" t="s">
        <v>10323</v>
      </c>
      <c r="D466" t="s">
        <v>384</v>
      </c>
      <c r="E466">
        <v>6827.030274834</v>
      </c>
      <c r="F466">
        <v>83.79</v>
      </c>
      <c r="G466">
        <v>-14.6526878565044</v>
      </c>
      <c r="H466">
        <f>(Table2[[#This Row],[1Y Return vs Nifty]]-AVERAGE(Table2[1Y Return vs Nifty]))/_xlfn.STDEV.P(Table2[1Y Return vs Nifty])</f>
        <v>-0.62874976973859853</v>
      </c>
      <c r="I466">
        <v>-8.2416313560934995</v>
      </c>
      <c r="J466">
        <f>(Table2[[#This Row],[1M Return vs Nifty]]-AVERAGE(Table2[1M Return vs Nifty]))/_xlfn.STDEV.P(Table2[1M Return vs Nifty])</f>
        <v>-0.85833471703853004</v>
      </c>
      <c r="K466">
        <v>-4.2126987405324998</v>
      </c>
      <c r="L466">
        <f>(Table2[[#This Row],[6M Return vs Nifty]]-AVERAGE(Table2[6M Return vs Nifty]))/_xlfn.STDEV.P(Table2[6M Return vs Nifty])</f>
        <v>-0.39201062191468261</v>
      </c>
      <c r="M466">
        <v>-7.4771595641065796</v>
      </c>
      <c r="N466">
        <f>(Table2[[#This Row],[1W Return vs Nifty]]-AVERAGE(Table2[1W Return vs Nifty]))/_xlfn.STDEV.P(Table2[1W Return vs Nifty])</f>
        <v>-1.5699277068068078</v>
      </c>
      <c r="O466">
        <v>85.96</v>
      </c>
      <c r="P466">
        <v>84.298280764787805</v>
      </c>
      <c r="Q466">
        <v>76.240104828271797</v>
      </c>
      <c r="R466">
        <v>38.399653557107499</v>
      </c>
      <c r="S466" s="2">
        <f>(Table2[[#This Row],[Close Price]]-Table2[[#This Row],[20D EMA]])/Table2[[#This Row],[20D EMA]]</f>
        <v>-2.5244299674266956E-2</v>
      </c>
      <c r="T466" s="2">
        <f>(Table2[[#This Row],[Close Price]]-Table2[[#This Row],[50D EMA]])/Table2[[#This Row],[50D EMA]]</f>
        <v>-6.0295507829634431E-3</v>
      </c>
      <c r="U466" s="2">
        <f>(Table2[[#This Row],[Close Price]]-Table2[[#This Row],[200D EMA]])/Table2[[#This Row],[200D EMA]]</f>
        <v>9.902786976400528E-2</v>
      </c>
      <c r="V466">
        <v>0.47868777975877502</v>
      </c>
      <c r="W466">
        <v>83.1</v>
      </c>
      <c r="X466">
        <v>85.3</v>
      </c>
      <c r="Y466">
        <v>83.1</v>
      </c>
      <c r="Z466">
        <v>85.3</v>
      </c>
      <c r="AA466">
        <v>83.1</v>
      </c>
      <c r="AB466">
        <v>85.3</v>
      </c>
      <c r="AC466" s="2">
        <f>(Table2[[#This Row],[Close Price]]/Table2[[#This Row],[Day Low]])-1</f>
        <v>8.3032490974730422E-3</v>
      </c>
      <c r="AD466" s="2">
        <f>(Table2[[#This Row],[Day High]]/Table2[[#This Row],[Close Price]])-1</f>
        <v>1.8021243585153224E-2</v>
      </c>
      <c r="AE466" s="2">
        <f>(Table2[[#This Row],[Close Price]]/Table2[[#This Row],[Current Week Low]])-1</f>
        <v>8.3032490974730422E-3</v>
      </c>
      <c r="AF466" s="2">
        <f>(Table2[[#This Row],[Current Week High]]/Table2[[#This Row],[Close Price]])-1</f>
        <v>1.8021243585153224E-2</v>
      </c>
      <c r="AG466" s="2">
        <f>(Table2[[#This Row],[Close Price]]/Table2[[#This Row],[Current Month Low]])-1</f>
        <v>8.3032490974730422E-3</v>
      </c>
      <c r="AH466" s="2">
        <f>(Table2[[#This Row],[Current Month High]]/Table2[[#This Row],[Close Price]])-1</f>
        <v>1.8021243585153224E-2</v>
      </c>
      <c r="AI466">
        <v>17.376775271511999</v>
      </c>
      <c r="AJ466">
        <v>42.864450127877198</v>
      </c>
      <c r="AK466" t="str">
        <f>IF(AND(Table2[[#This Row],[20D EMA]]&gt;Table2[[#This Row],[50D EMA]],Table2[[#This Row],[50D EMA]]&gt;Table2[[#This Row],[200D EMA]]),"Uptrend","Downtrend/NoTrend")</f>
        <v>Uptrend</v>
      </c>
      <c r="AL466">
        <v>7.0000000000000007E-2</v>
      </c>
      <c r="AM466" t="s">
        <v>10354</v>
      </c>
      <c r="AN466">
        <v>-0.3</v>
      </c>
      <c r="AO466" t="s">
        <v>10353</v>
      </c>
      <c r="AP466">
        <v>6.2677235925701999E-2</v>
      </c>
      <c r="AQ466">
        <f>(Table2[[#This Row],[Sharpe Ratio]]-AVERAGE(Table2[Sharpe Ratio]))/_xlfn.STDEV.P(Table2[Sharpe Ratio])</f>
        <v>-1.0205903076898754E-2</v>
      </c>
      <c r="AR46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-3.4592287185755177</v>
      </c>
      <c r="AS466">
        <f>_xlfn.RANK.AVG(Table2[[#This Row],[1Y Return vs Nifty Z-Score]],Table2[1Y Return vs Nifty Z-Score])</f>
        <v>532</v>
      </c>
      <c r="AT466">
        <f>_xlfn.RANK.AVG(Table2[[#This Row],[6M Return vs Nifty Z-Score]],Table2[6M Return vs Nifty Z-Score])</f>
        <v>453</v>
      </c>
      <c r="AU466">
        <f>_xlfn.RANK.AVG(Table2[[#This Row],[Sharpe Ratio Z-Score]],Table2[Sharpe Ratio Z-Score])</f>
        <v>352</v>
      </c>
      <c r="AV466">
        <f>(Table2[[#This Row],[Rank 1Y]]+Table2[[#This Row],[Rank 6M]]+Table2[[#This Row],[Rank Sharpe]])/3</f>
        <v>445.66666666666669</v>
      </c>
    </row>
    <row r="467" spans="1:48" x14ac:dyDescent="0.3">
      <c r="A467" t="s">
        <v>420</v>
      </c>
      <c r="B467" t="s">
        <v>421</v>
      </c>
      <c r="C467" t="s">
        <v>10315</v>
      </c>
      <c r="D467" t="s">
        <v>415</v>
      </c>
      <c r="E467">
        <v>55974.02577855</v>
      </c>
      <c r="F467">
        <v>2895.45</v>
      </c>
      <c r="G467">
        <v>-8.6073766625064199</v>
      </c>
      <c r="H467">
        <f>(Table2[[#This Row],[1Y Return vs Nifty]]-AVERAGE(Table2[1Y Return vs Nifty]))/_xlfn.STDEV.P(Table2[1Y Return vs Nifty])</f>
        <v>-0.52664863388657945</v>
      </c>
      <c r="I467">
        <v>-16.0637825818811</v>
      </c>
      <c r="J467">
        <f>(Table2[[#This Row],[1M Return vs Nifty]]-AVERAGE(Table2[1M Return vs Nifty]))/_xlfn.STDEV.P(Table2[1M Return vs Nifty])</f>
        <v>-1.6615834921550412</v>
      </c>
      <c r="K467">
        <v>14.7895692908754</v>
      </c>
      <c r="L467">
        <f>(Table2[[#This Row],[6M Return vs Nifty]]-AVERAGE(Table2[6M Return vs Nifty]))/_xlfn.STDEV.P(Table2[6M Return vs Nifty])</f>
        <v>0.27202450583031551</v>
      </c>
      <c r="M467">
        <v>-2.6561280151949398</v>
      </c>
      <c r="N467">
        <f>(Table2[[#This Row],[1W Return vs Nifty]]-AVERAGE(Table2[1W Return vs Nifty]))/_xlfn.STDEV.P(Table2[1W Return vs Nifty])</f>
        <v>-0.41148289027066043</v>
      </c>
      <c r="O467">
        <v>2919.18</v>
      </c>
      <c r="P467">
        <v>2986.2763834119801</v>
      </c>
      <c r="Q467">
        <v>2754.78644883895</v>
      </c>
      <c r="R467">
        <v>52.321556335318199</v>
      </c>
      <c r="S467" s="2">
        <f>(Table2[[#This Row],[Close Price]]-Table2[[#This Row],[20D EMA]])/Table2[[#This Row],[20D EMA]]</f>
        <v>-8.128995128769044E-3</v>
      </c>
      <c r="T467" s="2">
        <f>(Table2[[#This Row],[Close Price]]-Table2[[#This Row],[50D EMA]])/Table2[[#This Row],[50D EMA]]</f>
        <v>-3.041459387901875E-2</v>
      </c>
      <c r="U467" s="2">
        <f>(Table2[[#This Row],[Close Price]]-Table2[[#This Row],[200D EMA]])/Table2[[#This Row],[200D EMA]]</f>
        <v>5.1061508314132566E-2</v>
      </c>
      <c r="V467">
        <v>0.69917084343223201</v>
      </c>
      <c r="W467">
        <v>2834.85</v>
      </c>
      <c r="X467">
        <v>2915</v>
      </c>
      <c r="Y467">
        <v>2834.85</v>
      </c>
      <c r="Z467">
        <v>2915</v>
      </c>
      <c r="AA467">
        <v>2834.85</v>
      </c>
      <c r="AB467">
        <v>2915</v>
      </c>
      <c r="AC467" s="2">
        <f>(Table2[[#This Row],[Close Price]]/Table2[[#This Row],[Day Low]])-1</f>
        <v>2.1376792422879376E-2</v>
      </c>
      <c r="AD467" s="2">
        <f>(Table2[[#This Row],[Day High]]/Table2[[#This Row],[Close Price]])-1</f>
        <v>6.7519729230345327E-3</v>
      </c>
      <c r="AE467" s="2">
        <f>(Table2[[#This Row],[Close Price]]/Table2[[#This Row],[Current Week Low]])-1</f>
        <v>2.1376792422879376E-2</v>
      </c>
      <c r="AF467" s="2">
        <f>(Table2[[#This Row],[Current Week High]]/Table2[[#This Row],[Close Price]])-1</f>
        <v>6.7519729230345327E-3</v>
      </c>
      <c r="AG467" s="2">
        <f>(Table2[[#This Row],[Close Price]]/Table2[[#This Row],[Current Month Low]])-1</f>
        <v>2.1376792422879376E-2</v>
      </c>
      <c r="AH467" s="2">
        <f>(Table2[[#This Row],[Current Month High]]/Table2[[#This Row],[Close Price]])-1</f>
        <v>6.7519729230345327E-3</v>
      </c>
      <c r="AI467">
        <v>16.5621924053256</v>
      </c>
      <c r="AJ467">
        <v>31.983316619564199</v>
      </c>
      <c r="AK467" t="str">
        <f>IF(AND(Table2[[#This Row],[20D EMA]]&gt;Table2[[#This Row],[50D EMA]],Table2[[#This Row],[50D EMA]]&gt;Table2[[#This Row],[200D EMA]]),"Uptrend","Downtrend/NoTrend")</f>
        <v>Downtrend/NoTrend</v>
      </c>
      <c r="AL467">
        <v>-0.13</v>
      </c>
      <c r="AM467" t="s">
        <v>10353</v>
      </c>
      <c r="AN467">
        <v>4.0999999999999996</v>
      </c>
      <c r="AO467" t="s">
        <v>10354</v>
      </c>
      <c r="AP467">
        <v>-1.7878554789715E-2</v>
      </c>
      <c r="AQ467">
        <f>(Table2[[#This Row],[Sharpe Ratio]]-AVERAGE(Table2[Sharpe Ratio]))/_xlfn.STDEV.P(Table2[Sharpe Ratio])</f>
        <v>-0.93186978681465438</v>
      </c>
      <c r="AR46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7">
        <f>_xlfn.RANK.AVG(Table2[[#This Row],[1Y Return vs Nifty Z-Score]],Table2[1Y Return vs Nifty Z-Score])</f>
        <v>488</v>
      </c>
      <c r="AT467">
        <f>_xlfn.RANK.AVG(Table2[[#This Row],[6M Return vs Nifty Z-Score]],Table2[6M Return vs Nifty Z-Score])</f>
        <v>244</v>
      </c>
      <c r="AU467">
        <f>_xlfn.RANK.AVG(Table2[[#This Row],[Sharpe Ratio Z-Score]],Table2[Sharpe Ratio Z-Score])</f>
        <v>609</v>
      </c>
      <c r="AV467">
        <f>(Table2[[#This Row],[Rank 1Y]]+Table2[[#This Row],[Rank 6M]]+Table2[[#This Row],[Rank Sharpe]])/3</f>
        <v>447</v>
      </c>
    </row>
    <row r="468" spans="1:48" x14ac:dyDescent="0.3">
      <c r="A468" t="s">
        <v>2046</v>
      </c>
      <c r="B468" t="s">
        <v>2047</v>
      </c>
      <c r="C468" t="s">
        <v>10315</v>
      </c>
      <c r="D468" t="s">
        <v>257</v>
      </c>
      <c r="E468">
        <v>3127.6923019999999</v>
      </c>
      <c r="F468">
        <v>322.7</v>
      </c>
      <c r="G468">
        <v>-11.8391295351941</v>
      </c>
      <c r="H468">
        <f>(Table2[[#This Row],[1Y Return vs Nifty]]-AVERAGE(Table2[1Y Return vs Nifty]))/_xlfn.STDEV.P(Table2[1Y Return vs Nifty])</f>
        <v>-0.58123071055817255</v>
      </c>
      <c r="I468">
        <v>-2.1145898869883601</v>
      </c>
      <c r="J468">
        <f>(Table2[[#This Row],[1M Return vs Nifty]]-AVERAGE(Table2[1M Return vs Nifty]))/_xlfn.STDEV.P(Table2[1M Return vs Nifty])</f>
        <v>-0.22915504343138512</v>
      </c>
      <c r="K468">
        <v>-13.1304122008713</v>
      </c>
      <c r="L468">
        <f>(Table2[[#This Row],[6M Return vs Nifty]]-AVERAGE(Table2[6M Return vs Nifty]))/_xlfn.STDEV.P(Table2[6M Return vs Nifty])</f>
        <v>-0.70364052772601637</v>
      </c>
      <c r="M468">
        <v>1.4514634875910699</v>
      </c>
      <c r="N468">
        <f>(Table2[[#This Row],[1W Return vs Nifty]]-AVERAGE(Table2[1W Return vs Nifty]))/_xlfn.STDEV.P(Table2[1W Return vs Nifty])</f>
        <v>0.57552954401316037</v>
      </c>
      <c r="O468">
        <v>318.97000000000003</v>
      </c>
      <c r="P468">
        <v>321.568062083489</v>
      </c>
      <c r="Q468">
        <v>306.16759237915198</v>
      </c>
      <c r="R468">
        <v>58.926384410193698</v>
      </c>
      <c r="S468" s="2">
        <f>(Table2[[#This Row],[Close Price]]-Table2[[#This Row],[20D EMA]])/Table2[[#This Row],[20D EMA]]</f>
        <v>1.169388970749588E-2</v>
      </c>
      <c r="T468" s="2">
        <f>(Table2[[#This Row],[Close Price]]-Table2[[#This Row],[50D EMA]])/Table2[[#This Row],[50D EMA]]</f>
        <v>3.5200570267363996E-3</v>
      </c>
      <c r="U468" s="2">
        <f>(Table2[[#This Row],[Close Price]]-Table2[[#This Row],[200D EMA]])/Table2[[#This Row],[200D EMA]]</f>
        <v>5.399790190849002E-2</v>
      </c>
      <c r="V468">
        <v>0.46607244075538201</v>
      </c>
      <c r="W468">
        <v>320.39999999999998</v>
      </c>
      <c r="X468">
        <v>326.5</v>
      </c>
      <c r="Y468">
        <v>320.39999999999998</v>
      </c>
      <c r="Z468">
        <v>326.5</v>
      </c>
      <c r="AA468">
        <v>320.39999999999998</v>
      </c>
      <c r="AB468">
        <v>326.5</v>
      </c>
      <c r="AC468" s="2">
        <f>(Table2[[#This Row],[Close Price]]/Table2[[#This Row],[Day Low]])-1</f>
        <v>7.1785268414481518E-3</v>
      </c>
      <c r="AD468" s="2">
        <f>(Table2[[#This Row],[Day High]]/Table2[[#This Row],[Close Price]])-1</f>
        <v>1.1775643012085668E-2</v>
      </c>
      <c r="AE468" s="2">
        <f>(Table2[[#This Row],[Close Price]]/Table2[[#This Row],[Current Week Low]])-1</f>
        <v>7.1785268414481518E-3</v>
      </c>
      <c r="AF468" s="2">
        <f>(Table2[[#This Row],[Current Week High]]/Table2[[#This Row],[Close Price]])-1</f>
        <v>1.1775643012085668E-2</v>
      </c>
      <c r="AG468" s="2">
        <f>(Table2[[#This Row],[Close Price]]/Table2[[#This Row],[Current Month Low]])-1</f>
        <v>7.1785268414481518E-3</v>
      </c>
      <c r="AH468" s="2">
        <f>(Table2[[#This Row],[Current Month High]]/Table2[[#This Row],[Close Price]])-1</f>
        <v>1.1775643012085668E-2</v>
      </c>
      <c r="AI468">
        <v>24.434459250077399</v>
      </c>
      <c r="AJ468">
        <v>31.6336936569447</v>
      </c>
      <c r="AK468" t="str">
        <f>IF(AND(Table2[[#This Row],[20D EMA]]&gt;Table2[[#This Row],[50D EMA]],Table2[[#This Row],[50D EMA]]&gt;Table2[[#This Row],[200D EMA]]),"Uptrend","Downtrend/NoTrend")</f>
        <v>Downtrend/NoTrend</v>
      </c>
      <c r="AL468">
        <v>-0.02</v>
      </c>
      <c r="AM468" t="s">
        <v>10353</v>
      </c>
      <c r="AN468">
        <v>7.93</v>
      </c>
      <c r="AO468" t="s">
        <v>10354</v>
      </c>
      <c r="AP468">
        <v>8.4659096562583996E-2</v>
      </c>
      <c r="AQ468">
        <f>(Table2[[#This Row],[Sharpe Ratio]]-AVERAGE(Table2[Sharpe Ratio]))/_xlfn.STDEV.P(Table2[Sharpe Ratio])</f>
        <v>0.2412954088268445</v>
      </c>
      <c r="AR46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8">
        <f>_xlfn.RANK.AVG(Table2[[#This Row],[1Y Return vs Nifty Z-Score]],Table2[1Y Return vs Nifty Z-Score])</f>
        <v>515</v>
      </c>
      <c r="AT468">
        <f>_xlfn.RANK.AVG(Table2[[#This Row],[6M Return vs Nifty Z-Score]],Table2[6M Return vs Nifty Z-Score])</f>
        <v>551</v>
      </c>
      <c r="AU468">
        <f>_xlfn.RANK.AVG(Table2[[#This Row],[Sharpe Ratio Z-Score]],Table2[Sharpe Ratio Z-Score])</f>
        <v>276</v>
      </c>
      <c r="AV468">
        <f>(Table2[[#This Row],[Rank 1Y]]+Table2[[#This Row],[Rank 6M]]+Table2[[#This Row],[Rank Sharpe]])/3</f>
        <v>447.33333333333331</v>
      </c>
    </row>
    <row r="469" spans="1:48" x14ac:dyDescent="0.3">
      <c r="A469" t="s">
        <v>292</v>
      </c>
      <c r="B469" t="s">
        <v>293</v>
      </c>
      <c r="C469" t="s">
        <v>10314</v>
      </c>
      <c r="D469" t="s">
        <v>54</v>
      </c>
      <c r="E469">
        <v>95800.023057869999</v>
      </c>
      <c r="F469">
        <v>2391.15</v>
      </c>
      <c r="G469">
        <v>6.5204997647167602</v>
      </c>
      <c r="H469">
        <f>(Table2[[#This Row],[1Y Return vs Nifty]]-AVERAGE(Table2[1Y Return vs Nifty]))/_xlfn.STDEV.P(Table2[1Y Return vs Nifty])</f>
        <v>-0.27114923663768636</v>
      </c>
      <c r="I469">
        <v>22.994721806493899</v>
      </c>
      <c r="J469">
        <f>(Table2[[#This Row],[1M Return vs Nifty]]-AVERAGE(Table2[1M Return vs Nifty]))/_xlfn.STDEV.P(Table2[1M Return vs Nifty])</f>
        <v>2.3492947051897204</v>
      </c>
      <c r="K469">
        <v>-1.2033948127088701</v>
      </c>
      <c r="L469">
        <f>(Table2[[#This Row],[6M Return vs Nifty]]-AVERAGE(Table2[6M Return vs Nifty]))/_xlfn.STDEV.P(Table2[6M Return vs Nifty])</f>
        <v>-0.28685035815916532</v>
      </c>
      <c r="M469">
        <v>2.5583969192863201</v>
      </c>
      <c r="N469">
        <f>(Table2[[#This Row],[1W Return vs Nifty]]-AVERAGE(Table2[1W Return vs Nifty]))/_xlfn.STDEV.P(Table2[1W Return vs Nifty])</f>
        <v>0.84151438215167451</v>
      </c>
      <c r="O469">
        <v>2302.5</v>
      </c>
      <c r="P469">
        <v>2219.9480664333</v>
      </c>
      <c r="Q469">
        <v>2093.6382481969899</v>
      </c>
      <c r="R469">
        <v>58.520485669385998</v>
      </c>
      <c r="S469" s="2">
        <f>(Table2[[#This Row],[Close Price]]-Table2[[#This Row],[20D EMA]])/Table2[[#This Row],[20D EMA]]</f>
        <v>3.8501628664495156E-2</v>
      </c>
      <c r="T469" s="2">
        <f>(Table2[[#This Row],[Close Price]]-Table2[[#This Row],[50D EMA]])/Table2[[#This Row],[50D EMA]]</f>
        <v>7.711979219485221E-2</v>
      </c>
      <c r="U469" s="2">
        <f>(Table2[[#This Row],[Close Price]]-Table2[[#This Row],[200D EMA]])/Table2[[#This Row],[200D EMA]]</f>
        <v>0.14210274963175842</v>
      </c>
      <c r="V469">
        <v>0.60619094516009697</v>
      </c>
      <c r="W469">
        <v>2381</v>
      </c>
      <c r="X469">
        <v>2555.4</v>
      </c>
      <c r="Y469">
        <v>2381</v>
      </c>
      <c r="Z469">
        <v>2555.4</v>
      </c>
      <c r="AA469">
        <v>2381</v>
      </c>
      <c r="AB469">
        <v>2555.4</v>
      </c>
      <c r="AC469" s="2">
        <f>(Table2[[#This Row],[Close Price]]/Table2[[#This Row],[Day Low]])-1</f>
        <v>4.2629147417052593E-3</v>
      </c>
      <c r="AD469" s="2">
        <f>(Table2[[#This Row],[Day High]]/Table2[[#This Row],[Close Price]])-1</f>
        <v>6.8690797315099417E-2</v>
      </c>
      <c r="AE469" s="2">
        <f>(Table2[[#This Row],[Close Price]]/Table2[[#This Row],[Current Week Low]])-1</f>
        <v>4.2629147417052593E-3</v>
      </c>
      <c r="AF469" s="2">
        <f>(Table2[[#This Row],[Current Week High]]/Table2[[#This Row],[Close Price]])-1</f>
        <v>6.8690797315099417E-2</v>
      </c>
      <c r="AG469" s="2">
        <f>(Table2[[#This Row],[Close Price]]/Table2[[#This Row],[Current Month Low]])-1</f>
        <v>4.2629147417052593E-3</v>
      </c>
      <c r="AH469" s="2">
        <f>(Table2[[#This Row],[Current Month High]]/Table2[[#This Row],[Close Price]])-1</f>
        <v>6.8690797315099417E-2</v>
      </c>
      <c r="AI469">
        <v>6.8690797315099399</v>
      </c>
      <c r="AJ469">
        <v>42.072428032441103</v>
      </c>
      <c r="AK469" t="str">
        <f>IF(AND(Table2[[#This Row],[20D EMA]]&gt;Table2[[#This Row],[50D EMA]],Table2[[#This Row],[50D EMA]]&gt;Table2[[#This Row],[200D EMA]]),"Uptrend","Downtrend/NoTrend")</f>
        <v>Uptrend</v>
      </c>
      <c r="AL469">
        <v>-0.08</v>
      </c>
      <c r="AM469" t="s">
        <v>10353</v>
      </c>
      <c r="AN469">
        <v>7.89</v>
      </c>
      <c r="AO469" t="s">
        <v>10354</v>
      </c>
      <c r="AQ469">
        <f>(Table2[[#This Row],[Sharpe Ratio]]-AVERAGE(Table2[Sharpe Ratio]))/_xlfn.STDEV.P(Table2[Sharpe Ratio])</f>
        <v>-0.72731567472953307</v>
      </c>
      <c r="AR46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1.9054938178150103</v>
      </c>
      <c r="AS469">
        <f>_xlfn.RANK.AVG(Table2[[#This Row],[1Y Return vs Nifty Z-Score]],Table2[1Y Return vs Nifty Z-Score])</f>
        <v>378</v>
      </c>
      <c r="AT469">
        <f>_xlfn.RANK.AVG(Table2[[#This Row],[6M Return vs Nifty Z-Score]],Table2[6M Return vs Nifty Z-Score])</f>
        <v>420</v>
      </c>
      <c r="AU469">
        <f>_xlfn.RANK.AVG(Table2[[#This Row],[Sharpe Ratio Z-Score]],Table2[Sharpe Ratio Z-Score])</f>
        <v>548</v>
      </c>
      <c r="AV469">
        <f>(Table2[[#This Row],[Rank 1Y]]+Table2[[#This Row],[Rank 6M]]+Table2[[#This Row],[Rank Sharpe]])/3</f>
        <v>448.66666666666669</v>
      </c>
    </row>
    <row r="470" spans="1:48" x14ac:dyDescent="0.3">
      <c r="A470" t="s">
        <v>1185</v>
      </c>
      <c r="B470" t="s">
        <v>1186</v>
      </c>
      <c r="C470" t="s">
        <v>10323</v>
      </c>
      <c r="D470" t="s">
        <v>384</v>
      </c>
      <c r="E470">
        <v>10199.887510445</v>
      </c>
      <c r="F470">
        <v>694.15</v>
      </c>
      <c r="G470">
        <v>-20.897081870634</v>
      </c>
      <c r="H470">
        <f>(Table2[[#This Row],[1Y Return vs Nifty]]-AVERAGE(Table2[1Y Return vs Nifty]))/_xlfn.STDEV.P(Table2[1Y Return vs Nifty])</f>
        <v>-0.73421327709007689</v>
      </c>
      <c r="I470">
        <v>-3.3406953712404501</v>
      </c>
      <c r="J470">
        <f>(Table2[[#This Row],[1M Return vs Nifty]]-AVERAGE(Table2[1M Return vs Nifty]))/_xlfn.STDEV.P(Table2[1M Return vs Nifty])</f>
        <v>-0.35506257193099722</v>
      </c>
      <c r="K470">
        <v>-4.3890601255719899</v>
      </c>
      <c r="L470">
        <f>(Table2[[#This Row],[6M Return vs Nifty]]-AVERAGE(Table2[6M Return vs Nifty]))/_xlfn.STDEV.P(Table2[6M Return vs Nifty])</f>
        <v>-0.39817357860229569</v>
      </c>
      <c r="M470">
        <v>0.48068803880270899</v>
      </c>
      <c r="N470">
        <f>(Table2[[#This Row],[1W Return vs Nifty]]-AVERAGE(Table2[1W Return vs Nifty]))/_xlfn.STDEV.P(Table2[1W Return vs Nifty])</f>
        <v>0.34226208345831133</v>
      </c>
      <c r="O470">
        <v>674.14</v>
      </c>
      <c r="P470">
        <v>676.427681948344</v>
      </c>
      <c r="Q470">
        <v>671.59196885086203</v>
      </c>
      <c r="R470">
        <v>72.592761161262004</v>
      </c>
      <c r="S470" s="2">
        <f>(Table2[[#This Row],[Close Price]]-Table2[[#This Row],[20D EMA]])/Table2[[#This Row],[20D EMA]]</f>
        <v>2.968226184472067E-2</v>
      </c>
      <c r="T470" s="2">
        <f>(Table2[[#This Row],[Close Price]]-Table2[[#This Row],[50D EMA]])/Table2[[#This Row],[50D EMA]]</f>
        <v>2.6199871064722859E-2</v>
      </c>
      <c r="U470" s="2">
        <f>(Table2[[#This Row],[Close Price]]-Table2[[#This Row],[200D EMA]])/Table2[[#This Row],[200D EMA]]</f>
        <v>3.3588893547575056E-2</v>
      </c>
      <c r="V470">
        <v>0.49814062439173301</v>
      </c>
      <c r="W470">
        <v>682.6</v>
      </c>
      <c r="X470">
        <v>699</v>
      </c>
      <c r="Y470">
        <v>682.6</v>
      </c>
      <c r="Z470">
        <v>699</v>
      </c>
      <c r="AA470">
        <v>682.6</v>
      </c>
      <c r="AB470">
        <v>699</v>
      </c>
      <c r="AC470" s="2">
        <f>(Table2[[#This Row],[Close Price]]/Table2[[#This Row],[Day Low]])-1</f>
        <v>1.6920597714620511E-2</v>
      </c>
      <c r="AD470" s="2">
        <f>(Table2[[#This Row],[Day High]]/Table2[[#This Row],[Close Price]])-1</f>
        <v>6.9869624720881873E-3</v>
      </c>
      <c r="AE470" s="2">
        <f>(Table2[[#This Row],[Close Price]]/Table2[[#This Row],[Current Week Low]])-1</f>
        <v>1.6920597714620511E-2</v>
      </c>
      <c r="AF470" s="2">
        <f>(Table2[[#This Row],[Current Week High]]/Table2[[#This Row],[Close Price]])-1</f>
        <v>6.9869624720881873E-3</v>
      </c>
      <c r="AG470" s="2">
        <f>(Table2[[#This Row],[Close Price]]/Table2[[#This Row],[Current Month Low]])-1</f>
        <v>1.6920597714620511E-2</v>
      </c>
      <c r="AH470" s="2">
        <f>(Table2[[#This Row],[Current Month High]]/Table2[[#This Row],[Close Price]])-1</f>
        <v>6.9869624720881873E-3</v>
      </c>
      <c r="AI470">
        <v>17.395375639270998</v>
      </c>
      <c r="AJ470">
        <v>17.602710715798398</v>
      </c>
      <c r="AK470" t="str">
        <f>IF(AND(Table2[[#This Row],[20D EMA]]&gt;Table2[[#This Row],[50D EMA]],Table2[[#This Row],[50D EMA]]&gt;Table2[[#This Row],[200D EMA]]),"Uptrend","Downtrend/NoTrend")</f>
        <v>Downtrend/NoTrend</v>
      </c>
      <c r="AL470">
        <v>-0.02</v>
      </c>
      <c r="AM470" t="s">
        <v>10353</v>
      </c>
      <c r="AN470">
        <v>6.84</v>
      </c>
      <c r="AO470" t="s">
        <v>10354</v>
      </c>
      <c r="AP470">
        <v>7.2273194054123996E-2</v>
      </c>
      <c r="AQ470">
        <f>(Table2[[#This Row],[Sharpe Ratio]]-AVERAGE(Table2[Sharpe Ratio]))/_xlfn.STDEV.P(Table2[Sharpe Ratio])</f>
        <v>9.9584441705027199E-2</v>
      </c>
      <c r="AR47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0">
        <f>_xlfn.RANK.AVG(Table2[[#This Row],[1Y Return vs Nifty Z-Score]],Table2[1Y Return vs Nifty Z-Score])</f>
        <v>563</v>
      </c>
      <c r="AT470">
        <f>_xlfn.RANK.AVG(Table2[[#This Row],[6M Return vs Nifty Z-Score]],Table2[6M Return vs Nifty Z-Score])</f>
        <v>457</v>
      </c>
      <c r="AU470">
        <f>_xlfn.RANK.AVG(Table2[[#This Row],[Sharpe Ratio Z-Score]],Table2[Sharpe Ratio Z-Score])</f>
        <v>327</v>
      </c>
      <c r="AV470">
        <f>(Table2[[#This Row],[Rank 1Y]]+Table2[[#This Row],[Rank 6M]]+Table2[[#This Row],[Rank Sharpe]])/3</f>
        <v>449</v>
      </c>
    </row>
    <row r="471" spans="1:48" x14ac:dyDescent="0.3">
      <c r="A471" t="s">
        <v>663</v>
      </c>
      <c r="B471" t="s">
        <v>664</v>
      </c>
      <c r="C471" t="s">
        <v>10315</v>
      </c>
      <c r="D471" t="s">
        <v>204</v>
      </c>
      <c r="E471">
        <v>28196.075328449999</v>
      </c>
      <c r="F471">
        <v>1341.85</v>
      </c>
      <c r="G471">
        <v>-26.098917621569299</v>
      </c>
      <c r="H471">
        <f>(Table2[[#This Row],[1Y Return vs Nifty]]-AVERAGE(Table2[1Y Return vs Nifty]))/_xlfn.STDEV.P(Table2[1Y Return vs Nifty])</f>
        <v>-0.82206869456030485</v>
      </c>
      <c r="I471">
        <v>-6.0124685086343801</v>
      </c>
      <c r="J471">
        <f>(Table2[[#This Row],[1M Return vs Nifty]]-AVERAGE(Table2[1M Return vs Nifty]))/_xlfn.STDEV.P(Table2[1M Return vs Nifty])</f>
        <v>-0.62942424534453889</v>
      </c>
      <c r="K471">
        <v>9.7736595589985704</v>
      </c>
      <c r="L471">
        <f>(Table2[[#This Row],[6M Return vs Nifty]]-AVERAGE(Table2[6M Return vs Nifty]))/_xlfn.STDEV.P(Table2[6M Return vs Nifty])</f>
        <v>9.674331023518995E-2</v>
      </c>
      <c r="M471">
        <v>-0.77909258882300803</v>
      </c>
      <c r="N471">
        <f>(Table2[[#This Row],[1W Return vs Nifty]]-AVERAGE(Table2[1W Return vs Nifty]))/_xlfn.STDEV.P(Table2[1W Return vs Nifty])</f>
        <v>3.9549619696250579E-2</v>
      </c>
      <c r="O471">
        <v>1358.46</v>
      </c>
      <c r="P471">
        <v>1343.8395822662701</v>
      </c>
      <c r="Q471">
        <v>1245.6493928632499</v>
      </c>
      <c r="R471">
        <v>41.423149160008499</v>
      </c>
      <c r="S471" s="2">
        <f>(Table2[[#This Row],[Close Price]]-Table2[[#This Row],[20D EMA]])/Table2[[#This Row],[20D EMA]]</f>
        <v>-1.2227080664870608E-2</v>
      </c>
      <c r="T471" s="2">
        <f>(Table2[[#This Row],[Close Price]]-Table2[[#This Row],[50D EMA]])/Table2[[#This Row],[50D EMA]]</f>
        <v>-1.4805206607435468E-3</v>
      </c>
      <c r="U471" s="2">
        <f>(Table2[[#This Row],[Close Price]]-Table2[[#This Row],[200D EMA]])/Table2[[#This Row],[200D EMA]]</f>
        <v>7.7229281118680826E-2</v>
      </c>
      <c r="V471">
        <v>0.36608606571508601</v>
      </c>
      <c r="W471">
        <v>1332.15</v>
      </c>
      <c r="X471">
        <v>1370.2</v>
      </c>
      <c r="Y471">
        <v>1332.15</v>
      </c>
      <c r="Z471">
        <v>1370.2</v>
      </c>
      <c r="AA471">
        <v>1332.15</v>
      </c>
      <c r="AB471">
        <v>1370.2</v>
      </c>
      <c r="AC471" s="2">
        <f>(Table2[[#This Row],[Close Price]]/Table2[[#This Row],[Day Low]])-1</f>
        <v>7.281462297789254E-3</v>
      </c>
      <c r="AD471" s="2">
        <f>(Table2[[#This Row],[Day High]]/Table2[[#This Row],[Close Price]])-1</f>
        <v>2.1127547788501122E-2</v>
      </c>
      <c r="AE471" s="2">
        <f>(Table2[[#This Row],[Close Price]]/Table2[[#This Row],[Current Week Low]])-1</f>
        <v>7.281462297789254E-3</v>
      </c>
      <c r="AF471" s="2">
        <f>(Table2[[#This Row],[Current Week High]]/Table2[[#This Row],[Close Price]])-1</f>
        <v>2.1127547788501122E-2</v>
      </c>
      <c r="AG471" s="2">
        <f>(Table2[[#This Row],[Close Price]]/Table2[[#This Row],[Current Month Low]])-1</f>
        <v>7.281462297789254E-3</v>
      </c>
      <c r="AH471" s="2">
        <f>(Table2[[#This Row],[Current Month High]]/Table2[[#This Row],[Close Price]])-1</f>
        <v>2.1127547788501122E-2</v>
      </c>
      <c r="AI471">
        <v>12.2293848045608</v>
      </c>
      <c r="AJ471">
        <v>33.776980210358303</v>
      </c>
      <c r="AK471" t="str">
        <f>IF(AND(Table2[[#This Row],[20D EMA]]&gt;Table2[[#This Row],[50D EMA]],Table2[[#This Row],[50D EMA]]&gt;Table2[[#This Row],[200D EMA]]),"Uptrend","Downtrend/NoTrend")</f>
        <v>Uptrend</v>
      </c>
      <c r="AL471">
        <v>0.01</v>
      </c>
      <c r="AM471" t="s">
        <v>10354</v>
      </c>
      <c r="AN471">
        <v>-1.61</v>
      </c>
      <c r="AO471" t="s">
        <v>10353</v>
      </c>
      <c r="AP471">
        <v>2.5865857487319999E-2</v>
      </c>
      <c r="AQ471">
        <f>(Table2[[#This Row],[Sharpe Ratio]]-AVERAGE(Table2[Sharpe Ratio]))/_xlfn.STDEV.P(Table2[Sharpe Ratio])</f>
        <v>-0.43137634552364207</v>
      </c>
      <c r="AR47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-1.7465763554970453</v>
      </c>
      <c r="AS471">
        <f>_xlfn.RANK.AVG(Table2[[#This Row],[1Y Return vs Nifty Z-Score]],Table2[1Y Return vs Nifty Z-Score])</f>
        <v>601</v>
      </c>
      <c r="AT471">
        <f>_xlfn.RANK.AVG(Table2[[#This Row],[6M Return vs Nifty Z-Score]],Table2[6M Return vs Nifty Z-Score])</f>
        <v>294</v>
      </c>
      <c r="AU471">
        <f>_xlfn.RANK.AVG(Table2[[#This Row],[Sharpe Ratio Z-Score]],Table2[Sharpe Ratio Z-Score])</f>
        <v>456</v>
      </c>
      <c r="AV471">
        <f>(Table2[[#This Row],[Rank 1Y]]+Table2[[#This Row],[Rank 6M]]+Table2[[#This Row],[Rank Sharpe]])/3</f>
        <v>450.33333333333331</v>
      </c>
    </row>
    <row r="472" spans="1:48" x14ac:dyDescent="0.3">
      <c r="A472" t="s">
        <v>431</v>
      </c>
      <c r="B472" t="s">
        <v>432</v>
      </c>
      <c r="C472" t="s">
        <v>10312</v>
      </c>
      <c r="D472" t="s">
        <v>252</v>
      </c>
      <c r="E472">
        <v>53687.465504450003</v>
      </c>
      <c r="F472">
        <v>2030.5</v>
      </c>
      <c r="G472">
        <v>1.43641383865784</v>
      </c>
      <c r="H472">
        <f>(Table2[[#This Row],[1Y Return vs Nifty]]-AVERAGE(Table2[1Y Return vs Nifty]))/_xlfn.STDEV.P(Table2[1Y Return vs Nifty])</f>
        <v>-0.3570159407926774</v>
      </c>
      <c r="I472">
        <v>1.0796657081604</v>
      </c>
      <c r="J472">
        <f>(Table2[[#This Row],[1M Return vs Nifty]]-AVERAGE(Table2[1M Return vs Nifty]))/_xlfn.STDEV.P(Table2[1M Return vs Nifty])</f>
        <v>9.8859823598235502E-2</v>
      </c>
      <c r="K472">
        <v>5.9423522999944103</v>
      </c>
      <c r="L472">
        <f>(Table2[[#This Row],[6M Return vs Nifty]]-AVERAGE(Table2[6M Return vs Nifty]))/_xlfn.STDEV.P(Table2[6M Return vs Nifty])</f>
        <v>-3.7141897623056905E-2</v>
      </c>
      <c r="M472">
        <v>1.0471839436069701</v>
      </c>
      <c r="N472">
        <f>(Table2[[#This Row],[1W Return vs Nifty]]-AVERAGE(Table2[1W Return vs Nifty]))/_xlfn.STDEV.P(Table2[1W Return vs Nifty])</f>
        <v>0.47838528403301034</v>
      </c>
      <c r="O472">
        <v>2006.05</v>
      </c>
      <c r="P472">
        <v>1998.85190878915</v>
      </c>
      <c r="Q472">
        <v>1871.1575663352901</v>
      </c>
      <c r="R472">
        <v>57.634256155985902</v>
      </c>
      <c r="S472" s="2">
        <f>(Table2[[#This Row],[Close Price]]-Table2[[#This Row],[20D EMA]])/Table2[[#This Row],[20D EMA]]</f>
        <v>1.2188130904015377E-2</v>
      </c>
      <c r="T472" s="2">
        <f>(Table2[[#This Row],[Close Price]]-Table2[[#This Row],[50D EMA]])/Table2[[#This Row],[50D EMA]]</f>
        <v>1.5833134546731652E-2</v>
      </c>
      <c r="U472" s="2">
        <f>(Table2[[#This Row],[Close Price]]-Table2[[#This Row],[200D EMA]])/Table2[[#This Row],[200D EMA]]</f>
        <v>8.5157143648135494E-2</v>
      </c>
      <c r="V472">
        <v>1.0122172618332499</v>
      </c>
      <c r="W472">
        <v>2016.3</v>
      </c>
      <c r="X472">
        <v>2060.9</v>
      </c>
      <c r="Y472">
        <v>2016.3</v>
      </c>
      <c r="Z472">
        <v>2060.9</v>
      </c>
      <c r="AA472">
        <v>2016.3</v>
      </c>
      <c r="AB472">
        <v>2060.9</v>
      </c>
      <c r="AC472" s="2">
        <f>(Table2[[#This Row],[Close Price]]/Table2[[#This Row],[Day Low]])-1</f>
        <v>7.0426027872836361E-3</v>
      </c>
      <c r="AD472" s="2">
        <f>(Table2[[#This Row],[Day High]]/Table2[[#This Row],[Close Price]])-1</f>
        <v>1.4971681851760676E-2</v>
      </c>
      <c r="AE472" s="2">
        <f>(Table2[[#This Row],[Close Price]]/Table2[[#This Row],[Current Week Low]])-1</f>
        <v>7.0426027872836361E-3</v>
      </c>
      <c r="AF472" s="2">
        <f>(Table2[[#This Row],[Current Week High]]/Table2[[#This Row],[Close Price]])-1</f>
        <v>1.4971681851760676E-2</v>
      </c>
      <c r="AG472" s="2">
        <f>(Table2[[#This Row],[Close Price]]/Table2[[#This Row],[Current Month Low]])-1</f>
        <v>7.0426027872836361E-3</v>
      </c>
      <c r="AH472" s="2">
        <f>(Table2[[#This Row],[Current Month High]]/Table2[[#This Row],[Close Price]])-1</f>
        <v>1.4971681851760676E-2</v>
      </c>
      <c r="AI472">
        <v>7.4833784782073201</v>
      </c>
      <c r="AJ472">
        <v>32.271513256465298</v>
      </c>
      <c r="AK472" t="str">
        <f>IF(AND(Table2[[#This Row],[20D EMA]]&gt;Table2[[#This Row],[50D EMA]],Table2[[#This Row],[50D EMA]]&gt;Table2[[#This Row],[200D EMA]]),"Uptrend","Downtrend/NoTrend")</f>
        <v>Uptrend</v>
      </c>
      <c r="AL472">
        <v>-0.13</v>
      </c>
      <c r="AM472" t="s">
        <v>10353</v>
      </c>
      <c r="AN472">
        <v>7.35</v>
      </c>
      <c r="AO472" t="s">
        <v>10354</v>
      </c>
      <c r="AP472">
        <v>-7.5685804175670002E-3</v>
      </c>
      <c r="AQ472">
        <f>(Table2[[#This Row],[Sharpe Ratio]]-AVERAGE(Table2[Sharpe Ratio]))/_xlfn.STDEV.P(Table2[Sharpe Ratio])</f>
        <v>-0.81391015986939896</v>
      </c>
      <c r="AR47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-0.63082289065388752</v>
      </c>
      <c r="AS472">
        <f>_xlfn.RANK.AVG(Table2[[#This Row],[1Y Return vs Nifty Z-Score]],Table2[1Y Return vs Nifty Z-Score])</f>
        <v>419</v>
      </c>
      <c r="AT472">
        <f>_xlfn.RANK.AVG(Table2[[#This Row],[6M Return vs Nifty Z-Score]],Table2[6M Return vs Nifty Z-Score])</f>
        <v>342</v>
      </c>
      <c r="AU472">
        <f>_xlfn.RANK.AVG(Table2[[#This Row],[Sharpe Ratio Z-Score]],Table2[Sharpe Ratio Z-Score])</f>
        <v>591</v>
      </c>
      <c r="AV472">
        <f>(Table2[[#This Row],[Rank 1Y]]+Table2[[#This Row],[Rank 6M]]+Table2[[#This Row],[Rank Sharpe]])/3</f>
        <v>450.66666666666669</v>
      </c>
    </row>
    <row r="473" spans="1:48" x14ac:dyDescent="0.3">
      <c r="A473" t="s">
        <v>470</v>
      </c>
      <c r="B473" t="s">
        <v>471</v>
      </c>
      <c r="C473" t="s">
        <v>10308</v>
      </c>
      <c r="D473" t="s">
        <v>177</v>
      </c>
      <c r="E473">
        <v>46810.5285</v>
      </c>
      <c r="F473">
        <v>680</v>
      </c>
      <c r="G473">
        <v>19.0078585963352</v>
      </c>
      <c r="H473">
        <f>(Table2[[#This Row],[1Y Return vs Nifty]]-AVERAGE(Table2[1Y Return vs Nifty]))/_xlfn.STDEV.P(Table2[1Y Return vs Nifty])</f>
        <v>-6.0246360080094576E-2</v>
      </c>
      <c r="I473">
        <v>-9.3501552847676894</v>
      </c>
      <c r="J473">
        <f>(Table2[[#This Row],[1M Return vs Nifty]]-AVERAGE(Table2[1M Return vs Nifty]))/_xlfn.STDEV.P(Table2[1M Return vs Nifty])</f>
        <v>-0.97216791486260179</v>
      </c>
      <c r="K473">
        <v>4.9315516651607796</v>
      </c>
      <c r="L473">
        <f>(Table2[[#This Row],[6M Return vs Nifty]]-AVERAGE(Table2[6M Return vs Nifty]))/_xlfn.STDEV.P(Table2[6M Return vs Nifty])</f>
        <v>-7.246437215962645E-2</v>
      </c>
      <c r="M473">
        <v>0.842251465682478</v>
      </c>
      <c r="N473">
        <f>(Table2[[#This Row],[1W Return vs Nifty]]-AVERAGE(Table2[1W Return vs Nifty]))/_xlfn.STDEV.P(Table2[1W Return vs Nifty])</f>
        <v>0.429142095229334</v>
      </c>
      <c r="O473">
        <v>616.29</v>
      </c>
      <c r="P473">
        <v>615.93203319122699</v>
      </c>
      <c r="Q473">
        <v>566.490680531826</v>
      </c>
      <c r="R473">
        <v>85.754568601477104</v>
      </c>
      <c r="S473" s="2">
        <f>(Table2[[#This Row],[Close Price]]-Table2[[#This Row],[20D EMA]])/Table2[[#This Row],[20D EMA]]</f>
        <v>0.10337665709325163</v>
      </c>
      <c r="T473" s="2">
        <f>(Table2[[#This Row],[Close Price]]-Table2[[#This Row],[50D EMA]])/Table2[[#This Row],[50D EMA]]</f>
        <v>0.10401791651723036</v>
      </c>
      <c r="U473" s="2">
        <f>(Table2[[#This Row],[Close Price]]-Table2[[#This Row],[200D EMA]])/Table2[[#This Row],[200D EMA]]</f>
        <v>0.20037279229661914</v>
      </c>
      <c r="V473">
        <v>2.5857669178357199</v>
      </c>
      <c r="W473">
        <v>630.75</v>
      </c>
      <c r="X473">
        <v>689.95</v>
      </c>
      <c r="Y473">
        <v>630.75</v>
      </c>
      <c r="Z473">
        <v>689.95</v>
      </c>
      <c r="AA473">
        <v>630.75</v>
      </c>
      <c r="AB473">
        <v>689.95</v>
      </c>
      <c r="AC473" s="2">
        <f>(Table2[[#This Row],[Close Price]]/Table2[[#This Row],[Day Low]])-1</f>
        <v>7.8081648830756967E-2</v>
      </c>
      <c r="AD473" s="2">
        <f>(Table2[[#This Row],[Day High]]/Table2[[#This Row],[Close Price]])-1</f>
        <v>1.4632352941176485E-2</v>
      </c>
      <c r="AE473" s="2">
        <f>(Table2[[#This Row],[Close Price]]/Table2[[#This Row],[Current Week Low]])-1</f>
        <v>7.8081648830756967E-2</v>
      </c>
      <c r="AF473" s="2">
        <f>(Table2[[#This Row],[Current Week High]]/Table2[[#This Row],[Close Price]])-1</f>
        <v>1.4632352941176485E-2</v>
      </c>
      <c r="AG473" s="2">
        <f>(Table2[[#This Row],[Close Price]]/Table2[[#This Row],[Current Month Low]])-1</f>
        <v>7.8081648830756967E-2</v>
      </c>
      <c r="AH473" s="2">
        <f>(Table2[[#This Row],[Current Month High]]/Table2[[#This Row],[Close Price]])-1</f>
        <v>1.4632352941176485E-2</v>
      </c>
      <c r="AI473">
        <v>1.4632352941176401</v>
      </c>
      <c r="AJ473">
        <v>71.263065105150403</v>
      </c>
      <c r="AK473" t="str">
        <f>IF(AND(Table2[[#This Row],[20D EMA]]&gt;Table2[[#This Row],[50D EMA]],Table2[[#This Row],[50D EMA]]&gt;Table2[[#This Row],[200D EMA]]),"Uptrend","Downtrend/NoTrend")</f>
        <v>Uptrend</v>
      </c>
      <c r="AL473">
        <v>0.04</v>
      </c>
      <c r="AM473" t="s">
        <v>10354</v>
      </c>
      <c r="AN473">
        <v>14.77</v>
      </c>
      <c r="AO473" t="s">
        <v>10354</v>
      </c>
      <c r="AP473">
        <v>-5.7685674774388997E-2</v>
      </c>
      <c r="AQ473">
        <f>(Table2[[#This Row],[Sharpe Ratio]]-AVERAGE(Table2[Sharpe Ratio]))/_xlfn.STDEV.P(Table2[Sharpe Ratio])</f>
        <v>-1.3873154410582027</v>
      </c>
      <c r="AR47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-2.0630519929311917</v>
      </c>
      <c r="AS473">
        <f>_xlfn.RANK.AVG(Table2[[#This Row],[1Y Return vs Nifty Z-Score]],Table2[1Y Return vs Nifty Z-Score])</f>
        <v>323</v>
      </c>
      <c r="AT473">
        <f>_xlfn.RANK.AVG(Table2[[#This Row],[6M Return vs Nifty Z-Score]],Table2[6M Return vs Nifty Z-Score])</f>
        <v>356</v>
      </c>
      <c r="AU473">
        <f>_xlfn.RANK.AVG(Table2[[#This Row],[Sharpe Ratio Z-Score]],Table2[Sharpe Ratio Z-Score])</f>
        <v>673</v>
      </c>
      <c r="AV473">
        <f>(Table2[[#This Row],[Rank 1Y]]+Table2[[#This Row],[Rank 6M]]+Table2[[#This Row],[Rank Sharpe]])/3</f>
        <v>450.66666666666669</v>
      </c>
    </row>
    <row r="474" spans="1:48" x14ac:dyDescent="0.3">
      <c r="A474" t="s">
        <v>1108</v>
      </c>
      <c r="B474" t="s">
        <v>1109</v>
      </c>
      <c r="C474" t="s">
        <v>10309</v>
      </c>
      <c r="D474" t="s">
        <v>298</v>
      </c>
      <c r="E474">
        <v>11336.04958531</v>
      </c>
      <c r="F474">
        <v>2083.6999999999998</v>
      </c>
      <c r="G474">
        <v>-11.6301250533279</v>
      </c>
      <c r="H474">
        <f>(Table2[[#This Row],[1Y Return vs Nifty]]-AVERAGE(Table2[1Y Return vs Nifty]))/_xlfn.STDEV.P(Table2[1Y Return vs Nifty])</f>
        <v>-0.57770076903623913</v>
      </c>
      <c r="I474">
        <v>-10.257579659189</v>
      </c>
      <c r="J474">
        <f>(Table2[[#This Row],[1M Return vs Nifty]]-AVERAGE(Table2[1M Return vs Nifty]))/_xlfn.STDEV.P(Table2[1M Return vs Nifty])</f>
        <v>-1.0653504034421926</v>
      </c>
      <c r="K474">
        <v>1.6546962403672401</v>
      </c>
      <c r="L474">
        <f>(Table2[[#This Row],[6M Return vs Nifty]]-AVERAGE(Table2[6M Return vs Nifty]))/_xlfn.STDEV.P(Table2[6M Return vs Nifty])</f>
        <v>-0.18697423524587245</v>
      </c>
      <c r="M474">
        <v>-4.1117972096605797</v>
      </c>
      <c r="N474">
        <f>(Table2[[#This Row],[1W Return vs Nifty]]-AVERAGE(Table2[1W Return vs Nifty]))/_xlfn.STDEV.P(Table2[1W Return vs Nifty])</f>
        <v>-0.76126538304458946</v>
      </c>
      <c r="O474">
        <v>2169.27</v>
      </c>
      <c r="P474">
        <v>2199.1006276749899</v>
      </c>
      <c r="Q474">
        <v>2022.4967958347499</v>
      </c>
      <c r="R474">
        <v>37.560631898051398</v>
      </c>
      <c r="S474" s="2">
        <f>(Table2[[#This Row],[Close Price]]-Table2[[#This Row],[20D EMA]])/Table2[[#This Row],[20D EMA]]</f>
        <v>-3.94464497273277E-2</v>
      </c>
      <c r="T474" s="2">
        <f>(Table2[[#This Row],[Close Price]]-Table2[[#This Row],[50D EMA]])/Table2[[#This Row],[50D EMA]]</f>
        <v>-5.2476283359983396E-2</v>
      </c>
      <c r="U474" s="2">
        <f>(Table2[[#This Row],[Close Price]]-Table2[[#This Row],[200D EMA]])/Table2[[#This Row],[200D EMA]]</f>
        <v>3.0261211929381242E-2</v>
      </c>
      <c r="V474">
        <v>0.36912569597419298</v>
      </c>
      <c r="W474">
        <v>2070</v>
      </c>
      <c r="X474">
        <v>2130</v>
      </c>
      <c r="Y474">
        <v>2070</v>
      </c>
      <c r="Z474">
        <v>2130</v>
      </c>
      <c r="AA474">
        <v>2070</v>
      </c>
      <c r="AB474">
        <v>2130</v>
      </c>
      <c r="AC474" s="2">
        <f>(Table2[[#This Row],[Close Price]]/Table2[[#This Row],[Day Low]])-1</f>
        <v>6.6183574879226104E-3</v>
      </c>
      <c r="AD474" s="2">
        <f>(Table2[[#This Row],[Day High]]/Table2[[#This Row],[Close Price]])-1</f>
        <v>2.2220089264289644E-2</v>
      </c>
      <c r="AE474" s="2">
        <f>(Table2[[#This Row],[Close Price]]/Table2[[#This Row],[Current Week Low]])-1</f>
        <v>6.6183574879226104E-3</v>
      </c>
      <c r="AF474" s="2">
        <f>(Table2[[#This Row],[Current Week High]]/Table2[[#This Row],[Close Price]])-1</f>
        <v>2.2220089264289644E-2</v>
      </c>
      <c r="AG474" s="2">
        <f>(Table2[[#This Row],[Close Price]]/Table2[[#This Row],[Current Month Low]])-1</f>
        <v>6.6183574879226104E-3</v>
      </c>
      <c r="AH474" s="2">
        <f>(Table2[[#This Row],[Current Month High]]/Table2[[#This Row],[Close Price]])-1</f>
        <v>2.2220089264289644E-2</v>
      </c>
      <c r="AI474">
        <v>31.873590248116301</v>
      </c>
      <c r="AJ474">
        <v>30.231249999999999</v>
      </c>
      <c r="AK474" t="str">
        <f>IF(AND(Table2[[#This Row],[20D EMA]]&gt;Table2[[#This Row],[50D EMA]],Table2[[#This Row],[50D EMA]]&gt;Table2[[#This Row],[200D EMA]]),"Uptrend","Downtrend/NoTrend")</f>
        <v>Downtrend/NoTrend</v>
      </c>
      <c r="AL474">
        <v>-0.15</v>
      </c>
      <c r="AM474" t="s">
        <v>10353</v>
      </c>
      <c r="AN474">
        <v>-1.38</v>
      </c>
      <c r="AO474" t="s">
        <v>10353</v>
      </c>
      <c r="AP474">
        <v>2.7541538705795999E-2</v>
      </c>
      <c r="AQ474">
        <f>(Table2[[#This Row],[Sharpe Ratio]]-AVERAGE(Table2[Sharpe Ratio]))/_xlfn.STDEV.P(Table2[Sharpe Ratio])</f>
        <v>-0.41220435495647073</v>
      </c>
      <c r="AR47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4">
        <f>_xlfn.RANK.AVG(Table2[[#This Row],[1Y Return vs Nifty Z-Score]],Table2[1Y Return vs Nifty Z-Score])</f>
        <v>513</v>
      </c>
      <c r="AT474">
        <f>_xlfn.RANK.AVG(Table2[[#This Row],[6M Return vs Nifty Z-Score]],Table2[6M Return vs Nifty Z-Score])</f>
        <v>388</v>
      </c>
      <c r="AU474">
        <f>_xlfn.RANK.AVG(Table2[[#This Row],[Sharpe Ratio Z-Score]],Table2[Sharpe Ratio Z-Score])</f>
        <v>452</v>
      </c>
      <c r="AV474">
        <f>(Table2[[#This Row],[Rank 1Y]]+Table2[[#This Row],[Rank 6M]]+Table2[[#This Row],[Rank Sharpe]])/3</f>
        <v>451</v>
      </c>
    </row>
    <row r="475" spans="1:48" x14ac:dyDescent="0.3">
      <c r="A475" t="s">
        <v>1112</v>
      </c>
      <c r="B475" t="s">
        <v>1113</v>
      </c>
      <c r="C475" t="s">
        <v>10315</v>
      </c>
      <c r="D475" t="s">
        <v>415</v>
      </c>
      <c r="E475">
        <v>11308.429969979999</v>
      </c>
      <c r="F475">
        <v>2795.65</v>
      </c>
      <c r="G475">
        <v>-5.9141213176327003</v>
      </c>
      <c r="H475">
        <f>(Table2[[#This Row],[1Y Return vs Nifty]]-AVERAGE(Table2[1Y Return vs Nifty]))/_xlfn.STDEV.P(Table2[1Y Return vs Nifty])</f>
        <v>-0.4811614089900112</v>
      </c>
      <c r="I475">
        <v>2.6663163783535899</v>
      </c>
      <c r="J475">
        <f>(Table2[[#This Row],[1M Return vs Nifty]]-AVERAGE(Table2[1M Return vs Nifty]))/_xlfn.STDEV.P(Table2[1M Return vs Nifty])</f>
        <v>0.26179137152955873</v>
      </c>
      <c r="K475">
        <v>-14.770815972275701</v>
      </c>
      <c r="L475">
        <f>(Table2[[#This Row],[6M Return vs Nifty]]-AVERAGE(Table2[6M Return vs Nifty]))/_xlfn.STDEV.P(Table2[6M Return vs Nifty])</f>
        <v>-0.76096451274177723</v>
      </c>
      <c r="M475">
        <v>-4.6978196209842</v>
      </c>
      <c r="N475">
        <f>(Table2[[#This Row],[1W Return vs Nifty]]-AVERAGE(Table2[1W Return vs Nifty]))/_xlfn.STDEV.P(Table2[1W Return vs Nifty])</f>
        <v>-0.902080604410465</v>
      </c>
      <c r="O475">
        <v>2757.9</v>
      </c>
      <c r="P475">
        <v>2686.7138385101898</v>
      </c>
      <c r="Q475">
        <v>2515.4272367226799</v>
      </c>
      <c r="R475">
        <v>53.189540714852903</v>
      </c>
      <c r="S475" s="2">
        <f>(Table2[[#This Row],[Close Price]]-Table2[[#This Row],[20D EMA]])/Table2[[#This Row],[20D EMA]]</f>
        <v>1.3687950977192791E-2</v>
      </c>
      <c r="T475" s="2">
        <f>(Table2[[#This Row],[Close Price]]-Table2[[#This Row],[50D EMA]])/Table2[[#This Row],[50D EMA]]</f>
        <v>4.0546246469708322E-2</v>
      </c>
      <c r="U475" s="2">
        <f>(Table2[[#This Row],[Close Price]]-Table2[[#This Row],[200D EMA]])/Table2[[#This Row],[200D EMA]]</f>
        <v>0.11140165741483306</v>
      </c>
      <c r="V475">
        <v>0.86483881118307504</v>
      </c>
      <c r="W475">
        <v>2757.05</v>
      </c>
      <c r="X475">
        <v>2844.7</v>
      </c>
      <c r="Y475">
        <v>2757.05</v>
      </c>
      <c r="Z475">
        <v>2844.7</v>
      </c>
      <c r="AA475">
        <v>2757.05</v>
      </c>
      <c r="AB475">
        <v>2844.7</v>
      </c>
      <c r="AC475" s="2">
        <f>(Table2[[#This Row],[Close Price]]/Table2[[#This Row],[Day Low]])-1</f>
        <v>1.4000471518470725E-2</v>
      </c>
      <c r="AD475" s="2">
        <f>(Table2[[#This Row],[Day High]]/Table2[[#This Row],[Close Price]])-1</f>
        <v>1.7545114731815303E-2</v>
      </c>
      <c r="AE475" s="2">
        <f>(Table2[[#This Row],[Close Price]]/Table2[[#This Row],[Current Week Low]])-1</f>
        <v>1.4000471518470725E-2</v>
      </c>
      <c r="AF475" s="2">
        <f>(Table2[[#This Row],[Current Week High]]/Table2[[#This Row],[Close Price]])-1</f>
        <v>1.7545114731815303E-2</v>
      </c>
      <c r="AG475" s="2">
        <f>(Table2[[#This Row],[Close Price]]/Table2[[#This Row],[Current Month Low]])-1</f>
        <v>1.4000471518470725E-2</v>
      </c>
      <c r="AH475" s="2">
        <f>(Table2[[#This Row],[Current Month High]]/Table2[[#This Row],[Close Price]])-1</f>
        <v>1.7545114731815303E-2</v>
      </c>
      <c r="AI475">
        <v>7.2541269472215602</v>
      </c>
      <c r="AJ475">
        <v>35.952050964086801</v>
      </c>
      <c r="AK475" t="str">
        <f>IF(AND(Table2[[#This Row],[20D EMA]]&gt;Table2[[#This Row],[50D EMA]],Table2[[#This Row],[50D EMA]]&gt;Table2[[#This Row],[200D EMA]]),"Uptrend","Downtrend/NoTrend")</f>
        <v>Uptrend</v>
      </c>
      <c r="AL475">
        <v>7.0000000000000007E-2</v>
      </c>
      <c r="AM475" t="s">
        <v>10354</v>
      </c>
      <c r="AN475">
        <v>7.04</v>
      </c>
      <c r="AO475" t="s">
        <v>10354</v>
      </c>
      <c r="AP475">
        <v>7.4327386909461002E-2</v>
      </c>
      <c r="AQ475">
        <f>(Table2[[#This Row],[Sharpe Ratio]]-AVERAGE(Table2[Sharpe Ratio]))/_xlfn.STDEV.P(Table2[Sharpe Ratio])</f>
        <v>0.12308710176437306</v>
      </c>
      <c r="AR47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-1.7593280528483217</v>
      </c>
      <c r="AS475">
        <f>_xlfn.RANK.AVG(Table2[[#This Row],[1Y Return vs Nifty Z-Score]],Table2[1Y Return vs Nifty Z-Score])</f>
        <v>467</v>
      </c>
      <c r="AT475">
        <f>_xlfn.RANK.AVG(Table2[[#This Row],[6M Return vs Nifty Z-Score]],Table2[6M Return vs Nifty Z-Score])</f>
        <v>570</v>
      </c>
      <c r="AU475">
        <f>_xlfn.RANK.AVG(Table2[[#This Row],[Sharpe Ratio Z-Score]],Table2[Sharpe Ratio Z-Score])</f>
        <v>319</v>
      </c>
      <c r="AV475">
        <f>(Table2[[#This Row],[Rank 1Y]]+Table2[[#This Row],[Rank 6M]]+Table2[[#This Row],[Rank Sharpe]])/3</f>
        <v>452</v>
      </c>
    </row>
    <row r="476" spans="1:48" x14ac:dyDescent="0.3">
      <c r="A476" t="s">
        <v>1875</v>
      </c>
      <c r="B476" t="s">
        <v>1876</v>
      </c>
      <c r="C476" t="s">
        <v>10312</v>
      </c>
      <c r="D476" t="s">
        <v>989</v>
      </c>
      <c r="E476">
        <v>3905.32136975</v>
      </c>
      <c r="F476">
        <v>482.5</v>
      </c>
      <c r="G476">
        <v>-10.7680991537563</v>
      </c>
      <c r="H476">
        <f>(Table2[[#This Row],[1Y Return vs Nifty]]-AVERAGE(Table2[1Y Return vs Nifty]))/_xlfn.STDEV.P(Table2[1Y Return vs Nifty])</f>
        <v>-0.56314174624060509</v>
      </c>
      <c r="I476">
        <v>15.9098941408485</v>
      </c>
      <c r="J476">
        <f>(Table2[[#This Row],[1M Return vs Nifty]]-AVERAGE(Table2[1M Return vs Nifty]))/_xlfn.STDEV.P(Table2[1M Return vs Nifty])</f>
        <v>1.6217609385732066</v>
      </c>
      <c r="K476">
        <v>11.171455865905299</v>
      </c>
      <c r="L476">
        <f>(Table2[[#This Row],[6M Return vs Nifty]]-AVERAGE(Table2[6M Return vs Nifty]))/_xlfn.STDEV.P(Table2[6M Return vs Nifty])</f>
        <v>0.14558936627882349</v>
      </c>
      <c r="M476">
        <v>8.4262414273369899</v>
      </c>
      <c r="N476">
        <f>(Table2[[#This Row],[1W Return vs Nifty]]-AVERAGE(Table2[1W Return vs Nifty]))/_xlfn.STDEV.P(Table2[1W Return vs Nifty])</f>
        <v>2.2514976991299607</v>
      </c>
      <c r="O476">
        <v>427.98</v>
      </c>
      <c r="P476">
        <v>413.75641791143897</v>
      </c>
      <c r="Q476">
        <v>400.598461677042</v>
      </c>
      <c r="R476">
        <v>81.831834880256807</v>
      </c>
      <c r="S476" s="2">
        <f>(Table2[[#This Row],[Close Price]]-Table2[[#This Row],[20D EMA]])/Table2[[#This Row],[20D EMA]]</f>
        <v>0.1273891303331931</v>
      </c>
      <c r="T476" s="2">
        <f>(Table2[[#This Row],[Close Price]]-Table2[[#This Row],[50D EMA]])/Table2[[#This Row],[50D EMA]]</f>
        <v>0.16614505325516185</v>
      </c>
      <c r="U476" s="2">
        <f>(Table2[[#This Row],[Close Price]]-Table2[[#This Row],[200D EMA]])/Table2[[#This Row],[200D EMA]]</f>
        <v>0.20444796013466998</v>
      </c>
      <c r="V476">
        <v>2.7208931963121801</v>
      </c>
      <c r="W476">
        <v>472.15</v>
      </c>
      <c r="X476">
        <v>486.8</v>
      </c>
      <c r="Y476">
        <v>472.15</v>
      </c>
      <c r="Z476">
        <v>486.8</v>
      </c>
      <c r="AA476">
        <v>472.15</v>
      </c>
      <c r="AB476">
        <v>486.8</v>
      </c>
      <c r="AC476" s="2">
        <f>(Table2[[#This Row],[Close Price]]/Table2[[#This Row],[Day Low]])-1</f>
        <v>2.1920999682304432E-2</v>
      </c>
      <c r="AD476" s="2">
        <f>(Table2[[#This Row],[Day High]]/Table2[[#This Row],[Close Price]])-1</f>
        <v>8.9119170984455209E-3</v>
      </c>
      <c r="AE476" s="2">
        <f>(Table2[[#This Row],[Close Price]]/Table2[[#This Row],[Current Week Low]])-1</f>
        <v>2.1920999682304432E-2</v>
      </c>
      <c r="AF476" s="2">
        <f>(Table2[[#This Row],[Current Week High]]/Table2[[#This Row],[Close Price]])-1</f>
        <v>8.9119170984455209E-3</v>
      </c>
      <c r="AG476" s="2">
        <f>(Table2[[#This Row],[Close Price]]/Table2[[#This Row],[Current Month Low]])-1</f>
        <v>2.1920999682304432E-2</v>
      </c>
      <c r="AH476" s="2">
        <f>(Table2[[#This Row],[Current Month High]]/Table2[[#This Row],[Close Price]])-1</f>
        <v>8.9119170984455209E-3</v>
      </c>
      <c r="AI476">
        <v>3.4196891191709802</v>
      </c>
      <c r="AJ476">
        <v>42.730365330572397</v>
      </c>
      <c r="AK476" t="str">
        <f>IF(AND(Table2[[#This Row],[20D EMA]]&gt;Table2[[#This Row],[50D EMA]],Table2[[#This Row],[50D EMA]]&gt;Table2[[#This Row],[200D EMA]]),"Uptrend","Downtrend/NoTrend")</f>
        <v>Uptrend</v>
      </c>
      <c r="AL476">
        <v>0.08</v>
      </c>
      <c r="AM476" t="s">
        <v>10354</v>
      </c>
      <c r="AN476">
        <v>25.63</v>
      </c>
      <c r="AO476" t="s">
        <v>10354</v>
      </c>
      <c r="AP476">
        <v>-1.6084634781629999E-3</v>
      </c>
      <c r="AQ476">
        <f>(Table2[[#This Row],[Sharpe Ratio]]-AVERAGE(Table2[Sharpe Ratio]))/_xlfn.STDEV.P(Table2[Sharpe Ratio])</f>
        <v>-0.7457186062006077</v>
      </c>
      <c r="AR47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2.7099876515407777</v>
      </c>
      <c r="AS476">
        <f>_xlfn.RANK.AVG(Table2[[#This Row],[1Y Return vs Nifty Z-Score]],Table2[1Y Return vs Nifty Z-Score])</f>
        <v>506</v>
      </c>
      <c r="AT476">
        <f>_xlfn.RANK.AVG(Table2[[#This Row],[6M Return vs Nifty Z-Score]],Table2[6M Return vs Nifty Z-Score])</f>
        <v>274</v>
      </c>
      <c r="AU476">
        <f>_xlfn.RANK.AVG(Table2[[#This Row],[Sharpe Ratio Z-Score]],Table2[Sharpe Ratio Z-Score])</f>
        <v>577</v>
      </c>
      <c r="AV476">
        <f>(Table2[[#This Row],[Rank 1Y]]+Table2[[#This Row],[Rank 6M]]+Table2[[#This Row],[Rank Sharpe]])/3</f>
        <v>452.33333333333331</v>
      </c>
    </row>
    <row r="477" spans="1:48" x14ac:dyDescent="0.3">
      <c r="A477" t="s">
        <v>380</v>
      </c>
      <c r="B477" t="s">
        <v>381</v>
      </c>
      <c r="C477" t="s">
        <v>10314</v>
      </c>
      <c r="D477" t="s">
        <v>54</v>
      </c>
      <c r="E477">
        <v>63703.282465800003</v>
      </c>
      <c r="F477">
        <v>29979</v>
      </c>
      <c r="G477">
        <v>4.0968305252471398</v>
      </c>
      <c r="H477">
        <f>(Table2[[#This Row],[1Y Return vs Nifty]]-AVERAGE(Table2[1Y Return vs Nifty]))/_xlfn.STDEV.P(Table2[1Y Return vs Nifty])</f>
        <v>-0.31208333818156303</v>
      </c>
      <c r="I477">
        <v>4.5990428497949098</v>
      </c>
      <c r="J477">
        <f>(Table2[[#This Row],[1M Return vs Nifty]]-AVERAGE(Table2[1M Return vs Nifty]))/_xlfn.STDEV.P(Table2[1M Return vs Nifty])</f>
        <v>0.46026109245523439</v>
      </c>
      <c r="K477">
        <v>-6.5836660495528401</v>
      </c>
      <c r="L477">
        <f>(Table2[[#This Row],[6M Return vs Nifty]]-AVERAGE(Table2[6M Return vs Nifty]))/_xlfn.STDEV.P(Table2[6M Return vs Nifty])</f>
        <v>-0.47486418325390167</v>
      </c>
      <c r="M477">
        <v>3.5925016568111201</v>
      </c>
      <c r="N477">
        <f>(Table2[[#This Row],[1W Return vs Nifty]]-AVERAGE(Table2[1W Return vs Nifty]))/_xlfn.STDEV.P(Table2[1W Return vs Nifty])</f>
        <v>1.089999226274198</v>
      </c>
      <c r="O477">
        <v>28870.74</v>
      </c>
      <c r="P477">
        <v>28196.4872064503</v>
      </c>
      <c r="Q477">
        <v>26530.991265960802</v>
      </c>
      <c r="R477">
        <v>71.898803874904502</v>
      </c>
      <c r="S477" s="2">
        <f>(Table2[[#This Row],[Close Price]]-Table2[[#This Row],[20D EMA]])/Table2[[#This Row],[20D EMA]]</f>
        <v>3.8386962024527196E-2</v>
      </c>
      <c r="T477" s="2">
        <f>(Table2[[#This Row],[Close Price]]-Table2[[#This Row],[50D EMA]])/Table2[[#This Row],[50D EMA]]</f>
        <v>6.3217548359780371E-2</v>
      </c>
      <c r="U477" s="2">
        <f>(Table2[[#This Row],[Close Price]]-Table2[[#This Row],[200D EMA]])/Table2[[#This Row],[200D EMA]]</f>
        <v>0.12996154947527291</v>
      </c>
      <c r="V477">
        <v>1.2492153382429001</v>
      </c>
      <c r="W477">
        <v>29700.6</v>
      </c>
      <c r="X477">
        <v>30325</v>
      </c>
      <c r="Y477">
        <v>29700.6</v>
      </c>
      <c r="Z477">
        <v>30325</v>
      </c>
      <c r="AA477">
        <v>29700.6</v>
      </c>
      <c r="AB477">
        <v>30325</v>
      </c>
      <c r="AC477" s="2">
        <f>(Table2[[#This Row],[Close Price]]/Table2[[#This Row],[Day Low]])-1</f>
        <v>9.3735480091312606E-3</v>
      </c>
      <c r="AD477" s="2">
        <f>(Table2[[#This Row],[Day High]]/Table2[[#This Row],[Close Price]])-1</f>
        <v>1.15414123219586E-2</v>
      </c>
      <c r="AE477" s="2">
        <f>(Table2[[#This Row],[Close Price]]/Table2[[#This Row],[Current Week Low]])-1</f>
        <v>9.3735480091312606E-3</v>
      </c>
      <c r="AF477" s="2">
        <f>(Table2[[#This Row],[Current Week High]]/Table2[[#This Row],[Close Price]])-1</f>
        <v>1.15414123219586E-2</v>
      </c>
      <c r="AG477" s="2">
        <f>(Table2[[#This Row],[Close Price]]/Table2[[#This Row],[Current Month Low]])-1</f>
        <v>9.3735480091312606E-3</v>
      </c>
      <c r="AH477" s="2">
        <f>(Table2[[#This Row],[Current Month High]]/Table2[[#This Row],[Close Price]])-1</f>
        <v>1.15414123219586E-2</v>
      </c>
      <c r="AI477">
        <v>1.8079322192200999</v>
      </c>
      <c r="AJ477">
        <v>36.268181818181802</v>
      </c>
      <c r="AK477" t="str">
        <f>IF(AND(Table2[[#This Row],[20D EMA]]&gt;Table2[[#This Row],[50D EMA]],Table2[[#This Row],[50D EMA]]&gt;Table2[[#This Row],[200D EMA]]),"Uptrend","Downtrend/NoTrend")</f>
        <v>Uptrend</v>
      </c>
      <c r="AL477">
        <v>-7.0000000000000007E-2</v>
      </c>
      <c r="AM477" t="s">
        <v>10353</v>
      </c>
      <c r="AN477">
        <v>10.81</v>
      </c>
      <c r="AO477" t="s">
        <v>10354</v>
      </c>
      <c r="AP477">
        <v>1.8081878793184999E-2</v>
      </c>
      <c r="AQ477">
        <f>(Table2[[#This Row],[Sharpe Ratio]]-AVERAGE(Table2[Sharpe Ratio]))/_xlfn.STDEV.P(Table2[Sharpe Ratio])</f>
        <v>-0.52043526941296314</v>
      </c>
      <c r="AR47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0.24287752788100458</v>
      </c>
      <c r="AS477">
        <f>_xlfn.RANK.AVG(Table2[[#This Row],[1Y Return vs Nifty Z-Score]],Table2[1Y Return vs Nifty Z-Score])</f>
        <v>397</v>
      </c>
      <c r="AT477">
        <f>_xlfn.RANK.AVG(Table2[[#This Row],[6M Return vs Nifty Z-Score]],Table2[6M Return vs Nifty Z-Score])</f>
        <v>484</v>
      </c>
      <c r="AU477">
        <f>_xlfn.RANK.AVG(Table2[[#This Row],[Sharpe Ratio Z-Score]],Table2[Sharpe Ratio Z-Score])</f>
        <v>477</v>
      </c>
      <c r="AV477">
        <f>(Table2[[#This Row],[Rank 1Y]]+Table2[[#This Row],[Rank 6M]]+Table2[[#This Row],[Rank Sharpe]])/3</f>
        <v>452.66666666666669</v>
      </c>
    </row>
    <row r="478" spans="1:48" x14ac:dyDescent="0.3">
      <c r="A478" t="s">
        <v>1793</v>
      </c>
      <c r="B478" t="s">
        <v>1794</v>
      </c>
      <c r="C478" t="s">
        <v>10315</v>
      </c>
      <c r="D478" t="s">
        <v>204</v>
      </c>
      <c r="E478">
        <v>4299.8829675300003</v>
      </c>
      <c r="F478">
        <v>169.1</v>
      </c>
      <c r="G478">
        <v>-7.1287972201918901</v>
      </c>
      <c r="H478">
        <f>(Table2[[#This Row],[1Y Return vs Nifty]]-AVERAGE(Table2[1Y Return vs Nifty]))/_xlfn.STDEV.P(Table2[1Y Return vs Nifty])</f>
        <v>-0.50167644706886161</v>
      </c>
      <c r="I478">
        <v>-15.808183656551201</v>
      </c>
      <c r="J478">
        <f>(Table2[[#This Row],[1M Return vs Nifty]]-AVERAGE(Table2[1M Return vs Nifty]))/_xlfn.STDEV.P(Table2[1M Return vs Nifty])</f>
        <v>-1.635336297775126</v>
      </c>
      <c r="K478">
        <v>-8.4485223633225406</v>
      </c>
      <c r="L478">
        <f>(Table2[[#This Row],[6M Return vs Nifty]]-AVERAGE(Table2[6M Return vs Nifty]))/_xlfn.STDEV.P(Table2[6M Return vs Nifty])</f>
        <v>-0.54003167265534335</v>
      </c>
      <c r="M478">
        <v>-6.0413389286103403</v>
      </c>
      <c r="N478">
        <f>(Table2[[#This Row],[1W Return vs Nifty]]-AVERAGE(Table2[1W Return vs Nifty]))/_xlfn.STDEV.P(Table2[1W Return vs Nifty])</f>
        <v>-1.2249146207502035</v>
      </c>
      <c r="O478">
        <v>177.41</v>
      </c>
      <c r="P478">
        <v>184.925835189493</v>
      </c>
      <c r="Q478">
        <v>171.53434156562199</v>
      </c>
      <c r="R478">
        <v>34.147073628400697</v>
      </c>
      <c r="S478" s="2">
        <f>(Table2[[#This Row],[Close Price]]-Table2[[#This Row],[20D EMA]])/Table2[[#This Row],[20D EMA]]</f>
        <v>-4.684065159799336E-2</v>
      </c>
      <c r="T478" s="2">
        <f>(Table2[[#This Row],[Close Price]]-Table2[[#This Row],[50D EMA]])/Table2[[#This Row],[50D EMA]]</f>
        <v>-8.5579363063448197E-2</v>
      </c>
      <c r="U478" s="2">
        <f>(Table2[[#This Row],[Close Price]]-Table2[[#This Row],[200D EMA]])/Table2[[#This Row],[200D EMA]]</f>
        <v>-1.419156970786933E-2</v>
      </c>
      <c r="V478">
        <v>0.92888555461677802</v>
      </c>
      <c r="W478">
        <v>168.8</v>
      </c>
      <c r="X478">
        <v>171.65</v>
      </c>
      <c r="Y478">
        <v>168.8</v>
      </c>
      <c r="Z478">
        <v>171.65</v>
      </c>
      <c r="AA478">
        <v>168.8</v>
      </c>
      <c r="AB478">
        <v>171.65</v>
      </c>
      <c r="AC478" s="2">
        <f>(Table2[[#This Row],[Close Price]]/Table2[[#This Row],[Day Low]])-1</f>
        <v>1.7772511848339612E-3</v>
      </c>
      <c r="AD478" s="2">
        <f>(Table2[[#This Row],[Day High]]/Table2[[#This Row],[Close Price]])-1</f>
        <v>1.507983441750449E-2</v>
      </c>
      <c r="AE478" s="2">
        <f>(Table2[[#This Row],[Close Price]]/Table2[[#This Row],[Current Week Low]])-1</f>
        <v>1.7772511848339612E-3</v>
      </c>
      <c r="AF478" s="2">
        <f>(Table2[[#This Row],[Current Week High]]/Table2[[#This Row],[Close Price]])-1</f>
        <v>1.507983441750449E-2</v>
      </c>
      <c r="AG478" s="2">
        <f>(Table2[[#This Row],[Close Price]]/Table2[[#This Row],[Current Month Low]])-1</f>
        <v>1.7772511848339612E-3</v>
      </c>
      <c r="AH478" s="2">
        <f>(Table2[[#This Row],[Current Month High]]/Table2[[#This Row],[Close Price]])-1</f>
        <v>1.507983441750449E-2</v>
      </c>
      <c r="AI478">
        <v>33.471318746303901</v>
      </c>
      <c r="AJ478">
        <v>34.153113843712802</v>
      </c>
      <c r="AK478" t="str">
        <f>IF(AND(Table2[[#This Row],[20D EMA]]&gt;Table2[[#This Row],[50D EMA]],Table2[[#This Row],[50D EMA]]&gt;Table2[[#This Row],[200D EMA]]),"Uptrend","Downtrend/NoTrend")</f>
        <v>Downtrend/NoTrend</v>
      </c>
      <c r="AL478">
        <v>-7.0000000000000007E-2</v>
      </c>
      <c r="AM478" t="s">
        <v>10353</v>
      </c>
      <c r="AN478">
        <v>-0.75</v>
      </c>
      <c r="AO478" t="s">
        <v>10353</v>
      </c>
      <c r="AP478">
        <v>4.8068058807737998E-2</v>
      </c>
      <c r="AQ478">
        <f>(Table2[[#This Row],[Sharpe Ratio]]-AVERAGE(Table2[Sharpe Ratio]))/_xlfn.STDEV.P(Table2[Sharpe Ratio])</f>
        <v>-0.17735404725343565</v>
      </c>
      <c r="AR47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8">
        <f>_xlfn.RANK.AVG(Table2[[#This Row],[1Y Return vs Nifty Z-Score]],Table2[1Y Return vs Nifty Z-Score])</f>
        <v>475</v>
      </c>
      <c r="AT478">
        <f>_xlfn.RANK.AVG(Table2[[#This Row],[6M Return vs Nifty Z-Score]],Table2[6M Return vs Nifty Z-Score])</f>
        <v>497</v>
      </c>
      <c r="AU478">
        <f>_xlfn.RANK.AVG(Table2[[#This Row],[Sharpe Ratio Z-Score]],Table2[Sharpe Ratio Z-Score])</f>
        <v>387</v>
      </c>
      <c r="AV478">
        <f>(Table2[[#This Row],[Rank 1Y]]+Table2[[#This Row],[Rank 6M]]+Table2[[#This Row],[Rank Sharpe]])/3</f>
        <v>453</v>
      </c>
    </row>
    <row r="479" spans="1:48" x14ac:dyDescent="0.3">
      <c r="A479" t="s">
        <v>1399</v>
      </c>
      <c r="B479" t="s">
        <v>1400</v>
      </c>
      <c r="C479" t="s">
        <v>10321</v>
      </c>
      <c r="D479" t="s">
        <v>1401</v>
      </c>
      <c r="E479">
        <v>7869.6418993959996</v>
      </c>
      <c r="F479">
        <v>247.16</v>
      </c>
      <c r="G479">
        <v>-9.8226611794376808</v>
      </c>
      <c r="H479">
        <f>(Table2[[#This Row],[1Y Return vs Nifty]]-AVERAGE(Table2[1Y Return vs Nifty]))/_xlfn.STDEV.P(Table2[1Y Return vs Nifty])</f>
        <v>-0.54717395104233602</v>
      </c>
      <c r="I479">
        <v>12.8526156570606</v>
      </c>
      <c r="J479">
        <f>(Table2[[#This Row],[1M Return vs Nifty]]-AVERAGE(Table2[1M Return vs Nifty]))/_xlfn.STDEV.P(Table2[1M Return vs Nifty])</f>
        <v>1.3078121121689421</v>
      </c>
      <c r="K479">
        <v>15.568075877862899</v>
      </c>
      <c r="L479">
        <f>(Table2[[#This Row],[6M Return vs Nifty]]-AVERAGE(Table2[6M Return vs Nifty]))/_xlfn.STDEV.P(Table2[6M Return vs Nifty])</f>
        <v>0.2992294542125884</v>
      </c>
      <c r="M479">
        <v>-2.2855088502558201</v>
      </c>
      <c r="N479">
        <f>(Table2[[#This Row],[1W Return vs Nifty]]-AVERAGE(Table2[1W Return vs Nifty]))/_xlfn.STDEV.P(Table2[1W Return vs Nifty])</f>
        <v>-0.32242687680615534</v>
      </c>
      <c r="O479">
        <v>241.95</v>
      </c>
      <c r="P479">
        <v>227.929278043545</v>
      </c>
      <c r="Q479">
        <v>205.19483623823299</v>
      </c>
      <c r="R479">
        <v>52.474169330592098</v>
      </c>
      <c r="S479" s="2">
        <f>(Table2[[#This Row],[Close Price]]-Table2[[#This Row],[20D EMA]])/Table2[[#This Row],[20D EMA]]</f>
        <v>2.1533374664186849E-2</v>
      </c>
      <c r="T479" s="2">
        <f>(Table2[[#This Row],[Close Price]]-Table2[[#This Row],[50D EMA]])/Table2[[#This Row],[50D EMA]]</f>
        <v>8.4371442411979414E-2</v>
      </c>
      <c r="U479" s="2">
        <f>(Table2[[#This Row],[Close Price]]-Table2[[#This Row],[200D EMA]])/Table2[[#This Row],[200D EMA]]</f>
        <v>0.20451374182265036</v>
      </c>
      <c r="V479">
        <v>0.91442326050794798</v>
      </c>
      <c r="W479">
        <v>245.1</v>
      </c>
      <c r="X479">
        <v>256</v>
      </c>
      <c r="Y479">
        <v>245.1</v>
      </c>
      <c r="Z479">
        <v>256</v>
      </c>
      <c r="AA479">
        <v>245.1</v>
      </c>
      <c r="AB479">
        <v>256</v>
      </c>
      <c r="AC479" s="2">
        <f>(Table2[[#This Row],[Close Price]]/Table2[[#This Row],[Day Low]])-1</f>
        <v>8.4047327621379342E-3</v>
      </c>
      <c r="AD479" s="2">
        <f>(Table2[[#This Row],[Day High]]/Table2[[#This Row],[Close Price]])-1</f>
        <v>3.5766305227383111E-2</v>
      </c>
      <c r="AE479" s="2">
        <f>(Table2[[#This Row],[Close Price]]/Table2[[#This Row],[Current Week Low]])-1</f>
        <v>8.4047327621379342E-3</v>
      </c>
      <c r="AF479" s="2">
        <f>(Table2[[#This Row],[Current Week High]]/Table2[[#This Row],[Close Price]])-1</f>
        <v>3.5766305227383111E-2</v>
      </c>
      <c r="AG479" s="2">
        <f>(Table2[[#This Row],[Close Price]]/Table2[[#This Row],[Current Month Low]])-1</f>
        <v>8.4047327621379342E-3</v>
      </c>
      <c r="AH479" s="2">
        <f>(Table2[[#This Row],[Current Month High]]/Table2[[#This Row],[Close Price]])-1</f>
        <v>3.5766305227383111E-2</v>
      </c>
      <c r="AI479">
        <v>7.7844311377245301</v>
      </c>
      <c r="AJ479">
        <v>45.731132075471699</v>
      </c>
      <c r="AK479" t="str">
        <f>IF(AND(Table2[[#This Row],[20D EMA]]&gt;Table2[[#This Row],[50D EMA]],Table2[[#This Row],[50D EMA]]&gt;Table2[[#This Row],[200D EMA]]),"Uptrend","Downtrend/NoTrend")</f>
        <v>Uptrend</v>
      </c>
      <c r="AL479">
        <v>0.16</v>
      </c>
      <c r="AM479" t="s">
        <v>10354</v>
      </c>
      <c r="AN479">
        <v>1.37</v>
      </c>
      <c r="AO479" t="s">
        <v>10354</v>
      </c>
      <c r="AP479">
        <v>-2.6245936340250998E-2</v>
      </c>
      <c r="AQ479">
        <f>(Table2[[#This Row],[Sharpe Ratio]]-AVERAGE(Table2[Sharpe Ratio]))/_xlfn.STDEV.P(Table2[Sharpe Ratio])</f>
        <v>-1.0276036044346297</v>
      </c>
      <c r="AR47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-0.29016286590159068</v>
      </c>
      <c r="AS479">
        <f>_xlfn.RANK.AVG(Table2[[#This Row],[1Y Return vs Nifty Z-Score]],Table2[1Y Return vs Nifty Z-Score])</f>
        <v>499</v>
      </c>
      <c r="AT479">
        <f>_xlfn.RANK.AVG(Table2[[#This Row],[6M Return vs Nifty Z-Score]],Table2[6M Return vs Nifty Z-Score])</f>
        <v>238</v>
      </c>
      <c r="AU479">
        <f>_xlfn.RANK.AVG(Table2[[#This Row],[Sharpe Ratio Z-Score]],Table2[Sharpe Ratio Z-Score])</f>
        <v>623</v>
      </c>
      <c r="AV479">
        <f>(Table2[[#This Row],[Rank 1Y]]+Table2[[#This Row],[Rank 6M]]+Table2[[#This Row],[Rank Sharpe]])/3</f>
        <v>453.33333333333331</v>
      </c>
    </row>
    <row r="480" spans="1:48" x14ac:dyDescent="0.3">
      <c r="A480" t="s">
        <v>577</v>
      </c>
      <c r="B480" t="s">
        <v>578</v>
      </c>
      <c r="C480" t="s">
        <v>10314</v>
      </c>
      <c r="D480" t="s">
        <v>195</v>
      </c>
      <c r="E480">
        <v>34754.098098199996</v>
      </c>
      <c r="F480">
        <v>867.1</v>
      </c>
      <c r="G480">
        <v>-21.0104462755816</v>
      </c>
      <c r="H480">
        <f>(Table2[[#This Row],[1Y Return vs Nifty]]-AVERAGE(Table2[1Y Return vs Nifty]))/_xlfn.STDEV.P(Table2[1Y Return vs Nifty])</f>
        <v>-0.73612792368789481</v>
      </c>
      <c r="I480">
        <v>3.2380225556535001</v>
      </c>
      <c r="J480">
        <f>(Table2[[#This Row],[1M Return vs Nifty]]-AVERAGE(Table2[1M Return vs Nifty]))/_xlfn.STDEV.P(Table2[1M Return vs Nifty])</f>
        <v>0.32049929897651974</v>
      </c>
      <c r="K480">
        <v>9.0891400507135192</v>
      </c>
      <c r="L480">
        <f>(Table2[[#This Row],[6M Return vs Nifty]]-AVERAGE(Table2[6M Return vs Nifty]))/_xlfn.STDEV.P(Table2[6M Return vs Nifty])</f>
        <v>7.2822744628141756E-2</v>
      </c>
      <c r="M480">
        <v>1.6050430405239999</v>
      </c>
      <c r="N480">
        <f>(Table2[[#This Row],[1W Return vs Nifty]]-AVERAGE(Table2[1W Return vs Nifty]))/_xlfn.STDEV.P(Table2[1W Return vs Nifty])</f>
        <v>0.6124331475710455</v>
      </c>
      <c r="O480">
        <v>833.68</v>
      </c>
      <c r="P480">
        <v>794.56347130254198</v>
      </c>
      <c r="Q480">
        <v>739.50726417633996</v>
      </c>
      <c r="R480">
        <v>67.702592953042299</v>
      </c>
      <c r="S480" s="2">
        <f>(Table2[[#This Row],[Close Price]]-Table2[[#This Row],[20D EMA]])/Table2[[#This Row],[20D EMA]]</f>
        <v>4.0087323673351972E-2</v>
      </c>
      <c r="T480" s="2">
        <f>(Table2[[#This Row],[Close Price]]-Table2[[#This Row],[50D EMA]])/Table2[[#This Row],[50D EMA]]</f>
        <v>9.1291043846437617E-2</v>
      </c>
      <c r="U480" s="2">
        <f>(Table2[[#This Row],[Close Price]]-Table2[[#This Row],[200D EMA]])/Table2[[#This Row],[200D EMA]]</f>
        <v>0.17253750166439855</v>
      </c>
      <c r="V480">
        <v>0.80703669599699301</v>
      </c>
      <c r="W480">
        <v>854.05</v>
      </c>
      <c r="X480">
        <v>876.65</v>
      </c>
      <c r="Y480">
        <v>854.05</v>
      </c>
      <c r="Z480">
        <v>876.65</v>
      </c>
      <c r="AA480">
        <v>854.05</v>
      </c>
      <c r="AB480">
        <v>876.65</v>
      </c>
      <c r="AC480" s="2">
        <f>(Table2[[#This Row],[Close Price]]/Table2[[#This Row],[Day Low]])-1</f>
        <v>1.5280135823429575E-2</v>
      </c>
      <c r="AD480" s="2">
        <f>(Table2[[#This Row],[Day High]]/Table2[[#This Row],[Close Price]])-1</f>
        <v>1.1013723907277173E-2</v>
      </c>
      <c r="AE480" s="2">
        <f>(Table2[[#This Row],[Close Price]]/Table2[[#This Row],[Current Week Low]])-1</f>
        <v>1.5280135823429575E-2</v>
      </c>
      <c r="AF480" s="2">
        <f>(Table2[[#This Row],[Current Week High]]/Table2[[#This Row],[Close Price]])-1</f>
        <v>1.1013723907277173E-2</v>
      </c>
      <c r="AG480" s="2">
        <f>(Table2[[#This Row],[Close Price]]/Table2[[#This Row],[Current Month Low]])-1</f>
        <v>1.5280135823429575E-2</v>
      </c>
      <c r="AH480" s="2">
        <f>(Table2[[#This Row],[Current Month High]]/Table2[[#This Row],[Close Price]])-1</f>
        <v>1.1013723907277173E-2</v>
      </c>
      <c r="AI480">
        <v>1.37239072771306</v>
      </c>
      <c r="AJ480">
        <v>42.6972763926602</v>
      </c>
      <c r="AK480" t="str">
        <f>IF(AND(Table2[[#This Row],[20D EMA]]&gt;Table2[[#This Row],[50D EMA]],Table2[[#This Row],[50D EMA]]&gt;Table2[[#This Row],[200D EMA]]),"Uptrend","Downtrend/NoTrend")</f>
        <v>Uptrend</v>
      </c>
      <c r="AL480">
        <v>7.0000000000000007E-2</v>
      </c>
      <c r="AM480" t="s">
        <v>10354</v>
      </c>
      <c r="AN480">
        <v>6.29</v>
      </c>
      <c r="AO480" t="s">
        <v>10354</v>
      </c>
      <c r="AP480">
        <v>9.4905588574640005E-3</v>
      </c>
      <c r="AQ480">
        <f>(Table2[[#This Row],[Sharpe Ratio]]-AVERAGE(Table2[Sharpe Ratio]))/_xlfn.STDEV.P(Table2[Sharpe Ratio])</f>
        <v>-0.61873123582416234</v>
      </c>
      <c r="AR48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-0.34910396833635005</v>
      </c>
      <c r="AS480">
        <f>_xlfn.RANK.AVG(Table2[[#This Row],[1Y Return vs Nifty Z-Score]],Table2[1Y Return vs Nifty Z-Score])</f>
        <v>564</v>
      </c>
      <c r="AT480">
        <f>_xlfn.RANK.AVG(Table2[[#This Row],[6M Return vs Nifty Z-Score]],Table2[6M Return vs Nifty Z-Score])</f>
        <v>305</v>
      </c>
      <c r="AU480">
        <f>_xlfn.RANK.AVG(Table2[[#This Row],[Sharpe Ratio Z-Score]],Table2[Sharpe Ratio Z-Score])</f>
        <v>499</v>
      </c>
      <c r="AV480">
        <f>(Table2[[#This Row],[Rank 1Y]]+Table2[[#This Row],[Rank 6M]]+Table2[[#This Row],[Rank Sharpe]])/3</f>
        <v>456</v>
      </c>
    </row>
    <row r="481" spans="1:48" x14ac:dyDescent="0.3">
      <c r="A481" t="s">
        <v>862</v>
      </c>
      <c r="B481" t="s">
        <v>863</v>
      </c>
      <c r="C481" t="s">
        <v>10321</v>
      </c>
      <c r="D481" t="s">
        <v>517</v>
      </c>
      <c r="E481">
        <v>18323.082675789999</v>
      </c>
      <c r="F481">
        <v>1620.7</v>
      </c>
      <c r="G481">
        <v>5.2122493468918503</v>
      </c>
      <c r="H481">
        <f>(Table2[[#This Row],[1Y Return vs Nifty]]-AVERAGE(Table2[1Y Return vs Nifty]))/_xlfn.STDEV.P(Table2[1Y Return vs Nifty])</f>
        <v>-0.29324468372921397</v>
      </c>
      <c r="I481">
        <v>-8.3231792869576804</v>
      </c>
      <c r="J481">
        <f>(Table2[[#This Row],[1M Return vs Nifty]]-AVERAGE(Table2[1M Return vs Nifty]))/_xlfn.STDEV.P(Table2[1M Return vs Nifty])</f>
        <v>-0.86670879134228318</v>
      </c>
      <c r="K481">
        <v>-2.1280146916026301</v>
      </c>
      <c r="L481">
        <f>(Table2[[#This Row],[6M Return vs Nifty]]-AVERAGE(Table2[6M Return vs Nifty]))/_xlfn.STDEV.P(Table2[6M Return vs Nifty])</f>
        <v>-0.31916124222742315</v>
      </c>
      <c r="M481">
        <v>-2.75922088038145</v>
      </c>
      <c r="N481">
        <f>(Table2[[#This Row],[1W Return vs Nifty]]-AVERAGE(Table2[1W Return vs Nifty]))/_xlfn.STDEV.P(Table2[1W Return vs Nifty])</f>
        <v>-0.43625505657688041</v>
      </c>
      <c r="O481">
        <v>1643.02</v>
      </c>
      <c r="P481">
        <v>1679.3917975628799</v>
      </c>
      <c r="Q481">
        <v>1600.42831718708</v>
      </c>
      <c r="R481">
        <v>45.287161997815097</v>
      </c>
      <c r="S481" s="2">
        <f>(Table2[[#This Row],[Close Price]]-Table2[[#This Row],[20D EMA]])/Table2[[#This Row],[20D EMA]]</f>
        <v>-1.3584740295309818E-2</v>
      </c>
      <c r="T481" s="2">
        <f>(Table2[[#This Row],[Close Price]]-Table2[[#This Row],[50D EMA]])/Table2[[#This Row],[50D EMA]]</f>
        <v>-3.4948245935256403E-2</v>
      </c>
      <c r="U481" s="2">
        <f>(Table2[[#This Row],[Close Price]]-Table2[[#This Row],[200D EMA]])/Table2[[#This Row],[200D EMA]]</f>
        <v>1.2666410982123625E-2</v>
      </c>
      <c r="V481">
        <v>1.10849796895728</v>
      </c>
      <c r="W481">
        <v>1610</v>
      </c>
      <c r="X481">
        <v>1638</v>
      </c>
      <c r="Y481">
        <v>1610</v>
      </c>
      <c r="Z481">
        <v>1638</v>
      </c>
      <c r="AA481">
        <v>1610</v>
      </c>
      <c r="AB481">
        <v>1638</v>
      </c>
      <c r="AC481" s="2">
        <f>(Table2[[#This Row],[Close Price]]/Table2[[#This Row],[Day Low]])-1</f>
        <v>6.6459627329191751E-3</v>
      </c>
      <c r="AD481" s="2">
        <f>(Table2[[#This Row],[Day High]]/Table2[[#This Row],[Close Price]])-1</f>
        <v>1.067439995063868E-2</v>
      </c>
      <c r="AE481" s="2">
        <f>(Table2[[#This Row],[Close Price]]/Table2[[#This Row],[Current Week Low]])-1</f>
        <v>6.6459627329191751E-3</v>
      </c>
      <c r="AF481" s="2">
        <f>(Table2[[#This Row],[Current Week High]]/Table2[[#This Row],[Close Price]])-1</f>
        <v>1.067439995063868E-2</v>
      </c>
      <c r="AG481" s="2">
        <f>(Table2[[#This Row],[Close Price]]/Table2[[#This Row],[Current Month Low]])-1</f>
        <v>6.6459627329191751E-3</v>
      </c>
      <c r="AH481" s="2">
        <f>(Table2[[#This Row],[Current Month High]]/Table2[[#This Row],[Close Price]])-1</f>
        <v>1.067439995063868E-2</v>
      </c>
      <c r="AI481">
        <v>17.353612636514999</v>
      </c>
      <c r="AJ481">
        <v>42.566854327938003</v>
      </c>
      <c r="AK481" t="str">
        <f>IF(AND(Table2[[#This Row],[20D EMA]]&gt;Table2[[#This Row],[50D EMA]],Table2[[#This Row],[50D EMA]]&gt;Table2[[#This Row],[200D EMA]]),"Uptrend","Downtrend/NoTrend")</f>
        <v>Downtrend/NoTrend</v>
      </c>
      <c r="AL481">
        <v>-0.15</v>
      </c>
      <c r="AM481" t="s">
        <v>10353</v>
      </c>
      <c r="AN481">
        <v>2.72</v>
      </c>
      <c r="AO481" t="s">
        <v>10354</v>
      </c>
      <c r="AQ481">
        <f>(Table2[[#This Row],[Sharpe Ratio]]-AVERAGE(Table2[Sharpe Ratio]))/_xlfn.STDEV.P(Table2[Sharpe Ratio])</f>
        <v>-0.72731567472953307</v>
      </c>
      <c r="AR48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1">
        <f>_xlfn.RANK.AVG(Table2[[#This Row],[1Y Return vs Nifty Z-Score]],Table2[1Y Return vs Nifty Z-Score])</f>
        <v>390</v>
      </c>
      <c r="AT481">
        <f>_xlfn.RANK.AVG(Table2[[#This Row],[6M Return vs Nifty Z-Score]],Table2[6M Return vs Nifty Z-Score])</f>
        <v>434</v>
      </c>
      <c r="AU481">
        <f>_xlfn.RANK.AVG(Table2[[#This Row],[Sharpe Ratio Z-Score]],Table2[Sharpe Ratio Z-Score])</f>
        <v>548</v>
      </c>
      <c r="AV481">
        <f>(Table2[[#This Row],[Rank 1Y]]+Table2[[#This Row],[Rank 6M]]+Table2[[#This Row],[Rank Sharpe]])/3</f>
        <v>457.33333333333331</v>
      </c>
    </row>
    <row r="482" spans="1:48" x14ac:dyDescent="0.3">
      <c r="A482" t="s">
        <v>30</v>
      </c>
      <c r="B482" t="s">
        <v>31</v>
      </c>
      <c r="C482" t="s">
        <v>10309</v>
      </c>
      <c r="D482" t="s">
        <v>21</v>
      </c>
      <c r="E482">
        <v>813673.93080005003</v>
      </c>
      <c r="F482">
        <v>1964.5</v>
      </c>
      <c r="G482">
        <v>4.0204994869256998</v>
      </c>
      <c r="H482">
        <f>(Table2[[#This Row],[1Y Return vs Nifty]]-AVERAGE(Table2[1Y Return vs Nifty]))/_xlfn.STDEV.P(Table2[1Y Return vs Nifty])</f>
        <v>-0.31337251676365496</v>
      </c>
      <c r="I482">
        <v>2.8662739902385401</v>
      </c>
      <c r="J482">
        <f>(Table2[[#This Row],[1M Return vs Nifty]]-AVERAGE(Table2[1M Return vs Nifty]))/_xlfn.STDEV.P(Table2[1M Return vs Nifty])</f>
        <v>0.28232481587058611</v>
      </c>
      <c r="K482">
        <v>5.6474748879114198</v>
      </c>
      <c r="L482">
        <f>(Table2[[#This Row],[6M Return vs Nifty]]-AVERAGE(Table2[6M Return vs Nifty]))/_xlfn.STDEV.P(Table2[6M Return vs Nifty])</f>
        <v>-4.7446402310497376E-2</v>
      </c>
      <c r="M482">
        <v>2.75818271001812</v>
      </c>
      <c r="N482">
        <f>(Table2[[#This Row],[1W Return vs Nifty]]-AVERAGE(Table2[1W Return vs Nifty]))/_xlfn.STDEV.P(Table2[1W Return vs Nifty])</f>
        <v>0.88952087440188121</v>
      </c>
      <c r="O482">
        <v>1870.13</v>
      </c>
      <c r="P482">
        <v>1774.68426024109</v>
      </c>
      <c r="Q482">
        <v>1606.78796174376</v>
      </c>
      <c r="R482">
        <v>81.182024128141194</v>
      </c>
      <c r="S482" s="2">
        <f>(Table2[[#This Row],[Close Price]]-Table2[[#This Row],[20D EMA]])/Table2[[#This Row],[20D EMA]]</f>
        <v>5.0461732606824065E-2</v>
      </c>
      <c r="T482" s="2">
        <f>(Table2[[#This Row],[Close Price]]-Table2[[#This Row],[50D EMA]])/Table2[[#This Row],[50D EMA]]</f>
        <v>0.10695747069573019</v>
      </c>
      <c r="U482" s="2">
        <f>(Table2[[#This Row],[Close Price]]-Table2[[#This Row],[200D EMA]])/Table2[[#This Row],[200D EMA]]</f>
        <v>0.22262554037810597</v>
      </c>
      <c r="V482">
        <v>0.62932886933373999</v>
      </c>
      <c r="W482">
        <v>1942.8</v>
      </c>
      <c r="X482">
        <v>1975.75</v>
      </c>
      <c r="Y482">
        <v>1942.8</v>
      </c>
      <c r="Z482">
        <v>1975.75</v>
      </c>
      <c r="AA482">
        <v>1942.8</v>
      </c>
      <c r="AB482">
        <v>1975.75</v>
      </c>
      <c r="AC482" s="2">
        <f>(Table2[[#This Row],[Close Price]]/Table2[[#This Row],[Day Low]])-1</f>
        <v>1.1169446160181229E-2</v>
      </c>
      <c r="AD482" s="2">
        <f>(Table2[[#This Row],[Day High]]/Table2[[#This Row],[Close Price]])-1</f>
        <v>5.7266480020361499E-3</v>
      </c>
      <c r="AE482" s="2">
        <f>(Table2[[#This Row],[Close Price]]/Table2[[#This Row],[Current Week Low]])-1</f>
        <v>1.1169446160181229E-2</v>
      </c>
      <c r="AF482" s="2">
        <f>(Table2[[#This Row],[Current Week High]]/Table2[[#This Row],[Close Price]])-1</f>
        <v>5.7266480020361499E-3</v>
      </c>
      <c r="AG482" s="2">
        <f>(Table2[[#This Row],[Close Price]]/Table2[[#This Row],[Current Month Low]])-1</f>
        <v>1.1169446160181229E-2</v>
      </c>
      <c r="AH482" s="2">
        <f>(Table2[[#This Row],[Current Month High]]/Table2[[#This Row],[Close Price]])-1</f>
        <v>5.7266480020361499E-3</v>
      </c>
      <c r="AI482">
        <v>0.57266480020361499</v>
      </c>
      <c r="AJ482">
        <v>45.340879665593903</v>
      </c>
      <c r="AK482" t="str">
        <f>IF(AND(Table2[[#This Row],[20D EMA]]&gt;Table2[[#This Row],[50D EMA]],Table2[[#This Row],[50D EMA]]&gt;Table2[[#This Row],[200D EMA]]),"Uptrend","Downtrend/NoTrend")</f>
        <v>Uptrend</v>
      </c>
      <c r="AL482">
        <v>0.06</v>
      </c>
      <c r="AM482" t="s">
        <v>10354</v>
      </c>
      <c r="AN482">
        <v>7.75</v>
      </c>
      <c r="AO482" t="s">
        <v>10354</v>
      </c>
      <c r="AP482">
        <v>-2.9612522253699002E-2</v>
      </c>
      <c r="AQ482">
        <f>(Table2[[#This Row],[Sharpe Ratio]]-AVERAGE(Table2[Sharpe Ratio]))/_xlfn.STDEV.P(Table2[Sharpe Ratio])</f>
        <v>-1.0661217621036041</v>
      </c>
      <c r="AR48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-0.25509499090528931</v>
      </c>
      <c r="AS482">
        <f>_xlfn.RANK.AVG(Table2[[#This Row],[1Y Return vs Nifty Z-Score]],Table2[1Y Return vs Nifty Z-Score])</f>
        <v>398</v>
      </c>
      <c r="AT482">
        <f>_xlfn.RANK.AVG(Table2[[#This Row],[6M Return vs Nifty Z-Score]],Table2[6M Return vs Nifty Z-Score])</f>
        <v>344</v>
      </c>
      <c r="AU482">
        <f>_xlfn.RANK.AVG(Table2[[#This Row],[Sharpe Ratio Z-Score]],Table2[Sharpe Ratio Z-Score])</f>
        <v>631</v>
      </c>
      <c r="AV482">
        <f>(Table2[[#This Row],[Rank 1Y]]+Table2[[#This Row],[Rank 6M]]+Table2[[#This Row],[Rank Sharpe]])/3</f>
        <v>457.66666666666669</v>
      </c>
    </row>
    <row r="483" spans="1:48" x14ac:dyDescent="0.3">
      <c r="A483" t="s">
        <v>181</v>
      </c>
      <c r="B483" t="s">
        <v>182</v>
      </c>
      <c r="C483" t="s">
        <v>6744</v>
      </c>
      <c r="D483" t="s">
        <v>77</v>
      </c>
      <c r="E483">
        <v>152812.18057512</v>
      </c>
      <c r="F483">
        <v>620.4</v>
      </c>
      <c r="G483">
        <v>10.566526949276399</v>
      </c>
      <c r="H483">
        <f>(Table2[[#This Row],[1Y Return vs Nifty]]-AVERAGE(Table2[1Y Return vs Nifty]))/_xlfn.STDEV.P(Table2[1Y Return vs Nifty])</f>
        <v>-0.20281462854640542</v>
      </c>
      <c r="I483">
        <v>-7.9771469840866001</v>
      </c>
      <c r="J483">
        <f>(Table2[[#This Row],[1M Return vs Nifty]]-AVERAGE(Table2[1M Return vs Nifty]))/_xlfn.STDEV.P(Table2[1M Return vs Nifty])</f>
        <v>-0.83117508515214822</v>
      </c>
      <c r="K483">
        <v>-12.555669042802901</v>
      </c>
      <c r="L483">
        <f>(Table2[[#This Row],[6M Return vs Nifty]]-AVERAGE(Table2[6M Return vs Nifty]))/_xlfn.STDEV.P(Table2[6M Return vs Nifty])</f>
        <v>-0.68355610171130576</v>
      </c>
      <c r="M483">
        <v>-4.5070002681930301</v>
      </c>
      <c r="N483">
        <f>(Table2[[#This Row],[1W Return vs Nifty]]-AVERAGE(Table2[1W Return vs Nifty]))/_xlfn.STDEV.P(Table2[1W Return vs Nifty])</f>
        <v>-0.85622865594403841</v>
      </c>
      <c r="O483">
        <v>632</v>
      </c>
      <c r="P483">
        <v>642.71354227323002</v>
      </c>
      <c r="Q483">
        <v>594.80864465943296</v>
      </c>
      <c r="R483">
        <v>40.748056852137303</v>
      </c>
      <c r="S483" s="2">
        <f>(Table2[[#This Row],[Close Price]]-Table2[[#This Row],[20D EMA]])/Table2[[#This Row],[20D EMA]]</f>
        <v>-1.8354430379746871E-2</v>
      </c>
      <c r="T483" s="2">
        <f>(Table2[[#This Row],[Close Price]]-Table2[[#This Row],[50D EMA]])/Table2[[#This Row],[50D EMA]]</f>
        <v>-3.4717709843655541E-2</v>
      </c>
      <c r="U483" s="2">
        <f>(Table2[[#This Row],[Close Price]]-Table2[[#This Row],[200D EMA]])/Table2[[#This Row],[200D EMA]]</f>
        <v>4.3024518171251115E-2</v>
      </c>
      <c r="V483">
        <v>0.96325055088259703</v>
      </c>
      <c r="W483">
        <v>616.29999999999995</v>
      </c>
      <c r="X483">
        <v>624.20000000000005</v>
      </c>
      <c r="Y483">
        <v>616.29999999999995</v>
      </c>
      <c r="Z483">
        <v>624.20000000000005</v>
      </c>
      <c r="AA483">
        <v>616.29999999999995</v>
      </c>
      <c r="AB483">
        <v>624.20000000000005</v>
      </c>
      <c r="AC483" s="2">
        <f>(Table2[[#This Row],[Close Price]]/Table2[[#This Row],[Day Low]])-1</f>
        <v>6.6526042511763084E-3</v>
      </c>
      <c r="AD483" s="2">
        <f>(Table2[[#This Row],[Day High]]/Table2[[#This Row],[Close Price]])-1</f>
        <v>6.1250805931658547E-3</v>
      </c>
      <c r="AE483" s="2">
        <f>(Table2[[#This Row],[Close Price]]/Table2[[#This Row],[Current Week Low]])-1</f>
        <v>6.6526042511763084E-3</v>
      </c>
      <c r="AF483" s="2">
        <f>(Table2[[#This Row],[Current Week High]]/Table2[[#This Row],[Close Price]])-1</f>
        <v>6.1250805931658547E-3</v>
      </c>
      <c r="AG483" s="2">
        <f>(Table2[[#This Row],[Close Price]]/Table2[[#This Row],[Current Month Low]])-1</f>
        <v>6.6526042511763084E-3</v>
      </c>
      <c r="AH483" s="2">
        <f>(Table2[[#This Row],[Current Month High]]/Table2[[#This Row],[Close Price]])-1</f>
        <v>6.1250805931658547E-3</v>
      </c>
      <c r="AI483">
        <v>13.9506769825918</v>
      </c>
      <c r="AJ483">
        <v>53.545353297859101</v>
      </c>
      <c r="AK483" t="str">
        <f>IF(AND(Table2[[#This Row],[20D EMA]]&gt;Table2[[#This Row],[50D EMA]],Table2[[#This Row],[50D EMA]]&gt;Table2[[#This Row],[200D EMA]]),"Uptrend","Downtrend/NoTrend")</f>
        <v>Downtrend/NoTrend</v>
      </c>
      <c r="AL483">
        <v>-0.12</v>
      </c>
      <c r="AM483" t="s">
        <v>10353</v>
      </c>
      <c r="AN483">
        <v>-0.45</v>
      </c>
      <c r="AO483" t="s">
        <v>10353</v>
      </c>
      <c r="AP483">
        <v>2.2341181703380002E-2</v>
      </c>
      <c r="AQ483">
        <f>(Table2[[#This Row],[Sharpe Ratio]]-AVERAGE(Table2[Sharpe Ratio]))/_xlfn.STDEV.P(Table2[Sharpe Ratio])</f>
        <v>-0.47170325862438867</v>
      </c>
      <c r="AR48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3">
        <f>_xlfn.RANK.AVG(Table2[[#This Row],[1Y Return vs Nifty Z-Score]],Table2[1Y Return vs Nifty Z-Score])</f>
        <v>364</v>
      </c>
      <c r="AT483">
        <f>_xlfn.RANK.AVG(Table2[[#This Row],[6M Return vs Nifty Z-Score]],Table2[6M Return vs Nifty Z-Score])</f>
        <v>545</v>
      </c>
      <c r="AU483">
        <f>_xlfn.RANK.AVG(Table2[[#This Row],[Sharpe Ratio Z-Score]],Table2[Sharpe Ratio Z-Score])</f>
        <v>465</v>
      </c>
      <c r="AV483">
        <f>(Table2[[#This Row],[Rank 1Y]]+Table2[[#This Row],[Rank 6M]]+Table2[[#This Row],[Rank Sharpe]])/3</f>
        <v>458</v>
      </c>
    </row>
    <row r="484" spans="1:48" x14ac:dyDescent="0.3">
      <c r="A484" t="s">
        <v>966</v>
      </c>
      <c r="B484" t="s">
        <v>967</v>
      </c>
      <c r="C484" t="s">
        <v>10313</v>
      </c>
      <c r="D484" t="s">
        <v>46</v>
      </c>
      <c r="E484">
        <v>15366.30091425</v>
      </c>
      <c r="F484">
        <v>1589.25</v>
      </c>
      <c r="G484">
        <v>-7.1398174826714902</v>
      </c>
      <c r="H484">
        <f>(Table2[[#This Row],[1Y Return vs Nifty]]-AVERAGE(Table2[1Y Return vs Nifty]))/_xlfn.STDEV.P(Table2[1Y Return vs Nifty])</f>
        <v>-0.50186257170007531</v>
      </c>
      <c r="I484">
        <v>-10.6161938523465</v>
      </c>
      <c r="J484">
        <f>(Table2[[#This Row],[1M Return vs Nifty]]-AVERAGE(Table2[1M Return vs Nifty]))/_xlfn.STDEV.P(Table2[1M Return vs Nifty])</f>
        <v>-1.1021761311836238</v>
      </c>
      <c r="K484">
        <v>12.965807403779401</v>
      </c>
      <c r="L484">
        <f>(Table2[[#This Row],[6M Return vs Nifty]]-AVERAGE(Table2[6M Return vs Nifty]))/_xlfn.STDEV.P(Table2[6M Return vs Nifty])</f>
        <v>0.20829306305345435</v>
      </c>
      <c r="M484">
        <v>-3.3400987072622699</v>
      </c>
      <c r="N484">
        <f>(Table2[[#This Row],[1W Return vs Nifty]]-AVERAGE(Table2[1W Return vs Nifty]))/_xlfn.STDEV.P(Table2[1W Return vs Nifty])</f>
        <v>-0.57583408665868518</v>
      </c>
      <c r="O484">
        <v>1581.63</v>
      </c>
      <c r="P484">
        <v>1613.5226383071799</v>
      </c>
      <c r="Q484">
        <v>1458.80789775107</v>
      </c>
      <c r="R484">
        <v>57.703335939182097</v>
      </c>
      <c r="S484" s="2">
        <f>(Table2[[#This Row],[Close Price]]-Table2[[#This Row],[20D EMA]])/Table2[[#This Row],[20D EMA]]</f>
        <v>4.8178145331081801E-3</v>
      </c>
      <c r="T484" s="2">
        <f>(Table2[[#This Row],[Close Price]]-Table2[[#This Row],[50D EMA]])/Table2[[#This Row],[50D EMA]]</f>
        <v>-1.5043258601345354E-2</v>
      </c>
      <c r="U484" s="2">
        <f>(Table2[[#This Row],[Close Price]]-Table2[[#This Row],[200D EMA]])/Table2[[#This Row],[200D EMA]]</f>
        <v>8.9416915311483047E-2</v>
      </c>
      <c r="V484">
        <v>0.59087788806305097</v>
      </c>
      <c r="W484">
        <v>1542.3</v>
      </c>
      <c r="X484">
        <v>1599.95</v>
      </c>
      <c r="Y484">
        <v>1542.3</v>
      </c>
      <c r="Z484">
        <v>1599.95</v>
      </c>
      <c r="AA484">
        <v>1542.3</v>
      </c>
      <c r="AB484">
        <v>1599.95</v>
      </c>
      <c r="AC484" s="2">
        <f>(Table2[[#This Row],[Close Price]]/Table2[[#This Row],[Day Low]])-1</f>
        <v>3.0441548336899382E-2</v>
      </c>
      <c r="AD484" s="2">
        <f>(Table2[[#This Row],[Day High]]/Table2[[#This Row],[Close Price]])-1</f>
        <v>6.7327355670914191E-3</v>
      </c>
      <c r="AE484" s="2">
        <f>(Table2[[#This Row],[Close Price]]/Table2[[#This Row],[Current Week Low]])-1</f>
        <v>3.0441548336899382E-2</v>
      </c>
      <c r="AF484" s="2">
        <f>(Table2[[#This Row],[Current Week High]]/Table2[[#This Row],[Close Price]])-1</f>
        <v>6.7327355670914191E-3</v>
      </c>
      <c r="AG484" s="2">
        <f>(Table2[[#This Row],[Close Price]]/Table2[[#This Row],[Current Month Low]])-1</f>
        <v>3.0441548336899382E-2</v>
      </c>
      <c r="AH484" s="2">
        <f>(Table2[[#This Row],[Current Month High]]/Table2[[#This Row],[Close Price]])-1</f>
        <v>6.7327355670914191E-3</v>
      </c>
      <c r="AI484">
        <v>17.036337895233601</v>
      </c>
      <c r="AJ484">
        <v>55.056344211912702</v>
      </c>
      <c r="AK484" t="str">
        <f>IF(AND(Table2[[#This Row],[20D EMA]]&gt;Table2[[#This Row],[50D EMA]],Table2[[#This Row],[50D EMA]]&gt;Table2[[#This Row],[200D EMA]]),"Uptrend","Downtrend/NoTrend")</f>
        <v>Downtrend/NoTrend</v>
      </c>
      <c r="AL484">
        <v>-0.12</v>
      </c>
      <c r="AM484" t="s">
        <v>10353</v>
      </c>
      <c r="AN484">
        <v>0.79</v>
      </c>
      <c r="AO484" t="s">
        <v>10354</v>
      </c>
      <c r="AP484">
        <v>-3.1839026832800002E-2</v>
      </c>
      <c r="AQ484">
        <f>(Table2[[#This Row],[Sharpe Ratio]]-AVERAGE(Table2[Sharpe Ratio]))/_xlfn.STDEV.P(Table2[Sharpe Ratio])</f>
        <v>-1.0915958942461785</v>
      </c>
      <c r="AR48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4">
        <f>_xlfn.RANK.AVG(Table2[[#This Row],[1Y Return vs Nifty Z-Score]],Table2[1Y Return vs Nifty Z-Score])</f>
        <v>476</v>
      </c>
      <c r="AT484">
        <f>_xlfn.RANK.AVG(Table2[[#This Row],[6M Return vs Nifty Z-Score]],Table2[6M Return vs Nifty Z-Score])</f>
        <v>262</v>
      </c>
      <c r="AU484">
        <f>_xlfn.RANK.AVG(Table2[[#This Row],[Sharpe Ratio Z-Score]],Table2[Sharpe Ratio Z-Score])</f>
        <v>637</v>
      </c>
      <c r="AV484">
        <f>(Table2[[#This Row],[Rank 1Y]]+Table2[[#This Row],[Rank 6M]]+Table2[[#This Row],[Rank Sharpe]])/3</f>
        <v>458.33333333333331</v>
      </c>
    </row>
    <row r="485" spans="1:48" x14ac:dyDescent="0.3">
      <c r="A485" t="s">
        <v>343</v>
      </c>
      <c r="B485" t="s">
        <v>344</v>
      </c>
      <c r="C485" t="s">
        <v>10310</v>
      </c>
      <c r="D485" t="s">
        <v>24</v>
      </c>
      <c r="E485">
        <v>74818.199564647002</v>
      </c>
      <c r="F485">
        <v>23.87</v>
      </c>
      <c r="G485">
        <v>-3.13042712603258</v>
      </c>
      <c r="H485">
        <f>(Table2[[#This Row],[1Y Return vs Nifty]]-AVERAGE(Table2[1Y Return vs Nifty]))/_xlfn.STDEV.P(Table2[1Y Return vs Nifty])</f>
        <v>-0.43414673435932827</v>
      </c>
      <c r="I485">
        <v>-10.1510176439471</v>
      </c>
      <c r="J485">
        <f>(Table2[[#This Row],[1M Return vs Nifty]]-AVERAGE(Table2[1M Return vs Nifty]))/_xlfn.STDEV.P(Table2[1M Return vs Nifty])</f>
        <v>-1.0544076581862818</v>
      </c>
      <c r="K485">
        <v>-18.425611790435799</v>
      </c>
      <c r="L485">
        <f>(Table2[[#This Row],[6M Return vs Nifty]]-AVERAGE(Table2[6M Return vs Nifty]))/_xlfn.STDEV.P(Table2[6M Return vs Nifty])</f>
        <v>-0.888681520205439</v>
      </c>
      <c r="M485">
        <v>-4.7045985563345702</v>
      </c>
      <c r="N485">
        <f>(Table2[[#This Row],[1W Return vs Nifty]]-AVERAGE(Table2[1W Return vs Nifty]))/_xlfn.STDEV.P(Table2[1W Return vs Nifty])</f>
        <v>-0.90370951358448659</v>
      </c>
      <c r="O485">
        <v>24.22</v>
      </c>
      <c r="P485">
        <v>24.358186712826001</v>
      </c>
      <c r="Q485">
        <v>23.1248721425277</v>
      </c>
      <c r="R485">
        <v>41.661951077776699</v>
      </c>
      <c r="S485" s="2">
        <f>(Table2[[#This Row],[Close Price]]-Table2[[#This Row],[20D EMA]])/Table2[[#This Row],[20D EMA]]</f>
        <v>-1.4450867052023034E-2</v>
      </c>
      <c r="T485" s="2">
        <f>(Table2[[#This Row],[Close Price]]-Table2[[#This Row],[50D EMA]])/Table2[[#This Row],[50D EMA]]</f>
        <v>-2.0041997320307144E-2</v>
      </c>
      <c r="U485" s="2">
        <f>(Table2[[#This Row],[Close Price]]-Table2[[#This Row],[200D EMA]])/Table2[[#This Row],[200D EMA]]</f>
        <v>3.2221923342096108E-2</v>
      </c>
      <c r="V485">
        <v>0.46351692345345502</v>
      </c>
      <c r="W485">
        <v>23.36</v>
      </c>
      <c r="X485">
        <v>24.02</v>
      </c>
      <c r="Y485">
        <v>23.36</v>
      </c>
      <c r="Z485">
        <v>24.02</v>
      </c>
      <c r="AA485">
        <v>23.36</v>
      </c>
      <c r="AB485">
        <v>24.02</v>
      </c>
      <c r="AC485" s="2">
        <f>(Table2[[#This Row],[Close Price]]/Table2[[#This Row],[Day Low]])-1</f>
        <v>2.1832191780821963E-2</v>
      </c>
      <c r="AD485" s="2">
        <f>(Table2[[#This Row],[Day High]]/Table2[[#This Row],[Close Price]])-1</f>
        <v>6.2840385421030209E-3</v>
      </c>
      <c r="AE485" s="2">
        <f>(Table2[[#This Row],[Close Price]]/Table2[[#This Row],[Current Week Low]])-1</f>
        <v>2.1832191780821963E-2</v>
      </c>
      <c r="AF485" s="2">
        <f>(Table2[[#This Row],[Current Week High]]/Table2[[#This Row],[Close Price]])-1</f>
        <v>6.2840385421030209E-3</v>
      </c>
      <c r="AG485" s="2">
        <f>(Table2[[#This Row],[Close Price]]/Table2[[#This Row],[Current Month Low]])-1</f>
        <v>2.1832191780821963E-2</v>
      </c>
      <c r="AH485" s="2">
        <f>(Table2[[#This Row],[Current Month High]]/Table2[[#This Row],[Close Price]])-1</f>
        <v>6.2840385421030209E-3</v>
      </c>
      <c r="AI485">
        <v>37.620444072056898</v>
      </c>
      <c r="AJ485">
        <v>52.038216560509497</v>
      </c>
      <c r="AK485" t="str">
        <f>IF(AND(Table2[[#This Row],[20D EMA]]&gt;Table2[[#This Row],[50D EMA]],Table2[[#This Row],[50D EMA]]&gt;Table2[[#This Row],[200D EMA]]),"Uptrend","Downtrend/NoTrend")</f>
        <v>Downtrend/NoTrend</v>
      </c>
      <c r="AL485">
        <v>-0.04</v>
      </c>
      <c r="AM485" t="s">
        <v>10353</v>
      </c>
      <c r="AN485">
        <v>-0.5</v>
      </c>
      <c r="AO485" t="s">
        <v>10353</v>
      </c>
      <c r="AP485">
        <v>7.4268794243947001E-2</v>
      </c>
      <c r="AQ485">
        <f>(Table2[[#This Row],[Sharpe Ratio]]-AVERAGE(Table2[Sharpe Ratio]))/_xlfn.STDEV.P(Table2[Sharpe Ratio])</f>
        <v>0.12241672483458833</v>
      </c>
      <c r="AR48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5">
        <f>_xlfn.RANK.AVG(Table2[[#This Row],[1Y Return vs Nifty Z-Score]],Table2[1Y Return vs Nifty Z-Score])</f>
        <v>447</v>
      </c>
      <c r="AT485">
        <f>_xlfn.RANK.AVG(Table2[[#This Row],[6M Return vs Nifty Z-Score]],Table2[6M Return vs Nifty Z-Score])</f>
        <v>608</v>
      </c>
      <c r="AU485">
        <f>_xlfn.RANK.AVG(Table2[[#This Row],[Sharpe Ratio Z-Score]],Table2[Sharpe Ratio Z-Score])</f>
        <v>321</v>
      </c>
      <c r="AV485">
        <f>(Table2[[#This Row],[Rank 1Y]]+Table2[[#This Row],[Rank 6M]]+Table2[[#This Row],[Rank Sharpe]])/3</f>
        <v>458.66666666666669</v>
      </c>
    </row>
    <row r="486" spans="1:48" x14ac:dyDescent="0.3">
      <c r="A486" t="s">
        <v>737</v>
      </c>
      <c r="B486" t="s">
        <v>738</v>
      </c>
      <c r="C486" t="s">
        <v>10310</v>
      </c>
      <c r="D486" t="s">
        <v>535</v>
      </c>
      <c r="E486">
        <v>23077.692449955</v>
      </c>
      <c r="F486">
        <v>2560.35</v>
      </c>
      <c r="G486">
        <v>3.1468881705334999</v>
      </c>
      <c r="H486">
        <f>(Table2[[#This Row],[1Y Return vs Nifty]]-AVERAGE(Table2[1Y Return vs Nifty]))/_xlfn.STDEV.P(Table2[1Y Return vs Nifty])</f>
        <v>-0.32812720925746391</v>
      </c>
      <c r="I486">
        <v>15.291734989685301</v>
      </c>
      <c r="J486">
        <f>(Table2[[#This Row],[1M Return vs Nifty]]-AVERAGE(Table2[1M Return vs Nifty]))/_xlfn.STDEV.P(Table2[1M Return vs Nifty])</f>
        <v>1.5582828023589701</v>
      </c>
      <c r="K486">
        <v>-22.589123593674799</v>
      </c>
      <c r="L486">
        <f>(Table2[[#This Row],[6M Return vs Nifty]]-AVERAGE(Table2[6M Return vs Nifty]))/_xlfn.STDEV.P(Table2[6M Return vs Nifty])</f>
        <v>-1.0341756310958841</v>
      </c>
      <c r="M486">
        <v>-2.2034655929712699</v>
      </c>
      <c r="N486">
        <f>(Table2[[#This Row],[1W Return vs Nifty]]-AVERAGE(Table2[1W Return vs Nifty]))/_xlfn.STDEV.P(Table2[1W Return vs Nifty])</f>
        <v>-0.30271271705242281</v>
      </c>
      <c r="O486">
        <v>2452.63</v>
      </c>
      <c r="P486">
        <v>2406.3936198299698</v>
      </c>
      <c r="Q486">
        <v>2501.9607834380299</v>
      </c>
      <c r="R486">
        <v>58.042252447988297</v>
      </c>
      <c r="S486" s="2">
        <f>(Table2[[#This Row],[Close Price]]-Table2[[#This Row],[20D EMA]])/Table2[[#This Row],[20D EMA]]</f>
        <v>4.392019994862649E-2</v>
      </c>
      <c r="T486" s="2">
        <f>(Table2[[#This Row],[Close Price]]-Table2[[#This Row],[50D EMA]])/Table2[[#This Row],[50D EMA]]</f>
        <v>6.3978053673907395E-2</v>
      </c>
      <c r="U486" s="2">
        <f>(Table2[[#This Row],[Close Price]]-Table2[[#This Row],[200D EMA]])/Table2[[#This Row],[200D EMA]]</f>
        <v>2.3337382803312916E-2</v>
      </c>
      <c r="V486">
        <v>2.5076404257543699</v>
      </c>
      <c r="W486">
        <v>2550</v>
      </c>
      <c r="X486">
        <v>2622</v>
      </c>
      <c r="Y486">
        <v>2550</v>
      </c>
      <c r="Z486">
        <v>2622</v>
      </c>
      <c r="AA486">
        <v>2550</v>
      </c>
      <c r="AB486">
        <v>2622</v>
      </c>
      <c r="AC486" s="2">
        <f>(Table2[[#This Row],[Close Price]]/Table2[[#This Row],[Day Low]])-1</f>
        <v>4.0588235294116703E-3</v>
      </c>
      <c r="AD486" s="2">
        <f>(Table2[[#This Row],[Day High]]/Table2[[#This Row],[Close Price]])-1</f>
        <v>2.407873923487025E-2</v>
      </c>
      <c r="AE486" s="2">
        <f>(Table2[[#This Row],[Close Price]]/Table2[[#This Row],[Current Week Low]])-1</f>
        <v>4.0588235294116703E-3</v>
      </c>
      <c r="AF486" s="2">
        <f>(Table2[[#This Row],[Current Week High]]/Table2[[#This Row],[Close Price]])-1</f>
        <v>2.407873923487025E-2</v>
      </c>
      <c r="AG486" s="2">
        <f>(Table2[[#This Row],[Close Price]]/Table2[[#This Row],[Current Month Low]])-1</f>
        <v>4.0588235294116703E-3</v>
      </c>
      <c r="AH486" s="2">
        <f>(Table2[[#This Row],[Current Month High]]/Table2[[#This Row],[Close Price]])-1</f>
        <v>2.407873923487025E-2</v>
      </c>
      <c r="AI486">
        <v>52.166695959536703</v>
      </c>
      <c r="AJ486">
        <v>50.167155425219903</v>
      </c>
      <c r="AK486" t="str">
        <f>IF(AND(Table2[[#This Row],[20D EMA]]&gt;Table2[[#This Row],[50D EMA]],Table2[[#This Row],[50D EMA]]&gt;Table2[[#This Row],[200D EMA]]),"Uptrend","Downtrend/NoTrend")</f>
        <v>Downtrend/NoTrend</v>
      </c>
      <c r="AL486">
        <v>-0.09</v>
      </c>
      <c r="AM486" t="s">
        <v>10353</v>
      </c>
      <c r="AN486">
        <v>21.11</v>
      </c>
      <c r="AO486" t="s">
        <v>10354</v>
      </c>
      <c r="AP486">
        <v>7.4282982894339003E-2</v>
      </c>
      <c r="AQ486">
        <f>(Table2[[#This Row],[Sharpe Ratio]]-AVERAGE(Table2[Sharpe Ratio]))/_xlfn.STDEV.P(Table2[Sharpe Ratio])</f>
        <v>0.12257906160155632</v>
      </c>
      <c r="AR48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6">
        <f>_xlfn.RANK.AVG(Table2[[#This Row],[1Y Return vs Nifty Z-Score]],Table2[1Y Return vs Nifty Z-Score])</f>
        <v>406</v>
      </c>
      <c r="AT486">
        <f>_xlfn.RANK.AVG(Table2[[#This Row],[6M Return vs Nifty Z-Score]],Table2[6M Return vs Nifty Z-Score])</f>
        <v>651</v>
      </c>
      <c r="AU486">
        <f>_xlfn.RANK.AVG(Table2[[#This Row],[Sharpe Ratio Z-Score]],Table2[Sharpe Ratio Z-Score])</f>
        <v>320</v>
      </c>
      <c r="AV486">
        <f>(Table2[[#This Row],[Rank 1Y]]+Table2[[#This Row],[Rank 6M]]+Table2[[#This Row],[Rank Sharpe]])/3</f>
        <v>459</v>
      </c>
    </row>
    <row r="487" spans="1:48" x14ac:dyDescent="0.3">
      <c r="A487" t="s">
        <v>35</v>
      </c>
      <c r="B487" t="s">
        <v>36</v>
      </c>
      <c r="C487" t="s">
        <v>10310</v>
      </c>
      <c r="D487" t="s">
        <v>37</v>
      </c>
      <c r="E487">
        <v>669564.25662786001</v>
      </c>
      <c r="F487">
        <v>1058.5999999999999</v>
      </c>
      <c r="G487">
        <v>30.668981198566001</v>
      </c>
      <c r="H487">
        <f>(Table2[[#This Row],[1Y Return vs Nifty]]-AVERAGE(Table2[1Y Return vs Nifty]))/_xlfn.STDEV.P(Table2[1Y Return vs Nifty])</f>
        <v>0.13670195652261469</v>
      </c>
      <c r="I487">
        <v>-10.9412153625454</v>
      </c>
      <c r="J487">
        <f>(Table2[[#This Row],[1M Return vs Nifty]]-AVERAGE(Table2[1M Return vs Nifty]))/_xlfn.STDEV.P(Table2[1M Return vs Nifty])</f>
        <v>-1.1355522603861754</v>
      </c>
      <c r="K487">
        <v>-10.803449815492799</v>
      </c>
      <c r="L487">
        <f>(Table2[[#This Row],[6M Return vs Nifty]]-AVERAGE(Table2[6M Return vs Nifty]))/_xlfn.STDEV.P(Table2[6M Return vs Nifty])</f>
        <v>-0.6223247204613962</v>
      </c>
      <c r="M487">
        <v>-1.1658201724158701</v>
      </c>
      <c r="N487">
        <f>(Table2[[#This Row],[1W Return vs Nifty]]-AVERAGE(Table2[1W Return vs Nifty]))/_xlfn.STDEV.P(Table2[1W Return vs Nifty])</f>
        <v>-5.3377082831933133E-2</v>
      </c>
      <c r="O487">
        <v>1077.83</v>
      </c>
      <c r="P487">
        <v>1069.9575384818199</v>
      </c>
      <c r="Q487">
        <v>956.63389625328398</v>
      </c>
      <c r="R487">
        <v>41.591385745528797</v>
      </c>
      <c r="S487" s="2">
        <f>(Table2[[#This Row],[Close Price]]-Table2[[#This Row],[20D EMA]])/Table2[[#This Row],[20D EMA]]</f>
        <v>-1.7841403560858411E-2</v>
      </c>
      <c r="T487" s="2">
        <f>(Table2[[#This Row],[Close Price]]-Table2[[#This Row],[50D EMA]])/Table2[[#This Row],[50D EMA]]</f>
        <v>-1.0614943185442129E-2</v>
      </c>
      <c r="U487" s="2">
        <f>(Table2[[#This Row],[Close Price]]-Table2[[#This Row],[200D EMA]])/Table2[[#This Row],[200D EMA]]</f>
        <v>0.10658842859956406</v>
      </c>
      <c r="V487">
        <v>0.36700250363825998</v>
      </c>
      <c r="W487">
        <v>1055.75</v>
      </c>
      <c r="X487">
        <v>1070.25</v>
      </c>
      <c r="Y487">
        <v>1055.75</v>
      </c>
      <c r="Z487">
        <v>1070.25</v>
      </c>
      <c r="AA487">
        <v>1055.75</v>
      </c>
      <c r="AB487">
        <v>1070.25</v>
      </c>
      <c r="AC487" s="2">
        <f>(Table2[[#This Row],[Close Price]]/Table2[[#This Row],[Day Low]])-1</f>
        <v>2.6995027231824231E-3</v>
      </c>
      <c r="AD487" s="2">
        <f>(Table2[[#This Row],[Day High]]/Table2[[#This Row],[Close Price]])-1</f>
        <v>1.1005101076894119E-2</v>
      </c>
      <c r="AE487" s="2">
        <f>(Table2[[#This Row],[Close Price]]/Table2[[#This Row],[Current Week Low]])-1</f>
        <v>2.6995027231824231E-3</v>
      </c>
      <c r="AF487" s="2">
        <f>(Table2[[#This Row],[Current Week High]]/Table2[[#This Row],[Close Price]])-1</f>
        <v>1.1005101076894119E-2</v>
      </c>
      <c r="AG487" s="2">
        <f>(Table2[[#This Row],[Close Price]]/Table2[[#This Row],[Current Month Low]])-1</f>
        <v>2.6995027231824231E-3</v>
      </c>
      <c r="AH487" s="2">
        <f>(Table2[[#This Row],[Current Month High]]/Table2[[#This Row],[Close Price]])-1</f>
        <v>1.1005101076894119E-2</v>
      </c>
      <c r="AI487">
        <v>15.435480823729399</v>
      </c>
      <c r="AJ487">
        <v>77.216037498953696</v>
      </c>
      <c r="AK487" t="str">
        <f>IF(AND(Table2[[#This Row],[20D EMA]]&gt;Table2[[#This Row],[50D EMA]],Table2[[#This Row],[50D EMA]]&gt;Table2[[#This Row],[200D EMA]]),"Uptrend","Downtrend/NoTrend")</f>
        <v>Uptrend</v>
      </c>
      <c r="AL487">
        <v>-0.01</v>
      </c>
      <c r="AM487" t="s">
        <v>10353</v>
      </c>
      <c r="AN487">
        <v>3.05</v>
      </c>
      <c r="AO487" t="s">
        <v>10354</v>
      </c>
      <c r="AP487">
        <v>-1.4734025943115001E-2</v>
      </c>
      <c r="AQ487">
        <f>(Table2[[#This Row],[Sharpe Ratio]]-AVERAGE(Table2[Sharpe Ratio]))/_xlfn.STDEV.P(Table2[Sharpe Ratio])</f>
        <v>-0.89589225318803578</v>
      </c>
      <c r="AR48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-2.5704443603449261</v>
      </c>
      <c r="AS487">
        <f>_xlfn.RANK.AVG(Table2[[#This Row],[1Y Return vs Nifty Z-Score]],Table2[1Y Return vs Nifty Z-Score])</f>
        <v>258</v>
      </c>
      <c r="AT487">
        <f>_xlfn.RANK.AVG(Table2[[#This Row],[6M Return vs Nifty Z-Score]],Table2[6M Return vs Nifty Z-Score])</f>
        <v>524</v>
      </c>
      <c r="AU487">
        <f>_xlfn.RANK.AVG(Table2[[#This Row],[Sharpe Ratio Z-Score]],Table2[Sharpe Ratio Z-Score])</f>
        <v>603</v>
      </c>
      <c r="AV487">
        <f>(Table2[[#This Row],[Rank 1Y]]+Table2[[#This Row],[Rank 6M]]+Table2[[#This Row],[Rank Sharpe]])/3</f>
        <v>461.66666666666669</v>
      </c>
    </row>
    <row r="488" spans="1:48" x14ac:dyDescent="0.3">
      <c r="A488" t="s">
        <v>998</v>
      </c>
      <c r="B488" t="s">
        <v>999</v>
      </c>
      <c r="C488" t="s">
        <v>627</v>
      </c>
      <c r="D488" t="s">
        <v>627</v>
      </c>
      <c r="E488">
        <v>14117.513736000001</v>
      </c>
      <c r="F488">
        <v>488.2</v>
      </c>
      <c r="G488">
        <v>-9.2691771110668597</v>
      </c>
      <c r="H488">
        <f>(Table2[[#This Row],[1Y Return vs Nifty]]-AVERAGE(Table2[1Y Return vs Nifty]))/_xlfn.STDEV.P(Table2[1Y Return vs Nifty])</f>
        <v>-0.53782598693541561</v>
      </c>
      <c r="I488">
        <v>-10.0443027621345</v>
      </c>
      <c r="J488">
        <f>(Table2[[#This Row],[1M Return vs Nifty]]-AVERAGE(Table2[1M Return vs Nifty]))/_xlfn.STDEV.P(Table2[1M Return vs Nifty])</f>
        <v>-1.0434492152172834</v>
      </c>
      <c r="K488">
        <v>0.25865867742728899</v>
      </c>
      <c r="L488">
        <f>(Table2[[#This Row],[6M Return vs Nifty]]-AVERAGE(Table2[6M Return vs Nifty]))/_xlfn.STDEV.P(Table2[6M Return vs Nifty])</f>
        <v>-0.23575883190093619</v>
      </c>
      <c r="M488">
        <v>-1.7139356646356001</v>
      </c>
      <c r="N488">
        <f>(Table2[[#This Row],[1W Return vs Nifty]]-AVERAGE(Table2[1W Return vs Nifty]))/_xlfn.STDEV.P(Table2[1W Return vs Nifty])</f>
        <v>-0.18508365732395227</v>
      </c>
      <c r="O488">
        <v>502.38</v>
      </c>
      <c r="P488">
        <v>501.80288974268302</v>
      </c>
      <c r="Q488">
        <v>454.99626484563601</v>
      </c>
      <c r="R488">
        <v>38.469605866954701</v>
      </c>
      <c r="S488" s="2">
        <f>(Table2[[#This Row],[Close Price]]-Table2[[#This Row],[20D EMA]])/Table2[[#This Row],[20D EMA]]</f>
        <v>-2.8225645925395133E-2</v>
      </c>
      <c r="T488" s="2">
        <f>(Table2[[#This Row],[Close Price]]-Table2[[#This Row],[50D EMA]])/Table2[[#This Row],[50D EMA]]</f>
        <v>-2.7108033892866559E-2</v>
      </c>
      <c r="U488" s="2">
        <f>(Table2[[#This Row],[Close Price]]-Table2[[#This Row],[200D EMA]])/Table2[[#This Row],[200D EMA]]</f>
        <v>7.2975841165704575E-2</v>
      </c>
      <c r="V488">
        <v>1.1619883765055401</v>
      </c>
      <c r="W488">
        <v>484.2</v>
      </c>
      <c r="X488">
        <v>504</v>
      </c>
      <c r="Y488">
        <v>484.2</v>
      </c>
      <c r="Z488">
        <v>504</v>
      </c>
      <c r="AA488">
        <v>484.2</v>
      </c>
      <c r="AB488">
        <v>504</v>
      </c>
      <c r="AC488" s="2">
        <f>(Table2[[#This Row],[Close Price]]/Table2[[#This Row],[Day Low]])-1</f>
        <v>8.261049153242439E-3</v>
      </c>
      <c r="AD488" s="2">
        <f>(Table2[[#This Row],[Day High]]/Table2[[#This Row],[Close Price]])-1</f>
        <v>3.2363785333879624E-2</v>
      </c>
      <c r="AE488" s="2">
        <f>(Table2[[#This Row],[Close Price]]/Table2[[#This Row],[Current Week Low]])-1</f>
        <v>8.261049153242439E-3</v>
      </c>
      <c r="AF488" s="2">
        <f>(Table2[[#This Row],[Current Week High]]/Table2[[#This Row],[Close Price]])-1</f>
        <v>3.2363785333879624E-2</v>
      </c>
      <c r="AG488" s="2">
        <f>(Table2[[#This Row],[Close Price]]/Table2[[#This Row],[Current Month Low]])-1</f>
        <v>8.261049153242439E-3</v>
      </c>
      <c r="AH488" s="2">
        <f>(Table2[[#This Row],[Current Month High]]/Table2[[#This Row],[Close Price]])-1</f>
        <v>3.2363785333879624E-2</v>
      </c>
      <c r="AI488">
        <v>21.261777959852498</v>
      </c>
      <c r="AJ488">
        <v>44.224519940915798</v>
      </c>
      <c r="AK488" t="str">
        <f>IF(AND(Table2[[#This Row],[20D EMA]]&gt;Table2[[#This Row],[50D EMA]],Table2[[#This Row],[50D EMA]]&gt;Table2[[#This Row],[200D EMA]]),"Uptrend","Downtrend/NoTrend")</f>
        <v>Uptrend</v>
      </c>
      <c r="AL488">
        <v>-0.06</v>
      </c>
      <c r="AM488" t="s">
        <v>10353</v>
      </c>
      <c r="AN488">
        <v>-0.49</v>
      </c>
      <c r="AO488" t="s">
        <v>10353</v>
      </c>
      <c r="AP488">
        <v>1.3289602379596E-2</v>
      </c>
      <c r="AQ488">
        <f>(Table2[[#This Row],[Sharpe Ratio]]-AVERAGE(Table2[Sharpe Ratio]))/_xlfn.STDEV.P(Table2[Sharpe Ratio])</f>
        <v>-0.57526519600256054</v>
      </c>
      <c r="AR48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-2.5773828873801481</v>
      </c>
      <c r="AS488">
        <f>_xlfn.RANK.AVG(Table2[[#This Row],[1Y Return vs Nifty Z-Score]],Table2[1Y Return vs Nifty Z-Score])</f>
        <v>497</v>
      </c>
      <c r="AT488">
        <f>_xlfn.RANK.AVG(Table2[[#This Row],[6M Return vs Nifty Z-Score]],Table2[6M Return vs Nifty Z-Score])</f>
        <v>404</v>
      </c>
      <c r="AU488">
        <f>_xlfn.RANK.AVG(Table2[[#This Row],[Sharpe Ratio Z-Score]],Table2[Sharpe Ratio Z-Score])</f>
        <v>486</v>
      </c>
      <c r="AV488">
        <f>(Table2[[#This Row],[Rank 1Y]]+Table2[[#This Row],[Rank 6M]]+Table2[[#This Row],[Rank Sharpe]])/3</f>
        <v>462.33333333333331</v>
      </c>
    </row>
    <row r="489" spans="1:48" x14ac:dyDescent="0.3">
      <c r="A489" t="s">
        <v>1879</v>
      </c>
      <c r="B489" t="s">
        <v>1880</v>
      </c>
      <c r="C489" t="s">
        <v>10317</v>
      </c>
      <c r="D489" t="s">
        <v>127</v>
      </c>
      <c r="E489">
        <v>3870.9335235919998</v>
      </c>
      <c r="F489">
        <v>214.79</v>
      </c>
      <c r="G489">
        <v>-25.621466552555798</v>
      </c>
      <c r="H489">
        <f>(Table2[[#This Row],[1Y Return vs Nifty]]-AVERAGE(Table2[1Y Return vs Nifty]))/_xlfn.STDEV.P(Table2[1Y Return vs Nifty])</f>
        <v>-0.81400487536296751</v>
      </c>
      <c r="I489">
        <v>-21.1809113741222</v>
      </c>
      <c r="J489">
        <f>(Table2[[#This Row],[1M Return vs Nifty]]-AVERAGE(Table2[1M Return vs Nifty]))/_xlfn.STDEV.P(Table2[1M Return vs Nifty])</f>
        <v>-2.1870562573619341</v>
      </c>
      <c r="K489">
        <v>-10.3127144791993</v>
      </c>
      <c r="L489">
        <f>(Table2[[#This Row],[6M Return vs Nifty]]-AVERAGE(Table2[6M Return vs Nifty]))/_xlfn.STDEV.P(Table2[6M Return vs Nifty])</f>
        <v>-0.60517595163095816</v>
      </c>
      <c r="M489">
        <v>-8.2917730813169701</v>
      </c>
      <c r="N489">
        <f>(Table2[[#This Row],[1W Return vs Nifty]]-AVERAGE(Table2[1W Return vs Nifty]))/_xlfn.STDEV.P(Table2[1W Return vs Nifty])</f>
        <v>-1.7656710444967874</v>
      </c>
      <c r="O489">
        <v>226.84</v>
      </c>
      <c r="P489">
        <v>229.78741614537</v>
      </c>
      <c r="Q489">
        <v>214.41963974286799</v>
      </c>
      <c r="R489">
        <v>29.940344756050798</v>
      </c>
      <c r="S489" s="2">
        <f>(Table2[[#This Row],[Close Price]]-Table2[[#This Row],[20D EMA]])/Table2[[#This Row],[20D EMA]]</f>
        <v>-5.3121142655616342E-2</v>
      </c>
      <c r="T489" s="2">
        <f>(Table2[[#This Row],[Close Price]]-Table2[[#This Row],[50D EMA]])/Table2[[#This Row],[50D EMA]]</f>
        <v>-6.5266481502547644E-2</v>
      </c>
      <c r="U489" s="2">
        <f>(Table2[[#This Row],[Close Price]]-Table2[[#This Row],[200D EMA]])/Table2[[#This Row],[200D EMA]]</f>
        <v>1.7272683490007826E-3</v>
      </c>
      <c r="V489">
        <v>0.42975845300948601</v>
      </c>
      <c r="W489">
        <v>212.04</v>
      </c>
      <c r="X489">
        <v>218.97</v>
      </c>
      <c r="Y489">
        <v>212.04</v>
      </c>
      <c r="Z489">
        <v>218.97</v>
      </c>
      <c r="AA489">
        <v>212.04</v>
      </c>
      <c r="AB489">
        <v>218.97</v>
      </c>
      <c r="AC489" s="2">
        <f>(Table2[[#This Row],[Close Price]]/Table2[[#This Row],[Day Low]])-1</f>
        <v>1.2969251084701039E-2</v>
      </c>
      <c r="AD489" s="2">
        <f>(Table2[[#This Row],[Day High]]/Table2[[#This Row],[Close Price]])-1</f>
        <v>1.946086875552866E-2</v>
      </c>
      <c r="AE489" s="2">
        <f>(Table2[[#This Row],[Close Price]]/Table2[[#This Row],[Current Week Low]])-1</f>
        <v>1.2969251084701039E-2</v>
      </c>
      <c r="AF489" s="2">
        <f>(Table2[[#This Row],[Current Week High]]/Table2[[#This Row],[Close Price]])-1</f>
        <v>1.946086875552866E-2</v>
      </c>
      <c r="AG489" s="2">
        <f>(Table2[[#This Row],[Close Price]]/Table2[[#This Row],[Current Month Low]])-1</f>
        <v>1.2969251084701039E-2</v>
      </c>
      <c r="AH489" s="2">
        <f>(Table2[[#This Row],[Current Month High]]/Table2[[#This Row],[Close Price]])-1</f>
        <v>1.946086875552866E-2</v>
      </c>
      <c r="AI489">
        <v>28.008752735229699</v>
      </c>
      <c r="AJ489">
        <v>35.045583149952797</v>
      </c>
      <c r="AK489" t="str">
        <f>IF(AND(Table2[[#This Row],[20D EMA]]&gt;Table2[[#This Row],[50D EMA]],Table2[[#This Row],[50D EMA]]&gt;Table2[[#This Row],[200D EMA]]),"Uptrend","Downtrend/NoTrend")</f>
        <v>Downtrend/NoTrend</v>
      </c>
      <c r="AL489">
        <v>7.0000000000000007E-2</v>
      </c>
      <c r="AM489" t="s">
        <v>10354</v>
      </c>
      <c r="AN489">
        <v>0.18</v>
      </c>
      <c r="AO489" t="s">
        <v>10354</v>
      </c>
      <c r="AP489">
        <v>8.5777269124979003E-2</v>
      </c>
      <c r="AQ489">
        <f>(Table2[[#This Row],[Sharpe Ratio]]-AVERAGE(Table2[Sharpe Ratio]))/_xlfn.STDEV.P(Table2[Sharpe Ratio])</f>
        <v>0.25408876927174101</v>
      </c>
      <c r="AR48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9">
        <f>_xlfn.RANK.AVG(Table2[[#This Row],[1Y Return vs Nifty Z-Score]],Table2[1Y Return vs Nifty Z-Score])</f>
        <v>597</v>
      </c>
      <c r="AT489">
        <f>_xlfn.RANK.AVG(Table2[[#This Row],[6M Return vs Nifty Z-Score]],Table2[6M Return vs Nifty Z-Score])</f>
        <v>519</v>
      </c>
      <c r="AU489">
        <f>_xlfn.RANK.AVG(Table2[[#This Row],[Sharpe Ratio Z-Score]],Table2[Sharpe Ratio Z-Score])</f>
        <v>271</v>
      </c>
      <c r="AV489">
        <f>(Table2[[#This Row],[Rank 1Y]]+Table2[[#This Row],[Rank 6M]]+Table2[[#This Row],[Rank Sharpe]])/3</f>
        <v>462.33333333333331</v>
      </c>
    </row>
    <row r="490" spans="1:48" x14ac:dyDescent="0.3">
      <c r="A490" t="s">
        <v>787</v>
      </c>
      <c r="B490" t="s">
        <v>788</v>
      </c>
      <c r="C490" t="s">
        <v>10314</v>
      </c>
      <c r="D490" t="s">
        <v>54</v>
      </c>
      <c r="E490">
        <v>21030.28863676</v>
      </c>
      <c r="F490">
        <v>1069.9000000000001</v>
      </c>
      <c r="G490">
        <v>8.8550784206456097</v>
      </c>
      <c r="H490">
        <f>(Table2[[#This Row],[1Y Return vs Nifty]]-AVERAGE(Table2[1Y Return vs Nifty]))/_xlfn.STDEV.P(Table2[1Y Return vs Nifty])</f>
        <v>-0.23171981359278646</v>
      </c>
      <c r="I490">
        <v>-14.4576727557903</v>
      </c>
      <c r="J490">
        <f>(Table2[[#This Row],[1M Return vs Nifty]]-AVERAGE(Table2[1M Return vs Nifty]))/_xlfn.STDEV.P(Table2[1M Return vs Nifty])</f>
        <v>-1.4966537032426401</v>
      </c>
      <c r="K490">
        <v>-10.870570599293799</v>
      </c>
      <c r="L490">
        <f>(Table2[[#This Row],[6M Return vs Nifty]]-AVERAGE(Table2[6M Return vs Nifty]))/_xlfn.STDEV.P(Table2[6M Return vs Nifty])</f>
        <v>-0.62467025932928166</v>
      </c>
      <c r="M490">
        <v>-8.3636121617767607</v>
      </c>
      <c r="N490">
        <f>(Table2[[#This Row],[1W Return vs Nifty]]-AVERAGE(Table2[1W Return vs Nifty]))/_xlfn.STDEV.P(Table2[1W Return vs Nifty])</f>
        <v>-1.7829332444096162</v>
      </c>
      <c r="O490">
        <v>1092.69</v>
      </c>
      <c r="P490">
        <v>1070.1467036982699</v>
      </c>
      <c r="Q490">
        <v>954.38494678765699</v>
      </c>
      <c r="R490">
        <v>42.034313173554501</v>
      </c>
      <c r="S490" s="2">
        <f>(Table2[[#This Row],[Close Price]]-Table2[[#This Row],[20D EMA]])/Table2[[#This Row],[20D EMA]]</f>
        <v>-2.0856784632420872E-2</v>
      </c>
      <c r="T490" s="2">
        <f>(Table2[[#This Row],[Close Price]]-Table2[[#This Row],[50D EMA]])/Table2[[#This Row],[50D EMA]]</f>
        <v>-2.3053259652834523E-4</v>
      </c>
      <c r="U490" s="2">
        <f>(Table2[[#This Row],[Close Price]]-Table2[[#This Row],[200D EMA]])/Table2[[#This Row],[200D EMA]]</f>
        <v>0.12103612237509891</v>
      </c>
      <c r="V490">
        <v>0.44252058306396802</v>
      </c>
      <c r="W490">
        <v>1061.0999999999999</v>
      </c>
      <c r="X490">
        <v>1079.9000000000001</v>
      </c>
      <c r="Y490">
        <v>1061.0999999999999</v>
      </c>
      <c r="Z490">
        <v>1079.9000000000001</v>
      </c>
      <c r="AA490">
        <v>1061.0999999999999</v>
      </c>
      <c r="AB490">
        <v>1079.9000000000001</v>
      </c>
      <c r="AC490" s="2">
        <f>(Table2[[#This Row],[Close Price]]/Table2[[#This Row],[Day Low]])-1</f>
        <v>8.2932805579116753E-3</v>
      </c>
      <c r="AD490" s="2">
        <f>(Table2[[#This Row],[Day High]]/Table2[[#This Row],[Close Price]])-1</f>
        <v>9.3466679128890728E-3</v>
      </c>
      <c r="AE490" s="2">
        <f>(Table2[[#This Row],[Close Price]]/Table2[[#This Row],[Current Week Low]])-1</f>
        <v>8.2932805579116753E-3</v>
      </c>
      <c r="AF490" s="2">
        <f>(Table2[[#This Row],[Current Week High]]/Table2[[#This Row],[Close Price]])-1</f>
        <v>9.3466679128890728E-3</v>
      </c>
      <c r="AG490" s="2">
        <f>(Table2[[#This Row],[Close Price]]/Table2[[#This Row],[Current Month Low]])-1</f>
        <v>8.2932805579116753E-3</v>
      </c>
      <c r="AH490" s="2">
        <f>(Table2[[#This Row],[Current Month High]]/Table2[[#This Row],[Close Price]])-1</f>
        <v>9.3466679128890728E-3</v>
      </c>
      <c r="AI490">
        <v>20.1000093466679</v>
      </c>
      <c r="AJ490">
        <v>51.297461641801597</v>
      </c>
      <c r="AK490" t="str">
        <f>IF(AND(Table2[[#This Row],[20D EMA]]&gt;Table2[[#This Row],[50D EMA]],Table2[[#This Row],[50D EMA]]&gt;Table2[[#This Row],[200D EMA]]),"Uptrend","Downtrend/NoTrend")</f>
        <v>Uptrend</v>
      </c>
      <c r="AL490">
        <v>0.03</v>
      </c>
      <c r="AM490" t="s">
        <v>10354</v>
      </c>
      <c r="AN490">
        <v>0.73</v>
      </c>
      <c r="AO490" t="s">
        <v>10354</v>
      </c>
      <c r="AP490">
        <v>1.1684468148114E-2</v>
      </c>
      <c r="AQ490">
        <f>(Table2[[#This Row],[Sharpe Ratio]]-AVERAGE(Table2[Sharpe Ratio]))/_xlfn.STDEV.P(Table2[Sharpe Ratio])</f>
        <v>-0.59363003652575075</v>
      </c>
      <c r="AR49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-4.7296070571000755</v>
      </c>
      <c r="AS490">
        <f>_xlfn.RANK.AVG(Table2[[#This Row],[1Y Return vs Nifty Z-Score]],Table2[1Y Return vs Nifty Z-Score])</f>
        <v>370</v>
      </c>
      <c r="AT490">
        <f>_xlfn.RANK.AVG(Table2[[#This Row],[6M Return vs Nifty Z-Score]],Table2[6M Return vs Nifty Z-Score])</f>
        <v>527</v>
      </c>
      <c r="AU490">
        <f>_xlfn.RANK.AVG(Table2[[#This Row],[Sharpe Ratio Z-Score]],Table2[Sharpe Ratio Z-Score])</f>
        <v>492</v>
      </c>
      <c r="AV490">
        <f>(Table2[[#This Row],[Rank 1Y]]+Table2[[#This Row],[Rank 6M]]+Table2[[#This Row],[Rank Sharpe]])/3</f>
        <v>463</v>
      </c>
    </row>
    <row r="491" spans="1:48" x14ac:dyDescent="0.3">
      <c r="A491" t="s">
        <v>220</v>
      </c>
      <c r="B491" t="s">
        <v>221</v>
      </c>
      <c r="C491" t="s">
        <v>10312</v>
      </c>
      <c r="D491" t="s">
        <v>222</v>
      </c>
      <c r="E491">
        <v>118698.74353358999</v>
      </c>
      <c r="F491">
        <v>1199.7</v>
      </c>
      <c r="G491">
        <v>13.4967477559617</v>
      </c>
      <c r="H491">
        <f>(Table2[[#This Row],[1Y Return vs Nifty]]-AVERAGE(Table2[1Y Return vs Nifty]))/_xlfn.STDEV.P(Table2[1Y Return vs Nifty])</f>
        <v>-0.15332522046484545</v>
      </c>
      <c r="I491">
        <v>-2.80418856711586</v>
      </c>
      <c r="J491">
        <f>(Table2[[#This Row],[1M Return vs Nifty]]-AVERAGE(Table2[1M Return vs Nifty]))/_xlfn.STDEV.P(Table2[1M Return vs Nifty])</f>
        <v>-0.29996923241155327</v>
      </c>
      <c r="K491">
        <v>-12.350459964464401</v>
      </c>
      <c r="L491">
        <f>(Table2[[#This Row],[6M Return vs Nifty]]-AVERAGE(Table2[6M Return vs Nifty]))/_xlfn.STDEV.P(Table2[6M Return vs Nifty])</f>
        <v>-0.67638506105848939</v>
      </c>
      <c r="M491">
        <v>-1.3917129369705299</v>
      </c>
      <c r="N491">
        <f>(Table2[[#This Row],[1W Return vs Nifty]]-AVERAGE(Table2[1W Return vs Nifty]))/_xlfn.STDEV.P(Table2[1W Return vs Nifty])</f>
        <v>-0.10765681519552696</v>
      </c>
      <c r="O491">
        <v>1192.22</v>
      </c>
      <c r="P491">
        <v>1170.0080833698701</v>
      </c>
      <c r="Q491">
        <v>1087.1561565198599</v>
      </c>
      <c r="R491">
        <v>53.247666214354801</v>
      </c>
      <c r="S491" s="2">
        <f>(Table2[[#This Row],[Close Price]]-Table2[[#This Row],[20D EMA]])/Table2[[#This Row],[20D EMA]]</f>
        <v>6.2740098304004443E-3</v>
      </c>
      <c r="T491" s="2">
        <f>(Table2[[#This Row],[Close Price]]-Table2[[#This Row],[50D EMA]])/Table2[[#This Row],[50D EMA]]</f>
        <v>2.5377531191588865E-2</v>
      </c>
      <c r="U491" s="2">
        <f>(Table2[[#This Row],[Close Price]]-Table2[[#This Row],[200D EMA]])/Table2[[#This Row],[200D EMA]]</f>
        <v>0.10352132286166583</v>
      </c>
      <c r="V491">
        <v>0.67926852887080802</v>
      </c>
      <c r="W491">
        <v>1197.2</v>
      </c>
      <c r="X491">
        <v>1227</v>
      </c>
      <c r="Y491">
        <v>1197.2</v>
      </c>
      <c r="Z491">
        <v>1227</v>
      </c>
      <c r="AA491">
        <v>1197.2</v>
      </c>
      <c r="AB491">
        <v>1227</v>
      </c>
      <c r="AC491" s="2">
        <f>(Table2[[#This Row],[Close Price]]/Table2[[#This Row],[Day Low]])-1</f>
        <v>2.0882058135649473E-3</v>
      </c>
      <c r="AD491" s="2">
        <f>(Table2[[#This Row],[Day High]]/Table2[[#This Row],[Close Price]])-1</f>
        <v>2.2755688922230455E-2</v>
      </c>
      <c r="AE491" s="2">
        <f>(Table2[[#This Row],[Close Price]]/Table2[[#This Row],[Current Week Low]])-1</f>
        <v>2.0882058135649473E-3</v>
      </c>
      <c r="AF491" s="2">
        <f>(Table2[[#This Row],[Current Week High]]/Table2[[#This Row],[Close Price]])-1</f>
        <v>2.2755688922230455E-2</v>
      </c>
      <c r="AG491" s="2">
        <f>(Table2[[#This Row],[Close Price]]/Table2[[#This Row],[Current Month Low]])-1</f>
        <v>2.0882058135649473E-3</v>
      </c>
      <c r="AH491" s="2">
        <f>(Table2[[#This Row],[Current Month High]]/Table2[[#This Row],[Close Price]])-1</f>
        <v>2.2755688922230455E-2</v>
      </c>
      <c r="AI491">
        <v>4.4778193567679399</v>
      </c>
      <c r="AJ491">
        <v>45.114919280697201</v>
      </c>
      <c r="AK491" t="str">
        <f>IF(AND(Table2[[#This Row],[20D EMA]]&gt;Table2[[#This Row],[50D EMA]],Table2[[#This Row],[50D EMA]]&gt;Table2[[#This Row],[200D EMA]]),"Uptrend","Downtrend/NoTrend")</f>
        <v>Uptrend</v>
      </c>
      <c r="AL491">
        <v>-0.02</v>
      </c>
      <c r="AM491" t="s">
        <v>10353</v>
      </c>
      <c r="AN491">
        <v>2.75</v>
      </c>
      <c r="AO491" t="s">
        <v>10354</v>
      </c>
      <c r="AP491">
        <v>7.5494408872799996E-3</v>
      </c>
      <c r="AQ491">
        <f>(Table2[[#This Row],[Sharpe Ratio]]-AVERAGE(Table2[Sharpe Ratio]))/_xlfn.STDEV.P(Table2[Sharpe Ratio])</f>
        <v>-0.64094017091503896</v>
      </c>
      <c r="AR49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-1.8782765000454542</v>
      </c>
      <c r="AS491">
        <f>_xlfn.RANK.AVG(Table2[[#This Row],[1Y Return vs Nifty Z-Score]],Table2[1Y Return vs Nifty Z-Score])</f>
        <v>348</v>
      </c>
      <c r="AT491">
        <f>_xlfn.RANK.AVG(Table2[[#This Row],[6M Return vs Nifty Z-Score]],Table2[6M Return vs Nifty Z-Score])</f>
        <v>543</v>
      </c>
      <c r="AU491">
        <f>_xlfn.RANK.AVG(Table2[[#This Row],[Sharpe Ratio Z-Score]],Table2[Sharpe Ratio Z-Score])</f>
        <v>504</v>
      </c>
      <c r="AV491">
        <f>(Table2[[#This Row],[Rank 1Y]]+Table2[[#This Row],[Rank 6M]]+Table2[[#This Row],[Rank Sharpe]])/3</f>
        <v>465</v>
      </c>
    </row>
    <row r="492" spans="1:48" x14ac:dyDescent="0.3">
      <c r="A492" t="s">
        <v>168</v>
      </c>
      <c r="B492" t="s">
        <v>169</v>
      </c>
      <c r="C492" t="s">
        <v>10323</v>
      </c>
      <c r="D492" t="s">
        <v>170</v>
      </c>
      <c r="E492">
        <v>160833.76255109999</v>
      </c>
      <c r="F492">
        <v>3162.2</v>
      </c>
      <c r="G492">
        <v>-2.2925105888947699</v>
      </c>
      <c r="H492">
        <f>(Table2[[#This Row],[1Y Return vs Nifty]]-AVERAGE(Table2[1Y Return vs Nifty]))/_xlfn.STDEV.P(Table2[1Y Return vs Nifty])</f>
        <v>-0.41999490206392875</v>
      </c>
      <c r="I492">
        <v>-2.1638594159090498</v>
      </c>
      <c r="J492">
        <f>(Table2[[#This Row],[1M Return vs Nifty]]-AVERAGE(Table2[1M Return vs Nifty]))/_xlfn.STDEV.P(Table2[1M Return vs Nifty])</f>
        <v>-0.23421448138058262</v>
      </c>
      <c r="K492">
        <v>2.3559042431600901</v>
      </c>
      <c r="L492">
        <f>(Table2[[#This Row],[6M Return vs Nifty]]-AVERAGE(Table2[6M Return vs Nifty]))/_xlfn.STDEV.P(Table2[6M Return vs Nifty])</f>
        <v>-0.16247048943296455</v>
      </c>
      <c r="M492">
        <v>0.13673888596575001</v>
      </c>
      <c r="N492">
        <f>(Table2[[#This Row],[1W Return vs Nifty]]-AVERAGE(Table2[1W Return vs Nifty]))/_xlfn.STDEV.P(Table2[1W Return vs Nifty])</f>
        <v>0.25961460247554852</v>
      </c>
      <c r="O492">
        <v>3102.93</v>
      </c>
      <c r="P492">
        <v>3096.47484937529</v>
      </c>
      <c r="Q492">
        <v>2917.08244642822</v>
      </c>
      <c r="R492">
        <v>66.580747444177504</v>
      </c>
      <c r="S492" s="2">
        <f>(Table2[[#This Row],[Close Price]]-Table2[[#This Row],[20D EMA]])/Table2[[#This Row],[20D EMA]]</f>
        <v>1.9101301028382846E-2</v>
      </c>
      <c r="T492" s="2">
        <f>(Table2[[#This Row],[Close Price]]-Table2[[#This Row],[50D EMA]])/Table2[[#This Row],[50D EMA]]</f>
        <v>2.1225798309961991E-2</v>
      </c>
      <c r="U492" s="2">
        <f>(Table2[[#This Row],[Close Price]]-Table2[[#This Row],[200D EMA]])/Table2[[#This Row],[200D EMA]]</f>
        <v>8.4028325586721242E-2</v>
      </c>
      <c r="V492">
        <v>0.66114231218827701</v>
      </c>
      <c r="W492">
        <v>3135.6</v>
      </c>
      <c r="X492">
        <v>3181.75</v>
      </c>
      <c r="Y492">
        <v>3135.6</v>
      </c>
      <c r="Z492">
        <v>3181.75</v>
      </c>
      <c r="AA492">
        <v>3135.6</v>
      </c>
      <c r="AB492">
        <v>3181.75</v>
      </c>
      <c r="AC492" s="2">
        <f>(Table2[[#This Row],[Close Price]]/Table2[[#This Row],[Day Low]])-1</f>
        <v>8.4832249011352889E-3</v>
      </c>
      <c r="AD492" s="2">
        <f>(Table2[[#This Row],[Day High]]/Table2[[#This Row],[Close Price]])-1</f>
        <v>6.1824046549869838E-3</v>
      </c>
      <c r="AE492" s="2">
        <f>(Table2[[#This Row],[Close Price]]/Table2[[#This Row],[Current Week Low]])-1</f>
        <v>8.4832249011352889E-3</v>
      </c>
      <c r="AF492" s="2">
        <f>(Table2[[#This Row],[Current Week High]]/Table2[[#This Row],[Close Price]])-1</f>
        <v>6.1824046549869838E-3</v>
      </c>
      <c r="AG492" s="2">
        <f>(Table2[[#This Row],[Close Price]]/Table2[[#This Row],[Current Month Low]])-1</f>
        <v>8.4832249011352889E-3</v>
      </c>
      <c r="AH492" s="2">
        <f>(Table2[[#This Row],[Current Month High]]/Table2[[#This Row],[Close Price]])-1</f>
        <v>6.1824046549869838E-3</v>
      </c>
      <c r="AI492">
        <v>3.6920498387198601</v>
      </c>
      <c r="AJ492">
        <v>37.933741903120897</v>
      </c>
      <c r="AK492" t="str">
        <f>IF(AND(Table2[[#This Row],[20D EMA]]&gt;Table2[[#This Row],[50D EMA]],Table2[[#This Row],[50D EMA]]&gt;Table2[[#This Row],[200D EMA]]),"Uptrend","Downtrend/NoTrend")</f>
        <v>Uptrend</v>
      </c>
      <c r="AL492">
        <v>-0.01</v>
      </c>
      <c r="AM492" t="s">
        <v>10353</v>
      </c>
      <c r="AN492">
        <v>4.34</v>
      </c>
      <c r="AO492" t="s">
        <v>10354</v>
      </c>
      <c r="AP492">
        <v>-3.0422441905930001E-3</v>
      </c>
      <c r="AQ492">
        <f>(Table2[[#This Row],[Sharpe Ratio]]-AVERAGE(Table2[Sharpe Ratio]))/_xlfn.STDEV.P(Table2[Sharpe Ratio])</f>
        <v>-0.76212293775902928</v>
      </c>
      <c r="AR49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-1.3191882081609567</v>
      </c>
      <c r="AS492">
        <f>_xlfn.RANK.AVG(Table2[[#This Row],[1Y Return vs Nifty Z-Score]],Table2[1Y Return vs Nifty Z-Score])</f>
        <v>439</v>
      </c>
      <c r="AT492">
        <f>_xlfn.RANK.AVG(Table2[[#This Row],[6M Return vs Nifty Z-Score]],Table2[6M Return vs Nifty Z-Score])</f>
        <v>381</v>
      </c>
      <c r="AU492">
        <f>_xlfn.RANK.AVG(Table2[[#This Row],[Sharpe Ratio Z-Score]],Table2[Sharpe Ratio Z-Score])</f>
        <v>580</v>
      </c>
      <c r="AV492">
        <f>(Table2[[#This Row],[Rank 1Y]]+Table2[[#This Row],[Rank 6M]]+Table2[[#This Row],[Rank Sharpe]])/3</f>
        <v>466.66666666666669</v>
      </c>
    </row>
    <row r="493" spans="1:48" x14ac:dyDescent="0.3">
      <c r="A493" t="s">
        <v>66</v>
      </c>
      <c r="B493" t="s">
        <v>67</v>
      </c>
      <c r="C493" t="s">
        <v>10310</v>
      </c>
      <c r="D493" t="s">
        <v>24</v>
      </c>
      <c r="E493">
        <v>367605.93604896002</v>
      </c>
      <c r="F493">
        <v>1188.8</v>
      </c>
      <c r="G493">
        <v>-9.0376595335236001</v>
      </c>
      <c r="H493">
        <f>(Table2[[#This Row],[1Y Return vs Nifty]]-AVERAGE(Table2[1Y Return vs Nifty]))/_xlfn.STDEV.P(Table2[1Y Return vs Nifty])</f>
        <v>-0.53391581475762206</v>
      </c>
      <c r="I493">
        <v>-1.0901701644777699</v>
      </c>
      <c r="J493">
        <f>(Table2[[#This Row],[1M Return vs Nifty]]-AVERAGE(Table2[1M Return vs Nifty]))/_xlfn.STDEV.P(Table2[1M Return vs Nifty])</f>
        <v>-0.12395842122865151</v>
      </c>
      <c r="K493">
        <v>-4.5623442199475903</v>
      </c>
      <c r="L493">
        <f>(Table2[[#This Row],[6M Return vs Nifty]]-AVERAGE(Table2[6M Return vs Nifty]))/_xlfn.STDEV.P(Table2[6M Return vs Nifty])</f>
        <v>-0.40422899922654382</v>
      </c>
      <c r="M493">
        <v>-0.49858534791911502</v>
      </c>
      <c r="N493">
        <f>(Table2[[#This Row],[1W Return vs Nifty]]-AVERAGE(Table2[1W Return vs Nifty]))/_xlfn.STDEV.P(Table2[1W Return vs Nifty])</f>
        <v>0.10695265490337964</v>
      </c>
      <c r="O493">
        <v>1175.6500000000001</v>
      </c>
      <c r="P493">
        <v>1186.54371766756</v>
      </c>
      <c r="Q493">
        <v>1126.8330687233699</v>
      </c>
      <c r="R493">
        <v>64.515544453304898</v>
      </c>
      <c r="S493" s="2">
        <f>(Table2[[#This Row],[Close Price]]-Table2[[#This Row],[20D EMA]])/Table2[[#This Row],[20D EMA]]</f>
        <v>1.1185301747969091E-2</v>
      </c>
      <c r="T493" s="2">
        <f>(Table2[[#This Row],[Close Price]]-Table2[[#This Row],[50D EMA]])/Table2[[#This Row],[50D EMA]]</f>
        <v>1.9015585341222777E-3</v>
      </c>
      <c r="U493" s="2">
        <f>(Table2[[#This Row],[Close Price]]-Table2[[#This Row],[200D EMA]])/Table2[[#This Row],[200D EMA]]</f>
        <v>5.4992112848475952E-2</v>
      </c>
      <c r="V493">
        <v>0.64916417066382803</v>
      </c>
      <c r="W493">
        <v>1174.0999999999999</v>
      </c>
      <c r="X493">
        <v>1194</v>
      </c>
      <c r="Y493">
        <v>1174.0999999999999</v>
      </c>
      <c r="Z493">
        <v>1194</v>
      </c>
      <c r="AA493">
        <v>1174.0999999999999</v>
      </c>
      <c r="AB493">
        <v>1194</v>
      </c>
      <c r="AC493" s="2">
        <f>(Table2[[#This Row],[Close Price]]/Table2[[#This Row],[Day Low]])-1</f>
        <v>1.2520228259943922E-2</v>
      </c>
      <c r="AD493" s="2">
        <f>(Table2[[#This Row],[Day High]]/Table2[[#This Row],[Close Price]])-1</f>
        <v>4.3741588156123168E-3</v>
      </c>
      <c r="AE493" s="2">
        <f>(Table2[[#This Row],[Close Price]]/Table2[[#This Row],[Current Week Low]])-1</f>
        <v>1.2520228259943922E-2</v>
      </c>
      <c r="AF493" s="2">
        <f>(Table2[[#This Row],[Current Week High]]/Table2[[#This Row],[Close Price]])-1</f>
        <v>4.3741588156123168E-3</v>
      </c>
      <c r="AG493" s="2">
        <f>(Table2[[#This Row],[Close Price]]/Table2[[#This Row],[Current Month Low]])-1</f>
        <v>1.2520228259943922E-2</v>
      </c>
      <c r="AH493" s="2">
        <f>(Table2[[#This Row],[Current Month High]]/Table2[[#This Row],[Close Price]])-1</f>
        <v>4.3741588156123168E-3</v>
      </c>
      <c r="AI493">
        <v>12.689266487214001</v>
      </c>
      <c r="AJ493">
        <v>24.9527012823207</v>
      </c>
      <c r="AK493" t="str">
        <f>IF(AND(Table2[[#This Row],[20D EMA]]&gt;Table2[[#This Row],[50D EMA]],Table2[[#This Row],[50D EMA]]&gt;Table2[[#This Row],[200D EMA]]),"Uptrend","Downtrend/NoTrend")</f>
        <v>Downtrend/NoTrend</v>
      </c>
      <c r="AL493">
        <v>-0.03</v>
      </c>
      <c r="AM493" t="s">
        <v>10353</v>
      </c>
      <c r="AN493">
        <v>3.1</v>
      </c>
      <c r="AO493" t="s">
        <v>10354</v>
      </c>
      <c r="AP493">
        <v>2.6327806677117999E-2</v>
      </c>
      <c r="AQ493">
        <f>(Table2[[#This Row],[Sharpe Ratio]]-AVERAGE(Table2[Sharpe Ratio]))/_xlfn.STDEV.P(Table2[Sharpe Ratio])</f>
        <v>-0.42609104100887613</v>
      </c>
      <c r="AR49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3">
        <f>_xlfn.RANK.AVG(Table2[[#This Row],[1Y Return vs Nifty Z-Score]],Table2[1Y Return vs Nifty Z-Score])</f>
        <v>492</v>
      </c>
      <c r="AT493">
        <f>_xlfn.RANK.AVG(Table2[[#This Row],[6M Return vs Nifty Z-Score]],Table2[6M Return vs Nifty Z-Score])</f>
        <v>458</v>
      </c>
      <c r="AU493">
        <f>_xlfn.RANK.AVG(Table2[[#This Row],[Sharpe Ratio Z-Score]],Table2[Sharpe Ratio Z-Score])</f>
        <v>454</v>
      </c>
      <c r="AV493">
        <f>(Table2[[#This Row],[Rank 1Y]]+Table2[[#This Row],[Rank 6M]]+Table2[[#This Row],[Rank Sharpe]])/3</f>
        <v>468</v>
      </c>
    </row>
    <row r="494" spans="1:48" x14ac:dyDescent="0.3">
      <c r="A494" t="s">
        <v>951</v>
      </c>
      <c r="B494" t="s">
        <v>952</v>
      </c>
      <c r="C494" t="s">
        <v>10313</v>
      </c>
      <c r="D494" t="s">
        <v>538</v>
      </c>
      <c r="E494">
        <v>15625.630202175</v>
      </c>
      <c r="F494">
        <v>650.25</v>
      </c>
      <c r="G494">
        <v>-3.5088849168134599</v>
      </c>
      <c r="H494">
        <f>(Table2[[#This Row],[1Y Return vs Nifty]]-AVERAGE(Table2[1Y Return vs Nifty]))/_xlfn.STDEV.P(Table2[1Y Return vs Nifty])</f>
        <v>-0.44053862537548272</v>
      </c>
      <c r="I494">
        <v>-10.8112806430165</v>
      </c>
      <c r="J494">
        <f>(Table2[[#This Row],[1M Return vs Nifty]]-AVERAGE(Table2[1M Return vs Nifty]))/_xlfn.STDEV.P(Table2[1M Return vs Nifty])</f>
        <v>-1.1222093958347188</v>
      </c>
      <c r="K494">
        <v>-30.842439910072901</v>
      </c>
      <c r="L494">
        <f>(Table2[[#This Row],[6M Return vs Nifty]]-AVERAGE(Table2[6M Return vs Nifty]))/_xlfn.STDEV.P(Table2[6M Return vs Nifty])</f>
        <v>-1.3225881482449346</v>
      </c>
      <c r="M494">
        <v>-1.7753094094831701</v>
      </c>
      <c r="N494">
        <f>(Table2[[#This Row],[1W Return vs Nifty]]-AVERAGE(Table2[1W Return vs Nifty]))/_xlfn.STDEV.P(Table2[1W Return vs Nifty])</f>
        <v>-0.19983114359711926</v>
      </c>
      <c r="O494">
        <v>667.41</v>
      </c>
      <c r="P494">
        <v>684.22962304951102</v>
      </c>
      <c r="Q494">
        <v>641.13010668977302</v>
      </c>
      <c r="R494">
        <v>35.066576957836503</v>
      </c>
      <c r="S494" s="2">
        <f>(Table2[[#This Row],[Close Price]]-Table2[[#This Row],[20D EMA]])/Table2[[#This Row],[20D EMA]]</f>
        <v>-2.5711331864970512E-2</v>
      </c>
      <c r="T494" s="2">
        <f>(Table2[[#This Row],[Close Price]]-Table2[[#This Row],[50D EMA]])/Table2[[#This Row],[50D EMA]]</f>
        <v>-4.9661139922689737E-2</v>
      </c>
      <c r="U494" s="2">
        <f>(Table2[[#This Row],[Close Price]]-Table2[[#This Row],[200D EMA]])/Table2[[#This Row],[200D EMA]]</f>
        <v>1.4224715412779509E-2</v>
      </c>
      <c r="V494">
        <v>0.30854858850344302</v>
      </c>
      <c r="W494">
        <v>648.4</v>
      </c>
      <c r="X494">
        <v>666</v>
      </c>
      <c r="Y494">
        <v>648.4</v>
      </c>
      <c r="Z494">
        <v>666</v>
      </c>
      <c r="AA494">
        <v>648.4</v>
      </c>
      <c r="AB494">
        <v>666</v>
      </c>
      <c r="AC494" s="2">
        <f>(Table2[[#This Row],[Close Price]]/Table2[[#This Row],[Day Low]])-1</f>
        <v>2.8531770512030263E-3</v>
      </c>
      <c r="AD494" s="2">
        <f>(Table2[[#This Row],[Day High]]/Table2[[#This Row],[Close Price]])-1</f>
        <v>2.4221453287197159E-2</v>
      </c>
      <c r="AE494" s="2">
        <f>(Table2[[#This Row],[Close Price]]/Table2[[#This Row],[Current Week Low]])-1</f>
        <v>2.8531770512030263E-3</v>
      </c>
      <c r="AF494" s="2">
        <f>(Table2[[#This Row],[Current Week High]]/Table2[[#This Row],[Close Price]])-1</f>
        <v>2.4221453287197159E-2</v>
      </c>
      <c r="AG494" s="2">
        <f>(Table2[[#This Row],[Close Price]]/Table2[[#This Row],[Current Month Low]])-1</f>
        <v>2.8531770512030263E-3</v>
      </c>
      <c r="AH494" s="2">
        <f>(Table2[[#This Row],[Current Month High]]/Table2[[#This Row],[Close Price]])-1</f>
        <v>2.4221453287197159E-2</v>
      </c>
      <c r="AI494">
        <v>27.020376778162198</v>
      </c>
      <c r="AJ494">
        <v>50.416377515614101</v>
      </c>
      <c r="AK494" t="str">
        <f>IF(AND(Table2[[#This Row],[20D EMA]]&gt;Table2[[#This Row],[50D EMA]],Table2[[#This Row],[50D EMA]]&gt;Table2[[#This Row],[200D EMA]]),"Uptrend","Downtrend/NoTrend")</f>
        <v>Downtrend/NoTrend</v>
      </c>
      <c r="AL494">
        <v>-0.09</v>
      </c>
      <c r="AM494" t="s">
        <v>10353</v>
      </c>
      <c r="AN494">
        <v>-0.59</v>
      </c>
      <c r="AO494" t="s">
        <v>10353</v>
      </c>
      <c r="AP494">
        <v>8.9237289646546994E-2</v>
      </c>
      <c r="AQ494">
        <f>(Table2[[#This Row],[Sharpe Ratio]]-AVERAGE(Table2[Sharpe Ratio]))/_xlfn.STDEV.P(Table2[Sharpe Ratio])</f>
        <v>0.29367594138437692</v>
      </c>
      <c r="AR49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4">
        <f>_xlfn.RANK.AVG(Table2[[#This Row],[1Y Return vs Nifty Z-Score]],Table2[1Y Return vs Nifty Z-Score])</f>
        <v>451</v>
      </c>
      <c r="AT494">
        <f>_xlfn.RANK.AVG(Table2[[#This Row],[6M Return vs Nifty Z-Score]],Table2[6M Return vs Nifty Z-Score])</f>
        <v>700</v>
      </c>
      <c r="AU494">
        <f>_xlfn.RANK.AVG(Table2[[#This Row],[Sharpe Ratio Z-Score]],Table2[Sharpe Ratio Z-Score])</f>
        <v>255</v>
      </c>
      <c r="AV494">
        <f>(Table2[[#This Row],[Rank 1Y]]+Table2[[#This Row],[Rank 6M]]+Table2[[#This Row],[Rank Sharpe]])/3</f>
        <v>468.66666666666669</v>
      </c>
    </row>
    <row r="495" spans="1:48" x14ac:dyDescent="0.3">
      <c r="A495" t="s">
        <v>653</v>
      </c>
      <c r="B495" t="s">
        <v>654</v>
      </c>
      <c r="C495" t="s">
        <v>627</v>
      </c>
      <c r="D495" t="s">
        <v>627</v>
      </c>
      <c r="E495">
        <v>28449.179220000002</v>
      </c>
      <c r="F495">
        <v>832.3</v>
      </c>
      <c r="G495">
        <v>-21.346689522243601</v>
      </c>
      <c r="H495">
        <f>(Table2[[#This Row],[1Y Return vs Nifty]]-AVERAGE(Table2[1Y Return vs Nifty]))/_xlfn.STDEV.P(Table2[1Y Return vs Nifty])</f>
        <v>-0.74180684017458365</v>
      </c>
      <c r="I495">
        <v>-3.0313771524792901</v>
      </c>
      <c r="J495">
        <f>(Table2[[#This Row],[1M Return vs Nifty]]-AVERAGE(Table2[1M Return vs Nifty]))/_xlfn.STDEV.P(Table2[1M Return vs Nifty])</f>
        <v>-0.32329899779783339</v>
      </c>
      <c r="K495">
        <v>-5.3793177989220204</v>
      </c>
      <c r="L495">
        <f>(Table2[[#This Row],[6M Return vs Nifty]]-AVERAGE(Table2[6M Return vs Nifty]))/_xlfn.STDEV.P(Table2[6M Return vs Nifty])</f>
        <v>-0.43277817840778177</v>
      </c>
      <c r="M495">
        <v>-5.6686106595985901</v>
      </c>
      <c r="N495">
        <f>(Table2[[#This Row],[1W Return vs Nifty]]-AVERAGE(Table2[1W Return vs Nifty]))/_xlfn.STDEV.P(Table2[1W Return vs Nifty])</f>
        <v>-1.1353518110418479</v>
      </c>
      <c r="O495">
        <v>864.48</v>
      </c>
      <c r="P495">
        <v>863.77725815238603</v>
      </c>
      <c r="Q495">
        <v>816.459671341746</v>
      </c>
      <c r="R495">
        <v>34.186688152436297</v>
      </c>
      <c r="S495" s="2">
        <f>(Table2[[#This Row],[Close Price]]-Table2[[#This Row],[20D EMA]])/Table2[[#This Row],[20D EMA]]</f>
        <v>-3.7224689987044306E-2</v>
      </c>
      <c r="T495" s="2">
        <f>(Table2[[#This Row],[Close Price]]-Table2[[#This Row],[50D EMA]])/Table2[[#This Row],[50D EMA]]</f>
        <v>-3.6441406456701263E-2</v>
      </c>
      <c r="U495" s="2">
        <f>(Table2[[#This Row],[Close Price]]-Table2[[#This Row],[200D EMA]])/Table2[[#This Row],[200D EMA]]</f>
        <v>1.9401238314958557E-2</v>
      </c>
      <c r="V495">
        <v>0.47856154073031298</v>
      </c>
      <c r="W495">
        <v>826.05</v>
      </c>
      <c r="X495">
        <v>852.5</v>
      </c>
      <c r="Y495">
        <v>826.05</v>
      </c>
      <c r="Z495">
        <v>852.5</v>
      </c>
      <c r="AA495">
        <v>826.05</v>
      </c>
      <c r="AB495">
        <v>852.5</v>
      </c>
      <c r="AC495" s="2">
        <f>(Table2[[#This Row],[Close Price]]/Table2[[#This Row],[Day Low]])-1</f>
        <v>7.5661279583560948E-3</v>
      </c>
      <c r="AD495" s="2">
        <f>(Table2[[#This Row],[Day High]]/Table2[[#This Row],[Close Price]])-1</f>
        <v>2.4270094917697937E-2</v>
      </c>
      <c r="AE495" s="2">
        <f>(Table2[[#This Row],[Close Price]]/Table2[[#This Row],[Current Week Low]])-1</f>
        <v>7.5661279583560948E-3</v>
      </c>
      <c r="AF495" s="2">
        <f>(Table2[[#This Row],[Current Week High]]/Table2[[#This Row],[Close Price]])-1</f>
        <v>2.4270094917697937E-2</v>
      </c>
      <c r="AG495" s="2">
        <f>(Table2[[#This Row],[Close Price]]/Table2[[#This Row],[Current Month Low]])-1</f>
        <v>7.5661279583560948E-3</v>
      </c>
      <c r="AH495" s="2">
        <f>(Table2[[#This Row],[Current Month High]]/Table2[[#This Row],[Close Price]])-1</f>
        <v>2.4270094917697937E-2</v>
      </c>
      <c r="AI495">
        <v>21.260362849933902</v>
      </c>
      <c r="AJ495">
        <v>17.225352112675999</v>
      </c>
      <c r="AK495" t="str">
        <f>IF(AND(Table2[[#This Row],[20D EMA]]&gt;Table2[[#This Row],[50D EMA]],Table2[[#This Row],[50D EMA]]&gt;Table2[[#This Row],[200D EMA]]),"Uptrend","Downtrend/NoTrend")</f>
        <v>Uptrend</v>
      </c>
      <c r="AL495">
        <v>-0.09</v>
      </c>
      <c r="AM495" t="s">
        <v>10353</v>
      </c>
      <c r="AN495">
        <v>-2.84</v>
      </c>
      <c r="AO495" t="s">
        <v>10353</v>
      </c>
      <c r="AP495">
        <v>5.8777117394684997E-2</v>
      </c>
      <c r="AQ495">
        <f>(Table2[[#This Row],[Sharpe Ratio]]-AVERAGE(Table2[Sharpe Ratio]))/_xlfn.STDEV.P(Table2[Sharpe Ratio])</f>
        <v>-5.4828373546259759E-2</v>
      </c>
      <c r="AR49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-2.6880642009683067</v>
      </c>
      <c r="AS495">
        <f>_xlfn.RANK.AVG(Table2[[#This Row],[1Y Return vs Nifty Z-Score]],Table2[1Y Return vs Nifty Z-Score])</f>
        <v>569</v>
      </c>
      <c r="AT495">
        <f>_xlfn.RANK.AVG(Table2[[#This Row],[6M Return vs Nifty Z-Score]],Table2[6M Return vs Nifty Z-Score])</f>
        <v>470</v>
      </c>
      <c r="AU495">
        <f>_xlfn.RANK.AVG(Table2[[#This Row],[Sharpe Ratio Z-Score]],Table2[Sharpe Ratio Z-Score])</f>
        <v>369</v>
      </c>
      <c r="AV495">
        <f>(Table2[[#This Row],[Rank 1Y]]+Table2[[#This Row],[Rank 6M]]+Table2[[#This Row],[Rank Sharpe]])/3</f>
        <v>469.33333333333331</v>
      </c>
    </row>
    <row r="496" spans="1:48" x14ac:dyDescent="0.3">
      <c r="A496" t="s">
        <v>1288</v>
      </c>
      <c r="B496" t="s">
        <v>1289</v>
      </c>
      <c r="C496" t="s">
        <v>10309</v>
      </c>
      <c r="D496" t="s">
        <v>298</v>
      </c>
      <c r="E496">
        <v>8993.6191670399894</v>
      </c>
      <c r="F496">
        <v>763.2</v>
      </c>
      <c r="G496">
        <v>-9.1342044528710105</v>
      </c>
      <c r="H496">
        <f>(Table2[[#This Row],[1Y Return vs Nifty]]-AVERAGE(Table2[1Y Return vs Nifty]))/_xlfn.STDEV.P(Table2[1Y Return vs Nifty])</f>
        <v>-0.53554639184617603</v>
      </c>
      <c r="I496">
        <v>-10.981960804341799</v>
      </c>
      <c r="J496">
        <f>(Table2[[#This Row],[1M Return vs Nifty]]-AVERAGE(Table2[1M Return vs Nifty]))/_xlfn.STDEV.P(Table2[1M Return vs Nifty])</f>
        <v>-1.1397363684748354</v>
      </c>
      <c r="K496">
        <v>-20.057039449330698</v>
      </c>
      <c r="L496">
        <f>(Table2[[#This Row],[6M Return vs Nifty]]-AVERAGE(Table2[6M Return vs Nifty]))/_xlfn.STDEV.P(Table2[6M Return vs Nifty])</f>
        <v>-0.94569183455793759</v>
      </c>
      <c r="M496">
        <v>-2.7054966352620999</v>
      </c>
      <c r="N496">
        <f>(Table2[[#This Row],[1W Return vs Nifty]]-AVERAGE(Table2[1W Return vs Nifty]))/_xlfn.STDEV.P(Table2[1W Return vs Nifty])</f>
        <v>-0.42334566723781281</v>
      </c>
      <c r="O496">
        <v>752.72</v>
      </c>
      <c r="P496">
        <v>759.56994797643904</v>
      </c>
      <c r="Q496">
        <v>714.49915970913196</v>
      </c>
      <c r="R496">
        <v>59.654362352876902</v>
      </c>
      <c r="S496" s="2">
        <f>(Table2[[#This Row],[Close Price]]-Table2[[#This Row],[20D EMA]])/Table2[[#This Row],[20D EMA]]</f>
        <v>1.392283983420132E-2</v>
      </c>
      <c r="T496" s="2">
        <f>(Table2[[#This Row],[Close Price]]-Table2[[#This Row],[50D EMA]])/Table2[[#This Row],[50D EMA]]</f>
        <v>4.7790885266482484E-3</v>
      </c>
      <c r="U496" s="2">
        <f>(Table2[[#This Row],[Close Price]]-Table2[[#This Row],[200D EMA]])/Table2[[#This Row],[200D EMA]]</f>
        <v>6.816080834957719E-2</v>
      </c>
      <c r="V496">
        <v>1.0973625959609801</v>
      </c>
      <c r="W496">
        <v>733.15</v>
      </c>
      <c r="X496">
        <v>772.9</v>
      </c>
      <c r="Y496">
        <v>733.15</v>
      </c>
      <c r="Z496">
        <v>772.9</v>
      </c>
      <c r="AA496">
        <v>733.15</v>
      </c>
      <c r="AB496">
        <v>772.9</v>
      </c>
      <c r="AC496" s="2">
        <f>(Table2[[#This Row],[Close Price]]/Table2[[#This Row],[Day Low]])-1</f>
        <v>4.0987519607174505E-2</v>
      </c>
      <c r="AD496" s="2">
        <f>(Table2[[#This Row],[Day High]]/Table2[[#This Row],[Close Price]])-1</f>
        <v>1.2709643605870014E-2</v>
      </c>
      <c r="AE496" s="2">
        <f>(Table2[[#This Row],[Close Price]]/Table2[[#This Row],[Current Week Low]])-1</f>
        <v>4.0987519607174505E-2</v>
      </c>
      <c r="AF496" s="2">
        <f>(Table2[[#This Row],[Current Week High]]/Table2[[#This Row],[Close Price]])-1</f>
        <v>1.2709643605870014E-2</v>
      </c>
      <c r="AG496" s="2">
        <f>(Table2[[#This Row],[Close Price]]/Table2[[#This Row],[Current Month Low]])-1</f>
        <v>4.0987519607174505E-2</v>
      </c>
      <c r="AH496" s="2">
        <f>(Table2[[#This Row],[Current Month High]]/Table2[[#This Row],[Close Price]])-1</f>
        <v>1.2709643605870014E-2</v>
      </c>
      <c r="AI496">
        <v>20.767819706498901</v>
      </c>
      <c r="AJ496">
        <v>44.531767825016601</v>
      </c>
      <c r="AK496" t="str">
        <f>IF(AND(Table2[[#This Row],[20D EMA]]&gt;Table2[[#This Row],[50D EMA]],Table2[[#This Row],[50D EMA]]&gt;Table2[[#This Row],[200D EMA]]),"Uptrend","Downtrend/NoTrend")</f>
        <v>Downtrend/NoTrend</v>
      </c>
      <c r="AL496">
        <v>-0.17</v>
      </c>
      <c r="AM496" t="s">
        <v>10353</v>
      </c>
      <c r="AN496">
        <v>6.3</v>
      </c>
      <c r="AO496" t="s">
        <v>10354</v>
      </c>
      <c r="AP496">
        <v>8.1173429346713996E-2</v>
      </c>
      <c r="AQ496">
        <f>(Table2[[#This Row],[Sharpe Ratio]]-AVERAGE(Table2[Sharpe Ratio]))/_xlfn.STDEV.P(Table2[Sharpe Ratio])</f>
        <v>0.20141480489924535</v>
      </c>
      <c r="AR49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6">
        <f>_xlfn.RANK.AVG(Table2[[#This Row],[1Y Return vs Nifty Z-Score]],Table2[1Y Return vs Nifty Z-Score])</f>
        <v>494</v>
      </c>
      <c r="AT496">
        <f>_xlfn.RANK.AVG(Table2[[#This Row],[6M Return vs Nifty Z-Score]],Table2[6M Return vs Nifty Z-Score])</f>
        <v>626</v>
      </c>
      <c r="AU496">
        <f>_xlfn.RANK.AVG(Table2[[#This Row],[Sharpe Ratio Z-Score]],Table2[Sharpe Ratio Z-Score])</f>
        <v>288</v>
      </c>
      <c r="AV496">
        <f>(Table2[[#This Row],[Rank 1Y]]+Table2[[#This Row],[Rank 6M]]+Table2[[#This Row],[Rank Sharpe]])/3</f>
        <v>469.33333333333331</v>
      </c>
    </row>
    <row r="497" spans="1:48" x14ac:dyDescent="0.3">
      <c r="A497" t="s">
        <v>2018</v>
      </c>
      <c r="B497" t="s">
        <v>2019</v>
      </c>
      <c r="C497" t="s">
        <v>10312</v>
      </c>
      <c r="D497" t="s">
        <v>357</v>
      </c>
      <c r="E497">
        <v>3245.9335244399999</v>
      </c>
      <c r="F497">
        <v>2304.15</v>
      </c>
      <c r="G497">
        <v>-11.1247255518862</v>
      </c>
      <c r="H497">
        <f>(Table2[[#This Row],[1Y Return vs Nifty]]-AVERAGE(Table2[1Y Return vs Nifty]))/_xlfn.STDEV.P(Table2[1Y Return vs Nifty])</f>
        <v>-0.56916492009475317</v>
      </c>
      <c r="I497">
        <v>15.613435869450701</v>
      </c>
      <c r="J497">
        <f>(Table2[[#This Row],[1M Return vs Nifty]]-AVERAGE(Table2[1M Return vs Nifty]))/_xlfn.STDEV.P(Table2[1M Return vs Nifty])</f>
        <v>1.5913179393905279</v>
      </c>
      <c r="K497">
        <v>17.177262631032399</v>
      </c>
      <c r="L497">
        <f>(Table2[[#This Row],[6M Return vs Nifty]]-AVERAGE(Table2[6M Return vs Nifty]))/_xlfn.STDEV.P(Table2[6M Return vs Nifty])</f>
        <v>0.35546255909461111</v>
      </c>
      <c r="M497">
        <v>2.1316552462190299</v>
      </c>
      <c r="N497">
        <f>(Table2[[#This Row],[1W Return vs Nifty]]-AVERAGE(Table2[1W Return vs Nifty]))/_xlfn.STDEV.P(Table2[1W Return vs Nifty])</f>
        <v>0.73897270115471692</v>
      </c>
      <c r="O497">
        <v>2233.8000000000002</v>
      </c>
      <c r="P497">
        <v>2097.40920205361</v>
      </c>
      <c r="Q497">
        <v>1934.2687180196799</v>
      </c>
      <c r="R497">
        <v>56.614789488812697</v>
      </c>
      <c r="S497" s="2">
        <f>(Table2[[#This Row],[Close Price]]-Table2[[#This Row],[20D EMA]])/Table2[[#This Row],[20D EMA]]</f>
        <v>3.1493419285522385E-2</v>
      </c>
      <c r="T497" s="2">
        <f>(Table2[[#This Row],[Close Price]]-Table2[[#This Row],[50D EMA]])/Table2[[#This Row],[50D EMA]]</f>
        <v>9.8569605656333811E-2</v>
      </c>
      <c r="U497" s="2">
        <f>(Table2[[#This Row],[Close Price]]-Table2[[#This Row],[200D EMA]])/Table2[[#This Row],[200D EMA]]</f>
        <v>0.19122538587038085</v>
      </c>
      <c r="V497">
        <v>0.56335340102282905</v>
      </c>
      <c r="W497">
        <v>2277.9499999999998</v>
      </c>
      <c r="X497">
        <v>2360.65</v>
      </c>
      <c r="Y497">
        <v>2277.9499999999998</v>
      </c>
      <c r="Z497">
        <v>2360.65</v>
      </c>
      <c r="AA497">
        <v>2277.9499999999998</v>
      </c>
      <c r="AB497">
        <v>2360.65</v>
      </c>
      <c r="AC497" s="2">
        <f>(Table2[[#This Row],[Close Price]]/Table2[[#This Row],[Day Low]])-1</f>
        <v>1.1501569393533861E-2</v>
      </c>
      <c r="AD497" s="2">
        <f>(Table2[[#This Row],[Day High]]/Table2[[#This Row],[Close Price]])-1</f>
        <v>2.4520973026929571E-2</v>
      </c>
      <c r="AE497" s="2">
        <f>(Table2[[#This Row],[Close Price]]/Table2[[#This Row],[Current Week Low]])-1</f>
        <v>1.1501569393533861E-2</v>
      </c>
      <c r="AF497" s="2">
        <f>(Table2[[#This Row],[Current Week High]]/Table2[[#This Row],[Close Price]])-1</f>
        <v>2.4520973026929571E-2</v>
      </c>
      <c r="AG497" s="2">
        <f>(Table2[[#This Row],[Close Price]]/Table2[[#This Row],[Current Month Low]])-1</f>
        <v>1.1501569393533861E-2</v>
      </c>
      <c r="AH497" s="2">
        <f>(Table2[[#This Row],[Current Month High]]/Table2[[#This Row],[Close Price]])-1</f>
        <v>2.4520973026929571E-2</v>
      </c>
      <c r="AI497">
        <v>9.36787969533232</v>
      </c>
      <c r="AJ497">
        <v>50.4996734160679</v>
      </c>
      <c r="AK497" t="str">
        <f>IF(AND(Table2[[#This Row],[20D EMA]]&gt;Table2[[#This Row],[50D EMA]],Table2[[#This Row],[50D EMA]]&gt;Table2[[#This Row],[200D EMA]]),"Uptrend","Downtrend/NoTrend")</f>
        <v>Uptrend</v>
      </c>
      <c r="AL497">
        <v>0.11</v>
      </c>
      <c r="AM497" t="s">
        <v>10354</v>
      </c>
      <c r="AN497">
        <v>2.2400000000000002</v>
      </c>
      <c r="AO497" t="s">
        <v>10354</v>
      </c>
      <c r="AP497">
        <v>-5.3884439090445997E-2</v>
      </c>
      <c r="AQ497">
        <f>(Table2[[#This Row],[Sharpe Ratio]]-AVERAGE(Table2[Sharpe Ratio]))/_xlfn.STDEV.P(Table2[Sharpe Ratio])</f>
        <v>-1.3438243200307611</v>
      </c>
      <c r="AR49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0.77276395951434174</v>
      </c>
      <c r="AS497">
        <f>_xlfn.RANK.AVG(Table2[[#This Row],[1Y Return vs Nifty Z-Score]],Table2[1Y Return vs Nifty Z-Score])</f>
        <v>511</v>
      </c>
      <c r="AT497">
        <f>_xlfn.RANK.AVG(Table2[[#This Row],[6M Return vs Nifty Z-Score]],Table2[6M Return vs Nifty Z-Score])</f>
        <v>228</v>
      </c>
      <c r="AU497">
        <f>_xlfn.RANK.AVG(Table2[[#This Row],[Sharpe Ratio Z-Score]],Table2[Sharpe Ratio Z-Score])</f>
        <v>670</v>
      </c>
      <c r="AV497">
        <f>(Table2[[#This Row],[Rank 1Y]]+Table2[[#This Row],[Rank 6M]]+Table2[[#This Row],[Rank Sharpe]])/3</f>
        <v>469.66666666666669</v>
      </c>
    </row>
    <row r="498" spans="1:48" x14ac:dyDescent="0.3">
      <c r="A498" t="s">
        <v>1093</v>
      </c>
      <c r="B498" t="s">
        <v>1094</v>
      </c>
      <c r="C498" t="s">
        <v>10313</v>
      </c>
      <c r="D498" t="s">
        <v>46</v>
      </c>
      <c r="E498">
        <v>11687.924357399999</v>
      </c>
      <c r="F498">
        <v>455.6</v>
      </c>
      <c r="G498">
        <v>4.1314380457095599</v>
      </c>
      <c r="H498">
        <f>(Table2[[#This Row],[1Y Return vs Nifty]]-AVERAGE(Table2[1Y Return vs Nifty]))/_xlfn.STDEV.P(Table2[1Y Return vs Nifty])</f>
        <v>-0.31149884103413022</v>
      </c>
      <c r="I498">
        <v>-9.1840267421135504</v>
      </c>
      <c r="J498">
        <f>(Table2[[#This Row],[1M Return vs Nifty]]-AVERAGE(Table2[1M Return vs Nifty]))/_xlfn.STDEV.P(Table2[1M Return vs Nifty])</f>
        <v>-0.95510834332697325</v>
      </c>
      <c r="K498">
        <v>-8.5247351698224598</v>
      </c>
      <c r="L498">
        <f>(Table2[[#This Row],[6M Return vs Nifty]]-AVERAGE(Table2[6M Return vs Nifty]))/_xlfn.STDEV.P(Table2[6M Return vs Nifty])</f>
        <v>-0.54269493267337554</v>
      </c>
      <c r="M498">
        <v>-5.6048541999933104</v>
      </c>
      <c r="N498">
        <f>(Table2[[#This Row],[1W Return vs Nifty]]-AVERAGE(Table2[1W Return vs Nifty]))/_xlfn.STDEV.P(Table2[1W Return vs Nifty])</f>
        <v>-1.1200317826618</v>
      </c>
      <c r="O498">
        <v>467.35</v>
      </c>
      <c r="P498">
        <v>477.39653888576203</v>
      </c>
      <c r="Q498">
        <v>440.377385255462</v>
      </c>
      <c r="R498">
        <v>38.638989407780599</v>
      </c>
      <c r="S498" s="2">
        <f>(Table2[[#This Row],[Close Price]]-Table2[[#This Row],[20D EMA]])/Table2[[#This Row],[20D EMA]]</f>
        <v>-2.5141756713383971E-2</v>
      </c>
      <c r="T498" s="2">
        <f>(Table2[[#This Row],[Close Price]]-Table2[[#This Row],[50D EMA]])/Table2[[#This Row],[50D EMA]]</f>
        <v>-4.5657094491373715E-2</v>
      </c>
      <c r="U498" s="2">
        <f>(Table2[[#This Row],[Close Price]]-Table2[[#This Row],[200D EMA]])/Table2[[#This Row],[200D EMA]]</f>
        <v>3.4567203617205305E-2</v>
      </c>
      <c r="V498">
        <v>0.47557422535474703</v>
      </c>
      <c r="W498">
        <v>449.05</v>
      </c>
      <c r="X498">
        <v>458.4</v>
      </c>
      <c r="Y498">
        <v>449.05</v>
      </c>
      <c r="Z498">
        <v>458.4</v>
      </c>
      <c r="AA498">
        <v>449.05</v>
      </c>
      <c r="AB498">
        <v>458.4</v>
      </c>
      <c r="AC498" s="2">
        <f>(Table2[[#This Row],[Close Price]]/Table2[[#This Row],[Day Low]])-1</f>
        <v>1.4586348958913309E-2</v>
      </c>
      <c r="AD498" s="2">
        <f>(Table2[[#This Row],[Day High]]/Table2[[#This Row],[Close Price]])-1</f>
        <v>6.1457418788410934E-3</v>
      </c>
      <c r="AE498" s="2">
        <f>(Table2[[#This Row],[Close Price]]/Table2[[#This Row],[Current Week Low]])-1</f>
        <v>1.4586348958913309E-2</v>
      </c>
      <c r="AF498" s="2">
        <f>(Table2[[#This Row],[Current Week High]]/Table2[[#This Row],[Close Price]])-1</f>
        <v>6.1457418788410934E-3</v>
      </c>
      <c r="AG498" s="2">
        <f>(Table2[[#This Row],[Close Price]]/Table2[[#This Row],[Current Month Low]])-1</f>
        <v>1.4586348958913309E-2</v>
      </c>
      <c r="AH498" s="2">
        <f>(Table2[[#This Row],[Current Month High]]/Table2[[#This Row],[Close Price]])-1</f>
        <v>6.1457418788410934E-3</v>
      </c>
      <c r="AI498">
        <v>26.163301141352001</v>
      </c>
      <c r="AJ498">
        <v>46.920348274749998</v>
      </c>
      <c r="AK498" t="str">
        <f>IF(AND(Table2[[#This Row],[20D EMA]]&gt;Table2[[#This Row],[50D EMA]],Table2[[#This Row],[50D EMA]]&gt;Table2[[#This Row],[200D EMA]]),"Uptrend","Downtrend/NoTrend")</f>
        <v>Downtrend/NoTrend</v>
      </c>
      <c r="AL498">
        <v>-0.1</v>
      </c>
      <c r="AM498" t="s">
        <v>10353</v>
      </c>
      <c r="AN498">
        <v>-0.88</v>
      </c>
      <c r="AO498" t="s">
        <v>10353</v>
      </c>
      <c r="AP498">
        <v>2.6771042714909998E-3</v>
      </c>
      <c r="AQ498">
        <f>(Table2[[#This Row],[Sharpe Ratio]]-AVERAGE(Table2[Sharpe Ratio]))/_xlfn.STDEV.P(Table2[Sharpe Ratio])</f>
        <v>-0.69668609120586078</v>
      </c>
      <c r="AR49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8">
        <f>_xlfn.RANK.AVG(Table2[[#This Row],[1Y Return vs Nifty Z-Score]],Table2[1Y Return vs Nifty Z-Score])</f>
        <v>396</v>
      </c>
      <c r="AT498">
        <f>_xlfn.RANK.AVG(Table2[[#This Row],[6M Return vs Nifty Z-Score]],Table2[6M Return vs Nifty Z-Score])</f>
        <v>498</v>
      </c>
      <c r="AU498">
        <f>_xlfn.RANK.AVG(Table2[[#This Row],[Sharpe Ratio Z-Score]],Table2[Sharpe Ratio Z-Score])</f>
        <v>516</v>
      </c>
      <c r="AV498">
        <f>(Table2[[#This Row],[Rank 1Y]]+Table2[[#This Row],[Rank 6M]]+Table2[[#This Row],[Rank Sharpe]])/3</f>
        <v>470</v>
      </c>
    </row>
    <row r="499" spans="1:48" x14ac:dyDescent="0.3">
      <c r="A499" t="s">
        <v>394</v>
      </c>
      <c r="B499" t="s">
        <v>395</v>
      </c>
      <c r="C499" t="s">
        <v>10309</v>
      </c>
      <c r="D499" t="s">
        <v>298</v>
      </c>
      <c r="E499">
        <v>60735.926687380001</v>
      </c>
      <c r="F499">
        <v>5738.6</v>
      </c>
      <c r="G499">
        <v>-3.1408349671412998</v>
      </c>
      <c r="H499">
        <f>(Table2[[#This Row],[1Y Return vs Nifty]]-AVERAGE(Table2[1Y Return vs Nifty]))/_xlfn.STDEV.P(Table2[1Y Return vs Nifty])</f>
        <v>-0.43432251561605206</v>
      </c>
      <c r="I499">
        <v>10.4183950102955</v>
      </c>
      <c r="J499">
        <f>(Table2[[#This Row],[1M Return vs Nifty]]-AVERAGE(Table2[1M Return vs Nifty]))/_xlfn.STDEV.P(Table2[1M Return vs Nifty])</f>
        <v>1.057844463060942</v>
      </c>
      <c r="K499">
        <v>-4.9324422462664197</v>
      </c>
      <c r="L499">
        <f>(Table2[[#This Row],[6M Return vs Nifty]]-AVERAGE(Table2[6M Return vs Nifty]))/_xlfn.STDEV.P(Table2[6M Return vs Nifty])</f>
        <v>-0.41716209172784918</v>
      </c>
      <c r="M499">
        <v>2.1999605572837799</v>
      </c>
      <c r="N499">
        <f>(Table2[[#This Row],[1W Return vs Nifty]]-AVERAGE(Table2[1W Return vs Nifty]))/_xlfn.STDEV.P(Table2[1W Return vs Nifty])</f>
        <v>0.75538577224584302</v>
      </c>
      <c r="O499">
        <v>5392.37</v>
      </c>
      <c r="P499">
        <v>5181.16762686727</v>
      </c>
      <c r="Q499">
        <v>4952.7150464874903</v>
      </c>
      <c r="R499">
        <v>74.998210633623103</v>
      </c>
      <c r="S499" s="2">
        <f>(Table2[[#This Row],[Close Price]]-Table2[[#This Row],[20D EMA]])/Table2[[#This Row],[20D EMA]]</f>
        <v>6.4207389329738213E-2</v>
      </c>
      <c r="T499" s="2">
        <f>(Table2[[#This Row],[Close Price]]-Table2[[#This Row],[50D EMA]])/Table2[[#This Row],[50D EMA]]</f>
        <v>0.1075881757313023</v>
      </c>
      <c r="U499" s="2">
        <f>(Table2[[#This Row],[Close Price]]-Table2[[#This Row],[200D EMA]])/Table2[[#This Row],[200D EMA]]</f>
        <v>0.15867760332181166</v>
      </c>
      <c r="V499">
        <v>1.0037618740115599</v>
      </c>
      <c r="W499">
        <v>5724.1</v>
      </c>
      <c r="X499">
        <v>5837</v>
      </c>
      <c r="Y499">
        <v>5724.1</v>
      </c>
      <c r="Z499">
        <v>5837</v>
      </c>
      <c r="AA499">
        <v>5724.1</v>
      </c>
      <c r="AB499">
        <v>5837</v>
      </c>
      <c r="AC499" s="2">
        <f>(Table2[[#This Row],[Close Price]]/Table2[[#This Row],[Day Low]])-1</f>
        <v>2.5331493160496432E-3</v>
      </c>
      <c r="AD499" s="2">
        <f>(Table2[[#This Row],[Day High]]/Table2[[#This Row],[Close Price]])-1</f>
        <v>1.714703934757611E-2</v>
      </c>
      <c r="AE499" s="2">
        <f>(Table2[[#This Row],[Close Price]]/Table2[[#This Row],[Current Week Low]])-1</f>
        <v>2.5331493160496432E-3</v>
      </c>
      <c r="AF499" s="2">
        <f>(Table2[[#This Row],[Current Week High]]/Table2[[#This Row],[Close Price]])-1</f>
        <v>1.714703934757611E-2</v>
      </c>
      <c r="AG499" s="2">
        <f>(Table2[[#This Row],[Close Price]]/Table2[[#This Row],[Current Month Low]])-1</f>
        <v>2.5331493160496432E-3</v>
      </c>
      <c r="AH499" s="2">
        <f>(Table2[[#This Row],[Current Month High]]/Table2[[#This Row],[Close Price]])-1</f>
        <v>1.714703934757611E-2</v>
      </c>
      <c r="AI499">
        <v>4.5551179730247604</v>
      </c>
      <c r="AJ499">
        <v>39.5913403064947</v>
      </c>
      <c r="AK499" t="str">
        <f>IF(AND(Table2[[#This Row],[20D EMA]]&gt;Table2[[#This Row],[50D EMA]],Table2[[#This Row],[50D EMA]]&gt;Table2[[#This Row],[200D EMA]]),"Uptrend","Downtrend/NoTrend")</f>
        <v>Uptrend</v>
      </c>
      <c r="AL499">
        <v>-0.06</v>
      </c>
      <c r="AM499" t="s">
        <v>10353</v>
      </c>
      <c r="AN499">
        <v>16.71</v>
      </c>
      <c r="AO499" t="s">
        <v>10354</v>
      </c>
      <c r="AP499">
        <v>9.8373780689609992E-3</v>
      </c>
      <c r="AQ499">
        <f>(Table2[[#This Row],[Sharpe Ratio]]-AVERAGE(Table2[Sharpe Ratio]))/_xlfn.STDEV.P(Table2[Sharpe Ratio])</f>
        <v>-0.61476316923845364</v>
      </c>
      <c r="AR49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0.34698245872443007</v>
      </c>
      <c r="AS499">
        <f>_xlfn.RANK.AVG(Table2[[#This Row],[1Y Return vs Nifty Z-Score]],Table2[1Y Return vs Nifty Z-Score])</f>
        <v>448</v>
      </c>
      <c r="AT499">
        <f>_xlfn.RANK.AVG(Table2[[#This Row],[6M Return vs Nifty Z-Score]],Table2[6M Return vs Nifty Z-Score])</f>
        <v>465</v>
      </c>
      <c r="AU499">
        <f>_xlfn.RANK.AVG(Table2[[#This Row],[Sharpe Ratio Z-Score]],Table2[Sharpe Ratio Z-Score])</f>
        <v>498</v>
      </c>
      <c r="AV499">
        <f>(Table2[[#This Row],[Rank 1Y]]+Table2[[#This Row],[Rank 6M]]+Table2[[#This Row],[Rank Sharpe]])/3</f>
        <v>470.33333333333331</v>
      </c>
    </row>
    <row r="500" spans="1:48" x14ac:dyDescent="0.3">
      <c r="A500" t="s">
        <v>1081</v>
      </c>
      <c r="B500" t="s">
        <v>1082</v>
      </c>
      <c r="C500" t="s">
        <v>10310</v>
      </c>
      <c r="D500" t="s">
        <v>24</v>
      </c>
      <c r="E500">
        <v>12096.489356055001</v>
      </c>
      <c r="F500">
        <v>109.85</v>
      </c>
      <c r="G500">
        <v>-9.2188262885294705</v>
      </c>
      <c r="H500">
        <f>(Table2[[#This Row],[1Y Return vs Nifty]]-AVERAGE(Table2[1Y Return vs Nifty]))/_xlfn.STDEV.P(Table2[1Y Return vs Nifty])</f>
        <v>-0.53697559627608038</v>
      </c>
      <c r="I500">
        <v>-0.75461709933417898</v>
      </c>
      <c r="J500">
        <f>(Table2[[#This Row],[1M Return vs Nifty]]-AVERAGE(Table2[1M Return vs Nifty]))/_xlfn.STDEV.P(Table2[1M Return vs Nifty])</f>
        <v>-8.9500817331324478E-2</v>
      </c>
      <c r="K500">
        <v>-36.142083437600498</v>
      </c>
      <c r="L500">
        <f>(Table2[[#This Row],[6M Return vs Nifty]]-AVERAGE(Table2[6M Return vs Nifty]))/_xlfn.STDEV.P(Table2[6M Return vs Nifty])</f>
        <v>-1.5077844343402638</v>
      </c>
      <c r="M500">
        <v>-2.07194549511008</v>
      </c>
      <c r="N500">
        <f>(Table2[[#This Row],[1W Return vs Nifty]]-AVERAGE(Table2[1W Return vs Nifty]))/_xlfn.STDEV.P(Table2[1W Return vs Nifty])</f>
        <v>-0.27110977604449316</v>
      </c>
      <c r="O500">
        <v>110.51</v>
      </c>
      <c r="P500">
        <v>113.193483706291</v>
      </c>
      <c r="Q500">
        <v>115.625392370993</v>
      </c>
      <c r="R500">
        <v>47.417900175439101</v>
      </c>
      <c r="S500" s="2">
        <f>(Table2[[#This Row],[Close Price]]-Table2[[#This Row],[20D EMA]])/Table2[[#This Row],[20D EMA]]</f>
        <v>-5.9723101981722084E-3</v>
      </c>
      <c r="T500" s="2">
        <f>(Table2[[#This Row],[Close Price]]-Table2[[#This Row],[50D EMA]])/Table2[[#This Row],[50D EMA]]</f>
        <v>-2.9537775469182667E-2</v>
      </c>
      <c r="U500" s="2">
        <f>(Table2[[#This Row],[Close Price]]-Table2[[#This Row],[200D EMA]])/Table2[[#This Row],[200D EMA]]</f>
        <v>-4.994916992335223E-2</v>
      </c>
      <c r="V500">
        <v>0.51442147517943504</v>
      </c>
      <c r="W500">
        <v>108.86</v>
      </c>
      <c r="X500">
        <v>110.6</v>
      </c>
      <c r="Y500">
        <v>108.86</v>
      </c>
      <c r="Z500">
        <v>110.6</v>
      </c>
      <c r="AA500">
        <v>108.86</v>
      </c>
      <c r="AB500">
        <v>110.6</v>
      </c>
      <c r="AC500" s="2">
        <f>(Table2[[#This Row],[Close Price]]/Table2[[#This Row],[Day Low]])-1</f>
        <v>9.0942494947638952E-3</v>
      </c>
      <c r="AD500" s="2">
        <f>(Table2[[#This Row],[Day High]]/Table2[[#This Row],[Close Price]])-1</f>
        <v>6.8274920345925416E-3</v>
      </c>
      <c r="AE500" s="2">
        <f>(Table2[[#This Row],[Close Price]]/Table2[[#This Row],[Current Week Low]])-1</f>
        <v>9.0942494947638952E-3</v>
      </c>
      <c r="AF500" s="2">
        <f>(Table2[[#This Row],[Current Week High]]/Table2[[#This Row],[Close Price]])-1</f>
        <v>6.8274920345925416E-3</v>
      </c>
      <c r="AG500" s="2">
        <f>(Table2[[#This Row],[Close Price]]/Table2[[#This Row],[Current Month Low]])-1</f>
        <v>9.0942494947638952E-3</v>
      </c>
      <c r="AH500" s="2">
        <f>(Table2[[#This Row],[Current Month High]]/Table2[[#This Row],[Close Price]])-1</f>
        <v>6.8274920345925416E-3</v>
      </c>
      <c r="AI500">
        <v>38.825671370050003</v>
      </c>
      <c r="AJ500">
        <v>24.335031126202601</v>
      </c>
      <c r="AK500" t="str">
        <f>IF(AND(Table2[[#This Row],[20D EMA]]&gt;Table2[[#This Row],[50D EMA]],Table2[[#This Row],[50D EMA]]&gt;Table2[[#This Row],[200D EMA]]),"Uptrend","Downtrend/NoTrend")</f>
        <v>Downtrend/NoTrend</v>
      </c>
      <c r="AL500">
        <v>-0.13</v>
      </c>
      <c r="AM500" t="s">
        <v>10353</v>
      </c>
      <c r="AN500">
        <v>1.69</v>
      </c>
      <c r="AO500" t="s">
        <v>10354</v>
      </c>
      <c r="AP500">
        <v>0.114060016458725</v>
      </c>
      <c r="AQ500">
        <f>(Table2[[#This Row],[Sharpe Ratio]]-AVERAGE(Table2[Sharpe Ratio]))/_xlfn.STDEV.P(Table2[Sharpe Ratio])</f>
        <v>0.57768048774276559</v>
      </c>
      <c r="AR50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0">
        <f>_xlfn.RANK.AVG(Table2[[#This Row],[1Y Return vs Nifty Z-Score]],Table2[1Y Return vs Nifty Z-Score])</f>
        <v>496</v>
      </c>
      <c r="AT500">
        <f>_xlfn.RANK.AVG(Table2[[#This Row],[6M Return vs Nifty Z-Score]],Table2[6M Return vs Nifty Z-Score])</f>
        <v>717</v>
      </c>
      <c r="AU500">
        <f>_xlfn.RANK.AVG(Table2[[#This Row],[Sharpe Ratio Z-Score]],Table2[Sharpe Ratio Z-Score])</f>
        <v>199</v>
      </c>
      <c r="AV500">
        <f>(Table2[[#This Row],[Rank 1Y]]+Table2[[#This Row],[Rank 6M]]+Table2[[#This Row],[Rank Sharpe]])/3</f>
        <v>470.66666666666669</v>
      </c>
    </row>
    <row r="501" spans="1:48" x14ac:dyDescent="0.3">
      <c r="A501" t="s">
        <v>339</v>
      </c>
      <c r="B501" t="s">
        <v>340</v>
      </c>
      <c r="C501" t="s">
        <v>10318</v>
      </c>
      <c r="D501" t="s">
        <v>135</v>
      </c>
      <c r="E501">
        <v>74960</v>
      </c>
      <c r="F501">
        <v>937</v>
      </c>
      <c r="G501">
        <v>3.1726243744891902</v>
      </c>
      <c r="H501">
        <f>(Table2[[#This Row],[1Y Return vs Nifty]]-AVERAGE(Table2[1Y Return vs Nifty]))/_xlfn.STDEV.P(Table2[1Y Return vs Nifty])</f>
        <v>-0.32769254252616248</v>
      </c>
      <c r="I501">
        <v>-6.2531592694266198</v>
      </c>
      <c r="J501">
        <f>(Table2[[#This Row],[1M Return vs Nifty]]-AVERAGE(Table2[1M Return vs Nifty]))/_xlfn.STDEV.P(Table2[1M Return vs Nifty])</f>
        <v>-0.65414053542991257</v>
      </c>
      <c r="K501">
        <v>-12.606832675724499</v>
      </c>
      <c r="L501">
        <f>(Table2[[#This Row],[6M Return vs Nifty]]-AVERAGE(Table2[6M Return vs Nifty]))/_xlfn.STDEV.P(Table2[6M Return vs Nifty])</f>
        <v>-0.68534401720996296</v>
      </c>
      <c r="M501">
        <v>-0.37022898857872</v>
      </c>
      <c r="N501">
        <f>(Table2[[#This Row],[1W Return vs Nifty]]-AVERAGE(Table2[1W Return vs Nifty]))/_xlfn.STDEV.P(Table2[1W Return vs Nifty])</f>
        <v>0.13779538174280465</v>
      </c>
      <c r="O501">
        <v>938.02</v>
      </c>
      <c r="P501">
        <v>962.06805263825595</v>
      </c>
      <c r="Q501">
        <v>925.397516552654</v>
      </c>
      <c r="R501">
        <v>54.2872644058044</v>
      </c>
      <c r="S501" s="2">
        <f>(Table2[[#This Row],[Close Price]]-Table2[[#This Row],[20D EMA]])/Table2[[#This Row],[20D EMA]]</f>
        <v>-1.0873968572098483E-3</v>
      </c>
      <c r="T501" s="2">
        <f>(Table2[[#This Row],[Close Price]]-Table2[[#This Row],[50D EMA]])/Table2[[#This Row],[50D EMA]]</f>
        <v>-2.6056423523795884E-2</v>
      </c>
      <c r="U501" s="2">
        <f>(Table2[[#This Row],[Close Price]]-Table2[[#This Row],[200D EMA]])/Table2[[#This Row],[200D EMA]]</f>
        <v>1.2537837242710858E-2</v>
      </c>
      <c r="V501">
        <v>0.45459807471998098</v>
      </c>
      <c r="W501">
        <v>928</v>
      </c>
      <c r="X501">
        <v>938.95</v>
      </c>
      <c r="Y501">
        <v>928</v>
      </c>
      <c r="Z501">
        <v>938.95</v>
      </c>
      <c r="AA501">
        <v>928</v>
      </c>
      <c r="AB501">
        <v>938.95</v>
      </c>
      <c r="AC501" s="2">
        <f>(Table2[[#This Row],[Close Price]]/Table2[[#This Row],[Day Low]])-1</f>
        <v>9.6982758620689502E-3</v>
      </c>
      <c r="AD501" s="2">
        <f>(Table2[[#This Row],[Day High]]/Table2[[#This Row],[Close Price]])-1</f>
        <v>2.0811099252935339E-3</v>
      </c>
      <c r="AE501" s="2">
        <f>(Table2[[#This Row],[Close Price]]/Table2[[#This Row],[Current Week Low]])-1</f>
        <v>9.6982758620689502E-3</v>
      </c>
      <c r="AF501" s="2">
        <f>(Table2[[#This Row],[Current Week High]]/Table2[[#This Row],[Close Price]])-1</f>
        <v>2.0811099252935339E-3</v>
      </c>
      <c r="AG501" s="2">
        <f>(Table2[[#This Row],[Close Price]]/Table2[[#This Row],[Current Month Low]])-1</f>
        <v>9.6982758620689502E-3</v>
      </c>
      <c r="AH501" s="2">
        <f>(Table2[[#This Row],[Current Month High]]/Table2[[#This Row],[Close Price]])-1</f>
        <v>2.0811099252935339E-3</v>
      </c>
      <c r="AI501">
        <v>21.547491995731001</v>
      </c>
      <c r="AJ501">
        <v>47.431358665722598</v>
      </c>
      <c r="AK501" t="str">
        <f>IF(AND(Table2[[#This Row],[20D EMA]]&gt;Table2[[#This Row],[50D EMA]],Table2[[#This Row],[50D EMA]]&gt;Table2[[#This Row],[200D EMA]]),"Uptrend","Downtrend/NoTrend")</f>
        <v>Downtrend/NoTrend</v>
      </c>
      <c r="AL501">
        <v>-0.17</v>
      </c>
      <c r="AM501" t="s">
        <v>10353</v>
      </c>
      <c r="AN501">
        <v>2.98</v>
      </c>
      <c r="AO501" t="s">
        <v>10354</v>
      </c>
      <c r="AP501">
        <v>2.3170760591314E-2</v>
      </c>
      <c r="AQ501">
        <f>(Table2[[#This Row],[Sharpe Ratio]]-AVERAGE(Table2[Sharpe Ratio]))/_xlfn.STDEV.P(Table2[Sharpe Ratio])</f>
        <v>-0.46221178826664366</v>
      </c>
      <c r="AR50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1">
        <f>_xlfn.RANK.AVG(Table2[[#This Row],[1Y Return vs Nifty Z-Score]],Table2[1Y Return vs Nifty Z-Score])</f>
        <v>405</v>
      </c>
      <c r="AT501">
        <f>_xlfn.RANK.AVG(Table2[[#This Row],[6M Return vs Nifty Z-Score]],Table2[6M Return vs Nifty Z-Score])</f>
        <v>546</v>
      </c>
      <c r="AU501">
        <f>_xlfn.RANK.AVG(Table2[[#This Row],[Sharpe Ratio Z-Score]],Table2[Sharpe Ratio Z-Score])</f>
        <v>462</v>
      </c>
      <c r="AV501">
        <f>(Table2[[#This Row],[Rank 1Y]]+Table2[[#This Row],[Rank 6M]]+Table2[[#This Row],[Rank Sharpe]])/3</f>
        <v>471</v>
      </c>
    </row>
    <row r="502" spans="1:48" x14ac:dyDescent="0.3">
      <c r="A502" t="s">
        <v>1695</v>
      </c>
      <c r="B502" t="s">
        <v>1696</v>
      </c>
      <c r="C502" t="s">
        <v>10314</v>
      </c>
      <c r="D502" t="s">
        <v>573</v>
      </c>
      <c r="E502">
        <v>4890.0667997500004</v>
      </c>
      <c r="F502">
        <v>437.3</v>
      </c>
      <c r="G502">
        <v>4.8407680096324297</v>
      </c>
      <c r="H502">
        <f>(Table2[[#This Row],[1Y Return vs Nifty]]-AVERAGE(Table2[1Y Return vs Nifty]))/_xlfn.STDEV.P(Table2[1Y Return vs Nifty])</f>
        <v>-0.29951874725793198</v>
      </c>
      <c r="I502">
        <v>4.4408976691111803</v>
      </c>
      <c r="J502">
        <f>(Table2[[#This Row],[1M Return vs Nifty]]-AVERAGE(Table2[1M Return vs Nifty]))/_xlfn.STDEV.P(Table2[1M Return vs Nifty])</f>
        <v>0.4440213242625663</v>
      </c>
      <c r="K502">
        <v>-1.74459892821368</v>
      </c>
      <c r="L502">
        <f>(Table2[[#This Row],[6M Return vs Nifty]]-AVERAGE(Table2[6M Return vs Nifty]))/_xlfn.STDEV.P(Table2[6M Return vs Nifty])</f>
        <v>-0.30576276079349068</v>
      </c>
      <c r="M502">
        <v>-3.2003053415171001</v>
      </c>
      <c r="N502">
        <f>(Table2[[#This Row],[1W Return vs Nifty]]-AVERAGE(Table2[1W Return vs Nifty]))/_xlfn.STDEV.P(Table2[1W Return vs Nifty])</f>
        <v>-0.5422431635770486</v>
      </c>
      <c r="O502">
        <v>439.38</v>
      </c>
      <c r="P502">
        <v>417.38893999044899</v>
      </c>
      <c r="Q502">
        <v>378.68430296758601</v>
      </c>
      <c r="R502">
        <v>43.784948939016303</v>
      </c>
      <c r="S502" s="2">
        <f>(Table2[[#This Row],[Close Price]]-Table2[[#This Row],[20D EMA]])/Table2[[#This Row],[20D EMA]]</f>
        <v>-4.7339432837179302E-3</v>
      </c>
      <c r="T502" s="2">
        <f>(Table2[[#This Row],[Close Price]]-Table2[[#This Row],[50D EMA]])/Table2[[#This Row],[50D EMA]]</f>
        <v>4.7703851496416372E-2</v>
      </c>
      <c r="U502" s="2">
        <f>(Table2[[#This Row],[Close Price]]-Table2[[#This Row],[200D EMA]])/Table2[[#This Row],[200D EMA]]</f>
        <v>0.15478776535776106</v>
      </c>
      <c r="V502">
        <v>1.3889566864879701</v>
      </c>
      <c r="W502">
        <v>435.1</v>
      </c>
      <c r="X502">
        <v>453.25</v>
      </c>
      <c r="Y502">
        <v>435.1</v>
      </c>
      <c r="Z502">
        <v>453.25</v>
      </c>
      <c r="AA502">
        <v>435.1</v>
      </c>
      <c r="AB502">
        <v>453.25</v>
      </c>
      <c r="AC502" s="2">
        <f>(Table2[[#This Row],[Close Price]]/Table2[[#This Row],[Day Low]])-1</f>
        <v>5.0563088945070334E-3</v>
      </c>
      <c r="AD502" s="2">
        <f>(Table2[[#This Row],[Day High]]/Table2[[#This Row],[Close Price]])-1</f>
        <v>3.6473816601875209E-2</v>
      </c>
      <c r="AE502" s="2">
        <f>(Table2[[#This Row],[Close Price]]/Table2[[#This Row],[Current Week Low]])-1</f>
        <v>5.0563088945070334E-3</v>
      </c>
      <c r="AF502" s="2">
        <f>(Table2[[#This Row],[Current Week High]]/Table2[[#This Row],[Close Price]])-1</f>
        <v>3.6473816601875209E-2</v>
      </c>
      <c r="AG502" s="2">
        <f>(Table2[[#This Row],[Close Price]]/Table2[[#This Row],[Current Month Low]])-1</f>
        <v>5.0563088945070334E-3</v>
      </c>
      <c r="AH502" s="2">
        <f>(Table2[[#This Row],[Current Month High]]/Table2[[#This Row],[Close Price]])-1</f>
        <v>3.6473816601875209E-2</v>
      </c>
      <c r="AI502">
        <v>11.1365195517951</v>
      </c>
      <c r="AJ502">
        <v>50.223290965304002</v>
      </c>
      <c r="AK502" t="str">
        <f>IF(AND(Table2[[#This Row],[20D EMA]]&gt;Table2[[#This Row],[50D EMA]],Table2[[#This Row],[50D EMA]]&gt;Table2[[#This Row],[200D EMA]]),"Uptrend","Downtrend/NoTrend")</f>
        <v>Uptrend</v>
      </c>
      <c r="AL502">
        <v>0.04</v>
      </c>
      <c r="AM502" t="s">
        <v>10354</v>
      </c>
      <c r="AN502">
        <v>2.38</v>
      </c>
      <c r="AO502" t="s">
        <v>10354</v>
      </c>
      <c r="AP502">
        <v>-7.1287278286080004E-3</v>
      </c>
      <c r="AQ502">
        <f>(Table2[[#This Row],[Sharpe Ratio]]-AVERAGE(Table2[Sharpe Ratio]))/_xlfn.STDEV.P(Table2[Sharpe Ratio])</f>
        <v>-0.80887766944491524</v>
      </c>
      <c r="AR50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-1.5123810168108203</v>
      </c>
      <c r="AS502">
        <f>_xlfn.RANK.AVG(Table2[[#This Row],[1Y Return vs Nifty Z-Score]],Table2[1Y Return vs Nifty Z-Score])</f>
        <v>393</v>
      </c>
      <c r="AT502">
        <f>_xlfn.RANK.AVG(Table2[[#This Row],[6M Return vs Nifty Z-Score]],Table2[6M Return vs Nifty Z-Score])</f>
        <v>431</v>
      </c>
      <c r="AU502">
        <f>_xlfn.RANK.AVG(Table2[[#This Row],[Sharpe Ratio Z-Score]],Table2[Sharpe Ratio Z-Score])</f>
        <v>589</v>
      </c>
      <c r="AV502">
        <f>(Table2[[#This Row],[Rank 1Y]]+Table2[[#This Row],[Rank 6M]]+Table2[[#This Row],[Rank Sharpe]])/3</f>
        <v>471</v>
      </c>
    </row>
    <row r="503" spans="1:48" x14ac:dyDescent="0.3">
      <c r="A503" t="s">
        <v>1707</v>
      </c>
      <c r="B503" t="s">
        <v>1708</v>
      </c>
      <c r="C503" t="s">
        <v>10313</v>
      </c>
      <c r="D503" t="s">
        <v>46</v>
      </c>
      <c r="E503">
        <v>4822.701933198</v>
      </c>
      <c r="F503">
        <v>59.74</v>
      </c>
      <c r="G503">
        <v>-22.426271357360601</v>
      </c>
      <c r="H503">
        <f>(Table2[[#This Row],[1Y Return vs Nifty]]-AVERAGE(Table2[1Y Return vs Nifty]))/_xlfn.STDEV.P(Table2[1Y Return vs Nifty])</f>
        <v>-0.76004023264577536</v>
      </c>
      <c r="I503">
        <v>-2.44411826454603</v>
      </c>
      <c r="J503">
        <f>(Table2[[#This Row],[1M Return vs Nifty]]-AVERAGE(Table2[1M Return vs Nifty]))/_xlfn.STDEV.P(Table2[1M Return vs Nifty])</f>
        <v>-0.26299397827154836</v>
      </c>
      <c r="K503">
        <v>-25.042678795149499</v>
      </c>
      <c r="L503">
        <f>(Table2[[#This Row],[6M Return vs Nifty]]-AVERAGE(Table2[6M Return vs Nifty]))/_xlfn.STDEV.P(Table2[6M Return vs Nifty])</f>
        <v>-1.1199152301241557</v>
      </c>
      <c r="M503">
        <v>3.6507343511282402</v>
      </c>
      <c r="N503">
        <f>(Table2[[#This Row],[1W Return vs Nifty]]-AVERAGE(Table2[1W Return vs Nifty]))/_xlfn.STDEV.P(Table2[1W Return vs Nifty])</f>
        <v>1.1039919500720399</v>
      </c>
      <c r="O503">
        <v>55.88</v>
      </c>
      <c r="P503">
        <v>57.967231140407002</v>
      </c>
      <c r="Q503">
        <v>57.443679409865602</v>
      </c>
      <c r="R503">
        <v>71.484174761542405</v>
      </c>
      <c r="S503" s="2">
        <f>(Table2[[#This Row],[Close Price]]-Table2[[#This Row],[20D EMA]])/Table2[[#This Row],[20D EMA]]</f>
        <v>6.907659269863993E-2</v>
      </c>
      <c r="T503" s="2">
        <f>(Table2[[#This Row],[Close Price]]-Table2[[#This Row],[50D EMA]])/Table2[[#This Row],[50D EMA]]</f>
        <v>3.0582258712668838E-2</v>
      </c>
      <c r="U503" s="2">
        <f>(Table2[[#This Row],[Close Price]]-Table2[[#This Row],[200D EMA]])/Table2[[#This Row],[200D EMA]]</f>
        <v>3.997516547904173E-2</v>
      </c>
      <c r="V503">
        <v>0.79827272411639805</v>
      </c>
      <c r="W503">
        <v>58.88</v>
      </c>
      <c r="X503">
        <v>60.7</v>
      </c>
      <c r="Y503">
        <v>58.88</v>
      </c>
      <c r="Z503">
        <v>60.7</v>
      </c>
      <c r="AA503">
        <v>58.88</v>
      </c>
      <c r="AB503">
        <v>60.7</v>
      </c>
      <c r="AC503" s="2">
        <f>(Table2[[#This Row],[Close Price]]/Table2[[#This Row],[Day Low]])-1</f>
        <v>1.4605978260869623E-2</v>
      </c>
      <c r="AD503" s="2">
        <f>(Table2[[#This Row],[Day High]]/Table2[[#This Row],[Close Price]])-1</f>
        <v>1.606963508536996E-2</v>
      </c>
      <c r="AE503" s="2">
        <f>(Table2[[#This Row],[Close Price]]/Table2[[#This Row],[Current Week Low]])-1</f>
        <v>1.4605978260869623E-2</v>
      </c>
      <c r="AF503" s="2">
        <f>(Table2[[#This Row],[Current Week High]]/Table2[[#This Row],[Close Price]])-1</f>
        <v>1.606963508536996E-2</v>
      </c>
      <c r="AG503" s="2">
        <f>(Table2[[#This Row],[Close Price]]/Table2[[#This Row],[Current Month Low]])-1</f>
        <v>1.4605978260869623E-2</v>
      </c>
      <c r="AH503" s="2">
        <f>(Table2[[#This Row],[Current Month High]]/Table2[[#This Row],[Close Price]])-1</f>
        <v>1.606963508536996E-2</v>
      </c>
      <c r="AI503">
        <v>32.239705390023403</v>
      </c>
      <c r="AJ503">
        <v>42.068965517241303</v>
      </c>
      <c r="AK503" t="str">
        <f>IF(AND(Table2[[#This Row],[20D EMA]]&gt;Table2[[#This Row],[50D EMA]],Table2[[#This Row],[50D EMA]]&gt;Table2[[#This Row],[200D EMA]]),"Uptrend","Downtrend/NoTrend")</f>
        <v>Downtrend/NoTrend</v>
      </c>
      <c r="AL503">
        <v>-0.15</v>
      </c>
      <c r="AM503" t="s">
        <v>10353</v>
      </c>
      <c r="AN503">
        <v>16.84</v>
      </c>
      <c r="AO503" t="s">
        <v>10354</v>
      </c>
      <c r="AP503">
        <v>0.12526842120877699</v>
      </c>
      <c r="AQ503">
        <f>(Table2[[#This Row],[Sharpe Ratio]]-AVERAGE(Table2[Sharpe Ratio]))/_xlfn.STDEV.P(Table2[Sharpe Ratio])</f>
        <v>0.70591933638037896</v>
      </c>
      <c r="AR50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3">
        <f>_xlfn.RANK.AVG(Table2[[#This Row],[1Y Return vs Nifty Z-Score]],Table2[1Y Return vs Nifty Z-Score])</f>
        <v>576</v>
      </c>
      <c r="AT503">
        <f>_xlfn.RANK.AVG(Table2[[#This Row],[6M Return vs Nifty Z-Score]],Table2[6M Return vs Nifty Z-Score])</f>
        <v>670</v>
      </c>
      <c r="AU503">
        <f>_xlfn.RANK.AVG(Table2[[#This Row],[Sharpe Ratio Z-Score]],Table2[Sharpe Ratio Z-Score])</f>
        <v>171</v>
      </c>
      <c r="AV503">
        <f>(Table2[[#This Row],[Rank 1Y]]+Table2[[#This Row],[Rank 6M]]+Table2[[#This Row],[Rank Sharpe]])/3</f>
        <v>472.33333333333331</v>
      </c>
    </row>
    <row r="504" spans="1:48" x14ac:dyDescent="0.3">
      <c r="A504" t="s">
        <v>238</v>
      </c>
      <c r="B504" t="s">
        <v>239</v>
      </c>
      <c r="C504" t="s">
        <v>10314</v>
      </c>
      <c r="D504" t="s">
        <v>54</v>
      </c>
      <c r="E504">
        <v>114472.960262055</v>
      </c>
      <c r="F504">
        <v>6872.15</v>
      </c>
      <c r="G504">
        <v>-8.6380337297746994</v>
      </c>
      <c r="H504">
        <f>(Table2[[#This Row],[1Y Return vs Nifty]]-AVERAGE(Table2[1Y Return vs Nifty]))/_xlfn.STDEV.P(Table2[1Y Return vs Nifty])</f>
        <v>-0.52716641060468972</v>
      </c>
      <c r="I504">
        <v>-1.03209096218579E-2</v>
      </c>
      <c r="J504">
        <f>(Table2[[#This Row],[1M Return vs Nifty]]-AVERAGE(Table2[1M Return vs Nifty]))/_xlfn.STDEV.P(Table2[1M Return vs Nifty])</f>
        <v>-1.3069796573334571E-2</v>
      </c>
      <c r="K504">
        <v>-2.8102388088125299</v>
      </c>
      <c r="L504">
        <f>(Table2[[#This Row],[6M Return vs Nifty]]-AVERAGE(Table2[6M Return vs Nifty]))/_xlfn.STDEV.P(Table2[6M Return vs Nifty])</f>
        <v>-0.34300159528809038</v>
      </c>
      <c r="M504">
        <v>0.64813927946334005</v>
      </c>
      <c r="N504">
        <f>(Table2[[#This Row],[1W Return vs Nifty]]-AVERAGE(Table2[1W Return vs Nifty]))/_xlfn.STDEV.P(Table2[1W Return vs Nifty])</f>
        <v>0.38249891240203548</v>
      </c>
      <c r="O504">
        <v>6910.72</v>
      </c>
      <c r="P504">
        <v>6720.21551744917</v>
      </c>
      <c r="Q504">
        <v>6182.0359151193597</v>
      </c>
      <c r="R504">
        <v>43.444886765285602</v>
      </c>
      <c r="S504" s="2">
        <f>(Table2[[#This Row],[Close Price]]-Table2[[#This Row],[20D EMA]])/Table2[[#This Row],[20D EMA]]</f>
        <v>-5.5811840155585261E-3</v>
      </c>
      <c r="T504" s="2">
        <f>(Table2[[#This Row],[Close Price]]-Table2[[#This Row],[50D EMA]])/Table2[[#This Row],[50D EMA]]</f>
        <v>2.2608572917985865E-2</v>
      </c>
      <c r="U504" s="2">
        <f>(Table2[[#This Row],[Close Price]]-Table2[[#This Row],[200D EMA]])/Table2[[#This Row],[200D EMA]]</f>
        <v>0.11163217010642609</v>
      </c>
      <c r="V504">
        <v>0.71748917124540701</v>
      </c>
      <c r="W504">
        <v>6830</v>
      </c>
      <c r="X504">
        <v>7074.95</v>
      </c>
      <c r="Y504">
        <v>6830</v>
      </c>
      <c r="Z504">
        <v>7074.95</v>
      </c>
      <c r="AA504">
        <v>6830</v>
      </c>
      <c r="AB504">
        <v>7074.95</v>
      </c>
      <c r="AC504" s="2">
        <f>(Table2[[#This Row],[Close Price]]/Table2[[#This Row],[Day Low]])-1</f>
        <v>6.1713030746706199E-3</v>
      </c>
      <c r="AD504" s="2">
        <f>(Table2[[#This Row],[Day High]]/Table2[[#This Row],[Close Price]])-1</f>
        <v>2.9510415226675857E-2</v>
      </c>
      <c r="AE504" s="2">
        <f>(Table2[[#This Row],[Close Price]]/Table2[[#This Row],[Current Week Low]])-1</f>
        <v>6.1713030746706199E-3</v>
      </c>
      <c r="AF504" s="2">
        <f>(Table2[[#This Row],[Current Week High]]/Table2[[#This Row],[Close Price]])-1</f>
        <v>2.9510415226675857E-2</v>
      </c>
      <c r="AG504" s="2">
        <f>(Table2[[#This Row],[Close Price]]/Table2[[#This Row],[Current Month Low]])-1</f>
        <v>6.1713030746706199E-3</v>
      </c>
      <c r="AH504" s="2">
        <f>(Table2[[#This Row],[Current Month High]]/Table2[[#This Row],[Close Price]])-1</f>
        <v>2.9510415226675857E-2</v>
      </c>
      <c r="AI504">
        <v>3.42396484360789</v>
      </c>
      <c r="AJ504">
        <v>32.015829259156</v>
      </c>
      <c r="AK504" t="str">
        <f>IF(AND(Table2[[#This Row],[20D EMA]]&gt;Table2[[#This Row],[50D EMA]],Table2[[#This Row],[50D EMA]]&gt;Table2[[#This Row],[200D EMA]]),"Uptrend","Downtrend/NoTrend")</f>
        <v>Uptrend</v>
      </c>
      <c r="AL504">
        <v>-0.03</v>
      </c>
      <c r="AM504" t="s">
        <v>10353</v>
      </c>
      <c r="AN504">
        <v>1.05</v>
      </c>
      <c r="AO504" t="s">
        <v>10354</v>
      </c>
      <c r="AP504">
        <v>1.2429400179539E-2</v>
      </c>
      <c r="AQ504">
        <f>(Table2[[#This Row],[Sharpe Ratio]]-AVERAGE(Table2[Sharpe Ratio]))/_xlfn.STDEV.P(Table2[Sharpe Ratio])</f>
        <v>-0.5851070372092978</v>
      </c>
      <c r="AR50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-1.0858459272733769</v>
      </c>
      <c r="AS504">
        <f>_xlfn.RANK.AVG(Table2[[#This Row],[1Y Return vs Nifty Z-Score]],Table2[1Y Return vs Nifty Z-Score])</f>
        <v>489</v>
      </c>
      <c r="AT504">
        <f>_xlfn.RANK.AVG(Table2[[#This Row],[6M Return vs Nifty Z-Score]],Table2[6M Return vs Nifty Z-Score])</f>
        <v>439</v>
      </c>
      <c r="AU504">
        <f>_xlfn.RANK.AVG(Table2[[#This Row],[Sharpe Ratio Z-Score]],Table2[Sharpe Ratio Z-Score])</f>
        <v>491</v>
      </c>
      <c r="AV504">
        <f>(Table2[[#This Row],[Rank 1Y]]+Table2[[#This Row],[Rank 6M]]+Table2[[#This Row],[Rank Sharpe]])/3</f>
        <v>473</v>
      </c>
    </row>
    <row r="505" spans="1:48" x14ac:dyDescent="0.3">
      <c r="A505" t="s">
        <v>437</v>
      </c>
      <c r="B505" t="s">
        <v>438</v>
      </c>
      <c r="C505" t="s">
        <v>10310</v>
      </c>
      <c r="D505" t="s">
        <v>34</v>
      </c>
      <c r="E505">
        <v>53448.32074684</v>
      </c>
      <c r="F505">
        <v>117.4</v>
      </c>
      <c r="G505">
        <v>1.2539995175410701</v>
      </c>
      <c r="H505">
        <f>(Table2[[#This Row],[1Y Return vs Nifty]]-AVERAGE(Table2[1Y Return vs Nifty]))/_xlfn.STDEV.P(Table2[1Y Return vs Nifty])</f>
        <v>-0.36009679284214474</v>
      </c>
      <c r="I505">
        <v>-8.0474775583300193</v>
      </c>
      <c r="J505">
        <f>(Table2[[#This Row],[1M Return vs Nifty]]-AVERAGE(Table2[1M Return vs Nifty]))/_xlfn.STDEV.P(Table2[1M Return vs Nifty])</f>
        <v>-0.83839726048264107</v>
      </c>
      <c r="K505">
        <v>-27.578447073964099</v>
      </c>
      <c r="L505">
        <f>(Table2[[#This Row],[6M Return vs Nifty]]-AVERAGE(Table2[6M Return vs Nifty]))/_xlfn.STDEV.P(Table2[6M Return vs Nifty])</f>
        <v>-1.208527768910117</v>
      </c>
      <c r="M505">
        <v>-3.7902797923917499</v>
      </c>
      <c r="N505">
        <f>(Table2[[#This Row],[1W Return vs Nifty]]-AVERAGE(Table2[1W Return vs Nifty]))/_xlfn.STDEV.P(Table2[1W Return vs Nifty])</f>
        <v>-0.68400801982628623</v>
      </c>
      <c r="O505">
        <v>118.82</v>
      </c>
      <c r="P505">
        <v>121.08212481792199</v>
      </c>
      <c r="Q505">
        <v>120.771766411741</v>
      </c>
      <c r="R505">
        <v>42.6717757570649</v>
      </c>
      <c r="S505" s="2">
        <f>(Table2[[#This Row],[Close Price]]-Table2[[#This Row],[20D EMA]])/Table2[[#This Row],[20D EMA]]</f>
        <v>-1.1950850025248171E-2</v>
      </c>
      <c r="T505" s="2">
        <f>(Table2[[#This Row],[Close Price]]-Table2[[#This Row],[50D EMA]])/Table2[[#This Row],[50D EMA]]</f>
        <v>-3.0410143722362042E-2</v>
      </c>
      <c r="U505" s="2">
        <f>(Table2[[#This Row],[Close Price]]-Table2[[#This Row],[200D EMA]])/Table2[[#This Row],[200D EMA]]</f>
        <v>-2.7918498767715311E-2</v>
      </c>
      <c r="V505">
        <v>0.40833795237410803</v>
      </c>
      <c r="W505">
        <v>116.65</v>
      </c>
      <c r="X505">
        <v>118.79</v>
      </c>
      <c r="Y505">
        <v>116.65</v>
      </c>
      <c r="Z505">
        <v>118.79</v>
      </c>
      <c r="AA505">
        <v>116.65</v>
      </c>
      <c r="AB505">
        <v>118.79</v>
      </c>
      <c r="AC505" s="2">
        <f>(Table2[[#This Row],[Close Price]]/Table2[[#This Row],[Day Low]])-1</f>
        <v>6.4294899271324368E-3</v>
      </c>
      <c r="AD505" s="2">
        <f>(Table2[[#This Row],[Day High]]/Table2[[#This Row],[Close Price]])-1</f>
        <v>1.1839863713799081E-2</v>
      </c>
      <c r="AE505" s="2">
        <f>(Table2[[#This Row],[Close Price]]/Table2[[#This Row],[Current Week Low]])-1</f>
        <v>6.4294899271324368E-3</v>
      </c>
      <c r="AF505" s="2">
        <f>(Table2[[#This Row],[Current Week High]]/Table2[[#This Row],[Close Price]])-1</f>
        <v>1.1839863713799081E-2</v>
      </c>
      <c r="AG505" s="2">
        <f>(Table2[[#This Row],[Close Price]]/Table2[[#This Row],[Current Month Low]])-1</f>
        <v>6.4294899271324368E-3</v>
      </c>
      <c r="AH505" s="2">
        <f>(Table2[[#This Row],[Current Month High]]/Table2[[#This Row],[Close Price]])-1</f>
        <v>1.1839863713799081E-2</v>
      </c>
      <c r="AI505">
        <v>34.540034071550203</v>
      </c>
      <c r="AJ505">
        <v>35.879629629629598</v>
      </c>
      <c r="AK505" t="str">
        <f>IF(AND(Table2[[#This Row],[20D EMA]]&gt;Table2[[#This Row],[50D EMA]],Table2[[#This Row],[50D EMA]]&gt;Table2[[#This Row],[200D EMA]]),"Uptrend","Downtrend/NoTrend")</f>
        <v>Downtrend/NoTrend</v>
      </c>
      <c r="AL505">
        <v>-0.08</v>
      </c>
      <c r="AM505" t="s">
        <v>10353</v>
      </c>
      <c r="AN505">
        <v>2.27</v>
      </c>
      <c r="AO505" t="s">
        <v>10354</v>
      </c>
      <c r="AP505">
        <v>7.5071138640288998E-2</v>
      </c>
      <c r="AQ505">
        <f>(Table2[[#This Row],[Sharpe Ratio]]-AVERAGE(Table2[Sharpe Ratio]))/_xlfn.STDEV.P(Table2[Sharpe Ratio])</f>
        <v>0.13159659689419267</v>
      </c>
      <c r="AR50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5">
        <f>_xlfn.RANK.AVG(Table2[[#This Row],[1Y Return vs Nifty Z-Score]],Table2[1Y Return vs Nifty Z-Score])</f>
        <v>421</v>
      </c>
      <c r="AT505">
        <f>_xlfn.RANK.AVG(Table2[[#This Row],[6M Return vs Nifty Z-Score]],Table2[6M Return vs Nifty Z-Score])</f>
        <v>685</v>
      </c>
      <c r="AU505">
        <f>_xlfn.RANK.AVG(Table2[[#This Row],[Sharpe Ratio Z-Score]],Table2[Sharpe Ratio Z-Score])</f>
        <v>315</v>
      </c>
      <c r="AV505">
        <f>(Table2[[#This Row],[Rank 1Y]]+Table2[[#This Row],[Rank 6M]]+Table2[[#This Row],[Rank Sharpe]])/3</f>
        <v>473.66666666666669</v>
      </c>
    </row>
    <row r="506" spans="1:48" x14ac:dyDescent="0.3">
      <c r="A506" t="s">
        <v>1208</v>
      </c>
      <c r="B506" t="s">
        <v>1209</v>
      </c>
      <c r="C506" t="s">
        <v>10325</v>
      </c>
      <c r="D506" t="s">
        <v>1210</v>
      </c>
      <c r="E506">
        <v>9871.6775856509994</v>
      </c>
      <c r="F506">
        <v>94.29</v>
      </c>
      <c r="G506">
        <v>3.2061738086534</v>
      </c>
      <c r="H506">
        <f>(Table2[[#This Row],[1Y Return vs Nifty]]-AVERAGE(Table2[1Y Return vs Nifty]))/_xlfn.STDEV.P(Table2[1Y Return vs Nifty])</f>
        <v>-0.32712591572641075</v>
      </c>
      <c r="I506">
        <v>2.1640851373427701</v>
      </c>
      <c r="J506">
        <f>(Table2[[#This Row],[1M Return vs Nifty]]-AVERAGE(Table2[1M Return vs Nifty]))/_xlfn.STDEV.P(Table2[1M Return vs Nifty])</f>
        <v>0.21021775481946156</v>
      </c>
      <c r="K506">
        <v>-23.5858576728439</v>
      </c>
      <c r="L506">
        <f>(Table2[[#This Row],[6M Return vs Nifty]]-AVERAGE(Table2[6M Return vs Nifty]))/_xlfn.STDEV.P(Table2[6M Return vs Nifty])</f>
        <v>-1.0690065491997063</v>
      </c>
      <c r="M506">
        <v>-3.33160038418157</v>
      </c>
      <c r="N506">
        <f>(Table2[[#This Row],[1W Return vs Nifty]]-AVERAGE(Table2[1W Return vs Nifty]))/_xlfn.STDEV.P(Table2[1W Return vs Nifty])</f>
        <v>-0.57379202611164126</v>
      </c>
      <c r="O506">
        <v>95.38</v>
      </c>
      <c r="P506">
        <v>91.602490807320905</v>
      </c>
      <c r="Q506">
        <v>87.465670642917203</v>
      </c>
      <c r="R506">
        <v>43.703003607265501</v>
      </c>
      <c r="S506" s="2">
        <f>(Table2[[#This Row],[Close Price]]-Table2[[#This Row],[20D EMA]])/Table2[[#This Row],[20D EMA]]</f>
        <v>-1.1427972321241238E-2</v>
      </c>
      <c r="T506" s="2">
        <f>(Table2[[#This Row],[Close Price]]-Table2[[#This Row],[50D EMA]])/Table2[[#This Row],[50D EMA]]</f>
        <v>2.9338822219715392E-2</v>
      </c>
      <c r="U506" s="2">
        <f>(Table2[[#This Row],[Close Price]]-Table2[[#This Row],[200D EMA]])/Table2[[#This Row],[200D EMA]]</f>
        <v>7.8022946682058322E-2</v>
      </c>
      <c r="V506">
        <v>1.9127345081821601</v>
      </c>
      <c r="W506">
        <v>93.28</v>
      </c>
      <c r="X506">
        <v>95.2</v>
      </c>
      <c r="Y506">
        <v>93.28</v>
      </c>
      <c r="Z506">
        <v>95.2</v>
      </c>
      <c r="AA506">
        <v>93.28</v>
      </c>
      <c r="AB506">
        <v>95.2</v>
      </c>
      <c r="AC506" s="2">
        <f>(Table2[[#This Row],[Close Price]]/Table2[[#This Row],[Day Low]])-1</f>
        <v>1.0827615780446109E-2</v>
      </c>
      <c r="AD506" s="2">
        <f>(Table2[[#This Row],[Day High]]/Table2[[#This Row],[Close Price]])-1</f>
        <v>9.651076466221209E-3</v>
      </c>
      <c r="AE506" s="2">
        <f>(Table2[[#This Row],[Close Price]]/Table2[[#This Row],[Current Week Low]])-1</f>
        <v>1.0827615780446109E-2</v>
      </c>
      <c r="AF506" s="2">
        <f>(Table2[[#This Row],[Current Week High]]/Table2[[#This Row],[Close Price]])-1</f>
        <v>9.651076466221209E-3</v>
      </c>
      <c r="AG506" s="2">
        <f>(Table2[[#This Row],[Close Price]]/Table2[[#This Row],[Current Month Low]])-1</f>
        <v>1.0827615780446109E-2</v>
      </c>
      <c r="AH506" s="2">
        <f>(Table2[[#This Row],[Current Month High]]/Table2[[#This Row],[Close Price]])-1</f>
        <v>9.651076466221209E-3</v>
      </c>
      <c r="AI506">
        <v>43.917700710573698</v>
      </c>
      <c r="AJ506">
        <v>50.143312101910801</v>
      </c>
      <c r="AK506" t="str">
        <f>IF(AND(Table2[[#This Row],[20D EMA]]&gt;Table2[[#This Row],[50D EMA]],Table2[[#This Row],[50D EMA]]&gt;Table2[[#This Row],[200D EMA]]),"Uptrend","Downtrend/NoTrend")</f>
        <v>Uptrend</v>
      </c>
      <c r="AL506">
        <v>0.12</v>
      </c>
      <c r="AM506" t="s">
        <v>10354</v>
      </c>
      <c r="AN506">
        <v>0.47</v>
      </c>
      <c r="AO506" t="s">
        <v>10354</v>
      </c>
      <c r="AP506">
        <v>6.133489980068E-2</v>
      </c>
      <c r="AQ506">
        <f>(Table2[[#This Row],[Sharpe Ratio]]-AVERAGE(Table2[Sharpe Ratio]))/_xlfn.STDEV.P(Table2[Sharpe Ratio])</f>
        <v>-2.5563988638244869E-2</v>
      </c>
      <c r="AR50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-1.7852707248565416</v>
      </c>
      <c r="AS506">
        <f>_xlfn.RANK.AVG(Table2[[#This Row],[1Y Return vs Nifty Z-Score]],Table2[1Y Return vs Nifty Z-Score])</f>
        <v>404</v>
      </c>
      <c r="AT506">
        <f>_xlfn.RANK.AVG(Table2[[#This Row],[6M Return vs Nifty Z-Score]],Table2[6M Return vs Nifty Z-Score])</f>
        <v>661</v>
      </c>
      <c r="AU506">
        <f>_xlfn.RANK.AVG(Table2[[#This Row],[Sharpe Ratio Z-Score]],Table2[Sharpe Ratio Z-Score])</f>
        <v>358</v>
      </c>
      <c r="AV506">
        <f>(Table2[[#This Row],[Rank 1Y]]+Table2[[#This Row],[Rank 6M]]+Table2[[#This Row],[Rank Sharpe]])/3</f>
        <v>474.33333333333331</v>
      </c>
    </row>
    <row r="507" spans="1:48" x14ac:dyDescent="0.3">
      <c r="A507" t="s">
        <v>634</v>
      </c>
      <c r="B507" t="s">
        <v>635</v>
      </c>
      <c r="C507" t="s">
        <v>10315</v>
      </c>
      <c r="D507" t="s">
        <v>204</v>
      </c>
      <c r="E507">
        <v>29388.659163359898</v>
      </c>
      <c r="F507">
        <v>15494.15</v>
      </c>
      <c r="G507">
        <v>-25.4664606062939</v>
      </c>
      <c r="H507">
        <f>(Table2[[#This Row],[1Y Return vs Nifty]]-AVERAGE(Table2[1Y Return vs Nifty]))/_xlfn.STDEV.P(Table2[1Y Return vs Nifty])</f>
        <v>-0.8113869318577811</v>
      </c>
      <c r="I507">
        <v>-3.1807737042812398</v>
      </c>
      <c r="J507">
        <f>(Table2[[#This Row],[1M Return vs Nifty]]-AVERAGE(Table2[1M Return vs Nifty]))/_xlfn.STDEV.P(Table2[1M Return vs Nifty])</f>
        <v>-0.3386403781646472</v>
      </c>
      <c r="K507">
        <v>-8.8336128811343393</v>
      </c>
      <c r="L507">
        <f>(Table2[[#This Row],[6M Return vs Nifty]]-AVERAGE(Table2[6M Return vs Nifty]))/_xlfn.STDEV.P(Table2[6M Return vs Nifty])</f>
        <v>-0.55348867845938154</v>
      </c>
      <c r="M507">
        <v>-0.38866627223106298</v>
      </c>
      <c r="N507">
        <f>(Table2[[#This Row],[1W Return vs Nifty]]-AVERAGE(Table2[1W Return vs Nifty]))/_xlfn.STDEV.P(Table2[1W Return vs Nifty])</f>
        <v>0.13336509012131856</v>
      </c>
      <c r="O507">
        <v>15558.95</v>
      </c>
      <c r="P507">
        <v>15600.8274897877</v>
      </c>
      <c r="Q507">
        <v>15035.197686092701</v>
      </c>
      <c r="R507">
        <v>48.793664169580602</v>
      </c>
      <c r="S507" s="2">
        <f>(Table2[[#This Row],[Close Price]]-Table2[[#This Row],[20D EMA]])/Table2[[#This Row],[20D EMA]]</f>
        <v>-4.1648054656645266E-3</v>
      </c>
      <c r="T507" s="2">
        <f>(Table2[[#This Row],[Close Price]]-Table2[[#This Row],[50D EMA]])/Table2[[#This Row],[50D EMA]]</f>
        <v>-6.8379379143530305E-3</v>
      </c>
      <c r="U507" s="2">
        <f>(Table2[[#This Row],[Close Price]]-Table2[[#This Row],[200D EMA]])/Table2[[#This Row],[200D EMA]]</f>
        <v>3.0525193182649134E-2</v>
      </c>
      <c r="V507">
        <v>0.39341970309140301</v>
      </c>
      <c r="W507">
        <v>15075</v>
      </c>
      <c r="X507">
        <v>15800</v>
      </c>
      <c r="Y507">
        <v>15075</v>
      </c>
      <c r="Z507">
        <v>15800</v>
      </c>
      <c r="AA507">
        <v>15075</v>
      </c>
      <c r="AB507">
        <v>15800</v>
      </c>
      <c r="AC507" s="2">
        <f>(Table2[[#This Row],[Close Price]]/Table2[[#This Row],[Day Low]])-1</f>
        <v>2.7804311774461077E-2</v>
      </c>
      <c r="AD507" s="2">
        <f>(Table2[[#This Row],[Day High]]/Table2[[#This Row],[Close Price]])-1</f>
        <v>1.973970821245441E-2</v>
      </c>
      <c r="AE507" s="2">
        <f>(Table2[[#This Row],[Close Price]]/Table2[[#This Row],[Current Week Low]])-1</f>
        <v>2.7804311774461077E-2</v>
      </c>
      <c r="AF507" s="2">
        <f>(Table2[[#This Row],[Current Week High]]/Table2[[#This Row],[Close Price]])-1</f>
        <v>1.973970821245441E-2</v>
      </c>
      <c r="AG507" s="2">
        <f>(Table2[[#This Row],[Close Price]]/Table2[[#This Row],[Current Month Low]])-1</f>
        <v>2.7804311774461077E-2</v>
      </c>
      <c r="AH507" s="2">
        <f>(Table2[[#This Row],[Current Month High]]/Table2[[#This Row],[Close Price]])-1</f>
        <v>1.973970821245441E-2</v>
      </c>
      <c r="AI507">
        <v>17.786390347324598</v>
      </c>
      <c r="AJ507">
        <v>19.4154142581888</v>
      </c>
      <c r="AK507" t="str">
        <f>IF(AND(Table2[[#This Row],[20D EMA]]&gt;Table2[[#This Row],[50D EMA]],Table2[[#This Row],[50D EMA]]&gt;Table2[[#This Row],[200D EMA]]),"Uptrend","Downtrend/NoTrend")</f>
        <v>Downtrend/NoTrend</v>
      </c>
      <c r="AL507">
        <v>-0.15</v>
      </c>
      <c r="AM507" t="s">
        <v>10353</v>
      </c>
      <c r="AN507">
        <v>-0.36</v>
      </c>
      <c r="AO507" t="s">
        <v>10353</v>
      </c>
      <c r="AP507">
        <v>7.2602211910700001E-2</v>
      </c>
      <c r="AQ507">
        <f>(Table2[[#This Row],[Sharpe Ratio]]-AVERAGE(Table2[Sharpe Ratio]))/_xlfn.STDEV.P(Table2[Sharpe Ratio])</f>
        <v>0.10334883744638608</v>
      </c>
      <c r="AR50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7">
        <f>_xlfn.RANK.AVG(Table2[[#This Row],[1Y Return vs Nifty Z-Score]],Table2[1Y Return vs Nifty Z-Score])</f>
        <v>595</v>
      </c>
      <c r="AT507">
        <f>_xlfn.RANK.AVG(Table2[[#This Row],[6M Return vs Nifty Z-Score]],Table2[6M Return vs Nifty Z-Score])</f>
        <v>503</v>
      </c>
      <c r="AU507">
        <f>_xlfn.RANK.AVG(Table2[[#This Row],[Sharpe Ratio Z-Score]],Table2[Sharpe Ratio Z-Score])</f>
        <v>326</v>
      </c>
      <c r="AV507">
        <f>(Table2[[#This Row],[Rank 1Y]]+Table2[[#This Row],[Rank 6M]]+Table2[[#This Row],[Rank Sharpe]])/3</f>
        <v>474.66666666666669</v>
      </c>
    </row>
    <row r="508" spans="1:48" x14ac:dyDescent="0.3">
      <c r="A508" t="s">
        <v>885</v>
      </c>
      <c r="B508" t="s">
        <v>886</v>
      </c>
      <c r="C508" t="s">
        <v>10324</v>
      </c>
      <c r="D508" t="s">
        <v>170</v>
      </c>
      <c r="E508">
        <v>17748.627473979999</v>
      </c>
      <c r="F508">
        <v>1148.2</v>
      </c>
      <c r="G508">
        <v>-17.215156660177801</v>
      </c>
      <c r="H508">
        <f>(Table2[[#This Row],[1Y Return vs Nifty]]-AVERAGE(Table2[1Y Return vs Nifty]))/_xlfn.STDEV.P(Table2[1Y Return vs Nifty])</f>
        <v>-0.67202810017428816</v>
      </c>
      <c r="I508">
        <v>7.9158220750500501</v>
      </c>
      <c r="J508">
        <f>(Table2[[#This Row],[1M Return vs Nifty]]-AVERAGE(Table2[1M Return vs Nifty]))/_xlfn.STDEV.P(Table2[1M Return vs Nifty])</f>
        <v>0.80085778678081965</v>
      </c>
      <c r="K508">
        <v>5.1916178477368904</v>
      </c>
      <c r="L508">
        <f>(Table2[[#This Row],[6M Return vs Nifty]]-AVERAGE(Table2[6M Return vs Nifty]))/_xlfn.STDEV.P(Table2[6M Return vs Nifty])</f>
        <v>-6.337634748364325E-2</v>
      </c>
      <c r="M508">
        <v>-3.56739869478863</v>
      </c>
      <c r="N508">
        <f>(Table2[[#This Row],[1W Return vs Nifty]]-AVERAGE(Table2[1W Return vs Nifty]))/_xlfn.STDEV.P(Table2[1W Return vs Nifty])</f>
        <v>-0.63045196038077</v>
      </c>
      <c r="O508">
        <v>1122.92</v>
      </c>
      <c r="P508">
        <v>1076.38642295966</v>
      </c>
      <c r="Q508">
        <v>1003.53486217032</v>
      </c>
      <c r="R508">
        <v>56.320038852241098</v>
      </c>
      <c r="S508" s="2">
        <f>(Table2[[#This Row],[Close Price]]-Table2[[#This Row],[20D EMA]])/Table2[[#This Row],[20D EMA]]</f>
        <v>2.2512734656075208E-2</v>
      </c>
      <c r="T508" s="2">
        <f>(Table2[[#This Row],[Close Price]]-Table2[[#This Row],[50D EMA]])/Table2[[#This Row],[50D EMA]]</f>
        <v>6.6717282481954396E-2</v>
      </c>
      <c r="U508" s="2">
        <f>(Table2[[#This Row],[Close Price]]-Table2[[#This Row],[200D EMA]])/Table2[[#This Row],[200D EMA]]</f>
        <v>0.14415556776654107</v>
      </c>
      <c r="V508">
        <v>1.54213403721147</v>
      </c>
      <c r="W508">
        <v>1143</v>
      </c>
      <c r="X508">
        <v>1210</v>
      </c>
      <c r="Y508">
        <v>1143</v>
      </c>
      <c r="Z508">
        <v>1210</v>
      </c>
      <c r="AA508">
        <v>1143</v>
      </c>
      <c r="AB508">
        <v>1210</v>
      </c>
      <c r="AC508" s="2">
        <f>(Table2[[#This Row],[Close Price]]/Table2[[#This Row],[Day Low]])-1</f>
        <v>4.5494313210849846E-3</v>
      </c>
      <c r="AD508" s="2">
        <f>(Table2[[#This Row],[Day High]]/Table2[[#This Row],[Close Price]])-1</f>
        <v>5.3823375718515809E-2</v>
      </c>
      <c r="AE508" s="2">
        <f>(Table2[[#This Row],[Close Price]]/Table2[[#This Row],[Current Week Low]])-1</f>
        <v>4.5494313210849846E-3</v>
      </c>
      <c r="AF508" s="2">
        <f>(Table2[[#This Row],[Current Week High]]/Table2[[#This Row],[Close Price]])-1</f>
        <v>5.3823375718515809E-2</v>
      </c>
      <c r="AG508" s="2">
        <f>(Table2[[#This Row],[Close Price]]/Table2[[#This Row],[Current Month Low]])-1</f>
        <v>4.5494313210849846E-3</v>
      </c>
      <c r="AH508" s="2">
        <f>(Table2[[#This Row],[Current Month High]]/Table2[[#This Row],[Close Price]])-1</f>
        <v>5.3823375718515809E-2</v>
      </c>
      <c r="AI508">
        <v>5.38233757185158</v>
      </c>
      <c r="AJ508">
        <v>37.938491110043202</v>
      </c>
      <c r="AK508" t="str">
        <f>IF(AND(Table2[[#This Row],[20D EMA]]&gt;Table2[[#This Row],[50D EMA]],Table2[[#This Row],[50D EMA]]&gt;Table2[[#This Row],[200D EMA]]),"Uptrend","Downtrend/NoTrend")</f>
        <v>Uptrend</v>
      </c>
      <c r="AL508">
        <v>0</v>
      </c>
      <c r="AM508">
        <v>0</v>
      </c>
      <c r="AN508">
        <v>5.72</v>
      </c>
      <c r="AO508" t="s">
        <v>10354</v>
      </c>
      <c r="AP508">
        <v>3.05263536306E-4</v>
      </c>
      <c r="AQ508">
        <f>(Table2[[#This Row],[Sharpe Ratio]]-AVERAGE(Table2[Sharpe Ratio]))/_xlfn.STDEV.P(Table2[Sharpe Ratio])</f>
        <v>-0.72382305956262039</v>
      </c>
      <c r="AR50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-1.2888216808205022</v>
      </c>
      <c r="AS508">
        <f>_xlfn.RANK.AVG(Table2[[#This Row],[1Y Return vs Nifty Z-Score]],Table2[1Y Return vs Nifty Z-Score])</f>
        <v>550</v>
      </c>
      <c r="AT508">
        <f>_xlfn.RANK.AVG(Table2[[#This Row],[6M Return vs Nifty Z-Score]],Table2[6M Return vs Nifty Z-Score])</f>
        <v>352</v>
      </c>
      <c r="AU508">
        <f>_xlfn.RANK.AVG(Table2[[#This Row],[Sharpe Ratio Z-Score]],Table2[Sharpe Ratio Z-Score])</f>
        <v>523</v>
      </c>
      <c r="AV508">
        <f>(Table2[[#This Row],[Rank 1Y]]+Table2[[#This Row],[Rank 6M]]+Table2[[#This Row],[Rank Sharpe]])/3</f>
        <v>475</v>
      </c>
    </row>
    <row r="509" spans="1:48" x14ac:dyDescent="0.3">
      <c r="A509" t="s">
        <v>128</v>
      </c>
      <c r="B509" t="s">
        <v>129</v>
      </c>
      <c r="C509" t="s">
        <v>10310</v>
      </c>
      <c r="D509" t="s">
        <v>51</v>
      </c>
      <c r="E509">
        <v>219124.77164411999</v>
      </c>
      <c r="F509">
        <v>344.9</v>
      </c>
      <c r="G509">
        <v>6.0161564719284604</v>
      </c>
      <c r="H509">
        <f>(Table2[[#This Row],[1Y Return vs Nifty]]-AVERAGE(Table2[1Y Return vs Nifty]))/_xlfn.STDEV.P(Table2[1Y Return vs Nifty])</f>
        <v>-0.27966724694361705</v>
      </c>
      <c r="I509">
        <v>-3.7397664720994199</v>
      </c>
      <c r="J509">
        <f>(Table2[[#This Row],[1M Return vs Nifty]]-AVERAGE(Table2[1M Return vs Nifty]))/_xlfn.STDEV.P(Table2[1M Return vs Nifty])</f>
        <v>-0.3960427784875496</v>
      </c>
      <c r="K509">
        <v>-7.8879118665972898</v>
      </c>
      <c r="L509">
        <f>(Table2[[#This Row],[6M Return vs Nifty]]-AVERAGE(Table2[6M Return vs Nifty]))/_xlfn.STDEV.P(Table2[6M Return vs Nifty])</f>
        <v>-0.52044111313935082</v>
      </c>
      <c r="M509">
        <v>-4.4653388885034699</v>
      </c>
      <c r="N509">
        <f>(Table2[[#This Row],[1W Return vs Nifty]]-AVERAGE(Table2[1W Return vs Nifty]))/_xlfn.STDEV.P(Table2[1W Return vs Nifty])</f>
        <v>-0.84621785040139252</v>
      </c>
      <c r="O509">
        <v>328.94</v>
      </c>
      <c r="P509">
        <v>334.79972993019402</v>
      </c>
      <c r="Q509">
        <v>304.74861497577302</v>
      </c>
      <c r="R509">
        <v>71.582625257761507</v>
      </c>
      <c r="S509" s="2">
        <f>(Table2[[#This Row],[Close Price]]-Table2[[#This Row],[20D EMA]])/Table2[[#This Row],[20D EMA]]</f>
        <v>4.8519486836505074E-2</v>
      </c>
      <c r="T509" s="2">
        <f>(Table2[[#This Row],[Close Price]]-Table2[[#This Row],[50D EMA]])/Table2[[#This Row],[50D EMA]]</f>
        <v>3.0168095033744118E-2</v>
      </c>
      <c r="U509" s="2">
        <f>(Table2[[#This Row],[Close Price]]-Table2[[#This Row],[200D EMA]])/Table2[[#This Row],[200D EMA]]</f>
        <v>0.13175247745561999</v>
      </c>
      <c r="V509">
        <v>1.27477985464578</v>
      </c>
      <c r="W509">
        <v>323.14999999999998</v>
      </c>
      <c r="X509">
        <v>349.35</v>
      </c>
      <c r="Y509">
        <v>323.14999999999998</v>
      </c>
      <c r="Z509">
        <v>349.35</v>
      </c>
      <c r="AA509">
        <v>323.14999999999998</v>
      </c>
      <c r="AB509">
        <v>349.35</v>
      </c>
      <c r="AC509" s="2">
        <f>(Table2[[#This Row],[Close Price]]/Table2[[#This Row],[Day Low]])-1</f>
        <v>6.730620454897096E-2</v>
      </c>
      <c r="AD509" s="2">
        <f>(Table2[[#This Row],[Day High]]/Table2[[#This Row],[Close Price]])-1</f>
        <v>1.2902290518991055E-2</v>
      </c>
      <c r="AE509" s="2">
        <f>(Table2[[#This Row],[Close Price]]/Table2[[#This Row],[Current Week Low]])-1</f>
        <v>6.730620454897096E-2</v>
      </c>
      <c r="AF509" s="2">
        <f>(Table2[[#This Row],[Current Week High]]/Table2[[#This Row],[Close Price]])-1</f>
        <v>1.2902290518991055E-2</v>
      </c>
      <c r="AG509" s="2">
        <f>(Table2[[#This Row],[Close Price]]/Table2[[#This Row],[Current Month Low]])-1</f>
        <v>6.730620454897096E-2</v>
      </c>
      <c r="AH509" s="2">
        <f>(Table2[[#This Row],[Current Month High]]/Table2[[#This Row],[Close Price]])-1</f>
        <v>1.2902290518991055E-2</v>
      </c>
      <c r="AI509">
        <v>14.438967816758399</v>
      </c>
      <c r="AJ509">
        <v>68.861689106487106</v>
      </c>
      <c r="AK509" t="str">
        <f>IF(AND(Table2[[#This Row],[20D EMA]]&gt;Table2[[#This Row],[50D EMA]],Table2[[#This Row],[50D EMA]]&gt;Table2[[#This Row],[200D EMA]]),"Uptrend","Downtrend/NoTrend")</f>
        <v>Downtrend/NoTrend</v>
      </c>
      <c r="AL509">
        <v>-0.1</v>
      </c>
      <c r="AM509" t="s">
        <v>10353</v>
      </c>
      <c r="AN509">
        <v>7.71</v>
      </c>
      <c r="AO509" t="s">
        <v>10354</v>
      </c>
      <c r="AQ509">
        <f>(Table2[[#This Row],[Sharpe Ratio]]-AVERAGE(Table2[Sharpe Ratio]))/_xlfn.STDEV.P(Table2[Sharpe Ratio])</f>
        <v>-0.72731567472953307</v>
      </c>
      <c r="AR50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9">
        <f>_xlfn.RANK.AVG(Table2[[#This Row],[1Y Return vs Nifty Z-Score]],Table2[1Y Return vs Nifty Z-Score])</f>
        <v>386</v>
      </c>
      <c r="AT509">
        <f>_xlfn.RANK.AVG(Table2[[#This Row],[6M Return vs Nifty Z-Score]],Table2[6M Return vs Nifty Z-Score])</f>
        <v>492</v>
      </c>
      <c r="AU509">
        <f>_xlfn.RANK.AVG(Table2[[#This Row],[Sharpe Ratio Z-Score]],Table2[Sharpe Ratio Z-Score])</f>
        <v>548</v>
      </c>
      <c r="AV509">
        <f>(Table2[[#This Row],[Rank 1Y]]+Table2[[#This Row],[Rank 6M]]+Table2[[#This Row],[Rank Sharpe]])/3</f>
        <v>475.33333333333331</v>
      </c>
    </row>
    <row r="510" spans="1:48" x14ac:dyDescent="0.3">
      <c r="A510" t="s">
        <v>541</v>
      </c>
      <c r="B510" t="s">
        <v>542</v>
      </c>
      <c r="C510" t="s">
        <v>10308</v>
      </c>
      <c r="D510" t="s">
        <v>177</v>
      </c>
      <c r="E510">
        <v>38325.043799999999</v>
      </c>
      <c r="F510">
        <v>547.5</v>
      </c>
      <c r="G510">
        <v>-11.5337611810228</v>
      </c>
      <c r="H510">
        <f>(Table2[[#This Row],[1Y Return vs Nifty]]-AVERAGE(Table2[1Y Return vs Nifty]))/_xlfn.STDEV.P(Table2[1Y Return vs Nifty])</f>
        <v>-0.57607324970733886</v>
      </c>
      <c r="I510">
        <v>0.41449877971716298</v>
      </c>
      <c r="J510">
        <f>(Table2[[#This Row],[1M Return vs Nifty]]-AVERAGE(Table2[1M Return vs Nifty]))/_xlfn.STDEV.P(Table2[1M Return vs Nifty])</f>
        <v>3.0554506416612642E-2</v>
      </c>
      <c r="K510">
        <v>12.887338467927499</v>
      </c>
      <c r="L510">
        <f>(Table2[[#This Row],[6M Return vs Nifty]]-AVERAGE(Table2[6M Return vs Nifty]))/_xlfn.STDEV.P(Table2[6M Return vs Nifty])</f>
        <v>0.20555096249175783</v>
      </c>
      <c r="M510">
        <v>4.0231115391104399</v>
      </c>
      <c r="N510">
        <f>(Table2[[#This Row],[1W Return vs Nifty]]-AVERAGE(Table2[1W Return vs Nifty]))/_xlfn.STDEV.P(Table2[1W Return vs Nifty])</f>
        <v>1.1934703985820212</v>
      </c>
      <c r="O510">
        <v>540.11</v>
      </c>
      <c r="P510">
        <v>525.75229003250001</v>
      </c>
      <c r="Q510">
        <v>477.405160364979</v>
      </c>
      <c r="R510">
        <v>57.482177351792501</v>
      </c>
      <c r="S510" s="2">
        <f>(Table2[[#This Row],[Close Price]]-Table2[[#This Row],[20D EMA]])/Table2[[#This Row],[20D EMA]]</f>
        <v>1.3682398030030895E-2</v>
      </c>
      <c r="T510" s="2">
        <f>(Table2[[#This Row],[Close Price]]-Table2[[#This Row],[50D EMA]])/Table2[[#This Row],[50D EMA]]</f>
        <v>4.1364936263341097E-2</v>
      </c>
      <c r="U510" s="2">
        <f>(Table2[[#This Row],[Close Price]]-Table2[[#This Row],[200D EMA]])/Table2[[#This Row],[200D EMA]]</f>
        <v>0.14682463754986036</v>
      </c>
      <c r="V510">
        <v>0.56378570842092701</v>
      </c>
      <c r="W510">
        <v>544.70000000000005</v>
      </c>
      <c r="X510">
        <v>570.35</v>
      </c>
      <c r="Y510">
        <v>544.70000000000005</v>
      </c>
      <c r="Z510">
        <v>570.35</v>
      </c>
      <c r="AA510">
        <v>544.70000000000005</v>
      </c>
      <c r="AB510">
        <v>570.35</v>
      </c>
      <c r="AC510" s="2">
        <f>(Table2[[#This Row],[Close Price]]/Table2[[#This Row],[Day Low]])-1</f>
        <v>5.1404442812557072E-3</v>
      </c>
      <c r="AD510" s="2">
        <f>(Table2[[#This Row],[Day High]]/Table2[[#This Row],[Close Price]])-1</f>
        <v>4.1735159817351652E-2</v>
      </c>
      <c r="AE510" s="2">
        <f>(Table2[[#This Row],[Close Price]]/Table2[[#This Row],[Current Week Low]])-1</f>
        <v>5.1404442812557072E-3</v>
      </c>
      <c r="AF510" s="2">
        <f>(Table2[[#This Row],[Current Week High]]/Table2[[#This Row],[Close Price]])-1</f>
        <v>4.1735159817351652E-2</v>
      </c>
      <c r="AG510" s="2">
        <f>(Table2[[#This Row],[Close Price]]/Table2[[#This Row],[Current Month Low]])-1</f>
        <v>5.1404442812557072E-3</v>
      </c>
      <c r="AH510" s="2">
        <f>(Table2[[#This Row],[Current Month High]]/Table2[[#This Row],[Close Price]])-1</f>
        <v>4.1735159817351652E-2</v>
      </c>
      <c r="AI510">
        <v>4.1735159817351599</v>
      </c>
      <c r="AJ510">
        <v>45.727974447697598</v>
      </c>
      <c r="AK510" t="str">
        <f>IF(AND(Table2[[#This Row],[20D EMA]]&gt;Table2[[#This Row],[50D EMA]],Table2[[#This Row],[50D EMA]]&gt;Table2[[#This Row],[200D EMA]]),"Uptrend","Downtrend/NoTrend")</f>
        <v>Uptrend</v>
      </c>
      <c r="AL510">
        <v>7.0000000000000007E-2</v>
      </c>
      <c r="AM510" t="s">
        <v>10354</v>
      </c>
      <c r="AN510">
        <v>1.67</v>
      </c>
      <c r="AO510" t="s">
        <v>10354</v>
      </c>
      <c r="AP510">
        <v>-4.1805958268614003E-2</v>
      </c>
      <c r="AQ510">
        <f>(Table2[[#This Row],[Sharpe Ratio]]-AVERAGE(Table2[Sharpe Ratio]))/_xlfn.STDEV.P(Table2[Sharpe Ratio])</f>
        <v>-1.2056306601456608</v>
      </c>
      <c r="AR5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-0.35212804236260808</v>
      </c>
      <c r="AS510">
        <f>_xlfn.RANK.AVG(Table2[[#This Row],[1Y Return vs Nifty Z-Score]],Table2[1Y Return vs Nifty Z-Score])</f>
        <v>512</v>
      </c>
      <c r="AT510">
        <f>_xlfn.RANK.AVG(Table2[[#This Row],[6M Return vs Nifty Z-Score]],Table2[6M Return vs Nifty Z-Score])</f>
        <v>263</v>
      </c>
      <c r="AU510">
        <f>_xlfn.RANK.AVG(Table2[[#This Row],[Sharpe Ratio Z-Score]],Table2[Sharpe Ratio Z-Score])</f>
        <v>655</v>
      </c>
      <c r="AV510">
        <f>(Table2[[#This Row],[Rank 1Y]]+Table2[[#This Row],[Rank 6M]]+Table2[[#This Row],[Rank Sharpe]])/3</f>
        <v>476.66666666666669</v>
      </c>
    </row>
    <row r="511" spans="1:48" x14ac:dyDescent="0.3">
      <c r="A511" t="s">
        <v>1352</v>
      </c>
      <c r="B511" t="s">
        <v>1353</v>
      </c>
      <c r="C511" t="s">
        <v>10318</v>
      </c>
      <c r="D511" t="s">
        <v>338</v>
      </c>
      <c r="E511">
        <v>8356.3583618779994</v>
      </c>
      <c r="F511">
        <v>217.19</v>
      </c>
      <c r="G511">
        <v>19.359613598802898</v>
      </c>
      <c r="H511">
        <f>(Table2[[#This Row],[1Y Return vs Nifty]]-AVERAGE(Table2[1Y Return vs Nifty]))/_xlfn.STDEV.P(Table2[1Y Return vs Nifty])</f>
        <v>-5.4305460738264318E-2</v>
      </c>
      <c r="I511">
        <v>0.91417627625707398</v>
      </c>
      <c r="J511">
        <f>(Table2[[#This Row],[1M Return vs Nifty]]-AVERAGE(Table2[1M Return vs Nifty]))/_xlfn.STDEV.P(Table2[1M Return vs Nifty])</f>
        <v>8.1865881697337328E-2</v>
      </c>
      <c r="K511">
        <v>-14.3719765585513</v>
      </c>
      <c r="L511">
        <f>(Table2[[#This Row],[6M Return vs Nifty]]-AVERAGE(Table2[6M Return vs Nifty]))/_xlfn.STDEV.P(Table2[6M Return vs Nifty])</f>
        <v>-0.74702705113958967</v>
      </c>
      <c r="M511">
        <v>-0.92458459486893996</v>
      </c>
      <c r="N511">
        <f>(Table2[[#This Row],[1W Return vs Nifty]]-AVERAGE(Table2[1W Return vs Nifty]))/_xlfn.STDEV.P(Table2[1W Return vs Nifty])</f>
        <v>4.5893713466198839E-3</v>
      </c>
      <c r="O511">
        <v>222.66</v>
      </c>
      <c r="P511">
        <v>222.52527080151401</v>
      </c>
      <c r="Q511">
        <v>203.849212652419</v>
      </c>
      <c r="R511">
        <v>43.2192328010143</v>
      </c>
      <c r="S511" s="2">
        <f>(Table2[[#This Row],[Close Price]]-Table2[[#This Row],[20D EMA]])/Table2[[#This Row],[20D EMA]]</f>
        <v>-2.4566603790532646E-2</v>
      </c>
      <c r="T511" s="2">
        <f>(Table2[[#This Row],[Close Price]]-Table2[[#This Row],[50D EMA]])/Table2[[#This Row],[50D EMA]]</f>
        <v>-2.3976022059413279E-2</v>
      </c>
      <c r="U511" s="2">
        <f>(Table2[[#This Row],[Close Price]]-Table2[[#This Row],[200D EMA]])/Table2[[#This Row],[200D EMA]]</f>
        <v>6.5444389870311773E-2</v>
      </c>
      <c r="V511">
        <v>1.53416755344708</v>
      </c>
      <c r="W511">
        <v>214.55</v>
      </c>
      <c r="X511">
        <v>228.5</v>
      </c>
      <c r="Y511">
        <v>214.55</v>
      </c>
      <c r="Z511">
        <v>228.5</v>
      </c>
      <c r="AA511">
        <v>214.55</v>
      </c>
      <c r="AB511">
        <v>228.5</v>
      </c>
      <c r="AC511" s="2">
        <f>(Table2[[#This Row],[Close Price]]/Table2[[#This Row],[Day Low]])-1</f>
        <v>1.2304824050337837E-2</v>
      </c>
      <c r="AD511" s="2">
        <f>(Table2[[#This Row],[Day High]]/Table2[[#This Row],[Close Price]])-1</f>
        <v>5.2074220728394405E-2</v>
      </c>
      <c r="AE511" s="2">
        <f>(Table2[[#This Row],[Close Price]]/Table2[[#This Row],[Current Week Low]])-1</f>
        <v>1.2304824050337837E-2</v>
      </c>
      <c r="AF511" s="2">
        <f>(Table2[[#This Row],[Current Week High]]/Table2[[#This Row],[Close Price]])-1</f>
        <v>5.2074220728394405E-2</v>
      </c>
      <c r="AG511" s="2">
        <f>(Table2[[#This Row],[Close Price]]/Table2[[#This Row],[Current Month Low]])-1</f>
        <v>1.2304824050337837E-2</v>
      </c>
      <c r="AH511" s="2">
        <f>(Table2[[#This Row],[Current Month High]]/Table2[[#This Row],[Close Price]])-1</f>
        <v>5.2074220728394405E-2</v>
      </c>
      <c r="AI511">
        <v>20.631704958791801</v>
      </c>
      <c r="AJ511">
        <v>74.449799196787097</v>
      </c>
      <c r="AK511" t="str">
        <f>IF(AND(Table2[[#This Row],[20D EMA]]&gt;Table2[[#This Row],[50D EMA]],Table2[[#This Row],[50D EMA]]&gt;Table2[[#This Row],[200D EMA]]),"Uptrend","Downtrend/NoTrend")</f>
        <v>Uptrend</v>
      </c>
      <c r="AL511">
        <v>-0.18</v>
      </c>
      <c r="AM511" t="s">
        <v>10353</v>
      </c>
      <c r="AN511">
        <v>-5.64</v>
      </c>
      <c r="AO511" t="s">
        <v>10353</v>
      </c>
      <c r="AQ511">
        <f>(Table2[[#This Row],[Sharpe Ratio]]-AVERAGE(Table2[Sharpe Ratio]))/_xlfn.STDEV.P(Table2[Sharpe Ratio])</f>
        <v>-0.72731567472953307</v>
      </c>
      <c r="AR51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-1.44219293356343</v>
      </c>
      <c r="AS511">
        <f>_xlfn.RANK.AVG(Table2[[#This Row],[1Y Return vs Nifty Z-Score]],Table2[1Y Return vs Nifty Z-Score])</f>
        <v>320</v>
      </c>
      <c r="AT511">
        <f>_xlfn.RANK.AVG(Table2[[#This Row],[6M Return vs Nifty Z-Score]],Table2[6M Return vs Nifty Z-Score])</f>
        <v>563</v>
      </c>
      <c r="AU511">
        <f>_xlfn.RANK.AVG(Table2[[#This Row],[Sharpe Ratio Z-Score]],Table2[Sharpe Ratio Z-Score])</f>
        <v>548</v>
      </c>
      <c r="AV511">
        <f>(Table2[[#This Row],[Rank 1Y]]+Table2[[#This Row],[Rank 6M]]+Table2[[#This Row],[Rank Sharpe]])/3</f>
        <v>477</v>
      </c>
    </row>
    <row r="512" spans="1:48" x14ac:dyDescent="0.3">
      <c r="A512" t="s">
        <v>520</v>
      </c>
      <c r="B512" t="s">
        <v>521</v>
      </c>
      <c r="C512" t="s">
        <v>10324</v>
      </c>
      <c r="D512" t="s">
        <v>522</v>
      </c>
      <c r="E512">
        <v>40180.420652050001</v>
      </c>
      <c r="F512">
        <v>35668.15</v>
      </c>
      <c r="G512">
        <v>-21.390632934427199</v>
      </c>
      <c r="H512">
        <f>(Table2[[#This Row],[1Y Return vs Nifty]]-AVERAGE(Table2[1Y Return vs Nifty]))/_xlfn.STDEV.P(Table2[1Y Return vs Nifty])</f>
        <v>-0.74254901409304364</v>
      </c>
      <c r="I512">
        <v>-11.4969050182789</v>
      </c>
      <c r="J512">
        <f>(Table2[[#This Row],[1M Return vs Nifty]]-AVERAGE(Table2[1M Return vs Nifty]))/_xlfn.STDEV.P(Table2[1M Return vs Nifty])</f>
        <v>-1.192615467479555</v>
      </c>
      <c r="K512">
        <v>-0.92908838056837995</v>
      </c>
      <c r="L512">
        <f>(Table2[[#This Row],[6M Return vs Nifty]]-AVERAGE(Table2[6M Return vs Nifty]))/_xlfn.STDEV.P(Table2[6M Return vs Nifty])</f>
        <v>-0.27726470730913944</v>
      </c>
      <c r="M512">
        <v>0.59153322929493002</v>
      </c>
      <c r="N512">
        <f>(Table2[[#This Row],[1W Return vs Nifty]]-AVERAGE(Table2[1W Return vs Nifty]))/_xlfn.STDEV.P(Table2[1W Return vs Nifty])</f>
        <v>0.36889705463842393</v>
      </c>
      <c r="O512">
        <v>36175.089999999997</v>
      </c>
      <c r="P512">
        <v>36408.569886480203</v>
      </c>
      <c r="Q512">
        <v>33486.143476708399</v>
      </c>
      <c r="R512">
        <v>46.398596391143897</v>
      </c>
      <c r="S512" s="2">
        <f>(Table2[[#This Row],[Close Price]]-Table2[[#This Row],[20D EMA]])/Table2[[#This Row],[20D EMA]]</f>
        <v>-1.4013510401770807E-2</v>
      </c>
      <c r="T512" s="2">
        <f>(Table2[[#This Row],[Close Price]]-Table2[[#This Row],[50D EMA]])/Table2[[#This Row],[50D EMA]]</f>
        <v>-2.0336417738702397E-2</v>
      </c>
      <c r="U512" s="2">
        <f>(Table2[[#This Row],[Close Price]]-Table2[[#This Row],[200D EMA]])/Table2[[#This Row],[200D EMA]]</f>
        <v>6.5161475665578422E-2</v>
      </c>
      <c r="V512">
        <v>0.63058285828541805</v>
      </c>
      <c r="W512">
        <v>35380</v>
      </c>
      <c r="X512">
        <v>35899.949999999997</v>
      </c>
      <c r="Y512">
        <v>35380</v>
      </c>
      <c r="Z512">
        <v>35899.949999999997</v>
      </c>
      <c r="AA512">
        <v>35380</v>
      </c>
      <c r="AB512">
        <v>35899.949999999997</v>
      </c>
      <c r="AC512" s="2">
        <f>(Table2[[#This Row],[Close Price]]/Table2[[#This Row],[Day Low]])-1</f>
        <v>8.1444318824195339E-3</v>
      </c>
      <c r="AD512" s="2">
        <f>(Table2[[#This Row],[Day High]]/Table2[[#This Row],[Close Price]])-1</f>
        <v>6.4987951435664382E-3</v>
      </c>
      <c r="AE512" s="2">
        <f>(Table2[[#This Row],[Close Price]]/Table2[[#This Row],[Current Week Low]])-1</f>
        <v>8.1444318824195339E-3</v>
      </c>
      <c r="AF512" s="2">
        <f>(Table2[[#This Row],[Current Week High]]/Table2[[#This Row],[Close Price]])-1</f>
        <v>6.4987951435664382E-3</v>
      </c>
      <c r="AG512" s="2">
        <f>(Table2[[#This Row],[Close Price]]/Table2[[#This Row],[Current Month Low]])-1</f>
        <v>8.1444318824195339E-3</v>
      </c>
      <c r="AH512" s="2">
        <f>(Table2[[#This Row],[Current Month High]]/Table2[[#This Row],[Close Price]])-1</f>
        <v>6.4987951435664382E-3</v>
      </c>
      <c r="AI512">
        <v>14.546170743366201</v>
      </c>
      <c r="AJ512">
        <v>25.1560145198331</v>
      </c>
      <c r="AK512" t="str">
        <f>IF(AND(Table2[[#This Row],[20D EMA]]&gt;Table2[[#This Row],[50D EMA]],Table2[[#This Row],[50D EMA]]&gt;Table2[[#This Row],[200D EMA]]),"Uptrend","Downtrend/NoTrend")</f>
        <v>Downtrend/NoTrend</v>
      </c>
      <c r="AL512">
        <v>0</v>
      </c>
      <c r="AM512">
        <v>0</v>
      </c>
      <c r="AN512">
        <v>-0.97</v>
      </c>
      <c r="AO512" t="s">
        <v>10353</v>
      </c>
      <c r="AP512">
        <v>3.0652944209952002E-2</v>
      </c>
      <c r="AQ512">
        <f>(Table2[[#This Row],[Sharpe Ratio]]-AVERAGE(Table2[Sharpe Ratio]))/_xlfn.STDEV.P(Table2[Sharpe Ratio])</f>
        <v>-0.37660579580416598</v>
      </c>
      <c r="AR51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2">
        <f>_xlfn.RANK.AVG(Table2[[#This Row],[1Y Return vs Nifty Z-Score]],Table2[1Y Return vs Nifty Z-Score])</f>
        <v>570</v>
      </c>
      <c r="AT512">
        <f>_xlfn.RANK.AVG(Table2[[#This Row],[6M Return vs Nifty Z-Score]],Table2[6M Return vs Nifty Z-Score])</f>
        <v>417</v>
      </c>
      <c r="AU512">
        <f>_xlfn.RANK.AVG(Table2[[#This Row],[Sharpe Ratio Z-Score]],Table2[Sharpe Ratio Z-Score])</f>
        <v>446</v>
      </c>
      <c r="AV512">
        <f>(Table2[[#This Row],[Rank 1Y]]+Table2[[#This Row],[Rank 6M]]+Table2[[#This Row],[Rank Sharpe]])/3</f>
        <v>477.66666666666669</v>
      </c>
    </row>
    <row r="513" spans="1:48" x14ac:dyDescent="0.3">
      <c r="A513" t="s">
        <v>811</v>
      </c>
      <c r="B513" t="s">
        <v>812</v>
      </c>
      <c r="C513" t="s">
        <v>10314</v>
      </c>
      <c r="D513" t="s">
        <v>281</v>
      </c>
      <c r="E513">
        <v>20027.0941922399</v>
      </c>
      <c r="F513">
        <v>402.2</v>
      </c>
      <c r="G513">
        <v>-8.7203083419995497</v>
      </c>
      <c r="H513">
        <f>(Table2[[#This Row],[1Y Return vs Nifty]]-AVERAGE(Table2[1Y Return vs Nifty]))/_xlfn.STDEV.P(Table2[1Y Return vs Nifty])</f>
        <v>-0.52855597204997673</v>
      </c>
      <c r="I513">
        <v>9.7843732819620097</v>
      </c>
      <c r="J513">
        <f>(Table2[[#This Row],[1M Return vs Nifty]]-AVERAGE(Table2[1M Return vs Nifty]))/_xlfn.STDEV.P(Table2[1M Return vs Nifty])</f>
        <v>0.99273741488701073</v>
      </c>
      <c r="K513">
        <v>-26.946578343891801</v>
      </c>
      <c r="L513">
        <f>(Table2[[#This Row],[6M Return vs Nifty]]-AVERAGE(Table2[6M Return vs Nifty]))/_xlfn.STDEV.P(Table2[6M Return vs Nifty])</f>
        <v>-1.1864470871621215</v>
      </c>
      <c r="M513">
        <v>9.7208733745636405E-2</v>
      </c>
      <c r="N513">
        <f>(Table2[[#This Row],[1W Return vs Nifty]]-AVERAGE(Table2[1W Return vs Nifty]))/_xlfn.STDEV.P(Table2[1W Return vs Nifty])</f>
        <v>0.25011590920385368</v>
      </c>
      <c r="O513">
        <v>392.86</v>
      </c>
      <c r="P513">
        <v>377.67638757621899</v>
      </c>
      <c r="Q513">
        <v>373.13782878594498</v>
      </c>
      <c r="R513">
        <v>56.054305442484797</v>
      </c>
      <c r="S513" s="2">
        <f>(Table2[[#This Row],[Close Price]]-Table2[[#This Row],[20D EMA]])/Table2[[#This Row],[20D EMA]]</f>
        <v>2.3774372550017752E-2</v>
      </c>
      <c r="T513" s="2">
        <f>(Table2[[#This Row],[Close Price]]-Table2[[#This Row],[50D EMA]])/Table2[[#This Row],[50D EMA]]</f>
        <v>6.4932871713701948E-2</v>
      </c>
      <c r="U513" s="2">
        <f>(Table2[[#This Row],[Close Price]]-Table2[[#This Row],[200D EMA]])/Table2[[#This Row],[200D EMA]]</f>
        <v>7.7885888194753047E-2</v>
      </c>
      <c r="V513">
        <v>0.50335236547712803</v>
      </c>
      <c r="W513">
        <v>401</v>
      </c>
      <c r="X513">
        <v>408.6</v>
      </c>
      <c r="Y513">
        <v>401</v>
      </c>
      <c r="Z513">
        <v>408.6</v>
      </c>
      <c r="AA513">
        <v>401</v>
      </c>
      <c r="AB513">
        <v>408.6</v>
      </c>
      <c r="AC513" s="2">
        <f>(Table2[[#This Row],[Close Price]]/Table2[[#This Row],[Day Low]])-1</f>
        <v>2.9925187032417977E-3</v>
      </c>
      <c r="AD513" s="2">
        <f>(Table2[[#This Row],[Day High]]/Table2[[#This Row],[Close Price]])-1</f>
        <v>1.591248135256107E-2</v>
      </c>
      <c r="AE513" s="2">
        <f>(Table2[[#This Row],[Close Price]]/Table2[[#This Row],[Current Week Low]])-1</f>
        <v>2.9925187032417977E-3</v>
      </c>
      <c r="AF513" s="2">
        <f>(Table2[[#This Row],[Current Week High]]/Table2[[#This Row],[Close Price]])-1</f>
        <v>1.591248135256107E-2</v>
      </c>
      <c r="AG513" s="2">
        <f>(Table2[[#This Row],[Close Price]]/Table2[[#This Row],[Current Month Low]])-1</f>
        <v>2.9925187032417977E-3</v>
      </c>
      <c r="AH513" s="2">
        <f>(Table2[[#This Row],[Current Month High]]/Table2[[#This Row],[Close Price]])-1</f>
        <v>1.591248135256107E-2</v>
      </c>
      <c r="AI513">
        <v>38.736946792640403</v>
      </c>
      <c r="AJ513">
        <v>29.283188685310101</v>
      </c>
      <c r="AK513" t="str">
        <f>IF(AND(Table2[[#This Row],[20D EMA]]&gt;Table2[[#This Row],[50D EMA]],Table2[[#This Row],[50D EMA]]&gt;Table2[[#This Row],[200D EMA]]),"Uptrend","Downtrend/NoTrend")</f>
        <v>Uptrend</v>
      </c>
      <c r="AL513">
        <v>-0.05</v>
      </c>
      <c r="AM513" t="s">
        <v>10353</v>
      </c>
      <c r="AN513">
        <v>3.62</v>
      </c>
      <c r="AO513" t="s">
        <v>10354</v>
      </c>
      <c r="AP513">
        <v>8.7315465863330999E-2</v>
      </c>
      <c r="AQ513">
        <f>(Table2[[#This Row],[Sharpe Ratio]]-AVERAGE(Table2[Sharpe Ratio]))/_xlfn.STDEV.P(Table2[Sharpe Ratio])</f>
        <v>0.27168775709411402</v>
      </c>
      <c r="AR5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-0.2004619780271199</v>
      </c>
      <c r="AS513">
        <f>_xlfn.RANK.AVG(Table2[[#This Row],[1Y Return vs Nifty Z-Score]],Table2[1Y Return vs Nifty Z-Score])</f>
        <v>490</v>
      </c>
      <c r="AT513">
        <f>_xlfn.RANK.AVG(Table2[[#This Row],[6M Return vs Nifty Z-Score]],Table2[6M Return vs Nifty Z-Score])</f>
        <v>679</v>
      </c>
      <c r="AU513">
        <f>_xlfn.RANK.AVG(Table2[[#This Row],[Sharpe Ratio Z-Score]],Table2[Sharpe Ratio Z-Score])</f>
        <v>264</v>
      </c>
      <c r="AV513">
        <f>(Table2[[#This Row],[Rank 1Y]]+Table2[[#This Row],[Rank 6M]]+Table2[[#This Row],[Rank Sharpe]])/3</f>
        <v>477.66666666666669</v>
      </c>
    </row>
    <row r="514" spans="1:48" x14ac:dyDescent="0.3">
      <c r="A514" t="s">
        <v>1256</v>
      </c>
      <c r="B514" t="s">
        <v>1257</v>
      </c>
      <c r="C514" t="s">
        <v>10313</v>
      </c>
      <c r="D514" t="s">
        <v>46</v>
      </c>
      <c r="E514">
        <v>9293.3973569999998</v>
      </c>
      <c r="F514">
        <v>330.45</v>
      </c>
      <c r="G514">
        <v>-10.076804243187601</v>
      </c>
      <c r="H514">
        <f>(Table2[[#This Row],[1Y Return vs Nifty]]-AVERAGE(Table2[1Y Return vs Nifty]))/_xlfn.STDEV.P(Table2[1Y Return vs Nifty])</f>
        <v>-0.55146625207450473</v>
      </c>
      <c r="I514">
        <v>-15.837139746182</v>
      </c>
      <c r="J514">
        <f>(Table2[[#This Row],[1M Return vs Nifty]]-AVERAGE(Table2[1M Return vs Nifty]))/_xlfn.STDEV.P(Table2[1M Return vs Nifty])</f>
        <v>-1.6383097692482196</v>
      </c>
      <c r="K514">
        <v>8.5063769055850305</v>
      </c>
      <c r="L514">
        <f>(Table2[[#This Row],[6M Return vs Nifty]]-AVERAGE(Table2[6M Return vs Nifty]))/_xlfn.STDEV.P(Table2[6M Return vs Nifty])</f>
        <v>5.2458059797843556E-2</v>
      </c>
      <c r="M514">
        <v>-4.3029396471568599</v>
      </c>
      <c r="N514">
        <f>(Table2[[#This Row],[1W Return vs Nifty]]-AVERAGE(Table2[1W Return vs Nifty]))/_xlfn.STDEV.P(Table2[1W Return vs Nifty])</f>
        <v>-0.8071949654775521</v>
      </c>
      <c r="O514">
        <v>344.17</v>
      </c>
      <c r="P514">
        <v>345.87359408562099</v>
      </c>
      <c r="Q514">
        <v>307.25530352915098</v>
      </c>
      <c r="R514">
        <v>34.333954623876998</v>
      </c>
      <c r="S514" s="2">
        <f>(Table2[[#This Row],[Close Price]]-Table2[[#This Row],[20D EMA]])/Table2[[#This Row],[20D EMA]]</f>
        <v>-3.9864020687451047E-2</v>
      </c>
      <c r="T514" s="2">
        <f>(Table2[[#This Row],[Close Price]]-Table2[[#This Row],[50D EMA]])/Table2[[#This Row],[50D EMA]]</f>
        <v>-4.459315295923659E-2</v>
      </c>
      <c r="U514" s="2">
        <f>(Table2[[#This Row],[Close Price]]-Table2[[#This Row],[200D EMA]])/Table2[[#This Row],[200D EMA]]</f>
        <v>7.5489979194609425E-2</v>
      </c>
      <c r="V514">
        <v>0.33317368013600501</v>
      </c>
      <c r="W514">
        <v>330</v>
      </c>
      <c r="X514">
        <v>333.95</v>
      </c>
      <c r="Y514">
        <v>330</v>
      </c>
      <c r="Z514">
        <v>333.95</v>
      </c>
      <c r="AA514">
        <v>330</v>
      </c>
      <c r="AB514">
        <v>333.95</v>
      </c>
      <c r="AC514" s="2">
        <f>(Table2[[#This Row],[Close Price]]/Table2[[#This Row],[Day Low]])-1</f>
        <v>1.3636363636362336E-3</v>
      </c>
      <c r="AD514" s="2">
        <f>(Table2[[#This Row],[Day High]]/Table2[[#This Row],[Close Price]])-1</f>
        <v>1.0591617491299665E-2</v>
      </c>
      <c r="AE514" s="2">
        <f>(Table2[[#This Row],[Close Price]]/Table2[[#This Row],[Current Week Low]])-1</f>
        <v>1.3636363636362336E-3</v>
      </c>
      <c r="AF514" s="2">
        <f>(Table2[[#This Row],[Current Week High]]/Table2[[#This Row],[Close Price]])-1</f>
        <v>1.0591617491299665E-2</v>
      </c>
      <c r="AG514" s="2">
        <f>(Table2[[#This Row],[Close Price]]/Table2[[#This Row],[Current Month Low]])-1</f>
        <v>1.3636363636362336E-3</v>
      </c>
      <c r="AH514" s="2">
        <f>(Table2[[#This Row],[Current Month High]]/Table2[[#This Row],[Close Price]])-1</f>
        <v>1.0591617491299665E-2</v>
      </c>
      <c r="AI514">
        <v>25.707368739597499</v>
      </c>
      <c r="AJ514">
        <v>39.5776135163674</v>
      </c>
      <c r="AK514" t="str">
        <f>IF(AND(Table2[[#This Row],[20D EMA]]&gt;Table2[[#This Row],[50D EMA]],Table2[[#This Row],[50D EMA]]&gt;Table2[[#This Row],[200D EMA]]),"Uptrend","Downtrend/NoTrend")</f>
        <v>Downtrend/NoTrend</v>
      </c>
      <c r="AL514">
        <v>-0.16</v>
      </c>
      <c r="AM514" t="s">
        <v>10353</v>
      </c>
      <c r="AN514">
        <v>-3.01</v>
      </c>
      <c r="AO514" t="s">
        <v>10353</v>
      </c>
      <c r="AP514">
        <v>-2.5037576382973999E-2</v>
      </c>
      <c r="AQ514">
        <f>(Table2[[#This Row],[Sharpe Ratio]]-AVERAGE(Table2[Sharpe Ratio]))/_xlfn.STDEV.P(Table2[Sharpe Ratio])</f>
        <v>-1.0137783819237922</v>
      </c>
      <c r="AR51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4">
        <f>_xlfn.RANK.AVG(Table2[[#This Row],[1Y Return vs Nifty Z-Score]],Table2[1Y Return vs Nifty Z-Score])</f>
        <v>501</v>
      </c>
      <c r="AT514">
        <f>_xlfn.RANK.AVG(Table2[[#This Row],[6M Return vs Nifty Z-Score]],Table2[6M Return vs Nifty Z-Score])</f>
        <v>314</v>
      </c>
      <c r="AU514">
        <f>_xlfn.RANK.AVG(Table2[[#This Row],[Sharpe Ratio Z-Score]],Table2[Sharpe Ratio Z-Score])</f>
        <v>619</v>
      </c>
      <c r="AV514">
        <f>(Table2[[#This Row],[Rank 1Y]]+Table2[[#This Row],[Rank 6M]]+Table2[[#This Row],[Rank Sharpe]])/3</f>
        <v>478</v>
      </c>
    </row>
    <row r="515" spans="1:48" x14ac:dyDescent="0.3">
      <c r="A515" t="s">
        <v>1091</v>
      </c>
      <c r="B515" t="s">
        <v>1092</v>
      </c>
      <c r="C515" t="s">
        <v>10310</v>
      </c>
      <c r="D515" t="s">
        <v>552</v>
      </c>
      <c r="E515">
        <v>11716.23145875</v>
      </c>
      <c r="F515">
        <v>879.9</v>
      </c>
      <c r="G515">
        <v>-15.2114533543949</v>
      </c>
      <c r="H515">
        <f>(Table2[[#This Row],[1Y Return vs Nifty]]-AVERAGE(Table2[1Y Return vs Nifty]))/_xlfn.STDEV.P(Table2[1Y Return vs Nifty])</f>
        <v>-0.63818693354683742</v>
      </c>
      <c r="I515">
        <v>2.1310241974249502</v>
      </c>
      <c r="J515">
        <f>(Table2[[#This Row],[1M Return vs Nifty]]-AVERAGE(Table2[1M Return vs Nifty]))/_xlfn.STDEV.P(Table2[1M Return vs Nifty])</f>
        <v>0.20682276043407555</v>
      </c>
      <c r="K515">
        <v>-1.64392646142472</v>
      </c>
      <c r="L515">
        <f>(Table2[[#This Row],[6M Return vs Nifty]]-AVERAGE(Table2[6M Return vs Nifty]))/_xlfn.STDEV.P(Table2[6M Return vs Nifty])</f>
        <v>-0.30224475682501079</v>
      </c>
      <c r="M515">
        <v>-0.290011667719064</v>
      </c>
      <c r="N515">
        <f>(Table2[[#This Row],[1W Return vs Nifty]]-AVERAGE(Table2[1W Return vs Nifty]))/_xlfn.STDEV.P(Table2[1W Return vs Nifty])</f>
        <v>0.15707078755657994</v>
      </c>
      <c r="O515">
        <v>849.97</v>
      </c>
      <c r="P515">
        <v>839.16749900929301</v>
      </c>
      <c r="Q515">
        <v>794.49753615316502</v>
      </c>
      <c r="R515">
        <v>67.737032834701907</v>
      </c>
      <c r="S515" s="2">
        <f>(Table2[[#This Row],[Close Price]]-Table2[[#This Row],[20D EMA]])/Table2[[#This Row],[20D EMA]]</f>
        <v>3.5213007517912336E-2</v>
      </c>
      <c r="T515" s="2">
        <f>(Table2[[#This Row],[Close Price]]-Table2[[#This Row],[50D EMA]])/Table2[[#This Row],[50D EMA]]</f>
        <v>4.853917845816845E-2</v>
      </c>
      <c r="U515" s="2">
        <f>(Table2[[#This Row],[Close Price]]-Table2[[#This Row],[200D EMA]])/Table2[[#This Row],[200D EMA]]</f>
        <v>0.10749242126078901</v>
      </c>
      <c r="V515">
        <v>0.69351276271196705</v>
      </c>
      <c r="W515">
        <v>858</v>
      </c>
      <c r="X515">
        <v>885.05</v>
      </c>
      <c r="Y515">
        <v>858</v>
      </c>
      <c r="Z515">
        <v>885.05</v>
      </c>
      <c r="AA515">
        <v>858</v>
      </c>
      <c r="AB515">
        <v>885.05</v>
      </c>
      <c r="AC515" s="2">
        <f>(Table2[[#This Row],[Close Price]]/Table2[[#This Row],[Day Low]])-1</f>
        <v>2.5524475524475454E-2</v>
      </c>
      <c r="AD515" s="2">
        <f>(Table2[[#This Row],[Day High]]/Table2[[#This Row],[Close Price]])-1</f>
        <v>5.8529378338447735E-3</v>
      </c>
      <c r="AE515" s="2">
        <f>(Table2[[#This Row],[Close Price]]/Table2[[#This Row],[Current Week Low]])-1</f>
        <v>2.5524475524475454E-2</v>
      </c>
      <c r="AF515" s="2">
        <f>(Table2[[#This Row],[Current Week High]]/Table2[[#This Row],[Close Price]])-1</f>
        <v>5.8529378338447735E-3</v>
      </c>
      <c r="AG515" s="2">
        <f>(Table2[[#This Row],[Close Price]]/Table2[[#This Row],[Current Month Low]])-1</f>
        <v>2.5524475524475454E-2</v>
      </c>
      <c r="AH515" s="2">
        <f>(Table2[[#This Row],[Current Month High]]/Table2[[#This Row],[Close Price]])-1</f>
        <v>5.8529378338447735E-3</v>
      </c>
      <c r="AI515">
        <v>6.6030230708034896</v>
      </c>
      <c r="AJ515">
        <v>29.397058823529399</v>
      </c>
      <c r="AK515" t="str">
        <f>IF(AND(Table2[[#This Row],[20D EMA]]&gt;Table2[[#This Row],[50D EMA]],Table2[[#This Row],[50D EMA]]&gt;Table2[[#This Row],[200D EMA]]),"Uptrend","Downtrend/NoTrend")</f>
        <v>Uptrend</v>
      </c>
      <c r="AL515">
        <v>0.02</v>
      </c>
      <c r="AM515" t="s">
        <v>10354</v>
      </c>
      <c r="AN515">
        <v>9.25</v>
      </c>
      <c r="AO515" t="s">
        <v>10354</v>
      </c>
      <c r="AP515">
        <v>1.9344482148279E-2</v>
      </c>
      <c r="AQ515">
        <f>(Table2[[#This Row],[Sharpe Ratio]]-AVERAGE(Table2[Sharpe Ratio]))/_xlfn.STDEV.P(Table2[Sharpe Ratio])</f>
        <v>-0.50598943129826712</v>
      </c>
      <c r="AR51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-1.08252757367946</v>
      </c>
      <c r="AS515">
        <f>_xlfn.RANK.AVG(Table2[[#This Row],[1Y Return vs Nifty Z-Score]],Table2[1Y Return vs Nifty Z-Score])</f>
        <v>535</v>
      </c>
      <c r="AT515">
        <f>_xlfn.RANK.AVG(Table2[[#This Row],[6M Return vs Nifty Z-Score]],Table2[6M Return vs Nifty Z-Score])</f>
        <v>428</v>
      </c>
      <c r="AU515">
        <f>_xlfn.RANK.AVG(Table2[[#This Row],[Sharpe Ratio Z-Score]],Table2[Sharpe Ratio Z-Score])</f>
        <v>472</v>
      </c>
      <c r="AV515">
        <f>(Table2[[#This Row],[Rank 1Y]]+Table2[[#This Row],[Rank 6M]]+Table2[[#This Row],[Rank Sharpe]])/3</f>
        <v>478.33333333333331</v>
      </c>
    </row>
    <row r="516" spans="1:48" x14ac:dyDescent="0.3">
      <c r="A516" t="s">
        <v>1806</v>
      </c>
      <c r="B516" t="s">
        <v>1807</v>
      </c>
      <c r="C516" t="s">
        <v>10323</v>
      </c>
      <c r="D516" t="s">
        <v>573</v>
      </c>
      <c r="E516">
        <v>4174.7761349100001</v>
      </c>
      <c r="F516">
        <v>364.45</v>
      </c>
      <c r="G516">
        <v>-23.4236286268466</v>
      </c>
      <c r="H516">
        <f>(Table2[[#This Row],[1Y Return vs Nifty]]-AVERAGE(Table2[1Y Return vs Nifty]))/_xlfn.STDEV.P(Table2[1Y Return vs Nifty])</f>
        <v>-0.77688490892412643</v>
      </c>
      <c r="I516">
        <v>-2.6325806563569998</v>
      </c>
      <c r="J516">
        <f>(Table2[[#This Row],[1M Return vs Nifty]]-AVERAGE(Table2[1M Return vs Nifty]))/_xlfn.STDEV.P(Table2[1M Return vs Nifty])</f>
        <v>-0.28234699012315023</v>
      </c>
      <c r="K516">
        <v>-25.267772474261601</v>
      </c>
      <c r="L516">
        <f>(Table2[[#This Row],[6M Return vs Nifty]]-AVERAGE(Table2[6M Return vs Nifty]))/_xlfn.STDEV.P(Table2[6M Return vs Nifty])</f>
        <v>-1.127781139062854</v>
      </c>
      <c r="M516">
        <v>-1.7153771304988099</v>
      </c>
      <c r="N516">
        <f>(Table2[[#This Row],[1W Return vs Nifty]]-AVERAGE(Table2[1W Return vs Nifty]))/_xlfn.STDEV.P(Table2[1W Return vs Nifty])</f>
        <v>-0.18543002690077576</v>
      </c>
      <c r="O516">
        <v>369.55</v>
      </c>
      <c r="P516">
        <v>370.49853385668399</v>
      </c>
      <c r="Q516">
        <v>359.042809036363</v>
      </c>
      <c r="R516">
        <v>42.040820420884401</v>
      </c>
      <c r="S516" s="2">
        <f>(Table2[[#This Row],[Close Price]]-Table2[[#This Row],[20D EMA]])/Table2[[#This Row],[20D EMA]]</f>
        <v>-1.3800568258693066E-2</v>
      </c>
      <c r="T516" s="2">
        <f>(Table2[[#This Row],[Close Price]]-Table2[[#This Row],[50D EMA]])/Table2[[#This Row],[50D EMA]]</f>
        <v>-1.6325392151278238E-2</v>
      </c>
      <c r="U516" s="2">
        <f>(Table2[[#This Row],[Close Price]]-Table2[[#This Row],[200D EMA]])/Table2[[#This Row],[200D EMA]]</f>
        <v>1.5060017433991737E-2</v>
      </c>
      <c r="V516">
        <v>0.63104950591708098</v>
      </c>
      <c r="W516">
        <v>364</v>
      </c>
      <c r="X516">
        <v>374</v>
      </c>
      <c r="Y516">
        <v>364</v>
      </c>
      <c r="Z516">
        <v>374</v>
      </c>
      <c r="AA516">
        <v>364</v>
      </c>
      <c r="AB516">
        <v>374</v>
      </c>
      <c r="AC516" s="2">
        <f>(Table2[[#This Row],[Close Price]]/Table2[[#This Row],[Day Low]])-1</f>
        <v>1.2362637362637319E-3</v>
      </c>
      <c r="AD516" s="2">
        <f>(Table2[[#This Row],[Day High]]/Table2[[#This Row],[Close Price]])-1</f>
        <v>2.6203868843462708E-2</v>
      </c>
      <c r="AE516" s="2">
        <f>(Table2[[#This Row],[Close Price]]/Table2[[#This Row],[Current Week Low]])-1</f>
        <v>1.2362637362637319E-3</v>
      </c>
      <c r="AF516" s="2">
        <f>(Table2[[#This Row],[Current Week High]]/Table2[[#This Row],[Close Price]])-1</f>
        <v>2.6203868843462708E-2</v>
      </c>
      <c r="AG516" s="2">
        <f>(Table2[[#This Row],[Close Price]]/Table2[[#This Row],[Current Month Low]])-1</f>
        <v>1.2362637362637319E-3</v>
      </c>
      <c r="AH516" s="2">
        <f>(Table2[[#This Row],[Current Month High]]/Table2[[#This Row],[Close Price]])-1</f>
        <v>2.6203868843462708E-2</v>
      </c>
      <c r="AI516">
        <v>25.902044176155801</v>
      </c>
      <c r="AJ516">
        <v>29.444148463860699</v>
      </c>
      <c r="AK516" t="str">
        <f>IF(AND(Table2[[#This Row],[20D EMA]]&gt;Table2[[#This Row],[50D EMA]],Table2[[#This Row],[50D EMA]]&gt;Table2[[#This Row],[200D EMA]]),"Uptrend","Downtrend/NoTrend")</f>
        <v>Downtrend/NoTrend</v>
      </c>
      <c r="AL516">
        <v>-0.02</v>
      </c>
      <c r="AM516" t="s">
        <v>10353</v>
      </c>
      <c r="AN516">
        <v>3.63</v>
      </c>
      <c r="AO516" t="s">
        <v>10354</v>
      </c>
      <c r="AP516">
        <v>0.12199612070525</v>
      </c>
      <c r="AQ516">
        <f>(Table2[[#This Row],[Sharpe Ratio]]-AVERAGE(Table2[Sharpe Ratio]))/_xlfn.STDEV.P(Table2[Sharpe Ratio])</f>
        <v>0.66847992744338125</v>
      </c>
      <c r="AR51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6">
        <f>_xlfn.RANK.AVG(Table2[[#This Row],[1Y Return vs Nifty Z-Score]],Table2[1Y Return vs Nifty Z-Score])</f>
        <v>584</v>
      </c>
      <c r="AT516">
        <f>_xlfn.RANK.AVG(Table2[[#This Row],[6M Return vs Nifty Z-Score]],Table2[6M Return vs Nifty Z-Score])</f>
        <v>671</v>
      </c>
      <c r="AU516">
        <f>_xlfn.RANK.AVG(Table2[[#This Row],[Sharpe Ratio Z-Score]],Table2[Sharpe Ratio Z-Score])</f>
        <v>181</v>
      </c>
      <c r="AV516">
        <f>(Table2[[#This Row],[Rank 1Y]]+Table2[[#This Row],[Rank 6M]]+Table2[[#This Row],[Rank Sharpe]])/3</f>
        <v>478.66666666666669</v>
      </c>
    </row>
    <row r="517" spans="1:48" x14ac:dyDescent="0.3">
      <c r="A517" t="s">
        <v>408</v>
      </c>
      <c r="B517" t="s">
        <v>409</v>
      </c>
      <c r="C517" t="s">
        <v>10319</v>
      </c>
      <c r="D517" t="s">
        <v>410</v>
      </c>
      <c r="E517">
        <v>58620.209221079996</v>
      </c>
      <c r="F517">
        <v>962.1</v>
      </c>
      <c r="G517">
        <v>11.0148133962836</v>
      </c>
      <c r="H517">
        <f>(Table2[[#This Row],[1Y Return vs Nifty]]-AVERAGE(Table2[1Y Return vs Nifty]))/_xlfn.STDEV.P(Table2[1Y Return vs Nifty])</f>
        <v>-0.19524337969623143</v>
      </c>
      <c r="I517">
        <v>-8.4065669855228702</v>
      </c>
      <c r="J517">
        <f>(Table2[[#This Row],[1M Return vs Nifty]]-AVERAGE(Table2[1M Return vs Nifty]))/_xlfn.STDEV.P(Table2[1M Return vs Nifty])</f>
        <v>-0.87527178952511742</v>
      </c>
      <c r="K517">
        <v>-14.921848788670699</v>
      </c>
      <c r="L517">
        <f>(Table2[[#This Row],[6M Return vs Nifty]]-AVERAGE(Table2[6M Return vs Nifty]))/_xlfn.STDEV.P(Table2[6M Return vs Nifty])</f>
        <v>-0.76624236143661584</v>
      </c>
      <c r="M517">
        <v>-3.8277518329608502</v>
      </c>
      <c r="N517">
        <f>(Table2[[#This Row],[1W Return vs Nifty]]-AVERAGE(Table2[1W Return vs Nifty]))/_xlfn.STDEV.P(Table2[1W Return vs Nifty])</f>
        <v>-0.69301216981408431</v>
      </c>
      <c r="O517">
        <v>984.59</v>
      </c>
      <c r="P517">
        <v>1005.85788600069</v>
      </c>
      <c r="Q517">
        <v>946.91419563935597</v>
      </c>
      <c r="R517">
        <v>33.800883172202603</v>
      </c>
      <c r="S517" s="2">
        <f>(Table2[[#This Row],[Close Price]]-Table2[[#This Row],[20D EMA]])/Table2[[#This Row],[20D EMA]]</f>
        <v>-2.2841995145187345E-2</v>
      </c>
      <c r="T517" s="2">
        <f>(Table2[[#This Row],[Close Price]]-Table2[[#This Row],[50D EMA]])/Table2[[#This Row],[50D EMA]]</f>
        <v>-4.3503050092565394E-2</v>
      </c>
      <c r="U517" s="2">
        <f>(Table2[[#This Row],[Close Price]]-Table2[[#This Row],[200D EMA]])/Table2[[#This Row],[200D EMA]]</f>
        <v>1.603714933261784E-2</v>
      </c>
      <c r="V517">
        <v>0.58924508288461297</v>
      </c>
      <c r="W517">
        <v>958.3</v>
      </c>
      <c r="X517">
        <v>973.15</v>
      </c>
      <c r="Y517">
        <v>958.3</v>
      </c>
      <c r="Z517">
        <v>973.15</v>
      </c>
      <c r="AA517">
        <v>958.3</v>
      </c>
      <c r="AB517">
        <v>973.15</v>
      </c>
      <c r="AC517" s="2">
        <f>(Table2[[#This Row],[Close Price]]/Table2[[#This Row],[Day Low]])-1</f>
        <v>3.9653553167067201E-3</v>
      </c>
      <c r="AD517" s="2">
        <f>(Table2[[#This Row],[Day High]]/Table2[[#This Row],[Close Price]])-1</f>
        <v>1.1485292589128004E-2</v>
      </c>
      <c r="AE517" s="2">
        <f>(Table2[[#This Row],[Close Price]]/Table2[[#This Row],[Current Week Low]])-1</f>
        <v>3.9653553167067201E-3</v>
      </c>
      <c r="AF517" s="2">
        <f>(Table2[[#This Row],[Current Week High]]/Table2[[#This Row],[Close Price]])-1</f>
        <v>1.1485292589128004E-2</v>
      </c>
      <c r="AG517" s="2">
        <f>(Table2[[#This Row],[Close Price]]/Table2[[#This Row],[Current Month Low]])-1</f>
        <v>3.9653553167067201E-3</v>
      </c>
      <c r="AH517" s="2">
        <f>(Table2[[#This Row],[Current Month High]]/Table2[[#This Row],[Close Price]])-1</f>
        <v>1.1485292589128004E-2</v>
      </c>
      <c r="AI517">
        <v>22.648373349963599</v>
      </c>
      <c r="AJ517">
        <v>43.127045522166</v>
      </c>
      <c r="AK517" t="str">
        <f>IF(AND(Table2[[#This Row],[20D EMA]]&gt;Table2[[#This Row],[50D EMA]],Table2[[#This Row],[50D EMA]]&gt;Table2[[#This Row],[200D EMA]]),"Uptrend","Downtrend/NoTrend")</f>
        <v>Downtrend/NoTrend</v>
      </c>
      <c r="AL517">
        <v>-0.2</v>
      </c>
      <c r="AM517" t="s">
        <v>10353</v>
      </c>
      <c r="AN517">
        <v>1.1200000000000001</v>
      </c>
      <c r="AO517" t="s">
        <v>10354</v>
      </c>
      <c r="AP517">
        <v>5.2048239427179999E-3</v>
      </c>
      <c r="AQ517">
        <f>(Table2[[#This Row],[Sharpe Ratio]]-AVERAGE(Table2[Sharpe Ratio]))/_xlfn.STDEV.P(Table2[Sharpe Ratio])</f>
        <v>-0.66776566340677601</v>
      </c>
      <c r="AR51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7">
        <f>_xlfn.RANK.AVG(Table2[[#This Row],[1Y Return vs Nifty Z-Score]],Table2[1Y Return vs Nifty Z-Score])</f>
        <v>361</v>
      </c>
      <c r="AT517">
        <f>_xlfn.RANK.AVG(Table2[[#This Row],[6M Return vs Nifty Z-Score]],Table2[6M Return vs Nifty Z-Score])</f>
        <v>572</v>
      </c>
      <c r="AU517">
        <f>_xlfn.RANK.AVG(Table2[[#This Row],[Sharpe Ratio Z-Score]],Table2[Sharpe Ratio Z-Score])</f>
        <v>508</v>
      </c>
      <c r="AV517">
        <f>(Table2[[#This Row],[Rank 1Y]]+Table2[[#This Row],[Rank 6M]]+Table2[[#This Row],[Rank Sharpe]])/3</f>
        <v>480.33333333333331</v>
      </c>
    </row>
    <row r="518" spans="1:48" x14ac:dyDescent="0.3">
      <c r="A518" t="s">
        <v>698</v>
      </c>
      <c r="B518" t="s">
        <v>699</v>
      </c>
      <c r="C518" t="s">
        <v>10321</v>
      </c>
      <c r="D518" t="s">
        <v>257</v>
      </c>
      <c r="E518">
        <v>25807.852635075</v>
      </c>
      <c r="F518">
        <v>5220.25</v>
      </c>
      <c r="G518">
        <v>-29.564390069812202</v>
      </c>
      <c r="H518">
        <f>(Table2[[#This Row],[1Y Return vs Nifty]]-AVERAGE(Table2[1Y Return vs Nifty]))/_xlfn.STDEV.P(Table2[1Y Return vs Nifty])</f>
        <v>-0.88059813363711725</v>
      </c>
      <c r="I518">
        <v>-9.4893123022143193</v>
      </c>
      <c r="J518">
        <f>(Table2[[#This Row],[1M Return vs Nifty]]-AVERAGE(Table2[1M Return vs Nifty]))/_xlfn.STDEV.P(Table2[1M Return vs Nifty])</f>
        <v>-0.98645780783275694</v>
      </c>
      <c r="K518">
        <v>-0.48517772548340798</v>
      </c>
      <c r="L518">
        <f>(Table2[[#This Row],[6M Return vs Nifty]]-AVERAGE(Table2[6M Return vs Nifty]))/_xlfn.STDEV.P(Table2[6M Return vs Nifty])</f>
        <v>-0.26175222911077378</v>
      </c>
      <c r="M518">
        <v>-1.08425645091376</v>
      </c>
      <c r="N518">
        <f>(Table2[[#This Row],[1W Return vs Nifty]]-AVERAGE(Table2[1W Return vs Nifty]))/_xlfn.STDEV.P(Table2[1W Return vs Nifty])</f>
        <v>-3.3778150646382912E-2</v>
      </c>
      <c r="O518">
        <v>5321.28</v>
      </c>
      <c r="P518">
        <v>5516.7478479998099</v>
      </c>
      <c r="Q518">
        <v>5253.1636858022202</v>
      </c>
      <c r="R518">
        <v>41.534857537762697</v>
      </c>
      <c r="S518" s="2">
        <f>(Table2[[#This Row],[Close Price]]-Table2[[#This Row],[20D EMA]])/Table2[[#This Row],[20D EMA]]</f>
        <v>-1.8986033435564327E-2</v>
      </c>
      <c r="T518" s="2">
        <f>(Table2[[#This Row],[Close Price]]-Table2[[#This Row],[50D EMA]])/Table2[[#This Row],[50D EMA]]</f>
        <v>-5.3745042581076131E-2</v>
      </c>
      <c r="U518" s="2">
        <f>(Table2[[#This Row],[Close Price]]-Table2[[#This Row],[200D EMA]])/Table2[[#This Row],[200D EMA]]</f>
        <v>-6.2654978544027483E-3</v>
      </c>
      <c r="V518">
        <v>1.2634269194513701</v>
      </c>
      <c r="W518">
        <v>5198</v>
      </c>
      <c r="X518">
        <v>5310.65</v>
      </c>
      <c r="Y518">
        <v>5198</v>
      </c>
      <c r="Z518">
        <v>5310.65</v>
      </c>
      <c r="AA518">
        <v>5198</v>
      </c>
      <c r="AB518">
        <v>5310.65</v>
      </c>
      <c r="AC518" s="2">
        <f>(Table2[[#This Row],[Close Price]]/Table2[[#This Row],[Day Low]])-1</f>
        <v>4.2804924971142633E-3</v>
      </c>
      <c r="AD518" s="2">
        <f>(Table2[[#This Row],[Day High]]/Table2[[#This Row],[Close Price]])-1</f>
        <v>1.7317178296058611E-2</v>
      </c>
      <c r="AE518" s="2">
        <f>(Table2[[#This Row],[Close Price]]/Table2[[#This Row],[Current Week Low]])-1</f>
        <v>4.2804924971142633E-3</v>
      </c>
      <c r="AF518" s="2">
        <f>(Table2[[#This Row],[Current Week High]]/Table2[[#This Row],[Close Price]])-1</f>
        <v>1.7317178296058611E-2</v>
      </c>
      <c r="AG518" s="2">
        <f>(Table2[[#This Row],[Close Price]]/Table2[[#This Row],[Current Month Low]])-1</f>
        <v>4.2804924971142633E-3</v>
      </c>
      <c r="AH518" s="2">
        <f>(Table2[[#This Row],[Current Month High]]/Table2[[#This Row],[Close Price]])-1</f>
        <v>1.7317178296058611E-2</v>
      </c>
      <c r="AI518">
        <v>40.797854508883603</v>
      </c>
      <c r="AJ518">
        <v>29.711765436700201</v>
      </c>
      <c r="AK518" t="str">
        <f>IF(AND(Table2[[#This Row],[20D EMA]]&gt;Table2[[#This Row],[50D EMA]],Table2[[#This Row],[50D EMA]]&gt;Table2[[#This Row],[200D EMA]]),"Uptrend","Downtrend/NoTrend")</f>
        <v>Downtrend/NoTrend</v>
      </c>
      <c r="AL518">
        <v>-0.19</v>
      </c>
      <c r="AM518" t="s">
        <v>10353</v>
      </c>
      <c r="AN518">
        <v>2.36</v>
      </c>
      <c r="AO518" t="s">
        <v>10354</v>
      </c>
      <c r="AP518">
        <v>4.3313847016240997E-2</v>
      </c>
      <c r="AQ518">
        <f>(Table2[[#This Row],[Sharpe Ratio]]-AVERAGE(Table2[Sharpe Ratio]))/_xlfn.STDEV.P(Table2[Sharpe Ratio])</f>
        <v>-0.2317484646497304</v>
      </c>
      <c r="AR51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8">
        <f>_xlfn.RANK.AVG(Table2[[#This Row],[1Y Return vs Nifty Z-Score]],Table2[1Y Return vs Nifty Z-Score])</f>
        <v>627</v>
      </c>
      <c r="AT518">
        <f>_xlfn.RANK.AVG(Table2[[#This Row],[6M Return vs Nifty Z-Score]],Table2[6M Return vs Nifty Z-Score])</f>
        <v>413</v>
      </c>
      <c r="AU518">
        <f>_xlfn.RANK.AVG(Table2[[#This Row],[Sharpe Ratio Z-Score]],Table2[Sharpe Ratio Z-Score])</f>
        <v>402</v>
      </c>
      <c r="AV518">
        <f>(Table2[[#This Row],[Rank 1Y]]+Table2[[#This Row],[Rank 6M]]+Table2[[#This Row],[Rank Sharpe]])/3</f>
        <v>480.66666666666669</v>
      </c>
    </row>
    <row r="519" spans="1:48" x14ac:dyDescent="0.3">
      <c r="A519" t="s">
        <v>1157</v>
      </c>
      <c r="B519" t="s">
        <v>1158</v>
      </c>
      <c r="C519" t="s">
        <v>10318</v>
      </c>
      <c r="D519" t="s">
        <v>496</v>
      </c>
      <c r="E519">
        <v>10553.46161439</v>
      </c>
      <c r="F519">
        <v>1654.35</v>
      </c>
      <c r="G519">
        <v>-13.840675645026099</v>
      </c>
      <c r="H519">
        <f>(Table2[[#This Row],[1Y Return vs Nifty]]-AVERAGE(Table2[1Y Return vs Nifty]))/_xlfn.STDEV.P(Table2[1Y Return vs Nifty])</f>
        <v>-0.61503544363410312</v>
      </c>
      <c r="I519">
        <v>-3.5307672239008201</v>
      </c>
      <c r="J519">
        <f>(Table2[[#This Row],[1M Return vs Nifty]]-AVERAGE(Table2[1M Return vs Nifty]))/_xlfn.STDEV.P(Table2[1M Return vs Nifty])</f>
        <v>-0.37458085768469607</v>
      </c>
      <c r="K519">
        <v>-3.5202493790913301</v>
      </c>
      <c r="L519">
        <f>(Table2[[#This Row],[6M Return vs Nifty]]-AVERAGE(Table2[6M Return vs Nifty]))/_xlfn.STDEV.P(Table2[6M Return vs Nifty])</f>
        <v>-0.36781294722545438</v>
      </c>
      <c r="M519">
        <v>0.31111730506014001</v>
      </c>
      <c r="N519">
        <f>(Table2[[#This Row],[1W Return vs Nifty]]-AVERAGE(Table2[1W Return vs Nifty]))/_xlfn.STDEV.P(Table2[1W Return vs Nifty])</f>
        <v>0.3015159618975311</v>
      </c>
      <c r="O519">
        <v>1609.52</v>
      </c>
      <c r="P519">
        <v>1580.0595359588799</v>
      </c>
      <c r="Q519">
        <v>1491.01761993174</v>
      </c>
      <c r="R519">
        <v>64.125811549008404</v>
      </c>
      <c r="S519" s="2">
        <f>(Table2[[#This Row],[Close Price]]-Table2[[#This Row],[20D EMA]])/Table2[[#This Row],[20D EMA]]</f>
        <v>2.7853024504199964E-2</v>
      </c>
      <c r="T519" s="2">
        <f>(Table2[[#This Row],[Close Price]]-Table2[[#This Row],[50D EMA]])/Table2[[#This Row],[50D EMA]]</f>
        <v>4.7017509372541372E-2</v>
      </c>
      <c r="U519" s="2">
        <f>(Table2[[#This Row],[Close Price]]-Table2[[#This Row],[200D EMA]])/Table2[[#This Row],[200D EMA]]</f>
        <v>0.10954423199622376</v>
      </c>
      <c r="V519">
        <v>0.62371207766724301</v>
      </c>
      <c r="W519">
        <v>1640.5</v>
      </c>
      <c r="X519">
        <v>1691.6</v>
      </c>
      <c r="Y519">
        <v>1640.5</v>
      </c>
      <c r="Z519">
        <v>1691.6</v>
      </c>
      <c r="AA519">
        <v>1640.5</v>
      </c>
      <c r="AB519">
        <v>1691.6</v>
      </c>
      <c r="AC519" s="2">
        <f>(Table2[[#This Row],[Close Price]]/Table2[[#This Row],[Day Low]])-1</f>
        <v>8.4425480036574019E-3</v>
      </c>
      <c r="AD519" s="2">
        <f>(Table2[[#This Row],[Day High]]/Table2[[#This Row],[Close Price]])-1</f>
        <v>2.2516396167679087E-2</v>
      </c>
      <c r="AE519" s="2">
        <f>(Table2[[#This Row],[Close Price]]/Table2[[#This Row],[Current Week Low]])-1</f>
        <v>8.4425480036574019E-3</v>
      </c>
      <c r="AF519" s="2">
        <f>(Table2[[#This Row],[Current Week High]]/Table2[[#This Row],[Close Price]])-1</f>
        <v>2.2516396167679087E-2</v>
      </c>
      <c r="AG519" s="2">
        <f>(Table2[[#This Row],[Close Price]]/Table2[[#This Row],[Current Month Low]])-1</f>
        <v>8.4425480036574019E-3</v>
      </c>
      <c r="AH519" s="2">
        <f>(Table2[[#This Row],[Current Month High]]/Table2[[#This Row],[Close Price]])-1</f>
        <v>2.2516396167679087E-2</v>
      </c>
      <c r="AI519">
        <v>9.8437452776014691</v>
      </c>
      <c r="AJ519">
        <v>36.384995877988402</v>
      </c>
      <c r="AK519" t="str">
        <f>IF(AND(Table2[[#This Row],[20D EMA]]&gt;Table2[[#This Row],[50D EMA]],Table2[[#This Row],[50D EMA]]&gt;Table2[[#This Row],[200D EMA]]),"Uptrend","Downtrend/NoTrend")</f>
        <v>Uptrend</v>
      </c>
      <c r="AL519">
        <v>0</v>
      </c>
      <c r="AM519" t="s">
        <v>10355</v>
      </c>
      <c r="AN519">
        <v>7.69</v>
      </c>
      <c r="AO519" t="s">
        <v>10354</v>
      </c>
      <c r="AP519">
        <v>1.9608631413289002E-2</v>
      </c>
      <c r="AQ519">
        <f>(Table2[[#This Row],[Sharpe Ratio]]-AVERAGE(Table2[Sharpe Ratio]))/_xlfn.STDEV.P(Table2[Sharpe Ratio])</f>
        <v>-0.50296721731075045</v>
      </c>
      <c r="AR51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-1.5588805039574729</v>
      </c>
      <c r="AS519">
        <f>_xlfn.RANK.AVG(Table2[[#This Row],[1Y Return vs Nifty Z-Score]],Table2[1Y Return vs Nifty Z-Score])</f>
        <v>525</v>
      </c>
      <c r="AT519">
        <f>_xlfn.RANK.AVG(Table2[[#This Row],[6M Return vs Nifty Z-Score]],Table2[6M Return vs Nifty Z-Score])</f>
        <v>446</v>
      </c>
      <c r="AU519">
        <f>_xlfn.RANK.AVG(Table2[[#This Row],[Sharpe Ratio Z-Score]],Table2[Sharpe Ratio Z-Score])</f>
        <v>471</v>
      </c>
      <c r="AV519">
        <f>(Table2[[#This Row],[Rank 1Y]]+Table2[[#This Row],[Rank 6M]]+Table2[[#This Row],[Rank Sharpe]])/3</f>
        <v>480.66666666666669</v>
      </c>
    </row>
    <row r="520" spans="1:48" x14ac:dyDescent="0.3">
      <c r="A520" t="s">
        <v>1046</v>
      </c>
      <c r="B520" t="s">
        <v>1047</v>
      </c>
      <c r="C520" t="s">
        <v>10320</v>
      </c>
      <c r="D520" t="s">
        <v>338</v>
      </c>
      <c r="E520">
        <v>13039.4208614</v>
      </c>
      <c r="F520">
        <v>940.7</v>
      </c>
      <c r="G520">
        <v>-14.469976288038101</v>
      </c>
      <c r="H520">
        <f>(Table2[[#This Row],[1Y Return vs Nifty]]-AVERAGE(Table2[1Y Return vs Nifty]))/_xlfn.STDEV.P(Table2[1Y Return vs Nifty])</f>
        <v>-0.62566389738644657</v>
      </c>
      <c r="I520">
        <v>-3.8585117090799601</v>
      </c>
      <c r="J520">
        <f>(Table2[[#This Row],[1M Return vs Nifty]]-AVERAGE(Table2[1M Return vs Nifty]))/_xlfn.STDEV.P(Table2[1M Return vs Nifty])</f>
        <v>-0.40823660642596749</v>
      </c>
      <c r="K520">
        <v>13.690694017189699</v>
      </c>
      <c r="L520">
        <f>(Table2[[#This Row],[6M Return vs Nifty]]-AVERAGE(Table2[6M Return vs Nifty]))/_xlfn.STDEV.P(Table2[6M Return vs Nifty])</f>
        <v>0.2336242590002196</v>
      </c>
      <c r="M520">
        <v>-2.1993887278164599</v>
      </c>
      <c r="N520">
        <f>(Table2[[#This Row],[1W Return vs Nifty]]-AVERAGE(Table2[1W Return vs Nifty]))/_xlfn.STDEV.P(Table2[1W Return vs Nifty])</f>
        <v>-0.30173308784684905</v>
      </c>
      <c r="O520">
        <v>948.55</v>
      </c>
      <c r="P520">
        <v>906.12508668743305</v>
      </c>
      <c r="Q520">
        <v>809.771147902238</v>
      </c>
      <c r="R520">
        <v>42.1567614729327</v>
      </c>
      <c r="S520" s="2">
        <f>(Table2[[#This Row],[Close Price]]-Table2[[#This Row],[20D EMA]])/Table2[[#This Row],[20D EMA]]</f>
        <v>-8.2757893627114117E-3</v>
      </c>
      <c r="T520" s="2">
        <f>(Table2[[#This Row],[Close Price]]-Table2[[#This Row],[50D EMA]])/Table2[[#This Row],[50D EMA]]</f>
        <v>3.8156887851945737E-2</v>
      </c>
      <c r="U520" s="2">
        <f>(Table2[[#This Row],[Close Price]]-Table2[[#This Row],[200D EMA]])/Table2[[#This Row],[200D EMA]]</f>
        <v>0.16168623991721773</v>
      </c>
      <c r="V520">
        <v>0.348752621311678</v>
      </c>
      <c r="W520">
        <v>928.1</v>
      </c>
      <c r="X520">
        <v>943.3</v>
      </c>
      <c r="Y520">
        <v>928.1</v>
      </c>
      <c r="Z520">
        <v>943.3</v>
      </c>
      <c r="AA520">
        <v>928.1</v>
      </c>
      <c r="AB520">
        <v>943.3</v>
      </c>
      <c r="AC520" s="2">
        <f>(Table2[[#This Row],[Close Price]]/Table2[[#This Row],[Day Low]])-1</f>
        <v>1.3576123262579509E-2</v>
      </c>
      <c r="AD520" s="2">
        <f>(Table2[[#This Row],[Day High]]/Table2[[#This Row],[Close Price]])-1</f>
        <v>2.7638992239820137E-3</v>
      </c>
      <c r="AE520" s="2">
        <f>(Table2[[#This Row],[Close Price]]/Table2[[#This Row],[Current Week Low]])-1</f>
        <v>1.3576123262579509E-2</v>
      </c>
      <c r="AF520" s="2">
        <f>(Table2[[#This Row],[Current Week High]]/Table2[[#This Row],[Close Price]])-1</f>
        <v>2.7638992239820137E-3</v>
      </c>
      <c r="AG520" s="2">
        <f>(Table2[[#This Row],[Close Price]]/Table2[[#This Row],[Current Month Low]])-1</f>
        <v>1.3576123262579509E-2</v>
      </c>
      <c r="AH520" s="2">
        <f>(Table2[[#This Row],[Current Month High]]/Table2[[#This Row],[Close Price]])-1</f>
        <v>2.7638992239820137E-3</v>
      </c>
      <c r="AI520">
        <v>8.9614117146805405</v>
      </c>
      <c r="AJ520">
        <v>45.360426485358801</v>
      </c>
      <c r="AK520" t="str">
        <f>IF(AND(Table2[[#This Row],[20D EMA]]&gt;Table2[[#This Row],[50D EMA]],Table2[[#This Row],[50D EMA]]&gt;Table2[[#This Row],[200D EMA]]),"Uptrend","Downtrend/NoTrend")</f>
        <v>Uptrend</v>
      </c>
      <c r="AL520">
        <v>0.16</v>
      </c>
      <c r="AM520" t="s">
        <v>10354</v>
      </c>
      <c r="AN520">
        <v>-3.28</v>
      </c>
      <c r="AO520" t="s">
        <v>10353</v>
      </c>
      <c r="AP520">
        <v>-4.808793115282E-2</v>
      </c>
      <c r="AQ520">
        <f>(Table2[[#This Row],[Sharpe Ratio]]-AVERAGE(Table2[Sharpe Ratio]))/_xlfn.STDEV.P(Table2[Sharpe Ratio])</f>
        <v>-1.277504667893244</v>
      </c>
      <c r="AR52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-2.3795140005522875</v>
      </c>
      <c r="AS520">
        <f>_xlfn.RANK.AVG(Table2[[#This Row],[1Y Return vs Nifty Z-Score]],Table2[1Y Return vs Nifty Z-Score])</f>
        <v>529</v>
      </c>
      <c r="AT520">
        <f>_xlfn.RANK.AVG(Table2[[#This Row],[6M Return vs Nifty Z-Score]],Table2[6M Return vs Nifty Z-Score])</f>
        <v>255</v>
      </c>
      <c r="AU520">
        <f>_xlfn.RANK.AVG(Table2[[#This Row],[Sharpe Ratio Z-Score]],Table2[Sharpe Ratio Z-Score])</f>
        <v>662</v>
      </c>
      <c r="AV520">
        <f>(Table2[[#This Row],[Rank 1Y]]+Table2[[#This Row],[Rank 6M]]+Table2[[#This Row],[Rank Sharpe]])/3</f>
        <v>482</v>
      </c>
    </row>
    <row r="521" spans="1:48" x14ac:dyDescent="0.3">
      <c r="A521" t="s">
        <v>625</v>
      </c>
      <c r="B521" t="s">
        <v>626</v>
      </c>
      <c r="C521" t="s">
        <v>10318</v>
      </c>
      <c r="D521" t="s">
        <v>627</v>
      </c>
      <c r="E521">
        <v>30137.644663524999</v>
      </c>
      <c r="F521">
        <v>1240.75</v>
      </c>
      <c r="G521">
        <v>-30.833696017194601</v>
      </c>
      <c r="H521">
        <f>(Table2[[#This Row],[1Y Return vs Nifty]]-AVERAGE(Table2[1Y Return vs Nifty]))/_xlfn.STDEV.P(Table2[1Y Return vs Nifty])</f>
        <v>-0.90203583548779054</v>
      </c>
      <c r="I521">
        <v>7.6170046251382102</v>
      </c>
      <c r="J521">
        <f>(Table2[[#This Row],[1M Return vs Nifty]]-AVERAGE(Table2[1M Return vs Nifty]))/_xlfn.STDEV.P(Table2[1M Return vs Nifty])</f>
        <v>0.7701725259495249</v>
      </c>
      <c r="K521">
        <v>7.3665543146002097</v>
      </c>
      <c r="L521">
        <f>(Table2[[#This Row],[6M Return vs Nifty]]-AVERAGE(Table2[6M Return vs Nifty]))/_xlfn.STDEV.P(Table2[6M Return vs Nifty])</f>
        <v>1.2626907087007814E-2</v>
      </c>
      <c r="M521">
        <v>4.4559471540586202</v>
      </c>
      <c r="N521">
        <f>(Table2[[#This Row],[1W Return vs Nifty]]-AVERAGE(Table2[1W Return vs Nifty]))/_xlfn.STDEV.P(Table2[1W Return vs Nifty])</f>
        <v>1.2974763917936092</v>
      </c>
      <c r="O521">
        <v>1173.52</v>
      </c>
      <c r="P521">
        <v>1126.6646901589199</v>
      </c>
      <c r="Q521">
        <v>1107.6857143770201</v>
      </c>
      <c r="R521">
        <v>82.550460510938194</v>
      </c>
      <c r="S521" s="2">
        <f>(Table2[[#This Row],[Close Price]]-Table2[[#This Row],[20D EMA]])/Table2[[#This Row],[20D EMA]]</f>
        <v>5.7289181266616689E-2</v>
      </c>
      <c r="T521" s="2">
        <f>(Table2[[#This Row],[Close Price]]-Table2[[#This Row],[50D EMA]])/Table2[[#This Row],[50D EMA]]</f>
        <v>0.1012593283854382</v>
      </c>
      <c r="U521" s="2">
        <f>(Table2[[#This Row],[Close Price]]-Table2[[#This Row],[200D EMA]])/Table2[[#This Row],[200D EMA]]</f>
        <v>0.12012819511517973</v>
      </c>
      <c r="V521">
        <v>0.91222776461354105</v>
      </c>
      <c r="W521">
        <v>1238</v>
      </c>
      <c r="X521">
        <v>1266.75</v>
      </c>
      <c r="Y521">
        <v>1238</v>
      </c>
      <c r="Z521">
        <v>1266.75</v>
      </c>
      <c r="AA521">
        <v>1238</v>
      </c>
      <c r="AB521">
        <v>1266.75</v>
      </c>
      <c r="AC521" s="2">
        <f>(Table2[[#This Row],[Close Price]]/Table2[[#This Row],[Day Low]])-1</f>
        <v>2.2213247172859774E-3</v>
      </c>
      <c r="AD521" s="2">
        <f>(Table2[[#This Row],[Day High]]/Table2[[#This Row],[Close Price]])-1</f>
        <v>2.0955067499496272E-2</v>
      </c>
      <c r="AE521" s="2">
        <f>(Table2[[#This Row],[Close Price]]/Table2[[#This Row],[Current Week Low]])-1</f>
        <v>2.2213247172859774E-3</v>
      </c>
      <c r="AF521" s="2">
        <f>(Table2[[#This Row],[Current Week High]]/Table2[[#This Row],[Close Price]])-1</f>
        <v>2.0955067499496272E-2</v>
      </c>
      <c r="AG521" s="2">
        <f>(Table2[[#This Row],[Close Price]]/Table2[[#This Row],[Current Month Low]])-1</f>
        <v>2.2213247172859774E-3</v>
      </c>
      <c r="AH521" s="2">
        <f>(Table2[[#This Row],[Current Month High]]/Table2[[#This Row],[Close Price]])-1</f>
        <v>2.0955067499496272E-2</v>
      </c>
      <c r="AI521">
        <v>19.919403586540401</v>
      </c>
      <c r="AJ521">
        <v>40.031600925455599</v>
      </c>
      <c r="AK521" t="str">
        <f>IF(AND(Table2[[#This Row],[20D EMA]]&gt;Table2[[#This Row],[50D EMA]],Table2[[#This Row],[50D EMA]]&gt;Table2[[#This Row],[200D EMA]]),"Uptrend","Downtrend/NoTrend")</f>
        <v>Uptrend</v>
      </c>
      <c r="AL521">
        <v>0.01</v>
      </c>
      <c r="AM521" t="s">
        <v>10354</v>
      </c>
      <c r="AN521">
        <v>11.76</v>
      </c>
      <c r="AO521" t="s">
        <v>10354</v>
      </c>
      <c r="AP521">
        <v>1.2919323269064E-2</v>
      </c>
      <c r="AQ521">
        <f>(Table2[[#This Row],[Sharpe Ratio]]-AVERAGE(Table2[Sharpe Ratio]))/_xlfn.STDEV.P(Table2[Sharpe Ratio])</f>
        <v>-0.57950167459769353</v>
      </c>
      <c r="AR52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0.598738314744658</v>
      </c>
      <c r="AS521">
        <f>_xlfn.RANK.AVG(Table2[[#This Row],[1Y Return vs Nifty Z-Score]],Table2[1Y Return vs Nifty Z-Score])</f>
        <v>632</v>
      </c>
      <c r="AT521">
        <f>_xlfn.RANK.AVG(Table2[[#This Row],[6M Return vs Nifty Z-Score]],Table2[6M Return vs Nifty Z-Score])</f>
        <v>325</v>
      </c>
      <c r="AU521">
        <f>_xlfn.RANK.AVG(Table2[[#This Row],[Sharpe Ratio Z-Score]],Table2[Sharpe Ratio Z-Score])</f>
        <v>490</v>
      </c>
      <c r="AV521">
        <f>(Table2[[#This Row],[Rank 1Y]]+Table2[[#This Row],[Rank 6M]]+Table2[[#This Row],[Rank Sharpe]])/3</f>
        <v>482.33333333333331</v>
      </c>
    </row>
    <row r="522" spans="1:48" x14ac:dyDescent="0.3">
      <c r="A522" t="s">
        <v>1855</v>
      </c>
      <c r="B522" t="s">
        <v>1856</v>
      </c>
      <c r="C522" t="s">
        <v>10318</v>
      </c>
      <c r="D522" t="s">
        <v>135</v>
      </c>
      <c r="E522">
        <v>3998.0396846250001</v>
      </c>
      <c r="F522">
        <v>845.25</v>
      </c>
      <c r="G522">
        <v>20.334444874885801</v>
      </c>
      <c r="H522">
        <f>(Table2[[#This Row],[1Y Return vs Nifty]]-AVERAGE(Table2[1Y Return vs Nifty]))/_xlfn.STDEV.P(Table2[1Y Return vs Nifty])</f>
        <v>-3.7841232949468909E-2</v>
      </c>
      <c r="I522">
        <v>-4.1551115847927997</v>
      </c>
      <c r="J522">
        <f>(Table2[[#This Row],[1M Return vs Nifty]]-AVERAGE(Table2[1M Return vs Nifty]))/_xlfn.STDEV.P(Table2[1M Return vs Nifty])</f>
        <v>-0.43869414681212376</v>
      </c>
      <c r="K522">
        <v>-4.8512929465158701</v>
      </c>
      <c r="L522">
        <f>(Table2[[#This Row],[6M Return vs Nifty]]-AVERAGE(Table2[6M Return vs Nifty]))/_xlfn.STDEV.P(Table2[6M Return vs Nifty])</f>
        <v>-0.41432632572680089</v>
      </c>
      <c r="M522">
        <v>-5.4570204584738402</v>
      </c>
      <c r="N522">
        <f>(Table2[[#This Row],[1W Return vs Nifty]]-AVERAGE(Table2[1W Return vs Nifty]))/_xlfn.STDEV.P(Table2[1W Return vs Nifty])</f>
        <v>-1.0845088391102198</v>
      </c>
      <c r="O522">
        <v>871.76</v>
      </c>
      <c r="P522">
        <v>858.07415488688002</v>
      </c>
      <c r="Q522">
        <v>774.95669157192003</v>
      </c>
      <c r="R522">
        <v>35.006464088493203</v>
      </c>
      <c r="S522" s="2">
        <f>(Table2[[#This Row],[Close Price]]-Table2[[#This Row],[20D EMA]])/Table2[[#This Row],[20D EMA]]</f>
        <v>-3.040974580159676E-2</v>
      </c>
      <c r="T522" s="2">
        <f>(Table2[[#This Row],[Close Price]]-Table2[[#This Row],[50D EMA]])/Table2[[#This Row],[50D EMA]]</f>
        <v>-1.4945275782802983E-2</v>
      </c>
      <c r="U522" s="2">
        <f>(Table2[[#This Row],[Close Price]]-Table2[[#This Row],[200D EMA]])/Table2[[#This Row],[200D EMA]]</f>
        <v>9.0706111957685284E-2</v>
      </c>
      <c r="V522">
        <v>0.62085276188217997</v>
      </c>
      <c r="W522">
        <v>830</v>
      </c>
      <c r="X522">
        <v>856.65</v>
      </c>
      <c r="Y522">
        <v>830</v>
      </c>
      <c r="Z522">
        <v>856.65</v>
      </c>
      <c r="AA522">
        <v>830</v>
      </c>
      <c r="AB522">
        <v>856.65</v>
      </c>
      <c r="AC522" s="2">
        <f>(Table2[[#This Row],[Close Price]]/Table2[[#This Row],[Day Low]])-1</f>
        <v>1.837349397590371E-2</v>
      </c>
      <c r="AD522" s="2">
        <f>(Table2[[#This Row],[Day High]]/Table2[[#This Row],[Close Price]])-1</f>
        <v>1.3487133984028343E-2</v>
      </c>
      <c r="AE522" s="2">
        <f>(Table2[[#This Row],[Close Price]]/Table2[[#This Row],[Current Week Low]])-1</f>
        <v>1.837349397590371E-2</v>
      </c>
      <c r="AF522" s="2">
        <f>(Table2[[#This Row],[Current Week High]]/Table2[[#This Row],[Close Price]])-1</f>
        <v>1.3487133984028343E-2</v>
      </c>
      <c r="AG522" s="2">
        <f>(Table2[[#This Row],[Close Price]]/Table2[[#This Row],[Current Month Low]])-1</f>
        <v>1.837349397590371E-2</v>
      </c>
      <c r="AH522" s="2">
        <f>(Table2[[#This Row],[Current Month High]]/Table2[[#This Row],[Close Price]])-1</f>
        <v>1.3487133984028343E-2</v>
      </c>
      <c r="AI522">
        <v>15.1848565513161</v>
      </c>
      <c r="AJ522">
        <v>56.803636026342602</v>
      </c>
      <c r="AK522" t="str">
        <f>IF(AND(Table2[[#This Row],[20D EMA]]&gt;Table2[[#This Row],[50D EMA]],Table2[[#This Row],[50D EMA]]&gt;Table2[[#This Row],[200D EMA]]),"Uptrend","Downtrend/NoTrend")</f>
        <v>Uptrend</v>
      </c>
      <c r="AL522">
        <v>-0.16</v>
      </c>
      <c r="AM522" t="s">
        <v>10353</v>
      </c>
      <c r="AN522">
        <v>2.15</v>
      </c>
      <c r="AO522" t="s">
        <v>10354</v>
      </c>
      <c r="AP522">
        <v>-5.8502846679290003E-2</v>
      </c>
      <c r="AQ522">
        <f>(Table2[[#This Row],[Sharpe Ratio]]-AVERAGE(Table2[Sharpe Ratio]))/_xlfn.STDEV.P(Table2[Sharpe Ratio])</f>
        <v>-1.3966649592599814</v>
      </c>
      <c r="AR52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-3.3720355038585943</v>
      </c>
      <c r="AS522">
        <f>_xlfn.RANK.AVG(Table2[[#This Row],[1Y Return vs Nifty Z-Score]],Table2[1Y Return vs Nifty Z-Score])</f>
        <v>313</v>
      </c>
      <c r="AT522">
        <f>_xlfn.RANK.AVG(Table2[[#This Row],[6M Return vs Nifty Z-Score]],Table2[6M Return vs Nifty Z-Score])</f>
        <v>462</v>
      </c>
      <c r="AU522">
        <f>_xlfn.RANK.AVG(Table2[[#This Row],[Sharpe Ratio Z-Score]],Table2[Sharpe Ratio Z-Score])</f>
        <v>674</v>
      </c>
      <c r="AV522">
        <f>(Table2[[#This Row],[Rank 1Y]]+Table2[[#This Row],[Rank 6M]]+Table2[[#This Row],[Rank Sharpe]])/3</f>
        <v>483</v>
      </c>
    </row>
    <row r="523" spans="1:48" x14ac:dyDescent="0.3">
      <c r="A523" t="s">
        <v>1908</v>
      </c>
      <c r="B523" t="s">
        <v>1909</v>
      </c>
      <c r="C523" t="s">
        <v>10321</v>
      </c>
      <c r="D523" t="s">
        <v>276</v>
      </c>
      <c r="E523">
        <v>3766.4675907599999</v>
      </c>
      <c r="F523">
        <v>1199.8</v>
      </c>
      <c r="G523">
        <v>-30.9866756858809</v>
      </c>
      <c r="H523">
        <f>(Table2[[#This Row],[1Y Return vs Nifty]]-AVERAGE(Table2[1Y Return vs Nifty]))/_xlfn.STDEV.P(Table2[1Y Return vs Nifty])</f>
        <v>-0.90461955656250448</v>
      </c>
      <c r="I523">
        <v>5.84341483158257</v>
      </c>
      <c r="J523">
        <f>(Table2[[#This Row],[1M Return vs Nifty]]-AVERAGE(Table2[1M Return vs Nifty]))/_xlfn.STDEV.P(Table2[1M Return vs Nifty])</f>
        <v>0.58804438905847811</v>
      </c>
      <c r="K523">
        <v>24.0892521352736</v>
      </c>
      <c r="L523">
        <f>(Table2[[#This Row],[6M Return vs Nifty]]-AVERAGE(Table2[6M Return vs Nifty]))/_xlfn.STDEV.P(Table2[6M Return vs Nifty])</f>
        <v>0.59700234928358409</v>
      </c>
      <c r="M523">
        <v>-10.3101832583688</v>
      </c>
      <c r="N523">
        <f>(Table2[[#This Row],[1W Return vs Nifty]]-AVERAGE(Table2[1W Return vs Nifty]))/_xlfn.STDEV.P(Table2[1W Return vs Nifty])</f>
        <v>-2.250674468251058</v>
      </c>
      <c r="O523">
        <v>1221.74</v>
      </c>
      <c r="P523">
        <v>1132.78331556485</v>
      </c>
      <c r="Q523">
        <v>1052.1537069723599</v>
      </c>
      <c r="R523">
        <v>40.774442075526501</v>
      </c>
      <c r="S523" s="2">
        <f>(Table2[[#This Row],[Close Price]]-Table2[[#This Row],[20D EMA]])/Table2[[#This Row],[20D EMA]]</f>
        <v>-1.7957994335947136E-2</v>
      </c>
      <c r="T523" s="2">
        <f>(Table2[[#This Row],[Close Price]]-Table2[[#This Row],[50D EMA]])/Table2[[#This Row],[50D EMA]]</f>
        <v>5.9161080070933791E-2</v>
      </c>
      <c r="U523" s="2">
        <f>(Table2[[#This Row],[Close Price]]-Table2[[#This Row],[200D EMA]])/Table2[[#This Row],[200D EMA]]</f>
        <v>0.14032768411043453</v>
      </c>
      <c r="V523">
        <v>1.17693478888074</v>
      </c>
      <c r="W523">
        <v>1194.2</v>
      </c>
      <c r="X523">
        <v>1247</v>
      </c>
      <c r="Y523">
        <v>1194.2</v>
      </c>
      <c r="Z523">
        <v>1247</v>
      </c>
      <c r="AA523">
        <v>1194.2</v>
      </c>
      <c r="AB523">
        <v>1247</v>
      </c>
      <c r="AC523" s="2">
        <f>(Table2[[#This Row],[Close Price]]/Table2[[#This Row],[Day Low]])-1</f>
        <v>4.6893317702225712E-3</v>
      </c>
      <c r="AD523" s="2">
        <f>(Table2[[#This Row],[Day High]]/Table2[[#This Row],[Close Price]])-1</f>
        <v>3.9339889981663712E-2</v>
      </c>
      <c r="AE523" s="2">
        <f>(Table2[[#This Row],[Close Price]]/Table2[[#This Row],[Current Week Low]])-1</f>
        <v>4.6893317702225712E-3</v>
      </c>
      <c r="AF523" s="2">
        <f>(Table2[[#This Row],[Current Week High]]/Table2[[#This Row],[Close Price]])-1</f>
        <v>3.9339889981663712E-2</v>
      </c>
      <c r="AG523" s="2">
        <f>(Table2[[#This Row],[Close Price]]/Table2[[#This Row],[Current Month Low]])-1</f>
        <v>4.6893317702225712E-3</v>
      </c>
      <c r="AH523" s="2">
        <f>(Table2[[#This Row],[Current Month High]]/Table2[[#This Row],[Close Price]])-1</f>
        <v>3.9339889981663712E-2</v>
      </c>
      <c r="AI523">
        <v>14.6024337389564</v>
      </c>
      <c r="AJ523">
        <v>59.6221645712765</v>
      </c>
      <c r="AK523" t="str">
        <f>IF(AND(Table2[[#This Row],[20D EMA]]&gt;Table2[[#This Row],[50D EMA]],Table2[[#This Row],[50D EMA]]&gt;Table2[[#This Row],[200D EMA]]),"Uptrend","Downtrend/NoTrend")</f>
        <v>Uptrend</v>
      </c>
      <c r="AL523">
        <v>0.27</v>
      </c>
      <c r="AM523" t="s">
        <v>10354</v>
      </c>
      <c r="AN523">
        <v>1.3</v>
      </c>
      <c r="AO523" t="s">
        <v>10354</v>
      </c>
      <c r="AP523">
        <v>-3.3849272742015997E-2</v>
      </c>
      <c r="AQ523">
        <f>(Table2[[#This Row],[Sharpe Ratio]]-AVERAGE(Table2[Sharpe Ratio]))/_xlfn.STDEV.P(Table2[Sharpe Ratio])</f>
        <v>-1.1145957436114629</v>
      </c>
      <c r="AR52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-3.084843030082963</v>
      </c>
      <c r="AS523">
        <f>_xlfn.RANK.AVG(Table2[[#This Row],[1Y Return vs Nifty Z-Score]],Table2[1Y Return vs Nifty Z-Score])</f>
        <v>633</v>
      </c>
      <c r="AT523">
        <f>_xlfn.RANK.AVG(Table2[[#This Row],[6M Return vs Nifty Z-Score]],Table2[6M Return vs Nifty Z-Score])</f>
        <v>174</v>
      </c>
      <c r="AU523">
        <f>_xlfn.RANK.AVG(Table2[[#This Row],[Sharpe Ratio Z-Score]],Table2[Sharpe Ratio Z-Score])</f>
        <v>643</v>
      </c>
      <c r="AV523">
        <f>(Table2[[#This Row],[Rank 1Y]]+Table2[[#This Row],[Rank 6M]]+Table2[[#This Row],[Rank Sharpe]])/3</f>
        <v>483.33333333333331</v>
      </c>
    </row>
    <row r="524" spans="1:48" x14ac:dyDescent="0.3">
      <c r="A524" t="s">
        <v>70</v>
      </c>
      <c r="B524" t="s">
        <v>71</v>
      </c>
      <c r="C524" t="s">
        <v>10317</v>
      </c>
      <c r="D524" t="s">
        <v>72</v>
      </c>
      <c r="E524">
        <v>346805.44102501398</v>
      </c>
      <c r="F524">
        <v>3042.15</v>
      </c>
      <c r="G524">
        <v>-6.9318544925074601</v>
      </c>
      <c r="H524">
        <f>(Table2[[#This Row],[1Y Return vs Nifty]]-AVERAGE(Table2[1Y Return vs Nifty]))/_xlfn.STDEV.P(Table2[1Y Return vs Nifty])</f>
        <v>-0.49835022025454323</v>
      </c>
      <c r="I524">
        <v>-7.3424113674630203</v>
      </c>
      <c r="J524">
        <f>(Table2[[#This Row],[1M Return vs Nifty]]-AVERAGE(Table2[1M Return vs Nifty]))/_xlfn.STDEV.P(Table2[1M Return vs Nifty])</f>
        <v>-0.76599472851382755</v>
      </c>
      <c r="K524">
        <v>-21.6934835862406</v>
      </c>
      <c r="L524">
        <f>(Table2[[#This Row],[6M Return vs Nifty]]-AVERAGE(Table2[6M Return vs Nifty]))/_xlfn.STDEV.P(Table2[6M Return vs Nifty])</f>
        <v>-1.0028774499647111</v>
      </c>
      <c r="M524">
        <v>-3.0140399042814501</v>
      </c>
      <c r="N524">
        <f>(Table2[[#This Row],[1W Return vs Nifty]]-AVERAGE(Table2[1W Return vs Nifty]))/_xlfn.STDEV.P(Table2[1W Return vs Nifty])</f>
        <v>-0.4974854746724427</v>
      </c>
      <c r="O524">
        <v>3074.82</v>
      </c>
      <c r="P524">
        <v>3100.2326435801001</v>
      </c>
      <c r="Q524">
        <v>3002.2116940702499</v>
      </c>
      <c r="R524">
        <v>42.588462289024903</v>
      </c>
      <c r="S524" s="2">
        <f>(Table2[[#This Row],[Close Price]]-Table2[[#This Row],[20D EMA]])/Table2[[#This Row],[20D EMA]]</f>
        <v>-1.0625012195835877E-2</v>
      </c>
      <c r="T524" s="2">
        <f>(Table2[[#This Row],[Close Price]]-Table2[[#This Row],[50D EMA]])/Table2[[#This Row],[50D EMA]]</f>
        <v>-1.8734930651213028E-2</v>
      </c>
      <c r="U524" s="2">
        <f>(Table2[[#This Row],[Close Price]]-Table2[[#This Row],[200D EMA]])/Table2[[#This Row],[200D EMA]]</f>
        <v>1.3302961283054563E-2</v>
      </c>
      <c r="V524">
        <v>0.58016728567630604</v>
      </c>
      <c r="W524">
        <v>2997.6</v>
      </c>
      <c r="X524">
        <v>3059.15</v>
      </c>
      <c r="Y524">
        <v>2997.6</v>
      </c>
      <c r="Z524">
        <v>3059.15</v>
      </c>
      <c r="AA524">
        <v>2997.6</v>
      </c>
      <c r="AB524">
        <v>3059.15</v>
      </c>
      <c r="AC524" s="2">
        <f>(Table2[[#This Row],[Close Price]]/Table2[[#This Row],[Day Low]])-1</f>
        <v>1.4861889511609272E-2</v>
      </c>
      <c r="AD524" s="2">
        <f>(Table2[[#This Row],[Day High]]/Table2[[#This Row],[Close Price]])-1</f>
        <v>5.5881531153954001E-3</v>
      </c>
      <c r="AE524" s="2">
        <f>(Table2[[#This Row],[Close Price]]/Table2[[#This Row],[Current Week Low]])-1</f>
        <v>1.4861889511609272E-2</v>
      </c>
      <c r="AF524" s="2">
        <f>(Table2[[#This Row],[Current Week High]]/Table2[[#This Row],[Close Price]])-1</f>
        <v>5.5881531153954001E-3</v>
      </c>
      <c r="AG524" s="2">
        <f>(Table2[[#This Row],[Close Price]]/Table2[[#This Row],[Current Month Low]])-1</f>
        <v>1.4861889511609272E-2</v>
      </c>
      <c r="AH524" s="2">
        <f>(Table2[[#This Row],[Current Month High]]/Table2[[#This Row],[Close Price]])-1</f>
        <v>5.5881531153954001E-3</v>
      </c>
      <c r="AI524">
        <v>23.067567345462901</v>
      </c>
      <c r="AJ524">
        <v>42.023809523809497</v>
      </c>
      <c r="AK524" t="str">
        <f>IF(AND(Table2[[#This Row],[20D EMA]]&gt;Table2[[#This Row],[50D EMA]],Table2[[#This Row],[50D EMA]]&gt;Table2[[#This Row],[200D EMA]]),"Uptrend","Downtrend/NoTrend")</f>
        <v>Downtrend/NoTrend</v>
      </c>
      <c r="AL524">
        <v>-0.14000000000000001</v>
      </c>
      <c r="AM524" t="s">
        <v>10353</v>
      </c>
      <c r="AN524">
        <v>7.0000000000000007E-2</v>
      </c>
      <c r="AO524" t="s">
        <v>10354</v>
      </c>
      <c r="AP524">
        <v>6.8724719467554998E-2</v>
      </c>
      <c r="AQ524">
        <f>(Table2[[#This Row],[Sharpe Ratio]]-AVERAGE(Table2[Sharpe Ratio]))/_xlfn.STDEV.P(Table2[Sharpe Ratio])</f>
        <v>5.8985239093314878E-2</v>
      </c>
      <c r="AR52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4">
        <f>_xlfn.RANK.AVG(Table2[[#This Row],[1Y Return vs Nifty Z-Score]],Table2[1Y Return vs Nifty Z-Score])</f>
        <v>473</v>
      </c>
      <c r="AT524">
        <f>_xlfn.RANK.AVG(Table2[[#This Row],[6M Return vs Nifty Z-Score]],Table2[6M Return vs Nifty Z-Score])</f>
        <v>643</v>
      </c>
      <c r="AU524">
        <f>_xlfn.RANK.AVG(Table2[[#This Row],[Sharpe Ratio Z-Score]],Table2[Sharpe Ratio Z-Score])</f>
        <v>336</v>
      </c>
      <c r="AV524">
        <f>(Table2[[#This Row],[Rank 1Y]]+Table2[[#This Row],[Rank 6M]]+Table2[[#This Row],[Rank Sharpe]])/3</f>
        <v>484</v>
      </c>
    </row>
    <row r="525" spans="1:48" x14ac:dyDescent="0.3">
      <c r="A525" t="s">
        <v>1018</v>
      </c>
      <c r="B525" t="s">
        <v>1019</v>
      </c>
      <c r="C525" t="s">
        <v>10309</v>
      </c>
      <c r="D525" t="s">
        <v>298</v>
      </c>
      <c r="E525">
        <v>13636.0277836</v>
      </c>
      <c r="F525">
        <v>989</v>
      </c>
      <c r="G525">
        <v>5.4878170731751101</v>
      </c>
      <c r="H525">
        <f>(Table2[[#This Row],[1Y Return vs Nifty]]-AVERAGE(Table2[1Y Return vs Nifty]))/_xlfn.STDEV.P(Table2[1Y Return vs Nifty])</f>
        <v>-0.28859053492615255</v>
      </c>
      <c r="I525">
        <v>2.27869731668242</v>
      </c>
      <c r="J525">
        <f>(Table2[[#This Row],[1M Return vs Nifty]]-AVERAGE(Table2[1M Return vs Nifty]))/_xlfn.STDEV.P(Table2[1M Return vs Nifty])</f>
        <v>0.2219871632610298</v>
      </c>
      <c r="K525">
        <v>-22.850475268993598</v>
      </c>
      <c r="L525">
        <f>(Table2[[#This Row],[6M Return vs Nifty]]-AVERAGE(Table2[6M Return vs Nifty]))/_xlfn.STDEV.P(Table2[6M Return vs Nifty])</f>
        <v>-1.0433085773747095</v>
      </c>
      <c r="M525">
        <v>-0.76891519207977899</v>
      </c>
      <c r="N525">
        <f>(Table2[[#This Row],[1W Return vs Nifty]]-AVERAGE(Table2[1W Return vs Nifty]))/_xlfn.STDEV.P(Table2[1W Return vs Nifty])</f>
        <v>4.1995144556109081E-2</v>
      </c>
      <c r="O525">
        <v>979.8</v>
      </c>
      <c r="P525">
        <v>989.71833185658602</v>
      </c>
      <c r="Q525">
        <v>930.00818707204201</v>
      </c>
      <c r="R525">
        <v>58.749688687807101</v>
      </c>
      <c r="S525" s="2">
        <f>(Table2[[#This Row],[Close Price]]-Table2[[#This Row],[20D EMA]])/Table2[[#This Row],[20D EMA]]</f>
        <v>9.3896713615023945E-3</v>
      </c>
      <c r="T525" s="2">
        <f>(Table2[[#This Row],[Close Price]]-Table2[[#This Row],[50D EMA]])/Table2[[#This Row],[50D EMA]]</f>
        <v>-7.2579423202005322E-4</v>
      </c>
      <c r="U525" s="2">
        <f>(Table2[[#This Row],[Close Price]]-Table2[[#This Row],[200D EMA]])/Table2[[#This Row],[200D EMA]]</f>
        <v>6.3431498505064521E-2</v>
      </c>
      <c r="V525">
        <v>0.60772634889459698</v>
      </c>
      <c r="W525">
        <v>981.35</v>
      </c>
      <c r="X525">
        <v>998.1</v>
      </c>
      <c r="Y525">
        <v>981.35</v>
      </c>
      <c r="Z525">
        <v>998.1</v>
      </c>
      <c r="AA525">
        <v>981.35</v>
      </c>
      <c r="AB525">
        <v>998.1</v>
      </c>
      <c r="AC525" s="2">
        <f>(Table2[[#This Row],[Close Price]]/Table2[[#This Row],[Day Low]])-1</f>
        <v>7.7953839099200728E-3</v>
      </c>
      <c r="AD525" s="2">
        <f>(Table2[[#This Row],[Day High]]/Table2[[#This Row],[Close Price]])-1</f>
        <v>9.201213346814896E-3</v>
      </c>
      <c r="AE525" s="2">
        <f>(Table2[[#This Row],[Close Price]]/Table2[[#This Row],[Current Week Low]])-1</f>
        <v>7.7953839099200728E-3</v>
      </c>
      <c r="AF525" s="2">
        <f>(Table2[[#This Row],[Current Week High]]/Table2[[#This Row],[Close Price]])-1</f>
        <v>9.201213346814896E-3</v>
      </c>
      <c r="AG525" s="2">
        <f>(Table2[[#This Row],[Close Price]]/Table2[[#This Row],[Current Month Low]])-1</f>
        <v>7.7953839099200728E-3</v>
      </c>
      <c r="AH525" s="2">
        <f>(Table2[[#This Row],[Current Month High]]/Table2[[#This Row],[Close Price]])-1</f>
        <v>9.201213346814896E-3</v>
      </c>
      <c r="AI525">
        <v>21.2335692618806</v>
      </c>
      <c r="AJ525">
        <v>58.24</v>
      </c>
      <c r="AK525" t="str">
        <f>IF(AND(Table2[[#This Row],[20D EMA]]&gt;Table2[[#This Row],[50D EMA]],Table2[[#This Row],[50D EMA]]&gt;Table2[[#This Row],[200D EMA]]),"Uptrend","Downtrend/NoTrend")</f>
        <v>Downtrend/NoTrend</v>
      </c>
      <c r="AL525">
        <v>-0.24</v>
      </c>
      <c r="AM525" t="s">
        <v>10353</v>
      </c>
      <c r="AN525">
        <v>4.8899999999999997</v>
      </c>
      <c r="AO525" t="s">
        <v>10354</v>
      </c>
      <c r="AP525">
        <v>3.9929750414582001E-2</v>
      </c>
      <c r="AQ525">
        <f>(Table2[[#This Row],[Sharpe Ratio]]-AVERAGE(Table2[Sharpe Ratio]))/_xlfn.STDEV.P(Table2[Sharpe Ratio])</f>
        <v>-0.27046696755472205</v>
      </c>
      <c r="AR52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5">
        <f>_xlfn.RANK.AVG(Table2[[#This Row],[1Y Return vs Nifty Z-Score]],Table2[1Y Return vs Nifty Z-Score])</f>
        <v>389</v>
      </c>
      <c r="AT525">
        <f>_xlfn.RANK.AVG(Table2[[#This Row],[6M Return vs Nifty Z-Score]],Table2[6M Return vs Nifty Z-Score])</f>
        <v>652</v>
      </c>
      <c r="AU525">
        <f>_xlfn.RANK.AVG(Table2[[#This Row],[Sharpe Ratio Z-Score]],Table2[Sharpe Ratio Z-Score])</f>
        <v>412</v>
      </c>
      <c r="AV525">
        <f>(Table2[[#This Row],[Rank 1Y]]+Table2[[#This Row],[Rank 6M]]+Table2[[#This Row],[Rank Sharpe]])/3</f>
        <v>484.33333333333331</v>
      </c>
    </row>
    <row r="526" spans="1:48" x14ac:dyDescent="0.3">
      <c r="A526" t="s">
        <v>125</v>
      </c>
      <c r="B526" t="s">
        <v>126</v>
      </c>
      <c r="C526" t="s">
        <v>10317</v>
      </c>
      <c r="D526" t="s">
        <v>127</v>
      </c>
      <c r="E526">
        <v>229202.60461251999</v>
      </c>
      <c r="F526">
        <v>940.45</v>
      </c>
      <c r="G526">
        <v>-13.932297759163699</v>
      </c>
      <c r="H526">
        <f>(Table2[[#This Row],[1Y Return vs Nifty]]-AVERAGE(Table2[1Y Return vs Nifty]))/_xlfn.STDEV.P(Table2[1Y Return vs Nifty])</f>
        <v>-0.61658287793854394</v>
      </c>
      <c r="I526">
        <v>2.9409344516879699E-2</v>
      </c>
      <c r="J526">
        <f>(Table2[[#This Row],[1M Return vs Nifty]]-AVERAGE(Table2[1M Return vs Nifty]))/_xlfn.STDEV.P(Table2[1M Return vs Nifty])</f>
        <v>-8.9899370755024549E-3</v>
      </c>
      <c r="K526">
        <v>-1.65782132418877</v>
      </c>
      <c r="L526">
        <f>(Table2[[#This Row],[6M Return vs Nifty]]-AVERAGE(Table2[6M Return vs Nifty]))/_xlfn.STDEV.P(Table2[6M Return vs Nifty])</f>
        <v>-0.30273031344147761</v>
      </c>
      <c r="M526">
        <v>-1.06131850254897</v>
      </c>
      <c r="N526">
        <f>(Table2[[#This Row],[1W Return vs Nifty]]-AVERAGE(Table2[1W Return vs Nifty]))/_xlfn.STDEV.P(Table2[1W Return vs Nifty])</f>
        <v>-2.8266395098721423E-2</v>
      </c>
      <c r="O526">
        <v>928</v>
      </c>
      <c r="P526">
        <v>917.08791786552194</v>
      </c>
      <c r="Q526">
        <v>867.57794804205798</v>
      </c>
      <c r="R526">
        <v>56.284022211428599</v>
      </c>
      <c r="S526" s="2">
        <f>(Table2[[#This Row],[Close Price]]-Table2[[#This Row],[20D EMA]])/Table2[[#This Row],[20D EMA]]</f>
        <v>1.3415948275862118E-2</v>
      </c>
      <c r="T526" s="2">
        <f>(Table2[[#This Row],[Close Price]]-Table2[[#This Row],[50D EMA]])/Table2[[#This Row],[50D EMA]]</f>
        <v>2.5474201196382811E-2</v>
      </c>
      <c r="U526" s="2">
        <f>(Table2[[#This Row],[Close Price]]-Table2[[#This Row],[200D EMA]])/Table2[[#This Row],[200D EMA]]</f>
        <v>8.3994818128329624E-2</v>
      </c>
      <c r="V526">
        <v>0.78483384789984201</v>
      </c>
      <c r="W526">
        <v>936.15</v>
      </c>
      <c r="X526">
        <v>951.45</v>
      </c>
      <c r="Y526">
        <v>936.15</v>
      </c>
      <c r="Z526">
        <v>951.45</v>
      </c>
      <c r="AA526">
        <v>936.15</v>
      </c>
      <c r="AB526">
        <v>951.45</v>
      </c>
      <c r="AC526" s="2">
        <f>(Table2[[#This Row],[Close Price]]/Table2[[#This Row],[Day Low]])-1</f>
        <v>4.5932809912943018E-3</v>
      </c>
      <c r="AD526" s="2">
        <f>(Table2[[#This Row],[Day High]]/Table2[[#This Row],[Close Price]])-1</f>
        <v>1.1696528257749028E-2</v>
      </c>
      <c r="AE526" s="2">
        <f>(Table2[[#This Row],[Close Price]]/Table2[[#This Row],[Current Week Low]])-1</f>
        <v>4.5932809912943018E-3</v>
      </c>
      <c r="AF526" s="2">
        <f>(Table2[[#This Row],[Current Week High]]/Table2[[#This Row],[Close Price]])-1</f>
        <v>1.1696528257749028E-2</v>
      </c>
      <c r="AG526" s="2">
        <f>(Table2[[#This Row],[Close Price]]/Table2[[#This Row],[Current Month Low]])-1</f>
        <v>4.5932809912943018E-3</v>
      </c>
      <c r="AH526" s="2">
        <f>(Table2[[#This Row],[Current Month High]]/Table2[[#This Row],[Close Price]])-1</f>
        <v>1.1696528257749028E-2</v>
      </c>
      <c r="AI526">
        <v>3.02514753575415</v>
      </c>
      <c r="AJ526">
        <v>30.076071922544902</v>
      </c>
      <c r="AK526" t="str">
        <f>IF(AND(Table2[[#This Row],[20D EMA]]&gt;Table2[[#This Row],[50D EMA]],Table2[[#This Row],[50D EMA]]&gt;Table2[[#This Row],[200D EMA]]),"Uptrend","Downtrend/NoTrend")</f>
        <v>Uptrend</v>
      </c>
      <c r="AL526">
        <v>0.08</v>
      </c>
      <c r="AM526" t="s">
        <v>10354</v>
      </c>
      <c r="AN526">
        <v>5.63</v>
      </c>
      <c r="AO526" t="s">
        <v>10354</v>
      </c>
      <c r="AP526">
        <v>8.0188853855699994E-3</v>
      </c>
      <c r="AQ526">
        <f>(Table2[[#This Row],[Sharpe Ratio]]-AVERAGE(Table2[Sharpe Ratio]))/_xlfn.STDEV.P(Table2[Sharpe Ratio])</f>
        <v>-0.63556911024204787</v>
      </c>
      <c r="AR52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-1.5921386337962933</v>
      </c>
      <c r="AS526">
        <f>_xlfn.RANK.AVG(Table2[[#This Row],[1Y Return vs Nifty Z-Score]],Table2[1Y Return vs Nifty Z-Score])</f>
        <v>526</v>
      </c>
      <c r="AT526">
        <f>_xlfn.RANK.AVG(Table2[[#This Row],[6M Return vs Nifty Z-Score]],Table2[6M Return vs Nifty Z-Score])</f>
        <v>429</v>
      </c>
      <c r="AU526">
        <f>_xlfn.RANK.AVG(Table2[[#This Row],[Sharpe Ratio Z-Score]],Table2[Sharpe Ratio Z-Score])</f>
        <v>503</v>
      </c>
      <c r="AV526">
        <f>(Table2[[#This Row],[Rank 1Y]]+Table2[[#This Row],[Rank 6M]]+Table2[[#This Row],[Rank Sharpe]])/3</f>
        <v>486</v>
      </c>
    </row>
    <row r="527" spans="1:48" x14ac:dyDescent="0.3">
      <c r="A527" t="s">
        <v>171</v>
      </c>
      <c r="B527" t="s">
        <v>172</v>
      </c>
      <c r="C527" t="s">
        <v>10310</v>
      </c>
      <c r="D527" t="s">
        <v>37</v>
      </c>
      <c r="E527">
        <v>160310.08520162999</v>
      </c>
      <c r="F527">
        <v>745.3</v>
      </c>
      <c r="G527">
        <v>-13.6218831866729</v>
      </c>
      <c r="H527">
        <f>(Table2[[#This Row],[1Y Return vs Nifty]]-AVERAGE(Table2[1Y Return vs Nifty]))/_xlfn.STDEV.P(Table2[1Y Return vs Nifty])</f>
        <v>-0.6113401899413079</v>
      </c>
      <c r="I527">
        <v>2.1402653462545702</v>
      </c>
      <c r="J527">
        <f>(Table2[[#This Row],[1M Return vs Nifty]]-AVERAGE(Table2[1M Return vs Nifty]))/_xlfn.STDEV.P(Table2[1M Return vs Nifty])</f>
        <v>0.20777172463379467</v>
      </c>
      <c r="K527">
        <v>12.871239049468301</v>
      </c>
      <c r="L527">
        <f>(Table2[[#This Row],[6M Return vs Nifty]]-AVERAGE(Table2[6M Return vs Nifty]))/_xlfn.STDEV.P(Table2[6M Return vs Nifty])</f>
        <v>0.20498836757542974</v>
      </c>
      <c r="M527">
        <v>0.68437381062722702</v>
      </c>
      <c r="N527">
        <f>(Table2[[#This Row],[1W Return vs Nifty]]-AVERAGE(Table2[1W Return vs Nifty]))/_xlfn.STDEV.P(Table2[1W Return vs Nifty])</f>
        <v>0.39120570147415812</v>
      </c>
      <c r="O527">
        <v>715.51</v>
      </c>
      <c r="P527">
        <v>677.93011147346897</v>
      </c>
      <c r="Q527">
        <v>629.31794238037605</v>
      </c>
      <c r="R527">
        <v>73.773793675512294</v>
      </c>
      <c r="S527" s="2">
        <f>(Table2[[#This Row],[Close Price]]-Table2[[#This Row],[20D EMA]])/Table2[[#This Row],[20D EMA]]</f>
        <v>4.1634638230073601E-2</v>
      </c>
      <c r="T527" s="2">
        <f>(Table2[[#This Row],[Close Price]]-Table2[[#This Row],[50D EMA]])/Table2[[#This Row],[50D EMA]]</f>
        <v>9.9375861001517893E-2</v>
      </c>
      <c r="U527" s="2">
        <f>(Table2[[#This Row],[Close Price]]-Table2[[#This Row],[200D EMA]])/Table2[[#This Row],[200D EMA]]</f>
        <v>0.18429803094589245</v>
      </c>
      <c r="V527">
        <v>0.76416899000845095</v>
      </c>
      <c r="W527">
        <v>739.85</v>
      </c>
      <c r="X527">
        <v>754</v>
      </c>
      <c r="Y527">
        <v>739.85</v>
      </c>
      <c r="Z527">
        <v>754</v>
      </c>
      <c r="AA527">
        <v>739.85</v>
      </c>
      <c r="AB527">
        <v>754</v>
      </c>
      <c r="AC527" s="2">
        <f>(Table2[[#This Row],[Close Price]]/Table2[[#This Row],[Day Low]])-1</f>
        <v>7.3663580455496369E-3</v>
      </c>
      <c r="AD527" s="2">
        <f>(Table2[[#This Row],[Day High]]/Table2[[#This Row],[Close Price]])-1</f>
        <v>1.1673151750972721E-2</v>
      </c>
      <c r="AE527" s="2">
        <f>(Table2[[#This Row],[Close Price]]/Table2[[#This Row],[Current Week Low]])-1</f>
        <v>7.3663580455496369E-3</v>
      </c>
      <c r="AF527" s="2">
        <f>(Table2[[#This Row],[Current Week High]]/Table2[[#This Row],[Close Price]])-1</f>
        <v>1.1673151750972721E-2</v>
      </c>
      <c r="AG527" s="2">
        <f>(Table2[[#This Row],[Close Price]]/Table2[[#This Row],[Current Month Low]])-1</f>
        <v>7.3663580455496369E-3</v>
      </c>
      <c r="AH527" s="2">
        <f>(Table2[[#This Row],[Current Month High]]/Table2[[#This Row],[Close Price]])-1</f>
        <v>1.1673151750972721E-2</v>
      </c>
      <c r="AI527">
        <v>1.1673151750972699</v>
      </c>
      <c r="AJ527">
        <v>45.737192021900597</v>
      </c>
      <c r="AK527" t="str">
        <f>IF(AND(Table2[[#This Row],[20D EMA]]&gt;Table2[[#This Row],[50D EMA]],Table2[[#This Row],[50D EMA]]&gt;Table2[[#This Row],[200D EMA]]),"Uptrend","Downtrend/NoTrend")</f>
        <v>Uptrend</v>
      </c>
      <c r="AL527">
        <v>0.22</v>
      </c>
      <c r="AM527" t="s">
        <v>10354</v>
      </c>
      <c r="AN527">
        <v>8.59</v>
      </c>
      <c r="AO527" t="s">
        <v>10354</v>
      </c>
      <c r="AP527">
        <v>-5.4011293753953998E-2</v>
      </c>
      <c r="AQ527">
        <f>(Table2[[#This Row],[Sharpe Ratio]]-AVERAGE(Table2[Sharpe Ratio]))/_xlfn.STDEV.P(Table2[Sharpe Ratio])</f>
        <v>-1.3452757037339151</v>
      </c>
      <c r="AR52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-1.1526500999918403</v>
      </c>
      <c r="AS527">
        <f>_xlfn.RANK.AVG(Table2[[#This Row],[1Y Return vs Nifty Z-Score]],Table2[1Y Return vs Nifty Z-Score])</f>
        <v>524</v>
      </c>
      <c r="AT527">
        <f>_xlfn.RANK.AVG(Table2[[#This Row],[6M Return vs Nifty Z-Score]],Table2[6M Return vs Nifty Z-Score])</f>
        <v>264</v>
      </c>
      <c r="AU527">
        <f>_xlfn.RANK.AVG(Table2[[#This Row],[Sharpe Ratio Z-Score]],Table2[Sharpe Ratio Z-Score])</f>
        <v>671</v>
      </c>
      <c r="AV527">
        <f>(Table2[[#This Row],[Rank 1Y]]+Table2[[#This Row],[Rank 6M]]+Table2[[#This Row],[Rank Sharpe]])/3</f>
        <v>486.33333333333331</v>
      </c>
    </row>
    <row r="528" spans="1:48" x14ac:dyDescent="0.3">
      <c r="A528" t="s">
        <v>856</v>
      </c>
      <c r="B528" t="s">
        <v>857</v>
      </c>
      <c r="C528" t="s">
        <v>10309</v>
      </c>
      <c r="D528" t="s">
        <v>21</v>
      </c>
      <c r="E528">
        <v>18465.393841139899</v>
      </c>
      <c r="F528">
        <v>665.15</v>
      </c>
      <c r="G528">
        <v>-5.41261264617573</v>
      </c>
      <c r="H528">
        <f>(Table2[[#This Row],[1Y Return vs Nifty]]-AVERAGE(Table2[1Y Return vs Nifty]))/_xlfn.STDEV.P(Table2[1Y Return vs Nifty])</f>
        <v>-0.47269127348297035</v>
      </c>
      <c r="I528">
        <v>-2.3821567787112898</v>
      </c>
      <c r="J528">
        <f>(Table2[[#This Row],[1M Return vs Nifty]]-AVERAGE(Table2[1M Return vs Nifty]))/_xlfn.STDEV.P(Table2[1M Return vs Nifty])</f>
        <v>-0.25663121614070716</v>
      </c>
      <c r="K528">
        <v>-32.056537225617497</v>
      </c>
      <c r="L528">
        <f>(Table2[[#This Row],[6M Return vs Nifty]]-AVERAGE(Table2[6M Return vs Nifty]))/_xlfn.STDEV.P(Table2[6M Return vs Nifty])</f>
        <v>-1.3650148346115298</v>
      </c>
      <c r="M528">
        <v>5.8930287979490403</v>
      </c>
      <c r="N528">
        <f>(Table2[[#This Row],[1W Return vs Nifty]]-AVERAGE(Table2[1W Return vs Nifty]))/_xlfn.STDEV.P(Table2[1W Return vs Nifty])</f>
        <v>1.6427924853337834</v>
      </c>
      <c r="O528">
        <v>639.19000000000005</v>
      </c>
      <c r="P528">
        <v>637.40644103653506</v>
      </c>
      <c r="Q528">
        <v>635.15487156429901</v>
      </c>
      <c r="R528">
        <v>67.316870867429401</v>
      </c>
      <c r="S528" s="2">
        <f>(Table2[[#This Row],[Close Price]]-Table2[[#This Row],[20D EMA]])/Table2[[#This Row],[20D EMA]]</f>
        <v>4.0613901969680254E-2</v>
      </c>
      <c r="T528" s="2">
        <f>(Table2[[#This Row],[Close Price]]-Table2[[#This Row],[50D EMA]])/Table2[[#This Row],[50D EMA]]</f>
        <v>4.352569597249286E-2</v>
      </c>
      <c r="U528" s="2">
        <f>(Table2[[#This Row],[Close Price]]-Table2[[#This Row],[200D EMA]])/Table2[[#This Row],[200D EMA]]</f>
        <v>4.7224904946138714E-2</v>
      </c>
      <c r="V528">
        <v>1.26018777648647</v>
      </c>
      <c r="W528">
        <v>654.75</v>
      </c>
      <c r="X528">
        <v>672.7</v>
      </c>
      <c r="Y528">
        <v>654.75</v>
      </c>
      <c r="Z528">
        <v>672.7</v>
      </c>
      <c r="AA528">
        <v>654.75</v>
      </c>
      <c r="AB528">
        <v>672.7</v>
      </c>
      <c r="AC528" s="2">
        <f>(Table2[[#This Row],[Close Price]]/Table2[[#This Row],[Day Low]])-1</f>
        <v>1.5883925162275547E-2</v>
      </c>
      <c r="AD528" s="2">
        <f>(Table2[[#This Row],[Day High]]/Table2[[#This Row],[Close Price]])-1</f>
        <v>1.1350823122604048E-2</v>
      </c>
      <c r="AE528" s="2">
        <f>(Table2[[#This Row],[Close Price]]/Table2[[#This Row],[Current Week Low]])-1</f>
        <v>1.5883925162275547E-2</v>
      </c>
      <c r="AF528" s="2">
        <f>(Table2[[#This Row],[Current Week High]]/Table2[[#This Row],[Close Price]])-1</f>
        <v>1.1350823122604048E-2</v>
      </c>
      <c r="AG528" s="2">
        <f>(Table2[[#This Row],[Close Price]]/Table2[[#This Row],[Current Month Low]])-1</f>
        <v>1.5883925162275547E-2</v>
      </c>
      <c r="AH528" s="2">
        <f>(Table2[[#This Row],[Current Month High]]/Table2[[#This Row],[Close Price]])-1</f>
        <v>1.1350823122604048E-2</v>
      </c>
      <c r="AI528">
        <v>30.7975644591445</v>
      </c>
      <c r="AJ528">
        <v>41.641822827938597</v>
      </c>
      <c r="AK528" t="str">
        <f>IF(AND(Table2[[#This Row],[20D EMA]]&gt;Table2[[#This Row],[50D EMA]],Table2[[#This Row],[50D EMA]]&gt;Table2[[#This Row],[200D EMA]]),"Uptrend","Downtrend/NoTrend")</f>
        <v>Uptrend</v>
      </c>
      <c r="AL528">
        <v>-0.08</v>
      </c>
      <c r="AM528" t="s">
        <v>10353</v>
      </c>
      <c r="AN528">
        <v>10.3</v>
      </c>
      <c r="AO528" t="s">
        <v>10354</v>
      </c>
      <c r="AP528">
        <v>7.9661807155484002E-2</v>
      </c>
      <c r="AQ528">
        <f>(Table2[[#This Row],[Sharpe Ratio]]-AVERAGE(Table2[Sharpe Ratio]))/_xlfn.STDEV.P(Table2[Sharpe Ratio])</f>
        <v>0.18411986474484901</v>
      </c>
      <c r="AR52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-0.26742497415657507</v>
      </c>
      <c r="AS528">
        <f>_xlfn.RANK.AVG(Table2[[#This Row],[1Y Return vs Nifty Z-Score]],Table2[1Y Return vs Nifty Z-Score])</f>
        <v>464</v>
      </c>
      <c r="AT528">
        <f>_xlfn.RANK.AVG(Table2[[#This Row],[6M Return vs Nifty Z-Score]],Table2[6M Return vs Nifty Z-Score])</f>
        <v>704</v>
      </c>
      <c r="AU528">
        <f>_xlfn.RANK.AVG(Table2[[#This Row],[Sharpe Ratio Z-Score]],Table2[Sharpe Ratio Z-Score])</f>
        <v>293</v>
      </c>
      <c r="AV528">
        <f>(Table2[[#This Row],[Rank 1Y]]+Table2[[#This Row],[Rank 6M]]+Table2[[#This Row],[Rank Sharpe]])/3</f>
        <v>487</v>
      </c>
    </row>
    <row r="529" spans="1:48" x14ac:dyDescent="0.3">
      <c r="A529" t="s">
        <v>406</v>
      </c>
      <c r="B529" t="s">
        <v>407</v>
      </c>
      <c r="C529" t="s">
        <v>10309</v>
      </c>
      <c r="D529" t="s">
        <v>21</v>
      </c>
      <c r="E529">
        <v>58687.925614500004</v>
      </c>
      <c r="F529">
        <v>3102.5</v>
      </c>
      <c r="G529">
        <v>-5.5874966172859803</v>
      </c>
      <c r="H529">
        <f>(Table2[[#This Row],[1Y Return vs Nifty]]-AVERAGE(Table2[1Y Return vs Nifty]))/_xlfn.STDEV.P(Table2[1Y Return vs Nifty])</f>
        <v>-0.47564494311546113</v>
      </c>
      <c r="I529">
        <v>6.9039090900000204</v>
      </c>
      <c r="J529">
        <f>(Table2[[#This Row],[1M Return vs Nifty]]-AVERAGE(Table2[1M Return vs Nifty]))/_xlfn.STDEV.P(Table2[1M Return vs Nifty])</f>
        <v>0.69694546876192487</v>
      </c>
      <c r="K529">
        <v>3.7935826349337698</v>
      </c>
      <c r="L529">
        <f>(Table2[[#This Row],[6M Return vs Nifty]]-AVERAGE(Table2[6M Return vs Nifty]))/_xlfn.STDEV.P(Table2[6M Return vs Nifty])</f>
        <v>-0.11223075210478171</v>
      </c>
      <c r="M529">
        <v>1.01419621128478</v>
      </c>
      <c r="N529">
        <f>(Table2[[#This Row],[1W Return vs Nifty]]-AVERAGE(Table2[1W Return vs Nifty]))/_xlfn.STDEV.P(Table2[1W Return vs Nifty])</f>
        <v>0.47045866767918254</v>
      </c>
      <c r="O529">
        <v>2958.3</v>
      </c>
      <c r="P529">
        <v>2800.6078182238898</v>
      </c>
      <c r="Q529">
        <v>2547.1360220004399</v>
      </c>
      <c r="R529">
        <v>73.389862845718596</v>
      </c>
      <c r="S529" s="2">
        <f>(Table2[[#This Row],[Close Price]]-Table2[[#This Row],[20D EMA]])/Table2[[#This Row],[20D EMA]]</f>
        <v>4.8744211202379678E-2</v>
      </c>
      <c r="T529" s="2">
        <f>(Table2[[#This Row],[Close Price]]-Table2[[#This Row],[50D EMA]])/Table2[[#This Row],[50D EMA]]</f>
        <v>0.1077952363810676</v>
      </c>
      <c r="U529" s="2">
        <f>(Table2[[#This Row],[Close Price]]-Table2[[#This Row],[200D EMA]])/Table2[[#This Row],[200D EMA]]</f>
        <v>0.21803467628061529</v>
      </c>
      <c r="V529">
        <v>0.47765461670386999</v>
      </c>
      <c r="W529">
        <v>3091.5</v>
      </c>
      <c r="X529">
        <v>3145</v>
      </c>
      <c r="Y529">
        <v>3091.5</v>
      </c>
      <c r="Z529">
        <v>3145</v>
      </c>
      <c r="AA529">
        <v>3091.5</v>
      </c>
      <c r="AB529">
        <v>3145</v>
      </c>
      <c r="AC529" s="2">
        <f>(Table2[[#This Row],[Close Price]]/Table2[[#This Row],[Day Low]])-1</f>
        <v>3.5581432961344639E-3</v>
      </c>
      <c r="AD529" s="2">
        <f>(Table2[[#This Row],[Day High]]/Table2[[#This Row],[Close Price]])-1</f>
        <v>1.3698630136986356E-2</v>
      </c>
      <c r="AE529" s="2">
        <f>(Table2[[#This Row],[Close Price]]/Table2[[#This Row],[Current Week Low]])-1</f>
        <v>3.5581432961344639E-3</v>
      </c>
      <c r="AF529" s="2">
        <f>(Table2[[#This Row],[Current Week High]]/Table2[[#This Row],[Close Price]])-1</f>
        <v>1.3698630136986356E-2</v>
      </c>
      <c r="AG529" s="2">
        <f>(Table2[[#This Row],[Close Price]]/Table2[[#This Row],[Current Month Low]])-1</f>
        <v>3.5581432961344639E-3</v>
      </c>
      <c r="AH529" s="2">
        <f>(Table2[[#This Row],[Current Month High]]/Table2[[#This Row],[Close Price]])-1</f>
        <v>1.3698630136986356E-2</v>
      </c>
      <c r="AI529">
        <v>1.62771958098308</v>
      </c>
      <c r="AJ529">
        <v>49.944420279348499</v>
      </c>
      <c r="AK529" t="str">
        <f>IF(AND(Table2[[#This Row],[20D EMA]]&gt;Table2[[#This Row],[50D EMA]],Table2[[#This Row],[50D EMA]]&gt;Table2[[#This Row],[200D EMA]]),"Uptrend","Downtrend/NoTrend")</f>
        <v>Uptrend</v>
      </c>
      <c r="AL529">
        <v>0.04</v>
      </c>
      <c r="AM529" t="s">
        <v>10354</v>
      </c>
      <c r="AN529">
        <v>14.11</v>
      </c>
      <c r="AO529" t="s">
        <v>10354</v>
      </c>
      <c r="AP529">
        <v>-2.9813030857221E-2</v>
      </c>
      <c r="AQ529">
        <f>(Table2[[#This Row],[Sharpe Ratio]]-AVERAGE(Table2[Sharpe Ratio]))/_xlfn.STDEV.P(Table2[Sharpe Ratio])</f>
        <v>-1.0684158434676339</v>
      </c>
      <c r="AR52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-0.48888740224676941</v>
      </c>
      <c r="AS529">
        <f>_xlfn.RANK.AVG(Table2[[#This Row],[1Y Return vs Nifty Z-Score]],Table2[1Y Return vs Nifty Z-Score])</f>
        <v>466</v>
      </c>
      <c r="AT529">
        <f>_xlfn.RANK.AVG(Table2[[#This Row],[6M Return vs Nifty Z-Score]],Table2[6M Return vs Nifty Z-Score])</f>
        <v>366</v>
      </c>
      <c r="AU529">
        <f>_xlfn.RANK.AVG(Table2[[#This Row],[Sharpe Ratio Z-Score]],Table2[Sharpe Ratio Z-Score])</f>
        <v>632</v>
      </c>
      <c r="AV529">
        <f>(Table2[[#This Row],[Rank 1Y]]+Table2[[#This Row],[Rank 6M]]+Table2[[#This Row],[Rank Sharpe]])/3</f>
        <v>488</v>
      </c>
    </row>
    <row r="530" spans="1:48" x14ac:dyDescent="0.3">
      <c r="A530" t="s">
        <v>765</v>
      </c>
      <c r="B530" t="s">
        <v>766</v>
      </c>
      <c r="C530" t="s">
        <v>10309</v>
      </c>
      <c r="D530" t="s">
        <v>298</v>
      </c>
      <c r="E530">
        <v>21839.06077665</v>
      </c>
      <c r="F530">
        <v>1985.1</v>
      </c>
      <c r="G530">
        <v>-18.062074283032899</v>
      </c>
      <c r="H530">
        <f>(Table2[[#This Row],[1Y Return vs Nifty]]-AVERAGE(Table2[1Y Return vs Nifty]))/_xlfn.STDEV.P(Table2[1Y Return vs Nifty])</f>
        <v>-0.68633195459826724</v>
      </c>
      <c r="I530">
        <v>9.9848280355063199</v>
      </c>
      <c r="J530">
        <f>(Table2[[#This Row],[1M Return vs Nifty]]-AVERAGE(Table2[1M Return vs Nifty]))/_xlfn.STDEV.P(Table2[1M Return vs Nifty])</f>
        <v>1.0133219102007709</v>
      </c>
      <c r="K530">
        <v>-15.3067823750267</v>
      </c>
      <c r="L530">
        <f>(Table2[[#This Row],[6M Return vs Nifty]]-AVERAGE(Table2[6M Return vs Nifty]))/_xlfn.STDEV.P(Table2[6M Return vs Nifty])</f>
        <v>-0.7796938832637349</v>
      </c>
      <c r="M530">
        <v>-3.9026209748751701</v>
      </c>
      <c r="N530">
        <f>(Table2[[#This Row],[1W Return vs Nifty]]-AVERAGE(Table2[1W Return vs Nifty]))/_xlfn.STDEV.P(Table2[1W Return vs Nifty])</f>
        <v>-0.71100246265685418</v>
      </c>
      <c r="O530">
        <v>1902.68</v>
      </c>
      <c r="P530">
        <v>1857.2956960174499</v>
      </c>
      <c r="Q530">
        <v>1835.1849874966599</v>
      </c>
      <c r="R530">
        <v>66.223974295333903</v>
      </c>
      <c r="S530" s="2">
        <f>(Table2[[#This Row],[Close Price]]-Table2[[#This Row],[20D EMA]])/Table2[[#This Row],[20D EMA]]</f>
        <v>4.331784640612181E-2</v>
      </c>
      <c r="T530" s="2">
        <f>(Table2[[#This Row],[Close Price]]-Table2[[#This Row],[50D EMA]])/Table2[[#This Row],[50D EMA]]</f>
        <v>6.8812039061199232E-2</v>
      </c>
      <c r="U530" s="2">
        <f>(Table2[[#This Row],[Close Price]]-Table2[[#This Row],[200D EMA]])/Table2[[#This Row],[200D EMA]]</f>
        <v>8.1689319346403402E-2</v>
      </c>
      <c r="V530">
        <v>1.1198182096120299</v>
      </c>
      <c r="W530">
        <v>1968</v>
      </c>
      <c r="X530">
        <v>2013.05</v>
      </c>
      <c r="Y530">
        <v>1968</v>
      </c>
      <c r="Z530">
        <v>2013.05</v>
      </c>
      <c r="AA530">
        <v>1968</v>
      </c>
      <c r="AB530">
        <v>2013.05</v>
      </c>
      <c r="AC530" s="2">
        <f>(Table2[[#This Row],[Close Price]]/Table2[[#This Row],[Day Low]])-1</f>
        <v>8.6890243902437714E-3</v>
      </c>
      <c r="AD530" s="2">
        <f>(Table2[[#This Row],[Day High]]/Table2[[#This Row],[Close Price]])-1</f>
        <v>1.4079895219384353E-2</v>
      </c>
      <c r="AE530" s="2">
        <f>(Table2[[#This Row],[Close Price]]/Table2[[#This Row],[Current Week Low]])-1</f>
        <v>8.6890243902437714E-3</v>
      </c>
      <c r="AF530" s="2">
        <f>(Table2[[#This Row],[Current Week High]]/Table2[[#This Row],[Close Price]])-1</f>
        <v>1.4079895219384353E-2</v>
      </c>
      <c r="AG530" s="2">
        <f>(Table2[[#This Row],[Close Price]]/Table2[[#This Row],[Current Month Low]])-1</f>
        <v>8.6890243902437714E-3</v>
      </c>
      <c r="AH530" s="2">
        <f>(Table2[[#This Row],[Current Month High]]/Table2[[#This Row],[Close Price]])-1</f>
        <v>1.4079895219384353E-2</v>
      </c>
      <c r="AI530">
        <v>23.870333988212099</v>
      </c>
      <c r="AJ530">
        <v>28.727060501912899</v>
      </c>
      <c r="AK530" t="str">
        <f>IF(AND(Table2[[#This Row],[20D EMA]]&gt;Table2[[#This Row],[50D EMA]],Table2[[#This Row],[50D EMA]]&gt;Table2[[#This Row],[200D EMA]]),"Uptrend","Downtrend/NoTrend")</f>
        <v>Uptrend</v>
      </c>
      <c r="AL530">
        <v>-0.15</v>
      </c>
      <c r="AM530" t="s">
        <v>10353</v>
      </c>
      <c r="AN530">
        <v>14.42</v>
      </c>
      <c r="AO530" t="s">
        <v>10354</v>
      </c>
      <c r="AP530">
        <v>6.9940475159582002E-2</v>
      </c>
      <c r="AQ530">
        <f>(Table2[[#This Row],[Sharpe Ratio]]-AVERAGE(Table2[Sharpe Ratio]))/_xlfn.STDEV.P(Table2[Sharpe Ratio])</f>
        <v>7.2895078508191893E-2</v>
      </c>
      <c r="AR53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-1.0908113118098934</v>
      </c>
      <c r="AS530">
        <f>_xlfn.RANK.AVG(Table2[[#This Row],[1Y Return vs Nifty Z-Score]],Table2[1Y Return vs Nifty Z-Score])</f>
        <v>555</v>
      </c>
      <c r="AT530">
        <f>_xlfn.RANK.AVG(Table2[[#This Row],[6M Return vs Nifty Z-Score]],Table2[6M Return vs Nifty Z-Score])</f>
        <v>575</v>
      </c>
      <c r="AU530">
        <f>_xlfn.RANK.AVG(Table2[[#This Row],[Sharpe Ratio Z-Score]],Table2[Sharpe Ratio Z-Score])</f>
        <v>334</v>
      </c>
      <c r="AV530">
        <f>(Table2[[#This Row],[Rank 1Y]]+Table2[[#This Row],[Rank 6M]]+Table2[[#This Row],[Rank Sharpe]])/3</f>
        <v>488</v>
      </c>
    </row>
    <row r="531" spans="1:48" x14ac:dyDescent="0.3">
      <c r="A531" t="s">
        <v>581</v>
      </c>
      <c r="B531" t="s">
        <v>582</v>
      </c>
      <c r="C531" t="s">
        <v>6744</v>
      </c>
      <c r="D531" t="s">
        <v>77</v>
      </c>
      <c r="E531">
        <v>34631.243756944998</v>
      </c>
      <c r="F531">
        <v>4481.95</v>
      </c>
      <c r="G531">
        <v>4.7194434876248899</v>
      </c>
      <c r="H531">
        <f>(Table2[[#This Row],[1Y Return vs Nifty]]-AVERAGE(Table2[1Y Return vs Nifty]))/_xlfn.STDEV.P(Table2[1Y Return vs Nifty])</f>
        <v>-0.30156783474179416</v>
      </c>
      <c r="I531">
        <v>-1.1595264900381099</v>
      </c>
      <c r="J531">
        <f>(Table2[[#This Row],[1M Return vs Nifty]]-AVERAGE(Table2[1M Return vs Nifty]))/_xlfn.STDEV.P(Table2[1M Return vs Nifty])</f>
        <v>-0.13108055195009072</v>
      </c>
      <c r="K531">
        <v>-13.679076171961601</v>
      </c>
      <c r="L531">
        <f>(Table2[[#This Row],[6M Return vs Nifty]]-AVERAGE(Table2[6M Return vs Nifty]))/_xlfn.STDEV.P(Table2[6M Return vs Nifty])</f>
        <v>-0.72281361535586341</v>
      </c>
      <c r="M531">
        <v>0.34089875048116602</v>
      </c>
      <c r="N531">
        <f>(Table2[[#This Row],[1W Return vs Nifty]]-AVERAGE(Table2[1W Return vs Nifty]))/_xlfn.STDEV.P(Table2[1W Return vs Nifty])</f>
        <v>0.30867214014007549</v>
      </c>
      <c r="O531">
        <v>4374.8999999999996</v>
      </c>
      <c r="P531">
        <v>4319.5225925694403</v>
      </c>
      <c r="Q531">
        <v>4054.5342613800199</v>
      </c>
      <c r="R531">
        <v>66.272059303506794</v>
      </c>
      <c r="S531" s="2">
        <f>(Table2[[#This Row],[Close Price]]-Table2[[#This Row],[20D EMA]])/Table2[[#This Row],[20D EMA]]</f>
        <v>2.4469130722987998E-2</v>
      </c>
      <c r="T531" s="2">
        <f>(Table2[[#This Row],[Close Price]]-Table2[[#This Row],[50D EMA]])/Table2[[#This Row],[50D EMA]]</f>
        <v>3.7603092459794395E-2</v>
      </c>
      <c r="U531" s="2">
        <f>(Table2[[#This Row],[Close Price]]-Table2[[#This Row],[200D EMA]])/Table2[[#This Row],[200D EMA]]</f>
        <v>0.10541672879451826</v>
      </c>
      <c r="V531">
        <v>0.75547599800564702</v>
      </c>
      <c r="W531">
        <v>4452.8999999999996</v>
      </c>
      <c r="X531">
        <v>4528</v>
      </c>
      <c r="Y531">
        <v>4452.8999999999996</v>
      </c>
      <c r="Z531">
        <v>4528</v>
      </c>
      <c r="AA531">
        <v>4452.8999999999996</v>
      </c>
      <c r="AB531">
        <v>4528</v>
      </c>
      <c r="AC531" s="2">
        <f>(Table2[[#This Row],[Close Price]]/Table2[[#This Row],[Day Low]])-1</f>
        <v>6.5238383974488556E-3</v>
      </c>
      <c r="AD531" s="2">
        <f>(Table2[[#This Row],[Day High]]/Table2[[#This Row],[Close Price]])-1</f>
        <v>1.0274545677662728E-2</v>
      </c>
      <c r="AE531" s="2">
        <f>(Table2[[#This Row],[Close Price]]/Table2[[#This Row],[Current Week Low]])-1</f>
        <v>6.5238383974488556E-3</v>
      </c>
      <c r="AF531" s="2">
        <f>(Table2[[#This Row],[Current Week High]]/Table2[[#This Row],[Close Price]])-1</f>
        <v>1.0274545677662728E-2</v>
      </c>
      <c r="AG531" s="2">
        <f>(Table2[[#This Row],[Close Price]]/Table2[[#This Row],[Current Month Low]])-1</f>
        <v>6.5238383974488556E-3</v>
      </c>
      <c r="AH531" s="2">
        <f>(Table2[[#This Row],[Current Month High]]/Table2[[#This Row],[Close Price]])-1</f>
        <v>1.0274545677662728E-2</v>
      </c>
      <c r="AI531">
        <v>2.63278260578543</v>
      </c>
      <c r="AJ531">
        <v>46.821614007501601</v>
      </c>
      <c r="AK531" t="str">
        <f>IF(AND(Table2[[#This Row],[20D EMA]]&gt;Table2[[#This Row],[50D EMA]],Table2[[#This Row],[50D EMA]]&gt;Table2[[#This Row],[200D EMA]]),"Uptrend","Downtrend/NoTrend")</f>
        <v>Uptrend</v>
      </c>
      <c r="AL531">
        <v>0</v>
      </c>
      <c r="AM531" t="s">
        <v>10355</v>
      </c>
      <c r="AN531">
        <v>9.1199999999999992</v>
      </c>
      <c r="AO531" t="s">
        <v>10354</v>
      </c>
      <c r="AP531">
        <v>2.6596930641030001E-3</v>
      </c>
      <c r="AQ531">
        <f>(Table2[[#This Row],[Sharpe Ratio]]-AVERAGE(Table2[Sharpe Ratio]))/_xlfn.STDEV.P(Table2[Sharpe Ratio])</f>
        <v>-0.69688529825080781</v>
      </c>
      <c r="AR53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-1.5436751601584806</v>
      </c>
      <c r="AS531">
        <f>_xlfn.RANK.AVG(Table2[[#This Row],[1Y Return vs Nifty Z-Score]],Table2[1Y Return vs Nifty Z-Score])</f>
        <v>394</v>
      </c>
      <c r="AT531">
        <f>_xlfn.RANK.AVG(Table2[[#This Row],[6M Return vs Nifty Z-Score]],Table2[6M Return vs Nifty Z-Score])</f>
        <v>555</v>
      </c>
      <c r="AU531">
        <f>_xlfn.RANK.AVG(Table2[[#This Row],[Sharpe Ratio Z-Score]],Table2[Sharpe Ratio Z-Score])</f>
        <v>517</v>
      </c>
      <c r="AV531">
        <f>(Table2[[#This Row],[Rank 1Y]]+Table2[[#This Row],[Rank 6M]]+Table2[[#This Row],[Rank Sharpe]])/3</f>
        <v>488.66666666666669</v>
      </c>
    </row>
    <row r="532" spans="1:48" x14ac:dyDescent="0.3">
      <c r="A532" t="s">
        <v>1173</v>
      </c>
      <c r="B532" t="s">
        <v>1174</v>
      </c>
      <c r="C532" t="s">
        <v>10310</v>
      </c>
      <c r="D532" t="s">
        <v>535</v>
      </c>
      <c r="E532">
        <v>10318.317344652</v>
      </c>
      <c r="F532">
        <v>107.96</v>
      </c>
      <c r="G532">
        <v>-9.6420403890806305</v>
      </c>
      <c r="H532">
        <f>(Table2[[#This Row],[1Y Return vs Nifty]]-AVERAGE(Table2[1Y Return vs Nifty]))/_xlfn.STDEV.P(Table2[1Y Return vs Nifty])</f>
        <v>-0.54412339049017555</v>
      </c>
      <c r="I532">
        <v>0.56684023899464397</v>
      </c>
      <c r="J532">
        <f>(Table2[[#This Row],[1M Return vs Nifty]]-AVERAGE(Table2[1M Return vs Nifty]))/_xlfn.STDEV.P(Table2[1M Return vs Nifty])</f>
        <v>4.6198296344974375E-2</v>
      </c>
      <c r="K532">
        <v>-3.8546563624018702</v>
      </c>
      <c r="L532">
        <f>(Table2[[#This Row],[6M Return vs Nifty]]-AVERAGE(Table2[6M Return vs Nifty]))/_xlfn.STDEV.P(Table2[6M Return vs Nifty])</f>
        <v>-0.37949881459215001</v>
      </c>
      <c r="M532">
        <v>13.5779415652319</v>
      </c>
      <c r="N532">
        <f>(Table2[[#This Row],[1W Return vs Nifty]]-AVERAGE(Table2[1W Return vs Nifty]))/_xlfn.STDEV.P(Table2[1W Return vs Nifty])</f>
        <v>3.4893988123139628</v>
      </c>
      <c r="O532">
        <v>99.56</v>
      </c>
      <c r="P532">
        <v>95.662019250573493</v>
      </c>
      <c r="Q532">
        <v>89.302866524212305</v>
      </c>
      <c r="R532">
        <v>75.545114162839795</v>
      </c>
      <c r="S532" s="2">
        <f>(Table2[[#This Row],[Close Price]]-Table2[[#This Row],[20D EMA]])/Table2[[#This Row],[20D EMA]]</f>
        <v>8.4371233427079056E-2</v>
      </c>
      <c r="T532" s="2">
        <f>(Table2[[#This Row],[Close Price]]-Table2[[#This Row],[50D EMA]])/Table2[[#This Row],[50D EMA]]</f>
        <v>0.12855656660574594</v>
      </c>
      <c r="U532" s="2">
        <f>(Table2[[#This Row],[Close Price]]-Table2[[#This Row],[200D EMA]])/Table2[[#This Row],[200D EMA]]</f>
        <v>0.2089197603833832</v>
      </c>
      <c r="V532">
        <v>2.3904516859268199</v>
      </c>
      <c r="W532">
        <v>106.09</v>
      </c>
      <c r="X532">
        <v>112.5</v>
      </c>
      <c r="Y532">
        <v>106.09</v>
      </c>
      <c r="Z532">
        <v>112.5</v>
      </c>
      <c r="AA532">
        <v>106.09</v>
      </c>
      <c r="AB532">
        <v>112.5</v>
      </c>
      <c r="AC532" s="2">
        <f>(Table2[[#This Row],[Close Price]]/Table2[[#This Row],[Day Low]])-1</f>
        <v>1.7626543500801173E-2</v>
      </c>
      <c r="AD532" s="2">
        <f>(Table2[[#This Row],[Day High]]/Table2[[#This Row],[Close Price]])-1</f>
        <v>4.2052612078547602E-2</v>
      </c>
      <c r="AE532" s="2">
        <f>(Table2[[#This Row],[Close Price]]/Table2[[#This Row],[Current Week Low]])-1</f>
        <v>1.7626543500801173E-2</v>
      </c>
      <c r="AF532" s="2">
        <f>(Table2[[#This Row],[Current Week High]]/Table2[[#This Row],[Close Price]])-1</f>
        <v>4.2052612078547602E-2</v>
      </c>
      <c r="AG532" s="2">
        <f>(Table2[[#This Row],[Close Price]]/Table2[[#This Row],[Current Month Low]])-1</f>
        <v>1.7626543500801173E-2</v>
      </c>
      <c r="AH532" s="2">
        <f>(Table2[[#This Row],[Current Month High]]/Table2[[#This Row],[Close Price]])-1</f>
        <v>4.2052612078547602E-2</v>
      </c>
      <c r="AI532">
        <v>6.3819933308632804</v>
      </c>
      <c r="AJ532">
        <v>56.463768115942003</v>
      </c>
      <c r="AK532" t="str">
        <f>IF(AND(Table2[[#This Row],[20D EMA]]&gt;Table2[[#This Row],[50D EMA]],Table2[[#This Row],[50D EMA]]&gt;Table2[[#This Row],[200D EMA]]),"Uptrend","Downtrend/NoTrend")</f>
        <v>Uptrend</v>
      </c>
      <c r="AL532">
        <v>0.26</v>
      </c>
      <c r="AM532" t="s">
        <v>10354</v>
      </c>
      <c r="AN532">
        <v>18.73</v>
      </c>
      <c r="AO532" t="s">
        <v>10354</v>
      </c>
      <c r="AP532">
        <v>5.8350135811000004E-4</v>
      </c>
      <c r="AQ532">
        <f>(Table2[[#This Row],[Sharpe Ratio]]-AVERAGE(Table2[Sharpe Ratio]))/_xlfn.STDEV.P(Table2[Sharpe Ratio])</f>
        <v>-0.72063965401015617</v>
      </c>
      <c r="AR53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1.8913352495664553</v>
      </c>
      <c r="AS532">
        <f>_xlfn.RANK.AVG(Table2[[#This Row],[1Y Return vs Nifty Z-Score]],Table2[1Y Return vs Nifty Z-Score])</f>
        <v>498</v>
      </c>
      <c r="AT532">
        <f>_xlfn.RANK.AVG(Table2[[#This Row],[6M Return vs Nifty Z-Score]],Table2[6M Return vs Nifty Z-Score])</f>
        <v>449</v>
      </c>
      <c r="AU532">
        <f>_xlfn.RANK.AVG(Table2[[#This Row],[Sharpe Ratio Z-Score]],Table2[Sharpe Ratio Z-Score])</f>
        <v>521</v>
      </c>
      <c r="AV532">
        <f>(Table2[[#This Row],[Rank 1Y]]+Table2[[#This Row],[Rank 6M]]+Table2[[#This Row],[Rank Sharpe]])/3</f>
        <v>489.33333333333331</v>
      </c>
    </row>
    <row r="533" spans="1:48" x14ac:dyDescent="0.3">
      <c r="A533" t="s">
        <v>1445</v>
      </c>
      <c r="B533" t="s">
        <v>1446</v>
      </c>
      <c r="C533" t="s">
        <v>627</v>
      </c>
      <c r="D533" t="s">
        <v>627</v>
      </c>
      <c r="E533">
        <v>7455.3484719999997</v>
      </c>
      <c r="F533">
        <v>371.8</v>
      </c>
      <c r="G533">
        <v>-34.499788390651503</v>
      </c>
      <c r="H533">
        <f>(Table2[[#This Row],[1Y Return vs Nifty]]-AVERAGE(Table2[1Y Return vs Nifty]))/_xlfn.STDEV.P(Table2[1Y Return vs Nifty])</f>
        <v>-0.96395360670856833</v>
      </c>
      <c r="I533">
        <v>-0.67783045431351696</v>
      </c>
      <c r="J533">
        <f>(Table2[[#This Row],[1M Return vs Nifty]]-AVERAGE(Table2[1M Return vs Nifty]))/_xlfn.STDEV.P(Table2[1M Return vs Nifty])</f>
        <v>-8.1615674641316874E-2</v>
      </c>
      <c r="K533">
        <v>-24.373179241962902</v>
      </c>
      <c r="L533">
        <f>(Table2[[#This Row],[6M Return vs Nifty]]-AVERAGE(Table2[6M Return vs Nifty]))/_xlfn.STDEV.P(Table2[6M Return vs Nifty])</f>
        <v>-1.0965195375367933</v>
      </c>
      <c r="M533">
        <v>-0.255345762847696</v>
      </c>
      <c r="N533">
        <f>(Table2[[#This Row],[1W Return vs Nifty]]-AVERAGE(Table2[1W Return vs Nifty]))/_xlfn.STDEV.P(Table2[1W Return vs Nifty])</f>
        <v>0.16540065169485493</v>
      </c>
      <c r="O533">
        <v>367.66</v>
      </c>
      <c r="P533">
        <v>361.42804507733001</v>
      </c>
      <c r="Q533">
        <v>348.27681816063699</v>
      </c>
      <c r="R533">
        <v>52.968616415731297</v>
      </c>
      <c r="S533" s="2">
        <f>(Table2[[#This Row],[Close Price]]-Table2[[#This Row],[20D EMA]])/Table2[[#This Row],[20D EMA]]</f>
        <v>1.1260403633792052E-2</v>
      </c>
      <c r="T533" s="2">
        <f>(Table2[[#This Row],[Close Price]]-Table2[[#This Row],[50D EMA]])/Table2[[#This Row],[50D EMA]]</f>
        <v>2.8697150273578931E-2</v>
      </c>
      <c r="U533" s="2">
        <f>(Table2[[#This Row],[Close Price]]-Table2[[#This Row],[200D EMA]])/Table2[[#This Row],[200D EMA]]</f>
        <v>6.754162382554367E-2</v>
      </c>
      <c r="V533">
        <v>1.0327639201502501</v>
      </c>
      <c r="W533">
        <v>369.2</v>
      </c>
      <c r="X533">
        <v>383</v>
      </c>
      <c r="Y533">
        <v>369.2</v>
      </c>
      <c r="Z533">
        <v>383</v>
      </c>
      <c r="AA533">
        <v>369.2</v>
      </c>
      <c r="AB533">
        <v>383</v>
      </c>
      <c r="AC533" s="2">
        <f>(Table2[[#This Row],[Close Price]]/Table2[[#This Row],[Day Low]])-1</f>
        <v>7.0422535211267512E-3</v>
      </c>
      <c r="AD533" s="2">
        <f>(Table2[[#This Row],[Day High]]/Table2[[#This Row],[Close Price]])-1</f>
        <v>3.0123722431414812E-2</v>
      </c>
      <c r="AE533" s="2">
        <f>(Table2[[#This Row],[Close Price]]/Table2[[#This Row],[Current Week Low]])-1</f>
        <v>7.0422535211267512E-3</v>
      </c>
      <c r="AF533" s="2">
        <f>(Table2[[#This Row],[Current Week High]]/Table2[[#This Row],[Close Price]])-1</f>
        <v>3.0123722431414812E-2</v>
      </c>
      <c r="AG533" s="2">
        <f>(Table2[[#This Row],[Close Price]]/Table2[[#This Row],[Current Month Low]])-1</f>
        <v>7.0422535211267512E-3</v>
      </c>
      <c r="AH533" s="2">
        <f>(Table2[[#This Row],[Current Month High]]/Table2[[#This Row],[Close Price]])-1</f>
        <v>3.0123722431414812E-2</v>
      </c>
      <c r="AI533">
        <v>17.522861753630899</v>
      </c>
      <c r="AJ533">
        <v>38.860877684407001</v>
      </c>
      <c r="AK533" t="str">
        <f>IF(AND(Table2[[#This Row],[20D EMA]]&gt;Table2[[#This Row],[50D EMA]],Table2[[#This Row],[50D EMA]]&gt;Table2[[#This Row],[200D EMA]]),"Uptrend","Downtrend/NoTrend")</f>
        <v>Uptrend</v>
      </c>
      <c r="AL533">
        <v>-7.0000000000000007E-2</v>
      </c>
      <c r="AM533" t="s">
        <v>10353</v>
      </c>
      <c r="AN533">
        <v>8.76</v>
      </c>
      <c r="AO533" t="s">
        <v>10354</v>
      </c>
      <c r="AP533">
        <v>0.13502645375062</v>
      </c>
      <c r="AQ533">
        <f>(Table2[[#This Row],[Sharpe Ratio]]-AVERAGE(Table2[Sharpe Ratio]))/_xlfn.STDEV.P(Table2[Sharpe Ratio])</f>
        <v>0.81756402499037117</v>
      </c>
      <c r="AR53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-1.1591241422014524</v>
      </c>
      <c r="AS533">
        <f>_xlfn.RANK.AVG(Table2[[#This Row],[1Y Return vs Nifty Z-Score]],Table2[1Y Return vs Nifty Z-Score])</f>
        <v>652</v>
      </c>
      <c r="AT533">
        <f>_xlfn.RANK.AVG(Table2[[#This Row],[6M Return vs Nifty Z-Score]],Table2[6M Return vs Nifty Z-Score])</f>
        <v>664</v>
      </c>
      <c r="AU533">
        <f>_xlfn.RANK.AVG(Table2[[#This Row],[Sharpe Ratio Z-Score]],Table2[Sharpe Ratio Z-Score])</f>
        <v>153</v>
      </c>
      <c r="AV533">
        <f>(Table2[[#This Row],[Rank 1Y]]+Table2[[#This Row],[Rank 6M]]+Table2[[#This Row],[Rank Sharpe]])/3</f>
        <v>489.66666666666669</v>
      </c>
    </row>
    <row r="534" spans="1:48" x14ac:dyDescent="0.3">
      <c r="A534" t="s">
        <v>1482</v>
      </c>
      <c r="B534" t="s">
        <v>1483</v>
      </c>
      <c r="C534" t="s">
        <v>10325</v>
      </c>
      <c r="D534" t="s">
        <v>1484</v>
      </c>
      <c r="E534">
        <v>7029.5842175999996</v>
      </c>
      <c r="F534">
        <v>918.4</v>
      </c>
      <c r="G534">
        <v>-20.051536296473198</v>
      </c>
      <c r="H534">
        <f>(Table2[[#This Row],[1Y Return vs Nifty]]-AVERAGE(Table2[1Y Return vs Nifty]))/_xlfn.STDEV.P(Table2[1Y Return vs Nifty])</f>
        <v>-0.71993259562206935</v>
      </c>
      <c r="I534">
        <v>-5.1252771822431402</v>
      </c>
      <c r="J534">
        <f>(Table2[[#This Row],[1M Return vs Nifty]]-AVERAGE(Table2[1M Return vs Nifty]))/_xlfn.STDEV.P(Table2[1M Return vs Nifty])</f>
        <v>-0.53831946794412466</v>
      </c>
      <c r="K534">
        <v>6.7789785512580503</v>
      </c>
      <c r="L534">
        <f>(Table2[[#This Row],[6M Return vs Nifty]]-AVERAGE(Table2[6M Return vs Nifty]))/_xlfn.STDEV.P(Table2[6M Return vs Nifty])</f>
        <v>-7.9059549074594528E-3</v>
      </c>
      <c r="M534">
        <v>-2.9006981378162</v>
      </c>
      <c r="N534">
        <f>(Table2[[#This Row],[1W Return vs Nifty]]-AVERAGE(Table2[1W Return vs Nifty]))/_xlfn.STDEV.P(Table2[1W Return vs Nifty])</f>
        <v>-0.47025060169419786</v>
      </c>
      <c r="O534">
        <v>932.94</v>
      </c>
      <c r="P534">
        <v>898.90645716654205</v>
      </c>
      <c r="Q534">
        <v>808.56250416815396</v>
      </c>
      <c r="R534">
        <v>38.274618813980403</v>
      </c>
      <c r="S534" s="2">
        <f>(Table2[[#This Row],[Close Price]]-Table2[[#This Row],[20D EMA]])/Table2[[#This Row],[20D EMA]]</f>
        <v>-1.5585139451626125E-2</v>
      </c>
      <c r="T534" s="2">
        <f>(Table2[[#This Row],[Close Price]]-Table2[[#This Row],[50D EMA]])/Table2[[#This Row],[50D EMA]]</f>
        <v>2.1685841366524211E-2</v>
      </c>
      <c r="U534" s="2">
        <f>(Table2[[#This Row],[Close Price]]-Table2[[#This Row],[200D EMA]])/Table2[[#This Row],[200D EMA]]</f>
        <v>0.13584292527248268</v>
      </c>
      <c r="V534">
        <v>0.68703052504923401</v>
      </c>
      <c r="W534">
        <v>911.5</v>
      </c>
      <c r="X534">
        <v>936.95</v>
      </c>
      <c r="Y534">
        <v>911.5</v>
      </c>
      <c r="Z534">
        <v>936.95</v>
      </c>
      <c r="AA534">
        <v>911.5</v>
      </c>
      <c r="AB534">
        <v>936.95</v>
      </c>
      <c r="AC534" s="2">
        <f>(Table2[[#This Row],[Close Price]]/Table2[[#This Row],[Day Low]])-1</f>
        <v>7.5699396599011592E-3</v>
      </c>
      <c r="AD534" s="2">
        <f>(Table2[[#This Row],[Day High]]/Table2[[#This Row],[Close Price]])-1</f>
        <v>2.0198170731707377E-2</v>
      </c>
      <c r="AE534" s="2">
        <f>(Table2[[#This Row],[Close Price]]/Table2[[#This Row],[Current Week Low]])-1</f>
        <v>7.5699396599011592E-3</v>
      </c>
      <c r="AF534" s="2">
        <f>(Table2[[#This Row],[Current Week High]]/Table2[[#This Row],[Close Price]])-1</f>
        <v>2.0198170731707377E-2</v>
      </c>
      <c r="AG534" s="2">
        <f>(Table2[[#This Row],[Close Price]]/Table2[[#This Row],[Current Month Low]])-1</f>
        <v>7.5699396599011592E-3</v>
      </c>
      <c r="AH534" s="2">
        <f>(Table2[[#This Row],[Current Month High]]/Table2[[#This Row],[Close Price]])-1</f>
        <v>2.0198170731707377E-2</v>
      </c>
      <c r="AI534">
        <v>12.6851045296167</v>
      </c>
      <c r="AJ534">
        <v>55.266272189349102</v>
      </c>
      <c r="AK534" t="str">
        <f>IF(AND(Table2[[#This Row],[20D EMA]]&gt;Table2[[#This Row],[50D EMA]],Table2[[#This Row],[50D EMA]]&gt;Table2[[#This Row],[200D EMA]]),"Uptrend","Downtrend/NoTrend")</f>
        <v>Uptrend</v>
      </c>
      <c r="AL534">
        <v>-0.14000000000000001</v>
      </c>
      <c r="AM534" t="s">
        <v>10353</v>
      </c>
      <c r="AN534">
        <v>-0.35</v>
      </c>
      <c r="AO534" t="s">
        <v>10353</v>
      </c>
      <c r="AP534">
        <v>-1.3159077339579999E-3</v>
      </c>
      <c r="AQ534">
        <f>(Table2[[#This Row],[Sharpe Ratio]]-AVERAGE(Table2[Sharpe Ratio]))/_xlfn.STDEV.P(Table2[Sharpe Ratio])</f>
        <v>-0.74237138483986986</v>
      </c>
      <c r="AR53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-2.4787800050077209</v>
      </c>
      <c r="AS534">
        <f>_xlfn.RANK.AVG(Table2[[#This Row],[1Y Return vs Nifty Z-Score]],Table2[1Y Return vs Nifty Z-Score])</f>
        <v>561</v>
      </c>
      <c r="AT534">
        <f>_xlfn.RANK.AVG(Table2[[#This Row],[6M Return vs Nifty Z-Score]],Table2[6M Return vs Nifty Z-Score])</f>
        <v>332</v>
      </c>
      <c r="AU534">
        <f>_xlfn.RANK.AVG(Table2[[#This Row],[Sharpe Ratio Z-Score]],Table2[Sharpe Ratio Z-Score])</f>
        <v>576</v>
      </c>
      <c r="AV534">
        <f>(Table2[[#This Row],[Rank 1Y]]+Table2[[#This Row],[Rank 6M]]+Table2[[#This Row],[Rank Sharpe]])/3</f>
        <v>489.66666666666669</v>
      </c>
    </row>
    <row r="535" spans="1:48" x14ac:dyDescent="0.3">
      <c r="A535" t="s">
        <v>19</v>
      </c>
      <c r="B535" t="s">
        <v>20</v>
      </c>
      <c r="C535" t="s">
        <v>10309</v>
      </c>
      <c r="D535" t="s">
        <v>21</v>
      </c>
      <c r="E535">
        <v>1635755.4573253901</v>
      </c>
      <c r="F535">
        <v>4521.05</v>
      </c>
      <c r="G535">
        <v>2.1865389079287501</v>
      </c>
      <c r="H535">
        <f>(Table2[[#This Row],[1Y Return vs Nifty]]-AVERAGE(Table2[1Y Return vs Nifty]))/_xlfn.STDEV.P(Table2[1Y Return vs Nifty])</f>
        <v>-0.34434684582868696</v>
      </c>
      <c r="I535">
        <v>1.8303622092105201</v>
      </c>
      <c r="J535">
        <f>(Table2[[#This Row],[1M Return vs Nifty]]-AVERAGE(Table2[1M Return vs Nifty]))/_xlfn.STDEV.P(Table2[1M Return vs Nifty])</f>
        <v>0.17594808583546229</v>
      </c>
      <c r="K535">
        <v>-2.8813774760837898</v>
      </c>
      <c r="L535">
        <f>(Table2[[#This Row],[6M Return vs Nifty]]-AVERAGE(Table2[6M Return vs Nifty]))/_xlfn.STDEV.P(Table2[6M Return vs Nifty])</f>
        <v>-0.34548753927809206</v>
      </c>
      <c r="M535">
        <v>0.190006917609508</v>
      </c>
      <c r="N535">
        <f>(Table2[[#This Row],[1W Return vs Nifty]]-AVERAGE(Table2[1W Return vs Nifty]))/_xlfn.STDEV.P(Table2[1W Return vs Nifty])</f>
        <v>0.27241436835941329</v>
      </c>
      <c r="O535">
        <v>4422.32</v>
      </c>
      <c r="P535">
        <v>4264.9294913826498</v>
      </c>
      <c r="Q535">
        <v>3957.6921603231299</v>
      </c>
      <c r="R535">
        <v>63.290505255074798</v>
      </c>
      <c r="S535" s="2">
        <f>(Table2[[#This Row],[Close Price]]-Table2[[#This Row],[20D EMA]])/Table2[[#This Row],[20D EMA]]</f>
        <v>2.2325385770364983E-2</v>
      </c>
      <c r="T535" s="2">
        <f>(Table2[[#This Row],[Close Price]]-Table2[[#This Row],[50D EMA]])/Table2[[#This Row],[50D EMA]]</f>
        <v>6.005269468928983E-2</v>
      </c>
      <c r="U535" s="2">
        <f>(Table2[[#This Row],[Close Price]]-Table2[[#This Row],[200D EMA]])/Table2[[#This Row],[200D EMA]]</f>
        <v>0.14234503767743129</v>
      </c>
      <c r="V535">
        <v>0.710924024894934</v>
      </c>
      <c r="W535">
        <v>4512</v>
      </c>
      <c r="X535">
        <v>4588</v>
      </c>
      <c r="Y535">
        <v>4512</v>
      </c>
      <c r="Z535">
        <v>4588</v>
      </c>
      <c r="AA535">
        <v>4512</v>
      </c>
      <c r="AB535">
        <v>4588</v>
      </c>
      <c r="AC535" s="2">
        <f>(Table2[[#This Row],[Close Price]]/Table2[[#This Row],[Day Low]])-1</f>
        <v>2.0057624113476447E-3</v>
      </c>
      <c r="AD535" s="2">
        <f>(Table2[[#This Row],[Day High]]/Table2[[#This Row],[Close Price]])-1</f>
        <v>1.4808506873403182E-2</v>
      </c>
      <c r="AE535" s="2">
        <f>(Table2[[#This Row],[Close Price]]/Table2[[#This Row],[Current Week Low]])-1</f>
        <v>2.0057624113476447E-3</v>
      </c>
      <c r="AF535" s="2">
        <f>(Table2[[#This Row],[Current Week High]]/Table2[[#This Row],[Close Price]])-1</f>
        <v>1.4808506873403182E-2</v>
      </c>
      <c r="AG535" s="2">
        <f>(Table2[[#This Row],[Close Price]]/Table2[[#This Row],[Current Month Low]])-1</f>
        <v>2.0057624113476447E-3</v>
      </c>
      <c r="AH535" s="2">
        <f>(Table2[[#This Row],[Current Month High]]/Table2[[#This Row],[Close Price]])-1</f>
        <v>1.4808506873403182E-2</v>
      </c>
      <c r="AI535">
        <v>1.57485539863526</v>
      </c>
      <c r="AJ535">
        <v>36.546360616127998</v>
      </c>
      <c r="AK535" t="str">
        <f>IF(AND(Table2[[#This Row],[20D EMA]]&gt;Table2[[#This Row],[50D EMA]],Table2[[#This Row],[50D EMA]]&gt;Table2[[#This Row],[200D EMA]]),"Uptrend","Downtrend/NoTrend")</f>
        <v>Uptrend</v>
      </c>
      <c r="AL535">
        <v>-0.05</v>
      </c>
      <c r="AM535" t="s">
        <v>10353</v>
      </c>
      <c r="AN535">
        <v>5.26</v>
      </c>
      <c r="AO535" t="s">
        <v>10354</v>
      </c>
      <c r="AP535">
        <v>-2.4912300068603E-2</v>
      </c>
      <c r="AQ535">
        <f>(Table2[[#This Row],[Sharpe Ratio]]-AVERAGE(Table2[Sharpe Ratio]))/_xlfn.STDEV.P(Table2[Sharpe Ratio])</f>
        <v>-1.0123450566045558</v>
      </c>
      <c r="AR53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-1.2538169875164591</v>
      </c>
      <c r="AS535">
        <f>_xlfn.RANK.AVG(Table2[[#This Row],[1Y Return vs Nifty Z-Score]],Table2[1Y Return vs Nifty Z-Score])</f>
        <v>412</v>
      </c>
      <c r="AT535">
        <f>_xlfn.RANK.AVG(Table2[[#This Row],[6M Return vs Nifty Z-Score]],Table2[6M Return vs Nifty Z-Score])</f>
        <v>440</v>
      </c>
      <c r="AU535">
        <f>_xlfn.RANK.AVG(Table2[[#This Row],[Sharpe Ratio Z-Score]],Table2[Sharpe Ratio Z-Score])</f>
        <v>618</v>
      </c>
      <c r="AV535">
        <f>(Table2[[#This Row],[Rank 1Y]]+Table2[[#This Row],[Rank 6M]]+Table2[[#This Row],[Rank Sharpe]])/3</f>
        <v>490</v>
      </c>
    </row>
    <row r="536" spans="1:48" x14ac:dyDescent="0.3">
      <c r="A536" t="s">
        <v>1529</v>
      </c>
      <c r="B536" t="s">
        <v>1530</v>
      </c>
      <c r="C536" t="s">
        <v>10310</v>
      </c>
      <c r="D536" t="s">
        <v>24</v>
      </c>
      <c r="E536">
        <v>6645.0610659599997</v>
      </c>
      <c r="F536">
        <v>25.4</v>
      </c>
      <c r="G536">
        <v>-15.8063176240906</v>
      </c>
      <c r="H536">
        <f>(Table2[[#This Row],[1Y Return vs Nifty]]-AVERAGE(Table2[1Y Return vs Nifty]))/_xlfn.STDEV.P(Table2[1Y Return vs Nifty])</f>
        <v>-0.64823378070898408</v>
      </c>
      <c r="I536">
        <v>-5.1862953133449503</v>
      </c>
      <c r="J536">
        <f>(Table2[[#This Row],[1M Return vs Nifty]]-AVERAGE(Table2[1M Return vs Nifty]))/_xlfn.STDEV.P(Table2[1M Return vs Nifty])</f>
        <v>-0.54458535793431628</v>
      </c>
      <c r="K536">
        <v>-33.955599625922297</v>
      </c>
      <c r="L536">
        <f>(Table2[[#This Row],[6M Return vs Nifty]]-AVERAGE(Table2[6M Return vs Nifty]))/_xlfn.STDEV.P(Table2[6M Return vs Nifty])</f>
        <v>-1.4313776572755299</v>
      </c>
      <c r="M536">
        <v>-4.2819152836297203</v>
      </c>
      <c r="N536">
        <f>(Table2[[#This Row],[1W Return vs Nifty]]-AVERAGE(Table2[1W Return vs Nifty]))/_xlfn.STDEV.P(Table2[1W Return vs Nifty])</f>
        <v>-0.80214302489141653</v>
      </c>
      <c r="O536">
        <v>25.72</v>
      </c>
      <c r="P536">
        <v>26.2221618879686</v>
      </c>
      <c r="Q536">
        <v>26.103799898887399</v>
      </c>
      <c r="R536">
        <v>43.115713391708098</v>
      </c>
      <c r="S536" s="2">
        <f>(Table2[[#This Row],[Close Price]]-Table2[[#This Row],[20D EMA]])/Table2[[#This Row],[20D EMA]]</f>
        <v>-1.2441679626749623E-2</v>
      </c>
      <c r="T536" s="2">
        <f>(Table2[[#This Row],[Close Price]]-Table2[[#This Row],[50D EMA]])/Table2[[#This Row],[50D EMA]]</f>
        <v>-3.1353703462025768E-2</v>
      </c>
      <c r="U536" s="2">
        <f>(Table2[[#This Row],[Close Price]]-Table2[[#This Row],[200D EMA]])/Table2[[#This Row],[200D EMA]]</f>
        <v>-2.6961588029848393E-2</v>
      </c>
      <c r="V536">
        <v>0.576390477870662</v>
      </c>
      <c r="W536">
        <v>25.32</v>
      </c>
      <c r="X536">
        <v>25.7</v>
      </c>
      <c r="Y536">
        <v>25.32</v>
      </c>
      <c r="Z536">
        <v>25.7</v>
      </c>
      <c r="AA536">
        <v>25.32</v>
      </c>
      <c r="AB536">
        <v>25.7</v>
      </c>
      <c r="AC536" s="2">
        <f>(Table2[[#This Row],[Close Price]]/Table2[[#This Row],[Day Low]])-1</f>
        <v>3.1595576619272148E-3</v>
      </c>
      <c r="AD536" s="2">
        <f>(Table2[[#This Row],[Day High]]/Table2[[#This Row],[Close Price]])-1</f>
        <v>1.1811023622047223E-2</v>
      </c>
      <c r="AE536" s="2">
        <f>(Table2[[#This Row],[Close Price]]/Table2[[#This Row],[Current Week Low]])-1</f>
        <v>3.1595576619272148E-3</v>
      </c>
      <c r="AF536" s="2">
        <f>(Table2[[#This Row],[Current Week High]]/Table2[[#This Row],[Close Price]])-1</f>
        <v>1.1811023622047223E-2</v>
      </c>
      <c r="AG536" s="2">
        <f>(Table2[[#This Row],[Close Price]]/Table2[[#This Row],[Current Month Low]])-1</f>
        <v>3.1595576619272148E-3</v>
      </c>
      <c r="AH536" s="2">
        <f>(Table2[[#This Row],[Current Month High]]/Table2[[#This Row],[Close Price]])-1</f>
        <v>1.1811023622047223E-2</v>
      </c>
      <c r="AI536">
        <v>45.203641997580498</v>
      </c>
      <c r="AJ536">
        <v>24.2733554887376</v>
      </c>
      <c r="AK536" t="str">
        <f>IF(AND(Table2[[#This Row],[20D EMA]]&gt;Table2[[#This Row],[50D EMA]],Table2[[#This Row],[50D EMA]]&gt;Table2[[#This Row],[200D EMA]]),"Uptrend","Downtrend/NoTrend")</f>
        <v>Downtrend/NoTrend</v>
      </c>
      <c r="AL536">
        <v>-0.1</v>
      </c>
      <c r="AM536" t="s">
        <v>10353</v>
      </c>
      <c r="AN536">
        <v>5.53</v>
      </c>
      <c r="AO536" t="s">
        <v>10354</v>
      </c>
      <c r="AP536">
        <v>0.10492225840307</v>
      </c>
      <c r="AQ536">
        <f>(Table2[[#This Row],[Sharpe Ratio]]-AVERAGE(Table2[Sharpe Ratio]))/_xlfn.STDEV.P(Table2[Sharpe Ratio])</f>
        <v>0.47313255266031423</v>
      </c>
      <c r="AR53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6">
        <f>_xlfn.RANK.AVG(Table2[[#This Row],[1Y Return vs Nifty Z-Score]],Table2[1Y Return vs Nifty Z-Score])</f>
        <v>539</v>
      </c>
      <c r="AT536">
        <f>_xlfn.RANK.AVG(Table2[[#This Row],[6M Return vs Nifty Z-Score]],Table2[6M Return vs Nifty Z-Score])</f>
        <v>713</v>
      </c>
      <c r="AU536">
        <f>_xlfn.RANK.AVG(Table2[[#This Row],[Sharpe Ratio Z-Score]],Table2[Sharpe Ratio Z-Score])</f>
        <v>218</v>
      </c>
      <c r="AV536">
        <f>(Table2[[#This Row],[Rank 1Y]]+Table2[[#This Row],[Rank 6M]]+Table2[[#This Row],[Rank Sharpe]])/3</f>
        <v>490</v>
      </c>
    </row>
    <row r="537" spans="1:48" x14ac:dyDescent="0.3">
      <c r="A537" t="s">
        <v>87</v>
      </c>
      <c r="B537" t="s">
        <v>88</v>
      </c>
      <c r="C537" t="s">
        <v>10320</v>
      </c>
      <c r="D537" t="s">
        <v>89</v>
      </c>
      <c r="E537">
        <v>318237.76995779999</v>
      </c>
      <c r="F537">
        <v>3587.55</v>
      </c>
      <c r="G537">
        <v>-15.072200710898899</v>
      </c>
      <c r="H537">
        <f>(Table2[[#This Row],[1Y Return vs Nifty]]-AVERAGE(Table2[1Y Return vs Nifty]))/_xlfn.STDEV.P(Table2[1Y Return vs Nifty])</f>
        <v>-0.63583505245832472</v>
      </c>
      <c r="I537">
        <v>1.1880033904662199</v>
      </c>
      <c r="J537">
        <f>(Table2[[#This Row],[1M Return vs Nifty]]-AVERAGE(Table2[1M Return vs Nifty]))/_xlfn.STDEV.P(Table2[1M Return vs Nifty])</f>
        <v>0.10998491030382389</v>
      </c>
      <c r="K537">
        <v>-17.650629486275601</v>
      </c>
      <c r="L537">
        <f>(Table2[[#This Row],[6M Return vs Nifty]]-AVERAGE(Table2[6M Return vs Nifty]))/_xlfn.STDEV.P(Table2[6M Return vs Nifty])</f>
        <v>-0.8615997280481793</v>
      </c>
      <c r="M537">
        <v>-1.81943992718134</v>
      </c>
      <c r="N537">
        <f>(Table2[[#This Row],[1W Return vs Nifty]]-AVERAGE(Table2[1W Return vs Nifty]))/_xlfn.STDEV.P(Table2[1W Return vs Nifty])</f>
        <v>-0.21043525787428941</v>
      </c>
      <c r="O537">
        <v>3496.79</v>
      </c>
      <c r="P537">
        <v>3442.7420792419798</v>
      </c>
      <c r="Q537">
        <v>3406.3185968941202</v>
      </c>
      <c r="R537">
        <v>64.221751174744995</v>
      </c>
      <c r="S537" s="2">
        <f>(Table2[[#This Row],[Close Price]]-Table2[[#This Row],[20D EMA]])/Table2[[#This Row],[20D EMA]]</f>
        <v>2.5955233228189344E-2</v>
      </c>
      <c r="T537" s="2">
        <f>(Table2[[#This Row],[Close Price]]-Table2[[#This Row],[50D EMA]])/Table2[[#This Row],[50D EMA]]</f>
        <v>4.2061797667371024E-2</v>
      </c>
      <c r="U537" s="2">
        <f>(Table2[[#This Row],[Close Price]]-Table2[[#This Row],[200D EMA]])/Table2[[#This Row],[200D EMA]]</f>
        <v>5.3204478075282412E-2</v>
      </c>
      <c r="V537">
        <v>0.74870728685926402</v>
      </c>
      <c r="W537">
        <v>3552</v>
      </c>
      <c r="X537">
        <v>3601.95</v>
      </c>
      <c r="Y537">
        <v>3552</v>
      </c>
      <c r="Z537">
        <v>3601.95</v>
      </c>
      <c r="AA537">
        <v>3552</v>
      </c>
      <c r="AB537">
        <v>3601.95</v>
      </c>
      <c r="AC537" s="2">
        <f>(Table2[[#This Row],[Close Price]]/Table2[[#This Row],[Day Low]])-1</f>
        <v>1.0008445945945965E-2</v>
      </c>
      <c r="AD537" s="2">
        <f>(Table2[[#This Row],[Day High]]/Table2[[#This Row],[Close Price]])-1</f>
        <v>4.0138813396328743E-3</v>
      </c>
      <c r="AE537" s="2">
        <f>(Table2[[#This Row],[Close Price]]/Table2[[#This Row],[Current Week Low]])-1</f>
        <v>1.0008445945945965E-2</v>
      </c>
      <c r="AF537" s="2">
        <f>(Table2[[#This Row],[Current Week High]]/Table2[[#This Row],[Close Price]])-1</f>
        <v>4.0138813396328743E-3</v>
      </c>
      <c r="AG537" s="2">
        <f>(Table2[[#This Row],[Close Price]]/Table2[[#This Row],[Current Month Low]])-1</f>
        <v>1.0008445945945965E-2</v>
      </c>
      <c r="AH537" s="2">
        <f>(Table2[[#This Row],[Current Month High]]/Table2[[#This Row],[Close Price]])-1</f>
        <v>4.0138813396328743E-3</v>
      </c>
      <c r="AI537">
        <v>8.3455282853200394</v>
      </c>
      <c r="AJ537">
        <v>17.407098326051699</v>
      </c>
      <c r="AK537" t="str">
        <f>IF(AND(Table2[[#This Row],[20D EMA]]&gt;Table2[[#This Row],[50D EMA]],Table2[[#This Row],[50D EMA]]&gt;Table2[[#This Row],[200D EMA]]),"Uptrend","Downtrend/NoTrend")</f>
        <v>Uptrend</v>
      </c>
      <c r="AL537">
        <v>-0.03</v>
      </c>
      <c r="AM537" t="s">
        <v>10353</v>
      </c>
      <c r="AN537">
        <v>5.45</v>
      </c>
      <c r="AO537" t="s">
        <v>10354</v>
      </c>
      <c r="AP537">
        <v>6.5862386226333003E-2</v>
      </c>
      <c r="AQ537">
        <f>(Table2[[#This Row],[Sharpe Ratio]]-AVERAGE(Table2[Sharpe Ratio]))/_xlfn.STDEV.P(Table2[Sharpe Ratio])</f>
        <v>2.6236393253341598E-2</v>
      </c>
      <c r="AR53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-1.5716487348236279</v>
      </c>
      <c r="AS537">
        <f>_xlfn.RANK.AVG(Table2[[#This Row],[1Y Return vs Nifty Z-Score]],Table2[1Y Return vs Nifty Z-Score])</f>
        <v>534</v>
      </c>
      <c r="AT537">
        <f>_xlfn.RANK.AVG(Table2[[#This Row],[6M Return vs Nifty Z-Score]],Table2[6M Return vs Nifty Z-Score])</f>
        <v>599</v>
      </c>
      <c r="AU537">
        <f>_xlfn.RANK.AVG(Table2[[#This Row],[Sharpe Ratio Z-Score]],Table2[Sharpe Ratio Z-Score])</f>
        <v>343</v>
      </c>
      <c r="AV537">
        <f>(Table2[[#This Row],[Rank 1Y]]+Table2[[#This Row],[Rank 6M]]+Table2[[#This Row],[Rank Sharpe]])/3</f>
        <v>492</v>
      </c>
    </row>
    <row r="538" spans="1:48" x14ac:dyDescent="0.3">
      <c r="A538" t="s">
        <v>1379</v>
      </c>
      <c r="B538" t="s">
        <v>1380</v>
      </c>
      <c r="C538" t="s">
        <v>10316</v>
      </c>
      <c r="D538" t="s">
        <v>215</v>
      </c>
      <c r="E538">
        <v>8101.5724471499998</v>
      </c>
      <c r="F538">
        <v>204.75</v>
      </c>
      <c r="G538">
        <v>-23.9228316812926</v>
      </c>
      <c r="H538">
        <f>(Table2[[#This Row],[1Y Return vs Nifty]]-AVERAGE(Table2[1Y Return vs Nifty]))/_xlfn.STDEV.P(Table2[1Y Return vs Nifty])</f>
        <v>-0.78531610415032727</v>
      </c>
      <c r="I538">
        <v>-2.64581912286876</v>
      </c>
      <c r="J538">
        <f>(Table2[[#This Row],[1M Return vs Nifty]]-AVERAGE(Table2[1M Return vs Nifty]))/_xlfn.STDEV.P(Table2[1M Return vs Nifty])</f>
        <v>-0.28370643482104041</v>
      </c>
      <c r="K538">
        <v>-22.382959350009301</v>
      </c>
      <c r="L538">
        <f>(Table2[[#This Row],[6M Return vs Nifty]]-AVERAGE(Table2[6M Return vs Nifty]))/_xlfn.STDEV.P(Table2[6M Return vs Nifty])</f>
        <v>-1.0269712121469148</v>
      </c>
      <c r="M538">
        <v>-3.4926544503339598</v>
      </c>
      <c r="N538">
        <f>(Table2[[#This Row],[1W Return vs Nifty]]-AVERAGE(Table2[1W Return vs Nifty]))/_xlfn.STDEV.P(Table2[1W Return vs Nifty])</f>
        <v>-0.61249167912644575</v>
      </c>
      <c r="O538">
        <v>213.32</v>
      </c>
      <c r="P538">
        <v>206.54767707375299</v>
      </c>
      <c r="Q538">
        <v>198.76003918826899</v>
      </c>
      <c r="R538">
        <v>38.094244608328502</v>
      </c>
      <c r="S538" s="2">
        <f>(Table2[[#This Row],[Close Price]]-Table2[[#This Row],[20D EMA]])/Table2[[#This Row],[20D EMA]]</f>
        <v>-4.0174385899118661E-2</v>
      </c>
      <c r="T538" s="2">
        <f>(Table2[[#This Row],[Close Price]]-Table2[[#This Row],[50D EMA]])/Table2[[#This Row],[50D EMA]]</f>
        <v>-8.7034485171725642E-3</v>
      </c>
      <c r="U538" s="2">
        <f>(Table2[[#This Row],[Close Price]]-Table2[[#This Row],[200D EMA]])/Table2[[#This Row],[200D EMA]]</f>
        <v>3.0136645354840234E-2</v>
      </c>
      <c r="V538">
        <v>1.80285373303542</v>
      </c>
      <c r="W538">
        <v>202.15</v>
      </c>
      <c r="X538">
        <v>210</v>
      </c>
      <c r="Y538">
        <v>202.15</v>
      </c>
      <c r="Z538">
        <v>210</v>
      </c>
      <c r="AA538">
        <v>202.15</v>
      </c>
      <c r="AB538">
        <v>210</v>
      </c>
      <c r="AC538" s="2">
        <f>(Table2[[#This Row],[Close Price]]/Table2[[#This Row],[Day Low]])-1</f>
        <v>1.2861736334405016E-2</v>
      </c>
      <c r="AD538" s="2">
        <f>(Table2[[#This Row],[Day High]]/Table2[[#This Row],[Close Price]])-1</f>
        <v>2.564102564102555E-2</v>
      </c>
      <c r="AE538" s="2">
        <f>(Table2[[#This Row],[Close Price]]/Table2[[#This Row],[Current Week Low]])-1</f>
        <v>1.2861736334405016E-2</v>
      </c>
      <c r="AF538" s="2">
        <f>(Table2[[#This Row],[Current Week High]]/Table2[[#This Row],[Close Price]])-1</f>
        <v>2.564102564102555E-2</v>
      </c>
      <c r="AG538" s="2">
        <f>(Table2[[#This Row],[Close Price]]/Table2[[#This Row],[Current Month Low]])-1</f>
        <v>1.2861736334405016E-2</v>
      </c>
      <c r="AH538" s="2">
        <f>(Table2[[#This Row],[Current Month High]]/Table2[[#This Row],[Close Price]])-1</f>
        <v>2.564102564102555E-2</v>
      </c>
      <c r="AI538">
        <v>50.427350427350397</v>
      </c>
      <c r="AJ538">
        <v>41.744548286604299</v>
      </c>
      <c r="AK538" t="str">
        <f>IF(AND(Table2[[#This Row],[20D EMA]]&gt;Table2[[#This Row],[50D EMA]],Table2[[#This Row],[50D EMA]]&gt;Table2[[#This Row],[200D EMA]]),"Uptrend","Downtrend/NoTrend")</f>
        <v>Uptrend</v>
      </c>
      <c r="AL538">
        <v>0.01</v>
      </c>
      <c r="AM538" t="s">
        <v>10354</v>
      </c>
      <c r="AN538">
        <v>-7.05</v>
      </c>
      <c r="AO538" t="s">
        <v>10353</v>
      </c>
      <c r="AP538">
        <v>9.7127335350387006E-2</v>
      </c>
      <c r="AQ538">
        <f>(Table2[[#This Row],[Sharpe Ratio]]-AVERAGE(Table2[Sharpe Ratio]))/_xlfn.STDEV.P(Table2[Sharpe Ratio])</f>
        <v>0.38394841095716764</v>
      </c>
      <c r="AR53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-2.3245370192875607</v>
      </c>
      <c r="AS538">
        <f>_xlfn.RANK.AVG(Table2[[#This Row],[1Y Return vs Nifty Z-Score]],Table2[1Y Return vs Nifty Z-Score])</f>
        <v>591</v>
      </c>
      <c r="AT538">
        <f>_xlfn.RANK.AVG(Table2[[#This Row],[6M Return vs Nifty Z-Score]],Table2[6M Return vs Nifty Z-Score])</f>
        <v>649</v>
      </c>
      <c r="AU538">
        <f>_xlfn.RANK.AVG(Table2[[#This Row],[Sharpe Ratio Z-Score]],Table2[Sharpe Ratio Z-Score])</f>
        <v>239</v>
      </c>
      <c r="AV538">
        <f>(Table2[[#This Row],[Rank 1Y]]+Table2[[#This Row],[Rank 6M]]+Table2[[#This Row],[Rank Sharpe]])/3</f>
        <v>493</v>
      </c>
    </row>
    <row r="539" spans="1:48" x14ac:dyDescent="0.3">
      <c r="A539" t="s">
        <v>655</v>
      </c>
      <c r="B539" t="s">
        <v>656</v>
      </c>
      <c r="C539" t="s">
        <v>10323</v>
      </c>
      <c r="D539" t="s">
        <v>384</v>
      </c>
      <c r="E539">
        <v>28376.661599259998</v>
      </c>
      <c r="F539">
        <v>6314.05</v>
      </c>
      <c r="G539">
        <v>0.63540759787850398</v>
      </c>
      <c r="H539">
        <f>(Table2[[#This Row],[1Y Return vs Nifty]]-AVERAGE(Table2[1Y Return vs Nifty]))/_xlfn.STDEV.P(Table2[1Y Return vs Nifty])</f>
        <v>-0.37054438364427511</v>
      </c>
      <c r="I539">
        <v>-10.1115734900298</v>
      </c>
      <c r="J539">
        <f>(Table2[[#This Row],[1M Return vs Nifty]]-AVERAGE(Table2[1M Return vs Nifty]))/_xlfn.STDEV.P(Table2[1M Return vs Nifty])</f>
        <v>-1.0503571780299885</v>
      </c>
      <c r="K539">
        <v>-1.89322801678078</v>
      </c>
      <c r="L539">
        <f>(Table2[[#This Row],[6M Return vs Nifty]]-AVERAGE(Table2[6M Return vs Nifty]))/_xlfn.STDEV.P(Table2[6M Return vs Nifty])</f>
        <v>-0.31095661110915557</v>
      </c>
      <c r="M539">
        <v>-1.540399990928</v>
      </c>
      <c r="N539">
        <f>(Table2[[#This Row],[1W Return vs Nifty]]-AVERAGE(Table2[1W Return vs Nifty]))/_xlfn.STDEV.P(Table2[1W Return vs Nifty])</f>
        <v>-0.14338480104161555</v>
      </c>
      <c r="O539">
        <v>6391.64</v>
      </c>
      <c r="P539">
        <v>6366.7517871351902</v>
      </c>
      <c r="Q539">
        <v>5835.3851797831203</v>
      </c>
      <c r="R539">
        <v>44.490275918443501</v>
      </c>
      <c r="S539" s="2">
        <f>(Table2[[#This Row],[Close Price]]-Table2[[#This Row],[20D EMA]])/Table2[[#This Row],[20D EMA]]</f>
        <v>-1.2139294453379749E-2</v>
      </c>
      <c r="T539" s="2">
        <f>(Table2[[#This Row],[Close Price]]-Table2[[#This Row],[50D EMA]])/Table2[[#This Row],[50D EMA]]</f>
        <v>-8.2776569430082804E-3</v>
      </c>
      <c r="U539" s="2">
        <f>(Table2[[#This Row],[Close Price]]-Table2[[#This Row],[200D EMA]])/Table2[[#This Row],[200D EMA]]</f>
        <v>8.2027973384726949E-2</v>
      </c>
      <c r="V539">
        <v>1.28410406341307</v>
      </c>
      <c r="W539">
        <v>6289.05</v>
      </c>
      <c r="X539">
        <v>6395</v>
      </c>
      <c r="Y539">
        <v>6289.05</v>
      </c>
      <c r="Z539">
        <v>6395</v>
      </c>
      <c r="AA539">
        <v>6289.05</v>
      </c>
      <c r="AB539">
        <v>6395</v>
      </c>
      <c r="AC539" s="2">
        <f>(Table2[[#This Row],[Close Price]]/Table2[[#This Row],[Day Low]])-1</f>
        <v>3.9751631804485488E-3</v>
      </c>
      <c r="AD539" s="2">
        <f>(Table2[[#This Row],[Day High]]/Table2[[#This Row],[Close Price]])-1</f>
        <v>1.2820614344200676E-2</v>
      </c>
      <c r="AE539" s="2">
        <f>(Table2[[#This Row],[Close Price]]/Table2[[#This Row],[Current Week Low]])-1</f>
        <v>3.9751631804485488E-3</v>
      </c>
      <c r="AF539" s="2">
        <f>(Table2[[#This Row],[Current Week High]]/Table2[[#This Row],[Close Price]])-1</f>
        <v>1.2820614344200676E-2</v>
      </c>
      <c r="AG539" s="2">
        <f>(Table2[[#This Row],[Close Price]]/Table2[[#This Row],[Current Month Low]])-1</f>
        <v>3.9751631804485488E-3</v>
      </c>
      <c r="AH539" s="2">
        <f>(Table2[[#This Row],[Current Month High]]/Table2[[#This Row],[Close Price]])-1</f>
        <v>1.2820614344200676E-2</v>
      </c>
      <c r="AI539">
        <v>13.9815174095865</v>
      </c>
      <c r="AJ539">
        <v>31.964720512472098</v>
      </c>
      <c r="AK539" t="str">
        <f>IF(AND(Table2[[#This Row],[20D EMA]]&gt;Table2[[#This Row],[50D EMA]],Table2[[#This Row],[50D EMA]]&gt;Table2[[#This Row],[200D EMA]]),"Uptrend","Downtrend/NoTrend")</f>
        <v>Uptrend</v>
      </c>
      <c r="AL539">
        <v>0</v>
      </c>
      <c r="AM539" t="s">
        <v>10355</v>
      </c>
      <c r="AN539">
        <v>1.47</v>
      </c>
      <c r="AO539" t="s">
        <v>10354</v>
      </c>
      <c r="AP539">
        <v>-2.6405366241661E-2</v>
      </c>
      <c r="AQ539">
        <f>(Table2[[#This Row],[Sharpe Ratio]]-AVERAGE(Table2[Sharpe Ratio]))/_xlfn.STDEV.P(Table2[Sharpe Ratio])</f>
        <v>-1.0294276915773726</v>
      </c>
      <c r="AR53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-2.9046706654024073</v>
      </c>
      <c r="AS539">
        <f>_xlfn.RANK.AVG(Table2[[#This Row],[1Y Return vs Nifty Z-Score]],Table2[1Y Return vs Nifty Z-Score])</f>
        <v>425</v>
      </c>
      <c r="AT539">
        <f>_xlfn.RANK.AVG(Table2[[#This Row],[6M Return vs Nifty Z-Score]],Table2[6M Return vs Nifty Z-Score])</f>
        <v>433</v>
      </c>
      <c r="AU539">
        <f>_xlfn.RANK.AVG(Table2[[#This Row],[Sharpe Ratio Z-Score]],Table2[Sharpe Ratio Z-Score])</f>
        <v>624</v>
      </c>
      <c r="AV539">
        <f>(Table2[[#This Row],[Rank 1Y]]+Table2[[#This Row],[Rank 6M]]+Table2[[#This Row],[Rank Sharpe]])/3</f>
        <v>494</v>
      </c>
    </row>
    <row r="540" spans="1:48" x14ac:dyDescent="0.3">
      <c r="A540" t="s">
        <v>1727</v>
      </c>
      <c r="B540" t="s">
        <v>1728</v>
      </c>
      <c r="C540" t="s">
        <v>10318</v>
      </c>
      <c r="D540" t="s">
        <v>305</v>
      </c>
      <c r="E540">
        <v>4702.7448839560002</v>
      </c>
      <c r="F540">
        <v>213.71</v>
      </c>
      <c r="G540">
        <v>18.964772406068001</v>
      </c>
      <c r="H540">
        <f>(Table2[[#This Row],[1Y Return vs Nifty]]-AVERAGE(Table2[1Y Return vs Nifty]))/_xlfn.STDEV.P(Table2[1Y Return vs Nifty])</f>
        <v>-6.0974056111720701E-2</v>
      </c>
      <c r="I540">
        <v>15.260659732822299</v>
      </c>
      <c r="J540">
        <f>(Table2[[#This Row],[1M Return vs Nifty]]-AVERAGE(Table2[1M Return vs Nifty]))/_xlfn.STDEV.P(Table2[1M Return vs Nifty])</f>
        <v>1.5550917157523412</v>
      </c>
      <c r="K540">
        <v>-18.6695085824975</v>
      </c>
      <c r="L540">
        <f>(Table2[[#This Row],[6M Return vs Nifty]]-AVERAGE(Table2[6M Return vs Nifty]))/_xlfn.STDEV.P(Table2[6M Return vs Nifty])</f>
        <v>-0.89720450478841618</v>
      </c>
      <c r="M540">
        <v>-3.1198241393385602</v>
      </c>
      <c r="N540">
        <f>(Table2[[#This Row],[1W Return vs Nifty]]-AVERAGE(Table2[1W Return vs Nifty]))/_xlfn.STDEV.P(Table2[1W Return vs Nifty])</f>
        <v>-0.52290434976792211</v>
      </c>
      <c r="O540">
        <v>200.11</v>
      </c>
      <c r="P540">
        <v>193.956748630291</v>
      </c>
      <c r="Q540">
        <v>185.962907990237</v>
      </c>
      <c r="R540">
        <v>72.850031949936195</v>
      </c>
      <c r="S540" s="2">
        <f>(Table2[[#This Row],[Close Price]]-Table2[[#This Row],[20D EMA]])/Table2[[#This Row],[20D EMA]]</f>
        <v>6.7962620558692691E-2</v>
      </c>
      <c r="T540" s="2">
        <f>(Table2[[#This Row],[Close Price]]-Table2[[#This Row],[50D EMA]])/Table2[[#This Row],[50D EMA]]</f>
        <v>0.10184358888878621</v>
      </c>
      <c r="U540" s="2">
        <f>(Table2[[#This Row],[Close Price]]-Table2[[#This Row],[200D EMA]])/Table2[[#This Row],[200D EMA]]</f>
        <v>0.14920766893589191</v>
      </c>
      <c r="V540">
        <v>1.04283206459802</v>
      </c>
      <c r="W540">
        <v>207.8</v>
      </c>
      <c r="X540">
        <v>215.89</v>
      </c>
      <c r="Y540">
        <v>207.8</v>
      </c>
      <c r="Z540">
        <v>215.89</v>
      </c>
      <c r="AA540">
        <v>207.8</v>
      </c>
      <c r="AB540">
        <v>215.89</v>
      </c>
      <c r="AC540" s="2">
        <f>(Table2[[#This Row],[Close Price]]/Table2[[#This Row],[Day Low]])-1</f>
        <v>2.8440808469682333E-2</v>
      </c>
      <c r="AD540" s="2">
        <f>(Table2[[#This Row],[Day High]]/Table2[[#This Row],[Close Price]])-1</f>
        <v>1.0200739319638608E-2</v>
      </c>
      <c r="AE540" s="2">
        <f>(Table2[[#This Row],[Close Price]]/Table2[[#This Row],[Current Week Low]])-1</f>
        <v>2.8440808469682333E-2</v>
      </c>
      <c r="AF540" s="2">
        <f>(Table2[[#This Row],[Current Week High]]/Table2[[#This Row],[Close Price]])-1</f>
        <v>1.0200739319638608E-2</v>
      </c>
      <c r="AG540" s="2">
        <f>(Table2[[#This Row],[Close Price]]/Table2[[#This Row],[Current Month Low]])-1</f>
        <v>2.8440808469682333E-2</v>
      </c>
      <c r="AH540" s="2">
        <f>(Table2[[#This Row],[Current Month High]]/Table2[[#This Row],[Close Price]])-1</f>
        <v>1.0200739319638608E-2</v>
      </c>
      <c r="AI540">
        <v>11.295681063122901</v>
      </c>
      <c r="AJ540">
        <v>67.944990176817299</v>
      </c>
      <c r="AK540" t="str">
        <f>IF(AND(Table2[[#This Row],[20D EMA]]&gt;Table2[[#This Row],[50D EMA]],Table2[[#This Row],[50D EMA]]&gt;Table2[[#This Row],[200D EMA]]),"Uptrend","Downtrend/NoTrend")</f>
        <v>Uptrend</v>
      </c>
      <c r="AL540">
        <v>0.04</v>
      </c>
      <c r="AM540" t="s">
        <v>10354</v>
      </c>
      <c r="AN540">
        <v>13.16</v>
      </c>
      <c r="AO540" t="s">
        <v>10354</v>
      </c>
      <c r="AQ540">
        <f>(Table2[[#This Row],[Sharpe Ratio]]-AVERAGE(Table2[Sharpe Ratio]))/_xlfn.STDEV.P(Table2[Sharpe Ratio])</f>
        <v>-0.72731567472953307</v>
      </c>
      <c r="AR54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-0.65330686964525087</v>
      </c>
      <c r="AS540">
        <f>_xlfn.RANK.AVG(Table2[[#This Row],[1Y Return vs Nifty Z-Score]],Table2[1Y Return vs Nifty Z-Score])</f>
        <v>324</v>
      </c>
      <c r="AT540">
        <f>_xlfn.RANK.AVG(Table2[[#This Row],[6M Return vs Nifty Z-Score]],Table2[6M Return vs Nifty Z-Score])</f>
        <v>610</v>
      </c>
      <c r="AU540">
        <f>_xlfn.RANK.AVG(Table2[[#This Row],[Sharpe Ratio Z-Score]],Table2[Sharpe Ratio Z-Score])</f>
        <v>548</v>
      </c>
      <c r="AV540">
        <f>(Table2[[#This Row],[Rank 1Y]]+Table2[[#This Row],[Rank 6M]]+Table2[[#This Row],[Rank Sharpe]])/3</f>
        <v>494</v>
      </c>
    </row>
    <row r="541" spans="1:48" x14ac:dyDescent="0.3">
      <c r="A541" t="s">
        <v>413</v>
      </c>
      <c r="B541" t="s">
        <v>414</v>
      </c>
      <c r="C541" t="s">
        <v>10315</v>
      </c>
      <c r="D541" t="s">
        <v>415</v>
      </c>
      <c r="E541">
        <v>56914.124517074997</v>
      </c>
      <c r="F541">
        <v>134195.25</v>
      </c>
      <c r="G541">
        <v>-6.0354531401967799</v>
      </c>
      <c r="H541">
        <f>(Table2[[#This Row],[1Y Return vs Nifty]]-AVERAGE(Table2[1Y Return vs Nifty]))/_xlfn.STDEV.P(Table2[1Y Return vs Nifty])</f>
        <v>-0.48321061977523716</v>
      </c>
      <c r="I541">
        <v>-6.1419774150809499</v>
      </c>
      <c r="J541">
        <f>(Table2[[#This Row],[1M Return vs Nifty]]-AVERAGE(Table2[1M Return vs Nifty]))/_xlfn.STDEV.P(Table2[1M Return vs Nifty])</f>
        <v>-0.64272338358248715</v>
      </c>
      <c r="K541">
        <v>-20.6621676130436</v>
      </c>
      <c r="L541">
        <f>(Table2[[#This Row],[6M Return vs Nifty]]-AVERAGE(Table2[6M Return vs Nifty]))/_xlfn.STDEV.P(Table2[6M Return vs Nifty])</f>
        <v>-0.96683806598826139</v>
      </c>
      <c r="M541">
        <v>-4.6245218729986197</v>
      </c>
      <c r="N541">
        <f>(Table2[[#This Row],[1W Return vs Nifty]]-AVERAGE(Table2[1W Return vs Nifty]))/_xlfn.STDEV.P(Table2[1W Return vs Nifty])</f>
        <v>-0.88446790153635968</v>
      </c>
      <c r="O541">
        <v>136403.32</v>
      </c>
      <c r="P541">
        <v>134646.25325109001</v>
      </c>
      <c r="Q541">
        <v>128320.383917295</v>
      </c>
      <c r="R541">
        <v>36.068801636846601</v>
      </c>
      <c r="S541" s="2">
        <f>(Table2[[#This Row],[Close Price]]-Table2[[#This Row],[20D EMA]])/Table2[[#This Row],[20D EMA]]</f>
        <v>-1.6187802466978127E-2</v>
      </c>
      <c r="T541" s="2">
        <f>(Table2[[#This Row],[Close Price]]-Table2[[#This Row],[50D EMA]])/Table2[[#This Row],[50D EMA]]</f>
        <v>-3.3495417822653338E-3</v>
      </c>
      <c r="U541" s="2">
        <f>(Table2[[#This Row],[Close Price]]-Table2[[#This Row],[200D EMA]])/Table2[[#This Row],[200D EMA]]</f>
        <v>4.5782796959923926E-2</v>
      </c>
      <c r="V541">
        <v>0.70655090288867795</v>
      </c>
      <c r="W541">
        <v>134000</v>
      </c>
      <c r="X541">
        <v>136078.70000000001</v>
      </c>
      <c r="Y541">
        <v>134000</v>
      </c>
      <c r="Z541">
        <v>136078.70000000001</v>
      </c>
      <c r="AA541">
        <v>134000</v>
      </c>
      <c r="AB541">
        <v>136078.70000000001</v>
      </c>
      <c r="AC541" s="2">
        <f>(Table2[[#This Row],[Close Price]]/Table2[[#This Row],[Day Low]])-1</f>
        <v>1.4570895522387772E-3</v>
      </c>
      <c r="AD541" s="2">
        <f>(Table2[[#This Row],[Day High]]/Table2[[#This Row],[Close Price]])-1</f>
        <v>1.4035146549524091E-2</v>
      </c>
      <c r="AE541" s="2">
        <f>(Table2[[#This Row],[Close Price]]/Table2[[#This Row],[Current Week Low]])-1</f>
        <v>1.4570895522387772E-3</v>
      </c>
      <c r="AF541" s="2">
        <f>(Table2[[#This Row],[Current Week High]]/Table2[[#This Row],[Close Price]])-1</f>
        <v>1.4035146549524091E-2</v>
      </c>
      <c r="AG541" s="2">
        <f>(Table2[[#This Row],[Close Price]]/Table2[[#This Row],[Current Month Low]])-1</f>
        <v>1.4570895522387772E-3</v>
      </c>
      <c r="AH541" s="2">
        <f>(Table2[[#This Row],[Current Month High]]/Table2[[#This Row],[Close Price]])-1</f>
        <v>1.4035146549524091E-2</v>
      </c>
      <c r="AI541">
        <v>12.854218014422999</v>
      </c>
      <c r="AJ541">
        <v>26.117428692260699</v>
      </c>
      <c r="AK541" t="str">
        <f>IF(AND(Table2[[#This Row],[20D EMA]]&gt;Table2[[#This Row],[50D EMA]],Table2[[#This Row],[50D EMA]]&gt;Table2[[#This Row],[200D EMA]]),"Uptrend","Downtrend/NoTrend")</f>
        <v>Uptrend</v>
      </c>
      <c r="AL541">
        <v>0.03</v>
      </c>
      <c r="AM541" t="s">
        <v>10354</v>
      </c>
      <c r="AN541">
        <v>-1.31</v>
      </c>
      <c r="AO541" t="s">
        <v>10353</v>
      </c>
      <c r="AP541">
        <v>4.9523508178561999E-2</v>
      </c>
      <c r="AQ541">
        <f>(Table2[[#This Row],[Sharpe Ratio]]-AVERAGE(Table2[Sharpe Ratio]))/_xlfn.STDEV.P(Table2[Sharpe Ratio])</f>
        <v>-0.16070179782749097</v>
      </c>
      <c r="AR54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-3.1379417687098363</v>
      </c>
      <c r="AS541">
        <f>_xlfn.RANK.AVG(Table2[[#This Row],[1Y Return vs Nifty Z-Score]],Table2[1Y Return vs Nifty Z-Score])</f>
        <v>468</v>
      </c>
      <c r="AT541">
        <f>_xlfn.RANK.AVG(Table2[[#This Row],[6M Return vs Nifty Z-Score]],Table2[6M Return vs Nifty Z-Score])</f>
        <v>635</v>
      </c>
      <c r="AU541">
        <f>_xlfn.RANK.AVG(Table2[[#This Row],[Sharpe Ratio Z-Score]],Table2[Sharpe Ratio Z-Score])</f>
        <v>383</v>
      </c>
      <c r="AV541">
        <f>(Table2[[#This Row],[Rank 1Y]]+Table2[[#This Row],[Rank 6M]]+Table2[[#This Row],[Rank Sharpe]])/3</f>
        <v>495.33333333333331</v>
      </c>
    </row>
    <row r="542" spans="1:48" x14ac:dyDescent="0.3">
      <c r="A542" t="s">
        <v>321</v>
      </c>
      <c r="B542" t="s">
        <v>322</v>
      </c>
      <c r="C542" t="s">
        <v>10312</v>
      </c>
      <c r="D542" t="s">
        <v>185</v>
      </c>
      <c r="E542">
        <v>84277.856420865006</v>
      </c>
      <c r="F542">
        <v>650.95000000000005</v>
      </c>
      <c r="G542">
        <v>-17.357054620928899</v>
      </c>
      <c r="H542">
        <f>(Table2[[#This Row],[1Y Return vs Nifty]]-AVERAGE(Table2[1Y Return vs Nifty]))/_xlfn.STDEV.P(Table2[1Y Return vs Nifty])</f>
        <v>-0.67442465884642999</v>
      </c>
      <c r="I542">
        <v>-5.9675453133449601</v>
      </c>
      <c r="J542">
        <f>(Table2[[#This Row],[1M Return vs Nifty]]-AVERAGE(Table2[1M Return vs Nifty]))/_xlfn.STDEV.P(Table2[1M Return vs Nifty])</f>
        <v>-0.62481112798731042</v>
      </c>
      <c r="K542">
        <v>10.220735784997199</v>
      </c>
      <c r="L542">
        <f>(Table2[[#This Row],[6M Return vs Nifty]]-AVERAGE(Table2[6M Return vs Nifty]))/_xlfn.STDEV.P(Table2[6M Return vs Nifty])</f>
        <v>0.11236640945429698</v>
      </c>
      <c r="M542">
        <v>-6.2722677686030801</v>
      </c>
      <c r="N542">
        <f>(Table2[[#This Row],[1W Return vs Nifty]]-AVERAGE(Table2[1W Return vs Nifty]))/_xlfn.STDEV.P(Table2[1W Return vs Nifty])</f>
        <v>-1.2804044707883531</v>
      </c>
      <c r="O542">
        <v>663.13</v>
      </c>
      <c r="P542">
        <v>649.65294337233695</v>
      </c>
      <c r="Q542">
        <v>589.94984514154896</v>
      </c>
      <c r="R542">
        <v>38.548212800131601</v>
      </c>
      <c r="S542" s="2">
        <f>(Table2[[#This Row],[Close Price]]-Table2[[#This Row],[20D EMA]])/Table2[[#This Row],[20D EMA]]</f>
        <v>-1.8367439265302356E-2</v>
      </c>
      <c r="T542" s="2">
        <f>(Table2[[#This Row],[Close Price]]-Table2[[#This Row],[50D EMA]])/Table2[[#This Row],[50D EMA]]</f>
        <v>1.9965377528039789E-3</v>
      </c>
      <c r="U542" s="2">
        <f>(Table2[[#This Row],[Close Price]]-Table2[[#This Row],[200D EMA]])/Table2[[#This Row],[200D EMA]]</f>
        <v>0.10339888273691314</v>
      </c>
      <c r="V542">
        <v>0.71953155251045298</v>
      </c>
      <c r="W542">
        <v>643.5</v>
      </c>
      <c r="X542">
        <v>655.65</v>
      </c>
      <c r="Y542">
        <v>643.5</v>
      </c>
      <c r="Z542">
        <v>655.65</v>
      </c>
      <c r="AA542">
        <v>643.5</v>
      </c>
      <c r="AB542">
        <v>655.65</v>
      </c>
      <c r="AC542" s="2">
        <f>(Table2[[#This Row],[Close Price]]/Table2[[#This Row],[Day Low]])-1</f>
        <v>1.1577311577311677E-2</v>
      </c>
      <c r="AD542" s="2">
        <f>(Table2[[#This Row],[Day High]]/Table2[[#This Row],[Close Price]])-1</f>
        <v>7.2202166064980755E-3</v>
      </c>
      <c r="AE542" s="2">
        <f>(Table2[[#This Row],[Close Price]]/Table2[[#This Row],[Current Week Low]])-1</f>
        <v>1.1577311577311677E-2</v>
      </c>
      <c r="AF542" s="2">
        <f>(Table2[[#This Row],[Current Week High]]/Table2[[#This Row],[Close Price]])-1</f>
        <v>7.2202166064980755E-3</v>
      </c>
      <c r="AG542" s="2">
        <f>(Table2[[#This Row],[Close Price]]/Table2[[#This Row],[Current Month Low]])-1</f>
        <v>1.1577311577311677E-2</v>
      </c>
      <c r="AH542" s="2">
        <f>(Table2[[#This Row],[Current Month High]]/Table2[[#This Row],[Close Price]])-1</f>
        <v>7.2202166064980755E-3</v>
      </c>
      <c r="AI542">
        <v>6.4290652123818903</v>
      </c>
      <c r="AJ542">
        <v>33.857701007608398</v>
      </c>
      <c r="AK542" t="str">
        <f>IF(AND(Table2[[#This Row],[20D EMA]]&gt;Table2[[#This Row],[50D EMA]],Table2[[#This Row],[50D EMA]]&gt;Table2[[#This Row],[200D EMA]]),"Uptrend","Downtrend/NoTrend")</f>
        <v>Uptrend</v>
      </c>
      <c r="AL542">
        <v>-0.06</v>
      </c>
      <c r="AM542" t="s">
        <v>10353</v>
      </c>
      <c r="AN542">
        <v>0.11</v>
      </c>
      <c r="AO542" t="s">
        <v>10354</v>
      </c>
      <c r="AP542">
        <v>-3.8635833423320998E-2</v>
      </c>
      <c r="AQ542">
        <f>(Table2[[#This Row],[Sharpe Ratio]]-AVERAGE(Table2[Sharpe Ratio]))/_xlfn.STDEV.P(Table2[Sharpe Ratio])</f>
        <v>-1.1693602747283265</v>
      </c>
      <c r="AR54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-3.636634122896123</v>
      </c>
      <c r="AS542">
        <f>_xlfn.RANK.AVG(Table2[[#This Row],[1Y Return vs Nifty Z-Score]],Table2[1Y Return vs Nifty Z-Score])</f>
        <v>551</v>
      </c>
      <c r="AT542">
        <f>_xlfn.RANK.AVG(Table2[[#This Row],[6M Return vs Nifty Z-Score]],Table2[6M Return vs Nifty Z-Score])</f>
        <v>287</v>
      </c>
      <c r="AU542">
        <f>_xlfn.RANK.AVG(Table2[[#This Row],[Sharpe Ratio Z-Score]],Table2[Sharpe Ratio Z-Score])</f>
        <v>650</v>
      </c>
      <c r="AV542">
        <f>(Table2[[#This Row],[Rank 1Y]]+Table2[[#This Row],[Rank 6M]]+Table2[[#This Row],[Rank Sharpe]])/3</f>
        <v>496</v>
      </c>
    </row>
    <row r="543" spans="1:48" x14ac:dyDescent="0.3">
      <c r="A543" t="s">
        <v>617</v>
      </c>
      <c r="B543" t="s">
        <v>618</v>
      </c>
      <c r="C543" t="s">
        <v>10314</v>
      </c>
      <c r="D543" t="s">
        <v>281</v>
      </c>
      <c r="E543">
        <v>30336.45500763</v>
      </c>
      <c r="F543">
        <v>1129.6500000000001</v>
      </c>
      <c r="G543">
        <v>30.3615547418337</v>
      </c>
      <c r="H543">
        <f>(Table2[[#This Row],[1Y Return vs Nifty]]-AVERAGE(Table2[1Y Return vs Nifty]))/_xlfn.STDEV.P(Table2[1Y Return vs Nifty])</f>
        <v>0.13150973573925895</v>
      </c>
      <c r="I543">
        <v>-9.1583990073232702</v>
      </c>
      <c r="J543">
        <f>(Table2[[#This Row],[1M Return vs Nifty]]-AVERAGE(Table2[1M Return vs Nifty]))/_xlfn.STDEV.P(Table2[1M Return vs Nifty])</f>
        <v>-0.95247665723639519</v>
      </c>
      <c r="K543">
        <v>-27.435792378468399</v>
      </c>
      <c r="L543">
        <f>(Table2[[#This Row],[6M Return vs Nifty]]-AVERAGE(Table2[6M Return vs Nifty]))/_xlfn.STDEV.P(Table2[6M Return vs Nifty])</f>
        <v>-1.2035426940343001</v>
      </c>
      <c r="M543">
        <v>4.0415329671409603</v>
      </c>
      <c r="N543">
        <f>(Table2[[#This Row],[1W Return vs Nifty]]-AVERAGE(Table2[1W Return vs Nifty]))/_xlfn.STDEV.P(Table2[1W Return vs Nifty])</f>
        <v>1.1978968802589494</v>
      </c>
      <c r="O543">
        <v>1120.77</v>
      </c>
      <c r="P543">
        <v>1171.9089267689001</v>
      </c>
      <c r="Q543">
        <v>1136.9751819191299</v>
      </c>
      <c r="R543">
        <v>58.843727818431098</v>
      </c>
      <c r="S543" s="2">
        <f>(Table2[[#This Row],[Close Price]]-Table2[[#This Row],[20D EMA]])/Table2[[#This Row],[20D EMA]]</f>
        <v>7.9231242806285934E-3</v>
      </c>
      <c r="T543" s="2">
        <f>(Table2[[#This Row],[Close Price]]-Table2[[#This Row],[50D EMA]])/Table2[[#This Row],[50D EMA]]</f>
        <v>-3.6059906878099429E-2</v>
      </c>
      <c r="U543" s="2">
        <f>(Table2[[#This Row],[Close Price]]-Table2[[#This Row],[200D EMA]])/Table2[[#This Row],[200D EMA]]</f>
        <v>-6.4426928886569482E-3</v>
      </c>
      <c r="V543">
        <v>1.31718065228726</v>
      </c>
      <c r="W543">
        <v>1124.05</v>
      </c>
      <c r="X543">
        <v>1199</v>
      </c>
      <c r="Y543">
        <v>1124.05</v>
      </c>
      <c r="Z543">
        <v>1199</v>
      </c>
      <c r="AA543">
        <v>1124.05</v>
      </c>
      <c r="AB543">
        <v>1199</v>
      </c>
      <c r="AC543" s="2">
        <f>(Table2[[#This Row],[Close Price]]/Table2[[#This Row],[Day Low]])-1</f>
        <v>4.9819847871537259E-3</v>
      </c>
      <c r="AD543" s="2">
        <f>(Table2[[#This Row],[Day High]]/Table2[[#This Row],[Close Price]])-1</f>
        <v>6.1390696233346587E-2</v>
      </c>
      <c r="AE543" s="2">
        <f>(Table2[[#This Row],[Close Price]]/Table2[[#This Row],[Current Week Low]])-1</f>
        <v>4.9819847871537259E-3</v>
      </c>
      <c r="AF543" s="2">
        <f>(Table2[[#This Row],[Current Week High]]/Table2[[#This Row],[Close Price]])-1</f>
        <v>6.1390696233346587E-2</v>
      </c>
      <c r="AG543" s="2">
        <f>(Table2[[#This Row],[Close Price]]/Table2[[#This Row],[Current Month Low]])-1</f>
        <v>4.9819847871537259E-3</v>
      </c>
      <c r="AH543" s="2">
        <f>(Table2[[#This Row],[Current Month High]]/Table2[[#This Row],[Close Price]])-1</f>
        <v>6.1390696233346587E-2</v>
      </c>
      <c r="AI543">
        <v>34.014960385960201</v>
      </c>
      <c r="AJ543">
        <v>67.355555555555497</v>
      </c>
      <c r="AK543" t="str">
        <f>IF(AND(Table2[[#This Row],[20D EMA]]&gt;Table2[[#This Row],[50D EMA]],Table2[[#This Row],[50D EMA]]&gt;Table2[[#This Row],[200D EMA]]),"Uptrend","Downtrend/NoTrend")</f>
        <v>Downtrend/NoTrend</v>
      </c>
      <c r="AL543">
        <v>-0.22</v>
      </c>
      <c r="AM543" t="s">
        <v>10353</v>
      </c>
      <c r="AN543">
        <v>6</v>
      </c>
      <c r="AO543" t="s">
        <v>10354</v>
      </c>
      <c r="AQ543">
        <f>(Table2[[#This Row],[Sharpe Ratio]]-AVERAGE(Table2[Sharpe Ratio]))/_xlfn.STDEV.P(Table2[Sharpe Ratio])</f>
        <v>-0.72731567472953307</v>
      </c>
      <c r="AR54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3">
        <f>_xlfn.RANK.AVG(Table2[[#This Row],[1Y Return vs Nifty Z-Score]],Table2[1Y Return vs Nifty Z-Score])</f>
        <v>260</v>
      </c>
      <c r="AT543">
        <f>_xlfn.RANK.AVG(Table2[[#This Row],[6M Return vs Nifty Z-Score]],Table2[6M Return vs Nifty Z-Score])</f>
        <v>683</v>
      </c>
      <c r="AU543">
        <f>_xlfn.RANK.AVG(Table2[[#This Row],[Sharpe Ratio Z-Score]],Table2[Sharpe Ratio Z-Score])</f>
        <v>548</v>
      </c>
      <c r="AV543">
        <f>(Table2[[#This Row],[Rank 1Y]]+Table2[[#This Row],[Rank 6M]]+Table2[[#This Row],[Rank Sharpe]])/3</f>
        <v>497</v>
      </c>
    </row>
    <row r="544" spans="1:48" x14ac:dyDescent="0.3">
      <c r="A544" t="s">
        <v>866</v>
      </c>
      <c r="B544" t="s">
        <v>867</v>
      </c>
      <c r="C544" t="s">
        <v>10310</v>
      </c>
      <c r="D544" t="s">
        <v>405</v>
      </c>
      <c r="E544">
        <v>18228.622679347998</v>
      </c>
      <c r="F544">
        <v>113.93</v>
      </c>
      <c r="G544">
        <v>-41.9189090627643</v>
      </c>
      <c r="H544">
        <f>(Table2[[#This Row],[1Y Return vs Nifty]]-AVERAGE(Table2[1Y Return vs Nifty]))/_xlfn.STDEV.P(Table2[1Y Return vs Nifty])</f>
        <v>-1.0892574369560479</v>
      </c>
      <c r="I544">
        <v>-0.505992283041929</v>
      </c>
      <c r="J544">
        <f>(Table2[[#This Row],[1M Return vs Nifty]]-AVERAGE(Table2[1M Return vs Nifty]))/_xlfn.STDEV.P(Table2[1M Return vs Nifty])</f>
        <v>-6.3969787134422446E-2</v>
      </c>
      <c r="K544">
        <v>-16.491171267636702</v>
      </c>
      <c r="L544">
        <f>(Table2[[#This Row],[6M Return vs Nifty]]-AVERAGE(Table2[6M Return vs Nifty]))/_xlfn.STDEV.P(Table2[6M Return vs Nifty])</f>
        <v>-0.82108240742854044</v>
      </c>
      <c r="M544">
        <v>-2.0888346983994999</v>
      </c>
      <c r="N544">
        <f>(Table2[[#This Row],[1W Return vs Nifty]]-AVERAGE(Table2[1W Return vs Nifty]))/_xlfn.STDEV.P(Table2[1W Return vs Nifty])</f>
        <v>-0.27516807970991319</v>
      </c>
      <c r="O544">
        <v>111.2</v>
      </c>
      <c r="P544">
        <v>112.635115798954</v>
      </c>
      <c r="Q544">
        <v>114.321910310089</v>
      </c>
      <c r="R544">
        <v>67.229909505105596</v>
      </c>
      <c r="S544" s="2">
        <f>(Table2[[#This Row],[Close Price]]-Table2[[#This Row],[20D EMA]])/Table2[[#This Row],[20D EMA]]</f>
        <v>2.4550359712230251E-2</v>
      </c>
      <c r="T544" s="2">
        <f>(Table2[[#This Row],[Close Price]]-Table2[[#This Row],[50D EMA]])/Table2[[#This Row],[50D EMA]]</f>
        <v>1.1496274424374744E-2</v>
      </c>
      <c r="U544" s="2">
        <f>(Table2[[#This Row],[Close Price]]-Table2[[#This Row],[200D EMA]])/Table2[[#This Row],[200D EMA]]</f>
        <v>-3.4281294725216124E-3</v>
      </c>
      <c r="V544">
        <v>0.79396603922061304</v>
      </c>
      <c r="W544">
        <v>111.9</v>
      </c>
      <c r="X544">
        <v>114.7</v>
      </c>
      <c r="Y544">
        <v>111.9</v>
      </c>
      <c r="Z544">
        <v>114.7</v>
      </c>
      <c r="AA544">
        <v>111.9</v>
      </c>
      <c r="AB544">
        <v>114.7</v>
      </c>
      <c r="AC544" s="2">
        <f>(Table2[[#This Row],[Close Price]]/Table2[[#This Row],[Day Low]])-1</f>
        <v>1.8141197497765882E-2</v>
      </c>
      <c r="AD544" s="2">
        <f>(Table2[[#This Row],[Day High]]/Table2[[#This Row],[Close Price]])-1</f>
        <v>6.7585359431230341E-3</v>
      </c>
      <c r="AE544" s="2">
        <f>(Table2[[#This Row],[Close Price]]/Table2[[#This Row],[Current Week Low]])-1</f>
        <v>1.8141197497765882E-2</v>
      </c>
      <c r="AF544" s="2">
        <f>(Table2[[#This Row],[Current Week High]]/Table2[[#This Row],[Close Price]])-1</f>
        <v>6.7585359431230341E-3</v>
      </c>
      <c r="AG544" s="2">
        <f>(Table2[[#This Row],[Close Price]]/Table2[[#This Row],[Current Month Low]])-1</f>
        <v>1.8141197497765882E-2</v>
      </c>
      <c r="AH544" s="2">
        <f>(Table2[[#This Row],[Current Month High]]/Table2[[#This Row],[Close Price]])-1</f>
        <v>6.7585359431230341E-3</v>
      </c>
      <c r="AI544">
        <v>20.2492758711489</v>
      </c>
      <c r="AJ544">
        <v>9.0239234449760897</v>
      </c>
      <c r="AK544" t="str">
        <f>IF(AND(Table2[[#This Row],[20D EMA]]&gt;Table2[[#This Row],[50D EMA]],Table2[[#This Row],[50D EMA]]&gt;Table2[[#This Row],[200D EMA]]),"Uptrend","Downtrend/NoTrend")</f>
        <v>Downtrend/NoTrend</v>
      </c>
      <c r="AL544">
        <v>-7.0000000000000007E-2</v>
      </c>
      <c r="AM544" t="s">
        <v>10353</v>
      </c>
      <c r="AN544">
        <v>7.7</v>
      </c>
      <c r="AO544" t="s">
        <v>10354</v>
      </c>
      <c r="AP544">
        <v>0.104234161461392</v>
      </c>
      <c r="AQ544">
        <f>(Table2[[#This Row],[Sharpe Ratio]]-AVERAGE(Table2[Sharpe Ratio]))/_xlfn.STDEV.P(Table2[Sharpe Ratio])</f>
        <v>0.46525982130205024</v>
      </c>
      <c r="AR54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4">
        <f>_xlfn.RANK.AVG(Table2[[#This Row],[1Y Return vs Nifty Z-Score]],Table2[1Y Return vs Nifty Z-Score])</f>
        <v>686</v>
      </c>
      <c r="AT544">
        <f>_xlfn.RANK.AVG(Table2[[#This Row],[6M Return vs Nifty Z-Score]],Table2[6M Return vs Nifty Z-Score])</f>
        <v>586</v>
      </c>
      <c r="AU544">
        <f>_xlfn.RANK.AVG(Table2[[#This Row],[Sharpe Ratio Z-Score]],Table2[Sharpe Ratio Z-Score])</f>
        <v>222</v>
      </c>
      <c r="AV544">
        <f>(Table2[[#This Row],[Rank 1Y]]+Table2[[#This Row],[Rank 6M]]+Table2[[#This Row],[Rank Sharpe]])/3</f>
        <v>498</v>
      </c>
    </row>
    <row r="545" spans="1:48" x14ac:dyDescent="0.3">
      <c r="A545" t="s">
        <v>16</v>
      </c>
      <c r="B545" t="s">
        <v>17</v>
      </c>
      <c r="C545" t="s">
        <v>10308</v>
      </c>
      <c r="D545" t="s">
        <v>18</v>
      </c>
      <c r="E545">
        <v>2051732.3664869999</v>
      </c>
      <c r="F545">
        <v>3032.5</v>
      </c>
      <c r="G545">
        <v>-4.2725729624045403</v>
      </c>
      <c r="H545">
        <f>(Table2[[#This Row],[1Y Return vs Nifty]]-AVERAGE(Table2[1Y Return vs Nifty]))/_xlfn.STDEV.P(Table2[1Y Return vs Nifty])</f>
        <v>-0.4534367896534231</v>
      </c>
      <c r="I545">
        <v>-1.9606534145315699</v>
      </c>
      <c r="J545">
        <f>(Table2[[#This Row],[1M Return vs Nifty]]-AVERAGE(Table2[1M Return vs Nifty]))/_xlfn.STDEV.P(Table2[1M Return vs Nifty])</f>
        <v>-0.21334746321751327</v>
      </c>
      <c r="K545">
        <v>-11.271886066271399</v>
      </c>
      <c r="L545">
        <f>(Table2[[#This Row],[6M Return vs Nifty]]-AVERAGE(Table2[6M Return vs Nifty]))/_xlfn.STDEV.P(Table2[6M Return vs Nifty])</f>
        <v>-0.63869424672594655</v>
      </c>
      <c r="M545">
        <v>-0.86451104439650694</v>
      </c>
      <c r="N545">
        <f>(Table2[[#This Row],[1W Return vs Nifty]]-AVERAGE(Table2[1W Return vs Nifty]))/_xlfn.STDEV.P(Table2[1W Return vs Nifty])</f>
        <v>1.9024434143797224E-2</v>
      </c>
      <c r="O545">
        <v>2999.7</v>
      </c>
      <c r="P545">
        <v>2996.4673469149998</v>
      </c>
      <c r="Q545">
        <v>2844.2225352288101</v>
      </c>
      <c r="R545">
        <v>61.532231289674499</v>
      </c>
      <c r="S545" s="2">
        <f>(Table2[[#This Row],[Close Price]]-Table2[[#This Row],[20D EMA]])/Table2[[#This Row],[20D EMA]]</f>
        <v>1.0934426776010996E-2</v>
      </c>
      <c r="T545" s="2">
        <f>(Table2[[#This Row],[Close Price]]-Table2[[#This Row],[50D EMA]])/Table2[[#This Row],[50D EMA]]</f>
        <v>1.2025044465142423E-2</v>
      </c>
      <c r="U545" s="2">
        <f>(Table2[[#This Row],[Close Price]]-Table2[[#This Row],[200D EMA]])/Table2[[#This Row],[200D EMA]]</f>
        <v>6.6196460522750022E-2</v>
      </c>
      <c r="V545">
        <v>1.13221040946705</v>
      </c>
      <c r="W545">
        <v>3013.25</v>
      </c>
      <c r="X545">
        <v>3053.6</v>
      </c>
      <c r="Y545">
        <v>3013.25</v>
      </c>
      <c r="Z545">
        <v>3053.6</v>
      </c>
      <c r="AA545">
        <v>3013.25</v>
      </c>
      <c r="AB545">
        <v>3053.6</v>
      </c>
      <c r="AC545" s="2">
        <f>(Table2[[#This Row],[Close Price]]/Table2[[#This Row],[Day Low]])-1</f>
        <v>6.3884510080478574E-3</v>
      </c>
      <c r="AD545" s="2">
        <f>(Table2[[#This Row],[Day High]]/Table2[[#This Row],[Close Price]])-1</f>
        <v>6.9579554822754019E-3</v>
      </c>
      <c r="AE545" s="2">
        <f>(Table2[[#This Row],[Close Price]]/Table2[[#This Row],[Current Week Low]])-1</f>
        <v>6.3884510080478574E-3</v>
      </c>
      <c r="AF545" s="2">
        <f>(Table2[[#This Row],[Current Week High]]/Table2[[#This Row],[Close Price]])-1</f>
        <v>6.9579554822754019E-3</v>
      </c>
      <c r="AG545" s="2">
        <f>(Table2[[#This Row],[Close Price]]/Table2[[#This Row],[Current Month Low]])-1</f>
        <v>6.3884510080478574E-3</v>
      </c>
      <c r="AH545" s="2">
        <f>(Table2[[#This Row],[Current Month High]]/Table2[[#This Row],[Close Price]])-1</f>
        <v>6.9579554822754019E-3</v>
      </c>
      <c r="AI545">
        <v>6.1038746908491204</v>
      </c>
      <c r="AJ545">
        <v>36.580642255550998</v>
      </c>
      <c r="AK545" t="str">
        <f>IF(AND(Table2[[#This Row],[20D EMA]]&gt;Table2[[#This Row],[50D EMA]],Table2[[#This Row],[50D EMA]]&gt;Table2[[#This Row],[200D EMA]]),"Uptrend","Downtrend/NoTrend")</f>
        <v>Uptrend</v>
      </c>
      <c r="AL545">
        <v>-0.03</v>
      </c>
      <c r="AM545" t="s">
        <v>10353</v>
      </c>
      <c r="AN545">
        <v>3.72</v>
      </c>
      <c r="AO545" t="s">
        <v>10354</v>
      </c>
      <c r="AP545">
        <v>3.1017511291580001E-3</v>
      </c>
      <c r="AQ545">
        <f>(Table2[[#This Row],[Sharpe Ratio]]-AVERAGE(Table2[Sharpe Ratio]))/_xlfn.STDEV.P(Table2[Sharpe Ratio])</f>
        <v>-0.691827574287604</v>
      </c>
      <c r="AR54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-1.9782816397406897</v>
      </c>
      <c r="AS545">
        <f>_xlfn.RANK.AVG(Table2[[#This Row],[1Y Return vs Nifty Z-Score]],Table2[1Y Return vs Nifty Z-Score])</f>
        <v>456</v>
      </c>
      <c r="AT545">
        <f>_xlfn.RANK.AVG(Table2[[#This Row],[6M Return vs Nifty Z-Score]],Table2[6M Return vs Nifty Z-Score])</f>
        <v>533</v>
      </c>
      <c r="AU545">
        <f>_xlfn.RANK.AVG(Table2[[#This Row],[Sharpe Ratio Z-Score]],Table2[Sharpe Ratio Z-Score])</f>
        <v>515</v>
      </c>
      <c r="AV545">
        <f>(Table2[[#This Row],[Rank 1Y]]+Table2[[#This Row],[Rank 6M]]+Table2[[#This Row],[Rank Sharpe]])/3</f>
        <v>501.33333333333331</v>
      </c>
    </row>
    <row r="546" spans="1:48" x14ac:dyDescent="0.3">
      <c r="A546" t="s">
        <v>1622</v>
      </c>
      <c r="B546" t="s">
        <v>1623</v>
      </c>
      <c r="C546" t="s">
        <v>10314</v>
      </c>
      <c r="D546" t="s">
        <v>54</v>
      </c>
      <c r="E546">
        <v>5571.6667099850001</v>
      </c>
      <c r="F546">
        <v>1361.35</v>
      </c>
      <c r="G546">
        <v>-28.0195109370325</v>
      </c>
      <c r="H546">
        <f>(Table2[[#This Row],[1Y Return vs Nifty]]-AVERAGE(Table2[1Y Return vs Nifty]))/_xlfn.STDEV.P(Table2[1Y Return vs Nifty])</f>
        <v>-0.85450619078271228</v>
      </c>
      <c r="I546">
        <v>0.41066875109122097</v>
      </c>
      <c r="J546">
        <f>(Table2[[#This Row],[1M Return vs Nifty]]-AVERAGE(Table2[1M Return vs Nifty]))/_xlfn.STDEV.P(Table2[1M Return vs Nifty])</f>
        <v>3.0161204661935902E-2</v>
      </c>
      <c r="K546">
        <v>8.9971815527282697</v>
      </c>
      <c r="L546">
        <f>(Table2[[#This Row],[6M Return vs Nifty]]-AVERAGE(Table2[6M Return vs Nifty]))/_xlfn.STDEV.P(Table2[6M Return vs Nifty])</f>
        <v>6.9609250699104216E-2</v>
      </c>
      <c r="M546">
        <v>5.1177434826301003</v>
      </c>
      <c r="N546">
        <f>(Table2[[#This Row],[1W Return vs Nifty]]-AVERAGE(Table2[1W Return vs Nifty]))/_xlfn.STDEV.P(Table2[1W Return vs Nifty])</f>
        <v>1.4564993143068126</v>
      </c>
      <c r="O546">
        <v>1320.29</v>
      </c>
      <c r="P546">
        <v>1306.2626170374001</v>
      </c>
      <c r="Q546">
        <v>1229.72938317485</v>
      </c>
      <c r="R546">
        <v>61.286285238279198</v>
      </c>
      <c r="S546" s="2">
        <f>(Table2[[#This Row],[Close Price]]-Table2[[#This Row],[20D EMA]])/Table2[[#This Row],[20D EMA]]</f>
        <v>3.1099228199865141E-2</v>
      </c>
      <c r="T546" s="2">
        <f>(Table2[[#This Row],[Close Price]]-Table2[[#This Row],[50D EMA]])/Table2[[#This Row],[50D EMA]]</f>
        <v>4.2171751869878836E-2</v>
      </c>
      <c r="U546" s="2">
        <f>(Table2[[#This Row],[Close Price]]-Table2[[#This Row],[200D EMA]])/Table2[[#This Row],[200D EMA]]</f>
        <v>0.10703218010887794</v>
      </c>
      <c r="V546">
        <v>0.94598557796579796</v>
      </c>
      <c r="W546">
        <v>1352.05</v>
      </c>
      <c r="X546">
        <v>1408</v>
      </c>
      <c r="Y546">
        <v>1352.05</v>
      </c>
      <c r="Z546">
        <v>1408</v>
      </c>
      <c r="AA546">
        <v>1352.05</v>
      </c>
      <c r="AB546">
        <v>1408</v>
      </c>
      <c r="AC546" s="2">
        <f>(Table2[[#This Row],[Close Price]]/Table2[[#This Row],[Day Low]])-1</f>
        <v>6.8784438445324003E-3</v>
      </c>
      <c r="AD546" s="2">
        <f>(Table2[[#This Row],[Day High]]/Table2[[#This Row],[Close Price]])-1</f>
        <v>3.4267455099717292E-2</v>
      </c>
      <c r="AE546" s="2">
        <f>(Table2[[#This Row],[Close Price]]/Table2[[#This Row],[Current Week Low]])-1</f>
        <v>6.8784438445324003E-3</v>
      </c>
      <c r="AF546" s="2">
        <f>(Table2[[#This Row],[Current Week High]]/Table2[[#This Row],[Close Price]])-1</f>
        <v>3.4267455099717292E-2</v>
      </c>
      <c r="AG546" s="2">
        <f>(Table2[[#This Row],[Close Price]]/Table2[[#This Row],[Current Month Low]])-1</f>
        <v>6.8784438445324003E-3</v>
      </c>
      <c r="AH546" s="2">
        <f>(Table2[[#This Row],[Current Month High]]/Table2[[#This Row],[Close Price]])-1</f>
        <v>3.4267455099717292E-2</v>
      </c>
      <c r="AI546">
        <v>7.9075917287986197</v>
      </c>
      <c r="AJ546">
        <v>35.531883120115403</v>
      </c>
      <c r="AK546" t="str">
        <f>IF(AND(Table2[[#This Row],[20D EMA]]&gt;Table2[[#This Row],[50D EMA]],Table2[[#This Row],[50D EMA]]&gt;Table2[[#This Row],[200D EMA]]),"Uptrend","Downtrend/NoTrend")</f>
        <v>Uptrend</v>
      </c>
      <c r="AL546">
        <v>-0.12</v>
      </c>
      <c r="AM546" t="s">
        <v>10353</v>
      </c>
      <c r="AN546">
        <v>11.55</v>
      </c>
      <c r="AO546" t="s">
        <v>10354</v>
      </c>
      <c r="AP546">
        <v>-4.3026563720330001E-3</v>
      </c>
      <c r="AQ546">
        <f>(Table2[[#This Row],[Sharpe Ratio]]-AVERAGE(Table2[Sharpe Ratio]))/_xlfn.STDEV.P(Table2[Sharpe Ratio])</f>
        <v>-0.77654370597369782</v>
      </c>
      <c r="AR54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-7.4780127088557302E-2</v>
      </c>
      <c r="AS546">
        <f>_xlfn.RANK.AVG(Table2[[#This Row],[1Y Return vs Nifty Z-Score]],Table2[1Y Return vs Nifty Z-Score])</f>
        <v>615</v>
      </c>
      <c r="AT546">
        <f>_xlfn.RANK.AVG(Table2[[#This Row],[6M Return vs Nifty Z-Score]],Table2[6M Return vs Nifty Z-Score])</f>
        <v>306</v>
      </c>
      <c r="AU546">
        <f>_xlfn.RANK.AVG(Table2[[#This Row],[Sharpe Ratio Z-Score]],Table2[Sharpe Ratio Z-Score])</f>
        <v>583</v>
      </c>
      <c r="AV546">
        <f>(Table2[[#This Row],[Rank 1Y]]+Table2[[#This Row],[Rank 6M]]+Table2[[#This Row],[Rank Sharpe]])/3</f>
        <v>501.33333333333331</v>
      </c>
    </row>
    <row r="547" spans="1:48" x14ac:dyDescent="0.3">
      <c r="A547" t="s">
        <v>1139</v>
      </c>
      <c r="B547" t="s">
        <v>1140</v>
      </c>
      <c r="C547" t="s">
        <v>10318</v>
      </c>
      <c r="D547" t="s">
        <v>874</v>
      </c>
      <c r="E547">
        <v>10780.589524428</v>
      </c>
      <c r="F547">
        <v>78.069999999999993</v>
      </c>
      <c r="G547">
        <v>-12.490609792181001</v>
      </c>
      <c r="H547">
        <f>(Table2[[#This Row],[1Y Return vs Nifty]]-AVERAGE(Table2[1Y Return vs Nifty]))/_xlfn.STDEV.P(Table2[1Y Return vs Nifty])</f>
        <v>-0.59223376269047112</v>
      </c>
      <c r="I547">
        <v>1.40569602864638</v>
      </c>
      <c r="J547">
        <f>(Table2[[#This Row],[1M Return vs Nifty]]-AVERAGE(Table2[1M Return vs Nifty]))/_xlfn.STDEV.P(Table2[1M Return vs Nifty])</f>
        <v>0.13233954650589869</v>
      </c>
      <c r="K547">
        <v>-18.615854379649399</v>
      </c>
      <c r="L547">
        <f>(Table2[[#This Row],[6M Return vs Nifty]]-AVERAGE(Table2[6M Return vs Nifty]))/_xlfn.STDEV.P(Table2[6M Return vs Nifty])</f>
        <v>-0.8953295562094673</v>
      </c>
      <c r="M547">
        <v>-4.3083091314737203</v>
      </c>
      <c r="N547">
        <f>(Table2[[#This Row],[1W Return vs Nifty]]-AVERAGE(Table2[1W Return vs Nifty]))/_xlfn.STDEV.P(Table2[1W Return vs Nifty])</f>
        <v>-0.80848519791250539</v>
      </c>
      <c r="O547">
        <v>79.87</v>
      </c>
      <c r="P547">
        <v>78.888475453613097</v>
      </c>
      <c r="Q547">
        <v>73.896671321099006</v>
      </c>
      <c r="R547">
        <v>38.522122279370898</v>
      </c>
      <c r="S547" s="2">
        <f>(Table2[[#This Row],[Close Price]]-Table2[[#This Row],[20D EMA]])/Table2[[#This Row],[20D EMA]]</f>
        <v>-2.2536622010767639E-2</v>
      </c>
      <c r="T547" s="2">
        <f>(Table2[[#This Row],[Close Price]]-Table2[[#This Row],[50D EMA]])/Table2[[#This Row],[50D EMA]]</f>
        <v>-1.0375095334354285E-2</v>
      </c>
      <c r="U547" s="2">
        <f>(Table2[[#This Row],[Close Price]]-Table2[[#This Row],[200D EMA]])/Table2[[#This Row],[200D EMA]]</f>
        <v>5.6475191700676997E-2</v>
      </c>
      <c r="V547">
        <v>0.81542163785909705</v>
      </c>
      <c r="W547">
        <v>77.900000000000006</v>
      </c>
      <c r="X547">
        <v>80.150000000000006</v>
      </c>
      <c r="Y547">
        <v>77.900000000000006</v>
      </c>
      <c r="Z547">
        <v>80.150000000000006</v>
      </c>
      <c r="AA547">
        <v>77.900000000000006</v>
      </c>
      <c r="AB547">
        <v>80.150000000000006</v>
      </c>
      <c r="AC547" s="2">
        <f>(Table2[[#This Row],[Close Price]]/Table2[[#This Row],[Day Low]])-1</f>
        <v>2.1822849807444644E-3</v>
      </c>
      <c r="AD547" s="2">
        <f>(Table2[[#This Row],[Day High]]/Table2[[#This Row],[Close Price]])-1</f>
        <v>2.6642756500576459E-2</v>
      </c>
      <c r="AE547" s="2">
        <f>(Table2[[#This Row],[Close Price]]/Table2[[#This Row],[Current Week Low]])-1</f>
        <v>2.1822849807444644E-3</v>
      </c>
      <c r="AF547" s="2">
        <f>(Table2[[#This Row],[Current Week High]]/Table2[[#This Row],[Close Price]])-1</f>
        <v>2.6642756500576459E-2</v>
      </c>
      <c r="AG547" s="2">
        <f>(Table2[[#This Row],[Close Price]]/Table2[[#This Row],[Current Month Low]])-1</f>
        <v>2.1822849807444644E-3</v>
      </c>
      <c r="AH547" s="2">
        <f>(Table2[[#This Row],[Current Month High]]/Table2[[#This Row],[Close Price]])-1</f>
        <v>2.6642756500576459E-2</v>
      </c>
      <c r="AI547">
        <v>21.493531446138</v>
      </c>
      <c r="AJ547">
        <v>61.635610766045502</v>
      </c>
      <c r="AK547" t="str">
        <f>IF(AND(Table2[[#This Row],[20D EMA]]&gt;Table2[[#This Row],[50D EMA]],Table2[[#This Row],[50D EMA]]&gt;Table2[[#This Row],[200D EMA]]),"Uptrend","Downtrend/NoTrend")</f>
        <v>Uptrend</v>
      </c>
      <c r="AL547">
        <v>0</v>
      </c>
      <c r="AM547">
        <v>0</v>
      </c>
      <c r="AN547">
        <v>-6.57</v>
      </c>
      <c r="AO547" t="s">
        <v>10353</v>
      </c>
      <c r="AP547">
        <v>4.9902576960677E-2</v>
      </c>
      <c r="AQ547">
        <f>(Table2[[#This Row],[Sharpe Ratio]]-AVERAGE(Table2[Sharpe Ratio]))/_xlfn.STDEV.P(Table2[Sharpe Ratio])</f>
        <v>-0.15636475386299062</v>
      </c>
      <c r="AR54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-2.3200737241695357</v>
      </c>
      <c r="AS547">
        <f>_xlfn.RANK.AVG(Table2[[#This Row],[1Y Return vs Nifty Z-Score]],Table2[1Y Return vs Nifty Z-Score])</f>
        <v>517</v>
      </c>
      <c r="AT547">
        <f>_xlfn.RANK.AVG(Table2[[#This Row],[6M Return vs Nifty Z-Score]],Table2[6M Return vs Nifty Z-Score])</f>
        <v>609</v>
      </c>
      <c r="AU547">
        <f>_xlfn.RANK.AVG(Table2[[#This Row],[Sharpe Ratio Z-Score]],Table2[Sharpe Ratio Z-Score])</f>
        <v>380</v>
      </c>
      <c r="AV547">
        <f>(Table2[[#This Row],[Rank 1Y]]+Table2[[#This Row],[Rank 6M]]+Table2[[#This Row],[Rank Sharpe]])/3</f>
        <v>502</v>
      </c>
    </row>
    <row r="548" spans="1:48" x14ac:dyDescent="0.3">
      <c r="A548" t="s">
        <v>505</v>
      </c>
      <c r="B548" t="s">
        <v>506</v>
      </c>
      <c r="C548" t="s">
        <v>10315</v>
      </c>
      <c r="D548" t="s">
        <v>204</v>
      </c>
      <c r="E548">
        <v>41935.714825409901</v>
      </c>
      <c r="F548">
        <v>715.05</v>
      </c>
      <c r="G548">
        <v>-7.4683970664388104</v>
      </c>
      <c r="H548">
        <f>(Table2[[#This Row],[1Y Return vs Nifty]]-AVERAGE(Table2[1Y Return vs Nifty]))/_xlfn.STDEV.P(Table2[1Y Return vs Nifty])</f>
        <v>-0.50741205420706936</v>
      </c>
      <c r="I548">
        <v>0.41256519254034402</v>
      </c>
      <c r="J548">
        <f>(Table2[[#This Row],[1M Return vs Nifty]]-AVERAGE(Table2[1M Return vs Nifty]))/_xlfn.STDEV.P(Table2[1M Return vs Nifty])</f>
        <v>3.035594831072478E-2</v>
      </c>
      <c r="K548">
        <v>-9.9568080388420093</v>
      </c>
      <c r="L548">
        <f>(Table2[[#This Row],[6M Return vs Nifty]]-AVERAGE(Table2[6M Return vs Nifty]))/_xlfn.STDEV.P(Table2[6M Return vs Nifty])</f>
        <v>-0.59273878475186259</v>
      </c>
      <c r="M548">
        <v>-3.4156396716016801</v>
      </c>
      <c r="N548">
        <f>(Table2[[#This Row],[1W Return vs Nifty]]-AVERAGE(Table2[1W Return vs Nifty]))/_xlfn.STDEV.P(Table2[1W Return vs Nifty])</f>
        <v>-0.59398581159292407</v>
      </c>
      <c r="O548">
        <v>689.67</v>
      </c>
      <c r="P548">
        <v>679.02002666496901</v>
      </c>
      <c r="Q548">
        <v>638.98192356331595</v>
      </c>
      <c r="R548">
        <v>62.965726655047398</v>
      </c>
      <c r="S548" s="2">
        <f>(Table2[[#This Row],[Close Price]]-Table2[[#This Row],[20D EMA]])/Table2[[#This Row],[20D EMA]]</f>
        <v>3.6800208795510894E-2</v>
      </c>
      <c r="T548" s="2">
        <f>(Table2[[#This Row],[Close Price]]-Table2[[#This Row],[50D EMA]])/Table2[[#This Row],[50D EMA]]</f>
        <v>5.3061724132045768E-2</v>
      </c>
      <c r="U548" s="2">
        <f>(Table2[[#This Row],[Close Price]]-Table2[[#This Row],[200D EMA]])/Table2[[#This Row],[200D EMA]]</f>
        <v>0.11904574078165846</v>
      </c>
      <c r="V548">
        <v>1.01354267970054</v>
      </c>
      <c r="W548">
        <v>682.5</v>
      </c>
      <c r="X548">
        <v>729.9</v>
      </c>
      <c r="Y548">
        <v>682.5</v>
      </c>
      <c r="Z548">
        <v>729.9</v>
      </c>
      <c r="AA548">
        <v>682.5</v>
      </c>
      <c r="AB548">
        <v>729.9</v>
      </c>
      <c r="AC548" s="2">
        <f>(Table2[[#This Row],[Close Price]]/Table2[[#This Row],[Day Low]])-1</f>
        <v>4.7692307692307701E-2</v>
      </c>
      <c r="AD548" s="2">
        <f>(Table2[[#This Row],[Day High]]/Table2[[#This Row],[Close Price]])-1</f>
        <v>2.0767778477029708E-2</v>
      </c>
      <c r="AE548" s="2">
        <f>(Table2[[#This Row],[Close Price]]/Table2[[#This Row],[Current Week Low]])-1</f>
        <v>4.7692307692307701E-2</v>
      </c>
      <c r="AF548" s="2">
        <f>(Table2[[#This Row],[Current Week High]]/Table2[[#This Row],[Close Price]])-1</f>
        <v>2.0767778477029708E-2</v>
      </c>
      <c r="AG548" s="2">
        <f>(Table2[[#This Row],[Close Price]]/Table2[[#This Row],[Current Month Low]])-1</f>
        <v>4.7692307692307701E-2</v>
      </c>
      <c r="AH548" s="2">
        <f>(Table2[[#This Row],[Current Month High]]/Table2[[#This Row],[Close Price]])-1</f>
        <v>2.0767778477029708E-2</v>
      </c>
      <c r="AI548">
        <v>6.9156003076707897</v>
      </c>
      <c r="AJ548">
        <v>46.496619545175101</v>
      </c>
      <c r="AK548" t="str">
        <f>IF(AND(Table2[[#This Row],[20D EMA]]&gt;Table2[[#This Row],[50D EMA]],Table2[[#This Row],[50D EMA]]&gt;Table2[[#This Row],[200D EMA]]),"Uptrend","Downtrend/NoTrend")</f>
        <v>Uptrend</v>
      </c>
      <c r="AL548">
        <v>0.04</v>
      </c>
      <c r="AM548" t="s">
        <v>10354</v>
      </c>
      <c r="AN548">
        <v>9.61</v>
      </c>
      <c r="AO548" t="s">
        <v>10354</v>
      </c>
      <c r="AP548">
        <v>3.5506902412460002E-3</v>
      </c>
      <c r="AQ548">
        <f>(Table2[[#This Row],[Sharpe Ratio]]-AVERAGE(Table2[Sharpe Ratio]))/_xlfn.STDEV.P(Table2[Sharpe Ratio])</f>
        <v>-0.68669112212278638</v>
      </c>
      <c r="AR54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-2.3504718243639178</v>
      </c>
      <c r="AS548">
        <f>_xlfn.RANK.AVG(Table2[[#This Row],[1Y Return vs Nifty Z-Score]],Table2[1Y Return vs Nifty Z-Score])</f>
        <v>481</v>
      </c>
      <c r="AT548">
        <f>_xlfn.RANK.AVG(Table2[[#This Row],[6M Return vs Nifty Z-Score]],Table2[6M Return vs Nifty Z-Score])</f>
        <v>513</v>
      </c>
      <c r="AU548">
        <f>_xlfn.RANK.AVG(Table2[[#This Row],[Sharpe Ratio Z-Score]],Table2[Sharpe Ratio Z-Score])</f>
        <v>513</v>
      </c>
      <c r="AV548">
        <f>(Table2[[#This Row],[Rank 1Y]]+Table2[[#This Row],[Rank 6M]]+Table2[[#This Row],[Rank Sharpe]])/3</f>
        <v>502.33333333333331</v>
      </c>
    </row>
    <row r="549" spans="1:48" x14ac:dyDescent="0.3">
      <c r="A549" t="s">
        <v>1165</v>
      </c>
      <c r="B549" t="s">
        <v>1166</v>
      </c>
      <c r="C549" t="s">
        <v>10312</v>
      </c>
      <c r="D549" t="s">
        <v>989</v>
      </c>
      <c r="E549">
        <v>10482.812132024999</v>
      </c>
      <c r="F549">
        <v>49.25</v>
      </c>
      <c r="G549">
        <v>-35.080375799314602</v>
      </c>
      <c r="H549">
        <f>(Table2[[#This Row],[1Y Return vs Nifty]]-AVERAGE(Table2[1Y Return vs Nifty]))/_xlfn.STDEV.P(Table2[1Y Return vs Nifty])</f>
        <v>-0.97375932753642858</v>
      </c>
      <c r="I549">
        <v>2.29199512398502</v>
      </c>
      <c r="J549">
        <f>(Table2[[#This Row],[1M Return vs Nifty]]-AVERAGE(Table2[1M Return vs Nifty]))/_xlfn.STDEV.P(Table2[1M Return vs Nifty])</f>
        <v>0.22335270160454004</v>
      </c>
      <c r="K549">
        <v>-7.7252225207396101</v>
      </c>
      <c r="L549">
        <f>(Table2[[#This Row],[6M Return vs Nifty]]-AVERAGE(Table2[6M Return vs Nifty]))/_xlfn.STDEV.P(Table2[6M Return vs Nifty])</f>
        <v>-0.51475592648790514</v>
      </c>
      <c r="M549">
        <v>4.5505444647292599</v>
      </c>
      <c r="N549">
        <f>(Table2[[#This Row],[1W Return vs Nifty]]-AVERAGE(Table2[1W Return vs Nifty]))/_xlfn.STDEV.P(Table2[1W Return vs Nifty])</f>
        <v>1.3202071628107375</v>
      </c>
      <c r="O549">
        <v>47.86</v>
      </c>
      <c r="P549">
        <v>47.545499636642099</v>
      </c>
      <c r="Q549">
        <v>46.749809274723098</v>
      </c>
      <c r="R549">
        <v>61.398574749823702</v>
      </c>
      <c r="S549" s="2">
        <f>(Table2[[#This Row],[Close Price]]-Table2[[#This Row],[20D EMA]])/Table2[[#This Row],[20D EMA]]</f>
        <v>2.904304220643545E-2</v>
      </c>
      <c r="T549" s="2">
        <f>(Table2[[#This Row],[Close Price]]-Table2[[#This Row],[50D EMA]])/Table2[[#This Row],[50D EMA]]</f>
        <v>3.5849878040702859E-2</v>
      </c>
      <c r="U549" s="2">
        <f>(Table2[[#This Row],[Close Price]]-Table2[[#This Row],[200D EMA]])/Table2[[#This Row],[200D EMA]]</f>
        <v>5.3480233696455229E-2</v>
      </c>
      <c r="V549">
        <v>0.75529830000257803</v>
      </c>
      <c r="W549">
        <v>48.81</v>
      </c>
      <c r="X549">
        <v>50.55</v>
      </c>
      <c r="Y549">
        <v>48.81</v>
      </c>
      <c r="Z549">
        <v>50.55</v>
      </c>
      <c r="AA549">
        <v>48.81</v>
      </c>
      <c r="AB549">
        <v>50.55</v>
      </c>
      <c r="AC549" s="2">
        <f>(Table2[[#This Row],[Close Price]]/Table2[[#This Row],[Day Low]])-1</f>
        <v>9.0145461995492226E-3</v>
      </c>
      <c r="AD549" s="2">
        <f>(Table2[[#This Row],[Day High]]/Table2[[#This Row],[Close Price]])-1</f>
        <v>2.6395939086294451E-2</v>
      </c>
      <c r="AE549" s="2">
        <f>(Table2[[#This Row],[Close Price]]/Table2[[#This Row],[Current Week Low]])-1</f>
        <v>9.0145461995492226E-3</v>
      </c>
      <c r="AF549" s="2">
        <f>(Table2[[#This Row],[Current Week High]]/Table2[[#This Row],[Close Price]])-1</f>
        <v>2.6395939086294451E-2</v>
      </c>
      <c r="AG549" s="2">
        <f>(Table2[[#This Row],[Close Price]]/Table2[[#This Row],[Current Month Low]])-1</f>
        <v>9.0145461995492226E-3</v>
      </c>
      <c r="AH549" s="2">
        <f>(Table2[[#This Row],[Current Month High]]/Table2[[#This Row],[Close Price]])-1</f>
        <v>2.6395939086294451E-2</v>
      </c>
      <c r="AI549">
        <v>16.243654822334999</v>
      </c>
      <c r="AJ549">
        <v>34.7469220246238</v>
      </c>
      <c r="AK549" t="str">
        <f>IF(AND(Table2[[#This Row],[20D EMA]]&gt;Table2[[#This Row],[50D EMA]],Table2[[#This Row],[50D EMA]]&gt;Table2[[#This Row],[200D EMA]]),"Uptrend","Downtrend/NoTrend")</f>
        <v>Uptrend</v>
      </c>
      <c r="AL549">
        <v>0.01</v>
      </c>
      <c r="AM549" t="s">
        <v>10354</v>
      </c>
      <c r="AN549">
        <v>6.79</v>
      </c>
      <c r="AO549" t="s">
        <v>10354</v>
      </c>
      <c r="AP549">
        <v>6.1041136580532999E-2</v>
      </c>
      <c r="AQ549">
        <f>(Table2[[#This Row],[Sharpe Ratio]]-AVERAGE(Table2[Sharpe Ratio]))/_xlfn.STDEV.P(Table2[Sharpe Ratio])</f>
        <v>-2.8925025107199503E-2</v>
      </c>
      <c r="AR54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2.6119585283744362E-2</v>
      </c>
      <c r="AS549">
        <f>_xlfn.RANK.AVG(Table2[[#This Row],[1Y Return vs Nifty Z-Score]],Table2[1Y Return vs Nifty Z-Score])</f>
        <v>657</v>
      </c>
      <c r="AT549">
        <f>_xlfn.RANK.AVG(Table2[[#This Row],[6M Return vs Nifty Z-Score]],Table2[6M Return vs Nifty Z-Score])</f>
        <v>490</v>
      </c>
      <c r="AU549">
        <f>_xlfn.RANK.AVG(Table2[[#This Row],[Sharpe Ratio Z-Score]],Table2[Sharpe Ratio Z-Score])</f>
        <v>360</v>
      </c>
      <c r="AV549">
        <f>(Table2[[#This Row],[Rank 1Y]]+Table2[[#This Row],[Rank 6M]]+Table2[[#This Row],[Rank Sharpe]])/3</f>
        <v>502.33333333333331</v>
      </c>
    </row>
    <row r="550" spans="1:48" x14ac:dyDescent="0.3">
      <c r="A550" t="s">
        <v>860</v>
      </c>
      <c r="B550" t="s">
        <v>861</v>
      </c>
      <c r="C550" t="s">
        <v>10309</v>
      </c>
      <c r="D550" t="s">
        <v>21</v>
      </c>
      <c r="E550">
        <v>18387.92177664</v>
      </c>
      <c r="F550">
        <v>665.6</v>
      </c>
      <c r="G550">
        <v>-1.7698431481182499</v>
      </c>
      <c r="H550">
        <f>(Table2[[#This Row],[1Y Return vs Nifty]]-AVERAGE(Table2[1Y Return vs Nifty]))/_xlfn.STDEV.P(Table2[1Y Return vs Nifty])</f>
        <v>-0.41116740953895614</v>
      </c>
      <c r="I550">
        <v>3.77971501930304</v>
      </c>
      <c r="J550">
        <f>(Table2[[#This Row],[1M Return vs Nifty]]-AVERAGE(Table2[1M Return vs Nifty]))/_xlfn.STDEV.P(Table2[1M Return vs Nifty])</f>
        <v>0.37612514861259955</v>
      </c>
      <c r="K550">
        <v>-28.412789866769899</v>
      </c>
      <c r="L550">
        <f>(Table2[[#This Row],[6M Return vs Nifty]]-AVERAGE(Table2[6M Return vs Nifty]))/_xlfn.STDEV.P(Table2[6M Return vs Nifty])</f>
        <v>-1.2376839160651927</v>
      </c>
      <c r="M550">
        <v>8.0404131412905304</v>
      </c>
      <c r="N550">
        <f>(Table2[[#This Row],[1W Return vs Nifty]]-AVERAGE(Table2[1W Return vs Nifty]))/_xlfn.STDEV.P(Table2[1W Return vs Nifty])</f>
        <v>2.1587870886498344</v>
      </c>
      <c r="O550">
        <v>637.64</v>
      </c>
      <c r="P550">
        <v>650.04557273368903</v>
      </c>
      <c r="Q550">
        <v>646.90419780527998</v>
      </c>
      <c r="R550">
        <v>66.007019728605897</v>
      </c>
      <c r="S550" s="2">
        <f>(Table2[[#This Row],[Close Price]]-Table2[[#This Row],[20D EMA]])/Table2[[#This Row],[20D EMA]]</f>
        <v>4.3849193902515585E-2</v>
      </c>
      <c r="T550" s="2">
        <f>(Table2[[#This Row],[Close Price]]-Table2[[#This Row],[50D EMA]])/Table2[[#This Row],[50D EMA]]</f>
        <v>2.3928210449766944E-2</v>
      </c>
      <c r="U550" s="2">
        <f>(Table2[[#This Row],[Close Price]]-Table2[[#This Row],[200D EMA]])/Table2[[#This Row],[200D EMA]]</f>
        <v>2.8900418729926894E-2</v>
      </c>
      <c r="V550">
        <v>1.41605262683114</v>
      </c>
      <c r="W550">
        <v>661</v>
      </c>
      <c r="X550">
        <v>672.5</v>
      </c>
      <c r="Y550">
        <v>661</v>
      </c>
      <c r="Z550">
        <v>672.5</v>
      </c>
      <c r="AA550">
        <v>661</v>
      </c>
      <c r="AB550">
        <v>672.5</v>
      </c>
      <c r="AC550" s="2">
        <f>(Table2[[#This Row],[Close Price]]/Table2[[#This Row],[Day Low]])-1</f>
        <v>6.9591527987897805E-3</v>
      </c>
      <c r="AD550" s="2">
        <f>(Table2[[#This Row],[Day High]]/Table2[[#This Row],[Close Price]])-1</f>
        <v>1.0366586538461453E-2</v>
      </c>
      <c r="AE550" s="2">
        <f>(Table2[[#This Row],[Close Price]]/Table2[[#This Row],[Current Week Low]])-1</f>
        <v>6.9591527987897805E-3</v>
      </c>
      <c r="AF550" s="2">
        <f>(Table2[[#This Row],[Current Week High]]/Table2[[#This Row],[Close Price]])-1</f>
        <v>1.0366586538461453E-2</v>
      </c>
      <c r="AG550" s="2">
        <f>(Table2[[#This Row],[Close Price]]/Table2[[#This Row],[Current Month Low]])-1</f>
        <v>6.9591527987897805E-3</v>
      </c>
      <c r="AH550" s="2">
        <f>(Table2[[#This Row],[Current Month High]]/Table2[[#This Row],[Close Price]])-1</f>
        <v>1.0366586538461453E-2</v>
      </c>
      <c r="AI550">
        <v>29.484675480769202</v>
      </c>
      <c r="AJ550">
        <v>40.897544453852603</v>
      </c>
      <c r="AK550" t="str">
        <f>IF(AND(Table2[[#This Row],[20D EMA]]&gt;Table2[[#This Row],[50D EMA]],Table2[[#This Row],[50D EMA]]&gt;Table2[[#This Row],[200D EMA]]),"Uptrend","Downtrend/NoTrend")</f>
        <v>Downtrend/NoTrend</v>
      </c>
      <c r="AL550">
        <v>-0.2</v>
      </c>
      <c r="AM550" t="s">
        <v>10353</v>
      </c>
      <c r="AN550">
        <v>17.600000000000001</v>
      </c>
      <c r="AO550" t="s">
        <v>10354</v>
      </c>
      <c r="AP550">
        <v>4.8334950323767001E-2</v>
      </c>
      <c r="AQ550">
        <f>(Table2[[#This Row],[Sharpe Ratio]]-AVERAGE(Table2[Sharpe Ratio]))/_xlfn.STDEV.P(Table2[Sharpe Ratio])</f>
        <v>-0.17430045831817279</v>
      </c>
      <c r="AR55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0">
        <f>_xlfn.RANK.AVG(Table2[[#This Row],[1Y Return vs Nifty Z-Score]],Table2[1Y Return vs Nifty Z-Score])</f>
        <v>435</v>
      </c>
      <c r="AT550">
        <f>_xlfn.RANK.AVG(Table2[[#This Row],[6M Return vs Nifty Z-Score]],Table2[6M Return vs Nifty Z-Score])</f>
        <v>688</v>
      </c>
      <c r="AU550">
        <f>_xlfn.RANK.AVG(Table2[[#This Row],[Sharpe Ratio Z-Score]],Table2[Sharpe Ratio Z-Score])</f>
        <v>386</v>
      </c>
      <c r="AV550">
        <f>(Table2[[#This Row],[Rank 1Y]]+Table2[[#This Row],[Rank 6M]]+Table2[[#This Row],[Rank Sharpe]])/3</f>
        <v>503</v>
      </c>
    </row>
    <row r="551" spans="1:48" x14ac:dyDescent="0.3">
      <c r="A551" t="s">
        <v>1428</v>
      </c>
      <c r="B551" t="s">
        <v>1429</v>
      </c>
      <c r="C551" t="s">
        <v>10321</v>
      </c>
      <c r="D551" t="s">
        <v>231</v>
      </c>
      <c r="E551">
        <v>7627.0509181899997</v>
      </c>
      <c r="F551">
        <v>1976.15</v>
      </c>
      <c r="G551">
        <v>-16.9426641025014</v>
      </c>
      <c r="H551">
        <f>(Table2[[#This Row],[1Y Return vs Nifty]]-AVERAGE(Table2[1Y Return vs Nifty]))/_xlfn.STDEV.P(Table2[1Y Return vs Nifty])</f>
        <v>-0.66742588884766452</v>
      </c>
      <c r="I551">
        <v>-11.474326404566501</v>
      </c>
      <c r="J551">
        <f>(Table2[[#This Row],[1M Return vs Nifty]]-AVERAGE(Table2[1M Return vs Nifty]))/_xlfn.STDEV.P(Table2[1M Return vs Nifty])</f>
        <v>-1.1902968925396429</v>
      </c>
      <c r="K551">
        <v>6.2644707924830998</v>
      </c>
      <c r="L551">
        <f>(Table2[[#This Row],[6M Return vs Nifty]]-AVERAGE(Table2[6M Return vs Nifty]))/_xlfn.STDEV.P(Table2[6M Return vs Nifty])</f>
        <v>-2.588545213164441E-2</v>
      </c>
      <c r="M551">
        <v>-2.8993716243562702</v>
      </c>
      <c r="N551">
        <f>(Table2[[#This Row],[1W Return vs Nifty]]-AVERAGE(Table2[1W Return vs Nifty]))/_xlfn.STDEV.P(Table2[1W Return vs Nifty])</f>
        <v>-0.46993185400998738</v>
      </c>
      <c r="O551">
        <v>2039.08</v>
      </c>
      <c r="P551">
        <v>2094.6876195820701</v>
      </c>
      <c r="Q551">
        <v>1997.13319035479</v>
      </c>
      <c r="R551">
        <v>31.984919994498402</v>
      </c>
      <c r="S551" s="2">
        <f>(Table2[[#This Row],[Close Price]]-Table2[[#This Row],[20D EMA]])/Table2[[#This Row],[20D EMA]]</f>
        <v>-3.0861957353316122E-2</v>
      </c>
      <c r="T551" s="2">
        <f>(Table2[[#This Row],[Close Price]]-Table2[[#This Row],[50D EMA]])/Table2[[#This Row],[50D EMA]]</f>
        <v>-5.6589640609858799E-2</v>
      </c>
      <c r="U551" s="2">
        <f>(Table2[[#This Row],[Close Price]]-Table2[[#This Row],[200D EMA]])/Table2[[#This Row],[200D EMA]]</f>
        <v>-1.0506655468012268E-2</v>
      </c>
      <c r="V551">
        <v>0.42618090473195702</v>
      </c>
      <c r="W551">
        <v>1965.5</v>
      </c>
      <c r="X551">
        <v>2016.4</v>
      </c>
      <c r="Y551">
        <v>1965.5</v>
      </c>
      <c r="Z551">
        <v>2016.4</v>
      </c>
      <c r="AA551">
        <v>1965.5</v>
      </c>
      <c r="AB551">
        <v>2016.4</v>
      </c>
      <c r="AC551" s="2">
        <f>(Table2[[#This Row],[Close Price]]/Table2[[#This Row],[Day Low]])-1</f>
        <v>5.4184685830578339E-3</v>
      </c>
      <c r="AD551" s="2">
        <f>(Table2[[#This Row],[Day High]]/Table2[[#This Row],[Close Price]])-1</f>
        <v>2.0367887053108324E-2</v>
      </c>
      <c r="AE551" s="2">
        <f>(Table2[[#This Row],[Close Price]]/Table2[[#This Row],[Current Week Low]])-1</f>
        <v>5.4184685830578339E-3</v>
      </c>
      <c r="AF551" s="2">
        <f>(Table2[[#This Row],[Current Week High]]/Table2[[#This Row],[Close Price]])-1</f>
        <v>2.0367887053108324E-2</v>
      </c>
      <c r="AG551" s="2">
        <f>(Table2[[#This Row],[Close Price]]/Table2[[#This Row],[Current Month Low]])-1</f>
        <v>5.4184685830578339E-3</v>
      </c>
      <c r="AH551" s="2">
        <f>(Table2[[#This Row],[Current Month High]]/Table2[[#This Row],[Close Price]])-1</f>
        <v>2.0367887053108324E-2</v>
      </c>
      <c r="AI551">
        <v>38.805252637704598</v>
      </c>
      <c r="AJ551">
        <v>35.176824680210601</v>
      </c>
      <c r="AK551" t="str">
        <f>IF(AND(Table2[[#This Row],[20D EMA]]&gt;Table2[[#This Row],[50D EMA]],Table2[[#This Row],[50D EMA]]&gt;Table2[[#This Row],[200D EMA]]),"Uptrend","Downtrend/NoTrend")</f>
        <v>Downtrend/NoTrend</v>
      </c>
      <c r="AL551">
        <v>-0.16</v>
      </c>
      <c r="AM551" t="s">
        <v>10353</v>
      </c>
      <c r="AN551">
        <v>-1.52</v>
      </c>
      <c r="AO551" t="s">
        <v>10353</v>
      </c>
      <c r="AP551">
        <v>-2.7864093797381001E-2</v>
      </c>
      <c r="AQ551">
        <f>(Table2[[#This Row],[Sharpe Ratio]]-AVERAGE(Table2[Sharpe Ratio]))/_xlfn.STDEV.P(Table2[Sharpe Ratio])</f>
        <v>-1.0461174477374209</v>
      </c>
      <c r="AR55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1">
        <f>_xlfn.RANK.AVG(Table2[[#This Row],[1Y Return vs Nifty Z-Score]],Table2[1Y Return vs Nifty Z-Score])</f>
        <v>548</v>
      </c>
      <c r="AT551">
        <f>_xlfn.RANK.AVG(Table2[[#This Row],[6M Return vs Nifty Z-Score]],Table2[6M Return vs Nifty Z-Score])</f>
        <v>339</v>
      </c>
      <c r="AU551">
        <f>_xlfn.RANK.AVG(Table2[[#This Row],[Sharpe Ratio Z-Score]],Table2[Sharpe Ratio Z-Score])</f>
        <v>625</v>
      </c>
      <c r="AV551">
        <f>(Table2[[#This Row],[Rank 1Y]]+Table2[[#This Row],[Rank 6M]]+Table2[[#This Row],[Rank Sharpe]])/3</f>
        <v>504</v>
      </c>
    </row>
    <row r="552" spans="1:48" x14ac:dyDescent="0.3">
      <c r="A552" t="s">
        <v>152</v>
      </c>
      <c r="B552" t="s">
        <v>153</v>
      </c>
      <c r="C552" t="s">
        <v>10309</v>
      </c>
      <c r="D552" t="s">
        <v>21</v>
      </c>
      <c r="E552">
        <v>182194.52082785001</v>
      </c>
      <c r="F552">
        <v>6153.5</v>
      </c>
      <c r="G552">
        <v>-15.383763280952</v>
      </c>
      <c r="H552">
        <f>(Table2[[#This Row],[1Y Return vs Nifty]]-AVERAGE(Table2[1Y Return vs Nifty]))/_xlfn.STDEV.P(Table2[1Y Return vs Nifty])</f>
        <v>-0.64109712934246899</v>
      </c>
      <c r="I552">
        <v>7.2598574265008997</v>
      </c>
      <c r="J552">
        <f>(Table2[[#This Row],[1M Return vs Nifty]]-AVERAGE(Table2[1M Return vs Nifty]))/_xlfn.STDEV.P(Table2[1M Return vs Nifty])</f>
        <v>0.73349744238735204</v>
      </c>
      <c r="K552">
        <v>3.2553384383383999</v>
      </c>
      <c r="L552">
        <f>(Table2[[#This Row],[6M Return vs Nifty]]-AVERAGE(Table2[6M Return vs Nifty]))/_xlfn.STDEV.P(Table2[6M Return vs Nifty])</f>
        <v>-0.1310397202370836</v>
      </c>
      <c r="M552">
        <v>7.5770132059135697</v>
      </c>
      <c r="N552">
        <f>(Table2[[#This Row],[1W Return vs Nifty]]-AVERAGE(Table2[1W Return vs Nifty]))/_xlfn.STDEV.P(Table2[1W Return vs Nifty])</f>
        <v>2.0474368002988248</v>
      </c>
      <c r="O552">
        <v>5780.45</v>
      </c>
      <c r="P552">
        <v>5559.7338456347798</v>
      </c>
      <c r="Q552">
        <v>5298.9101638935399</v>
      </c>
      <c r="R552">
        <v>83.484658213952699</v>
      </c>
      <c r="S552" s="2">
        <f>(Table2[[#This Row],[Close Price]]-Table2[[#This Row],[20D EMA]])/Table2[[#This Row],[20D EMA]]</f>
        <v>6.4536498023510316E-2</v>
      </c>
      <c r="T552" s="2">
        <f>(Table2[[#This Row],[Close Price]]-Table2[[#This Row],[50D EMA]])/Table2[[#This Row],[50D EMA]]</f>
        <v>0.1067975861526924</v>
      </c>
      <c r="U552" s="2">
        <f>(Table2[[#This Row],[Close Price]]-Table2[[#This Row],[200D EMA]])/Table2[[#This Row],[200D EMA]]</f>
        <v>0.16127652850761362</v>
      </c>
      <c r="V552">
        <v>1.33760703366435</v>
      </c>
      <c r="W552">
        <v>6102</v>
      </c>
      <c r="X552">
        <v>6201</v>
      </c>
      <c r="Y552">
        <v>6102</v>
      </c>
      <c r="Z552">
        <v>6201</v>
      </c>
      <c r="AA552">
        <v>6102</v>
      </c>
      <c r="AB552">
        <v>6201</v>
      </c>
      <c r="AC552" s="2">
        <f>(Table2[[#This Row],[Close Price]]/Table2[[#This Row],[Day Low]])-1</f>
        <v>8.4398557849885147E-3</v>
      </c>
      <c r="AD552" s="2">
        <f>(Table2[[#This Row],[Day High]]/Table2[[#This Row],[Close Price]])-1</f>
        <v>7.719184204111551E-3</v>
      </c>
      <c r="AE552" s="2">
        <f>(Table2[[#This Row],[Close Price]]/Table2[[#This Row],[Current Week Low]])-1</f>
        <v>8.4398557849885147E-3</v>
      </c>
      <c r="AF552" s="2">
        <f>(Table2[[#This Row],[Current Week High]]/Table2[[#This Row],[Close Price]])-1</f>
        <v>7.719184204111551E-3</v>
      </c>
      <c r="AG552" s="2">
        <f>(Table2[[#This Row],[Close Price]]/Table2[[#This Row],[Current Month Low]])-1</f>
        <v>8.4398557849885147E-3</v>
      </c>
      <c r="AH552" s="2">
        <f>(Table2[[#This Row],[Current Month High]]/Table2[[#This Row],[Close Price]])-1</f>
        <v>7.719184204111551E-3</v>
      </c>
      <c r="AI552">
        <v>4.6883887218656097</v>
      </c>
      <c r="AJ552">
        <v>36.3339278395054</v>
      </c>
      <c r="AK552" t="str">
        <f>IF(AND(Table2[[#This Row],[20D EMA]]&gt;Table2[[#This Row],[50D EMA]],Table2[[#This Row],[50D EMA]]&gt;Table2[[#This Row],[200D EMA]]),"Uptrend","Downtrend/NoTrend")</f>
        <v>Uptrend</v>
      </c>
      <c r="AL552">
        <v>0</v>
      </c>
      <c r="AM552" t="s">
        <v>10355</v>
      </c>
      <c r="AN552">
        <v>13.38</v>
      </c>
      <c r="AO552" t="s">
        <v>10354</v>
      </c>
      <c r="AP552">
        <v>-1.7454485384066E-2</v>
      </c>
      <c r="AQ552">
        <f>(Table2[[#This Row],[Sharpe Ratio]]-AVERAGE(Table2[Sharpe Ratio]))/_xlfn.STDEV.P(Table2[Sharpe Ratio])</f>
        <v>-0.92701787670473323</v>
      </c>
      <c r="AR55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1.0817795164018911</v>
      </c>
      <c r="AS552">
        <f>_xlfn.RANK.AVG(Table2[[#This Row],[1Y Return vs Nifty Z-Score]],Table2[1Y Return vs Nifty Z-Score])</f>
        <v>536</v>
      </c>
      <c r="AT552">
        <f>_xlfn.RANK.AVG(Table2[[#This Row],[6M Return vs Nifty Z-Score]],Table2[6M Return vs Nifty Z-Score])</f>
        <v>370</v>
      </c>
      <c r="AU552">
        <f>_xlfn.RANK.AVG(Table2[[#This Row],[Sharpe Ratio Z-Score]],Table2[Sharpe Ratio Z-Score])</f>
        <v>607</v>
      </c>
      <c r="AV552">
        <f>(Table2[[#This Row],[Rank 1Y]]+Table2[[#This Row],[Rank 6M]]+Table2[[#This Row],[Rank Sharpe]])/3</f>
        <v>504.33333333333331</v>
      </c>
    </row>
    <row r="553" spans="1:48" x14ac:dyDescent="0.3">
      <c r="A553" t="s">
        <v>957</v>
      </c>
      <c r="B553" t="s">
        <v>958</v>
      </c>
      <c r="C553" t="s">
        <v>10319</v>
      </c>
      <c r="D553" t="s">
        <v>959</v>
      </c>
      <c r="E553">
        <v>15552.620530314</v>
      </c>
      <c r="F553">
        <v>198.94</v>
      </c>
      <c r="G553">
        <v>-2.54026997135928</v>
      </c>
      <c r="H553">
        <f>(Table2[[#This Row],[1Y Return vs Nifty]]-AVERAGE(Table2[1Y Return vs Nifty]))/_xlfn.STDEV.P(Table2[1Y Return vs Nifty])</f>
        <v>-0.42417938712281811</v>
      </c>
      <c r="I553">
        <v>-2.6643979533647002</v>
      </c>
      <c r="J553">
        <f>(Table2[[#This Row],[1M Return vs Nifty]]-AVERAGE(Table2[1M Return vs Nifty]))/_xlfn.STDEV.P(Table2[1M Return vs Nifty])</f>
        <v>-0.28561427607956308</v>
      </c>
      <c r="K553">
        <v>-17.9781692901581</v>
      </c>
      <c r="L553">
        <f>(Table2[[#This Row],[6M Return vs Nifty]]-AVERAGE(Table2[6M Return vs Nifty]))/_xlfn.STDEV.P(Table2[6M Return vs Nifty])</f>
        <v>-0.87304562151485376</v>
      </c>
      <c r="M553">
        <v>-4.8841923380931602</v>
      </c>
      <c r="N553">
        <f>(Table2[[#This Row],[1W Return vs Nifty]]-AVERAGE(Table2[1W Return vs Nifty]))/_xlfn.STDEV.P(Table2[1W Return vs Nifty])</f>
        <v>-0.94686407157681718</v>
      </c>
      <c r="O553">
        <v>202.87</v>
      </c>
      <c r="P553">
        <v>205.111156384037</v>
      </c>
      <c r="Q553">
        <v>198.33125622967901</v>
      </c>
      <c r="R553">
        <v>39.2613131823217</v>
      </c>
      <c r="S553" s="2">
        <f>(Table2[[#This Row],[Close Price]]-Table2[[#This Row],[20D EMA]])/Table2[[#This Row],[20D EMA]]</f>
        <v>-1.9372011633065542E-2</v>
      </c>
      <c r="T553" s="2">
        <f>(Table2[[#This Row],[Close Price]]-Table2[[#This Row],[50D EMA]])/Table2[[#This Row],[50D EMA]]</f>
        <v>-3.0086887972502706E-2</v>
      </c>
      <c r="U553" s="2">
        <f>(Table2[[#This Row],[Close Price]]-Table2[[#This Row],[200D EMA]])/Table2[[#This Row],[200D EMA]]</f>
        <v>3.0693284653833084E-3</v>
      </c>
      <c r="V553">
        <v>0.69898467657866503</v>
      </c>
      <c r="W553">
        <v>198.44</v>
      </c>
      <c r="X553">
        <v>203.65</v>
      </c>
      <c r="Y553">
        <v>198.44</v>
      </c>
      <c r="Z553">
        <v>203.65</v>
      </c>
      <c r="AA553">
        <v>198.44</v>
      </c>
      <c r="AB553">
        <v>203.65</v>
      </c>
      <c r="AC553" s="2">
        <f>(Table2[[#This Row],[Close Price]]/Table2[[#This Row],[Day Low]])-1</f>
        <v>2.5196532957065809E-3</v>
      </c>
      <c r="AD553" s="2">
        <f>(Table2[[#This Row],[Day High]]/Table2[[#This Row],[Close Price]])-1</f>
        <v>2.3675480044234476E-2</v>
      </c>
      <c r="AE553" s="2">
        <f>(Table2[[#This Row],[Close Price]]/Table2[[#This Row],[Current Week Low]])-1</f>
        <v>2.5196532957065809E-3</v>
      </c>
      <c r="AF553" s="2">
        <f>(Table2[[#This Row],[Current Week High]]/Table2[[#This Row],[Close Price]])-1</f>
        <v>2.3675480044234476E-2</v>
      </c>
      <c r="AG553" s="2">
        <f>(Table2[[#This Row],[Close Price]]/Table2[[#This Row],[Current Month Low]])-1</f>
        <v>2.5196532957065809E-3</v>
      </c>
      <c r="AH553" s="2">
        <f>(Table2[[#This Row],[Current Month High]]/Table2[[#This Row],[Close Price]])-1</f>
        <v>2.3675480044234476E-2</v>
      </c>
      <c r="AI553">
        <v>19.407861666834201</v>
      </c>
      <c r="AJ553">
        <v>46.064610866372902</v>
      </c>
      <c r="AK553" t="str">
        <f>IF(AND(Table2[[#This Row],[20D EMA]]&gt;Table2[[#This Row],[50D EMA]],Table2[[#This Row],[50D EMA]]&gt;Table2[[#This Row],[200D EMA]]),"Uptrend","Downtrend/NoTrend")</f>
        <v>Downtrend/NoTrend</v>
      </c>
      <c r="AL553">
        <v>-0.19</v>
      </c>
      <c r="AM553" t="s">
        <v>10353</v>
      </c>
      <c r="AN553">
        <v>-0.55000000000000004</v>
      </c>
      <c r="AO553" t="s">
        <v>10353</v>
      </c>
      <c r="AP553">
        <v>1.8367079201724999E-2</v>
      </c>
      <c r="AQ553">
        <f>(Table2[[#This Row],[Sharpe Ratio]]-AVERAGE(Table2[Sharpe Ratio]))/_xlfn.STDEV.P(Table2[Sharpe Ratio])</f>
        <v>-0.51717220273775444</v>
      </c>
      <c r="AR55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3">
        <f>_xlfn.RANK.AVG(Table2[[#This Row],[1Y Return vs Nifty Z-Score]],Table2[1Y Return vs Nifty Z-Score])</f>
        <v>441</v>
      </c>
      <c r="AT553">
        <f>_xlfn.RANK.AVG(Table2[[#This Row],[6M Return vs Nifty Z-Score]],Table2[6M Return vs Nifty Z-Score])</f>
        <v>600</v>
      </c>
      <c r="AU553">
        <f>_xlfn.RANK.AVG(Table2[[#This Row],[Sharpe Ratio Z-Score]],Table2[Sharpe Ratio Z-Score])</f>
        <v>476</v>
      </c>
      <c r="AV553">
        <f>(Table2[[#This Row],[Rank 1Y]]+Table2[[#This Row],[Rank 6M]]+Table2[[#This Row],[Rank Sharpe]])/3</f>
        <v>505.66666666666669</v>
      </c>
    </row>
    <row r="554" spans="1:48" x14ac:dyDescent="0.3">
      <c r="A554" t="s">
        <v>536</v>
      </c>
      <c r="B554" t="s">
        <v>537</v>
      </c>
      <c r="C554" t="s">
        <v>10310</v>
      </c>
      <c r="D554" t="s">
        <v>538</v>
      </c>
      <c r="E554">
        <v>38682.628610895001</v>
      </c>
      <c r="F554">
        <v>607.85</v>
      </c>
      <c r="G554">
        <v>-59.113418876071101</v>
      </c>
      <c r="H554">
        <f>(Table2[[#This Row],[1Y Return vs Nifty]]-AVERAGE(Table2[1Y Return vs Nifty]))/_xlfn.STDEV.P(Table2[1Y Return vs Nifty])</f>
        <v>-1.379660846477847</v>
      </c>
      <c r="I554">
        <v>23.633802874730701</v>
      </c>
      <c r="J554">
        <f>(Table2[[#This Row],[1M Return vs Nifty]]-AVERAGE(Table2[1M Return vs Nifty]))/_xlfn.STDEV.P(Table2[1M Return vs Nifty])</f>
        <v>2.414921291846472</v>
      </c>
      <c r="K554">
        <v>33.721684551167399</v>
      </c>
      <c r="L554">
        <f>(Table2[[#This Row],[6M Return vs Nifty]]-AVERAGE(Table2[6M Return vs Nifty]))/_xlfn.STDEV.P(Table2[6M Return vs Nifty])</f>
        <v>0.93360814177167117</v>
      </c>
      <c r="M554">
        <v>9.7836694781519409</v>
      </c>
      <c r="N554">
        <f>(Table2[[#This Row],[1W Return vs Nifty]]-AVERAGE(Table2[1W Return vs Nifty]))/_xlfn.STDEV.P(Table2[1W Return vs Nifty])</f>
        <v>2.5776738449057217</v>
      </c>
      <c r="O554">
        <v>546.44000000000005</v>
      </c>
      <c r="P554">
        <v>500.27442954541999</v>
      </c>
      <c r="Q554">
        <v>520.14515029562403</v>
      </c>
      <c r="R554">
        <v>69.750679693090007</v>
      </c>
      <c r="S554" s="2">
        <f>(Table2[[#This Row],[Close Price]]-Table2[[#This Row],[20D EMA]])/Table2[[#This Row],[20D EMA]]</f>
        <v>0.11238196325305608</v>
      </c>
      <c r="T554" s="2">
        <f>(Table2[[#This Row],[Close Price]]-Table2[[#This Row],[50D EMA]])/Table2[[#This Row],[50D EMA]]</f>
        <v>0.215033118027499</v>
      </c>
      <c r="U554" s="2">
        <f>(Table2[[#This Row],[Close Price]]-Table2[[#This Row],[200D EMA]])/Table2[[#This Row],[200D EMA]]</f>
        <v>0.16861610582070988</v>
      </c>
      <c r="V554">
        <v>1.7636397464864</v>
      </c>
      <c r="W554">
        <v>587.29999999999995</v>
      </c>
      <c r="X554">
        <v>634</v>
      </c>
      <c r="Y554">
        <v>587.29999999999995</v>
      </c>
      <c r="Z554">
        <v>634</v>
      </c>
      <c r="AA554">
        <v>587.29999999999995</v>
      </c>
      <c r="AB554">
        <v>634</v>
      </c>
      <c r="AC554" s="2">
        <f>(Table2[[#This Row],[Close Price]]/Table2[[#This Row],[Day Low]])-1</f>
        <v>3.4990635109824808E-2</v>
      </c>
      <c r="AD554" s="2">
        <f>(Table2[[#This Row],[Day High]]/Table2[[#This Row],[Close Price]])-1</f>
        <v>4.3020482026815854E-2</v>
      </c>
      <c r="AE554" s="2">
        <f>(Table2[[#This Row],[Close Price]]/Table2[[#This Row],[Current Week Low]])-1</f>
        <v>3.4990635109824808E-2</v>
      </c>
      <c r="AF554" s="2">
        <f>(Table2[[#This Row],[Current Week High]]/Table2[[#This Row],[Close Price]])-1</f>
        <v>4.3020482026815854E-2</v>
      </c>
      <c r="AG554" s="2">
        <f>(Table2[[#This Row],[Close Price]]/Table2[[#This Row],[Current Month Low]])-1</f>
        <v>3.4990635109824808E-2</v>
      </c>
      <c r="AH554" s="2">
        <f>(Table2[[#This Row],[Current Month High]]/Table2[[#This Row],[Close Price]])-1</f>
        <v>4.3020482026815854E-2</v>
      </c>
      <c r="AI554">
        <v>64.234597351320204</v>
      </c>
      <c r="AJ554">
        <v>96.080645161290306</v>
      </c>
      <c r="AK554" t="str">
        <f>IF(AND(Table2[[#This Row],[20D EMA]]&gt;Table2[[#This Row],[50D EMA]],Table2[[#This Row],[50D EMA]]&gt;Table2[[#This Row],[200D EMA]]),"Uptrend","Downtrend/NoTrend")</f>
        <v>Downtrend/NoTrend</v>
      </c>
      <c r="AL554">
        <v>0.21</v>
      </c>
      <c r="AM554" t="s">
        <v>10354</v>
      </c>
      <c r="AN554">
        <v>12.82</v>
      </c>
      <c r="AO554" t="s">
        <v>10354</v>
      </c>
      <c r="AP554">
        <v>-6.4741137630975998E-2</v>
      </c>
      <c r="AQ554">
        <f>(Table2[[#This Row],[Sharpe Ratio]]-AVERAGE(Table2[Sharpe Ratio]))/_xlfn.STDEV.P(Table2[Sharpe Ratio])</f>
        <v>-1.4680391884166275</v>
      </c>
      <c r="AR55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4">
        <f>_xlfn.RANK.AVG(Table2[[#This Row],[1Y Return vs Nifty Z-Score]],Table2[1Y Return vs Nifty Z-Score])</f>
        <v>726</v>
      </c>
      <c r="AT554">
        <f>_xlfn.RANK.AVG(Table2[[#This Row],[6M Return vs Nifty Z-Score]],Table2[6M Return vs Nifty Z-Score])</f>
        <v>119</v>
      </c>
      <c r="AU554">
        <f>_xlfn.RANK.AVG(Table2[[#This Row],[Sharpe Ratio Z-Score]],Table2[Sharpe Ratio Z-Score])</f>
        <v>677</v>
      </c>
      <c r="AV554">
        <f>(Table2[[#This Row],[Rank 1Y]]+Table2[[#This Row],[Rank 6M]]+Table2[[#This Row],[Rank Sharpe]])/3</f>
        <v>507.33333333333331</v>
      </c>
    </row>
    <row r="555" spans="1:48" x14ac:dyDescent="0.3">
      <c r="A555" t="s">
        <v>735</v>
      </c>
      <c r="B555" t="s">
        <v>736</v>
      </c>
      <c r="C555" t="s">
        <v>10323</v>
      </c>
      <c r="D555" t="s">
        <v>170</v>
      </c>
      <c r="E555">
        <v>23185.9708976</v>
      </c>
      <c r="F555">
        <v>7875.2</v>
      </c>
      <c r="G555">
        <v>-22.255870885838998</v>
      </c>
      <c r="H555">
        <f>(Table2[[#This Row],[1Y Return vs Nifty]]-AVERAGE(Table2[1Y Return vs Nifty]))/_xlfn.STDEV.P(Table2[1Y Return vs Nifty])</f>
        <v>-0.7571622862285009</v>
      </c>
      <c r="I555">
        <v>0.60188283484861405</v>
      </c>
      <c r="J555">
        <f>(Table2[[#This Row],[1M Return vs Nifty]]-AVERAGE(Table2[1M Return vs Nifty]))/_xlfn.STDEV.P(Table2[1M Return vs Nifty])</f>
        <v>4.9796784968386312E-2</v>
      </c>
      <c r="K555">
        <v>14.6642769281219</v>
      </c>
      <c r="L555">
        <f>(Table2[[#This Row],[6M Return vs Nifty]]-AVERAGE(Table2[6M Return vs Nifty]))/_xlfn.STDEV.P(Table2[6M Return vs Nifty])</f>
        <v>0.26764615846835965</v>
      </c>
      <c r="M555">
        <v>1.1331586989493401</v>
      </c>
      <c r="N555">
        <f>(Table2[[#This Row],[1W Return vs Nifty]]-AVERAGE(Table2[1W Return vs Nifty]))/_xlfn.STDEV.P(Table2[1W Return vs Nifty])</f>
        <v>0.49904414275834191</v>
      </c>
      <c r="O555">
        <v>7805.95</v>
      </c>
      <c r="P555">
        <v>7401.25513813421</v>
      </c>
      <c r="Q555">
        <v>6791.1188572617802</v>
      </c>
      <c r="R555">
        <v>51.037382261735097</v>
      </c>
      <c r="S555" s="2">
        <f>(Table2[[#This Row],[Close Price]]-Table2[[#This Row],[20D EMA]])/Table2[[#This Row],[20D EMA]]</f>
        <v>8.8714378134628069E-3</v>
      </c>
      <c r="T555" s="2">
        <f>(Table2[[#This Row],[Close Price]]-Table2[[#This Row],[50D EMA]])/Table2[[#This Row],[50D EMA]]</f>
        <v>6.4035741643851368E-2</v>
      </c>
      <c r="U555" s="2">
        <f>(Table2[[#This Row],[Close Price]]-Table2[[#This Row],[200D EMA]])/Table2[[#This Row],[200D EMA]]</f>
        <v>0.15963218514118713</v>
      </c>
      <c r="V555">
        <v>0.45927290147914401</v>
      </c>
      <c r="W555">
        <v>7824</v>
      </c>
      <c r="X555">
        <v>8045</v>
      </c>
      <c r="Y555">
        <v>7824</v>
      </c>
      <c r="Z555">
        <v>8045</v>
      </c>
      <c r="AA555">
        <v>7824</v>
      </c>
      <c r="AB555">
        <v>8045</v>
      </c>
      <c r="AC555" s="2">
        <f>(Table2[[#This Row],[Close Price]]/Table2[[#This Row],[Day Low]])-1</f>
        <v>6.5439672801634874E-3</v>
      </c>
      <c r="AD555" s="2">
        <f>(Table2[[#This Row],[Day High]]/Table2[[#This Row],[Close Price]])-1</f>
        <v>2.1561357171881346E-2</v>
      </c>
      <c r="AE555" s="2">
        <f>(Table2[[#This Row],[Close Price]]/Table2[[#This Row],[Current Week Low]])-1</f>
        <v>6.5439672801634874E-3</v>
      </c>
      <c r="AF555" s="2">
        <f>(Table2[[#This Row],[Current Week High]]/Table2[[#This Row],[Close Price]])-1</f>
        <v>2.1561357171881346E-2</v>
      </c>
      <c r="AG555" s="2">
        <f>(Table2[[#This Row],[Close Price]]/Table2[[#This Row],[Current Month Low]])-1</f>
        <v>6.5439672801634874E-3</v>
      </c>
      <c r="AH555" s="2">
        <f>(Table2[[#This Row],[Current Month High]]/Table2[[#This Row],[Close Price]])-1</f>
        <v>2.1561357171881346E-2</v>
      </c>
      <c r="AI555">
        <v>3.30404307192198</v>
      </c>
      <c r="AJ555">
        <v>52.182188855715602</v>
      </c>
      <c r="AK555" t="str">
        <f>IF(AND(Table2[[#This Row],[20D EMA]]&gt;Table2[[#This Row],[50D EMA]],Table2[[#This Row],[50D EMA]]&gt;Table2[[#This Row],[200D EMA]]),"Uptrend","Downtrend/NoTrend")</f>
        <v>Uptrend</v>
      </c>
      <c r="AL555">
        <v>0.23</v>
      </c>
      <c r="AM555" t="s">
        <v>10354</v>
      </c>
      <c r="AN555">
        <v>2.09</v>
      </c>
      <c r="AO555" t="s">
        <v>10354</v>
      </c>
      <c r="AP555">
        <v>-8.2348452386564006E-2</v>
      </c>
      <c r="AQ555">
        <f>(Table2[[#This Row],[Sharpe Ratio]]-AVERAGE(Table2[Sharpe Ratio]))/_xlfn.STDEV.P(Table2[Sharpe Ratio])</f>
        <v>-1.6694899588169556</v>
      </c>
      <c r="AR55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-1.6101651588503685</v>
      </c>
      <c r="AS555">
        <f>_xlfn.RANK.AVG(Table2[[#This Row],[1Y Return vs Nifty Z-Score]],Table2[1Y Return vs Nifty Z-Score])</f>
        <v>575</v>
      </c>
      <c r="AT555">
        <f>_xlfn.RANK.AVG(Table2[[#This Row],[6M Return vs Nifty Z-Score]],Table2[6M Return vs Nifty Z-Score])</f>
        <v>245</v>
      </c>
      <c r="AU555">
        <f>_xlfn.RANK.AVG(Table2[[#This Row],[Sharpe Ratio Z-Score]],Table2[Sharpe Ratio Z-Score])</f>
        <v>703</v>
      </c>
      <c r="AV555">
        <f>(Table2[[#This Row],[Rank 1Y]]+Table2[[#This Row],[Rank 6M]]+Table2[[#This Row],[Rank Sharpe]])/3</f>
        <v>507.66666666666669</v>
      </c>
    </row>
    <row r="556" spans="1:48" x14ac:dyDescent="0.3">
      <c r="A556" t="s">
        <v>1755</v>
      </c>
      <c r="B556" t="s">
        <v>1756</v>
      </c>
      <c r="C556" t="s">
        <v>10321</v>
      </c>
      <c r="D556" t="s">
        <v>127</v>
      </c>
      <c r="E556">
        <v>4507.5110238089901</v>
      </c>
      <c r="F556">
        <v>235.21</v>
      </c>
      <c r="G556">
        <v>-17.525241140540899</v>
      </c>
      <c r="H556">
        <f>(Table2[[#This Row],[1Y Return vs Nifty]]-AVERAGE(Table2[1Y Return vs Nifty]))/_xlfn.STDEV.P(Table2[1Y Return vs Nifty])</f>
        <v>-0.67726521314319366</v>
      </c>
      <c r="I556">
        <v>12.2216698807648</v>
      </c>
      <c r="J556">
        <f>(Table2[[#This Row],[1M Return vs Nifty]]-AVERAGE(Table2[1M Return vs Nifty]))/_xlfn.STDEV.P(Table2[1M Return vs Nifty])</f>
        <v>1.2430209303897242</v>
      </c>
      <c r="K556">
        <v>-23.151177817828898</v>
      </c>
      <c r="L556">
        <f>(Table2[[#This Row],[6M Return vs Nifty]]-AVERAGE(Table2[6M Return vs Nifty]))/_xlfn.STDEV.P(Table2[6M Return vs Nifty])</f>
        <v>-1.0538166417330825</v>
      </c>
      <c r="M556">
        <v>-1.1595623175399901</v>
      </c>
      <c r="N556">
        <f>(Table2[[#This Row],[1W Return vs Nifty]]-AVERAGE(Table2[1W Return vs Nifty]))/_xlfn.STDEV.P(Table2[1W Return vs Nifty])</f>
        <v>-5.1873383992784225E-2</v>
      </c>
      <c r="O556">
        <v>225.28</v>
      </c>
      <c r="P556">
        <v>220.88461680146099</v>
      </c>
      <c r="Q556">
        <v>217.89788761263</v>
      </c>
      <c r="R556">
        <v>62.794904886412198</v>
      </c>
      <c r="S556" s="2">
        <f>(Table2[[#This Row],[Close Price]]-Table2[[#This Row],[20D EMA]])/Table2[[#This Row],[20D EMA]]</f>
        <v>4.4078480113636395E-2</v>
      </c>
      <c r="T556" s="2">
        <f>(Table2[[#This Row],[Close Price]]-Table2[[#This Row],[50D EMA]])/Table2[[#This Row],[50D EMA]]</f>
        <v>6.4854598776406341E-2</v>
      </c>
      <c r="U556" s="2">
        <f>(Table2[[#This Row],[Close Price]]-Table2[[#This Row],[200D EMA]])/Table2[[#This Row],[200D EMA]]</f>
        <v>7.94505746570007E-2</v>
      </c>
      <c r="V556">
        <v>1.65845962147259</v>
      </c>
      <c r="W556">
        <v>231.1</v>
      </c>
      <c r="X556">
        <v>247.4</v>
      </c>
      <c r="Y556">
        <v>231.1</v>
      </c>
      <c r="Z556">
        <v>247.4</v>
      </c>
      <c r="AA556">
        <v>231.1</v>
      </c>
      <c r="AB556">
        <v>247.4</v>
      </c>
      <c r="AC556" s="2">
        <f>(Table2[[#This Row],[Close Price]]/Table2[[#This Row],[Day Low]])-1</f>
        <v>1.7784508870618776E-2</v>
      </c>
      <c r="AD556" s="2">
        <f>(Table2[[#This Row],[Day High]]/Table2[[#This Row],[Close Price]])-1</f>
        <v>5.1826027804940278E-2</v>
      </c>
      <c r="AE556" s="2">
        <f>(Table2[[#This Row],[Close Price]]/Table2[[#This Row],[Current Week Low]])-1</f>
        <v>1.7784508870618776E-2</v>
      </c>
      <c r="AF556" s="2">
        <f>(Table2[[#This Row],[Current Week High]]/Table2[[#This Row],[Close Price]])-1</f>
        <v>5.1826027804940278E-2</v>
      </c>
      <c r="AG556" s="2">
        <f>(Table2[[#This Row],[Close Price]]/Table2[[#This Row],[Current Month Low]])-1</f>
        <v>1.7784508870618776E-2</v>
      </c>
      <c r="AH556" s="2">
        <f>(Table2[[#This Row],[Current Month High]]/Table2[[#This Row],[Close Price]])-1</f>
        <v>5.1826027804940278E-2</v>
      </c>
      <c r="AI556">
        <v>18.1922537307087</v>
      </c>
      <c r="AJ556">
        <v>40.928699820251602</v>
      </c>
      <c r="AK556" t="str">
        <f>IF(AND(Table2[[#This Row],[20D EMA]]&gt;Table2[[#This Row],[50D EMA]],Table2[[#This Row],[50D EMA]]&gt;Table2[[#This Row],[200D EMA]]),"Uptrend","Downtrend/NoTrend")</f>
        <v>Uptrend</v>
      </c>
      <c r="AL556">
        <v>0.14000000000000001</v>
      </c>
      <c r="AM556" t="s">
        <v>10354</v>
      </c>
      <c r="AN556">
        <v>13.15</v>
      </c>
      <c r="AO556" t="s">
        <v>10354</v>
      </c>
      <c r="AP556">
        <v>7.5129082934749E-2</v>
      </c>
      <c r="AQ556">
        <f>(Table2[[#This Row],[Sharpe Ratio]]-AVERAGE(Table2[Sharpe Ratio]))/_xlfn.STDEV.P(Table2[Sharpe Ratio])</f>
        <v>0.13225955560886926</v>
      </c>
      <c r="AR55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-0.40767475287046701</v>
      </c>
      <c r="AS556">
        <f>_xlfn.RANK.AVG(Table2[[#This Row],[1Y Return vs Nifty Z-Score]],Table2[1Y Return vs Nifty Z-Score])</f>
        <v>552</v>
      </c>
      <c r="AT556">
        <f>_xlfn.RANK.AVG(Table2[[#This Row],[6M Return vs Nifty Z-Score]],Table2[6M Return vs Nifty Z-Score])</f>
        <v>657</v>
      </c>
      <c r="AU556">
        <f>_xlfn.RANK.AVG(Table2[[#This Row],[Sharpe Ratio Z-Score]],Table2[Sharpe Ratio Z-Score])</f>
        <v>314</v>
      </c>
      <c r="AV556">
        <f>(Table2[[#This Row],[Rank 1Y]]+Table2[[#This Row],[Rank 6M]]+Table2[[#This Row],[Rank Sharpe]])/3</f>
        <v>507.66666666666669</v>
      </c>
    </row>
    <row r="557" spans="1:48" x14ac:dyDescent="0.3">
      <c r="A557" t="s">
        <v>472</v>
      </c>
      <c r="B557" t="s">
        <v>473</v>
      </c>
      <c r="C557" t="s">
        <v>627</v>
      </c>
      <c r="D557" t="s">
        <v>474</v>
      </c>
      <c r="E557">
        <v>46672.93959804</v>
      </c>
      <c r="F557">
        <v>41844.6</v>
      </c>
      <c r="G557">
        <v>-24.446938018501601</v>
      </c>
      <c r="H557">
        <f>(Table2[[#This Row],[1Y Return vs Nifty]]-AVERAGE(Table2[1Y Return vs Nifty]))/_xlfn.STDEV.P(Table2[1Y Return vs Nifty])</f>
        <v>-0.79416789864345594</v>
      </c>
      <c r="I557">
        <v>-0.421804382203118</v>
      </c>
      <c r="J557">
        <f>(Table2[[#This Row],[1M Return vs Nifty]]-AVERAGE(Table2[1M Return vs Nifty]))/_xlfn.STDEV.P(Table2[1M Return vs Nifty])</f>
        <v>-5.5324616991780998E-2</v>
      </c>
      <c r="K557">
        <v>4.8083437413806998</v>
      </c>
      <c r="L557">
        <f>(Table2[[#This Row],[6M Return vs Nifty]]-AVERAGE(Table2[6M Return vs Nifty]))/_xlfn.STDEV.P(Table2[6M Return vs Nifty])</f>
        <v>-7.676987870606998E-2</v>
      </c>
      <c r="M557">
        <v>0.86634332071172404</v>
      </c>
      <c r="N557">
        <f>(Table2[[#This Row],[1W Return vs Nifty]]-AVERAGE(Table2[1W Return vs Nifty]))/_xlfn.STDEV.P(Table2[1W Return vs Nifty])</f>
        <v>0.43493112280490975</v>
      </c>
      <c r="O557">
        <v>41456.51</v>
      </c>
      <c r="P557">
        <v>40535.195018110899</v>
      </c>
      <c r="Q557">
        <v>38567.655305764201</v>
      </c>
      <c r="R557">
        <v>53.754035238328299</v>
      </c>
      <c r="S557" s="2">
        <f>(Table2[[#This Row],[Close Price]]-Table2[[#This Row],[20D EMA]])/Table2[[#This Row],[20D EMA]]</f>
        <v>9.3613765365197533E-3</v>
      </c>
      <c r="T557" s="2">
        <f>(Table2[[#This Row],[Close Price]]-Table2[[#This Row],[50D EMA]])/Table2[[#This Row],[50D EMA]]</f>
        <v>3.2302915560269665E-2</v>
      </c>
      <c r="U557" s="2">
        <f>(Table2[[#This Row],[Close Price]]-Table2[[#This Row],[200D EMA]])/Table2[[#This Row],[200D EMA]]</f>
        <v>8.4966137252995913E-2</v>
      </c>
      <c r="V557">
        <v>0.67765158290109095</v>
      </c>
      <c r="W557">
        <v>41707</v>
      </c>
      <c r="X557">
        <v>42615.55</v>
      </c>
      <c r="Y557">
        <v>41707</v>
      </c>
      <c r="Z557">
        <v>42615.55</v>
      </c>
      <c r="AA557">
        <v>41707</v>
      </c>
      <c r="AB557">
        <v>42615.55</v>
      </c>
      <c r="AC557" s="2">
        <f>(Table2[[#This Row],[Close Price]]/Table2[[#This Row],[Day Low]])-1</f>
        <v>3.2992063682355521E-3</v>
      </c>
      <c r="AD557" s="2">
        <f>(Table2[[#This Row],[Day High]]/Table2[[#This Row],[Close Price]])-1</f>
        <v>1.8424121630987056E-2</v>
      </c>
      <c r="AE557" s="2">
        <f>(Table2[[#This Row],[Close Price]]/Table2[[#This Row],[Current Week Low]])-1</f>
        <v>3.2992063682355521E-3</v>
      </c>
      <c r="AF557" s="2">
        <f>(Table2[[#This Row],[Current Week High]]/Table2[[#This Row],[Close Price]])-1</f>
        <v>1.8424121630987056E-2</v>
      </c>
      <c r="AG557" s="2">
        <f>(Table2[[#This Row],[Close Price]]/Table2[[#This Row],[Current Month Low]])-1</f>
        <v>3.2992063682355521E-3</v>
      </c>
      <c r="AH557" s="2">
        <f>(Table2[[#This Row],[Current Month High]]/Table2[[#This Row],[Close Price]])-1</f>
        <v>1.8424121630987056E-2</v>
      </c>
      <c r="AI557">
        <v>2.5747647247195502</v>
      </c>
      <c r="AJ557">
        <v>26.533222659173401</v>
      </c>
      <c r="AK557" t="str">
        <f>IF(AND(Table2[[#This Row],[20D EMA]]&gt;Table2[[#This Row],[50D EMA]],Table2[[#This Row],[50D EMA]]&gt;Table2[[#This Row],[200D EMA]]),"Uptrend","Downtrend/NoTrend")</f>
        <v>Uptrend</v>
      </c>
      <c r="AL557">
        <v>-0.01</v>
      </c>
      <c r="AM557" t="s">
        <v>10353</v>
      </c>
      <c r="AN557">
        <v>3</v>
      </c>
      <c r="AO557" t="s">
        <v>10354</v>
      </c>
      <c r="AP557">
        <v>-9.8367838034999996E-4</v>
      </c>
      <c r="AQ557">
        <f>(Table2[[#This Row],[Sharpe Ratio]]-AVERAGE(Table2[Sharpe Ratio]))/_xlfn.STDEV.P(Table2[Sharpe Ratio])</f>
        <v>-0.73857024536102389</v>
      </c>
      <c r="AR55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-1.229901516897421</v>
      </c>
      <c r="AS557">
        <f>_xlfn.RANK.AVG(Table2[[#This Row],[1Y Return vs Nifty Z-Score]],Table2[1Y Return vs Nifty Z-Score])</f>
        <v>592</v>
      </c>
      <c r="AT557">
        <f>_xlfn.RANK.AVG(Table2[[#This Row],[6M Return vs Nifty Z-Score]],Table2[6M Return vs Nifty Z-Score])</f>
        <v>358</v>
      </c>
      <c r="AU557">
        <f>_xlfn.RANK.AVG(Table2[[#This Row],[Sharpe Ratio Z-Score]],Table2[Sharpe Ratio Z-Score])</f>
        <v>574</v>
      </c>
      <c r="AV557">
        <f>(Table2[[#This Row],[Rank 1Y]]+Table2[[#This Row],[Rank 6M]]+Table2[[#This Row],[Rank Sharpe]])/3</f>
        <v>508</v>
      </c>
    </row>
    <row r="558" spans="1:48" x14ac:dyDescent="0.3">
      <c r="A558" t="s">
        <v>1846</v>
      </c>
      <c r="B558" t="s">
        <v>1847</v>
      </c>
      <c r="C558" t="s">
        <v>10326</v>
      </c>
      <c r="D558" t="s">
        <v>706</v>
      </c>
      <c r="E558">
        <v>4015.4433618599901</v>
      </c>
      <c r="F558">
        <v>607.95000000000005</v>
      </c>
      <c r="G558">
        <v>-38.799633493632498</v>
      </c>
      <c r="H558">
        <f>(Table2[[#This Row],[1Y Return vs Nifty]]-AVERAGE(Table2[1Y Return vs Nifty]))/_xlfn.STDEV.P(Table2[1Y Return vs Nifty])</f>
        <v>-1.0365750243517124</v>
      </c>
      <c r="I558">
        <v>-4.2390820228840704</v>
      </c>
      <c r="J558">
        <f>(Table2[[#This Row],[1M Return vs Nifty]]-AVERAGE(Table2[1M Return vs Nifty]))/_xlfn.STDEV.P(Table2[1M Return vs Nifty])</f>
        <v>-0.44731698592579977</v>
      </c>
      <c r="K558">
        <v>-20.200118780347498</v>
      </c>
      <c r="L558">
        <f>(Table2[[#This Row],[6M Return vs Nifty]]-AVERAGE(Table2[6M Return vs Nifty]))/_xlfn.STDEV.P(Table2[6M Return vs Nifty])</f>
        <v>-0.95069174834151193</v>
      </c>
      <c r="M558">
        <v>-5.63447484242577</v>
      </c>
      <c r="N558">
        <f>(Table2[[#This Row],[1W Return vs Nifty]]-AVERAGE(Table2[1W Return vs Nifty]))/_xlfn.STDEV.P(Table2[1W Return vs Nifty])</f>
        <v>-1.1271493215827182</v>
      </c>
      <c r="O558">
        <v>613.85</v>
      </c>
      <c r="P558">
        <v>626.41629839044901</v>
      </c>
      <c r="Q558">
        <v>636.70482669007004</v>
      </c>
      <c r="R558">
        <v>45.731872477293003</v>
      </c>
      <c r="S558" s="2">
        <f>(Table2[[#This Row],[Close Price]]-Table2[[#This Row],[20D EMA]])/Table2[[#This Row],[20D EMA]]</f>
        <v>-9.6114685998207657E-3</v>
      </c>
      <c r="T558" s="2">
        <f>(Table2[[#This Row],[Close Price]]-Table2[[#This Row],[50D EMA]])/Table2[[#This Row],[50D EMA]]</f>
        <v>-2.9479275104906059E-2</v>
      </c>
      <c r="U558" s="2">
        <f>(Table2[[#This Row],[Close Price]]-Table2[[#This Row],[200D EMA]])/Table2[[#This Row],[200D EMA]]</f>
        <v>-4.5161942370616E-2</v>
      </c>
      <c r="V558">
        <v>0.47105716990214103</v>
      </c>
      <c r="W558">
        <v>604.15</v>
      </c>
      <c r="X558">
        <v>613.5</v>
      </c>
      <c r="Y558">
        <v>604.15</v>
      </c>
      <c r="Z558">
        <v>613.5</v>
      </c>
      <c r="AA558">
        <v>604.15</v>
      </c>
      <c r="AB558">
        <v>613.5</v>
      </c>
      <c r="AC558" s="2">
        <f>(Table2[[#This Row],[Close Price]]/Table2[[#This Row],[Day Low]])-1</f>
        <v>6.2898286849293328E-3</v>
      </c>
      <c r="AD558" s="2">
        <f>(Table2[[#This Row],[Day High]]/Table2[[#This Row],[Close Price]])-1</f>
        <v>9.12904021712313E-3</v>
      </c>
      <c r="AE558" s="2">
        <f>(Table2[[#This Row],[Close Price]]/Table2[[#This Row],[Current Week Low]])-1</f>
        <v>6.2898286849293328E-3</v>
      </c>
      <c r="AF558" s="2">
        <f>(Table2[[#This Row],[Current Week High]]/Table2[[#This Row],[Close Price]])-1</f>
        <v>9.12904021712313E-3</v>
      </c>
      <c r="AG558" s="2">
        <f>(Table2[[#This Row],[Close Price]]/Table2[[#This Row],[Current Month Low]])-1</f>
        <v>6.2898286849293328E-3</v>
      </c>
      <c r="AH558" s="2">
        <f>(Table2[[#This Row],[Current Month High]]/Table2[[#This Row],[Close Price]])-1</f>
        <v>9.12904021712313E-3</v>
      </c>
      <c r="AI558">
        <v>34.057077062258401</v>
      </c>
      <c r="AJ558">
        <v>10.2157360406091</v>
      </c>
      <c r="AK558" t="str">
        <f>IF(AND(Table2[[#This Row],[20D EMA]]&gt;Table2[[#This Row],[50D EMA]],Table2[[#This Row],[50D EMA]]&gt;Table2[[#This Row],[200D EMA]]),"Uptrend","Downtrend/NoTrend")</f>
        <v>Downtrend/NoTrend</v>
      </c>
      <c r="AL558">
        <v>-0.12</v>
      </c>
      <c r="AM558" t="s">
        <v>10353</v>
      </c>
      <c r="AN558">
        <v>5.86</v>
      </c>
      <c r="AO558" t="s">
        <v>10354</v>
      </c>
      <c r="AP558">
        <v>0.104865782253309</v>
      </c>
      <c r="AQ558">
        <f>(Table2[[#This Row],[Sharpe Ratio]]-AVERAGE(Table2[Sharpe Ratio]))/_xlfn.STDEV.P(Table2[Sharpe Ratio])</f>
        <v>0.4724863914462662</v>
      </c>
      <c r="AR55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8">
        <f>_xlfn.RANK.AVG(Table2[[#This Row],[1Y Return vs Nifty Z-Score]],Table2[1Y Return vs Nifty Z-Score])</f>
        <v>675</v>
      </c>
      <c r="AT558">
        <f>_xlfn.RANK.AVG(Table2[[#This Row],[6M Return vs Nifty Z-Score]],Table2[6M Return vs Nifty Z-Score])</f>
        <v>631</v>
      </c>
      <c r="AU558">
        <f>_xlfn.RANK.AVG(Table2[[#This Row],[Sharpe Ratio Z-Score]],Table2[Sharpe Ratio Z-Score])</f>
        <v>219</v>
      </c>
      <c r="AV558">
        <f>(Table2[[#This Row],[Rank 1Y]]+Table2[[#This Row],[Rank 6M]]+Table2[[#This Row],[Rank Sharpe]])/3</f>
        <v>508.33333333333331</v>
      </c>
    </row>
    <row r="559" spans="1:48" x14ac:dyDescent="0.3">
      <c r="A559" t="s">
        <v>105</v>
      </c>
      <c r="B559" t="s">
        <v>106</v>
      </c>
      <c r="C559" t="s">
        <v>10310</v>
      </c>
      <c r="D559" t="s">
        <v>37</v>
      </c>
      <c r="E559">
        <v>293321.77727298503</v>
      </c>
      <c r="F559">
        <v>1840.55</v>
      </c>
      <c r="G559">
        <v>-8.1832542193034605</v>
      </c>
      <c r="H559">
        <f>(Table2[[#This Row],[1Y Return vs Nifty]]-AVERAGE(Table2[1Y Return vs Nifty]))/_xlfn.STDEV.P(Table2[1Y Return vs Nifty])</f>
        <v>-0.519485498391694</v>
      </c>
      <c r="I559">
        <v>7.5917391906599603</v>
      </c>
      <c r="J559">
        <f>(Table2[[#This Row],[1M Return vs Nifty]]-AVERAGE(Table2[1M Return vs Nifty]))/_xlfn.STDEV.P(Table2[1M Return vs Nifty])</f>
        <v>0.76757804411049635</v>
      </c>
      <c r="K559">
        <v>1.3489605927410599</v>
      </c>
      <c r="L559">
        <f>(Table2[[#This Row],[6M Return vs Nifty]]-AVERAGE(Table2[6M Return vs Nifty]))/_xlfn.STDEV.P(Table2[6M Return vs Nifty])</f>
        <v>-0.19765818147229605</v>
      </c>
      <c r="M559">
        <v>6.9916908685262698</v>
      </c>
      <c r="N559">
        <f>(Table2[[#This Row],[1W Return vs Nifty]]-AVERAGE(Table2[1W Return vs Nifty]))/_xlfn.STDEV.P(Table2[1W Return vs Nifty])</f>
        <v>1.9067897995750451</v>
      </c>
      <c r="O559">
        <v>1665.97</v>
      </c>
      <c r="P559">
        <v>1625.2015256980701</v>
      </c>
      <c r="Q559">
        <v>1599.1289543610901</v>
      </c>
      <c r="R559">
        <v>91.021726122557197</v>
      </c>
      <c r="S559" s="2">
        <f>(Table2[[#This Row],[Close Price]]-Table2[[#This Row],[20D EMA]])/Table2[[#This Row],[20D EMA]]</f>
        <v>0.10479180297364293</v>
      </c>
      <c r="T559" s="2">
        <f>(Table2[[#This Row],[Close Price]]-Table2[[#This Row],[50D EMA]])/Table2[[#This Row],[50D EMA]]</f>
        <v>0.1325057052290371</v>
      </c>
      <c r="U559" s="2">
        <f>(Table2[[#This Row],[Close Price]]-Table2[[#This Row],[200D EMA]])/Table2[[#This Row],[200D EMA]]</f>
        <v>0.15097034231074022</v>
      </c>
      <c r="V559">
        <v>1.42560704973858</v>
      </c>
      <c r="W559">
        <v>1787.8</v>
      </c>
      <c r="X559">
        <v>1862</v>
      </c>
      <c r="Y559">
        <v>1787.8</v>
      </c>
      <c r="Z559">
        <v>1862</v>
      </c>
      <c r="AA559">
        <v>1787.8</v>
      </c>
      <c r="AB559">
        <v>1862</v>
      </c>
      <c r="AC559" s="2">
        <f>(Table2[[#This Row],[Close Price]]/Table2[[#This Row],[Day Low]])-1</f>
        <v>2.9505537532162451E-2</v>
      </c>
      <c r="AD559" s="2">
        <f>(Table2[[#This Row],[Day High]]/Table2[[#This Row],[Close Price]])-1</f>
        <v>1.1654125125641901E-2</v>
      </c>
      <c r="AE559" s="2">
        <f>(Table2[[#This Row],[Close Price]]/Table2[[#This Row],[Current Week Low]])-1</f>
        <v>2.9505537532162451E-2</v>
      </c>
      <c r="AF559" s="2">
        <f>(Table2[[#This Row],[Current Week High]]/Table2[[#This Row],[Close Price]])-1</f>
        <v>1.1654125125641901E-2</v>
      </c>
      <c r="AG559" s="2">
        <f>(Table2[[#This Row],[Close Price]]/Table2[[#This Row],[Current Month Low]])-1</f>
        <v>2.9505537532162451E-2</v>
      </c>
      <c r="AH559" s="2">
        <f>(Table2[[#This Row],[Current Month High]]/Table2[[#This Row],[Close Price]])-1</f>
        <v>1.1654125125641901E-2</v>
      </c>
      <c r="AI559">
        <v>1.1654125125641901</v>
      </c>
      <c r="AJ559">
        <v>29.702970297029701</v>
      </c>
      <c r="AK559" t="str">
        <f>IF(AND(Table2[[#This Row],[20D EMA]]&gt;Table2[[#This Row],[50D EMA]],Table2[[#This Row],[50D EMA]]&gt;Table2[[#This Row],[200D EMA]]),"Uptrend","Downtrend/NoTrend")</f>
        <v>Uptrend</v>
      </c>
      <c r="AL559">
        <v>0.09</v>
      </c>
      <c r="AM559" t="s">
        <v>10354</v>
      </c>
      <c r="AN559">
        <v>20.36</v>
      </c>
      <c r="AO559" t="s">
        <v>10354</v>
      </c>
      <c r="AP559">
        <v>-4.0894651954731E-2</v>
      </c>
      <c r="AQ559">
        <f>(Table2[[#This Row],[Sharpe Ratio]]-AVERAGE(Table2[Sharpe Ratio]))/_xlfn.STDEV.P(Table2[Sharpe Ratio])</f>
        <v>-1.1952041208606656</v>
      </c>
      <c r="AR55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0.76202004296088588</v>
      </c>
      <c r="AS559">
        <f>_xlfn.RANK.AVG(Table2[[#This Row],[1Y Return vs Nifty Z-Score]],Table2[1Y Return vs Nifty Z-Score])</f>
        <v>484</v>
      </c>
      <c r="AT559">
        <f>_xlfn.RANK.AVG(Table2[[#This Row],[6M Return vs Nifty Z-Score]],Table2[6M Return vs Nifty Z-Score])</f>
        <v>390</v>
      </c>
      <c r="AU559">
        <f>_xlfn.RANK.AVG(Table2[[#This Row],[Sharpe Ratio Z-Score]],Table2[Sharpe Ratio Z-Score])</f>
        <v>652</v>
      </c>
      <c r="AV559">
        <f>(Table2[[#This Row],[Rank 1Y]]+Table2[[#This Row],[Rank 6M]]+Table2[[#This Row],[Rank Sharpe]])/3</f>
        <v>508.66666666666669</v>
      </c>
    </row>
    <row r="560" spans="1:48" x14ac:dyDescent="0.3">
      <c r="A560" t="s">
        <v>1618</v>
      </c>
      <c r="B560" t="s">
        <v>1619</v>
      </c>
      <c r="C560" t="s">
        <v>10320</v>
      </c>
      <c r="D560" t="s">
        <v>338</v>
      </c>
      <c r="E560">
        <v>5613.6568026900004</v>
      </c>
      <c r="F560">
        <v>263.10000000000002</v>
      </c>
      <c r="G560">
        <v>-18.6536730126683</v>
      </c>
      <c r="H560">
        <f>(Table2[[#This Row],[1Y Return vs Nifty]]-AVERAGE(Table2[1Y Return vs Nifty]))/_xlfn.STDEV.P(Table2[1Y Return vs Nifty])</f>
        <v>-0.69632364904145083</v>
      </c>
      <c r="I560">
        <v>-6.2767842817408903</v>
      </c>
      <c r="J560">
        <f>(Table2[[#This Row],[1M Return vs Nifty]]-AVERAGE(Table2[1M Return vs Nifty]))/_xlfn.STDEV.P(Table2[1M Return vs Nifty])</f>
        <v>-0.656566563980855</v>
      </c>
      <c r="K560">
        <v>13.105858366642099</v>
      </c>
      <c r="L560">
        <f>(Table2[[#This Row],[6M Return vs Nifty]]-AVERAGE(Table2[6M Return vs Nifty]))/_xlfn.STDEV.P(Table2[6M Return vs Nifty])</f>
        <v>0.21318715037301164</v>
      </c>
      <c r="M560">
        <v>-2.14126702903337</v>
      </c>
      <c r="N560">
        <f>(Table2[[#This Row],[1W Return vs Nifty]]-AVERAGE(Table2[1W Return vs Nifty]))/_xlfn.STDEV.P(Table2[1W Return vs Nifty])</f>
        <v>-0.28776703514620949</v>
      </c>
      <c r="O560">
        <v>267.94</v>
      </c>
      <c r="P560">
        <v>263.29827708491501</v>
      </c>
      <c r="Q560">
        <v>241.56346962038899</v>
      </c>
      <c r="R560">
        <v>40.976945213227403</v>
      </c>
      <c r="S560" s="2">
        <f>(Table2[[#This Row],[Close Price]]-Table2[[#This Row],[20D EMA]])/Table2[[#This Row],[20D EMA]]</f>
        <v>-1.8063745614689763E-2</v>
      </c>
      <c r="T560" s="2">
        <f>(Table2[[#This Row],[Close Price]]-Table2[[#This Row],[50D EMA]])/Table2[[#This Row],[50D EMA]]</f>
        <v>-7.5305120531056935E-4</v>
      </c>
      <c r="U560" s="2">
        <f>(Table2[[#This Row],[Close Price]]-Table2[[#This Row],[200D EMA]])/Table2[[#This Row],[200D EMA]]</f>
        <v>8.9154748495106323E-2</v>
      </c>
      <c r="V560">
        <v>0.540903293574028</v>
      </c>
      <c r="W560">
        <v>262.3</v>
      </c>
      <c r="X560">
        <v>268.95</v>
      </c>
      <c r="Y560">
        <v>262.3</v>
      </c>
      <c r="Z560">
        <v>268.95</v>
      </c>
      <c r="AA560">
        <v>262.3</v>
      </c>
      <c r="AB560">
        <v>268.95</v>
      </c>
      <c r="AC560" s="2">
        <f>(Table2[[#This Row],[Close Price]]/Table2[[#This Row],[Day Low]])-1</f>
        <v>3.0499428135721818E-3</v>
      </c>
      <c r="AD560" s="2">
        <f>(Table2[[#This Row],[Day High]]/Table2[[#This Row],[Close Price]])-1</f>
        <v>2.2234891676168544E-2</v>
      </c>
      <c r="AE560" s="2">
        <f>(Table2[[#This Row],[Close Price]]/Table2[[#This Row],[Current Week Low]])-1</f>
        <v>3.0499428135721818E-3</v>
      </c>
      <c r="AF560" s="2">
        <f>(Table2[[#This Row],[Current Week High]]/Table2[[#This Row],[Close Price]])-1</f>
        <v>2.2234891676168544E-2</v>
      </c>
      <c r="AG560" s="2">
        <f>(Table2[[#This Row],[Close Price]]/Table2[[#This Row],[Current Month Low]])-1</f>
        <v>3.0499428135721818E-3</v>
      </c>
      <c r="AH560" s="2">
        <f>(Table2[[#This Row],[Current Month High]]/Table2[[#This Row],[Close Price]])-1</f>
        <v>2.2234891676168544E-2</v>
      </c>
      <c r="AI560">
        <v>12.9228430254656</v>
      </c>
      <c r="AJ560">
        <v>39.206349206349202</v>
      </c>
      <c r="AK560" t="str">
        <f>IF(AND(Table2[[#This Row],[20D EMA]]&gt;Table2[[#This Row],[50D EMA]],Table2[[#This Row],[50D EMA]]&gt;Table2[[#This Row],[200D EMA]]),"Uptrend","Downtrend/NoTrend")</f>
        <v>Uptrend</v>
      </c>
      <c r="AL560">
        <v>0</v>
      </c>
      <c r="AM560" t="s">
        <v>10355</v>
      </c>
      <c r="AN560">
        <v>-0.44</v>
      </c>
      <c r="AO560" t="s">
        <v>10353</v>
      </c>
      <c r="AP560">
        <v>-8.7507847024633004E-2</v>
      </c>
      <c r="AQ560">
        <f>(Table2[[#This Row],[Sharpe Ratio]]-AVERAGE(Table2[Sharpe Ratio]))/_xlfn.STDEV.P(Table2[Sharpe Ratio])</f>
        <v>-1.7285201993201789</v>
      </c>
      <c r="AR56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-3.1559902971156828</v>
      </c>
      <c r="AS560">
        <f>_xlfn.RANK.AVG(Table2[[#This Row],[1Y Return vs Nifty Z-Score]],Table2[1Y Return vs Nifty Z-Score])</f>
        <v>557</v>
      </c>
      <c r="AT560">
        <f>_xlfn.RANK.AVG(Table2[[#This Row],[6M Return vs Nifty Z-Score]],Table2[6M Return vs Nifty Z-Score])</f>
        <v>260</v>
      </c>
      <c r="AU560">
        <f>_xlfn.RANK.AVG(Table2[[#This Row],[Sharpe Ratio Z-Score]],Table2[Sharpe Ratio Z-Score])</f>
        <v>712</v>
      </c>
      <c r="AV560">
        <f>(Table2[[#This Row],[Rank 1Y]]+Table2[[#This Row],[Rank 6M]]+Table2[[#This Row],[Rank Sharpe]])/3</f>
        <v>509.66666666666669</v>
      </c>
    </row>
    <row r="561" spans="1:48" x14ac:dyDescent="0.3">
      <c r="A561" t="s">
        <v>539</v>
      </c>
      <c r="B561" t="s">
        <v>540</v>
      </c>
      <c r="C561" t="s">
        <v>10310</v>
      </c>
      <c r="D561" t="s">
        <v>37</v>
      </c>
      <c r="E561">
        <v>38454.413358675003</v>
      </c>
      <c r="F561">
        <v>1114.25</v>
      </c>
      <c r="G561">
        <v>-9.1686072482887493</v>
      </c>
      <c r="H561">
        <f>(Table2[[#This Row],[1Y Return vs Nifty]]-AVERAGE(Table2[1Y Return vs Nifty]))/_xlfn.STDEV.P(Table2[1Y Return vs Nifty])</f>
        <v>-0.5361274313288289</v>
      </c>
      <c r="I561">
        <v>-4.4314709914807597</v>
      </c>
      <c r="J561">
        <f>(Table2[[#This Row],[1M Return vs Nifty]]-AVERAGE(Table2[1M Return vs Nifty]))/_xlfn.STDEV.P(Table2[1M Return vs Nifty])</f>
        <v>-0.46707321396467405</v>
      </c>
      <c r="K561">
        <v>1.8812704308963299</v>
      </c>
      <c r="L561">
        <f>(Table2[[#This Row],[6M Return vs Nifty]]-AVERAGE(Table2[6M Return vs Nifty]))/_xlfn.STDEV.P(Table2[6M Return vs Nifty])</f>
        <v>-0.17905658976781547</v>
      </c>
      <c r="M561">
        <v>8.08871794617229E-2</v>
      </c>
      <c r="N561">
        <f>(Table2[[#This Row],[1W Return vs Nifty]]-AVERAGE(Table2[1W Return vs Nifty]))/_xlfn.STDEV.P(Table2[1W Return vs Nifty])</f>
        <v>0.24619400581737172</v>
      </c>
      <c r="O561">
        <v>1063.79</v>
      </c>
      <c r="P561">
        <v>1045.1414498573399</v>
      </c>
      <c r="Q561">
        <v>981.03303053459797</v>
      </c>
      <c r="R561">
        <v>65.672389602733404</v>
      </c>
      <c r="S561" s="2">
        <f>(Table2[[#This Row],[Close Price]]-Table2[[#This Row],[20D EMA]])/Table2[[#This Row],[20D EMA]]</f>
        <v>4.743417403810906E-2</v>
      </c>
      <c r="T561" s="2">
        <f>(Table2[[#This Row],[Close Price]]-Table2[[#This Row],[50D EMA]])/Table2[[#This Row],[50D EMA]]</f>
        <v>6.6123633458507733E-2</v>
      </c>
      <c r="U561" s="2">
        <f>(Table2[[#This Row],[Close Price]]-Table2[[#This Row],[200D EMA]])/Table2[[#This Row],[200D EMA]]</f>
        <v>0.13579254247209965</v>
      </c>
      <c r="V561">
        <v>1.13639979441489</v>
      </c>
      <c r="W561">
        <v>1076</v>
      </c>
      <c r="X561">
        <v>1118</v>
      </c>
      <c r="Y561">
        <v>1076</v>
      </c>
      <c r="Z561">
        <v>1118</v>
      </c>
      <c r="AA561">
        <v>1076</v>
      </c>
      <c r="AB561">
        <v>1118</v>
      </c>
      <c r="AC561" s="2">
        <f>(Table2[[#This Row],[Close Price]]/Table2[[#This Row],[Day Low]])-1</f>
        <v>3.554832713754652E-2</v>
      </c>
      <c r="AD561" s="2">
        <f>(Table2[[#This Row],[Day High]]/Table2[[#This Row],[Close Price]])-1</f>
        <v>3.3654924837334121E-3</v>
      </c>
      <c r="AE561" s="2">
        <f>(Table2[[#This Row],[Close Price]]/Table2[[#This Row],[Current Week Low]])-1</f>
        <v>3.554832713754652E-2</v>
      </c>
      <c r="AF561" s="2">
        <f>(Table2[[#This Row],[Current Week High]]/Table2[[#This Row],[Close Price]])-1</f>
        <v>3.3654924837334121E-3</v>
      </c>
      <c r="AG561" s="2">
        <f>(Table2[[#This Row],[Close Price]]/Table2[[#This Row],[Current Month Low]])-1</f>
        <v>3.554832713754652E-2</v>
      </c>
      <c r="AH561" s="2">
        <f>(Table2[[#This Row],[Current Month High]]/Table2[[#This Row],[Close Price]])-1</f>
        <v>3.3654924837334121E-3</v>
      </c>
      <c r="AI561">
        <v>1.63787300875029</v>
      </c>
      <c r="AJ561">
        <v>30.436055019022501</v>
      </c>
      <c r="AK561" t="str">
        <f>IF(AND(Table2[[#This Row],[20D EMA]]&gt;Table2[[#This Row],[50D EMA]],Table2[[#This Row],[50D EMA]]&gt;Table2[[#This Row],[200D EMA]]),"Uptrend","Downtrend/NoTrend")</f>
        <v>Uptrend</v>
      </c>
      <c r="AL561">
        <v>0.08</v>
      </c>
      <c r="AM561" t="s">
        <v>10354</v>
      </c>
      <c r="AN561">
        <v>7.11</v>
      </c>
      <c r="AO561" t="s">
        <v>10354</v>
      </c>
      <c r="AP561">
        <v>-4.5276539539086003E-2</v>
      </c>
      <c r="AQ561">
        <f>(Table2[[#This Row],[Sharpe Ratio]]-AVERAGE(Table2[Sharpe Ratio]))/_xlfn.STDEV.P(Table2[Sharpe Ratio])</f>
        <v>-1.245338661074743</v>
      </c>
      <c r="AR56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-2.18140189031869</v>
      </c>
      <c r="AS561">
        <f>_xlfn.RANK.AVG(Table2[[#This Row],[1Y Return vs Nifty Z-Score]],Table2[1Y Return vs Nifty Z-Score])</f>
        <v>495</v>
      </c>
      <c r="AT561">
        <f>_xlfn.RANK.AVG(Table2[[#This Row],[6M Return vs Nifty Z-Score]],Table2[6M Return vs Nifty Z-Score])</f>
        <v>386</v>
      </c>
      <c r="AU561">
        <f>_xlfn.RANK.AVG(Table2[[#This Row],[Sharpe Ratio Z-Score]],Table2[Sharpe Ratio Z-Score])</f>
        <v>659</v>
      </c>
      <c r="AV561">
        <f>(Table2[[#This Row],[Rank 1Y]]+Table2[[#This Row],[Rank 6M]]+Table2[[#This Row],[Rank Sharpe]])/3</f>
        <v>513.33333333333337</v>
      </c>
    </row>
    <row r="562" spans="1:48" x14ac:dyDescent="0.3">
      <c r="A562" t="s">
        <v>1312</v>
      </c>
      <c r="B562" t="s">
        <v>1313</v>
      </c>
      <c r="C562" t="s">
        <v>10322</v>
      </c>
      <c r="D562" t="s">
        <v>138</v>
      </c>
      <c r="E562">
        <v>8722.4060368399896</v>
      </c>
      <c r="F562">
        <v>562.6</v>
      </c>
      <c r="G562">
        <v>-30.815668428419499</v>
      </c>
      <c r="H562">
        <f>(Table2[[#This Row],[1Y Return vs Nifty]]-AVERAGE(Table2[1Y Return vs Nifty]))/_xlfn.STDEV.P(Table2[1Y Return vs Nifty])</f>
        <v>-0.90173136194928383</v>
      </c>
      <c r="I562">
        <v>-7.4617279882901002</v>
      </c>
      <c r="J562">
        <f>(Table2[[#This Row],[1M Return vs Nifty]]-AVERAGE(Table2[1M Return vs Nifty]))/_xlfn.STDEV.P(Table2[1M Return vs Nifty])</f>
        <v>-0.77824723127987361</v>
      </c>
      <c r="K562">
        <v>-18.102737014338999</v>
      </c>
      <c r="L562">
        <f>(Table2[[#This Row],[6M Return vs Nifty]]-AVERAGE(Table2[6M Return vs Nifty]))/_xlfn.STDEV.P(Table2[6M Return vs Nifty])</f>
        <v>-0.87739864634866038</v>
      </c>
      <c r="M562">
        <v>-3.1633475090527701</v>
      </c>
      <c r="N562">
        <f>(Table2[[#This Row],[1W Return vs Nifty]]-AVERAGE(Table2[1W Return vs Nifty]))/_xlfn.STDEV.P(Table2[1W Return vs Nifty])</f>
        <v>-0.5333625725636213</v>
      </c>
      <c r="O562">
        <v>582.12</v>
      </c>
      <c r="P562">
        <v>590.70797538112004</v>
      </c>
      <c r="Q562">
        <v>575.06120808275898</v>
      </c>
      <c r="R562">
        <v>32.248259650808698</v>
      </c>
      <c r="S562" s="2">
        <f>(Table2[[#This Row],[Close Price]]-Table2[[#This Row],[20D EMA]])/Table2[[#This Row],[20D EMA]]</f>
        <v>-3.3532604961176361E-2</v>
      </c>
      <c r="T562" s="2">
        <f>(Table2[[#This Row],[Close Price]]-Table2[[#This Row],[50D EMA]])/Table2[[#This Row],[50D EMA]]</f>
        <v>-4.7583537979125769E-2</v>
      </c>
      <c r="U562" s="2">
        <f>(Table2[[#This Row],[Close Price]]-Table2[[#This Row],[200D EMA]])/Table2[[#This Row],[200D EMA]]</f>
        <v>-2.16693595527063E-2</v>
      </c>
      <c r="V562">
        <v>0.58419162051275997</v>
      </c>
      <c r="W562">
        <v>561</v>
      </c>
      <c r="X562">
        <v>573.95000000000005</v>
      </c>
      <c r="Y562">
        <v>561</v>
      </c>
      <c r="Z562">
        <v>573.95000000000005</v>
      </c>
      <c r="AA562">
        <v>561</v>
      </c>
      <c r="AB562">
        <v>573.95000000000005</v>
      </c>
      <c r="AC562" s="2">
        <f>(Table2[[#This Row],[Close Price]]/Table2[[#This Row],[Day Low]])-1</f>
        <v>2.8520499108735109E-3</v>
      </c>
      <c r="AD562" s="2">
        <f>(Table2[[#This Row],[Day High]]/Table2[[#This Row],[Close Price]])-1</f>
        <v>2.0174191254888063E-2</v>
      </c>
      <c r="AE562" s="2">
        <f>(Table2[[#This Row],[Close Price]]/Table2[[#This Row],[Current Week Low]])-1</f>
        <v>2.8520499108735109E-3</v>
      </c>
      <c r="AF562" s="2">
        <f>(Table2[[#This Row],[Current Week High]]/Table2[[#This Row],[Close Price]])-1</f>
        <v>2.0174191254888063E-2</v>
      </c>
      <c r="AG562" s="2">
        <f>(Table2[[#This Row],[Close Price]]/Table2[[#This Row],[Current Month Low]])-1</f>
        <v>2.8520499108735109E-3</v>
      </c>
      <c r="AH562" s="2">
        <f>(Table2[[#This Row],[Current Month High]]/Table2[[#This Row],[Close Price]])-1</f>
        <v>2.0174191254888063E-2</v>
      </c>
      <c r="AI562">
        <v>20.654105936722299</v>
      </c>
      <c r="AJ562">
        <v>18.442105263157899</v>
      </c>
      <c r="AK562" t="str">
        <f>IF(AND(Table2[[#This Row],[20D EMA]]&gt;Table2[[#This Row],[50D EMA]],Table2[[#This Row],[50D EMA]]&gt;Table2[[#This Row],[200D EMA]]),"Uptrend","Downtrend/NoTrend")</f>
        <v>Downtrend/NoTrend</v>
      </c>
      <c r="AL562">
        <v>-0.04</v>
      </c>
      <c r="AM562" t="s">
        <v>10353</v>
      </c>
      <c r="AN562">
        <v>-4.25</v>
      </c>
      <c r="AO562" t="s">
        <v>10353</v>
      </c>
      <c r="AP562">
        <v>7.6946191671448005E-2</v>
      </c>
      <c r="AQ562">
        <f>(Table2[[#This Row],[Sharpe Ratio]]-AVERAGE(Table2[Sharpe Ratio]))/_xlfn.STDEV.P(Table2[Sharpe Ratio])</f>
        <v>0.15304966244744928</v>
      </c>
      <c r="AR56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2">
        <f>_xlfn.RANK.AVG(Table2[[#This Row],[1Y Return vs Nifty Z-Score]],Table2[1Y Return vs Nifty Z-Score])</f>
        <v>631</v>
      </c>
      <c r="AT562">
        <f>_xlfn.RANK.AVG(Table2[[#This Row],[6M Return vs Nifty Z-Score]],Table2[6M Return vs Nifty Z-Score])</f>
        <v>602</v>
      </c>
      <c r="AU562">
        <f>_xlfn.RANK.AVG(Table2[[#This Row],[Sharpe Ratio Z-Score]],Table2[Sharpe Ratio Z-Score])</f>
        <v>307</v>
      </c>
      <c r="AV562">
        <f>(Table2[[#This Row],[Rank 1Y]]+Table2[[#This Row],[Rank 6M]]+Table2[[#This Row],[Rank Sharpe]])/3</f>
        <v>513.33333333333337</v>
      </c>
    </row>
    <row r="563" spans="1:48" x14ac:dyDescent="0.3">
      <c r="A563" t="s">
        <v>458</v>
      </c>
      <c r="B563" t="s">
        <v>459</v>
      </c>
      <c r="C563" t="s">
        <v>10309</v>
      </c>
      <c r="D563" t="s">
        <v>298</v>
      </c>
      <c r="E563">
        <v>48550.089859599997</v>
      </c>
      <c r="F563">
        <v>7795.9</v>
      </c>
      <c r="G563">
        <v>-23.561634923883499</v>
      </c>
      <c r="H563">
        <f>(Table2[[#This Row],[1Y Return vs Nifty]]-AVERAGE(Table2[1Y Return vs Nifty]))/_xlfn.STDEV.P(Table2[1Y Return vs Nifty])</f>
        <v>-0.77921574008070749</v>
      </c>
      <c r="I563">
        <v>13.381684242255499</v>
      </c>
      <c r="J563">
        <f>(Table2[[#This Row],[1M Return vs Nifty]]-AVERAGE(Table2[1M Return vs Nifty]))/_xlfn.STDEV.P(Table2[1M Return vs Nifty])</f>
        <v>1.3621416285313208</v>
      </c>
      <c r="K563">
        <v>-12.9185592892626</v>
      </c>
      <c r="L563">
        <f>(Table2[[#This Row],[6M Return vs Nifty]]-AVERAGE(Table2[6M Return vs Nifty]))/_xlfn.STDEV.P(Table2[6M Return vs Nifty])</f>
        <v>-0.6962373180149064</v>
      </c>
      <c r="M563">
        <v>10.919935803882</v>
      </c>
      <c r="N563">
        <f>(Table2[[#This Row],[1W Return vs Nifty]]-AVERAGE(Table2[1W Return vs Nifty]))/_xlfn.STDEV.P(Table2[1W Return vs Nifty])</f>
        <v>2.8507070789536755</v>
      </c>
      <c r="O563">
        <v>7440.59</v>
      </c>
      <c r="P563">
        <v>7228.0637589248599</v>
      </c>
      <c r="Q563">
        <v>7377.7910003877796</v>
      </c>
      <c r="R563">
        <v>55.747103441163297</v>
      </c>
      <c r="S563" s="2">
        <f>(Table2[[#This Row],[Close Price]]-Table2[[#This Row],[20D EMA]])/Table2[[#This Row],[20D EMA]]</f>
        <v>4.7752933571128024E-2</v>
      </c>
      <c r="T563" s="2">
        <f>(Table2[[#This Row],[Close Price]]-Table2[[#This Row],[50D EMA]])/Table2[[#This Row],[50D EMA]]</f>
        <v>7.8559938043435668E-2</v>
      </c>
      <c r="U563" s="2">
        <f>(Table2[[#This Row],[Close Price]]-Table2[[#This Row],[200D EMA]])/Table2[[#This Row],[200D EMA]]</f>
        <v>5.6671298982343639E-2</v>
      </c>
      <c r="V563">
        <v>3.91741071542689</v>
      </c>
      <c r="W563">
        <v>7770</v>
      </c>
      <c r="X563">
        <v>8050</v>
      </c>
      <c r="Y563">
        <v>7770</v>
      </c>
      <c r="Z563">
        <v>8050</v>
      </c>
      <c r="AA563">
        <v>7770</v>
      </c>
      <c r="AB563">
        <v>8050</v>
      </c>
      <c r="AC563" s="2">
        <f>(Table2[[#This Row],[Close Price]]/Table2[[#This Row],[Day Low]])-1</f>
        <v>3.3333333333331883E-3</v>
      </c>
      <c r="AD563" s="2">
        <f>(Table2[[#This Row],[Day High]]/Table2[[#This Row],[Close Price]])-1</f>
        <v>3.2594055849869852E-2</v>
      </c>
      <c r="AE563" s="2">
        <f>(Table2[[#This Row],[Close Price]]/Table2[[#This Row],[Current Week Low]])-1</f>
        <v>3.3333333333331883E-3</v>
      </c>
      <c r="AF563" s="2">
        <f>(Table2[[#This Row],[Current Week High]]/Table2[[#This Row],[Close Price]])-1</f>
        <v>3.2594055849869852E-2</v>
      </c>
      <c r="AG563" s="2">
        <f>(Table2[[#This Row],[Close Price]]/Table2[[#This Row],[Current Month Low]])-1</f>
        <v>3.3333333333331883E-3</v>
      </c>
      <c r="AH563" s="2">
        <f>(Table2[[#This Row],[Current Month High]]/Table2[[#This Row],[Close Price]])-1</f>
        <v>3.2594055849869852E-2</v>
      </c>
      <c r="AI563">
        <v>18.010749239985099</v>
      </c>
      <c r="AJ563">
        <v>21.598140753681001</v>
      </c>
      <c r="AK563" t="str">
        <f>IF(AND(Table2[[#This Row],[20D EMA]]&gt;Table2[[#This Row],[50D EMA]],Table2[[#This Row],[50D EMA]]&gt;Table2[[#This Row],[200D EMA]]),"Uptrend","Downtrend/NoTrend")</f>
        <v>Downtrend/NoTrend</v>
      </c>
      <c r="AL563">
        <v>-0.12</v>
      </c>
      <c r="AM563" t="s">
        <v>10353</v>
      </c>
      <c r="AN563">
        <v>14.18</v>
      </c>
      <c r="AO563" t="s">
        <v>10354</v>
      </c>
      <c r="AP563">
        <v>4.1153877194552997E-2</v>
      </c>
      <c r="AQ563">
        <f>(Table2[[#This Row],[Sharpe Ratio]]-AVERAGE(Table2[Sharpe Ratio]))/_xlfn.STDEV.P(Table2[Sharpe Ratio])</f>
        <v>-0.25646135191622349</v>
      </c>
      <c r="AR56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3">
        <f>_xlfn.RANK.AVG(Table2[[#This Row],[1Y Return vs Nifty Z-Score]],Table2[1Y Return vs Nifty Z-Score])</f>
        <v>586</v>
      </c>
      <c r="AT563">
        <f>_xlfn.RANK.AVG(Table2[[#This Row],[6M Return vs Nifty Z-Score]],Table2[6M Return vs Nifty Z-Score])</f>
        <v>547</v>
      </c>
      <c r="AU563">
        <f>_xlfn.RANK.AVG(Table2[[#This Row],[Sharpe Ratio Z-Score]],Table2[Sharpe Ratio Z-Score])</f>
        <v>408</v>
      </c>
      <c r="AV563">
        <f>(Table2[[#This Row],[Rank 1Y]]+Table2[[#This Row],[Rank 6M]]+Table2[[#This Row],[Rank Sharpe]])/3</f>
        <v>513.66666666666663</v>
      </c>
    </row>
    <row r="564" spans="1:48" x14ac:dyDescent="0.3">
      <c r="A564" t="s">
        <v>667</v>
      </c>
      <c r="B564" t="s">
        <v>668</v>
      </c>
      <c r="C564" t="s">
        <v>10323</v>
      </c>
      <c r="D564" t="s">
        <v>170</v>
      </c>
      <c r="E564">
        <v>27619.401879370002</v>
      </c>
      <c r="F564">
        <v>1084.1500000000001</v>
      </c>
      <c r="G564">
        <v>-30.579790327121799</v>
      </c>
      <c r="H564">
        <f>(Table2[[#This Row],[1Y Return vs Nifty]]-AVERAGE(Table2[1Y Return vs Nifty]))/_xlfn.STDEV.P(Table2[1Y Return vs Nifty])</f>
        <v>-0.89774754353328179</v>
      </c>
      <c r="I564">
        <v>-3.35231480474132</v>
      </c>
      <c r="J564">
        <f>(Table2[[#This Row],[1M Return vs Nifty]]-AVERAGE(Table2[1M Return vs Nifty]))/_xlfn.STDEV.P(Table2[1M Return vs Nifty])</f>
        <v>-0.35625575977123636</v>
      </c>
      <c r="K564">
        <v>-1.5425580464919599</v>
      </c>
      <c r="L564">
        <f>(Table2[[#This Row],[6M Return vs Nifty]]-AVERAGE(Table2[6M Return vs Nifty]))/_xlfn.STDEV.P(Table2[6M Return vs Nifty])</f>
        <v>-0.29870243291673171</v>
      </c>
      <c r="M564">
        <v>-0.993372745988235</v>
      </c>
      <c r="N564">
        <f>(Table2[[#This Row],[1W Return vs Nifty]]-AVERAGE(Table2[1W Return vs Nifty]))/_xlfn.STDEV.P(Table2[1W Return vs Nifty])</f>
        <v>-1.1939721295647127E-2</v>
      </c>
      <c r="O564">
        <v>1069.2</v>
      </c>
      <c r="P564">
        <v>1071.1837118187</v>
      </c>
      <c r="Q564">
        <v>1059.87286131058</v>
      </c>
      <c r="R564">
        <v>60.480086205295898</v>
      </c>
      <c r="S564" s="2">
        <f>(Table2[[#This Row],[Close Price]]-Table2[[#This Row],[20D EMA]])/Table2[[#This Row],[20D EMA]]</f>
        <v>1.398241676019458E-2</v>
      </c>
      <c r="T564" s="2">
        <f>(Table2[[#This Row],[Close Price]]-Table2[[#This Row],[50D EMA]])/Table2[[#This Row],[50D EMA]]</f>
        <v>1.2104635309741048E-2</v>
      </c>
      <c r="U564" s="2">
        <f>(Table2[[#This Row],[Close Price]]-Table2[[#This Row],[200D EMA]])/Table2[[#This Row],[200D EMA]]</f>
        <v>2.2905708387891296E-2</v>
      </c>
      <c r="V564">
        <v>0.53622888795087897</v>
      </c>
      <c r="W564">
        <v>1077.25</v>
      </c>
      <c r="X564">
        <v>1097</v>
      </c>
      <c r="Y564">
        <v>1077.25</v>
      </c>
      <c r="Z564">
        <v>1097</v>
      </c>
      <c r="AA564">
        <v>1077.25</v>
      </c>
      <c r="AB564">
        <v>1097</v>
      </c>
      <c r="AC564" s="2">
        <f>(Table2[[#This Row],[Close Price]]/Table2[[#This Row],[Day Low]])-1</f>
        <v>6.4051984219077873E-3</v>
      </c>
      <c r="AD564" s="2">
        <f>(Table2[[#This Row],[Day High]]/Table2[[#This Row],[Close Price]])-1</f>
        <v>1.1852603422035646E-2</v>
      </c>
      <c r="AE564" s="2">
        <f>(Table2[[#This Row],[Close Price]]/Table2[[#This Row],[Current Week Low]])-1</f>
        <v>6.4051984219077873E-3</v>
      </c>
      <c r="AF564" s="2">
        <f>(Table2[[#This Row],[Current Week High]]/Table2[[#This Row],[Close Price]])-1</f>
        <v>1.1852603422035646E-2</v>
      </c>
      <c r="AG564" s="2">
        <f>(Table2[[#This Row],[Close Price]]/Table2[[#This Row],[Current Month Low]])-1</f>
        <v>6.4051984219077873E-3</v>
      </c>
      <c r="AH564" s="2">
        <f>(Table2[[#This Row],[Current Month High]]/Table2[[#This Row],[Close Price]])-1</f>
        <v>1.1852603422035646E-2</v>
      </c>
      <c r="AI564">
        <v>24.429276391643199</v>
      </c>
      <c r="AJ564">
        <v>16.200428724544398</v>
      </c>
      <c r="AK564" t="str">
        <f>IF(AND(Table2[[#This Row],[20D EMA]]&gt;Table2[[#This Row],[50D EMA]],Table2[[#This Row],[50D EMA]]&gt;Table2[[#This Row],[200D EMA]]),"Uptrend","Downtrend/NoTrend")</f>
        <v>Downtrend/NoTrend</v>
      </c>
      <c r="AL564">
        <v>-7.0000000000000007E-2</v>
      </c>
      <c r="AM564" t="s">
        <v>10353</v>
      </c>
      <c r="AN564">
        <v>6.32</v>
      </c>
      <c r="AO564" t="s">
        <v>10354</v>
      </c>
      <c r="AP564">
        <v>1.3157728004291E-2</v>
      </c>
      <c r="AQ564">
        <f>(Table2[[#This Row],[Sharpe Ratio]]-AVERAGE(Table2[Sharpe Ratio]))/_xlfn.STDEV.P(Table2[Sharpe Ratio])</f>
        <v>-0.5767740117913408</v>
      </c>
      <c r="AR56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4">
        <f>_xlfn.RANK.AVG(Table2[[#This Row],[1Y Return vs Nifty Z-Score]],Table2[1Y Return vs Nifty Z-Score])</f>
        <v>629</v>
      </c>
      <c r="AT564">
        <f>_xlfn.RANK.AVG(Table2[[#This Row],[6M Return vs Nifty Z-Score]],Table2[6M Return vs Nifty Z-Score])</f>
        <v>425</v>
      </c>
      <c r="AU564">
        <f>_xlfn.RANK.AVG(Table2[[#This Row],[Sharpe Ratio Z-Score]],Table2[Sharpe Ratio Z-Score])</f>
        <v>488</v>
      </c>
      <c r="AV564">
        <f>(Table2[[#This Row],[Rank 1Y]]+Table2[[#This Row],[Rank 6M]]+Table2[[#This Row],[Rank Sharpe]])/3</f>
        <v>514</v>
      </c>
    </row>
    <row r="565" spans="1:48" x14ac:dyDescent="0.3">
      <c r="A565" t="s">
        <v>1302</v>
      </c>
      <c r="B565" t="s">
        <v>1303</v>
      </c>
      <c r="C565" t="s">
        <v>10314</v>
      </c>
      <c r="D565" t="s">
        <v>281</v>
      </c>
      <c r="E565">
        <v>8850.4294796699996</v>
      </c>
      <c r="F565">
        <v>1349.85</v>
      </c>
      <c r="G565">
        <v>-2.9314631514622902</v>
      </c>
      <c r="H565">
        <f>(Table2[[#This Row],[1Y Return vs Nifty]]-AVERAGE(Table2[1Y Return vs Nifty]))/_xlfn.STDEV.P(Table2[1Y Return vs Nifty])</f>
        <v>-0.43078637007941695</v>
      </c>
      <c r="I565">
        <v>-1.67940308276852</v>
      </c>
      <c r="J565">
        <f>(Table2[[#This Row],[1M Return vs Nifty]]-AVERAGE(Table2[1M Return vs Nifty]))/_xlfn.STDEV.P(Table2[1M Return vs Nifty])</f>
        <v>-0.18446615193002469</v>
      </c>
      <c r="K565">
        <v>-12.9750795219206</v>
      </c>
      <c r="L565">
        <f>(Table2[[#This Row],[6M Return vs Nifty]]-AVERAGE(Table2[6M Return vs Nifty]))/_xlfn.STDEV.P(Table2[6M Return vs Nifty])</f>
        <v>-0.69821242013698992</v>
      </c>
      <c r="M565">
        <v>-0.98965636101620402</v>
      </c>
      <c r="N565">
        <f>(Table2[[#This Row],[1W Return vs Nifty]]-AVERAGE(Table2[1W Return vs Nifty]))/_xlfn.STDEV.P(Table2[1W Return vs Nifty])</f>
        <v>-1.104671180931136E-2</v>
      </c>
      <c r="O565">
        <v>1327.82</v>
      </c>
      <c r="P565">
        <v>1306.724700234</v>
      </c>
      <c r="Q565">
        <v>1213.19499541973</v>
      </c>
      <c r="R565">
        <v>61.436690882382599</v>
      </c>
      <c r="S565" s="2">
        <f>(Table2[[#This Row],[Close Price]]-Table2[[#This Row],[20D EMA]])/Table2[[#This Row],[20D EMA]]</f>
        <v>1.6591104215932864E-2</v>
      </c>
      <c r="T565" s="2">
        <f>(Table2[[#This Row],[Close Price]]-Table2[[#This Row],[50D EMA]])/Table2[[#This Row],[50D EMA]]</f>
        <v>3.300259018466345E-2</v>
      </c>
      <c r="U565" s="2">
        <f>(Table2[[#This Row],[Close Price]]-Table2[[#This Row],[200D EMA]])/Table2[[#This Row],[200D EMA]]</f>
        <v>0.11264059371839992</v>
      </c>
      <c r="V565">
        <v>0.51446561073637098</v>
      </c>
      <c r="W565">
        <v>1318.95</v>
      </c>
      <c r="X565">
        <v>1394.5</v>
      </c>
      <c r="Y565">
        <v>1318.95</v>
      </c>
      <c r="Z565">
        <v>1394.5</v>
      </c>
      <c r="AA565">
        <v>1318.95</v>
      </c>
      <c r="AB565">
        <v>1394.5</v>
      </c>
      <c r="AC565" s="2">
        <f>(Table2[[#This Row],[Close Price]]/Table2[[#This Row],[Day Low]])-1</f>
        <v>2.3427726600705023E-2</v>
      </c>
      <c r="AD565" s="2">
        <f>(Table2[[#This Row],[Day High]]/Table2[[#This Row],[Close Price]])-1</f>
        <v>3.3077749379560872E-2</v>
      </c>
      <c r="AE565" s="2">
        <f>(Table2[[#This Row],[Close Price]]/Table2[[#This Row],[Current Week Low]])-1</f>
        <v>2.3427726600705023E-2</v>
      </c>
      <c r="AF565" s="2">
        <f>(Table2[[#This Row],[Current Week High]]/Table2[[#This Row],[Close Price]])-1</f>
        <v>3.3077749379560872E-2</v>
      </c>
      <c r="AG565" s="2">
        <f>(Table2[[#This Row],[Close Price]]/Table2[[#This Row],[Current Month Low]])-1</f>
        <v>2.3427726600705023E-2</v>
      </c>
      <c r="AH565" s="2">
        <f>(Table2[[#This Row],[Current Month High]]/Table2[[#This Row],[Close Price]])-1</f>
        <v>3.3077749379560872E-2</v>
      </c>
      <c r="AI565">
        <v>22.5284290847131</v>
      </c>
      <c r="AJ565">
        <v>38.176886068174802</v>
      </c>
      <c r="AK565" t="str">
        <f>IF(AND(Table2[[#This Row],[20D EMA]]&gt;Table2[[#This Row],[50D EMA]],Table2[[#This Row],[50D EMA]]&gt;Table2[[#This Row],[200D EMA]]),"Uptrend","Downtrend/NoTrend")</f>
        <v>Uptrend</v>
      </c>
      <c r="AL565">
        <v>-0.06</v>
      </c>
      <c r="AM565" t="s">
        <v>10353</v>
      </c>
      <c r="AN565">
        <v>1.06</v>
      </c>
      <c r="AO565" t="s">
        <v>10354</v>
      </c>
      <c r="AQ565">
        <f>(Table2[[#This Row],[Sharpe Ratio]]-AVERAGE(Table2[Sharpe Ratio]))/_xlfn.STDEV.P(Table2[Sharpe Ratio])</f>
        <v>-0.72731567472953307</v>
      </c>
      <c r="AR56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-2.0518273286852762</v>
      </c>
      <c r="AS565">
        <f>_xlfn.RANK.AVG(Table2[[#This Row],[1Y Return vs Nifty Z-Score]],Table2[1Y Return vs Nifty Z-Score])</f>
        <v>446</v>
      </c>
      <c r="AT565">
        <f>_xlfn.RANK.AVG(Table2[[#This Row],[6M Return vs Nifty Z-Score]],Table2[6M Return vs Nifty Z-Score])</f>
        <v>549</v>
      </c>
      <c r="AU565">
        <f>_xlfn.RANK.AVG(Table2[[#This Row],[Sharpe Ratio Z-Score]],Table2[Sharpe Ratio Z-Score])</f>
        <v>548</v>
      </c>
      <c r="AV565">
        <f>(Table2[[#This Row],[Rank 1Y]]+Table2[[#This Row],[Rank 6M]]+Table2[[#This Row],[Rank Sharpe]])/3</f>
        <v>514.33333333333337</v>
      </c>
    </row>
    <row r="566" spans="1:48" x14ac:dyDescent="0.3">
      <c r="A566" t="s">
        <v>1713</v>
      </c>
      <c r="B566" t="s">
        <v>1714</v>
      </c>
      <c r="C566" t="s">
        <v>10323</v>
      </c>
      <c r="D566" t="s">
        <v>276</v>
      </c>
      <c r="E566">
        <v>4798.59354695</v>
      </c>
      <c r="F566">
        <v>287.89999999999998</v>
      </c>
      <c r="G566">
        <v>-0.99171238682323803</v>
      </c>
      <c r="H566">
        <f>(Table2[[#This Row],[1Y Return vs Nifty]]-AVERAGE(Table2[1Y Return vs Nifty]))/_xlfn.STDEV.P(Table2[1Y Return vs Nifty])</f>
        <v>-0.39802531775574135</v>
      </c>
      <c r="I566">
        <v>-14.4355702252985</v>
      </c>
      <c r="J566">
        <f>(Table2[[#This Row],[1M Return vs Nifty]]-AVERAGE(Table2[1M Return vs Nifty]))/_xlfn.STDEV.P(Table2[1M Return vs Nifty])</f>
        <v>-1.494384016805745</v>
      </c>
      <c r="K566">
        <v>-4.9099743944575298</v>
      </c>
      <c r="L566">
        <f>(Table2[[#This Row],[6M Return vs Nifty]]-AVERAGE(Table2[6M Return vs Nifty]))/_xlfn.STDEV.P(Table2[6M Return vs Nifty])</f>
        <v>-0.41637695161607868</v>
      </c>
      <c r="M566">
        <v>-4.1910543211597897</v>
      </c>
      <c r="N566">
        <f>(Table2[[#This Row],[1W Return vs Nifty]]-AVERAGE(Table2[1W Return vs Nifty]))/_xlfn.STDEV.P(Table2[1W Return vs Nifty])</f>
        <v>-0.78031006032130523</v>
      </c>
      <c r="O566">
        <v>290.45999999999998</v>
      </c>
      <c r="P566">
        <v>289.602524377034</v>
      </c>
      <c r="Q566">
        <v>270.17233242314398</v>
      </c>
      <c r="R566">
        <v>48.076542493112903</v>
      </c>
      <c r="S566" s="2">
        <f>(Table2[[#This Row],[Close Price]]-Table2[[#This Row],[20D EMA]])/Table2[[#This Row],[20D EMA]]</f>
        <v>-8.8136060042690988E-3</v>
      </c>
      <c r="T566" s="2">
        <f>(Table2[[#This Row],[Close Price]]-Table2[[#This Row],[50D EMA]])/Table2[[#This Row],[50D EMA]]</f>
        <v>-5.8788312729536312E-3</v>
      </c>
      <c r="U566" s="2">
        <f>(Table2[[#This Row],[Close Price]]-Table2[[#This Row],[200D EMA]])/Table2[[#This Row],[200D EMA]]</f>
        <v>6.5616147359941035E-2</v>
      </c>
      <c r="V566">
        <v>0.30315084902933398</v>
      </c>
      <c r="W566">
        <v>278.64999999999998</v>
      </c>
      <c r="X566">
        <v>290</v>
      </c>
      <c r="Y566">
        <v>278.64999999999998</v>
      </c>
      <c r="Z566">
        <v>290</v>
      </c>
      <c r="AA566">
        <v>278.64999999999998</v>
      </c>
      <c r="AB566">
        <v>290</v>
      </c>
      <c r="AC566" s="2">
        <f>(Table2[[#This Row],[Close Price]]/Table2[[#This Row],[Day Low]])-1</f>
        <v>3.3195765296967439E-2</v>
      </c>
      <c r="AD566" s="2">
        <f>(Table2[[#This Row],[Day High]]/Table2[[#This Row],[Close Price]])-1</f>
        <v>7.2941993747830391E-3</v>
      </c>
      <c r="AE566" s="2">
        <f>(Table2[[#This Row],[Close Price]]/Table2[[#This Row],[Current Week Low]])-1</f>
        <v>3.3195765296967439E-2</v>
      </c>
      <c r="AF566" s="2">
        <f>(Table2[[#This Row],[Current Week High]]/Table2[[#This Row],[Close Price]])-1</f>
        <v>7.2941993747830391E-3</v>
      </c>
      <c r="AG566" s="2">
        <f>(Table2[[#This Row],[Close Price]]/Table2[[#This Row],[Current Month Low]])-1</f>
        <v>3.3195765296967439E-2</v>
      </c>
      <c r="AH566" s="2">
        <f>(Table2[[#This Row],[Current Month High]]/Table2[[#This Row],[Close Price]])-1</f>
        <v>7.2941993747830391E-3</v>
      </c>
      <c r="AI566">
        <v>16.707189996526498</v>
      </c>
      <c r="AJ566">
        <v>36.899667142177798</v>
      </c>
      <c r="AK566" t="str">
        <f>IF(AND(Table2[[#This Row],[20D EMA]]&gt;Table2[[#This Row],[50D EMA]],Table2[[#This Row],[50D EMA]]&gt;Table2[[#This Row],[200D EMA]]),"Uptrend","Downtrend/NoTrend")</f>
        <v>Uptrend</v>
      </c>
      <c r="AL566">
        <v>0.04</v>
      </c>
      <c r="AM566" t="s">
        <v>10354</v>
      </c>
      <c r="AN566">
        <v>3.25</v>
      </c>
      <c r="AO566" t="s">
        <v>10354</v>
      </c>
      <c r="AP566">
        <v>-3.6001163058571997E-2</v>
      </c>
      <c r="AQ566">
        <f>(Table2[[#This Row],[Sharpe Ratio]]-AVERAGE(Table2[Sharpe Ratio]))/_xlfn.STDEV.P(Table2[Sharpe Ratio])</f>
        <v>-1.1392161907440748</v>
      </c>
      <c r="AR56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-4.2283125372429451</v>
      </c>
      <c r="AS566">
        <f>_xlfn.RANK.AVG(Table2[[#This Row],[1Y Return vs Nifty Z-Score]],Table2[1Y Return vs Nifty Z-Score])</f>
        <v>432</v>
      </c>
      <c r="AT566">
        <f>_xlfn.RANK.AVG(Table2[[#This Row],[6M Return vs Nifty Z-Score]],Table2[6M Return vs Nifty Z-Score])</f>
        <v>464</v>
      </c>
      <c r="AU566">
        <f>_xlfn.RANK.AVG(Table2[[#This Row],[Sharpe Ratio Z-Score]],Table2[Sharpe Ratio Z-Score])</f>
        <v>647</v>
      </c>
      <c r="AV566">
        <f>(Table2[[#This Row],[Rank 1Y]]+Table2[[#This Row],[Rank 6M]]+Table2[[#This Row],[Rank Sharpe]])/3</f>
        <v>514.33333333333337</v>
      </c>
    </row>
    <row r="567" spans="1:48" x14ac:dyDescent="0.3">
      <c r="A567" t="s">
        <v>1591</v>
      </c>
      <c r="B567" t="s">
        <v>1592</v>
      </c>
      <c r="C567" t="s">
        <v>10310</v>
      </c>
      <c r="D567" t="s">
        <v>535</v>
      </c>
      <c r="E567">
        <v>5998.8548889000003</v>
      </c>
      <c r="F567">
        <v>286.2</v>
      </c>
      <c r="G567">
        <v>-27.0792251387779</v>
      </c>
      <c r="H567">
        <f>(Table2[[#This Row],[1Y Return vs Nifty]]-AVERAGE(Table2[1Y Return vs Nifty]))/_xlfn.STDEV.P(Table2[1Y Return vs Nifty])</f>
        <v>-0.83862541228405818</v>
      </c>
      <c r="I567">
        <v>-4.34662965984952</v>
      </c>
      <c r="J567">
        <f>(Table2[[#This Row],[1M Return vs Nifty]]-AVERAGE(Table2[1M Return vs Nifty]))/_xlfn.STDEV.P(Table2[1M Return vs Nifty])</f>
        <v>-0.45836094367675395</v>
      </c>
      <c r="K567">
        <v>-37.877627132061299</v>
      </c>
      <c r="L567">
        <f>(Table2[[#This Row],[6M Return vs Nifty]]-AVERAGE(Table2[6M Return vs Nifty]))/_xlfn.STDEV.P(Table2[6M Return vs Nifty])</f>
        <v>-1.5684330883300643</v>
      </c>
      <c r="M567">
        <v>-1.0891868744204301</v>
      </c>
      <c r="N567">
        <f>(Table2[[#This Row],[1W Return vs Nifty]]-AVERAGE(Table2[1W Return vs Nifty]))/_xlfn.STDEV.P(Table2[1W Return vs Nifty])</f>
        <v>-3.49628812370631E-2</v>
      </c>
      <c r="O567">
        <v>293.11</v>
      </c>
      <c r="P567">
        <v>299.36171913361801</v>
      </c>
      <c r="Q567">
        <v>312.883852361827</v>
      </c>
      <c r="R567">
        <v>34.769990803022999</v>
      </c>
      <c r="S567" s="2">
        <f>(Table2[[#This Row],[Close Price]]-Table2[[#This Row],[20D EMA]])/Table2[[#This Row],[20D EMA]]</f>
        <v>-2.357476715226374E-2</v>
      </c>
      <c r="T567" s="2">
        <f>(Table2[[#This Row],[Close Price]]-Table2[[#This Row],[50D EMA]])/Table2[[#This Row],[50D EMA]]</f>
        <v>-4.3965939171211735E-2</v>
      </c>
      <c r="U567" s="2">
        <f>(Table2[[#This Row],[Close Price]]-Table2[[#This Row],[200D EMA]])/Table2[[#This Row],[200D EMA]]</f>
        <v>-8.5283571396868096E-2</v>
      </c>
      <c r="V567">
        <v>0.57931660348968905</v>
      </c>
      <c r="W567">
        <v>284.85000000000002</v>
      </c>
      <c r="X567">
        <v>293.89999999999998</v>
      </c>
      <c r="Y567">
        <v>284.85000000000002</v>
      </c>
      <c r="Z567">
        <v>293.89999999999998</v>
      </c>
      <c r="AA567">
        <v>284.85000000000002</v>
      </c>
      <c r="AB567">
        <v>293.89999999999998</v>
      </c>
      <c r="AC567" s="2">
        <f>(Table2[[#This Row],[Close Price]]/Table2[[#This Row],[Day Low]])-1</f>
        <v>4.7393364928909332E-3</v>
      </c>
      <c r="AD567" s="2">
        <f>(Table2[[#This Row],[Day High]]/Table2[[#This Row],[Close Price]])-1</f>
        <v>2.6904262753319363E-2</v>
      </c>
      <c r="AE567" s="2">
        <f>(Table2[[#This Row],[Close Price]]/Table2[[#This Row],[Current Week Low]])-1</f>
        <v>4.7393364928909332E-3</v>
      </c>
      <c r="AF567" s="2">
        <f>(Table2[[#This Row],[Current Week High]]/Table2[[#This Row],[Close Price]])-1</f>
        <v>2.6904262753319363E-2</v>
      </c>
      <c r="AG567" s="2">
        <f>(Table2[[#This Row],[Close Price]]/Table2[[#This Row],[Current Month Low]])-1</f>
        <v>4.7393364928909332E-3</v>
      </c>
      <c r="AH567" s="2">
        <f>(Table2[[#This Row],[Current Month High]]/Table2[[#This Row],[Close Price]])-1</f>
        <v>2.6904262753319363E-2</v>
      </c>
      <c r="AI567">
        <v>41.607267645003503</v>
      </c>
      <c r="AJ567">
        <v>12.433706540954599</v>
      </c>
      <c r="AK567" t="str">
        <f>IF(AND(Table2[[#This Row],[20D EMA]]&gt;Table2[[#This Row],[50D EMA]],Table2[[#This Row],[50D EMA]]&gt;Table2[[#This Row],[200D EMA]]),"Uptrend","Downtrend/NoTrend")</f>
        <v>Downtrend/NoTrend</v>
      </c>
      <c r="AL567">
        <v>-0.12</v>
      </c>
      <c r="AM567" t="s">
        <v>10353</v>
      </c>
      <c r="AN567">
        <v>-0.1</v>
      </c>
      <c r="AO567" t="s">
        <v>10353</v>
      </c>
      <c r="AP567">
        <v>0.104032476377984</v>
      </c>
      <c r="AQ567">
        <f>(Table2[[#This Row],[Sharpe Ratio]]-AVERAGE(Table2[Sharpe Ratio]))/_xlfn.STDEV.P(Table2[Sharpe Ratio])</f>
        <v>0.46295227946533146</v>
      </c>
      <c r="AR56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7">
        <f>_xlfn.RANK.AVG(Table2[[#This Row],[1Y Return vs Nifty Z-Score]],Table2[1Y Return vs Nifty Z-Score])</f>
        <v>607</v>
      </c>
      <c r="AT567">
        <f>_xlfn.RANK.AVG(Table2[[#This Row],[6M Return vs Nifty Z-Score]],Table2[6M Return vs Nifty Z-Score])</f>
        <v>722</v>
      </c>
      <c r="AU567">
        <f>_xlfn.RANK.AVG(Table2[[#This Row],[Sharpe Ratio Z-Score]],Table2[Sharpe Ratio Z-Score])</f>
        <v>223</v>
      </c>
      <c r="AV567">
        <f>(Table2[[#This Row],[Rank 1Y]]+Table2[[#This Row],[Rank 6M]]+Table2[[#This Row],[Rank Sharpe]])/3</f>
        <v>517.33333333333337</v>
      </c>
    </row>
    <row r="568" spans="1:48" x14ac:dyDescent="0.3">
      <c r="A568" t="s">
        <v>781</v>
      </c>
      <c r="B568" t="s">
        <v>782</v>
      </c>
      <c r="C568" t="s">
        <v>10318</v>
      </c>
      <c r="D568" t="s">
        <v>496</v>
      </c>
      <c r="E568">
        <v>21216.623570142001</v>
      </c>
      <c r="F568">
        <v>175.89</v>
      </c>
      <c r="G568">
        <v>-41.478653379271698</v>
      </c>
      <c r="H568">
        <f>(Table2[[#This Row],[1Y Return vs Nifty]]-AVERAGE(Table2[1Y Return vs Nifty]))/_xlfn.STDEV.P(Table2[1Y Return vs Nifty])</f>
        <v>-1.0818218221618037</v>
      </c>
      <c r="I568">
        <v>0.583671943861377</v>
      </c>
      <c r="J568">
        <f>(Table2[[#This Row],[1M Return vs Nifty]]-AVERAGE(Table2[1M Return vs Nifty]))/_xlfn.STDEV.P(Table2[1M Return vs Nifty])</f>
        <v>4.7926727044799493E-2</v>
      </c>
      <c r="K568">
        <v>-1.60224056442433</v>
      </c>
      <c r="L568">
        <f>(Table2[[#This Row],[6M Return vs Nifty]]-AVERAGE(Table2[6M Return vs Nifty]))/_xlfn.STDEV.P(Table2[6M Return vs Nifty])</f>
        <v>-0.300788041242741</v>
      </c>
      <c r="M568">
        <v>-6.8007772207263697</v>
      </c>
      <c r="N568">
        <f>(Table2[[#This Row],[1W Return vs Nifty]]-AVERAGE(Table2[1W Return vs Nifty]))/_xlfn.STDEV.P(Table2[1W Return vs Nifty])</f>
        <v>-1.4073999133800534</v>
      </c>
      <c r="O568">
        <v>175.91</v>
      </c>
      <c r="P568">
        <v>173.14007031253499</v>
      </c>
      <c r="Q568">
        <v>171.57042359224499</v>
      </c>
      <c r="R568">
        <v>48.349708510416399</v>
      </c>
      <c r="S568" s="2">
        <f>(Table2[[#This Row],[Close Price]]-Table2[[#This Row],[20D EMA]])/Table2[[#This Row],[20D EMA]]</f>
        <v>-1.1369450287084437E-4</v>
      </c>
      <c r="T568" s="2">
        <f>(Table2[[#This Row],[Close Price]]-Table2[[#This Row],[50D EMA]])/Table2[[#This Row],[50D EMA]]</f>
        <v>1.5882687828999393E-2</v>
      </c>
      <c r="U568" s="2">
        <f>(Table2[[#This Row],[Close Price]]-Table2[[#This Row],[200D EMA]])/Table2[[#This Row],[200D EMA]]</f>
        <v>2.5176696060510508E-2</v>
      </c>
      <c r="V568">
        <v>1.1979293157717099</v>
      </c>
      <c r="W568">
        <v>174.96</v>
      </c>
      <c r="X568">
        <v>177.67</v>
      </c>
      <c r="Y568">
        <v>174.96</v>
      </c>
      <c r="Z568">
        <v>177.67</v>
      </c>
      <c r="AA568">
        <v>174.96</v>
      </c>
      <c r="AB568">
        <v>177.67</v>
      </c>
      <c r="AC568" s="2">
        <f>(Table2[[#This Row],[Close Price]]/Table2[[#This Row],[Day Low]])-1</f>
        <v>5.3155006858709442E-3</v>
      </c>
      <c r="AD568" s="2">
        <f>(Table2[[#This Row],[Day High]]/Table2[[#This Row],[Close Price]])-1</f>
        <v>1.0119961339473571E-2</v>
      </c>
      <c r="AE568" s="2">
        <f>(Table2[[#This Row],[Close Price]]/Table2[[#This Row],[Current Week Low]])-1</f>
        <v>5.3155006858709442E-3</v>
      </c>
      <c r="AF568" s="2">
        <f>(Table2[[#This Row],[Current Week High]]/Table2[[#This Row],[Close Price]])-1</f>
        <v>1.0119961339473571E-2</v>
      </c>
      <c r="AG568" s="2">
        <f>(Table2[[#This Row],[Close Price]]/Table2[[#This Row],[Current Month Low]])-1</f>
        <v>5.3155006858709442E-3</v>
      </c>
      <c r="AH568" s="2">
        <f>(Table2[[#This Row],[Current Month High]]/Table2[[#This Row],[Close Price]])-1</f>
        <v>1.0119961339473571E-2</v>
      </c>
      <c r="AI568">
        <v>29.3422025129342</v>
      </c>
      <c r="AJ568">
        <v>23.6485061511423</v>
      </c>
      <c r="AK568" t="str">
        <f>IF(AND(Table2[[#This Row],[20D EMA]]&gt;Table2[[#This Row],[50D EMA]],Table2[[#This Row],[50D EMA]]&gt;Table2[[#This Row],[200D EMA]]),"Uptrend","Downtrend/NoTrend")</f>
        <v>Uptrend</v>
      </c>
      <c r="AL568">
        <v>-0.12</v>
      </c>
      <c r="AM568" t="s">
        <v>10353</v>
      </c>
      <c r="AN568">
        <v>3.2</v>
      </c>
      <c r="AO568" t="s">
        <v>10354</v>
      </c>
      <c r="AP568">
        <v>2.8067099920463998E-2</v>
      </c>
      <c r="AQ568">
        <f>(Table2[[#This Row],[Sharpe Ratio]]-AVERAGE(Table2[Sharpe Ratio]))/_xlfn.STDEV.P(Table2[Sharpe Ratio])</f>
        <v>-0.40619124545868091</v>
      </c>
      <c r="AR56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-3.1482742951984797</v>
      </c>
      <c r="AS568">
        <f>_xlfn.RANK.AVG(Table2[[#This Row],[1Y Return vs Nifty Z-Score]],Table2[1Y Return vs Nifty Z-Score])</f>
        <v>681</v>
      </c>
      <c r="AT568">
        <f>_xlfn.RANK.AVG(Table2[[#This Row],[6M Return vs Nifty Z-Score]],Table2[6M Return vs Nifty Z-Score])</f>
        <v>426</v>
      </c>
      <c r="AU568">
        <f>_xlfn.RANK.AVG(Table2[[#This Row],[Sharpe Ratio Z-Score]],Table2[Sharpe Ratio Z-Score])</f>
        <v>450</v>
      </c>
      <c r="AV568">
        <f>(Table2[[#This Row],[Rank 1Y]]+Table2[[#This Row],[Rank 6M]]+Table2[[#This Row],[Rank Sharpe]])/3</f>
        <v>519</v>
      </c>
    </row>
    <row r="569" spans="1:48" x14ac:dyDescent="0.3">
      <c r="A569" t="s">
        <v>680</v>
      </c>
      <c r="B569" t="s">
        <v>681</v>
      </c>
      <c r="C569" t="s">
        <v>10310</v>
      </c>
      <c r="D569" t="s">
        <v>535</v>
      </c>
      <c r="E569">
        <v>27001.348106450001</v>
      </c>
      <c r="F569">
        <v>833.5</v>
      </c>
      <c r="G569">
        <v>3.39017738663591</v>
      </c>
      <c r="H569">
        <f>(Table2[[#This Row],[1Y Return vs Nifty]]-AVERAGE(Table2[1Y Return vs Nifty]))/_xlfn.STDEV.P(Table2[1Y Return vs Nifty])</f>
        <v>-0.32401822222479215</v>
      </c>
      <c r="I569">
        <v>5.5026971629389703</v>
      </c>
      <c r="J569">
        <f>(Table2[[#This Row],[1M Return vs Nifty]]-AVERAGE(Table2[1M Return vs Nifty]))/_xlfn.STDEV.P(Table2[1M Return vs Nifty])</f>
        <v>0.55305643726635867</v>
      </c>
      <c r="K569">
        <v>-12.0767019539184</v>
      </c>
      <c r="L569">
        <f>(Table2[[#This Row],[6M Return vs Nifty]]-AVERAGE(Table2[6M Return vs Nifty]))/_xlfn.STDEV.P(Table2[6M Return vs Nifty])</f>
        <v>-0.66681857482623197</v>
      </c>
      <c r="M569">
        <v>0.89017384135934297</v>
      </c>
      <c r="N569">
        <f>(Table2[[#This Row],[1W Return vs Nifty]]-AVERAGE(Table2[1W Return vs Nifty]))/_xlfn.STDEV.P(Table2[1W Return vs Nifty])</f>
        <v>0.44065735438823639</v>
      </c>
      <c r="O569">
        <v>801.11</v>
      </c>
      <c r="P569">
        <v>780.38728481450801</v>
      </c>
      <c r="Q569">
        <v>735.24114497388803</v>
      </c>
      <c r="R569">
        <v>66.507702751153303</v>
      </c>
      <c r="S569" s="2">
        <f>(Table2[[#This Row],[Close Price]]-Table2[[#This Row],[20D EMA]])/Table2[[#This Row],[20D EMA]]</f>
        <v>4.0431401430515143E-2</v>
      </c>
      <c r="T569" s="2">
        <f>(Table2[[#This Row],[Close Price]]-Table2[[#This Row],[50D EMA]])/Table2[[#This Row],[50D EMA]]</f>
        <v>6.805943179624778E-2</v>
      </c>
      <c r="U569" s="2">
        <f>(Table2[[#This Row],[Close Price]]-Table2[[#This Row],[200D EMA]])/Table2[[#This Row],[200D EMA]]</f>
        <v>0.13364167076041647</v>
      </c>
      <c r="V569">
        <v>1.7658587542369699</v>
      </c>
      <c r="W569">
        <v>821.05</v>
      </c>
      <c r="X569">
        <v>840</v>
      </c>
      <c r="Y569">
        <v>821.05</v>
      </c>
      <c r="Z569">
        <v>840</v>
      </c>
      <c r="AA569">
        <v>821.05</v>
      </c>
      <c r="AB569">
        <v>840</v>
      </c>
      <c r="AC569" s="2">
        <f>(Table2[[#This Row],[Close Price]]/Table2[[#This Row],[Day Low]])-1</f>
        <v>1.5163510139455605E-2</v>
      </c>
      <c r="AD569" s="2">
        <f>(Table2[[#This Row],[Day High]]/Table2[[#This Row],[Close Price]])-1</f>
        <v>7.7984403119375489E-3</v>
      </c>
      <c r="AE569" s="2">
        <f>(Table2[[#This Row],[Close Price]]/Table2[[#This Row],[Current Week Low]])-1</f>
        <v>1.5163510139455605E-2</v>
      </c>
      <c r="AF569" s="2">
        <f>(Table2[[#This Row],[Current Week High]]/Table2[[#This Row],[Close Price]])-1</f>
        <v>7.7984403119375489E-3</v>
      </c>
      <c r="AG569" s="2">
        <f>(Table2[[#This Row],[Close Price]]/Table2[[#This Row],[Current Month Low]])-1</f>
        <v>1.5163510139455605E-2</v>
      </c>
      <c r="AH569" s="2">
        <f>(Table2[[#This Row],[Current Month High]]/Table2[[#This Row],[Close Price]])-1</f>
        <v>7.7984403119375489E-3</v>
      </c>
      <c r="AI569">
        <v>5.9268146370725798</v>
      </c>
      <c r="AJ569">
        <v>37.122645389487502</v>
      </c>
      <c r="AK569" t="str">
        <f>IF(AND(Table2[[#This Row],[20D EMA]]&gt;Table2[[#This Row],[50D EMA]],Table2[[#This Row],[50D EMA]]&gt;Table2[[#This Row],[200D EMA]]),"Uptrend","Downtrend/NoTrend")</f>
        <v>Uptrend</v>
      </c>
      <c r="AL569">
        <v>0.09</v>
      </c>
      <c r="AM569" t="s">
        <v>10354</v>
      </c>
      <c r="AN569">
        <v>3.46</v>
      </c>
      <c r="AO569" t="s">
        <v>10354</v>
      </c>
      <c r="AP569">
        <v>-2.4043119242919998E-2</v>
      </c>
      <c r="AQ569">
        <f>(Table2[[#This Row],[Sharpe Ratio]]-AVERAGE(Table2[Sharpe Ratio]))/_xlfn.STDEV.P(Table2[Sharpe Ratio])</f>
        <v>-1.0024004881464117</v>
      </c>
      <c r="AR56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-0.99952349354284076</v>
      </c>
      <c r="AS569">
        <f>_xlfn.RANK.AVG(Table2[[#This Row],[1Y Return vs Nifty Z-Score]],Table2[1Y Return vs Nifty Z-Score])</f>
        <v>403</v>
      </c>
      <c r="AT569">
        <f>_xlfn.RANK.AVG(Table2[[#This Row],[6M Return vs Nifty Z-Score]],Table2[6M Return vs Nifty Z-Score])</f>
        <v>539</v>
      </c>
      <c r="AU569">
        <f>_xlfn.RANK.AVG(Table2[[#This Row],[Sharpe Ratio Z-Score]],Table2[Sharpe Ratio Z-Score])</f>
        <v>617</v>
      </c>
      <c r="AV569">
        <f>(Table2[[#This Row],[Rank 1Y]]+Table2[[#This Row],[Rank 6M]]+Table2[[#This Row],[Rank Sharpe]])/3</f>
        <v>519.66666666666663</v>
      </c>
    </row>
    <row r="570" spans="1:48" x14ac:dyDescent="0.3">
      <c r="A570" t="s">
        <v>1038</v>
      </c>
      <c r="B570" t="s">
        <v>1039</v>
      </c>
      <c r="C570" t="s">
        <v>627</v>
      </c>
      <c r="D570" t="s">
        <v>627</v>
      </c>
      <c r="E570">
        <v>13222.435187863</v>
      </c>
      <c r="F570">
        <v>26.63</v>
      </c>
      <c r="G570">
        <v>0.473304689274201</v>
      </c>
      <c r="H570">
        <f>(Table2[[#This Row],[1Y Return vs Nifty]]-AVERAGE(Table2[1Y Return vs Nifty]))/_xlfn.STDEV.P(Table2[1Y Return vs Nifty])</f>
        <v>-0.37328218994775336</v>
      </c>
      <c r="I570">
        <v>2.1280768982547902</v>
      </c>
      <c r="J570">
        <f>(Table2[[#This Row],[1M Return vs Nifty]]-AVERAGE(Table2[1M Return vs Nifty]))/_xlfn.STDEV.P(Table2[1M Return vs Nifty])</f>
        <v>0.20652010527183218</v>
      </c>
      <c r="K570">
        <v>-20.172808809789299</v>
      </c>
      <c r="L570">
        <f>(Table2[[#This Row],[6M Return vs Nifty]]-AVERAGE(Table2[6M Return vs Nifty]))/_xlfn.STDEV.P(Table2[6M Return vs Nifty])</f>
        <v>-0.94973740016800168</v>
      </c>
      <c r="M570">
        <v>-5.0803843136754798</v>
      </c>
      <c r="N570">
        <f>(Table2[[#This Row],[1W Return vs Nifty]]-AVERAGE(Table2[1W Return vs Nifty]))/_xlfn.STDEV.P(Table2[1W Return vs Nifty])</f>
        <v>-0.99400700662162789</v>
      </c>
      <c r="O570">
        <v>27.01</v>
      </c>
      <c r="P570">
        <v>26.895258931622799</v>
      </c>
      <c r="Q570">
        <v>25.7085636654813</v>
      </c>
      <c r="R570">
        <v>43.112366558067698</v>
      </c>
      <c r="S570" s="2">
        <f>(Table2[[#This Row],[Close Price]]-Table2[[#This Row],[20D EMA]])/Table2[[#This Row],[20D EMA]]</f>
        <v>-1.406886338393197E-2</v>
      </c>
      <c r="T570" s="2">
        <f>(Table2[[#This Row],[Close Price]]-Table2[[#This Row],[50D EMA]])/Table2[[#This Row],[50D EMA]]</f>
        <v>-9.8626651000899828E-3</v>
      </c>
      <c r="U570" s="2">
        <f>(Table2[[#This Row],[Close Price]]-Table2[[#This Row],[200D EMA]])/Table2[[#This Row],[200D EMA]]</f>
        <v>3.58416108542036E-2</v>
      </c>
      <c r="V570">
        <v>2.8256582385501998</v>
      </c>
      <c r="W570">
        <v>26.46</v>
      </c>
      <c r="X570">
        <v>27.3</v>
      </c>
      <c r="Y570">
        <v>26.46</v>
      </c>
      <c r="Z570">
        <v>27.3</v>
      </c>
      <c r="AA570">
        <v>26.46</v>
      </c>
      <c r="AB570">
        <v>27.3</v>
      </c>
      <c r="AC570" s="2">
        <f>(Table2[[#This Row],[Close Price]]/Table2[[#This Row],[Day Low]])-1</f>
        <v>6.4247921390778728E-3</v>
      </c>
      <c r="AD570" s="2">
        <f>(Table2[[#This Row],[Day High]]/Table2[[#This Row],[Close Price]])-1</f>
        <v>2.5159594442358379E-2</v>
      </c>
      <c r="AE570" s="2">
        <f>(Table2[[#This Row],[Close Price]]/Table2[[#This Row],[Current Week Low]])-1</f>
        <v>6.4247921390778728E-3</v>
      </c>
      <c r="AF570" s="2">
        <f>(Table2[[#This Row],[Current Week High]]/Table2[[#This Row],[Close Price]])-1</f>
        <v>2.5159594442358379E-2</v>
      </c>
      <c r="AG570" s="2">
        <f>(Table2[[#This Row],[Close Price]]/Table2[[#This Row],[Current Month Low]])-1</f>
        <v>6.4247921390778728E-3</v>
      </c>
      <c r="AH570" s="2">
        <f>(Table2[[#This Row],[Current Month High]]/Table2[[#This Row],[Close Price]])-1</f>
        <v>2.5159594442358379E-2</v>
      </c>
      <c r="AI570">
        <v>46.639128802102803</v>
      </c>
      <c r="AJ570">
        <v>65.403726708074501</v>
      </c>
      <c r="AK570" t="str">
        <f>IF(AND(Table2[[#This Row],[20D EMA]]&gt;Table2[[#This Row],[50D EMA]],Table2[[#This Row],[50D EMA]]&gt;Table2[[#This Row],[200D EMA]]),"Uptrend","Downtrend/NoTrend")</f>
        <v>Uptrend</v>
      </c>
      <c r="AL570">
        <v>-0.12</v>
      </c>
      <c r="AM570" t="s">
        <v>10353</v>
      </c>
      <c r="AN570">
        <v>6.31</v>
      </c>
      <c r="AO570" t="s">
        <v>10354</v>
      </c>
      <c r="AP570">
        <v>7.0143076213110001E-3</v>
      </c>
      <c r="AQ570">
        <f>(Table2[[#This Row],[Sharpe Ratio]]-AVERAGE(Table2[Sharpe Ratio]))/_xlfn.STDEV.P(Table2[Sharpe Ratio])</f>
        <v>-0.64706279723215443</v>
      </c>
      <c r="AR57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-2.757569288697705</v>
      </c>
      <c r="AS570">
        <f>_xlfn.RANK.AVG(Table2[[#This Row],[1Y Return vs Nifty Z-Score]],Table2[1Y Return vs Nifty Z-Score])</f>
        <v>426</v>
      </c>
      <c r="AT570">
        <f>_xlfn.RANK.AVG(Table2[[#This Row],[6M Return vs Nifty Z-Score]],Table2[6M Return vs Nifty Z-Score])</f>
        <v>629</v>
      </c>
      <c r="AU570">
        <f>_xlfn.RANK.AVG(Table2[[#This Row],[Sharpe Ratio Z-Score]],Table2[Sharpe Ratio Z-Score])</f>
        <v>505</v>
      </c>
      <c r="AV570">
        <f>(Table2[[#This Row],[Rank 1Y]]+Table2[[#This Row],[Rank 6M]]+Table2[[#This Row],[Rank Sharpe]])/3</f>
        <v>520</v>
      </c>
    </row>
    <row r="571" spans="1:48" x14ac:dyDescent="0.3">
      <c r="A571" t="s">
        <v>1895</v>
      </c>
      <c r="B571" t="s">
        <v>1896</v>
      </c>
      <c r="C571" t="s">
        <v>10321</v>
      </c>
      <c r="D571" t="s">
        <v>257</v>
      </c>
      <c r="E571">
        <v>3811.53560246999</v>
      </c>
      <c r="F571">
        <v>163.95</v>
      </c>
      <c r="G571">
        <v>-21.309692091527602</v>
      </c>
      <c r="H571">
        <f>(Table2[[#This Row],[1Y Return vs Nifty]]-AVERAGE(Table2[1Y Return vs Nifty]))/_xlfn.STDEV.P(Table2[1Y Return vs Nifty])</f>
        <v>-0.74118197909159089</v>
      </c>
      <c r="I571">
        <v>-0.917951118317194</v>
      </c>
      <c r="J571">
        <f>(Table2[[#This Row],[1M Return vs Nifty]]-AVERAGE(Table2[1M Return vs Nifty]))/_xlfn.STDEV.P(Table2[1M Return vs Nifty])</f>
        <v>-0.10627342206574059</v>
      </c>
      <c r="K571">
        <v>-7.9650683297497</v>
      </c>
      <c r="L571">
        <f>(Table2[[#This Row],[6M Return vs Nifty]]-AVERAGE(Table2[6M Return vs Nifty]))/_xlfn.STDEV.P(Table2[6M Return vs Nifty])</f>
        <v>-0.52313734928237754</v>
      </c>
      <c r="M571">
        <v>-6.3131302623879302</v>
      </c>
      <c r="N571">
        <f>(Table2[[#This Row],[1W Return vs Nifty]]-AVERAGE(Table2[1W Return vs Nifty]))/_xlfn.STDEV.P(Table2[1W Return vs Nifty])</f>
        <v>-1.2902233121785296</v>
      </c>
      <c r="O571">
        <v>168.7</v>
      </c>
      <c r="P571">
        <v>160.96703100219099</v>
      </c>
      <c r="Q571">
        <v>147.945360516867</v>
      </c>
      <c r="R571">
        <v>36.974764826650002</v>
      </c>
      <c r="S571" s="2">
        <f>(Table2[[#This Row],[Close Price]]-Table2[[#This Row],[20D EMA]])/Table2[[#This Row],[20D EMA]]</f>
        <v>-2.8156490812092472E-2</v>
      </c>
      <c r="T571" s="2">
        <f>(Table2[[#This Row],[Close Price]]-Table2[[#This Row],[50D EMA]])/Table2[[#This Row],[50D EMA]]</f>
        <v>1.8531552574690861E-2</v>
      </c>
      <c r="U571" s="2">
        <f>(Table2[[#This Row],[Close Price]]-Table2[[#This Row],[200D EMA]])/Table2[[#This Row],[200D EMA]]</f>
        <v>0.10817939425216601</v>
      </c>
      <c r="V571">
        <v>1.0355682127437</v>
      </c>
      <c r="W571">
        <v>162.5</v>
      </c>
      <c r="X571">
        <v>168.69</v>
      </c>
      <c r="Y571">
        <v>162.5</v>
      </c>
      <c r="Z571">
        <v>168.69</v>
      </c>
      <c r="AA571">
        <v>162.5</v>
      </c>
      <c r="AB571">
        <v>168.69</v>
      </c>
      <c r="AC571" s="2">
        <f>(Table2[[#This Row],[Close Price]]/Table2[[#This Row],[Day Low]])-1</f>
        <v>8.9230769230768114E-3</v>
      </c>
      <c r="AD571" s="2">
        <f>(Table2[[#This Row],[Day High]]/Table2[[#This Row],[Close Price]])-1</f>
        <v>2.8911253430924155E-2</v>
      </c>
      <c r="AE571" s="2">
        <f>(Table2[[#This Row],[Close Price]]/Table2[[#This Row],[Current Week Low]])-1</f>
        <v>8.9230769230768114E-3</v>
      </c>
      <c r="AF571" s="2">
        <f>(Table2[[#This Row],[Current Week High]]/Table2[[#This Row],[Close Price]])-1</f>
        <v>2.8911253430924155E-2</v>
      </c>
      <c r="AG571" s="2">
        <f>(Table2[[#This Row],[Close Price]]/Table2[[#This Row],[Current Month Low]])-1</f>
        <v>8.9230769230768114E-3</v>
      </c>
      <c r="AH571" s="2">
        <f>(Table2[[#This Row],[Current Month High]]/Table2[[#This Row],[Close Price]])-1</f>
        <v>2.8911253430924155E-2</v>
      </c>
      <c r="AI571">
        <v>12.3818237267459</v>
      </c>
      <c r="AJ571">
        <v>46.318607764390897</v>
      </c>
      <c r="AK571" t="str">
        <f>IF(AND(Table2[[#This Row],[20D EMA]]&gt;Table2[[#This Row],[50D EMA]],Table2[[#This Row],[50D EMA]]&gt;Table2[[#This Row],[200D EMA]]),"Uptrend","Downtrend/NoTrend")</f>
        <v>Uptrend</v>
      </c>
      <c r="AL571">
        <v>0.21</v>
      </c>
      <c r="AM571" t="s">
        <v>10354</v>
      </c>
      <c r="AN571">
        <v>0.66</v>
      </c>
      <c r="AO571" t="s">
        <v>10354</v>
      </c>
      <c r="AP571">
        <v>8.6464723704079999E-3</v>
      </c>
      <c r="AQ571">
        <f>(Table2[[#This Row],[Sharpe Ratio]]-AVERAGE(Table2[Sharpe Ratio]))/_xlfn.STDEV.P(Table2[Sharpe Ratio])</f>
        <v>-0.62838869214060444</v>
      </c>
      <c r="AR57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-3.2892047547588428</v>
      </c>
      <c r="AS571">
        <f>_xlfn.RANK.AVG(Table2[[#This Row],[1Y Return vs Nifty Z-Score]],Table2[1Y Return vs Nifty Z-Score])</f>
        <v>568</v>
      </c>
      <c r="AT571">
        <f>_xlfn.RANK.AVG(Table2[[#This Row],[6M Return vs Nifty Z-Score]],Table2[6M Return vs Nifty Z-Score])</f>
        <v>494</v>
      </c>
      <c r="AU571">
        <f>_xlfn.RANK.AVG(Table2[[#This Row],[Sharpe Ratio Z-Score]],Table2[Sharpe Ratio Z-Score])</f>
        <v>500</v>
      </c>
      <c r="AV571">
        <f>(Table2[[#This Row],[Rank 1Y]]+Table2[[#This Row],[Rank 6M]]+Table2[[#This Row],[Rank Sharpe]])/3</f>
        <v>520.66666666666663</v>
      </c>
    </row>
    <row r="572" spans="1:48" x14ac:dyDescent="0.3">
      <c r="A572" t="s">
        <v>1443</v>
      </c>
      <c r="B572" t="s">
        <v>1444</v>
      </c>
      <c r="C572" t="s">
        <v>10321</v>
      </c>
      <c r="D572" t="s">
        <v>156</v>
      </c>
      <c r="E572">
        <v>7487.9798000000001</v>
      </c>
      <c r="F572">
        <v>399.7</v>
      </c>
      <c r="G572">
        <v>-35.841488554755998</v>
      </c>
      <c r="H572">
        <f>(Table2[[#This Row],[1Y Return vs Nifty]]-AVERAGE(Table2[1Y Return vs Nifty]))/_xlfn.STDEV.P(Table2[1Y Return vs Nifty])</f>
        <v>-0.98661399694024365</v>
      </c>
      <c r="I572">
        <v>-15.054824735417601</v>
      </c>
      <c r="J572">
        <f>(Table2[[#This Row],[1M Return vs Nifty]]-AVERAGE(Table2[1M Return vs Nifty]))/_xlfn.STDEV.P(Table2[1M Return vs Nifty])</f>
        <v>-1.5579746343201051</v>
      </c>
      <c r="K572">
        <v>-19.430371725888801</v>
      </c>
      <c r="L572">
        <f>(Table2[[#This Row],[6M Return vs Nifty]]-AVERAGE(Table2[6M Return vs Nifty]))/_xlfn.STDEV.P(Table2[6M Return vs Nifty])</f>
        <v>-0.92379290222514399</v>
      </c>
      <c r="M572">
        <v>-2.1924604551768301</v>
      </c>
      <c r="N572">
        <f>(Table2[[#This Row],[1W Return vs Nifty]]-AVERAGE(Table2[1W Return vs Nifty]))/_xlfn.STDEV.P(Table2[1W Return vs Nifty])</f>
        <v>-0.30006829444205579</v>
      </c>
      <c r="O572">
        <v>427.32</v>
      </c>
      <c r="P572">
        <v>444.68806684818202</v>
      </c>
      <c r="Q572">
        <v>424.18416623441499</v>
      </c>
      <c r="R572">
        <v>34.969905151196798</v>
      </c>
      <c r="S572" s="2">
        <f>(Table2[[#This Row],[Close Price]]-Table2[[#This Row],[20D EMA]])/Table2[[#This Row],[20D EMA]]</f>
        <v>-6.4635402040625303E-2</v>
      </c>
      <c r="T572" s="2">
        <f>(Table2[[#This Row],[Close Price]]-Table2[[#This Row],[50D EMA]])/Table2[[#This Row],[50D EMA]]</f>
        <v>-0.1011676952949158</v>
      </c>
      <c r="U572" s="2">
        <f>(Table2[[#This Row],[Close Price]]-Table2[[#This Row],[200D EMA]])/Table2[[#This Row],[200D EMA]]</f>
        <v>-5.7720603887143736E-2</v>
      </c>
      <c r="V572">
        <v>0.426047738598478</v>
      </c>
      <c r="W572">
        <v>398.05</v>
      </c>
      <c r="X572">
        <v>418.3</v>
      </c>
      <c r="Y572">
        <v>398.05</v>
      </c>
      <c r="Z572">
        <v>418.3</v>
      </c>
      <c r="AA572">
        <v>398.05</v>
      </c>
      <c r="AB572">
        <v>418.3</v>
      </c>
      <c r="AC572" s="2">
        <f>(Table2[[#This Row],[Close Price]]/Table2[[#This Row],[Day Low]])-1</f>
        <v>4.1452078884560706E-3</v>
      </c>
      <c r="AD572" s="2">
        <f>(Table2[[#This Row],[Day High]]/Table2[[#This Row],[Close Price]])-1</f>
        <v>4.6534901175881993E-2</v>
      </c>
      <c r="AE572" s="2">
        <f>(Table2[[#This Row],[Close Price]]/Table2[[#This Row],[Current Week Low]])-1</f>
        <v>4.1452078884560706E-3</v>
      </c>
      <c r="AF572" s="2">
        <f>(Table2[[#This Row],[Current Week High]]/Table2[[#This Row],[Close Price]])-1</f>
        <v>4.6534901175881993E-2</v>
      </c>
      <c r="AG572" s="2">
        <f>(Table2[[#This Row],[Close Price]]/Table2[[#This Row],[Current Month Low]])-1</f>
        <v>4.1452078884560706E-3</v>
      </c>
      <c r="AH572" s="2">
        <f>(Table2[[#This Row],[Current Month High]]/Table2[[#This Row],[Close Price]])-1</f>
        <v>4.6534901175881993E-2</v>
      </c>
      <c r="AI572">
        <v>36.977733299974901</v>
      </c>
      <c r="AJ572">
        <v>15.855072463768099</v>
      </c>
      <c r="AK572" t="str">
        <f>IF(AND(Table2[[#This Row],[20D EMA]]&gt;Table2[[#This Row],[50D EMA]],Table2[[#This Row],[50D EMA]]&gt;Table2[[#This Row],[200D EMA]]),"Uptrend","Downtrend/NoTrend")</f>
        <v>Downtrend/NoTrend</v>
      </c>
      <c r="AL572">
        <v>-0.03</v>
      </c>
      <c r="AM572" t="s">
        <v>10353</v>
      </c>
      <c r="AN572">
        <v>-1.73</v>
      </c>
      <c r="AO572" t="s">
        <v>10353</v>
      </c>
      <c r="AP572">
        <v>8.2366388194450996E-2</v>
      </c>
      <c r="AQ572">
        <f>(Table2[[#This Row],[Sharpe Ratio]]-AVERAGE(Table2[Sharpe Ratio]))/_xlfn.STDEV.P(Table2[Sharpe Ratio])</f>
        <v>0.21506381852048678</v>
      </c>
      <c r="AR57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2">
        <f>_xlfn.RANK.AVG(Table2[[#This Row],[1Y Return vs Nifty Z-Score]],Table2[1Y Return vs Nifty Z-Score])</f>
        <v>664</v>
      </c>
      <c r="AT572">
        <f>_xlfn.RANK.AVG(Table2[[#This Row],[6M Return vs Nifty Z-Score]],Table2[6M Return vs Nifty Z-Score])</f>
        <v>619</v>
      </c>
      <c r="AU572">
        <f>_xlfn.RANK.AVG(Table2[[#This Row],[Sharpe Ratio Z-Score]],Table2[Sharpe Ratio Z-Score])</f>
        <v>283</v>
      </c>
      <c r="AV572">
        <f>(Table2[[#This Row],[Rank 1Y]]+Table2[[#This Row],[Rank 6M]]+Table2[[#This Row],[Rank Sharpe]])/3</f>
        <v>522</v>
      </c>
    </row>
    <row r="573" spans="1:48" x14ac:dyDescent="0.3">
      <c r="A573" t="s">
        <v>1612</v>
      </c>
      <c r="B573" t="s">
        <v>1613</v>
      </c>
      <c r="C573" t="s">
        <v>10323</v>
      </c>
      <c r="D573" t="s">
        <v>276</v>
      </c>
      <c r="E573">
        <v>5733.9553382399999</v>
      </c>
      <c r="F573">
        <v>780.8</v>
      </c>
      <c r="G573">
        <v>-25.063221378925999</v>
      </c>
      <c r="H573">
        <f>(Table2[[#This Row],[1Y Return vs Nifty]]-AVERAGE(Table2[1Y Return vs Nifty]))/_xlfn.STDEV.P(Table2[1Y Return vs Nifty])</f>
        <v>-0.80457649947255849</v>
      </c>
      <c r="I573">
        <v>-2.8503112713637502</v>
      </c>
      <c r="J573">
        <f>(Table2[[#This Row],[1M Return vs Nifty]]-AVERAGE(Table2[1M Return vs Nifty]))/_xlfn.STDEV.P(Table2[1M Return vs Nifty])</f>
        <v>-0.30470552612702645</v>
      </c>
      <c r="K573">
        <v>-16.092825270669699</v>
      </c>
      <c r="L573">
        <f>(Table2[[#This Row],[6M Return vs Nifty]]-AVERAGE(Table2[6M Return vs Nifty]))/_xlfn.STDEV.P(Table2[6M Return vs Nifty])</f>
        <v>-0.80716218829756692</v>
      </c>
      <c r="M573">
        <v>-1.2856483833369901</v>
      </c>
      <c r="N573">
        <f>(Table2[[#This Row],[1W Return vs Nifty]]-AVERAGE(Table2[1W Return vs Nifty]))/_xlfn.STDEV.P(Table2[1W Return vs Nifty])</f>
        <v>-8.2170582398993483E-2</v>
      </c>
      <c r="O573">
        <v>767.42</v>
      </c>
      <c r="P573">
        <v>768.71630055220396</v>
      </c>
      <c r="Q573">
        <v>761.77762562876399</v>
      </c>
      <c r="R573">
        <v>58.978136611437002</v>
      </c>
      <c r="S573" s="2">
        <f>(Table2[[#This Row],[Close Price]]-Table2[[#This Row],[20D EMA]])/Table2[[#This Row],[20D EMA]]</f>
        <v>1.7435042089077684E-2</v>
      </c>
      <c r="T573" s="2">
        <f>(Table2[[#This Row],[Close Price]]-Table2[[#This Row],[50D EMA]])/Table2[[#This Row],[50D EMA]]</f>
        <v>1.5719322510938979E-2</v>
      </c>
      <c r="U573" s="2">
        <f>(Table2[[#This Row],[Close Price]]-Table2[[#This Row],[200D EMA]])/Table2[[#This Row],[200D EMA]]</f>
        <v>2.4971033187716801E-2</v>
      </c>
      <c r="V573">
        <v>0.729573042500684</v>
      </c>
      <c r="W573">
        <v>768.55</v>
      </c>
      <c r="X573">
        <v>789.5</v>
      </c>
      <c r="Y573">
        <v>768.55</v>
      </c>
      <c r="Z573">
        <v>789.5</v>
      </c>
      <c r="AA573">
        <v>768.55</v>
      </c>
      <c r="AB573">
        <v>789.5</v>
      </c>
      <c r="AC573" s="2">
        <f>(Table2[[#This Row],[Close Price]]/Table2[[#This Row],[Day Low]])-1</f>
        <v>1.5939106108906476E-2</v>
      </c>
      <c r="AD573" s="2">
        <f>(Table2[[#This Row],[Day High]]/Table2[[#This Row],[Close Price]])-1</f>
        <v>1.1142418032787038E-2</v>
      </c>
      <c r="AE573" s="2">
        <f>(Table2[[#This Row],[Close Price]]/Table2[[#This Row],[Current Week Low]])-1</f>
        <v>1.5939106108906476E-2</v>
      </c>
      <c r="AF573" s="2">
        <f>(Table2[[#This Row],[Current Week High]]/Table2[[#This Row],[Close Price]])-1</f>
        <v>1.1142418032787038E-2</v>
      </c>
      <c r="AG573" s="2">
        <f>(Table2[[#This Row],[Close Price]]/Table2[[#This Row],[Current Month Low]])-1</f>
        <v>1.5939106108906476E-2</v>
      </c>
      <c r="AH573" s="2">
        <f>(Table2[[#This Row],[Current Month High]]/Table2[[#This Row],[Close Price]])-1</f>
        <v>1.1142418032787038E-2</v>
      </c>
      <c r="AI573">
        <v>11.270491803278601</v>
      </c>
      <c r="AJ573">
        <v>21.0542635658914</v>
      </c>
      <c r="AK573" t="str">
        <f>IF(AND(Table2[[#This Row],[20D EMA]]&gt;Table2[[#This Row],[50D EMA]],Table2[[#This Row],[50D EMA]]&gt;Table2[[#This Row],[200D EMA]]),"Uptrend","Downtrend/NoTrend")</f>
        <v>Downtrend/NoTrend</v>
      </c>
      <c r="AL573">
        <v>-0.01</v>
      </c>
      <c r="AM573" t="s">
        <v>10353</v>
      </c>
      <c r="AN573">
        <v>7.52</v>
      </c>
      <c r="AO573" t="s">
        <v>10354</v>
      </c>
      <c r="AP573">
        <v>4.7704422462795E-2</v>
      </c>
      <c r="AQ573">
        <f>(Table2[[#This Row],[Sharpe Ratio]]-AVERAGE(Table2[Sharpe Ratio]))/_xlfn.STDEV.P(Table2[Sharpe Ratio])</f>
        <v>-0.18151452389914777</v>
      </c>
      <c r="AR57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3">
        <f>_xlfn.RANK.AVG(Table2[[#This Row],[1Y Return vs Nifty Z-Score]],Table2[1Y Return vs Nifty Z-Score])</f>
        <v>594</v>
      </c>
      <c r="AT573">
        <f>_xlfn.RANK.AVG(Table2[[#This Row],[6M Return vs Nifty Z-Score]],Table2[6M Return vs Nifty Z-Score])</f>
        <v>582</v>
      </c>
      <c r="AU573">
        <f>_xlfn.RANK.AVG(Table2[[#This Row],[Sharpe Ratio Z-Score]],Table2[Sharpe Ratio Z-Score])</f>
        <v>390</v>
      </c>
      <c r="AV573">
        <f>(Table2[[#This Row],[Rank 1Y]]+Table2[[#This Row],[Rank 6M]]+Table2[[#This Row],[Rank Sharpe]])/3</f>
        <v>522</v>
      </c>
    </row>
    <row r="574" spans="1:48" x14ac:dyDescent="0.3">
      <c r="A574" t="s">
        <v>1356</v>
      </c>
      <c r="B574" t="s">
        <v>1357</v>
      </c>
      <c r="C574" t="s">
        <v>10318</v>
      </c>
      <c r="D574" t="s">
        <v>305</v>
      </c>
      <c r="E574">
        <v>8306.87059787</v>
      </c>
      <c r="F574">
        <v>412.1</v>
      </c>
      <c r="G574">
        <v>-30.7288011982778</v>
      </c>
      <c r="H574">
        <f>(Table2[[#This Row],[1Y Return vs Nifty]]-AVERAGE(Table2[1Y Return vs Nifty]))/_xlfn.STDEV.P(Table2[1Y Return vs Nifty])</f>
        <v>-0.90026423435548975</v>
      </c>
      <c r="I574">
        <v>-10.166149207003601</v>
      </c>
      <c r="J574">
        <f>(Table2[[#This Row],[1M Return vs Nifty]]-AVERAGE(Table2[1M Return vs Nifty]))/_xlfn.STDEV.P(Table2[1M Return vs Nifty])</f>
        <v>-1.0559615030481226</v>
      </c>
      <c r="K574">
        <v>-14.4306776885378</v>
      </c>
      <c r="L574">
        <f>(Table2[[#This Row],[6M Return vs Nifty]]-AVERAGE(Table2[6M Return vs Nifty]))/_xlfn.STDEV.P(Table2[6M Return vs Nifty])</f>
        <v>-0.74907836481882717</v>
      </c>
      <c r="M574">
        <v>-2.0316150772286501</v>
      </c>
      <c r="N574">
        <f>(Table2[[#This Row],[1W Return vs Nifty]]-AVERAGE(Table2[1W Return vs Nifty]))/_xlfn.STDEV.P(Table2[1W Return vs Nifty])</f>
        <v>-0.26141878707885852</v>
      </c>
      <c r="O574">
        <v>415.77</v>
      </c>
      <c r="P574">
        <v>425.236453020255</v>
      </c>
      <c r="Q574">
        <v>409.00627681184602</v>
      </c>
      <c r="R574">
        <v>50.345617966428897</v>
      </c>
      <c r="S574" s="2">
        <f>(Table2[[#This Row],[Close Price]]-Table2[[#This Row],[20D EMA]])/Table2[[#This Row],[20D EMA]]</f>
        <v>-8.8269956947349716E-3</v>
      </c>
      <c r="T574" s="2">
        <f>(Table2[[#This Row],[Close Price]]-Table2[[#This Row],[50D EMA]])/Table2[[#This Row],[50D EMA]]</f>
        <v>-3.0892114086064151E-2</v>
      </c>
      <c r="U574" s="2">
        <f>(Table2[[#This Row],[Close Price]]-Table2[[#This Row],[200D EMA]])/Table2[[#This Row],[200D EMA]]</f>
        <v>7.563999291818199E-3</v>
      </c>
      <c r="V574">
        <v>0.70992938401148498</v>
      </c>
      <c r="W574">
        <v>406.85</v>
      </c>
      <c r="X574">
        <v>414</v>
      </c>
      <c r="Y574">
        <v>406.85</v>
      </c>
      <c r="Z574">
        <v>414</v>
      </c>
      <c r="AA574">
        <v>406.85</v>
      </c>
      <c r="AB574">
        <v>414</v>
      </c>
      <c r="AC574" s="2">
        <f>(Table2[[#This Row],[Close Price]]/Table2[[#This Row],[Day Low]])-1</f>
        <v>1.2904018680103269E-2</v>
      </c>
      <c r="AD574" s="2">
        <f>(Table2[[#This Row],[Day High]]/Table2[[#This Row],[Close Price]])-1</f>
        <v>4.6105314244115903E-3</v>
      </c>
      <c r="AE574" s="2">
        <f>(Table2[[#This Row],[Close Price]]/Table2[[#This Row],[Current Week Low]])-1</f>
        <v>1.2904018680103269E-2</v>
      </c>
      <c r="AF574" s="2">
        <f>(Table2[[#This Row],[Current Week High]]/Table2[[#This Row],[Close Price]])-1</f>
        <v>4.6105314244115903E-3</v>
      </c>
      <c r="AG574" s="2">
        <f>(Table2[[#This Row],[Close Price]]/Table2[[#This Row],[Current Month Low]])-1</f>
        <v>1.2904018680103269E-2</v>
      </c>
      <c r="AH574" s="2">
        <f>(Table2[[#This Row],[Current Month High]]/Table2[[#This Row],[Close Price]])-1</f>
        <v>4.6105314244115903E-3</v>
      </c>
      <c r="AI574">
        <v>22.543072069885898</v>
      </c>
      <c r="AJ574">
        <v>18.504672897196201</v>
      </c>
      <c r="AK574" t="str">
        <f>IF(AND(Table2[[#This Row],[20D EMA]]&gt;Table2[[#This Row],[50D EMA]],Table2[[#This Row],[50D EMA]]&gt;Table2[[#This Row],[200D EMA]]),"Uptrend","Downtrend/NoTrend")</f>
        <v>Downtrend/NoTrend</v>
      </c>
      <c r="AL574">
        <v>-0.12</v>
      </c>
      <c r="AM574" t="s">
        <v>10353</v>
      </c>
      <c r="AN574">
        <v>1.74</v>
      </c>
      <c r="AO574" t="s">
        <v>10354</v>
      </c>
      <c r="AP574">
        <v>5.2628930453822997E-2</v>
      </c>
      <c r="AQ574">
        <f>(Table2[[#This Row],[Sharpe Ratio]]-AVERAGE(Table2[Sharpe Ratio]))/_xlfn.STDEV.P(Table2[Sharpe Ratio])</f>
        <v>-0.1251716946599353</v>
      </c>
      <c r="AR57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4">
        <f>_xlfn.RANK.AVG(Table2[[#This Row],[1Y Return vs Nifty Z-Score]],Table2[1Y Return vs Nifty Z-Score])</f>
        <v>630</v>
      </c>
      <c r="AT574">
        <f>_xlfn.RANK.AVG(Table2[[#This Row],[6M Return vs Nifty Z-Score]],Table2[6M Return vs Nifty Z-Score])</f>
        <v>564</v>
      </c>
      <c r="AU574">
        <f>_xlfn.RANK.AVG(Table2[[#This Row],[Sharpe Ratio Z-Score]],Table2[Sharpe Ratio Z-Score])</f>
        <v>375</v>
      </c>
      <c r="AV574">
        <f>(Table2[[#This Row],[Rank 1Y]]+Table2[[#This Row],[Rank 6M]]+Table2[[#This Row],[Rank Sharpe]])/3</f>
        <v>523</v>
      </c>
    </row>
    <row r="575" spans="1:48" x14ac:dyDescent="0.3">
      <c r="A575" t="s">
        <v>813</v>
      </c>
      <c r="B575" t="s">
        <v>814</v>
      </c>
      <c r="C575" t="s">
        <v>10320</v>
      </c>
      <c r="D575" t="s">
        <v>40</v>
      </c>
      <c r="E575">
        <v>19934.874318499998</v>
      </c>
      <c r="F575">
        <v>902.5</v>
      </c>
      <c r="G575">
        <v>-16.070710794903501</v>
      </c>
      <c r="H575">
        <f>(Table2[[#This Row],[1Y Return vs Nifty]]-AVERAGE(Table2[1Y Return vs Nifty]))/_xlfn.STDEV.P(Table2[1Y Return vs Nifty])</f>
        <v>-0.65269919897865325</v>
      </c>
      <c r="I575">
        <v>-5.1511941539090804</v>
      </c>
      <c r="J575">
        <f>(Table2[[#This Row],[1M Return vs Nifty]]-AVERAGE(Table2[1M Return vs Nifty]))/_xlfn.STDEV.P(Table2[1M Return vs Nifty])</f>
        <v>-0.54098085547608199</v>
      </c>
      <c r="K575">
        <v>-6.49571411740793</v>
      </c>
      <c r="L575">
        <f>(Table2[[#This Row],[6M Return vs Nifty]]-AVERAGE(Table2[6M Return vs Nifty]))/_xlfn.STDEV.P(Table2[6M Return vs Nifty])</f>
        <v>-0.47179069895188397</v>
      </c>
      <c r="M575">
        <v>-2.7215535090473599</v>
      </c>
      <c r="N575">
        <f>(Table2[[#This Row],[1W Return vs Nifty]]-AVERAGE(Table2[1W Return vs Nifty]))/_xlfn.STDEV.P(Table2[1W Return vs Nifty])</f>
        <v>-0.42720397059417831</v>
      </c>
      <c r="O575">
        <v>907.44</v>
      </c>
      <c r="P575">
        <v>912.82506196473503</v>
      </c>
      <c r="Q575">
        <v>860.17644632515805</v>
      </c>
      <c r="R575">
        <v>49.531307837907903</v>
      </c>
      <c r="S575" s="2">
        <f>(Table2[[#This Row],[Close Price]]-Table2[[#This Row],[20D EMA]])/Table2[[#This Row],[20D EMA]]</f>
        <v>-5.4438860971524885E-3</v>
      </c>
      <c r="T575" s="2">
        <f>(Table2[[#This Row],[Close Price]]-Table2[[#This Row],[50D EMA]])/Table2[[#This Row],[50D EMA]]</f>
        <v>-1.1311107018152744E-2</v>
      </c>
      <c r="U575" s="2">
        <f>(Table2[[#This Row],[Close Price]]-Table2[[#This Row],[200D EMA]])/Table2[[#This Row],[200D EMA]]</f>
        <v>4.9203339449314661E-2</v>
      </c>
      <c r="V575">
        <v>0.41334847917690698</v>
      </c>
      <c r="W575">
        <v>885.65</v>
      </c>
      <c r="X575">
        <v>908</v>
      </c>
      <c r="Y575">
        <v>885.65</v>
      </c>
      <c r="Z575">
        <v>908</v>
      </c>
      <c r="AA575">
        <v>885.65</v>
      </c>
      <c r="AB575">
        <v>908</v>
      </c>
      <c r="AC575" s="2">
        <f>(Table2[[#This Row],[Close Price]]/Table2[[#This Row],[Day Low]])-1</f>
        <v>1.9025574436854376E-2</v>
      </c>
      <c r="AD575" s="2">
        <f>(Table2[[#This Row],[Day High]]/Table2[[#This Row],[Close Price]])-1</f>
        <v>6.0941828254847952E-3</v>
      </c>
      <c r="AE575" s="2">
        <f>(Table2[[#This Row],[Close Price]]/Table2[[#This Row],[Current Week Low]])-1</f>
        <v>1.9025574436854376E-2</v>
      </c>
      <c r="AF575" s="2">
        <f>(Table2[[#This Row],[Current Week High]]/Table2[[#This Row],[Close Price]])-1</f>
        <v>6.0941828254847952E-3</v>
      </c>
      <c r="AG575" s="2">
        <f>(Table2[[#This Row],[Close Price]]/Table2[[#This Row],[Current Month Low]])-1</f>
        <v>1.9025574436854376E-2</v>
      </c>
      <c r="AH575" s="2">
        <f>(Table2[[#This Row],[Current Month High]]/Table2[[#This Row],[Close Price]])-1</f>
        <v>6.0941828254847952E-3</v>
      </c>
      <c r="AI575">
        <v>13.573407202216</v>
      </c>
      <c r="AJ575">
        <v>26.898200224971799</v>
      </c>
      <c r="AK575" t="str">
        <f>IF(AND(Table2[[#This Row],[20D EMA]]&gt;Table2[[#This Row],[50D EMA]],Table2[[#This Row],[50D EMA]]&gt;Table2[[#This Row],[200D EMA]]),"Uptrend","Downtrend/NoTrend")</f>
        <v>Downtrend/NoTrend</v>
      </c>
      <c r="AL575">
        <v>-0.06</v>
      </c>
      <c r="AM575" t="s">
        <v>10353</v>
      </c>
      <c r="AN575">
        <v>1.58</v>
      </c>
      <c r="AO575" t="s">
        <v>10354</v>
      </c>
      <c r="AQ575">
        <f>(Table2[[#This Row],[Sharpe Ratio]]-AVERAGE(Table2[Sharpe Ratio]))/_xlfn.STDEV.P(Table2[Sharpe Ratio])</f>
        <v>-0.72731567472953307</v>
      </c>
      <c r="AR57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5">
        <f>_xlfn.RANK.AVG(Table2[[#This Row],[1Y Return vs Nifty Z-Score]],Table2[1Y Return vs Nifty Z-Score])</f>
        <v>542</v>
      </c>
      <c r="AT575">
        <f>_xlfn.RANK.AVG(Table2[[#This Row],[6M Return vs Nifty Z-Score]],Table2[6M Return vs Nifty Z-Score])</f>
        <v>482</v>
      </c>
      <c r="AU575">
        <f>_xlfn.RANK.AVG(Table2[[#This Row],[Sharpe Ratio Z-Score]],Table2[Sharpe Ratio Z-Score])</f>
        <v>548</v>
      </c>
      <c r="AV575">
        <f>(Table2[[#This Row],[Rank 1Y]]+Table2[[#This Row],[Rank 6M]]+Table2[[#This Row],[Rank Sharpe]])/3</f>
        <v>524</v>
      </c>
    </row>
    <row r="576" spans="1:48" x14ac:dyDescent="0.3">
      <c r="A576" t="s">
        <v>608</v>
      </c>
      <c r="B576" t="s">
        <v>609</v>
      </c>
      <c r="C576" t="s">
        <v>10315</v>
      </c>
      <c r="D576" t="s">
        <v>517</v>
      </c>
      <c r="E576">
        <v>31058.2832223</v>
      </c>
      <c r="F576">
        <v>70.25</v>
      </c>
      <c r="G576">
        <v>-23.5458200189866</v>
      </c>
      <c r="H576">
        <f>(Table2[[#This Row],[1Y Return vs Nifty]]-AVERAGE(Table2[1Y Return vs Nifty]))/_xlfn.STDEV.P(Table2[1Y Return vs Nifty])</f>
        <v>-0.77894863724653607</v>
      </c>
      <c r="I576">
        <v>-4.7616679655208696</v>
      </c>
      <c r="J576">
        <f>(Table2[[#This Row],[1M Return vs Nifty]]-AVERAGE(Table2[1M Return vs Nifty]))/_xlfn.STDEV.P(Table2[1M Return vs Nifty])</f>
        <v>-0.50098080629944008</v>
      </c>
      <c r="K576">
        <v>-14.639761406937</v>
      </c>
      <c r="L576">
        <f>(Table2[[#This Row],[6M Return vs Nifty]]-AVERAGE(Table2[6M Return vs Nifty]))/_xlfn.STDEV.P(Table2[6M Return vs Nifty])</f>
        <v>-0.75638480494624416</v>
      </c>
      <c r="M576">
        <v>-2.9800234895390298</v>
      </c>
      <c r="N576">
        <f>(Table2[[#This Row],[1W Return vs Nifty]]-AVERAGE(Table2[1W Return vs Nifty]))/_xlfn.STDEV.P(Table2[1W Return vs Nifty])</f>
        <v>-0.48931167640215412</v>
      </c>
      <c r="O576">
        <v>71.25</v>
      </c>
      <c r="P576">
        <v>71.635082805405204</v>
      </c>
      <c r="Q576">
        <v>68.197651960339002</v>
      </c>
      <c r="R576">
        <v>41.797783772530799</v>
      </c>
      <c r="S576" s="2">
        <f>(Table2[[#This Row],[Close Price]]-Table2[[#This Row],[20D EMA]])/Table2[[#This Row],[20D EMA]]</f>
        <v>-1.4035087719298246E-2</v>
      </c>
      <c r="T576" s="2">
        <f>(Table2[[#This Row],[Close Price]]-Table2[[#This Row],[50D EMA]])/Table2[[#This Row],[50D EMA]]</f>
        <v>-1.9335257965259076E-2</v>
      </c>
      <c r="U576" s="2">
        <f>(Table2[[#This Row],[Close Price]]-Table2[[#This Row],[200D EMA]])/Table2[[#This Row],[200D EMA]]</f>
        <v>3.0094115862736168E-2</v>
      </c>
      <c r="V576">
        <v>0.48740911521784802</v>
      </c>
      <c r="W576">
        <v>69.900000000000006</v>
      </c>
      <c r="X576">
        <v>70.72</v>
      </c>
      <c r="Y576">
        <v>69.900000000000006</v>
      </c>
      <c r="Z576">
        <v>70.72</v>
      </c>
      <c r="AA576">
        <v>69.900000000000006</v>
      </c>
      <c r="AB576">
        <v>70.72</v>
      </c>
      <c r="AC576" s="2">
        <f>(Table2[[#This Row],[Close Price]]/Table2[[#This Row],[Day Low]])-1</f>
        <v>5.0071530758224458E-3</v>
      </c>
      <c r="AD576" s="2">
        <f>(Table2[[#This Row],[Day High]]/Table2[[#This Row],[Close Price]])-1</f>
        <v>6.6903914590747959E-3</v>
      </c>
      <c r="AE576" s="2">
        <f>(Table2[[#This Row],[Close Price]]/Table2[[#This Row],[Current Week Low]])-1</f>
        <v>5.0071530758224458E-3</v>
      </c>
      <c r="AF576" s="2">
        <f>(Table2[[#This Row],[Current Week High]]/Table2[[#This Row],[Close Price]])-1</f>
        <v>6.6903914590747959E-3</v>
      </c>
      <c r="AG576" s="2">
        <f>(Table2[[#This Row],[Close Price]]/Table2[[#This Row],[Current Month Low]])-1</f>
        <v>5.0071530758224458E-3</v>
      </c>
      <c r="AH576" s="2">
        <f>(Table2[[#This Row],[Current Month High]]/Table2[[#This Row],[Close Price]])-1</f>
        <v>6.6903914590747959E-3</v>
      </c>
      <c r="AI576">
        <v>13.8790035587188</v>
      </c>
      <c r="AJ576">
        <v>21.4347450302506</v>
      </c>
      <c r="AK576" t="str">
        <f>IF(AND(Table2[[#This Row],[20D EMA]]&gt;Table2[[#This Row],[50D EMA]],Table2[[#This Row],[50D EMA]]&gt;Table2[[#This Row],[200D EMA]]),"Uptrend","Downtrend/NoTrend")</f>
        <v>Downtrend/NoTrend</v>
      </c>
      <c r="AL576">
        <v>0.08</v>
      </c>
      <c r="AM576" t="s">
        <v>10354</v>
      </c>
      <c r="AN576">
        <v>1.8</v>
      </c>
      <c r="AO576" t="s">
        <v>10354</v>
      </c>
      <c r="AP576">
        <v>3.6461274674203001E-2</v>
      </c>
      <c r="AQ576">
        <f>(Table2[[#This Row],[Sharpe Ratio]]-AVERAGE(Table2[Sharpe Ratio]))/_xlfn.STDEV.P(Table2[Sharpe Ratio])</f>
        <v>-0.31015087845842432</v>
      </c>
      <c r="AR57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6">
        <f>_xlfn.RANK.AVG(Table2[[#This Row],[1Y Return vs Nifty Z-Score]],Table2[1Y Return vs Nifty Z-Score])</f>
        <v>585</v>
      </c>
      <c r="AT576">
        <f>_xlfn.RANK.AVG(Table2[[#This Row],[6M Return vs Nifty Z-Score]],Table2[6M Return vs Nifty Z-Score])</f>
        <v>568</v>
      </c>
      <c r="AU576">
        <f>_xlfn.RANK.AVG(Table2[[#This Row],[Sharpe Ratio Z-Score]],Table2[Sharpe Ratio Z-Score])</f>
        <v>423</v>
      </c>
      <c r="AV576">
        <f>(Table2[[#This Row],[Rank 1Y]]+Table2[[#This Row],[Rank 6M]]+Table2[[#This Row],[Rank Sharpe]])/3</f>
        <v>525.33333333333337</v>
      </c>
    </row>
    <row r="577" spans="1:48" x14ac:dyDescent="0.3">
      <c r="A577" t="s">
        <v>418</v>
      </c>
      <c r="B577" t="s">
        <v>419</v>
      </c>
      <c r="C577" t="s">
        <v>10311</v>
      </c>
      <c r="D577" t="s">
        <v>27</v>
      </c>
      <c r="E577">
        <v>56008.2</v>
      </c>
      <c r="F577">
        <v>1965.2</v>
      </c>
      <c r="G577">
        <v>-25.694993794812198</v>
      </c>
      <c r="H577">
        <f>(Table2[[#This Row],[1Y Return vs Nifty]]-AVERAGE(Table2[1Y Return vs Nifty]))/_xlfn.STDEV.P(Table2[1Y Return vs Nifty])</f>
        <v>-0.81524669976365305</v>
      </c>
      <c r="I577">
        <v>-1.6954610615143799</v>
      </c>
      <c r="J577">
        <f>(Table2[[#This Row],[1M Return vs Nifty]]-AVERAGE(Table2[1M Return vs Nifty]))/_xlfn.STDEV.P(Table2[1M Return vs Nifty])</f>
        <v>-0.18611512947931264</v>
      </c>
      <c r="K577">
        <v>-10.309373354714101</v>
      </c>
      <c r="L577">
        <f>(Table2[[#This Row],[6M Return vs Nifty]]-AVERAGE(Table2[6M Return vs Nifty]))/_xlfn.STDEV.P(Table2[6M Return vs Nifty])</f>
        <v>-0.60505919588260881</v>
      </c>
      <c r="M577">
        <v>1.0837992522147499</v>
      </c>
      <c r="N577">
        <f>(Table2[[#This Row],[1W Return vs Nifty]]-AVERAGE(Table2[1W Return vs Nifty]))/_xlfn.STDEV.P(Table2[1W Return vs Nifty])</f>
        <v>0.48718357004964713</v>
      </c>
      <c r="O577">
        <v>1910.9</v>
      </c>
      <c r="P577">
        <v>1883.05630184386</v>
      </c>
      <c r="Q577">
        <v>1808.0668027127299</v>
      </c>
      <c r="R577">
        <v>69.197422588022306</v>
      </c>
      <c r="S577" s="2">
        <f>(Table2[[#This Row],[Close Price]]-Table2[[#This Row],[20D EMA]])/Table2[[#This Row],[20D EMA]]</f>
        <v>2.8415929666649197E-2</v>
      </c>
      <c r="T577" s="2">
        <f>(Table2[[#This Row],[Close Price]]-Table2[[#This Row],[50D EMA]])/Table2[[#This Row],[50D EMA]]</f>
        <v>4.3622539631824199E-2</v>
      </c>
      <c r="U577" s="2">
        <f>(Table2[[#This Row],[Close Price]]-Table2[[#This Row],[200D EMA]])/Table2[[#This Row],[200D EMA]]</f>
        <v>8.6906743186432947E-2</v>
      </c>
      <c r="V577">
        <v>0.69397636619865699</v>
      </c>
      <c r="W577">
        <v>1943.45</v>
      </c>
      <c r="X577">
        <v>1973.6</v>
      </c>
      <c r="Y577">
        <v>1943.45</v>
      </c>
      <c r="Z577">
        <v>1973.6</v>
      </c>
      <c r="AA577">
        <v>1943.45</v>
      </c>
      <c r="AB577">
        <v>1973.6</v>
      </c>
      <c r="AC577" s="2">
        <f>(Table2[[#This Row],[Close Price]]/Table2[[#This Row],[Day Low]])-1</f>
        <v>1.1191437906815205E-2</v>
      </c>
      <c r="AD577" s="2">
        <f>(Table2[[#This Row],[Day High]]/Table2[[#This Row],[Close Price]])-1</f>
        <v>4.2743741095052634E-3</v>
      </c>
      <c r="AE577" s="2">
        <f>(Table2[[#This Row],[Close Price]]/Table2[[#This Row],[Current Week Low]])-1</f>
        <v>1.1191437906815205E-2</v>
      </c>
      <c r="AF577" s="2">
        <f>(Table2[[#This Row],[Current Week High]]/Table2[[#This Row],[Close Price]])-1</f>
        <v>4.2743741095052634E-3</v>
      </c>
      <c r="AG577" s="2">
        <f>(Table2[[#This Row],[Close Price]]/Table2[[#This Row],[Current Month Low]])-1</f>
        <v>1.1191437906815205E-2</v>
      </c>
      <c r="AH577" s="2">
        <f>(Table2[[#This Row],[Current Month High]]/Table2[[#This Row],[Close Price]])-1</f>
        <v>4.2743741095052634E-3</v>
      </c>
      <c r="AI577">
        <v>6.0782617545288096</v>
      </c>
      <c r="AJ577">
        <v>27.329273033562199</v>
      </c>
      <c r="AK577" t="str">
        <f>IF(AND(Table2[[#This Row],[20D EMA]]&gt;Table2[[#This Row],[50D EMA]],Table2[[#This Row],[50D EMA]]&gt;Table2[[#This Row],[200D EMA]]),"Uptrend","Downtrend/NoTrend")</f>
        <v>Uptrend</v>
      </c>
      <c r="AL577">
        <v>-0.06</v>
      </c>
      <c r="AM577" t="s">
        <v>10353</v>
      </c>
      <c r="AN577">
        <v>7.19</v>
      </c>
      <c r="AO577" t="s">
        <v>10354</v>
      </c>
      <c r="AP577">
        <v>2.3767821708938E-2</v>
      </c>
      <c r="AQ577">
        <f>(Table2[[#This Row],[Sharpe Ratio]]-AVERAGE(Table2[Sharpe Ratio]))/_xlfn.STDEV.P(Table2[Sharpe Ratio])</f>
        <v>-0.45538062611664776</v>
      </c>
      <c r="AR57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-1.5746180811925747</v>
      </c>
      <c r="AS577">
        <f>_xlfn.RANK.AVG(Table2[[#This Row],[1Y Return vs Nifty Z-Score]],Table2[1Y Return vs Nifty Z-Score])</f>
        <v>599</v>
      </c>
      <c r="AT577">
        <f>_xlfn.RANK.AVG(Table2[[#This Row],[6M Return vs Nifty Z-Score]],Table2[6M Return vs Nifty Z-Score])</f>
        <v>518</v>
      </c>
      <c r="AU577">
        <f>_xlfn.RANK.AVG(Table2[[#This Row],[Sharpe Ratio Z-Score]],Table2[Sharpe Ratio Z-Score])</f>
        <v>461</v>
      </c>
      <c r="AV577">
        <f>(Table2[[#This Row],[Rank 1Y]]+Table2[[#This Row],[Rank 6M]]+Table2[[#This Row],[Rank Sharpe]])/3</f>
        <v>526</v>
      </c>
    </row>
    <row r="578" spans="1:48" x14ac:dyDescent="0.3">
      <c r="A578" t="s">
        <v>1057</v>
      </c>
      <c r="B578" t="s">
        <v>1058</v>
      </c>
      <c r="C578" t="s">
        <v>10318</v>
      </c>
      <c r="D578" t="s">
        <v>496</v>
      </c>
      <c r="E578">
        <v>12736.459699700001</v>
      </c>
      <c r="F578">
        <v>819.5</v>
      </c>
      <c r="G578">
        <v>-43.016921472082302</v>
      </c>
      <c r="H578">
        <f>(Table2[[#This Row],[1Y Return vs Nifty]]-AVERAGE(Table2[1Y Return vs Nifty]))/_xlfn.STDEV.P(Table2[1Y Return vs Nifty])</f>
        <v>-1.1078021091115999</v>
      </c>
      <c r="I578">
        <v>-0.91444816127728101</v>
      </c>
      <c r="J578">
        <f>(Table2[[#This Row],[1M Return vs Nifty]]-AVERAGE(Table2[1M Return vs Nifty]))/_xlfn.STDEV.P(Table2[1M Return vs Nifty])</f>
        <v>-0.10591370696047393</v>
      </c>
      <c r="K578">
        <v>-4.8610698989692702</v>
      </c>
      <c r="L578">
        <f>(Table2[[#This Row],[6M Return vs Nifty]]-AVERAGE(Table2[6M Return vs Nifty]))/_xlfn.STDEV.P(Table2[6M Return vs Nifty])</f>
        <v>-0.4146679817786269</v>
      </c>
      <c r="M578">
        <v>-7.0490883522529302</v>
      </c>
      <c r="N578">
        <f>(Table2[[#This Row],[1W Return vs Nifty]]-AVERAGE(Table2[1W Return vs Nifty]))/_xlfn.STDEV.P(Table2[1W Return vs Nifty])</f>
        <v>-1.4670665511704881</v>
      </c>
      <c r="O578">
        <v>832.93</v>
      </c>
      <c r="P578">
        <v>829.81799481190501</v>
      </c>
      <c r="Q578">
        <v>826.39329844358599</v>
      </c>
      <c r="R578">
        <v>40.718958088823896</v>
      </c>
      <c r="S578" s="2">
        <f>(Table2[[#This Row],[Close Price]]-Table2[[#This Row],[20D EMA]])/Table2[[#This Row],[20D EMA]]</f>
        <v>-1.6123803921097753E-2</v>
      </c>
      <c r="T578" s="2">
        <f>(Table2[[#This Row],[Close Price]]-Table2[[#This Row],[50D EMA]])/Table2[[#This Row],[50D EMA]]</f>
        <v>-1.2434045629781494E-2</v>
      </c>
      <c r="U578" s="2">
        <f>(Table2[[#This Row],[Close Price]]-Table2[[#This Row],[200D EMA]])/Table2[[#This Row],[200D EMA]]</f>
        <v>-8.3414258762367788E-3</v>
      </c>
      <c r="V578">
        <v>0.85966393647820605</v>
      </c>
      <c r="W578">
        <v>813.1</v>
      </c>
      <c r="X578">
        <v>845.75</v>
      </c>
      <c r="Y578">
        <v>813.1</v>
      </c>
      <c r="Z578">
        <v>845.75</v>
      </c>
      <c r="AA578">
        <v>813.1</v>
      </c>
      <c r="AB578">
        <v>845.75</v>
      </c>
      <c r="AC578" s="2">
        <f>(Table2[[#This Row],[Close Price]]/Table2[[#This Row],[Day Low]])-1</f>
        <v>7.8711105645061785E-3</v>
      </c>
      <c r="AD578" s="2">
        <f>(Table2[[#This Row],[Day High]]/Table2[[#This Row],[Close Price]])-1</f>
        <v>3.2031726662599125E-2</v>
      </c>
      <c r="AE578" s="2">
        <f>(Table2[[#This Row],[Close Price]]/Table2[[#This Row],[Current Week Low]])-1</f>
        <v>7.8711105645061785E-3</v>
      </c>
      <c r="AF578" s="2">
        <f>(Table2[[#This Row],[Current Week High]]/Table2[[#This Row],[Close Price]])-1</f>
        <v>3.2031726662599125E-2</v>
      </c>
      <c r="AG578" s="2">
        <f>(Table2[[#This Row],[Close Price]]/Table2[[#This Row],[Current Month Low]])-1</f>
        <v>7.8711105645061785E-3</v>
      </c>
      <c r="AH578" s="2">
        <f>(Table2[[#This Row],[Current Month High]]/Table2[[#This Row],[Close Price]])-1</f>
        <v>3.2031726662599125E-2</v>
      </c>
      <c r="AI578">
        <v>25.070164734594201</v>
      </c>
      <c r="AJ578">
        <v>15.593483320403401</v>
      </c>
      <c r="AK578" t="str">
        <f>IF(AND(Table2[[#This Row],[20D EMA]]&gt;Table2[[#This Row],[50D EMA]],Table2[[#This Row],[50D EMA]]&gt;Table2[[#This Row],[200D EMA]]),"Uptrend","Downtrend/NoTrend")</f>
        <v>Uptrend</v>
      </c>
      <c r="AL578">
        <v>-0.09</v>
      </c>
      <c r="AM578" t="s">
        <v>10353</v>
      </c>
      <c r="AN578">
        <v>2.98</v>
      </c>
      <c r="AO578" t="s">
        <v>10354</v>
      </c>
      <c r="AP578">
        <v>3.4907488988092997E-2</v>
      </c>
      <c r="AQ578">
        <f>(Table2[[#This Row],[Sharpe Ratio]]-AVERAGE(Table2[Sharpe Ratio]))/_xlfn.STDEV.P(Table2[Sharpe Ratio])</f>
        <v>-0.32792822428593177</v>
      </c>
      <c r="AR57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-3.4233785733071205</v>
      </c>
      <c r="AS578">
        <f>_xlfn.RANK.AVG(Table2[[#This Row],[1Y Return vs Nifty Z-Score]],Table2[1Y Return vs Nifty Z-Score])</f>
        <v>688</v>
      </c>
      <c r="AT578">
        <f>_xlfn.RANK.AVG(Table2[[#This Row],[6M Return vs Nifty Z-Score]],Table2[6M Return vs Nifty Z-Score])</f>
        <v>463</v>
      </c>
      <c r="AU578">
        <f>_xlfn.RANK.AVG(Table2[[#This Row],[Sharpe Ratio Z-Score]],Table2[Sharpe Ratio Z-Score])</f>
        <v>427</v>
      </c>
      <c r="AV578">
        <f>(Table2[[#This Row],[Rank 1Y]]+Table2[[#This Row],[Rank 6M]]+Table2[[#This Row],[Rank Sharpe]])/3</f>
        <v>526</v>
      </c>
    </row>
    <row r="579" spans="1:48" x14ac:dyDescent="0.3">
      <c r="A579" t="s">
        <v>589</v>
      </c>
      <c r="B579" t="s">
        <v>590</v>
      </c>
      <c r="C579" t="s">
        <v>10310</v>
      </c>
      <c r="D579" t="s">
        <v>549</v>
      </c>
      <c r="E579">
        <v>33175.997019000002</v>
      </c>
      <c r="F579">
        <v>4536.6000000000004</v>
      </c>
      <c r="G579">
        <v>-13.268156018433499</v>
      </c>
      <c r="H579">
        <f>(Table2[[#This Row],[1Y Return vs Nifty]]-AVERAGE(Table2[1Y Return vs Nifty]))/_xlfn.STDEV.P(Table2[1Y Return vs Nifty])</f>
        <v>-0.60536598208004544</v>
      </c>
      <c r="I579">
        <v>1.49199926029845</v>
      </c>
      <c r="J579">
        <f>(Table2[[#This Row],[1M Return vs Nifty]]-AVERAGE(Table2[1M Return vs Nifty]))/_xlfn.STDEV.P(Table2[1M Return vs Nifty])</f>
        <v>0.14120193782410562</v>
      </c>
      <c r="K579">
        <v>-21.120679855859201</v>
      </c>
      <c r="L579">
        <f>(Table2[[#This Row],[6M Return vs Nifty]]-AVERAGE(Table2[6M Return vs Nifty]))/_xlfn.STDEV.P(Table2[6M Return vs Nifty])</f>
        <v>-0.98286079733945919</v>
      </c>
      <c r="M579">
        <v>-2.92090497418967</v>
      </c>
      <c r="N579">
        <f>(Table2[[#This Row],[1W Return vs Nifty]]-AVERAGE(Table2[1W Return vs Nifty]))/_xlfn.STDEV.P(Table2[1W Return vs Nifty])</f>
        <v>-0.4751060988254549</v>
      </c>
      <c r="O579">
        <v>4475.03</v>
      </c>
      <c r="P579">
        <v>4404.6887446082401</v>
      </c>
      <c r="Q579">
        <v>4311.4781184385802</v>
      </c>
      <c r="R579">
        <v>56.256260134478097</v>
      </c>
      <c r="S579" s="2">
        <f>(Table2[[#This Row],[Close Price]]-Table2[[#This Row],[20D EMA]])/Table2[[#This Row],[20D EMA]]</f>
        <v>1.3758566981674004E-2</v>
      </c>
      <c r="T579" s="2">
        <f>(Table2[[#This Row],[Close Price]]-Table2[[#This Row],[50D EMA]])/Table2[[#This Row],[50D EMA]]</f>
        <v>2.9947917557905143E-2</v>
      </c>
      <c r="U579" s="2">
        <f>(Table2[[#This Row],[Close Price]]-Table2[[#This Row],[200D EMA]])/Table2[[#This Row],[200D EMA]]</f>
        <v>5.2214548091676048E-2</v>
      </c>
      <c r="V579">
        <v>0.49882999538033101</v>
      </c>
      <c r="W579">
        <v>4456.3500000000004</v>
      </c>
      <c r="X579">
        <v>4576.95</v>
      </c>
      <c r="Y579">
        <v>4456.3500000000004</v>
      </c>
      <c r="Z579">
        <v>4576.95</v>
      </c>
      <c r="AA579">
        <v>4456.3500000000004</v>
      </c>
      <c r="AB579">
        <v>4576.95</v>
      </c>
      <c r="AC579" s="2">
        <f>(Table2[[#This Row],[Close Price]]/Table2[[#This Row],[Day Low]])-1</f>
        <v>1.8008011040425487E-2</v>
      </c>
      <c r="AD579" s="2">
        <f>(Table2[[#This Row],[Day High]]/Table2[[#This Row],[Close Price]])-1</f>
        <v>8.8943261473348745E-3</v>
      </c>
      <c r="AE579" s="2">
        <f>(Table2[[#This Row],[Close Price]]/Table2[[#This Row],[Current Week Low]])-1</f>
        <v>1.8008011040425487E-2</v>
      </c>
      <c r="AF579" s="2">
        <f>(Table2[[#This Row],[Current Week High]]/Table2[[#This Row],[Close Price]])-1</f>
        <v>8.8943261473348745E-3</v>
      </c>
      <c r="AG579" s="2">
        <f>(Table2[[#This Row],[Close Price]]/Table2[[#This Row],[Current Month Low]])-1</f>
        <v>1.8008011040425487E-2</v>
      </c>
      <c r="AH579" s="2">
        <f>(Table2[[#This Row],[Current Month High]]/Table2[[#This Row],[Close Price]])-1</f>
        <v>8.8943261473348745E-3</v>
      </c>
      <c r="AI579">
        <v>16.133227527222999</v>
      </c>
      <c r="AJ579">
        <v>23.927117764361999</v>
      </c>
      <c r="AK579" t="str">
        <f>IF(AND(Table2[[#This Row],[20D EMA]]&gt;Table2[[#This Row],[50D EMA]],Table2[[#This Row],[50D EMA]]&gt;Table2[[#This Row],[200D EMA]]),"Uptrend","Downtrend/NoTrend")</f>
        <v>Uptrend</v>
      </c>
      <c r="AL579">
        <v>0.03</v>
      </c>
      <c r="AM579" t="s">
        <v>10354</v>
      </c>
      <c r="AN579">
        <v>2.2200000000000002</v>
      </c>
      <c r="AO579" t="s">
        <v>10354</v>
      </c>
      <c r="AP579">
        <v>3.7080691324723997E-2</v>
      </c>
      <c r="AQ579">
        <f>(Table2[[#This Row],[Sharpe Ratio]]-AVERAGE(Table2[Sharpe Ratio]))/_xlfn.STDEV.P(Table2[Sharpe Ratio])</f>
        <v>-0.30306393969584877</v>
      </c>
      <c r="AR57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-2.2251948801167027</v>
      </c>
      <c r="AS579">
        <f>_xlfn.RANK.AVG(Table2[[#This Row],[1Y Return vs Nifty Z-Score]],Table2[1Y Return vs Nifty Z-Score])</f>
        <v>521</v>
      </c>
      <c r="AT579">
        <f>_xlfn.RANK.AVG(Table2[[#This Row],[6M Return vs Nifty Z-Score]],Table2[6M Return vs Nifty Z-Score])</f>
        <v>639</v>
      </c>
      <c r="AU579">
        <f>_xlfn.RANK.AVG(Table2[[#This Row],[Sharpe Ratio Z-Score]],Table2[Sharpe Ratio Z-Score])</f>
        <v>420</v>
      </c>
      <c r="AV579">
        <f>(Table2[[#This Row],[Rank 1Y]]+Table2[[#This Row],[Rank 6M]]+Table2[[#This Row],[Rank Sharpe]])/3</f>
        <v>526.66666666666663</v>
      </c>
    </row>
    <row r="580" spans="1:48" x14ac:dyDescent="0.3">
      <c r="A580" t="s">
        <v>242</v>
      </c>
      <c r="B580" t="s">
        <v>243</v>
      </c>
      <c r="C580" t="s">
        <v>10312</v>
      </c>
      <c r="D580" t="s">
        <v>185</v>
      </c>
      <c r="E580">
        <v>112834.204071364</v>
      </c>
      <c r="F580">
        <v>636.65</v>
      </c>
      <c r="G580">
        <v>-15.9504781237255</v>
      </c>
      <c r="H580">
        <f>(Table2[[#This Row],[1Y Return vs Nifty]]-AVERAGE(Table2[1Y Return vs Nifty]))/_xlfn.STDEV.P(Table2[1Y Return vs Nifty])</f>
        <v>-0.65066855210211461</v>
      </c>
      <c r="I580">
        <v>-2.9941534207511999</v>
      </c>
      <c r="J580">
        <f>(Table2[[#This Row],[1M Return vs Nifty]]-AVERAGE(Table2[1M Return vs Nifty]))/_xlfn.STDEV.P(Table2[1M Return vs Nifty])</f>
        <v>-0.31947653054390435</v>
      </c>
      <c r="K580">
        <v>5.2443392744812698</v>
      </c>
      <c r="L580">
        <f>(Table2[[#This Row],[6M Return vs Nifty]]-AVERAGE(Table2[6M Return vs Nifty]))/_xlfn.STDEV.P(Table2[6M Return vs Nifty])</f>
        <v>-6.1533994808413213E-2</v>
      </c>
      <c r="M580">
        <v>-2.2889997586759701</v>
      </c>
      <c r="N580">
        <f>(Table2[[#This Row],[1W Return vs Nifty]]-AVERAGE(Table2[1W Return vs Nifty]))/_xlfn.STDEV.P(Table2[1W Return vs Nifty])</f>
        <v>-0.32326570657179715</v>
      </c>
      <c r="O580">
        <v>634.96</v>
      </c>
      <c r="P580">
        <v>622.15121762694298</v>
      </c>
      <c r="Q580">
        <v>578.63668960397399</v>
      </c>
      <c r="R580">
        <v>49.6676253626866</v>
      </c>
      <c r="S580" s="2">
        <f>(Table2[[#This Row],[Close Price]]-Table2[[#This Row],[20D EMA]])/Table2[[#This Row],[20D EMA]]</f>
        <v>2.6615849817310396E-3</v>
      </c>
      <c r="T580" s="2">
        <f>(Table2[[#This Row],[Close Price]]-Table2[[#This Row],[50D EMA]])/Table2[[#This Row],[50D EMA]]</f>
        <v>2.330427388434498E-2</v>
      </c>
      <c r="U580" s="2">
        <f>(Table2[[#This Row],[Close Price]]-Table2[[#This Row],[200D EMA]])/Table2[[#This Row],[200D EMA]]</f>
        <v>0.1002586103479387</v>
      </c>
      <c r="V580">
        <v>0.58723413917744005</v>
      </c>
      <c r="W580">
        <v>634.45000000000005</v>
      </c>
      <c r="X580">
        <v>644.65</v>
      </c>
      <c r="Y580">
        <v>634.45000000000005</v>
      </c>
      <c r="Z580">
        <v>644.65</v>
      </c>
      <c r="AA580">
        <v>634.45000000000005</v>
      </c>
      <c r="AB580">
        <v>644.65</v>
      </c>
      <c r="AC580" s="2">
        <f>(Table2[[#This Row],[Close Price]]/Table2[[#This Row],[Day Low]])-1</f>
        <v>3.4675703365119048E-3</v>
      </c>
      <c r="AD580" s="2">
        <f>(Table2[[#This Row],[Day High]]/Table2[[#This Row],[Close Price]])-1</f>
        <v>1.2565773973140626E-2</v>
      </c>
      <c r="AE580" s="2">
        <f>(Table2[[#This Row],[Close Price]]/Table2[[#This Row],[Current Week Low]])-1</f>
        <v>3.4675703365119048E-3</v>
      </c>
      <c r="AF580" s="2">
        <f>(Table2[[#This Row],[Current Week High]]/Table2[[#This Row],[Close Price]])-1</f>
        <v>1.2565773973140626E-2</v>
      </c>
      <c r="AG580" s="2">
        <f>(Table2[[#This Row],[Close Price]]/Table2[[#This Row],[Current Month Low]])-1</f>
        <v>3.4675703365119048E-3</v>
      </c>
      <c r="AH580" s="2">
        <f>(Table2[[#This Row],[Current Month High]]/Table2[[#This Row],[Close Price]])-1</f>
        <v>1.2565773973140626E-2</v>
      </c>
      <c r="AI580">
        <v>4.0367548888714504</v>
      </c>
      <c r="AJ580">
        <v>30.141046606704801</v>
      </c>
      <c r="AK580" t="str">
        <f>IF(AND(Table2[[#This Row],[20D EMA]]&gt;Table2[[#This Row],[50D EMA]],Table2[[#This Row],[50D EMA]]&gt;Table2[[#This Row],[200D EMA]]),"Uptrend","Downtrend/NoTrend")</f>
        <v>Uptrend</v>
      </c>
      <c r="AL580">
        <v>-7.0000000000000007E-2</v>
      </c>
      <c r="AM580" t="s">
        <v>10353</v>
      </c>
      <c r="AN580">
        <v>5.34</v>
      </c>
      <c r="AO580" t="s">
        <v>10354</v>
      </c>
      <c r="AP580">
        <v>-8.1232734777793997E-2</v>
      </c>
      <c r="AQ580">
        <f>(Table2[[#This Row],[Sharpe Ratio]]-AVERAGE(Table2[Sharpe Ratio]))/_xlfn.STDEV.P(Table2[Sharpe Ratio])</f>
        <v>-1.6567246862608662</v>
      </c>
      <c r="AR58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-3.0116694702870954</v>
      </c>
      <c r="AS580">
        <f>_xlfn.RANK.AVG(Table2[[#This Row],[1Y Return vs Nifty Z-Score]],Table2[1Y Return vs Nifty Z-Score])</f>
        <v>541</v>
      </c>
      <c r="AT580">
        <f>_xlfn.RANK.AVG(Table2[[#This Row],[6M Return vs Nifty Z-Score]],Table2[6M Return vs Nifty Z-Score])</f>
        <v>350</v>
      </c>
      <c r="AU580">
        <f>_xlfn.RANK.AVG(Table2[[#This Row],[Sharpe Ratio Z-Score]],Table2[Sharpe Ratio Z-Score])</f>
        <v>700</v>
      </c>
      <c r="AV580">
        <f>(Table2[[#This Row],[Rank 1Y]]+Table2[[#This Row],[Rank 6M]]+Table2[[#This Row],[Rank Sharpe]])/3</f>
        <v>530.33333333333337</v>
      </c>
    </row>
    <row r="581" spans="1:48" x14ac:dyDescent="0.3">
      <c r="A581" t="s">
        <v>1535</v>
      </c>
      <c r="B581" t="s">
        <v>1536</v>
      </c>
      <c r="C581" t="s">
        <v>10321</v>
      </c>
      <c r="D581" t="s">
        <v>1537</v>
      </c>
      <c r="E581">
        <v>6605.2124270000004</v>
      </c>
      <c r="F581">
        <v>506</v>
      </c>
      <c r="G581">
        <v>-17.132086647039301</v>
      </c>
      <c r="H581">
        <f>(Table2[[#This Row],[1Y Return vs Nifty]]-AVERAGE(Table2[1Y Return vs Nifty]))/_xlfn.STDEV.P(Table2[1Y Return vs Nifty])</f>
        <v>-0.67062510495625816</v>
      </c>
      <c r="I581">
        <v>-7.5104479860397904</v>
      </c>
      <c r="J581">
        <f>(Table2[[#This Row],[1M Return vs Nifty]]-AVERAGE(Table2[1M Return vs Nifty]))/_xlfn.STDEV.P(Table2[1M Return vs Nifty])</f>
        <v>-0.78325023843052832</v>
      </c>
      <c r="K581">
        <v>-23.132464794216499</v>
      </c>
      <c r="L581">
        <f>(Table2[[#This Row],[6M Return vs Nifty]]-AVERAGE(Table2[6M Return vs Nifty]))/_xlfn.STDEV.P(Table2[6M Return vs Nifty])</f>
        <v>-1.0531627142648239</v>
      </c>
      <c r="M581">
        <v>-1.3922405548014201</v>
      </c>
      <c r="N581">
        <f>(Table2[[#This Row],[1W Return vs Nifty]]-AVERAGE(Table2[1W Return vs Nifty]))/_xlfn.STDEV.P(Table2[1W Return vs Nifty])</f>
        <v>-0.10778359639061055</v>
      </c>
      <c r="O581">
        <v>513.52</v>
      </c>
      <c r="P581">
        <v>512.79785750260396</v>
      </c>
      <c r="Q581">
        <v>504.81629886275101</v>
      </c>
      <c r="R581">
        <v>42.976974313762902</v>
      </c>
      <c r="S581" s="2">
        <f>(Table2[[#This Row],[Close Price]]-Table2[[#This Row],[20D EMA]])/Table2[[#This Row],[20D EMA]]</f>
        <v>-1.4644025549150922E-2</v>
      </c>
      <c r="T581" s="2">
        <f>(Table2[[#This Row],[Close Price]]-Table2[[#This Row],[50D EMA]])/Table2[[#This Row],[50D EMA]]</f>
        <v>-1.325640776993582E-2</v>
      </c>
      <c r="U581" s="2">
        <f>(Table2[[#This Row],[Close Price]]-Table2[[#This Row],[200D EMA]])/Table2[[#This Row],[200D EMA]]</f>
        <v>2.3448156089960399E-3</v>
      </c>
      <c r="V581">
        <v>0.36634119018442901</v>
      </c>
      <c r="W581">
        <v>504.6</v>
      </c>
      <c r="X581">
        <v>513.20000000000005</v>
      </c>
      <c r="Y581">
        <v>504.6</v>
      </c>
      <c r="Z581">
        <v>513.20000000000005</v>
      </c>
      <c r="AA581">
        <v>504.6</v>
      </c>
      <c r="AB581">
        <v>513.20000000000005</v>
      </c>
      <c r="AC581" s="2">
        <f>(Table2[[#This Row],[Close Price]]/Table2[[#This Row],[Day Low]])-1</f>
        <v>2.7744748315496892E-3</v>
      </c>
      <c r="AD581" s="2">
        <f>(Table2[[#This Row],[Day High]]/Table2[[#This Row],[Close Price]])-1</f>
        <v>1.4229249011857847E-2</v>
      </c>
      <c r="AE581" s="2">
        <f>(Table2[[#This Row],[Close Price]]/Table2[[#This Row],[Current Week Low]])-1</f>
        <v>2.7744748315496892E-3</v>
      </c>
      <c r="AF581" s="2">
        <f>(Table2[[#This Row],[Current Week High]]/Table2[[#This Row],[Close Price]])-1</f>
        <v>1.4229249011857847E-2</v>
      </c>
      <c r="AG581" s="2">
        <f>(Table2[[#This Row],[Close Price]]/Table2[[#This Row],[Current Month Low]])-1</f>
        <v>2.7744748315496892E-3</v>
      </c>
      <c r="AH581" s="2">
        <f>(Table2[[#This Row],[Current Month High]]/Table2[[#This Row],[Close Price]])-1</f>
        <v>1.4229249011857847E-2</v>
      </c>
      <c r="AI581">
        <v>32.282608695652101</v>
      </c>
      <c r="AJ581">
        <v>29.3952180028129</v>
      </c>
      <c r="AK581" t="str">
        <f>IF(AND(Table2[[#This Row],[20D EMA]]&gt;Table2[[#This Row],[50D EMA]],Table2[[#This Row],[50D EMA]]&gt;Table2[[#This Row],[200D EMA]]),"Uptrend","Downtrend/NoTrend")</f>
        <v>Uptrend</v>
      </c>
      <c r="AL581">
        <v>-0.04</v>
      </c>
      <c r="AM581" t="s">
        <v>10353</v>
      </c>
      <c r="AN581">
        <v>3.12</v>
      </c>
      <c r="AO581" t="s">
        <v>10354</v>
      </c>
      <c r="AP581">
        <v>4.4904291362849E-2</v>
      </c>
      <c r="AQ581">
        <f>(Table2[[#This Row],[Sharpe Ratio]]-AVERAGE(Table2[Sharpe Ratio]))/_xlfn.STDEV.P(Table2[Sharpe Ratio])</f>
        <v>-0.21355169567328303</v>
      </c>
      <c r="AR58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-2.8283733497155041</v>
      </c>
      <c r="AS581">
        <f>_xlfn.RANK.AVG(Table2[[#This Row],[1Y Return vs Nifty Z-Score]],Table2[1Y Return vs Nifty Z-Score])</f>
        <v>549</v>
      </c>
      <c r="AT581">
        <f>_xlfn.RANK.AVG(Table2[[#This Row],[6M Return vs Nifty Z-Score]],Table2[6M Return vs Nifty Z-Score])</f>
        <v>656</v>
      </c>
      <c r="AU581">
        <f>_xlfn.RANK.AVG(Table2[[#This Row],[Sharpe Ratio Z-Score]],Table2[Sharpe Ratio Z-Score])</f>
        <v>397</v>
      </c>
      <c r="AV581">
        <f>(Table2[[#This Row],[Rank 1Y]]+Table2[[#This Row],[Rank 6M]]+Table2[[#This Row],[Rank Sharpe]])/3</f>
        <v>534</v>
      </c>
    </row>
    <row r="582" spans="1:48" x14ac:dyDescent="0.3">
      <c r="A582" t="s">
        <v>1065</v>
      </c>
      <c r="B582" t="s">
        <v>1066</v>
      </c>
      <c r="C582" t="s">
        <v>10321</v>
      </c>
      <c r="D582" t="s">
        <v>77</v>
      </c>
      <c r="E582">
        <v>12452.0359878</v>
      </c>
      <c r="F582">
        <v>603</v>
      </c>
      <c r="G582">
        <v>-46.403059800330098</v>
      </c>
      <c r="H582">
        <f>(Table2[[#This Row],[1Y Return vs Nifty]]-AVERAGE(Table2[1Y Return vs Nifty]))/_xlfn.STDEV.P(Table2[1Y Return vs Nifty])</f>
        <v>-1.1649916496284569</v>
      </c>
      <c r="I582">
        <v>0.30562218944210601</v>
      </c>
      <c r="J582">
        <f>(Table2[[#This Row],[1M Return vs Nifty]]-AVERAGE(Table2[1M Return vs Nifty]))/_xlfn.STDEV.P(Table2[1M Return vs Nifty])</f>
        <v>1.9374079798294988E-2</v>
      </c>
      <c r="K582">
        <v>-8.6530519708835492</v>
      </c>
      <c r="L582">
        <f>(Table2[[#This Row],[6M Return vs Nifty]]-AVERAGE(Table2[6M Return vs Nifty]))/_xlfn.STDEV.P(Table2[6M Return vs Nifty])</f>
        <v>-0.54717896917068176</v>
      </c>
      <c r="M582">
        <v>-4.4735202982596904</v>
      </c>
      <c r="N582">
        <f>(Table2[[#This Row],[1W Return vs Nifty]]-AVERAGE(Table2[1W Return vs Nifty]))/_xlfn.STDEV.P(Table2[1W Return vs Nifty])</f>
        <v>-0.84818375990185857</v>
      </c>
      <c r="O582">
        <v>614.02</v>
      </c>
      <c r="P582">
        <v>617.42481500869906</v>
      </c>
      <c r="Q582">
        <v>644.71128313182703</v>
      </c>
      <c r="R582">
        <v>36.0714455627487</v>
      </c>
      <c r="S582" s="2">
        <f>(Table2[[#This Row],[Close Price]]-Table2[[#This Row],[20D EMA]])/Table2[[#This Row],[20D EMA]]</f>
        <v>-1.7947298133611254E-2</v>
      </c>
      <c r="T582" s="2">
        <f>(Table2[[#This Row],[Close Price]]-Table2[[#This Row],[50D EMA]])/Table2[[#This Row],[50D EMA]]</f>
        <v>-2.3362868900071374E-2</v>
      </c>
      <c r="U582" s="2">
        <f>(Table2[[#This Row],[Close Price]]-Table2[[#This Row],[200D EMA]])/Table2[[#This Row],[200D EMA]]</f>
        <v>-6.4697616162703545E-2</v>
      </c>
      <c r="V582">
        <v>0.67938155820399604</v>
      </c>
      <c r="W582">
        <v>600</v>
      </c>
      <c r="X582">
        <v>619.5</v>
      </c>
      <c r="Y582">
        <v>600</v>
      </c>
      <c r="Z582">
        <v>619.5</v>
      </c>
      <c r="AA582">
        <v>600</v>
      </c>
      <c r="AB582">
        <v>619.5</v>
      </c>
      <c r="AC582" s="2">
        <f>(Table2[[#This Row],[Close Price]]/Table2[[#This Row],[Day Low]])-1</f>
        <v>4.9999999999998934E-3</v>
      </c>
      <c r="AD582" s="2">
        <f>(Table2[[#This Row],[Day High]]/Table2[[#This Row],[Close Price]])-1</f>
        <v>2.7363184079602032E-2</v>
      </c>
      <c r="AE582" s="2">
        <f>(Table2[[#This Row],[Close Price]]/Table2[[#This Row],[Current Week Low]])-1</f>
        <v>4.9999999999998934E-3</v>
      </c>
      <c r="AF582" s="2">
        <f>(Table2[[#This Row],[Current Week High]]/Table2[[#This Row],[Close Price]])-1</f>
        <v>2.7363184079602032E-2</v>
      </c>
      <c r="AG582" s="2">
        <f>(Table2[[#This Row],[Close Price]]/Table2[[#This Row],[Current Month Low]])-1</f>
        <v>4.9999999999998934E-3</v>
      </c>
      <c r="AH582" s="2">
        <f>(Table2[[#This Row],[Current Month High]]/Table2[[#This Row],[Close Price]])-1</f>
        <v>2.7363184079602032E-2</v>
      </c>
      <c r="AI582">
        <v>36.650082918739599</v>
      </c>
      <c r="AJ582">
        <v>19.5835399107585</v>
      </c>
      <c r="AK582" t="str">
        <f>IF(AND(Table2[[#This Row],[20D EMA]]&gt;Table2[[#This Row],[50D EMA]],Table2[[#This Row],[50D EMA]]&gt;Table2[[#This Row],[200D EMA]]),"Uptrend","Downtrend/NoTrend")</f>
        <v>Downtrend/NoTrend</v>
      </c>
      <c r="AL582">
        <v>-0.15</v>
      </c>
      <c r="AM582" t="s">
        <v>10353</v>
      </c>
      <c r="AN582">
        <v>1.87</v>
      </c>
      <c r="AO582" t="s">
        <v>10354</v>
      </c>
      <c r="AP582">
        <v>4.2488924109845998E-2</v>
      </c>
      <c r="AQ582">
        <f>(Table2[[#This Row],[Sharpe Ratio]]-AVERAGE(Table2[Sharpe Ratio]))/_xlfn.STDEV.P(Table2[Sharpe Ratio])</f>
        <v>-0.24118666447298337</v>
      </c>
      <c r="AR58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2">
        <f>_xlfn.RANK.AVG(Table2[[#This Row],[1Y Return vs Nifty Z-Score]],Table2[1Y Return vs Nifty Z-Score])</f>
        <v>696</v>
      </c>
      <c r="AT582">
        <f>_xlfn.RANK.AVG(Table2[[#This Row],[6M Return vs Nifty Z-Score]],Table2[6M Return vs Nifty Z-Score])</f>
        <v>500</v>
      </c>
      <c r="AU582">
        <f>_xlfn.RANK.AVG(Table2[[#This Row],[Sharpe Ratio Z-Score]],Table2[Sharpe Ratio Z-Score])</f>
        <v>407</v>
      </c>
      <c r="AV582">
        <f>(Table2[[#This Row],[Rank 1Y]]+Table2[[#This Row],[Rank 6M]]+Table2[[#This Row],[Rank Sharpe]])/3</f>
        <v>534.33333333333337</v>
      </c>
    </row>
    <row r="583" spans="1:48" x14ac:dyDescent="0.3">
      <c r="A583" t="s">
        <v>448</v>
      </c>
      <c r="B583" t="s">
        <v>449</v>
      </c>
      <c r="C583" t="s">
        <v>10310</v>
      </c>
      <c r="D583" t="s">
        <v>51</v>
      </c>
      <c r="E583">
        <v>50612.262212640002</v>
      </c>
      <c r="F583">
        <v>680.8</v>
      </c>
      <c r="G583">
        <v>-35.074980342612101</v>
      </c>
      <c r="H583">
        <f>(Table2[[#This Row],[1Y Return vs Nifty]]-AVERAGE(Table2[1Y Return vs Nifty]))/_xlfn.STDEV.P(Table2[1Y Return vs Nifty])</f>
        <v>-0.97366820199465121</v>
      </c>
      <c r="I583">
        <v>5.1634888948551403</v>
      </c>
      <c r="J583">
        <f>(Table2[[#This Row],[1M Return vs Nifty]]-AVERAGE(Table2[1M Return vs Nifty]))/_xlfn.STDEV.P(Table2[1M Return vs Nifty])</f>
        <v>0.51822348428668841</v>
      </c>
      <c r="K583">
        <v>4.8252018722453096</v>
      </c>
      <c r="L583">
        <f>(Table2[[#This Row],[6M Return vs Nifty]]-AVERAGE(Table2[6M Return vs Nifty]))/_xlfn.STDEV.P(Table2[6M Return vs Nifty])</f>
        <v>-7.6180770549942489E-2</v>
      </c>
      <c r="M583">
        <v>8.0722700357932506</v>
      </c>
      <c r="N583">
        <f>(Table2[[#This Row],[1W Return vs Nifty]]-AVERAGE(Table2[1W Return vs Nifty]))/_xlfn.STDEV.P(Table2[1W Return vs Nifty])</f>
        <v>2.1664419761844216</v>
      </c>
      <c r="O583">
        <v>640.41</v>
      </c>
      <c r="P583">
        <v>640.07335777593403</v>
      </c>
      <c r="Q583">
        <v>652.06846931724897</v>
      </c>
      <c r="R583">
        <v>76.156984822387599</v>
      </c>
      <c r="S583" s="2">
        <f>(Table2[[#This Row],[Close Price]]-Table2[[#This Row],[20D EMA]])/Table2[[#This Row],[20D EMA]]</f>
        <v>6.3068971440171123E-2</v>
      </c>
      <c r="T583" s="2">
        <f>(Table2[[#This Row],[Close Price]]-Table2[[#This Row],[50D EMA]])/Table2[[#This Row],[50D EMA]]</f>
        <v>6.3628085326936562E-2</v>
      </c>
      <c r="U583" s="2">
        <f>(Table2[[#This Row],[Close Price]]-Table2[[#This Row],[200D EMA]])/Table2[[#This Row],[200D EMA]]</f>
        <v>4.4062137696727545E-2</v>
      </c>
      <c r="V583">
        <v>0.92646436879418803</v>
      </c>
      <c r="W583">
        <v>679.2</v>
      </c>
      <c r="X583">
        <v>693.8</v>
      </c>
      <c r="Y583">
        <v>679.2</v>
      </c>
      <c r="Z583">
        <v>693.8</v>
      </c>
      <c r="AA583">
        <v>679.2</v>
      </c>
      <c r="AB583">
        <v>693.8</v>
      </c>
      <c r="AC583" s="2">
        <f>(Table2[[#This Row],[Close Price]]/Table2[[#This Row],[Day Low]])-1</f>
        <v>2.3557126030622211E-3</v>
      </c>
      <c r="AD583" s="2">
        <f>(Table2[[#This Row],[Day High]]/Table2[[#This Row],[Close Price]])-1</f>
        <v>1.909518213866046E-2</v>
      </c>
      <c r="AE583" s="2">
        <f>(Table2[[#This Row],[Close Price]]/Table2[[#This Row],[Current Week Low]])-1</f>
        <v>2.3557126030622211E-3</v>
      </c>
      <c r="AF583" s="2">
        <f>(Table2[[#This Row],[Current Week High]]/Table2[[#This Row],[Close Price]])-1</f>
        <v>1.909518213866046E-2</v>
      </c>
      <c r="AG583" s="2">
        <f>(Table2[[#This Row],[Close Price]]/Table2[[#This Row],[Current Month Low]])-1</f>
        <v>2.3557126030622211E-3</v>
      </c>
      <c r="AH583" s="2">
        <f>(Table2[[#This Row],[Current Month High]]/Table2[[#This Row],[Close Price]])-1</f>
        <v>1.909518213866046E-2</v>
      </c>
      <c r="AI583">
        <v>19.477085781433601</v>
      </c>
      <c r="AJ583">
        <v>22.954668593100902</v>
      </c>
      <c r="AK583" t="str">
        <f>IF(AND(Table2[[#This Row],[20D EMA]]&gt;Table2[[#This Row],[50D EMA]],Table2[[#This Row],[50D EMA]]&gt;Table2[[#This Row],[200D EMA]]),"Uptrend","Downtrend/NoTrend")</f>
        <v>Downtrend/NoTrend</v>
      </c>
      <c r="AL583">
        <v>-0.01</v>
      </c>
      <c r="AM583" t="s">
        <v>10353</v>
      </c>
      <c r="AN583">
        <v>12.89</v>
      </c>
      <c r="AO583" t="s">
        <v>10354</v>
      </c>
      <c r="AP583">
        <v>-1.0712827964730999E-2</v>
      </c>
      <c r="AQ583">
        <f>(Table2[[#This Row],[Sharpe Ratio]]-AVERAGE(Table2[Sharpe Ratio]))/_xlfn.STDEV.P(Table2[Sharpe Ratio])</f>
        <v>-0.84988447506158371</v>
      </c>
      <c r="AR58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3">
        <f>_xlfn.RANK.AVG(Table2[[#This Row],[1Y Return vs Nifty Z-Score]],Table2[1Y Return vs Nifty Z-Score])</f>
        <v>656</v>
      </c>
      <c r="AT583">
        <f>_xlfn.RANK.AVG(Table2[[#This Row],[6M Return vs Nifty Z-Score]],Table2[6M Return vs Nifty Z-Score])</f>
        <v>357</v>
      </c>
      <c r="AU583">
        <f>_xlfn.RANK.AVG(Table2[[#This Row],[Sharpe Ratio Z-Score]],Table2[Sharpe Ratio Z-Score])</f>
        <v>593</v>
      </c>
      <c r="AV583">
        <f>(Table2[[#This Row],[Rank 1Y]]+Table2[[#This Row],[Rank 6M]]+Table2[[#This Row],[Rank Sharpe]])/3</f>
        <v>535.33333333333337</v>
      </c>
    </row>
    <row r="584" spans="1:48" x14ac:dyDescent="0.3">
      <c r="A584" t="s">
        <v>1717</v>
      </c>
      <c r="B584" t="s">
        <v>1718</v>
      </c>
      <c r="C584" t="s">
        <v>10320</v>
      </c>
      <c r="D584" t="s">
        <v>895</v>
      </c>
      <c r="E584">
        <v>4781.2421310500004</v>
      </c>
      <c r="F584">
        <v>389.9</v>
      </c>
      <c r="G584">
        <v>-26.189528953574101</v>
      </c>
      <c r="H584">
        <f>(Table2[[#This Row],[1Y Return vs Nifty]]-AVERAGE(Table2[1Y Return vs Nifty]))/_xlfn.STDEV.P(Table2[1Y Return vs Nifty])</f>
        <v>-0.82359905745178663</v>
      </c>
      <c r="I584">
        <v>5.2636865559325301</v>
      </c>
      <c r="J584">
        <f>(Table2[[#This Row],[1M Return vs Nifty]]-AVERAGE(Table2[1M Return vs Nifty]))/_xlfn.STDEV.P(Table2[1M Return vs Nifty])</f>
        <v>0.52851268046901467</v>
      </c>
      <c r="K584">
        <v>-10.905560374222301</v>
      </c>
      <c r="L584">
        <f>(Table2[[#This Row],[6M Return vs Nifty]]-AVERAGE(Table2[6M Return vs Nifty]))/_xlfn.STDEV.P(Table2[6M Return vs Nifty])</f>
        <v>-0.62589297861868487</v>
      </c>
      <c r="M584">
        <v>1.6426927695996101</v>
      </c>
      <c r="N584">
        <f>(Table2[[#This Row],[1W Return vs Nifty]]-AVERAGE(Table2[1W Return vs Nifty]))/_xlfn.STDEV.P(Table2[1W Return vs Nifty])</f>
        <v>0.62147999429858392</v>
      </c>
      <c r="O584">
        <v>371.91</v>
      </c>
      <c r="P584">
        <v>351.26846493273098</v>
      </c>
      <c r="Q584">
        <v>341.84226306412398</v>
      </c>
      <c r="R584">
        <v>66.278499552040799</v>
      </c>
      <c r="S584" s="2">
        <f>(Table2[[#This Row],[Close Price]]-Table2[[#This Row],[20D EMA]])/Table2[[#This Row],[20D EMA]]</f>
        <v>4.8371917937135196E-2</v>
      </c>
      <c r="T584" s="2">
        <f>(Table2[[#This Row],[Close Price]]-Table2[[#This Row],[50D EMA]])/Table2[[#This Row],[50D EMA]]</f>
        <v>0.10997723656937738</v>
      </c>
      <c r="U584" s="2">
        <f>(Table2[[#This Row],[Close Price]]-Table2[[#This Row],[200D EMA]])/Table2[[#This Row],[200D EMA]]</f>
        <v>0.14058453891893746</v>
      </c>
      <c r="V584">
        <v>0.89228791387799999</v>
      </c>
      <c r="W584">
        <v>388.3</v>
      </c>
      <c r="X584">
        <v>399.3</v>
      </c>
      <c r="Y584">
        <v>388.3</v>
      </c>
      <c r="Z584">
        <v>399.3</v>
      </c>
      <c r="AA584">
        <v>388.3</v>
      </c>
      <c r="AB584">
        <v>399.3</v>
      </c>
      <c r="AC584" s="2">
        <f>(Table2[[#This Row],[Close Price]]/Table2[[#This Row],[Day Low]])-1</f>
        <v>4.1205253669842623E-3</v>
      </c>
      <c r="AD584" s="2">
        <f>(Table2[[#This Row],[Day High]]/Table2[[#This Row],[Close Price]])-1</f>
        <v>2.4108745832264855E-2</v>
      </c>
      <c r="AE584" s="2">
        <f>(Table2[[#This Row],[Close Price]]/Table2[[#This Row],[Current Week Low]])-1</f>
        <v>4.1205253669842623E-3</v>
      </c>
      <c r="AF584" s="2">
        <f>(Table2[[#This Row],[Current Week High]]/Table2[[#This Row],[Close Price]])-1</f>
        <v>2.4108745832264855E-2</v>
      </c>
      <c r="AG584" s="2">
        <f>(Table2[[#This Row],[Close Price]]/Table2[[#This Row],[Current Month Low]])-1</f>
        <v>4.1205253669842623E-3</v>
      </c>
      <c r="AH584" s="2">
        <f>(Table2[[#This Row],[Current Month High]]/Table2[[#This Row],[Close Price]])-1</f>
        <v>2.4108745832264855E-2</v>
      </c>
      <c r="AI584">
        <v>15.3885611695306</v>
      </c>
      <c r="AJ584">
        <v>45.512222429557703</v>
      </c>
      <c r="AK584" t="str">
        <f>IF(AND(Table2[[#This Row],[20D EMA]]&gt;Table2[[#This Row],[50D EMA]],Table2[[#This Row],[50D EMA]]&gt;Table2[[#This Row],[200D EMA]]),"Uptrend","Downtrend/NoTrend")</f>
        <v>Uptrend</v>
      </c>
      <c r="AL584">
        <v>0.16</v>
      </c>
      <c r="AM584" t="s">
        <v>10354</v>
      </c>
      <c r="AN584">
        <v>11.88</v>
      </c>
      <c r="AO584" t="s">
        <v>10354</v>
      </c>
      <c r="AP584">
        <v>1.6771508687406001E-2</v>
      </c>
      <c r="AQ584">
        <f>(Table2[[#This Row],[Sharpe Ratio]]-AVERAGE(Table2[Sharpe Ratio]))/_xlfn.STDEV.P(Table2[Sharpe Ratio])</f>
        <v>-0.53542762179508674</v>
      </c>
      <c r="AR58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-0.83492698309795965</v>
      </c>
      <c r="AS584">
        <f>_xlfn.RANK.AVG(Table2[[#This Row],[1Y Return vs Nifty Z-Score]],Table2[1Y Return vs Nifty Z-Score])</f>
        <v>603</v>
      </c>
      <c r="AT584">
        <f>_xlfn.RANK.AVG(Table2[[#This Row],[6M Return vs Nifty Z-Score]],Table2[6M Return vs Nifty Z-Score])</f>
        <v>528</v>
      </c>
      <c r="AU584">
        <f>_xlfn.RANK.AVG(Table2[[#This Row],[Sharpe Ratio Z-Score]],Table2[Sharpe Ratio Z-Score])</f>
        <v>479</v>
      </c>
      <c r="AV584">
        <f>(Table2[[#This Row],[Rank 1Y]]+Table2[[#This Row],[Rank 6M]]+Table2[[#This Row],[Rank Sharpe]])/3</f>
        <v>536.66666666666663</v>
      </c>
    </row>
    <row r="585" spans="1:48" x14ac:dyDescent="0.3">
      <c r="A585" t="s">
        <v>1516</v>
      </c>
      <c r="B585" t="s">
        <v>1517</v>
      </c>
      <c r="C585" t="s">
        <v>10318</v>
      </c>
      <c r="D585" t="s">
        <v>1518</v>
      </c>
      <c r="E585">
        <v>6742.28566323</v>
      </c>
      <c r="F585">
        <v>495.3</v>
      </c>
      <c r="G585">
        <v>-6.2254309369928</v>
      </c>
      <c r="H585">
        <f>(Table2[[#This Row],[1Y Return vs Nifty]]-AVERAGE(Table2[1Y Return vs Nifty]))/_xlfn.STDEV.P(Table2[1Y Return vs Nifty])</f>
        <v>-0.48641921371144275</v>
      </c>
      <c r="I585">
        <v>2.0346228566448499</v>
      </c>
      <c r="J585">
        <f>(Table2[[#This Row],[1M Return vs Nifty]]-AVERAGE(Table2[1M Return vs Nifty]))/_xlfn.STDEV.P(Table2[1M Return vs Nifty])</f>
        <v>0.19692340453234811</v>
      </c>
      <c r="K585">
        <v>-17.036957421948699</v>
      </c>
      <c r="L585">
        <f>(Table2[[#This Row],[6M Return vs Nifty]]-AVERAGE(Table2[6M Return vs Nifty]))/_xlfn.STDEV.P(Table2[6M Return vs Nifty])</f>
        <v>-0.84015492961910165</v>
      </c>
      <c r="M585">
        <v>1.7035222803576899</v>
      </c>
      <c r="N585">
        <f>(Table2[[#This Row],[1W Return vs Nifty]]-AVERAGE(Table2[1W Return vs Nifty]))/_xlfn.STDEV.P(Table2[1W Return vs Nifty])</f>
        <v>0.636096706658833</v>
      </c>
      <c r="O585">
        <v>475.82</v>
      </c>
      <c r="P585">
        <v>469.99736241759302</v>
      </c>
      <c r="Q585">
        <v>451.46822440540399</v>
      </c>
      <c r="R585">
        <v>68.147600115002007</v>
      </c>
      <c r="S585" s="2">
        <f>(Table2[[#This Row],[Close Price]]-Table2[[#This Row],[20D EMA]])/Table2[[#This Row],[20D EMA]]</f>
        <v>4.0939851204236932E-2</v>
      </c>
      <c r="T585" s="2">
        <f>(Table2[[#This Row],[Close Price]]-Table2[[#This Row],[50D EMA]])/Table2[[#This Row],[50D EMA]]</f>
        <v>5.38357012308626E-2</v>
      </c>
      <c r="U585" s="2">
        <f>(Table2[[#This Row],[Close Price]]-Table2[[#This Row],[200D EMA]])/Table2[[#This Row],[200D EMA]]</f>
        <v>9.7087177402847502E-2</v>
      </c>
      <c r="V585">
        <v>0.922340920432839</v>
      </c>
      <c r="W585">
        <v>487.25</v>
      </c>
      <c r="X585">
        <v>499.5</v>
      </c>
      <c r="Y585">
        <v>487.25</v>
      </c>
      <c r="Z585">
        <v>499.5</v>
      </c>
      <c r="AA585">
        <v>487.25</v>
      </c>
      <c r="AB585">
        <v>499.5</v>
      </c>
      <c r="AC585" s="2">
        <f>(Table2[[#This Row],[Close Price]]/Table2[[#This Row],[Day Low]])-1</f>
        <v>1.6521292970754331E-2</v>
      </c>
      <c r="AD585" s="2">
        <f>(Table2[[#This Row],[Day High]]/Table2[[#This Row],[Close Price]])-1</f>
        <v>8.4797092671107244E-3</v>
      </c>
      <c r="AE585" s="2">
        <f>(Table2[[#This Row],[Close Price]]/Table2[[#This Row],[Current Week Low]])-1</f>
        <v>1.6521292970754331E-2</v>
      </c>
      <c r="AF585" s="2">
        <f>(Table2[[#This Row],[Current Week High]]/Table2[[#This Row],[Close Price]])-1</f>
        <v>8.4797092671107244E-3</v>
      </c>
      <c r="AG585" s="2">
        <f>(Table2[[#This Row],[Close Price]]/Table2[[#This Row],[Current Month Low]])-1</f>
        <v>1.6521292970754331E-2</v>
      </c>
      <c r="AH585" s="2">
        <f>(Table2[[#This Row],[Current Month High]]/Table2[[#This Row],[Close Price]])-1</f>
        <v>8.4797092671107244E-3</v>
      </c>
      <c r="AI585">
        <v>16.474863718958201</v>
      </c>
      <c r="AJ585">
        <v>44.697633654688801</v>
      </c>
      <c r="AK585" t="str">
        <f>IF(AND(Table2[[#This Row],[20D EMA]]&gt;Table2[[#This Row],[50D EMA]],Table2[[#This Row],[50D EMA]]&gt;Table2[[#This Row],[200D EMA]]),"Uptrend","Downtrend/NoTrend")</f>
        <v>Uptrend</v>
      </c>
      <c r="AL585">
        <v>-0.12</v>
      </c>
      <c r="AM585" t="s">
        <v>10353</v>
      </c>
      <c r="AN585">
        <v>8.17</v>
      </c>
      <c r="AO585" t="s">
        <v>10354</v>
      </c>
      <c r="AQ585">
        <f>(Table2[[#This Row],[Sharpe Ratio]]-AVERAGE(Table2[Sharpe Ratio]))/_xlfn.STDEV.P(Table2[Sharpe Ratio])</f>
        <v>-0.72731567472953307</v>
      </c>
      <c r="AR58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-1.2208697068688963</v>
      </c>
      <c r="AS585">
        <f>_xlfn.RANK.AVG(Table2[[#This Row],[1Y Return vs Nifty Z-Score]],Table2[1Y Return vs Nifty Z-Score])</f>
        <v>471</v>
      </c>
      <c r="AT585">
        <f>_xlfn.RANK.AVG(Table2[[#This Row],[6M Return vs Nifty Z-Score]],Table2[6M Return vs Nifty Z-Score])</f>
        <v>592</v>
      </c>
      <c r="AU585">
        <f>_xlfn.RANK.AVG(Table2[[#This Row],[Sharpe Ratio Z-Score]],Table2[Sharpe Ratio Z-Score])</f>
        <v>548</v>
      </c>
      <c r="AV585">
        <f>(Table2[[#This Row],[Rank 1Y]]+Table2[[#This Row],[Rank 6M]]+Table2[[#This Row],[Rank Sharpe]])/3</f>
        <v>537</v>
      </c>
    </row>
    <row r="586" spans="1:48" x14ac:dyDescent="0.3">
      <c r="A586" t="s">
        <v>422</v>
      </c>
      <c r="B586" t="s">
        <v>423</v>
      </c>
      <c r="C586" t="s">
        <v>10317</v>
      </c>
      <c r="D586" t="s">
        <v>127</v>
      </c>
      <c r="E586">
        <v>55006.205273612999</v>
      </c>
      <c r="F586">
        <v>133.16999999999999</v>
      </c>
      <c r="G586">
        <v>-0.46007158094193201</v>
      </c>
      <c r="H586">
        <f>(Table2[[#This Row],[1Y Return vs Nifty]]-AVERAGE(Table2[1Y Return vs Nifty]))/_xlfn.STDEV.P(Table2[1Y Return vs Nifty])</f>
        <v>-0.38904627128421204</v>
      </c>
      <c r="I586">
        <v>-11.0821243836675</v>
      </c>
      <c r="J586">
        <f>(Table2[[#This Row],[1M Return vs Nifty]]-AVERAGE(Table2[1M Return vs Nifty]))/_xlfn.STDEV.P(Table2[1M Return vs Nifty])</f>
        <v>-1.150022064836651</v>
      </c>
      <c r="K586">
        <v>-16.214896567079101</v>
      </c>
      <c r="L586">
        <f>(Table2[[#This Row],[6M Return vs Nifty]]-AVERAGE(Table2[6M Return vs Nifty]))/_xlfn.STDEV.P(Table2[6M Return vs Nifty])</f>
        <v>-0.81142797534841971</v>
      </c>
      <c r="M586">
        <v>-0.71914561521216902</v>
      </c>
      <c r="N586">
        <f>(Table2[[#This Row],[1W Return vs Nifty]]-AVERAGE(Table2[1W Return vs Nifty]))/_xlfn.STDEV.P(Table2[1W Return vs Nifty])</f>
        <v>5.3954267361786622E-2</v>
      </c>
      <c r="O586">
        <v>135.53</v>
      </c>
      <c r="P586">
        <v>140.812568560127</v>
      </c>
      <c r="Q586">
        <v>133.57191084948701</v>
      </c>
      <c r="R586">
        <v>45.248282040324497</v>
      </c>
      <c r="S586" s="2">
        <f>(Table2[[#This Row],[Close Price]]-Table2[[#This Row],[20D EMA]])/Table2[[#This Row],[20D EMA]]</f>
        <v>-1.7413118866671688E-2</v>
      </c>
      <c r="T586" s="2">
        <f>(Table2[[#This Row],[Close Price]]-Table2[[#This Row],[50D EMA]])/Table2[[#This Row],[50D EMA]]</f>
        <v>-5.4274761395774404E-2</v>
      </c>
      <c r="U586" s="2">
        <f>(Table2[[#This Row],[Close Price]]-Table2[[#This Row],[200D EMA]])/Table2[[#This Row],[200D EMA]]</f>
        <v>-3.0089473672343394E-3</v>
      </c>
      <c r="V586">
        <v>0.50916750380851705</v>
      </c>
      <c r="W586">
        <v>131.71</v>
      </c>
      <c r="X586">
        <v>134.13999999999999</v>
      </c>
      <c r="Y586">
        <v>131.71</v>
      </c>
      <c r="Z586">
        <v>134.13999999999999</v>
      </c>
      <c r="AA586">
        <v>131.71</v>
      </c>
      <c r="AB586">
        <v>134.13999999999999</v>
      </c>
      <c r="AC586" s="2">
        <f>(Table2[[#This Row],[Close Price]]/Table2[[#This Row],[Day Low]])-1</f>
        <v>1.1084959380456949E-2</v>
      </c>
      <c r="AD586" s="2">
        <f>(Table2[[#This Row],[Day High]]/Table2[[#This Row],[Close Price]])-1</f>
        <v>7.28392280543666E-3</v>
      </c>
      <c r="AE586" s="2">
        <f>(Table2[[#This Row],[Close Price]]/Table2[[#This Row],[Current Week Low]])-1</f>
        <v>1.1084959380456949E-2</v>
      </c>
      <c r="AF586" s="2">
        <f>(Table2[[#This Row],[Current Week High]]/Table2[[#This Row],[Close Price]])-1</f>
        <v>7.28392280543666E-3</v>
      </c>
      <c r="AG586" s="2">
        <f>(Table2[[#This Row],[Close Price]]/Table2[[#This Row],[Current Month Low]])-1</f>
        <v>1.1084959380456949E-2</v>
      </c>
      <c r="AH586" s="2">
        <f>(Table2[[#This Row],[Current Month High]]/Table2[[#This Row],[Close Price]])-1</f>
        <v>7.28392280543666E-3</v>
      </c>
      <c r="AI586">
        <v>31.673800405496699</v>
      </c>
      <c r="AJ586">
        <v>62.799511002444902</v>
      </c>
      <c r="AK586" t="str">
        <f>IF(AND(Table2[[#This Row],[20D EMA]]&gt;Table2[[#This Row],[50D EMA]],Table2[[#This Row],[50D EMA]]&gt;Table2[[#This Row],[200D EMA]]),"Uptrend","Downtrend/NoTrend")</f>
        <v>Downtrend/NoTrend</v>
      </c>
      <c r="AL586">
        <v>-7.0000000000000007E-2</v>
      </c>
      <c r="AM586" t="s">
        <v>10353</v>
      </c>
      <c r="AN586">
        <v>6.34</v>
      </c>
      <c r="AO586" t="s">
        <v>10354</v>
      </c>
      <c r="AP586">
        <v>-1.3400203211979E-2</v>
      </c>
      <c r="AQ586">
        <f>(Table2[[#This Row],[Sharpe Ratio]]-AVERAGE(Table2[Sharpe Ratio]))/_xlfn.STDEV.P(Table2[Sharpe Ratio])</f>
        <v>-0.88063157201690268</v>
      </c>
      <c r="AR58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6">
        <f>_xlfn.RANK.AVG(Table2[[#This Row],[1Y Return vs Nifty Z-Score]],Table2[1Y Return vs Nifty Z-Score])</f>
        <v>430</v>
      </c>
      <c r="AT586">
        <f>_xlfn.RANK.AVG(Table2[[#This Row],[6M Return vs Nifty Z-Score]],Table2[6M Return vs Nifty Z-Score])</f>
        <v>584</v>
      </c>
      <c r="AU586">
        <f>_xlfn.RANK.AVG(Table2[[#This Row],[Sharpe Ratio Z-Score]],Table2[Sharpe Ratio Z-Score])</f>
        <v>600</v>
      </c>
      <c r="AV586">
        <f>(Table2[[#This Row],[Rank 1Y]]+Table2[[#This Row],[Rank 6M]]+Table2[[#This Row],[Rank Sharpe]])/3</f>
        <v>538</v>
      </c>
    </row>
    <row r="587" spans="1:48" x14ac:dyDescent="0.3">
      <c r="A587" t="s">
        <v>1487</v>
      </c>
      <c r="B587" t="s">
        <v>1488</v>
      </c>
      <c r="C587" t="s">
        <v>10320</v>
      </c>
      <c r="D587" t="s">
        <v>1489</v>
      </c>
      <c r="E587">
        <v>7007.8055790399903</v>
      </c>
      <c r="F587">
        <v>262.85000000000002</v>
      </c>
      <c r="G587">
        <v>-25.677507502163099</v>
      </c>
      <c r="H587">
        <f>(Table2[[#This Row],[1Y Return vs Nifty]]-AVERAGE(Table2[1Y Return vs Nifty]))/_xlfn.STDEV.P(Table2[1Y Return vs Nifty])</f>
        <v>-0.81495136834331428</v>
      </c>
      <c r="I587">
        <v>-6.5532859540937096</v>
      </c>
      <c r="J587">
        <f>(Table2[[#This Row],[1M Return vs Nifty]]-AVERAGE(Table2[1M Return vs Nifty]))/_xlfn.STDEV.P(Table2[1M Return vs Nifty])</f>
        <v>-0.68496024025022506</v>
      </c>
      <c r="K587">
        <v>-27.4110382419499</v>
      </c>
      <c r="L587">
        <f>(Table2[[#This Row],[6M Return vs Nifty]]-AVERAGE(Table2[6M Return vs Nifty]))/_xlfn.STDEV.P(Table2[6M Return vs Nifty])</f>
        <v>-1.20267765959851</v>
      </c>
      <c r="M587">
        <v>-2.7361466785420299</v>
      </c>
      <c r="N587">
        <f>(Table2[[#This Row],[1W Return vs Nifty]]-AVERAGE(Table2[1W Return vs Nifty]))/_xlfn.STDEV.P(Table2[1W Return vs Nifty])</f>
        <v>-0.43071056070594604</v>
      </c>
      <c r="O587">
        <v>272.64999999999998</v>
      </c>
      <c r="P587">
        <v>282.81964306775802</v>
      </c>
      <c r="Q587">
        <v>284.86514154940102</v>
      </c>
      <c r="R587">
        <v>35.562721874746003</v>
      </c>
      <c r="S587" s="2">
        <f>(Table2[[#This Row],[Close Price]]-Table2[[#This Row],[20D EMA]])/Table2[[#This Row],[20D EMA]]</f>
        <v>-3.5943517329909976E-2</v>
      </c>
      <c r="T587" s="2">
        <f>(Table2[[#This Row],[Close Price]]-Table2[[#This Row],[50D EMA]])/Table2[[#This Row],[50D EMA]]</f>
        <v>-7.0609109222917965E-2</v>
      </c>
      <c r="U587" s="2">
        <f>(Table2[[#This Row],[Close Price]]-Table2[[#This Row],[200D EMA]])/Table2[[#This Row],[200D EMA]]</f>
        <v>-7.7282679901300416E-2</v>
      </c>
      <c r="V587">
        <v>0.89758079495665</v>
      </c>
      <c r="W587">
        <v>261</v>
      </c>
      <c r="X587">
        <v>267.25</v>
      </c>
      <c r="Y587">
        <v>261</v>
      </c>
      <c r="Z587">
        <v>267.25</v>
      </c>
      <c r="AA587">
        <v>261</v>
      </c>
      <c r="AB587">
        <v>267.25</v>
      </c>
      <c r="AC587" s="2">
        <f>(Table2[[#This Row],[Close Price]]/Table2[[#This Row],[Day Low]])-1</f>
        <v>7.0881226053640667E-3</v>
      </c>
      <c r="AD587" s="2">
        <f>(Table2[[#This Row],[Day High]]/Table2[[#This Row],[Close Price]])-1</f>
        <v>1.6739585314818228E-2</v>
      </c>
      <c r="AE587" s="2">
        <f>(Table2[[#This Row],[Close Price]]/Table2[[#This Row],[Current Week Low]])-1</f>
        <v>7.0881226053640667E-3</v>
      </c>
      <c r="AF587" s="2">
        <f>(Table2[[#This Row],[Current Week High]]/Table2[[#This Row],[Close Price]])-1</f>
        <v>1.6739585314818228E-2</v>
      </c>
      <c r="AG587" s="2">
        <f>(Table2[[#This Row],[Close Price]]/Table2[[#This Row],[Current Month Low]])-1</f>
        <v>7.0881226053640667E-3</v>
      </c>
      <c r="AH587" s="2">
        <f>(Table2[[#This Row],[Current Month High]]/Table2[[#This Row],[Close Price]])-1</f>
        <v>1.6739585314818228E-2</v>
      </c>
      <c r="AI587">
        <v>38.843446832794299</v>
      </c>
      <c r="AJ587">
        <v>6.3739376770538296</v>
      </c>
      <c r="AK587" t="str">
        <f>IF(AND(Table2[[#This Row],[20D EMA]]&gt;Table2[[#This Row],[50D EMA]],Table2[[#This Row],[50D EMA]]&gt;Table2[[#This Row],[200D EMA]]),"Uptrend","Downtrend/NoTrend")</f>
        <v>Downtrend/NoTrend</v>
      </c>
      <c r="AL587">
        <v>-0.26</v>
      </c>
      <c r="AM587" t="s">
        <v>10353</v>
      </c>
      <c r="AN587">
        <v>-2.76</v>
      </c>
      <c r="AO587" t="s">
        <v>10353</v>
      </c>
      <c r="AP587">
        <v>6.8118449272408996E-2</v>
      </c>
      <c r="AQ587">
        <f>(Table2[[#This Row],[Sharpe Ratio]]-AVERAGE(Table2[Sharpe Ratio]))/_xlfn.STDEV.P(Table2[Sharpe Ratio])</f>
        <v>5.2048713020015833E-2</v>
      </c>
      <c r="AR58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7">
        <f>_xlfn.RANK.AVG(Table2[[#This Row],[1Y Return vs Nifty Z-Score]],Table2[1Y Return vs Nifty Z-Score])</f>
        <v>598</v>
      </c>
      <c r="AT587">
        <f>_xlfn.RANK.AVG(Table2[[#This Row],[6M Return vs Nifty Z-Score]],Table2[6M Return vs Nifty Z-Score])</f>
        <v>682</v>
      </c>
      <c r="AU587">
        <f>_xlfn.RANK.AVG(Table2[[#This Row],[Sharpe Ratio Z-Score]],Table2[Sharpe Ratio Z-Score])</f>
        <v>338</v>
      </c>
      <c r="AV587">
        <f>(Table2[[#This Row],[Rank 1Y]]+Table2[[#This Row],[Rank 6M]]+Table2[[#This Row],[Rank Sharpe]])/3</f>
        <v>539.33333333333337</v>
      </c>
    </row>
    <row r="588" spans="1:48" x14ac:dyDescent="0.3">
      <c r="A588" t="s">
        <v>1650</v>
      </c>
      <c r="B588" t="s">
        <v>1651</v>
      </c>
      <c r="C588" t="s">
        <v>10319</v>
      </c>
      <c r="D588" t="s">
        <v>1105</v>
      </c>
      <c r="E588">
        <v>5343.8289514999997</v>
      </c>
      <c r="F588">
        <v>3187.9</v>
      </c>
      <c r="G588">
        <v>-5.1628823561665502</v>
      </c>
      <c r="H588">
        <f>(Table2[[#This Row],[1Y Return vs Nifty]]-AVERAGE(Table2[1Y Return vs Nifty]))/_xlfn.STDEV.P(Table2[1Y Return vs Nifty])</f>
        <v>-0.46847350115523534</v>
      </c>
      <c r="I588">
        <v>-5.9180684183447303</v>
      </c>
      <c r="J588">
        <f>(Table2[[#This Row],[1M Return vs Nifty]]-AVERAGE(Table2[1M Return vs Nifty]))/_xlfn.STDEV.P(Table2[1M Return vs Nifty])</f>
        <v>-0.61973039582574307</v>
      </c>
      <c r="K588">
        <v>-5.6867732056435401</v>
      </c>
      <c r="L588">
        <f>(Table2[[#This Row],[6M Return vs Nifty]]-AVERAGE(Table2[6M Return vs Nifty]))/_xlfn.STDEV.P(Table2[6M Return vs Nifty])</f>
        <v>-0.44352222169465505</v>
      </c>
      <c r="M588">
        <v>-4.8087771389184697</v>
      </c>
      <c r="N588">
        <f>(Table2[[#This Row],[1W Return vs Nifty]]-AVERAGE(Table2[1W Return vs Nifty]))/_xlfn.STDEV.P(Table2[1W Return vs Nifty])</f>
        <v>-0.92874256673172151</v>
      </c>
      <c r="O588">
        <v>3152.92</v>
      </c>
      <c r="P588">
        <v>3112.1775825965301</v>
      </c>
      <c r="Q588">
        <v>2979.7554418101599</v>
      </c>
      <c r="R588">
        <v>55.286285153190597</v>
      </c>
      <c r="S588" s="2">
        <f>(Table2[[#This Row],[Close Price]]-Table2[[#This Row],[20D EMA]])/Table2[[#This Row],[20D EMA]]</f>
        <v>1.1094477500222022E-2</v>
      </c>
      <c r="T588" s="2">
        <f>(Table2[[#This Row],[Close Price]]-Table2[[#This Row],[50D EMA]])/Table2[[#This Row],[50D EMA]]</f>
        <v>2.4331007917708151E-2</v>
      </c>
      <c r="U588" s="2">
        <f>(Table2[[#This Row],[Close Price]]-Table2[[#This Row],[200D EMA]])/Table2[[#This Row],[200D EMA]]</f>
        <v>6.9852899761262036E-2</v>
      </c>
      <c r="V588">
        <v>0.811619869364966</v>
      </c>
      <c r="W588">
        <v>3128.55</v>
      </c>
      <c r="X588">
        <v>3216.35</v>
      </c>
      <c r="Y588">
        <v>3128.55</v>
      </c>
      <c r="Z588">
        <v>3216.35</v>
      </c>
      <c r="AA588">
        <v>3128.55</v>
      </c>
      <c r="AB588">
        <v>3216.35</v>
      </c>
      <c r="AC588" s="2">
        <f>(Table2[[#This Row],[Close Price]]/Table2[[#This Row],[Day Low]])-1</f>
        <v>1.8970449569289283E-2</v>
      </c>
      <c r="AD588" s="2">
        <f>(Table2[[#This Row],[Day High]]/Table2[[#This Row],[Close Price]])-1</f>
        <v>8.9243702751027332E-3</v>
      </c>
      <c r="AE588" s="2">
        <f>(Table2[[#This Row],[Close Price]]/Table2[[#This Row],[Current Week Low]])-1</f>
        <v>1.8970449569289283E-2</v>
      </c>
      <c r="AF588" s="2">
        <f>(Table2[[#This Row],[Current Week High]]/Table2[[#This Row],[Close Price]])-1</f>
        <v>8.9243702751027332E-3</v>
      </c>
      <c r="AG588" s="2">
        <f>(Table2[[#This Row],[Close Price]]/Table2[[#This Row],[Current Month Low]])-1</f>
        <v>1.8970449569289283E-2</v>
      </c>
      <c r="AH588" s="2">
        <f>(Table2[[#This Row],[Current Month High]]/Table2[[#This Row],[Close Price]])-1</f>
        <v>8.9243702751027332E-3</v>
      </c>
      <c r="AI588">
        <v>16.0638664951849</v>
      </c>
      <c r="AJ588">
        <v>38.604347826086901</v>
      </c>
      <c r="AK588" t="str">
        <f>IF(AND(Table2[[#This Row],[20D EMA]]&gt;Table2[[#This Row],[50D EMA]],Table2[[#This Row],[50D EMA]]&gt;Table2[[#This Row],[200D EMA]]),"Uptrend","Downtrend/NoTrend")</f>
        <v>Uptrend</v>
      </c>
      <c r="AL588">
        <v>0</v>
      </c>
      <c r="AM588">
        <v>0</v>
      </c>
      <c r="AN588">
        <v>3.5</v>
      </c>
      <c r="AO588" t="s">
        <v>10354</v>
      </c>
      <c r="AP588">
        <v>-6.6887914079731006E-2</v>
      </c>
      <c r="AQ588">
        <f>(Table2[[#This Row],[Sharpe Ratio]]-AVERAGE(Table2[Sharpe Ratio]))/_xlfn.STDEV.P(Table2[Sharpe Ratio])</f>
        <v>-1.4926011261954544</v>
      </c>
      <c r="AR58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-3.9530698116028091</v>
      </c>
      <c r="AS588">
        <f>_xlfn.RANK.AVG(Table2[[#This Row],[1Y Return vs Nifty Z-Score]],Table2[1Y Return vs Nifty Z-Score])</f>
        <v>463</v>
      </c>
      <c r="AT588">
        <f>_xlfn.RANK.AVG(Table2[[#This Row],[6M Return vs Nifty Z-Score]],Table2[6M Return vs Nifty Z-Score])</f>
        <v>475</v>
      </c>
      <c r="AU588">
        <f>_xlfn.RANK.AVG(Table2[[#This Row],[Sharpe Ratio Z-Score]],Table2[Sharpe Ratio Z-Score])</f>
        <v>681</v>
      </c>
      <c r="AV588">
        <f>(Table2[[#This Row],[Rank 1Y]]+Table2[[#This Row],[Rank 6M]]+Table2[[#This Row],[Rank Sharpe]])/3</f>
        <v>539.66666666666663</v>
      </c>
    </row>
    <row r="589" spans="1:48" x14ac:dyDescent="0.3">
      <c r="A589" t="s">
        <v>475</v>
      </c>
      <c r="B589" t="s">
        <v>476</v>
      </c>
      <c r="C589" t="s">
        <v>10323</v>
      </c>
      <c r="D589" t="s">
        <v>384</v>
      </c>
      <c r="E589">
        <v>44998.928077949997</v>
      </c>
      <c r="F589">
        <v>599.5</v>
      </c>
      <c r="G589">
        <v>-31.563976681418701</v>
      </c>
      <c r="H589">
        <f>(Table2[[#This Row],[1Y Return vs Nifty]]-AVERAGE(Table2[1Y Return vs Nifty]))/_xlfn.STDEV.P(Table2[1Y Return vs Nifty])</f>
        <v>-0.91436977213973258</v>
      </c>
      <c r="I589">
        <v>5.7162944718923603</v>
      </c>
      <c r="J589">
        <f>(Table2[[#This Row],[1M Return vs Nifty]]-AVERAGE(Table2[1M Return vs Nifty]))/_xlfn.STDEV.P(Table2[1M Return vs Nifty])</f>
        <v>0.57499052826416064</v>
      </c>
      <c r="K589">
        <v>12.9718847284629</v>
      </c>
      <c r="L589">
        <f>(Table2[[#This Row],[6M Return vs Nifty]]-AVERAGE(Table2[6M Return vs Nifty]))/_xlfn.STDEV.P(Table2[6M Return vs Nifty])</f>
        <v>0.20850543544320727</v>
      </c>
      <c r="M589">
        <v>2.5294742953842499</v>
      </c>
      <c r="N589">
        <f>(Table2[[#This Row],[1W Return vs Nifty]]-AVERAGE(Table2[1W Return vs Nifty]))/_xlfn.STDEV.P(Table2[1W Return vs Nifty])</f>
        <v>0.83456456997972517</v>
      </c>
      <c r="O589">
        <v>571.29999999999995</v>
      </c>
      <c r="P589">
        <v>557.84517689940401</v>
      </c>
      <c r="Q589">
        <v>551.78800526405598</v>
      </c>
      <c r="R589">
        <v>75.780340876286203</v>
      </c>
      <c r="S589" s="2">
        <f>(Table2[[#This Row],[Close Price]]-Table2[[#This Row],[20D EMA]])/Table2[[#This Row],[20D EMA]]</f>
        <v>4.9361106248906085E-2</v>
      </c>
      <c r="T589" s="2">
        <f>(Table2[[#This Row],[Close Price]]-Table2[[#This Row],[50D EMA]])/Table2[[#This Row],[50D EMA]]</f>
        <v>7.4670938865368353E-2</v>
      </c>
      <c r="U589" s="2">
        <f>(Table2[[#This Row],[Close Price]]-Table2[[#This Row],[200D EMA]])/Table2[[#This Row],[200D EMA]]</f>
        <v>8.646798096510204E-2</v>
      </c>
      <c r="V589">
        <v>0.94861953580421199</v>
      </c>
      <c r="W589">
        <v>593</v>
      </c>
      <c r="X589">
        <v>607.20000000000005</v>
      </c>
      <c r="Y589">
        <v>593</v>
      </c>
      <c r="Z589">
        <v>607.20000000000005</v>
      </c>
      <c r="AA589">
        <v>593</v>
      </c>
      <c r="AB589">
        <v>607.20000000000005</v>
      </c>
      <c r="AC589" s="2">
        <f>(Table2[[#This Row],[Close Price]]/Table2[[#This Row],[Day Low]])-1</f>
        <v>1.0961214165261302E-2</v>
      </c>
      <c r="AD589" s="2">
        <f>(Table2[[#This Row],[Day High]]/Table2[[#This Row],[Close Price]])-1</f>
        <v>1.2844036697247763E-2</v>
      </c>
      <c r="AE589" s="2">
        <f>(Table2[[#This Row],[Close Price]]/Table2[[#This Row],[Current Week Low]])-1</f>
        <v>1.0961214165261302E-2</v>
      </c>
      <c r="AF589" s="2">
        <f>(Table2[[#This Row],[Current Week High]]/Table2[[#This Row],[Close Price]])-1</f>
        <v>1.2844036697247763E-2</v>
      </c>
      <c r="AG589" s="2">
        <f>(Table2[[#This Row],[Close Price]]/Table2[[#This Row],[Current Month Low]])-1</f>
        <v>1.0961214165261302E-2</v>
      </c>
      <c r="AH589" s="2">
        <f>(Table2[[#This Row],[Current Month High]]/Table2[[#This Row],[Close Price]])-1</f>
        <v>1.2844036697247763E-2</v>
      </c>
      <c r="AI589">
        <v>6.5971643035863199</v>
      </c>
      <c r="AJ589">
        <v>33.876730683340703</v>
      </c>
      <c r="AK589" t="str">
        <f>IF(AND(Table2[[#This Row],[20D EMA]]&gt;Table2[[#This Row],[50D EMA]],Table2[[#This Row],[50D EMA]]&gt;Table2[[#This Row],[200D EMA]]),"Uptrend","Downtrend/NoTrend")</f>
        <v>Uptrend</v>
      </c>
      <c r="AL589">
        <v>0.05</v>
      </c>
      <c r="AM589" t="s">
        <v>10354</v>
      </c>
      <c r="AN589">
        <v>10.44</v>
      </c>
      <c r="AO589" t="s">
        <v>10354</v>
      </c>
      <c r="AP589">
        <v>-0.103101354968724</v>
      </c>
      <c r="AQ589">
        <f>(Table2[[#This Row],[Sharpe Ratio]]-AVERAGE(Table2[Sharpe Ratio]))/_xlfn.STDEV.P(Table2[Sharpe Ratio])</f>
        <v>-1.9069303789634893</v>
      </c>
      <c r="AR58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-1.2032396174161288</v>
      </c>
      <c r="AS589">
        <f>_xlfn.RANK.AVG(Table2[[#This Row],[1Y Return vs Nifty Z-Score]],Table2[1Y Return vs Nifty Z-Score])</f>
        <v>637</v>
      </c>
      <c r="AT589">
        <f>_xlfn.RANK.AVG(Table2[[#This Row],[6M Return vs Nifty Z-Score]],Table2[6M Return vs Nifty Z-Score])</f>
        <v>261</v>
      </c>
      <c r="AU589">
        <f>_xlfn.RANK.AVG(Table2[[#This Row],[Sharpe Ratio Z-Score]],Table2[Sharpe Ratio Z-Score])</f>
        <v>722</v>
      </c>
      <c r="AV589">
        <f>(Table2[[#This Row],[Rank 1Y]]+Table2[[#This Row],[Rank 6M]]+Table2[[#This Row],[Rank Sharpe]])/3</f>
        <v>540</v>
      </c>
    </row>
    <row r="590" spans="1:48" x14ac:dyDescent="0.3">
      <c r="A590" t="s">
        <v>503</v>
      </c>
      <c r="B590" t="s">
        <v>504</v>
      </c>
      <c r="C590" t="s">
        <v>10309</v>
      </c>
      <c r="D590" t="s">
        <v>21</v>
      </c>
      <c r="E590">
        <v>42287.856878680002</v>
      </c>
      <c r="F590">
        <v>6340.6</v>
      </c>
      <c r="G590">
        <v>-14.5512453019738</v>
      </c>
      <c r="H590">
        <f>(Table2[[#This Row],[1Y Return vs Nifty]]-AVERAGE(Table2[1Y Return vs Nifty]))/_xlfn.STDEV.P(Table2[1Y Return vs Nifty])</f>
        <v>-0.62703647497031789</v>
      </c>
      <c r="I590">
        <v>0.137170439674308</v>
      </c>
      <c r="J590">
        <f>(Table2[[#This Row],[1M Return vs Nifty]]-AVERAGE(Table2[1M Return vs Nifty]))/_xlfn.STDEV.P(Table2[1M Return vs Nifty])</f>
        <v>2.0759404806684934E-3</v>
      </c>
      <c r="K590">
        <v>-15.4897995478432</v>
      </c>
      <c r="L590">
        <f>(Table2[[#This Row],[6M Return vs Nifty]]-AVERAGE(Table2[6M Return vs Nifty]))/_xlfn.STDEV.P(Table2[6M Return vs Nifty])</f>
        <v>-0.78608942676043014</v>
      </c>
      <c r="M590">
        <v>3.4428815230118301</v>
      </c>
      <c r="N590">
        <f>(Table2[[#This Row],[1W Return vs Nifty]]-AVERAGE(Table2[1W Return vs Nifty]))/_xlfn.STDEV.P(Table2[1W Return vs Nifty])</f>
        <v>1.054047030838273</v>
      </c>
      <c r="O590">
        <v>6114.74</v>
      </c>
      <c r="P590">
        <v>5926.5467282673098</v>
      </c>
      <c r="Q590">
        <v>5614.7570608920896</v>
      </c>
      <c r="R590">
        <v>76.422962829953093</v>
      </c>
      <c r="S590" s="2">
        <f>(Table2[[#This Row],[Close Price]]-Table2[[#This Row],[20D EMA]])/Table2[[#This Row],[20D EMA]]</f>
        <v>3.6936975243428274E-2</v>
      </c>
      <c r="T590" s="2">
        <f>(Table2[[#This Row],[Close Price]]-Table2[[#This Row],[50D EMA]])/Table2[[#This Row],[50D EMA]]</f>
        <v>6.9864170606774828E-2</v>
      </c>
      <c r="U590" s="2">
        <f>(Table2[[#This Row],[Close Price]]-Table2[[#This Row],[200D EMA]])/Table2[[#This Row],[200D EMA]]</f>
        <v>0.12927414868286155</v>
      </c>
      <c r="V590">
        <v>0.66331181181216903</v>
      </c>
      <c r="W590">
        <v>6304.1</v>
      </c>
      <c r="X590">
        <v>6447.7</v>
      </c>
      <c r="Y590">
        <v>6304.1</v>
      </c>
      <c r="Z590">
        <v>6447.7</v>
      </c>
      <c r="AA590">
        <v>6304.1</v>
      </c>
      <c r="AB590">
        <v>6447.7</v>
      </c>
      <c r="AC590" s="2">
        <f>(Table2[[#This Row],[Close Price]]/Table2[[#This Row],[Day Low]])-1</f>
        <v>5.7898827747022708E-3</v>
      </c>
      <c r="AD590" s="2">
        <f>(Table2[[#This Row],[Day High]]/Table2[[#This Row],[Close Price]])-1</f>
        <v>1.6891145948332964E-2</v>
      </c>
      <c r="AE590" s="2">
        <f>(Table2[[#This Row],[Close Price]]/Table2[[#This Row],[Current Week Low]])-1</f>
        <v>5.7898827747022708E-3</v>
      </c>
      <c r="AF590" s="2">
        <f>(Table2[[#This Row],[Current Week High]]/Table2[[#This Row],[Close Price]])-1</f>
        <v>1.6891145948332964E-2</v>
      </c>
      <c r="AG590" s="2">
        <f>(Table2[[#This Row],[Close Price]]/Table2[[#This Row],[Current Month Low]])-1</f>
        <v>5.7898827747022708E-3</v>
      </c>
      <c r="AH590" s="2">
        <f>(Table2[[#This Row],[Current Month High]]/Table2[[#This Row],[Close Price]])-1</f>
        <v>1.6891145948332964E-2</v>
      </c>
      <c r="AI590">
        <v>7.9937229915149901</v>
      </c>
      <c r="AJ590">
        <v>47.894337862265999</v>
      </c>
      <c r="AK590" t="str">
        <f>IF(AND(Table2[[#This Row],[20D EMA]]&gt;Table2[[#This Row],[50D EMA]],Table2[[#This Row],[50D EMA]]&gt;Table2[[#This Row],[200D EMA]]),"Uptrend","Downtrend/NoTrend")</f>
        <v>Uptrend</v>
      </c>
      <c r="AL590">
        <v>-0.02</v>
      </c>
      <c r="AM590" t="s">
        <v>10353</v>
      </c>
      <c r="AN590">
        <v>8.01</v>
      </c>
      <c r="AO590" t="s">
        <v>10354</v>
      </c>
      <c r="AP590">
        <v>3.5482038693490001E-3</v>
      </c>
      <c r="AQ590">
        <f>(Table2[[#This Row],[Sharpe Ratio]]-AVERAGE(Table2[Sharpe Ratio]))/_xlfn.STDEV.P(Table2[Sharpe Ratio])</f>
        <v>-0.68671956947782631</v>
      </c>
      <c r="AR59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-1.0437224998896326</v>
      </c>
      <c r="AS590">
        <f>_xlfn.RANK.AVG(Table2[[#This Row],[1Y Return vs Nifty Z-Score]],Table2[1Y Return vs Nifty Z-Score])</f>
        <v>530</v>
      </c>
      <c r="AT590">
        <f>_xlfn.RANK.AVG(Table2[[#This Row],[6M Return vs Nifty Z-Score]],Table2[6M Return vs Nifty Z-Score])</f>
        <v>578</v>
      </c>
      <c r="AU590">
        <f>_xlfn.RANK.AVG(Table2[[#This Row],[Sharpe Ratio Z-Score]],Table2[Sharpe Ratio Z-Score])</f>
        <v>514</v>
      </c>
      <c r="AV590">
        <f>(Table2[[#This Row],[Rank 1Y]]+Table2[[#This Row],[Rank 6M]]+Table2[[#This Row],[Rank Sharpe]])/3</f>
        <v>540.66666666666663</v>
      </c>
    </row>
    <row r="591" spans="1:48" x14ac:dyDescent="0.3">
      <c r="A591" t="s">
        <v>571</v>
      </c>
      <c r="B591" t="s">
        <v>572</v>
      </c>
      <c r="C591" t="s">
        <v>10323</v>
      </c>
      <c r="D591" t="s">
        <v>573</v>
      </c>
      <c r="E591">
        <v>34917.470249999998</v>
      </c>
      <c r="F591">
        <v>3178.65</v>
      </c>
      <c r="G591">
        <v>-26.0354740799654</v>
      </c>
      <c r="H591">
        <f>(Table2[[#This Row],[1Y Return vs Nifty]]-AVERAGE(Table2[1Y Return vs Nifty]))/_xlfn.STDEV.P(Table2[1Y Return vs Nifty])</f>
        <v>-0.82099717690763796</v>
      </c>
      <c r="I591">
        <v>-7.4830614824991804</v>
      </c>
      <c r="J591">
        <f>(Table2[[#This Row],[1M Return vs Nifty]]-AVERAGE(Table2[1M Return vs Nifty]))/_xlfn.STDEV.P(Table2[1M Return vs Nifty])</f>
        <v>-0.78043794616095452</v>
      </c>
      <c r="K591">
        <v>-26.424002596520602</v>
      </c>
      <c r="L591">
        <f>(Table2[[#This Row],[6M Return vs Nifty]]-AVERAGE(Table2[6M Return vs Nifty]))/_xlfn.STDEV.P(Table2[6M Return vs Nifty])</f>
        <v>-1.1681856537064668</v>
      </c>
      <c r="M591">
        <v>-2.25912458333165</v>
      </c>
      <c r="N591">
        <f>(Table2[[#This Row],[1W Return vs Nifty]]-AVERAGE(Table2[1W Return vs Nifty]))/_xlfn.STDEV.P(Table2[1W Return vs Nifty])</f>
        <v>-0.31608700598259459</v>
      </c>
      <c r="O591">
        <v>3258.46</v>
      </c>
      <c r="P591">
        <v>3269.2951083951798</v>
      </c>
      <c r="Q591">
        <v>3261.2740901631601</v>
      </c>
      <c r="R591">
        <v>35.480525989205098</v>
      </c>
      <c r="S591" s="2">
        <f>(Table2[[#This Row],[Close Price]]-Table2[[#This Row],[20D EMA]])/Table2[[#This Row],[20D EMA]]</f>
        <v>-2.4493165483080948E-2</v>
      </c>
      <c r="T591" s="2">
        <f>(Table2[[#This Row],[Close Price]]-Table2[[#This Row],[50D EMA]])/Table2[[#This Row],[50D EMA]]</f>
        <v>-2.7726193381078793E-2</v>
      </c>
      <c r="U591" s="2">
        <f>(Table2[[#This Row],[Close Price]]-Table2[[#This Row],[200D EMA]])/Table2[[#This Row],[200D EMA]]</f>
        <v>-2.5334911411578509E-2</v>
      </c>
      <c r="V591">
        <v>1.14786194978615</v>
      </c>
      <c r="W591">
        <v>3150</v>
      </c>
      <c r="X591">
        <v>3212.35</v>
      </c>
      <c r="Y591">
        <v>3150</v>
      </c>
      <c r="Z591">
        <v>3212.35</v>
      </c>
      <c r="AA591">
        <v>3150</v>
      </c>
      <c r="AB591">
        <v>3212.35</v>
      </c>
      <c r="AC591" s="2">
        <f>(Table2[[#This Row],[Close Price]]/Table2[[#This Row],[Day Low]])-1</f>
        <v>9.0952380952380452E-3</v>
      </c>
      <c r="AD591" s="2">
        <f>(Table2[[#This Row],[Day High]]/Table2[[#This Row],[Close Price]])-1</f>
        <v>1.0601985119468971E-2</v>
      </c>
      <c r="AE591" s="2">
        <f>(Table2[[#This Row],[Close Price]]/Table2[[#This Row],[Current Week Low]])-1</f>
        <v>9.0952380952380452E-3</v>
      </c>
      <c r="AF591" s="2">
        <f>(Table2[[#This Row],[Current Week High]]/Table2[[#This Row],[Close Price]])-1</f>
        <v>1.0601985119468971E-2</v>
      </c>
      <c r="AG591" s="2">
        <f>(Table2[[#This Row],[Close Price]]/Table2[[#This Row],[Current Month Low]])-1</f>
        <v>9.0952380952380452E-3</v>
      </c>
      <c r="AH591" s="2">
        <f>(Table2[[#This Row],[Current Month High]]/Table2[[#This Row],[Close Price]])-1</f>
        <v>1.0601985119468971E-2</v>
      </c>
      <c r="AI591">
        <v>23.322794268006799</v>
      </c>
      <c r="AJ591">
        <v>28.3784329563812</v>
      </c>
      <c r="AK591" t="str">
        <f>IF(AND(Table2[[#This Row],[20D EMA]]&gt;Table2[[#This Row],[50D EMA]],Table2[[#This Row],[50D EMA]]&gt;Table2[[#This Row],[200D EMA]]),"Uptrend","Downtrend/NoTrend")</f>
        <v>Downtrend/NoTrend</v>
      </c>
      <c r="AL591">
        <v>-0.05</v>
      </c>
      <c r="AM591" t="s">
        <v>10353</v>
      </c>
      <c r="AN591">
        <v>-4.99</v>
      </c>
      <c r="AO591" t="s">
        <v>10353</v>
      </c>
      <c r="AP591">
        <v>6.5721052391635004E-2</v>
      </c>
      <c r="AQ591">
        <f>(Table2[[#This Row],[Sharpe Ratio]]-AVERAGE(Table2[Sharpe Ratio]))/_xlfn.STDEV.P(Table2[Sharpe Ratio])</f>
        <v>2.4619348844312199E-2</v>
      </c>
      <c r="AR59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1">
        <f>_xlfn.RANK.AVG(Table2[[#This Row],[1Y Return vs Nifty Z-Score]],Table2[1Y Return vs Nifty Z-Score])</f>
        <v>600</v>
      </c>
      <c r="AT591">
        <f>_xlfn.RANK.AVG(Table2[[#This Row],[6M Return vs Nifty Z-Score]],Table2[6M Return vs Nifty Z-Score])</f>
        <v>677</v>
      </c>
      <c r="AU591">
        <f>_xlfn.RANK.AVG(Table2[[#This Row],[Sharpe Ratio Z-Score]],Table2[Sharpe Ratio Z-Score])</f>
        <v>345</v>
      </c>
      <c r="AV591">
        <f>(Table2[[#This Row],[Rank 1Y]]+Table2[[#This Row],[Rank 6M]]+Table2[[#This Row],[Rank Sharpe]])/3</f>
        <v>540.66666666666663</v>
      </c>
    </row>
    <row r="592" spans="1:48" x14ac:dyDescent="0.3">
      <c r="A592" t="s">
        <v>1970</v>
      </c>
      <c r="B592" t="s">
        <v>1971</v>
      </c>
      <c r="C592" t="s">
        <v>10325</v>
      </c>
      <c r="D592" t="s">
        <v>1607</v>
      </c>
      <c r="E592">
        <v>3474.1820337979998</v>
      </c>
      <c r="F592">
        <v>153.58000000000001</v>
      </c>
      <c r="G592">
        <v>-35.758265924847997</v>
      </c>
      <c r="H592">
        <f>(Table2[[#This Row],[1Y Return vs Nifty]]-AVERAGE(Table2[1Y Return vs Nifty]))/_xlfn.STDEV.P(Table2[1Y Return vs Nifty])</f>
        <v>-0.98520842413025567</v>
      </c>
      <c r="I592">
        <v>-5.69524470995787</v>
      </c>
      <c r="J592">
        <f>(Table2[[#This Row],[1M Return vs Nifty]]-AVERAGE(Table2[1M Return vs Nifty]))/_xlfn.STDEV.P(Table2[1M Return vs Nifty])</f>
        <v>-0.59684885522875175</v>
      </c>
      <c r="K592">
        <v>-12.0535635475037</v>
      </c>
      <c r="L592">
        <f>(Table2[[#This Row],[6M Return vs Nifty]]-AVERAGE(Table2[6M Return vs Nifty]))/_xlfn.STDEV.P(Table2[6M Return vs Nifty])</f>
        <v>-0.66601000215301187</v>
      </c>
      <c r="M592">
        <v>-2.54928876016284</v>
      </c>
      <c r="N592">
        <f>(Table2[[#This Row],[1W Return vs Nifty]]-AVERAGE(Table2[1W Return vs Nifty]))/_xlfn.STDEV.P(Table2[1W Return vs Nifty])</f>
        <v>-0.3858105046123545</v>
      </c>
      <c r="O592">
        <v>158.6</v>
      </c>
      <c r="P592">
        <v>157.414351588877</v>
      </c>
      <c r="Q592">
        <v>150.863932657589</v>
      </c>
      <c r="R592">
        <v>35.438579211337697</v>
      </c>
      <c r="S592" s="2">
        <f>(Table2[[#This Row],[Close Price]]-Table2[[#This Row],[20D EMA]])/Table2[[#This Row],[20D EMA]]</f>
        <v>-3.165195460277416E-2</v>
      </c>
      <c r="T592" s="2">
        <f>(Table2[[#This Row],[Close Price]]-Table2[[#This Row],[50D EMA]])/Table2[[#This Row],[50D EMA]]</f>
        <v>-2.4358335502287977E-2</v>
      </c>
      <c r="U592" s="2">
        <f>(Table2[[#This Row],[Close Price]]-Table2[[#This Row],[200D EMA]])/Table2[[#This Row],[200D EMA]]</f>
        <v>1.8003423976594716E-2</v>
      </c>
      <c r="V592">
        <v>0.62527176452321998</v>
      </c>
      <c r="W592">
        <v>152.1</v>
      </c>
      <c r="X592">
        <v>156</v>
      </c>
      <c r="Y592">
        <v>152.1</v>
      </c>
      <c r="Z592">
        <v>156</v>
      </c>
      <c r="AA592">
        <v>152.1</v>
      </c>
      <c r="AB592">
        <v>156</v>
      </c>
      <c r="AC592" s="2">
        <f>(Table2[[#This Row],[Close Price]]/Table2[[#This Row],[Day Low]])-1</f>
        <v>9.7304404996714222E-3</v>
      </c>
      <c r="AD592" s="2">
        <f>(Table2[[#This Row],[Day High]]/Table2[[#This Row],[Close Price]])-1</f>
        <v>1.5757260059903633E-2</v>
      </c>
      <c r="AE592" s="2">
        <f>(Table2[[#This Row],[Close Price]]/Table2[[#This Row],[Current Week Low]])-1</f>
        <v>9.7304404996714222E-3</v>
      </c>
      <c r="AF592" s="2">
        <f>(Table2[[#This Row],[Current Week High]]/Table2[[#This Row],[Close Price]])-1</f>
        <v>1.5757260059903633E-2</v>
      </c>
      <c r="AG592" s="2">
        <f>(Table2[[#This Row],[Close Price]]/Table2[[#This Row],[Current Month Low]])-1</f>
        <v>9.7304404996714222E-3</v>
      </c>
      <c r="AH592" s="2">
        <f>(Table2[[#This Row],[Current Month High]]/Table2[[#This Row],[Close Price]])-1</f>
        <v>1.5757260059903633E-2</v>
      </c>
      <c r="AI592">
        <v>16.6102357077744</v>
      </c>
      <c r="AJ592">
        <v>19.0542635658914</v>
      </c>
      <c r="AK592" t="str">
        <f>IF(AND(Table2[[#This Row],[20D EMA]]&gt;Table2[[#This Row],[50D EMA]],Table2[[#This Row],[50D EMA]]&gt;Table2[[#This Row],[200D EMA]]),"Uptrend","Downtrend/NoTrend")</f>
        <v>Uptrend</v>
      </c>
      <c r="AL592">
        <v>0.03</v>
      </c>
      <c r="AM592" t="s">
        <v>10354</v>
      </c>
      <c r="AN592">
        <v>-1.64</v>
      </c>
      <c r="AO592" t="s">
        <v>10353</v>
      </c>
      <c r="AP592">
        <v>3.5909925103851E-2</v>
      </c>
      <c r="AQ592">
        <f>(Table2[[#This Row],[Sharpe Ratio]]-AVERAGE(Table2[Sharpe Ratio]))/_xlfn.STDEV.P(Table2[Sharpe Ratio])</f>
        <v>-0.31645904056315699</v>
      </c>
      <c r="AR59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-2.9503368266875309</v>
      </c>
      <c r="AS592">
        <f>_xlfn.RANK.AVG(Table2[[#This Row],[1Y Return vs Nifty Z-Score]],Table2[1Y Return vs Nifty Z-Score])</f>
        <v>662</v>
      </c>
      <c r="AT592">
        <f>_xlfn.RANK.AVG(Table2[[#This Row],[6M Return vs Nifty Z-Score]],Table2[6M Return vs Nifty Z-Score])</f>
        <v>538</v>
      </c>
      <c r="AU592">
        <f>_xlfn.RANK.AVG(Table2[[#This Row],[Sharpe Ratio Z-Score]],Table2[Sharpe Ratio Z-Score])</f>
        <v>425</v>
      </c>
      <c r="AV592">
        <f>(Table2[[#This Row],[Rank 1Y]]+Table2[[#This Row],[Rank 6M]]+Table2[[#This Row],[Rank Sharpe]])/3</f>
        <v>541.66666666666663</v>
      </c>
    </row>
    <row r="593" spans="1:48" x14ac:dyDescent="0.3">
      <c r="A593" t="s">
        <v>1354</v>
      </c>
      <c r="B593" t="s">
        <v>1355</v>
      </c>
      <c r="C593" t="s">
        <v>6744</v>
      </c>
      <c r="D593" t="s">
        <v>77</v>
      </c>
      <c r="E593">
        <v>8321.9943371399895</v>
      </c>
      <c r="F593">
        <v>165.33</v>
      </c>
      <c r="G593">
        <v>-13.4309903620796</v>
      </c>
      <c r="H593">
        <f>(Table2[[#This Row],[1Y Return vs Nifty]]-AVERAGE(Table2[1Y Return vs Nifty]))/_xlfn.STDEV.P(Table2[1Y Return vs Nifty])</f>
        <v>-0.6081161418168165</v>
      </c>
      <c r="I593">
        <v>0.73662135332170997</v>
      </c>
      <c r="J593">
        <f>(Table2[[#This Row],[1M Return vs Nifty]]-AVERAGE(Table2[1M Return vs Nifty]))/_xlfn.STDEV.P(Table2[1M Return vs Nifty])</f>
        <v>6.3632946760774869E-2</v>
      </c>
      <c r="K593">
        <v>-18.133766833069402</v>
      </c>
      <c r="L593">
        <f>(Table2[[#This Row],[6M Return vs Nifty]]-AVERAGE(Table2[6M Return vs Nifty]))/_xlfn.STDEV.P(Table2[6M Return vs Nifty])</f>
        <v>-0.87848298478712938</v>
      </c>
      <c r="M593">
        <v>-3.98210749805558</v>
      </c>
      <c r="N593">
        <f>(Table2[[#This Row],[1W Return vs Nifty]]-AVERAGE(Table2[1W Return vs Nifty]))/_xlfn.STDEV.P(Table2[1W Return vs Nifty])</f>
        <v>-0.73010226522579058</v>
      </c>
      <c r="O593">
        <v>163.81</v>
      </c>
      <c r="P593">
        <v>163.220606868354</v>
      </c>
      <c r="Q593">
        <v>160.445227520011</v>
      </c>
      <c r="R593">
        <v>53.311769500657803</v>
      </c>
      <c r="S593" s="2">
        <f>(Table2[[#This Row],[Close Price]]-Table2[[#This Row],[20D EMA]])/Table2[[#This Row],[20D EMA]]</f>
        <v>9.2790427934803139E-3</v>
      </c>
      <c r="T593" s="2">
        <f>(Table2[[#This Row],[Close Price]]-Table2[[#This Row],[50D EMA]])/Table2[[#This Row],[50D EMA]]</f>
        <v>1.2923571184534023E-2</v>
      </c>
      <c r="U593" s="2">
        <f>(Table2[[#This Row],[Close Price]]-Table2[[#This Row],[200D EMA]])/Table2[[#This Row],[200D EMA]]</f>
        <v>3.0445109246890957E-2</v>
      </c>
      <c r="V593">
        <v>1.02533791037227</v>
      </c>
      <c r="W593">
        <v>163.15</v>
      </c>
      <c r="X593">
        <v>166.59</v>
      </c>
      <c r="Y593">
        <v>163.15</v>
      </c>
      <c r="Z593">
        <v>166.59</v>
      </c>
      <c r="AA593">
        <v>163.15</v>
      </c>
      <c r="AB593">
        <v>166.59</v>
      </c>
      <c r="AC593" s="2">
        <f>(Table2[[#This Row],[Close Price]]/Table2[[#This Row],[Day Low]])-1</f>
        <v>1.3361936867912982E-2</v>
      </c>
      <c r="AD593" s="2">
        <f>(Table2[[#This Row],[Day High]]/Table2[[#This Row],[Close Price]])-1</f>
        <v>7.6211213935764022E-3</v>
      </c>
      <c r="AE593" s="2">
        <f>(Table2[[#This Row],[Close Price]]/Table2[[#This Row],[Current Week Low]])-1</f>
        <v>1.3361936867912982E-2</v>
      </c>
      <c r="AF593" s="2">
        <f>(Table2[[#This Row],[Current Week High]]/Table2[[#This Row],[Close Price]])-1</f>
        <v>7.6211213935764022E-3</v>
      </c>
      <c r="AG593" s="2">
        <f>(Table2[[#This Row],[Close Price]]/Table2[[#This Row],[Current Month Low]])-1</f>
        <v>1.3361936867912982E-2</v>
      </c>
      <c r="AH593" s="2">
        <f>(Table2[[#This Row],[Current Month High]]/Table2[[#This Row],[Close Price]])-1</f>
        <v>7.6211213935764022E-3</v>
      </c>
      <c r="AI593">
        <v>20.365329946168199</v>
      </c>
      <c r="AJ593">
        <v>37.774999999999999</v>
      </c>
      <c r="AK593" t="str">
        <f>IF(AND(Table2[[#This Row],[20D EMA]]&gt;Table2[[#This Row],[50D EMA]],Table2[[#This Row],[50D EMA]]&gt;Table2[[#This Row],[200D EMA]]),"Uptrend","Downtrend/NoTrend")</f>
        <v>Uptrend</v>
      </c>
      <c r="AL593">
        <v>-0.02</v>
      </c>
      <c r="AM593" t="s">
        <v>10353</v>
      </c>
      <c r="AN593">
        <v>6.23</v>
      </c>
      <c r="AO593" t="s">
        <v>10354</v>
      </c>
      <c r="AP593">
        <v>8.0568169982569993E-3</v>
      </c>
      <c r="AQ593">
        <f>(Table2[[#This Row],[Sharpe Ratio]]-AVERAGE(Table2[Sharpe Ratio]))/_xlfn.STDEV.P(Table2[Sharpe Ratio])</f>
        <v>-0.63513512285076212</v>
      </c>
      <c r="AR59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-2.7882035679197239</v>
      </c>
      <c r="AS593">
        <f>_xlfn.RANK.AVG(Table2[[#This Row],[1Y Return vs Nifty Z-Score]],Table2[1Y Return vs Nifty Z-Score])</f>
        <v>522</v>
      </c>
      <c r="AT593">
        <f>_xlfn.RANK.AVG(Table2[[#This Row],[6M Return vs Nifty Z-Score]],Table2[6M Return vs Nifty Z-Score])</f>
        <v>603</v>
      </c>
      <c r="AU593">
        <f>_xlfn.RANK.AVG(Table2[[#This Row],[Sharpe Ratio Z-Score]],Table2[Sharpe Ratio Z-Score])</f>
        <v>502</v>
      </c>
      <c r="AV593">
        <f>(Table2[[#This Row],[Rank 1Y]]+Table2[[#This Row],[Rank 6M]]+Table2[[#This Row],[Rank Sharpe]])/3</f>
        <v>542.33333333333337</v>
      </c>
    </row>
    <row r="594" spans="1:48" x14ac:dyDescent="0.3">
      <c r="A594" t="s">
        <v>38</v>
      </c>
      <c r="B594" t="s">
        <v>39</v>
      </c>
      <c r="C594" t="s">
        <v>10312</v>
      </c>
      <c r="D594" t="s">
        <v>40</v>
      </c>
      <c r="E594">
        <v>655312.75092810998</v>
      </c>
      <c r="F594">
        <v>2789.05</v>
      </c>
      <c r="G594">
        <v>-18.566350750738199</v>
      </c>
      <c r="H594">
        <f>(Table2[[#This Row],[1Y Return vs Nifty]]-AVERAGE(Table2[1Y Return vs Nifty]))/_xlfn.STDEV.P(Table2[1Y Return vs Nifty])</f>
        <v>-0.69484883627464367</v>
      </c>
      <c r="I594">
        <v>-0.31719177057729903</v>
      </c>
      <c r="J594">
        <f>(Table2[[#This Row],[1M Return vs Nifty]]-AVERAGE(Table2[1M Return vs Nifty]))/_xlfn.STDEV.P(Table2[1M Return vs Nifty])</f>
        <v>-4.4582054015862883E-2</v>
      </c>
      <c r="K594">
        <v>2.4709904349717302</v>
      </c>
      <c r="L594">
        <f>(Table2[[#This Row],[6M Return vs Nifty]]-AVERAGE(Table2[6M Return vs Nifty]))/_xlfn.STDEV.P(Table2[6M Return vs Nifty])</f>
        <v>-0.15844879718259661</v>
      </c>
      <c r="M594">
        <v>-2.2880752156135902</v>
      </c>
      <c r="N594">
        <f>(Table2[[#This Row],[1W Return vs Nifty]]-AVERAGE(Table2[1W Return vs Nifty]))/_xlfn.STDEV.P(Table2[1W Return vs Nifty])</f>
        <v>-0.32304354828317938</v>
      </c>
      <c r="O594">
        <v>2758.45</v>
      </c>
      <c r="P594">
        <v>2677.4158345594701</v>
      </c>
      <c r="Q594">
        <v>2530.35485483927</v>
      </c>
      <c r="R594">
        <v>58.503301129571</v>
      </c>
      <c r="S594" s="2">
        <f>(Table2[[#This Row],[Close Price]]-Table2[[#This Row],[20D EMA]])/Table2[[#This Row],[20D EMA]]</f>
        <v>1.1093186390908069E-2</v>
      </c>
      <c r="T594" s="2">
        <f>(Table2[[#This Row],[Close Price]]-Table2[[#This Row],[50D EMA]])/Table2[[#This Row],[50D EMA]]</f>
        <v>4.1694743117442513E-2</v>
      </c>
      <c r="U594" s="2">
        <f>(Table2[[#This Row],[Close Price]]-Table2[[#This Row],[200D EMA]])/Table2[[#This Row],[200D EMA]]</f>
        <v>0.10223670591734559</v>
      </c>
      <c r="V594">
        <v>0.73547927875722396</v>
      </c>
      <c r="W594">
        <v>2779</v>
      </c>
      <c r="X594">
        <v>2808.9</v>
      </c>
      <c r="Y594">
        <v>2779</v>
      </c>
      <c r="Z594">
        <v>2808.9</v>
      </c>
      <c r="AA594">
        <v>2779</v>
      </c>
      <c r="AB594">
        <v>2808.9</v>
      </c>
      <c r="AC594" s="2">
        <f>(Table2[[#This Row],[Close Price]]/Table2[[#This Row],[Day Low]])-1</f>
        <v>3.6164087801369149E-3</v>
      </c>
      <c r="AD594" s="2">
        <f>(Table2[[#This Row],[Day High]]/Table2[[#This Row],[Close Price]])-1</f>
        <v>7.1171187321847906E-3</v>
      </c>
      <c r="AE594" s="2">
        <f>(Table2[[#This Row],[Close Price]]/Table2[[#This Row],[Current Week Low]])-1</f>
        <v>3.6164087801369149E-3</v>
      </c>
      <c r="AF594" s="2">
        <f>(Table2[[#This Row],[Current Week High]]/Table2[[#This Row],[Close Price]])-1</f>
        <v>7.1171187321847906E-3</v>
      </c>
      <c r="AG594" s="2">
        <f>(Table2[[#This Row],[Close Price]]/Table2[[#This Row],[Current Month Low]])-1</f>
        <v>3.6164087801369149E-3</v>
      </c>
      <c r="AH594" s="2">
        <f>(Table2[[#This Row],[Current Month High]]/Table2[[#This Row],[Close Price]])-1</f>
        <v>7.1171187321847906E-3</v>
      </c>
      <c r="AI594">
        <v>1.64572166149763</v>
      </c>
      <c r="AJ594">
        <v>28.406344237011101</v>
      </c>
      <c r="AK594" t="str">
        <f>IF(AND(Table2[[#This Row],[20D EMA]]&gt;Table2[[#This Row],[50D EMA]],Table2[[#This Row],[50D EMA]]&gt;Table2[[#This Row],[200D EMA]]),"Uptrend","Downtrend/NoTrend")</f>
        <v>Uptrend</v>
      </c>
      <c r="AL594">
        <v>0</v>
      </c>
      <c r="AM594" t="s">
        <v>10355</v>
      </c>
      <c r="AN594">
        <v>2.46</v>
      </c>
      <c r="AO594" t="s">
        <v>10354</v>
      </c>
      <c r="AP594">
        <v>-7.5137687782518003E-2</v>
      </c>
      <c r="AQ594">
        <f>(Table2[[#This Row],[Sharpe Ratio]]-AVERAGE(Table2[Sharpe Ratio]))/_xlfn.STDEV.P(Table2[Sharpe Ratio])</f>
        <v>-1.5869893558104993</v>
      </c>
      <c r="AR59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-2.8079125915667822</v>
      </c>
      <c r="AS594">
        <f>_xlfn.RANK.AVG(Table2[[#This Row],[1Y Return vs Nifty Z-Score]],Table2[1Y Return vs Nifty Z-Score])</f>
        <v>556</v>
      </c>
      <c r="AT594">
        <f>_xlfn.RANK.AVG(Table2[[#This Row],[6M Return vs Nifty Z-Score]],Table2[6M Return vs Nifty Z-Score])</f>
        <v>378</v>
      </c>
      <c r="AU594">
        <f>_xlfn.RANK.AVG(Table2[[#This Row],[Sharpe Ratio Z-Score]],Table2[Sharpe Ratio Z-Score])</f>
        <v>694</v>
      </c>
      <c r="AV594">
        <f>(Table2[[#This Row],[Rank 1Y]]+Table2[[#This Row],[Rank 6M]]+Table2[[#This Row],[Rank Sharpe]])/3</f>
        <v>542.66666666666663</v>
      </c>
    </row>
    <row r="595" spans="1:48" x14ac:dyDescent="0.3">
      <c r="A595" t="s">
        <v>1881</v>
      </c>
      <c r="B595" t="s">
        <v>1882</v>
      </c>
      <c r="C595" t="s">
        <v>10312</v>
      </c>
      <c r="D595" t="s">
        <v>185</v>
      </c>
      <c r="E595">
        <v>3863.2863401650002</v>
      </c>
      <c r="F595">
        <v>270.55</v>
      </c>
      <c r="G595">
        <v>-22.832458757602701</v>
      </c>
      <c r="H595">
        <f>(Table2[[#This Row],[1Y Return vs Nifty]]-AVERAGE(Table2[1Y Return vs Nifty]))/_xlfn.STDEV.P(Table2[1Y Return vs Nifty])</f>
        <v>-0.76690045763711601</v>
      </c>
      <c r="I595">
        <v>-0.39848667136964</v>
      </c>
      <c r="J595">
        <f>(Table2[[#This Row],[1M Return vs Nifty]]-AVERAGE(Table2[1M Return vs Nifty]))/_xlfn.STDEV.P(Table2[1M Return vs Nifty])</f>
        <v>-5.2930144918195338E-2</v>
      </c>
      <c r="K595">
        <v>0.26425870320488798</v>
      </c>
      <c r="L595">
        <f>(Table2[[#This Row],[6M Return vs Nifty]]-AVERAGE(Table2[6M Return vs Nifty]))/_xlfn.STDEV.P(Table2[6M Return vs Nifty])</f>
        <v>-0.23556313874333748</v>
      </c>
      <c r="M595">
        <v>-4.29716081488285</v>
      </c>
      <c r="N595">
        <f>(Table2[[#This Row],[1W Return vs Nifty]]-AVERAGE(Table2[1W Return vs Nifty]))/_xlfn.STDEV.P(Table2[1W Return vs Nifty])</f>
        <v>-0.80580637089451723</v>
      </c>
      <c r="O595">
        <v>270.58999999999997</v>
      </c>
      <c r="P595">
        <v>266.970710650299</v>
      </c>
      <c r="Q595">
        <v>243.853709668237</v>
      </c>
      <c r="R595">
        <v>50.668110192396902</v>
      </c>
      <c r="S595" s="2">
        <f>(Table2[[#This Row],[Close Price]]-Table2[[#This Row],[20D EMA]])/Table2[[#This Row],[20D EMA]]</f>
        <v>-1.4782512287949895E-4</v>
      </c>
      <c r="T595" s="2">
        <f>(Table2[[#This Row],[Close Price]]-Table2[[#This Row],[50D EMA]])/Table2[[#This Row],[50D EMA]]</f>
        <v>1.3407048814390251E-2</v>
      </c>
      <c r="U595" s="2">
        <f>(Table2[[#This Row],[Close Price]]-Table2[[#This Row],[200D EMA]])/Table2[[#This Row],[200D EMA]]</f>
        <v>0.10947666274211418</v>
      </c>
      <c r="V595">
        <v>0.64424914705509995</v>
      </c>
      <c r="W595">
        <v>262.25</v>
      </c>
      <c r="X595">
        <v>271.39999999999998</v>
      </c>
      <c r="Y595">
        <v>262.25</v>
      </c>
      <c r="Z595">
        <v>271.39999999999998</v>
      </c>
      <c r="AA595">
        <v>262.25</v>
      </c>
      <c r="AB595">
        <v>271.39999999999998</v>
      </c>
      <c r="AC595" s="2">
        <f>(Table2[[#This Row],[Close Price]]/Table2[[#This Row],[Day Low]])-1</f>
        <v>3.1649189704480607E-2</v>
      </c>
      <c r="AD595" s="2">
        <f>(Table2[[#This Row],[Day High]]/Table2[[#This Row],[Close Price]])-1</f>
        <v>3.141748290519164E-3</v>
      </c>
      <c r="AE595" s="2">
        <f>(Table2[[#This Row],[Close Price]]/Table2[[#This Row],[Current Week Low]])-1</f>
        <v>3.1649189704480607E-2</v>
      </c>
      <c r="AF595" s="2">
        <f>(Table2[[#This Row],[Current Week High]]/Table2[[#This Row],[Close Price]])-1</f>
        <v>3.141748290519164E-3</v>
      </c>
      <c r="AG595" s="2">
        <f>(Table2[[#This Row],[Close Price]]/Table2[[#This Row],[Current Month Low]])-1</f>
        <v>3.1649189704480607E-2</v>
      </c>
      <c r="AH595" s="2">
        <f>(Table2[[#This Row],[Current Month High]]/Table2[[#This Row],[Close Price]])-1</f>
        <v>3.141748290519164E-3</v>
      </c>
      <c r="AI595">
        <v>6.0432452411753603</v>
      </c>
      <c r="AJ595">
        <v>35.444305381727098</v>
      </c>
      <c r="AK595" t="str">
        <f>IF(AND(Table2[[#This Row],[20D EMA]]&gt;Table2[[#This Row],[50D EMA]],Table2[[#This Row],[50D EMA]]&gt;Table2[[#This Row],[200D EMA]]),"Uptrend","Downtrend/NoTrend")</f>
        <v>Uptrend</v>
      </c>
      <c r="AL595">
        <v>-7.0000000000000007E-2</v>
      </c>
      <c r="AM595" t="s">
        <v>10353</v>
      </c>
      <c r="AN595">
        <v>-1.49</v>
      </c>
      <c r="AO595" t="s">
        <v>10353</v>
      </c>
      <c r="AP595">
        <v>-3.5434281378316002E-2</v>
      </c>
      <c r="AQ595">
        <f>(Table2[[#This Row],[Sharpe Ratio]]-AVERAGE(Table2[Sharpe Ratio]))/_xlfn.STDEV.P(Table2[Sharpe Ratio])</f>
        <v>-1.1327303209337927</v>
      </c>
      <c r="AR59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-2.9939304331269589</v>
      </c>
      <c r="AS595">
        <f>_xlfn.RANK.AVG(Table2[[#This Row],[1Y Return vs Nifty Z-Score]],Table2[1Y Return vs Nifty Z-Score])</f>
        <v>580</v>
      </c>
      <c r="AT595">
        <f>_xlfn.RANK.AVG(Table2[[#This Row],[6M Return vs Nifty Z-Score]],Table2[6M Return vs Nifty Z-Score])</f>
        <v>403</v>
      </c>
      <c r="AU595">
        <f>_xlfn.RANK.AVG(Table2[[#This Row],[Sharpe Ratio Z-Score]],Table2[Sharpe Ratio Z-Score])</f>
        <v>645</v>
      </c>
      <c r="AV595">
        <f>(Table2[[#This Row],[Rank 1Y]]+Table2[[#This Row],[Rank 6M]]+Table2[[#This Row],[Rank Sharpe]])/3</f>
        <v>542.66666666666663</v>
      </c>
    </row>
    <row r="596" spans="1:48" x14ac:dyDescent="0.3">
      <c r="A596" t="s">
        <v>715</v>
      </c>
      <c r="B596" t="s">
        <v>716</v>
      </c>
      <c r="C596" t="s">
        <v>10314</v>
      </c>
      <c r="D596" t="s">
        <v>54</v>
      </c>
      <c r="E596">
        <v>24936.1182725</v>
      </c>
      <c r="F596">
        <v>462.5</v>
      </c>
      <c r="G596">
        <v>-12.7694362315932</v>
      </c>
      <c r="H596">
        <f>(Table2[[#This Row],[1Y Return vs Nifty]]-AVERAGE(Table2[1Y Return vs Nifty]))/_xlfn.STDEV.P(Table2[1Y Return vs Nifty])</f>
        <v>-0.59694294891033428</v>
      </c>
      <c r="I596">
        <v>3.6796671279695898</v>
      </c>
      <c r="J596">
        <f>(Table2[[#This Row],[1M Return vs Nifty]]-AVERAGE(Table2[1M Return vs Nifty]))/_xlfn.STDEV.P(Table2[1M Return vs Nifty])</f>
        <v>0.36585133213336213</v>
      </c>
      <c r="K596">
        <v>0.14807419151527401</v>
      </c>
      <c r="L596">
        <f>(Table2[[#This Row],[6M Return vs Nifty]]-AVERAGE(Table2[6M Return vs Nifty]))/_xlfn.STDEV.P(Table2[6M Return vs Nifty])</f>
        <v>-0.23962321183220689</v>
      </c>
      <c r="M596">
        <v>3.7318886555809399</v>
      </c>
      <c r="N596">
        <f>(Table2[[#This Row],[1W Return vs Nifty]]-AVERAGE(Table2[1W Return vs Nifty]))/_xlfn.STDEV.P(Table2[1W Return vs Nifty])</f>
        <v>1.1234925035073413</v>
      </c>
      <c r="O596">
        <v>448.26</v>
      </c>
      <c r="P596">
        <v>443.96232754487102</v>
      </c>
      <c r="Q596">
        <v>424.331511088784</v>
      </c>
      <c r="R596">
        <v>66.062213118422306</v>
      </c>
      <c r="S596" s="2">
        <f>(Table2[[#This Row],[Close Price]]-Table2[[#This Row],[20D EMA]])/Table2[[#This Row],[20D EMA]]</f>
        <v>3.1767277919064849E-2</v>
      </c>
      <c r="T596" s="2">
        <f>(Table2[[#This Row],[Close Price]]-Table2[[#This Row],[50D EMA]])/Table2[[#This Row],[50D EMA]]</f>
        <v>4.1755057366337896E-2</v>
      </c>
      <c r="U596" s="2">
        <f>(Table2[[#This Row],[Close Price]]-Table2[[#This Row],[200D EMA]])/Table2[[#This Row],[200D EMA]]</f>
        <v>8.9949692430996264E-2</v>
      </c>
      <c r="V596">
        <v>0.78305213559760001</v>
      </c>
      <c r="W596">
        <v>458.65</v>
      </c>
      <c r="X596">
        <v>472.2</v>
      </c>
      <c r="Y596">
        <v>458.65</v>
      </c>
      <c r="Z596">
        <v>472.2</v>
      </c>
      <c r="AA596">
        <v>458.65</v>
      </c>
      <c r="AB596">
        <v>472.2</v>
      </c>
      <c r="AC596" s="2">
        <f>(Table2[[#This Row],[Close Price]]/Table2[[#This Row],[Day Low]])-1</f>
        <v>8.3942003706529711E-3</v>
      </c>
      <c r="AD596" s="2">
        <f>(Table2[[#This Row],[Day High]]/Table2[[#This Row],[Close Price]])-1</f>
        <v>2.0972972972972848E-2</v>
      </c>
      <c r="AE596" s="2">
        <f>(Table2[[#This Row],[Close Price]]/Table2[[#This Row],[Current Week Low]])-1</f>
        <v>8.3942003706529711E-3</v>
      </c>
      <c r="AF596" s="2">
        <f>(Table2[[#This Row],[Current Week High]]/Table2[[#This Row],[Close Price]])-1</f>
        <v>2.0972972972972848E-2</v>
      </c>
      <c r="AG596" s="2">
        <f>(Table2[[#This Row],[Close Price]]/Table2[[#This Row],[Current Month Low]])-1</f>
        <v>8.3942003706529711E-3</v>
      </c>
      <c r="AH596" s="2">
        <f>(Table2[[#This Row],[Current Month High]]/Table2[[#This Row],[Close Price]])-1</f>
        <v>2.0972972972972848E-2</v>
      </c>
      <c r="AI596">
        <v>4.7135135135135204</v>
      </c>
      <c r="AJ596">
        <v>32.3697767601602</v>
      </c>
      <c r="AK596" t="str">
        <f>IF(AND(Table2[[#This Row],[20D EMA]]&gt;Table2[[#This Row],[50D EMA]],Table2[[#This Row],[50D EMA]]&gt;Table2[[#This Row],[200D EMA]]),"Uptrend","Downtrend/NoTrend")</f>
        <v>Uptrend</v>
      </c>
      <c r="AL596">
        <v>-0.1</v>
      </c>
      <c r="AM596" t="s">
        <v>10353</v>
      </c>
      <c r="AN596">
        <v>7.93</v>
      </c>
      <c r="AO596" t="s">
        <v>10354</v>
      </c>
      <c r="AP596">
        <v>-8.3166654757512004E-2</v>
      </c>
      <c r="AQ596">
        <f>(Table2[[#This Row],[Sharpe Ratio]]-AVERAGE(Table2[Sharpe Ratio]))/_xlfn.STDEV.P(Table2[Sharpe Ratio])</f>
        <v>-1.6788512669016273</v>
      </c>
      <c r="AR59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-1.0260735920034652</v>
      </c>
      <c r="AS596">
        <f>_xlfn.RANK.AVG(Table2[[#This Row],[1Y Return vs Nifty Z-Score]],Table2[1Y Return vs Nifty Z-Score])</f>
        <v>518</v>
      </c>
      <c r="AT596">
        <f>_xlfn.RANK.AVG(Table2[[#This Row],[6M Return vs Nifty Z-Score]],Table2[6M Return vs Nifty Z-Score])</f>
        <v>406</v>
      </c>
      <c r="AU596">
        <f>_xlfn.RANK.AVG(Table2[[#This Row],[Sharpe Ratio Z-Score]],Table2[Sharpe Ratio Z-Score])</f>
        <v>707</v>
      </c>
      <c r="AV596">
        <f>(Table2[[#This Row],[Rank 1Y]]+Table2[[#This Row],[Rank 6M]]+Table2[[#This Row],[Rank Sharpe]])/3</f>
        <v>543.66666666666663</v>
      </c>
    </row>
    <row r="597" spans="1:48" x14ac:dyDescent="0.3">
      <c r="A597" t="s">
        <v>759</v>
      </c>
      <c r="B597" t="s">
        <v>760</v>
      </c>
      <c r="C597" t="s">
        <v>10310</v>
      </c>
      <c r="D597" t="s">
        <v>51</v>
      </c>
      <c r="E597">
        <v>22274.283292799999</v>
      </c>
      <c r="F597">
        <v>761.6</v>
      </c>
      <c r="G597">
        <v>-27.2789483139582</v>
      </c>
      <c r="H597">
        <f>(Table2[[#This Row],[1Y Return vs Nifty]]-AVERAGE(Table2[1Y Return vs Nifty]))/_xlfn.STDEV.P(Table2[1Y Return vs Nifty])</f>
        <v>-0.841998598938556</v>
      </c>
      <c r="I597">
        <v>-1.8926445196941599</v>
      </c>
      <c r="J597">
        <f>(Table2[[#This Row],[1M Return vs Nifty]]-AVERAGE(Table2[1M Return vs Nifty]))/_xlfn.STDEV.P(Table2[1M Return vs Nifty])</f>
        <v>-0.20636369879026947</v>
      </c>
      <c r="K597">
        <v>-5.69265962197953</v>
      </c>
      <c r="L597">
        <f>(Table2[[#This Row],[6M Return vs Nifty]]-AVERAGE(Table2[6M Return vs Nifty]))/_xlfn.STDEV.P(Table2[6M Return vs Nifty])</f>
        <v>-0.44372792278344975</v>
      </c>
      <c r="M597">
        <v>1.46842339888357</v>
      </c>
      <c r="N597">
        <f>(Table2[[#This Row],[1W Return vs Nifty]]-AVERAGE(Table2[1W Return vs Nifty]))/_xlfn.STDEV.P(Table2[1W Return vs Nifty])</f>
        <v>0.57960483809211016</v>
      </c>
      <c r="O597">
        <v>738.41</v>
      </c>
      <c r="P597">
        <v>747.47315345535401</v>
      </c>
      <c r="Q597">
        <v>732.94957689691705</v>
      </c>
      <c r="R597">
        <v>72.052940116398204</v>
      </c>
      <c r="S597" s="2">
        <f>(Table2[[#This Row],[Close Price]]-Table2[[#This Row],[20D EMA]])/Table2[[#This Row],[20D EMA]]</f>
        <v>3.1405316829403791E-2</v>
      </c>
      <c r="T597" s="2">
        <f>(Table2[[#This Row],[Close Price]]-Table2[[#This Row],[50D EMA]])/Table2[[#This Row],[50D EMA]]</f>
        <v>1.8899470140621981E-2</v>
      </c>
      <c r="U597" s="2">
        <f>(Table2[[#This Row],[Close Price]]-Table2[[#This Row],[200D EMA]])/Table2[[#This Row],[200D EMA]]</f>
        <v>3.9089214328194372E-2</v>
      </c>
      <c r="V597">
        <v>0.69572543296525602</v>
      </c>
      <c r="W597">
        <v>758.05</v>
      </c>
      <c r="X597">
        <v>770.65</v>
      </c>
      <c r="Y597">
        <v>758.05</v>
      </c>
      <c r="Z597">
        <v>770.65</v>
      </c>
      <c r="AA597">
        <v>758.05</v>
      </c>
      <c r="AB597">
        <v>770.65</v>
      </c>
      <c r="AC597" s="2">
        <f>(Table2[[#This Row],[Close Price]]/Table2[[#This Row],[Day Low]])-1</f>
        <v>4.6830683991823108E-3</v>
      </c>
      <c r="AD597" s="2">
        <f>(Table2[[#This Row],[Day High]]/Table2[[#This Row],[Close Price]])-1</f>
        <v>1.1882878151260545E-2</v>
      </c>
      <c r="AE597" s="2">
        <f>(Table2[[#This Row],[Close Price]]/Table2[[#This Row],[Current Week Low]])-1</f>
        <v>4.6830683991823108E-3</v>
      </c>
      <c r="AF597" s="2">
        <f>(Table2[[#This Row],[Current Week High]]/Table2[[#This Row],[Close Price]])-1</f>
        <v>1.1882878151260545E-2</v>
      </c>
      <c r="AG597" s="2">
        <f>(Table2[[#This Row],[Close Price]]/Table2[[#This Row],[Current Month Low]])-1</f>
        <v>4.6830683991823108E-3</v>
      </c>
      <c r="AH597" s="2">
        <f>(Table2[[#This Row],[Current Month High]]/Table2[[#This Row],[Close Price]])-1</f>
        <v>1.1882878151260545E-2</v>
      </c>
      <c r="AI597">
        <v>13.28125</v>
      </c>
      <c r="AJ597">
        <v>26.922756436963599</v>
      </c>
      <c r="AK597" t="str">
        <f>IF(AND(Table2[[#This Row],[20D EMA]]&gt;Table2[[#This Row],[50D EMA]],Table2[[#This Row],[50D EMA]]&gt;Table2[[#This Row],[200D EMA]]),"Uptrend","Downtrend/NoTrend")</f>
        <v>Downtrend/NoTrend</v>
      </c>
      <c r="AL597">
        <v>-0.1</v>
      </c>
      <c r="AM597" t="s">
        <v>10353</v>
      </c>
      <c r="AN597">
        <v>9.9499999999999993</v>
      </c>
      <c r="AO597" t="s">
        <v>10354</v>
      </c>
      <c r="AQ597">
        <f>(Table2[[#This Row],[Sharpe Ratio]]-AVERAGE(Table2[Sharpe Ratio]))/_xlfn.STDEV.P(Table2[Sharpe Ratio])</f>
        <v>-0.72731567472953307</v>
      </c>
      <c r="AR59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7">
        <f>_xlfn.RANK.AVG(Table2[[#This Row],[1Y Return vs Nifty Z-Score]],Table2[1Y Return vs Nifty Z-Score])</f>
        <v>609</v>
      </c>
      <c r="AT597">
        <f>_xlfn.RANK.AVG(Table2[[#This Row],[6M Return vs Nifty Z-Score]],Table2[6M Return vs Nifty Z-Score])</f>
        <v>476</v>
      </c>
      <c r="AU597">
        <f>_xlfn.RANK.AVG(Table2[[#This Row],[Sharpe Ratio Z-Score]],Table2[Sharpe Ratio Z-Score])</f>
        <v>548</v>
      </c>
      <c r="AV597">
        <f>(Table2[[#This Row],[Rank 1Y]]+Table2[[#This Row],[Rank 6M]]+Table2[[#This Row],[Rank Sharpe]])/3</f>
        <v>544.33333333333337</v>
      </c>
    </row>
    <row r="598" spans="1:48" x14ac:dyDescent="0.3">
      <c r="A598" t="s">
        <v>334</v>
      </c>
      <c r="B598" t="s">
        <v>335</v>
      </c>
      <c r="C598" t="s">
        <v>10323</v>
      </c>
      <c r="D598" t="s">
        <v>170</v>
      </c>
      <c r="E598">
        <v>76782.922419750001</v>
      </c>
      <c r="F598">
        <v>2590.3000000000002</v>
      </c>
      <c r="G598">
        <v>-22.649211500846501</v>
      </c>
      <c r="H598">
        <f>(Table2[[#This Row],[1Y Return vs Nifty]]-AVERAGE(Table2[1Y Return vs Nifty]))/_xlfn.STDEV.P(Table2[1Y Return vs Nifty])</f>
        <v>-0.76380553787927952</v>
      </c>
      <c r="I598">
        <v>-2.9935089548113099</v>
      </c>
      <c r="J598">
        <f>(Table2[[#This Row],[1M Return vs Nifty]]-AVERAGE(Table2[1M Return vs Nifty]))/_xlfn.STDEV.P(Table2[1M Return vs Nifty])</f>
        <v>-0.31941035099023957</v>
      </c>
      <c r="K598">
        <v>-4.7922275057510202</v>
      </c>
      <c r="L598">
        <f>(Table2[[#This Row],[6M Return vs Nifty]]-AVERAGE(Table2[6M Return vs Nifty]))/_xlfn.STDEV.P(Table2[6M Return vs Nifty])</f>
        <v>-0.4122622811907079</v>
      </c>
      <c r="M598">
        <v>1.9012933477157801</v>
      </c>
      <c r="N598">
        <f>(Table2[[#This Row],[1W Return vs Nifty]]-AVERAGE(Table2[1W Return vs Nifty]))/_xlfn.STDEV.P(Table2[1W Return vs Nifty])</f>
        <v>0.68361908138660721</v>
      </c>
      <c r="O598">
        <v>2523.37</v>
      </c>
      <c r="P598">
        <v>2480.9198617011898</v>
      </c>
      <c r="Q598">
        <v>2420.4049601254201</v>
      </c>
      <c r="R598">
        <v>67.024925067006905</v>
      </c>
      <c r="S598" s="2">
        <f>(Table2[[#This Row],[Close Price]]-Table2[[#This Row],[20D EMA]])/Table2[[#This Row],[20D EMA]]</f>
        <v>2.6524053151143232E-2</v>
      </c>
      <c r="T598" s="2">
        <f>(Table2[[#This Row],[Close Price]]-Table2[[#This Row],[50D EMA]])/Table2[[#This Row],[50D EMA]]</f>
        <v>4.4088541507264732E-2</v>
      </c>
      <c r="U598" s="2">
        <f>(Table2[[#This Row],[Close Price]]-Table2[[#This Row],[200D EMA]])/Table2[[#This Row],[200D EMA]]</f>
        <v>7.0192815943401682E-2</v>
      </c>
      <c r="V598">
        <v>1.0091349948080299</v>
      </c>
      <c r="W598">
        <v>2561</v>
      </c>
      <c r="X598">
        <v>2608.6999999999998</v>
      </c>
      <c r="Y598">
        <v>2561</v>
      </c>
      <c r="Z598">
        <v>2608.6999999999998</v>
      </c>
      <c r="AA598">
        <v>2561</v>
      </c>
      <c r="AB598">
        <v>2608.6999999999998</v>
      </c>
      <c r="AC598" s="2">
        <f>(Table2[[#This Row],[Close Price]]/Table2[[#This Row],[Day Low]])-1</f>
        <v>1.144084342053886E-2</v>
      </c>
      <c r="AD598" s="2">
        <f>(Table2[[#This Row],[Day High]]/Table2[[#This Row],[Close Price]])-1</f>
        <v>7.1034243137859665E-3</v>
      </c>
      <c r="AE598" s="2">
        <f>(Table2[[#This Row],[Close Price]]/Table2[[#This Row],[Current Week Low]])-1</f>
        <v>1.144084342053886E-2</v>
      </c>
      <c r="AF598" s="2">
        <f>(Table2[[#This Row],[Current Week High]]/Table2[[#This Row],[Close Price]])-1</f>
        <v>7.1034243137859665E-3</v>
      </c>
      <c r="AG598" s="2">
        <f>(Table2[[#This Row],[Close Price]]/Table2[[#This Row],[Current Month Low]])-1</f>
        <v>1.144084342053886E-2</v>
      </c>
      <c r="AH598" s="2">
        <f>(Table2[[#This Row],[Current Month High]]/Table2[[#This Row],[Close Price]])-1</f>
        <v>7.1034243137859665E-3</v>
      </c>
      <c r="AI598">
        <v>4.0014670115430402</v>
      </c>
      <c r="AJ598">
        <v>24.399087525513199</v>
      </c>
      <c r="AK598" t="str">
        <f>IF(AND(Table2[[#This Row],[20D EMA]]&gt;Table2[[#This Row],[50D EMA]],Table2[[#This Row],[50D EMA]]&gt;Table2[[#This Row],[200D EMA]]),"Uptrend","Downtrend/NoTrend")</f>
        <v>Uptrend</v>
      </c>
      <c r="AL598">
        <v>0.06</v>
      </c>
      <c r="AM598" t="s">
        <v>10354</v>
      </c>
      <c r="AN598">
        <v>3.96</v>
      </c>
      <c r="AO598" t="s">
        <v>10354</v>
      </c>
      <c r="AP598">
        <v>-1.2342446828002999E-2</v>
      </c>
      <c r="AQ598">
        <f>(Table2[[#This Row],[Sharpe Ratio]]-AVERAGE(Table2[Sharpe Ratio]))/_xlfn.STDEV.P(Table2[Sharpe Ratio])</f>
        <v>-0.86852945188071307</v>
      </c>
      <c r="AR59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-1.6803885405543328</v>
      </c>
      <c r="AS598">
        <f>_xlfn.RANK.AVG(Table2[[#This Row],[1Y Return vs Nifty Z-Score]],Table2[1Y Return vs Nifty Z-Score])</f>
        <v>577</v>
      </c>
      <c r="AT598">
        <f>_xlfn.RANK.AVG(Table2[[#This Row],[6M Return vs Nifty Z-Score]],Table2[6M Return vs Nifty Z-Score])</f>
        <v>461</v>
      </c>
      <c r="AU598">
        <f>_xlfn.RANK.AVG(Table2[[#This Row],[Sharpe Ratio Z-Score]],Table2[Sharpe Ratio Z-Score])</f>
        <v>596</v>
      </c>
      <c r="AV598">
        <f>(Table2[[#This Row],[Rank 1Y]]+Table2[[#This Row],[Rank 6M]]+Table2[[#This Row],[Rank Sharpe]])/3</f>
        <v>544.66666666666663</v>
      </c>
    </row>
    <row r="599" spans="1:48" x14ac:dyDescent="0.3">
      <c r="A599" t="s">
        <v>623</v>
      </c>
      <c r="B599" t="s">
        <v>624</v>
      </c>
      <c r="C599" t="s">
        <v>10310</v>
      </c>
      <c r="D599" t="s">
        <v>51</v>
      </c>
      <c r="E599">
        <v>30172.652336340001</v>
      </c>
      <c r="F599">
        <v>388.2</v>
      </c>
      <c r="G599">
        <v>-33.618706028056202</v>
      </c>
      <c r="H599">
        <f>(Table2[[#This Row],[1Y Return vs Nifty]]-AVERAGE(Table2[1Y Return vs Nifty]))/_xlfn.STDEV.P(Table2[1Y Return vs Nifty])</f>
        <v>-0.94907273339811304</v>
      </c>
      <c r="I599">
        <v>5.9147288952211499</v>
      </c>
      <c r="J599">
        <f>(Table2[[#This Row],[1M Return vs Nifty]]-AVERAGE(Table2[1M Return vs Nifty]))/_xlfn.STDEV.P(Table2[1M Return vs Nifty])</f>
        <v>0.59536755791737506</v>
      </c>
      <c r="K599">
        <v>-29.548146648132999</v>
      </c>
      <c r="L599">
        <f>(Table2[[#This Row],[6M Return vs Nifty]]-AVERAGE(Table2[6M Return vs Nifty]))/_xlfn.STDEV.P(Table2[6M Return vs Nifty])</f>
        <v>-1.2773590108540087</v>
      </c>
      <c r="M599">
        <v>-4.60868273047745</v>
      </c>
      <c r="N599">
        <f>(Table2[[#This Row],[1W Return vs Nifty]]-AVERAGE(Table2[1W Return vs Nifty]))/_xlfn.STDEV.P(Table2[1W Return vs Nifty])</f>
        <v>-0.88066191678685757</v>
      </c>
      <c r="O599">
        <v>387.05</v>
      </c>
      <c r="P599">
        <v>396.1337036873</v>
      </c>
      <c r="Q599">
        <v>418.03416079029199</v>
      </c>
      <c r="R599">
        <v>49.269468822230401</v>
      </c>
      <c r="S599" s="2">
        <f>(Table2[[#This Row],[Close Price]]-Table2[[#This Row],[20D EMA]])/Table2[[#This Row],[20D EMA]]</f>
        <v>2.9711923524091905E-3</v>
      </c>
      <c r="T599" s="2">
        <f>(Table2[[#This Row],[Close Price]]-Table2[[#This Row],[50D EMA]])/Table2[[#This Row],[50D EMA]]</f>
        <v>-2.0027843158638974E-2</v>
      </c>
      <c r="U599" s="2">
        <f>(Table2[[#This Row],[Close Price]]-Table2[[#This Row],[200D EMA]])/Table2[[#This Row],[200D EMA]]</f>
        <v>-7.1367757921722563E-2</v>
      </c>
      <c r="V599">
        <v>0.97425465468501604</v>
      </c>
      <c r="W599">
        <v>385.75</v>
      </c>
      <c r="X599">
        <v>393.65</v>
      </c>
      <c r="Y599">
        <v>385.75</v>
      </c>
      <c r="Z599">
        <v>393.65</v>
      </c>
      <c r="AA599">
        <v>385.75</v>
      </c>
      <c r="AB599">
        <v>393.65</v>
      </c>
      <c r="AC599" s="2">
        <f>(Table2[[#This Row],[Close Price]]/Table2[[#This Row],[Day Low]])-1</f>
        <v>6.3512637718730058E-3</v>
      </c>
      <c r="AD599" s="2">
        <f>(Table2[[#This Row],[Day High]]/Table2[[#This Row],[Close Price]])-1</f>
        <v>1.4039155074703658E-2</v>
      </c>
      <c r="AE599" s="2">
        <f>(Table2[[#This Row],[Close Price]]/Table2[[#This Row],[Current Week Low]])-1</f>
        <v>6.3512637718730058E-3</v>
      </c>
      <c r="AF599" s="2">
        <f>(Table2[[#This Row],[Current Week High]]/Table2[[#This Row],[Close Price]])-1</f>
        <v>1.4039155074703658E-2</v>
      </c>
      <c r="AG599" s="2">
        <f>(Table2[[#This Row],[Close Price]]/Table2[[#This Row],[Current Month Low]])-1</f>
        <v>6.3512637718730058E-3</v>
      </c>
      <c r="AH599" s="2">
        <f>(Table2[[#This Row],[Current Month High]]/Table2[[#This Row],[Close Price]])-1</f>
        <v>1.4039155074703658E-2</v>
      </c>
      <c r="AI599">
        <v>33.874291602266801</v>
      </c>
      <c r="AJ599">
        <v>15.4326494201605</v>
      </c>
      <c r="AK599" t="str">
        <f>IF(AND(Table2[[#This Row],[20D EMA]]&gt;Table2[[#This Row],[50D EMA]],Table2[[#This Row],[50D EMA]]&gt;Table2[[#This Row],[200D EMA]]),"Uptrend","Downtrend/NoTrend")</f>
        <v>Downtrend/NoTrend</v>
      </c>
      <c r="AL599">
        <v>-0.18</v>
      </c>
      <c r="AM599" t="s">
        <v>10353</v>
      </c>
      <c r="AN599">
        <v>9.5500000000000007</v>
      </c>
      <c r="AO599" t="s">
        <v>10354</v>
      </c>
      <c r="AP599">
        <v>7.8845584377090994E-2</v>
      </c>
      <c r="AQ599">
        <f>(Table2[[#This Row],[Sharpe Ratio]]-AVERAGE(Table2[Sharpe Ratio]))/_xlfn.STDEV.P(Table2[Sharpe Ratio])</f>
        <v>0.17478120579497233</v>
      </c>
      <c r="AR59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9">
        <f>_xlfn.RANK.AVG(Table2[[#This Row],[1Y Return vs Nifty Z-Score]],Table2[1Y Return vs Nifty Z-Score])</f>
        <v>648</v>
      </c>
      <c r="AT599">
        <f>_xlfn.RANK.AVG(Table2[[#This Row],[6M Return vs Nifty Z-Score]],Table2[6M Return vs Nifty Z-Score])</f>
        <v>694</v>
      </c>
      <c r="AU599">
        <f>_xlfn.RANK.AVG(Table2[[#This Row],[Sharpe Ratio Z-Score]],Table2[Sharpe Ratio Z-Score])</f>
        <v>297</v>
      </c>
      <c r="AV599">
        <f>(Table2[[#This Row],[Rank 1Y]]+Table2[[#This Row],[Rank 6M]]+Table2[[#This Row],[Rank Sharpe]])/3</f>
        <v>546.33333333333337</v>
      </c>
    </row>
    <row r="600" spans="1:48" x14ac:dyDescent="0.3">
      <c r="A600" t="s">
        <v>2002</v>
      </c>
      <c r="B600" t="s">
        <v>2003</v>
      </c>
      <c r="C600" t="s">
        <v>10317</v>
      </c>
      <c r="D600" t="s">
        <v>127</v>
      </c>
      <c r="E600">
        <v>3337.78476525</v>
      </c>
      <c r="F600">
        <v>1146.55</v>
      </c>
      <c r="G600">
        <v>-27.236314584444202</v>
      </c>
      <c r="H600">
        <f>(Table2[[#This Row],[1Y Return vs Nifty]]-AVERAGE(Table2[1Y Return vs Nifty]))/_xlfn.STDEV.P(Table2[1Y Return vs Nifty])</f>
        <v>-0.84127854465693219</v>
      </c>
      <c r="I600">
        <v>5.2663459375115602</v>
      </c>
      <c r="J600">
        <f>(Table2[[#This Row],[1M Return vs Nifty]]-AVERAGE(Table2[1M Return vs Nifty]))/_xlfn.STDEV.P(Table2[1M Return vs Nifty])</f>
        <v>0.52878576966586899</v>
      </c>
      <c r="K600">
        <v>-10.676488102474901</v>
      </c>
      <c r="L600">
        <f>(Table2[[#This Row],[6M Return vs Nifty]]-AVERAGE(Table2[6M Return vs Nifty]))/_xlfn.STDEV.P(Table2[6M Return vs Nifty])</f>
        <v>-0.61788803757789956</v>
      </c>
      <c r="M600">
        <v>2.61757608341048</v>
      </c>
      <c r="N600">
        <f>(Table2[[#This Row],[1W Return vs Nifty]]-AVERAGE(Table2[1W Return vs Nifty]))/_xlfn.STDEV.P(Table2[1W Return vs Nifty])</f>
        <v>0.85573453301172253</v>
      </c>
      <c r="O600">
        <v>1107.75</v>
      </c>
      <c r="P600">
        <v>1126.3063992324401</v>
      </c>
      <c r="Q600">
        <v>1125.7077556230199</v>
      </c>
      <c r="R600">
        <v>70.303887116461695</v>
      </c>
      <c r="S600" s="2">
        <f>(Table2[[#This Row],[Close Price]]-Table2[[#This Row],[20D EMA]])/Table2[[#This Row],[20D EMA]]</f>
        <v>3.5025953509365791E-2</v>
      </c>
      <c r="T600" s="2">
        <f>(Table2[[#This Row],[Close Price]]-Table2[[#This Row],[50D EMA]])/Table2[[#This Row],[50D EMA]]</f>
        <v>1.7973440248013839E-2</v>
      </c>
      <c r="U600" s="2">
        <f>(Table2[[#This Row],[Close Price]]-Table2[[#This Row],[200D EMA]])/Table2[[#This Row],[200D EMA]]</f>
        <v>1.8514791492615194E-2</v>
      </c>
      <c r="V600">
        <v>1.01702664408916</v>
      </c>
      <c r="W600">
        <v>1140</v>
      </c>
      <c r="X600">
        <v>1167.55</v>
      </c>
      <c r="Y600">
        <v>1140</v>
      </c>
      <c r="Z600">
        <v>1167.55</v>
      </c>
      <c r="AA600">
        <v>1140</v>
      </c>
      <c r="AB600">
        <v>1167.55</v>
      </c>
      <c r="AC600" s="2">
        <f>(Table2[[#This Row],[Close Price]]/Table2[[#This Row],[Day Low]])-1</f>
        <v>5.745614035087776E-3</v>
      </c>
      <c r="AD600" s="2">
        <f>(Table2[[#This Row],[Day High]]/Table2[[#This Row],[Close Price]])-1</f>
        <v>1.8315817016266278E-2</v>
      </c>
      <c r="AE600" s="2">
        <f>(Table2[[#This Row],[Close Price]]/Table2[[#This Row],[Current Week Low]])-1</f>
        <v>5.745614035087776E-3</v>
      </c>
      <c r="AF600" s="2">
        <f>(Table2[[#This Row],[Current Week High]]/Table2[[#This Row],[Close Price]])-1</f>
        <v>1.8315817016266278E-2</v>
      </c>
      <c r="AG600" s="2">
        <f>(Table2[[#This Row],[Close Price]]/Table2[[#This Row],[Current Month Low]])-1</f>
        <v>5.745614035087776E-3</v>
      </c>
      <c r="AH600" s="2">
        <f>(Table2[[#This Row],[Current Month High]]/Table2[[#This Row],[Close Price]])-1</f>
        <v>1.8315817016266278E-2</v>
      </c>
      <c r="AI600">
        <v>18.5295015481226</v>
      </c>
      <c r="AJ600">
        <v>20.0575916230366</v>
      </c>
      <c r="AK600" t="str">
        <f>IF(AND(Table2[[#This Row],[20D EMA]]&gt;Table2[[#This Row],[50D EMA]],Table2[[#This Row],[50D EMA]]&gt;Table2[[#This Row],[200D EMA]]),"Uptrend","Downtrend/NoTrend")</f>
        <v>Downtrend/NoTrend</v>
      </c>
      <c r="AL600">
        <v>0.01</v>
      </c>
      <c r="AM600" t="s">
        <v>10354</v>
      </c>
      <c r="AN600">
        <v>11.16</v>
      </c>
      <c r="AO600" t="s">
        <v>10354</v>
      </c>
      <c r="AP600">
        <v>4.8480382698869997E-3</v>
      </c>
      <c r="AQ600">
        <f>(Table2[[#This Row],[Sharpe Ratio]]-AVERAGE(Table2[Sharpe Ratio]))/_xlfn.STDEV.P(Table2[Sharpe Ratio])</f>
        <v>-0.67184775937980301</v>
      </c>
      <c r="AR60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0">
        <f>_xlfn.RANK.AVG(Table2[[#This Row],[1Y Return vs Nifty Z-Score]],Table2[1Y Return vs Nifty Z-Score])</f>
        <v>608</v>
      </c>
      <c r="AT600">
        <f>_xlfn.RANK.AVG(Table2[[#This Row],[6M Return vs Nifty Z-Score]],Table2[6M Return vs Nifty Z-Score])</f>
        <v>522</v>
      </c>
      <c r="AU600">
        <f>_xlfn.RANK.AVG(Table2[[#This Row],[Sharpe Ratio Z-Score]],Table2[Sharpe Ratio Z-Score])</f>
        <v>509</v>
      </c>
      <c r="AV600">
        <f>(Table2[[#This Row],[Rank 1Y]]+Table2[[#This Row],[Rank 6M]]+Table2[[#This Row],[Rank Sharpe]])/3</f>
        <v>546.33333333333337</v>
      </c>
    </row>
    <row r="601" spans="1:48" x14ac:dyDescent="0.3">
      <c r="A601" t="s">
        <v>1659</v>
      </c>
      <c r="B601" t="s">
        <v>1660</v>
      </c>
      <c r="C601" t="s">
        <v>6744</v>
      </c>
      <c r="D601" t="s">
        <v>77</v>
      </c>
      <c r="E601">
        <v>5266.7154289559903</v>
      </c>
      <c r="F601">
        <v>232.41</v>
      </c>
      <c r="G601">
        <v>-10.019423393694501</v>
      </c>
      <c r="H601">
        <f>(Table2[[#This Row],[1Y Return vs Nifty]]-AVERAGE(Table2[1Y Return vs Nifty]))/_xlfn.STDEV.P(Table2[1Y Return vs Nifty])</f>
        <v>-0.55049712910938498</v>
      </c>
      <c r="I601">
        <v>-1.39189938903637</v>
      </c>
      <c r="J601">
        <f>(Table2[[#This Row],[1M Return vs Nifty]]-AVERAGE(Table2[1M Return vs Nifty]))/_xlfn.STDEV.P(Table2[1M Return vs Nifty])</f>
        <v>-0.15494268924491542</v>
      </c>
      <c r="K601">
        <v>-2.1305084603603199</v>
      </c>
      <c r="L601">
        <f>(Table2[[#This Row],[6M Return vs Nifty]]-AVERAGE(Table2[6M Return vs Nifty]))/_xlfn.STDEV.P(Table2[6M Return vs Nifty])</f>
        <v>-0.31924838709101744</v>
      </c>
      <c r="M601">
        <v>-1.8365831513667901</v>
      </c>
      <c r="N601">
        <f>(Table2[[#This Row],[1W Return vs Nifty]]-AVERAGE(Table2[1W Return vs Nifty]))/_xlfn.STDEV.P(Table2[1W Return vs Nifty])</f>
        <v>-0.21455460017580061</v>
      </c>
      <c r="O601">
        <v>227.73</v>
      </c>
      <c r="P601">
        <v>224.41314665403999</v>
      </c>
      <c r="Q601">
        <v>211.97447259792</v>
      </c>
      <c r="R601">
        <v>64.580976671381194</v>
      </c>
      <c r="S601" s="2">
        <f>(Table2[[#This Row],[Close Price]]-Table2[[#This Row],[20D EMA]])/Table2[[#This Row],[20D EMA]]</f>
        <v>2.0550652087998975E-2</v>
      </c>
      <c r="T601" s="2">
        <f>(Table2[[#This Row],[Close Price]]-Table2[[#This Row],[50D EMA]])/Table2[[#This Row],[50D EMA]]</f>
        <v>3.5634513686883605E-2</v>
      </c>
      <c r="U601" s="2">
        <f>(Table2[[#This Row],[Close Price]]-Table2[[#This Row],[200D EMA]])/Table2[[#This Row],[200D EMA]]</f>
        <v>9.6405605597815372E-2</v>
      </c>
      <c r="V601">
        <v>0.73044596269470496</v>
      </c>
      <c r="W601">
        <v>229.75</v>
      </c>
      <c r="X601">
        <v>239.89</v>
      </c>
      <c r="Y601">
        <v>229.75</v>
      </c>
      <c r="Z601">
        <v>239.89</v>
      </c>
      <c r="AA601">
        <v>229.75</v>
      </c>
      <c r="AB601">
        <v>239.89</v>
      </c>
      <c r="AC601" s="2">
        <f>(Table2[[#This Row],[Close Price]]/Table2[[#This Row],[Day Low]])-1</f>
        <v>1.1577801958650769E-2</v>
      </c>
      <c r="AD601" s="2">
        <f>(Table2[[#This Row],[Day High]]/Table2[[#This Row],[Close Price]])-1</f>
        <v>3.2184501527472875E-2</v>
      </c>
      <c r="AE601" s="2">
        <f>(Table2[[#This Row],[Close Price]]/Table2[[#This Row],[Current Week Low]])-1</f>
        <v>1.1577801958650769E-2</v>
      </c>
      <c r="AF601" s="2">
        <f>(Table2[[#This Row],[Current Week High]]/Table2[[#This Row],[Close Price]])-1</f>
        <v>3.2184501527472875E-2</v>
      </c>
      <c r="AG601" s="2">
        <f>(Table2[[#This Row],[Close Price]]/Table2[[#This Row],[Current Month Low]])-1</f>
        <v>1.1577801958650769E-2</v>
      </c>
      <c r="AH601" s="2">
        <f>(Table2[[#This Row],[Current Month High]]/Table2[[#This Row],[Close Price]])-1</f>
        <v>3.2184501527472875E-2</v>
      </c>
      <c r="AI601">
        <v>6.2776988941956002</v>
      </c>
      <c r="AJ601">
        <v>31.938688617655401</v>
      </c>
      <c r="AK601" t="str">
        <f>IF(AND(Table2[[#This Row],[20D EMA]]&gt;Table2[[#This Row],[50D EMA]],Table2[[#This Row],[50D EMA]]&gt;Table2[[#This Row],[200D EMA]]),"Uptrend","Downtrend/NoTrend")</f>
        <v>Uptrend</v>
      </c>
      <c r="AL601">
        <v>0</v>
      </c>
      <c r="AM601" t="s">
        <v>10355</v>
      </c>
      <c r="AN601">
        <v>6.37</v>
      </c>
      <c r="AO601" t="s">
        <v>10354</v>
      </c>
      <c r="AP601">
        <v>-8.2932421651590996E-2</v>
      </c>
      <c r="AQ601">
        <f>(Table2[[#This Row],[Sharpe Ratio]]-AVERAGE(Table2[Sharpe Ratio]))/_xlfn.STDEV.P(Table2[Sharpe Ratio])</f>
        <v>-1.6761713330050587</v>
      </c>
      <c r="AR60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-2.9154141386261774</v>
      </c>
      <c r="AS601">
        <f>_xlfn.RANK.AVG(Table2[[#This Row],[1Y Return vs Nifty Z-Score]],Table2[1Y Return vs Nifty Z-Score])</f>
        <v>500</v>
      </c>
      <c r="AT601">
        <f>_xlfn.RANK.AVG(Table2[[#This Row],[6M Return vs Nifty Z-Score]],Table2[6M Return vs Nifty Z-Score])</f>
        <v>435</v>
      </c>
      <c r="AU601">
        <f>_xlfn.RANK.AVG(Table2[[#This Row],[Sharpe Ratio Z-Score]],Table2[Sharpe Ratio Z-Score])</f>
        <v>705</v>
      </c>
      <c r="AV601">
        <f>(Table2[[#This Row],[Rank 1Y]]+Table2[[#This Row],[Rank 6M]]+Table2[[#This Row],[Rank Sharpe]])/3</f>
        <v>546.66666666666663</v>
      </c>
    </row>
    <row r="602" spans="1:48" x14ac:dyDescent="0.3">
      <c r="A602" t="s">
        <v>1195</v>
      </c>
      <c r="B602" t="s">
        <v>1196</v>
      </c>
      <c r="C602" t="s">
        <v>10323</v>
      </c>
      <c r="D602" t="s">
        <v>573</v>
      </c>
      <c r="E602">
        <v>10110.45435408</v>
      </c>
      <c r="F602">
        <v>2851.65</v>
      </c>
      <c r="G602">
        <v>-23.694797357669401</v>
      </c>
      <c r="H602">
        <f>(Table2[[#This Row],[1Y Return vs Nifty]]-AVERAGE(Table2[1Y Return vs Nifty]))/_xlfn.STDEV.P(Table2[1Y Return vs Nifty])</f>
        <v>-0.78146476172840351</v>
      </c>
      <c r="I602">
        <v>0.86545907261995003</v>
      </c>
      <c r="J602">
        <f>(Table2[[#This Row],[1M Return vs Nifty]]-AVERAGE(Table2[1M Return vs Nifty]))/_xlfn.STDEV.P(Table2[1M Return vs Nifty])</f>
        <v>7.6863161471267899E-2</v>
      </c>
      <c r="K602">
        <v>2.6666987584092299</v>
      </c>
      <c r="L602">
        <f>(Table2[[#This Row],[6M Return vs Nifty]]-AVERAGE(Table2[6M Return vs Nifty]))/_xlfn.STDEV.P(Table2[6M Return vs Nifty])</f>
        <v>-0.15160976084547201</v>
      </c>
      <c r="M602">
        <v>-0.34718365561998199</v>
      </c>
      <c r="N602">
        <f>(Table2[[#This Row],[1W Return vs Nifty]]-AVERAGE(Table2[1W Return vs Nifty]))/_xlfn.STDEV.P(Table2[1W Return vs Nifty])</f>
        <v>0.14333294071551589</v>
      </c>
      <c r="O602">
        <v>2877.15</v>
      </c>
      <c r="P602">
        <v>2830.3234894510501</v>
      </c>
      <c r="Q602">
        <v>2702.35879183105</v>
      </c>
      <c r="R602">
        <v>45.771630239976602</v>
      </c>
      <c r="S602" s="2">
        <f>(Table2[[#This Row],[Close Price]]-Table2[[#This Row],[20D EMA]])/Table2[[#This Row],[20D EMA]]</f>
        <v>-8.8629372816850013E-3</v>
      </c>
      <c r="T602" s="2">
        <f>(Table2[[#This Row],[Close Price]]-Table2[[#This Row],[50D EMA]])/Table2[[#This Row],[50D EMA]]</f>
        <v>7.535008146042803E-3</v>
      </c>
      <c r="U602" s="2">
        <f>(Table2[[#This Row],[Close Price]]-Table2[[#This Row],[200D EMA]])/Table2[[#This Row],[200D EMA]]</f>
        <v>5.5244776755863034E-2</v>
      </c>
      <c r="V602">
        <v>0.53331305961869102</v>
      </c>
      <c r="W602">
        <v>2845</v>
      </c>
      <c r="X602">
        <v>2951</v>
      </c>
      <c r="Y602">
        <v>2845</v>
      </c>
      <c r="Z602">
        <v>2951</v>
      </c>
      <c r="AA602">
        <v>2845</v>
      </c>
      <c r="AB602">
        <v>2951</v>
      </c>
      <c r="AC602" s="2">
        <f>(Table2[[#This Row],[Close Price]]/Table2[[#This Row],[Day Low]])-1</f>
        <v>2.33743409490339E-3</v>
      </c>
      <c r="AD602" s="2">
        <f>(Table2[[#This Row],[Day High]]/Table2[[#This Row],[Close Price]])-1</f>
        <v>3.4839478898181619E-2</v>
      </c>
      <c r="AE602" s="2">
        <f>(Table2[[#This Row],[Close Price]]/Table2[[#This Row],[Current Week Low]])-1</f>
        <v>2.33743409490339E-3</v>
      </c>
      <c r="AF602" s="2">
        <f>(Table2[[#This Row],[Current Week High]]/Table2[[#This Row],[Close Price]])-1</f>
        <v>3.4839478898181619E-2</v>
      </c>
      <c r="AG602" s="2">
        <f>(Table2[[#This Row],[Close Price]]/Table2[[#This Row],[Current Month Low]])-1</f>
        <v>2.33743409490339E-3</v>
      </c>
      <c r="AH602" s="2">
        <f>(Table2[[#This Row],[Current Month High]]/Table2[[#This Row],[Close Price]])-1</f>
        <v>3.4839478898181619E-2</v>
      </c>
      <c r="AI602">
        <v>12.4980274577876</v>
      </c>
      <c r="AJ602">
        <v>26.909212283043999</v>
      </c>
      <c r="AK602" t="str">
        <f>IF(AND(Table2[[#This Row],[20D EMA]]&gt;Table2[[#This Row],[50D EMA]],Table2[[#This Row],[50D EMA]]&gt;Table2[[#This Row],[200D EMA]]),"Uptrend","Downtrend/NoTrend")</f>
        <v>Uptrend</v>
      </c>
      <c r="AL602">
        <v>-0.03</v>
      </c>
      <c r="AM602" t="s">
        <v>10353</v>
      </c>
      <c r="AN602">
        <v>3.11</v>
      </c>
      <c r="AO602" t="s">
        <v>10354</v>
      </c>
      <c r="AP602">
        <v>-6.6709207103902005E-2</v>
      </c>
      <c r="AQ602">
        <f>(Table2[[#This Row],[Sharpe Ratio]]-AVERAGE(Table2[Sharpe Ratio]))/_xlfn.STDEV.P(Table2[Sharpe Ratio])</f>
        <v>-1.4905564840420993</v>
      </c>
      <c r="AR60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-2.2034349044291912</v>
      </c>
      <c r="AS602">
        <f>_xlfn.RANK.AVG(Table2[[#This Row],[1Y Return vs Nifty Z-Score]],Table2[1Y Return vs Nifty Z-Score])</f>
        <v>588</v>
      </c>
      <c r="AT602">
        <f>_xlfn.RANK.AVG(Table2[[#This Row],[6M Return vs Nifty Z-Score]],Table2[6M Return vs Nifty Z-Score])</f>
        <v>375</v>
      </c>
      <c r="AU602">
        <f>_xlfn.RANK.AVG(Table2[[#This Row],[Sharpe Ratio Z-Score]],Table2[Sharpe Ratio Z-Score])</f>
        <v>680</v>
      </c>
      <c r="AV602">
        <f>(Table2[[#This Row],[Rank 1Y]]+Table2[[#This Row],[Rank 6M]]+Table2[[#This Row],[Rank Sharpe]])/3</f>
        <v>547.66666666666663</v>
      </c>
    </row>
    <row r="603" spans="1:48" x14ac:dyDescent="0.3">
      <c r="A603" t="s">
        <v>1689</v>
      </c>
      <c r="B603" t="s">
        <v>1690</v>
      </c>
      <c r="C603" t="s">
        <v>10323</v>
      </c>
      <c r="D603" t="s">
        <v>573</v>
      </c>
      <c r="E603">
        <v>4949.7715386500004</v>
      </c>
      <c r="F603">
        <v>895.25</v>
      </c>
      <c r="G603">
        <v>-24.909394875546099</v>
      </c>
      <c r="H603">
        <f>(Table2[[#This Row],[1Y Return vs Nifty]]-AVERAGE(Table2[1Y Return vs Nifty]))/_xlfn.STDEV.P(Table2[1Y Return vs Nifty])</f>
        <v>-0.80197847594403848</v>
      </c>
      <c r="I603">
        <v>-0.16009517811844801</v>
      </c>
      <c r="J603">
        <f>(Table2[[#This Row],[1M Return vs Nifty]]-AVERAGE(Table2[1M Return vs Nifty]))/_xlfn.STDEV.P(Table2[1M Return vs Nifty])</f>
        <v>-2.8449964284390814E-2</v>
      </c>
      <c r="K603">
        <v>7.9704385129600404</v>
      </c>
      <c r="L603">
        <f>(Table2[[#This Row],[6M Return vs Nifty]]-AVERAGE(Table2[6M Return vs Nifty]))/_xlfn.STDEV.P(Table2[6M Return vs Nifty])</f>
        <v>3.3729668091023887E-2</v>
      </c>
      <c r="M603">
        <v>-5.9369562942461398</v>
      </c>
      <c r="N603">
        <f>(Table2[[#This Row],[1W Return vs Nifty]]-AVERAGE(Table2[1W Return vs Nifty]))/_xlfn.STDEV.P(Table2[1W Return vs Nifty])</f>
        <v>-1.1998325360368409</v>
      </c>
      <c r="O603">
        <v>896.07</v>
      </c>
      <c r="P603">
        <v>857.46771450917902</v>
      </c>
      <c r="Q603">
        <v>794.26168246001498</v>
      </c>
      <c r="R603">
        <v>46.595164208510297</v>
      </c>
      <c r="S603" s="2">
        <f>(Table2[[#This Row],[Close Price]]-Table2[[#This Row],[20D EMA]])/Table2[[#This Row],[20D EMA]]</f>
        <v>-9.1510707868810472E-4</v>
      </c>
      <c r="T603" s="2">
        <f>(Table2[[#This Row],[Close Price]]-Table2[[#This Row],[50D EMA]])/Table2[[#This Row],[50D EMA]]</f>
        <v>4.4062633323107503E-2</v>
      </c>
      <c r="U603" s="2">
        <f>(Table2[[#This Row],[Close Price]]-Table2[[#This Row],[200D EMA]])/Table2[[#This Row],[200D EMA]]</f>
        <v>0.12714741220702033</v>
      </c>
      <c r="V603">
        <v>0.83215861390888002</v>
      </c>
      <c r="W603">
        <v>877</v>
      </c>
      <c r="X603">
        <v>909.9</v>
      </c>
      <c r="Y603">
        <v>877</v>
      </c>
      <c r="Z603">
        <v>909.9</v>
      </c>
      <c r="AA603">
        <v>877</v>
      </c>
      <c r="AB603">
        <v>909.9</v>
      </c>
      <c r="AC603" s="2">
        <f>(Table2[[#This Row],[Close Price]]/Table2[[#This Row],[Day Low]])-1</f>
        <v>2.0809578107183535E-2</v>
      </c>
      <c r="AD603" s="2">
        <f>(Table2[[#This Row],[Day High]]/Table2[[#This Row],[Close Price]])-1</f>
        <v>1.636414409382847E-2</v>
      </c>
      <c r="AE603" s="2">
        <f>(Table2[[#This Row],[Close Price]]/Table2[[#This Row],[Current Week Low]])-1</f>
        <v>2.0809578107183535E-2</v>
      </c>
      <c r="AF603" s="2">
        <f>(Table2[[#This Row],[Current Week High]]/Table2[[#This Row],[Close Price]])-1</f>
        <v>1.636414409382847E-2</v>
      </c>
      <c r="AG603" s="2">
        <f>(Table2[[#This Row],[Close Price]]/Table2[[#This Row],[Current Month Low]])-1</f>
        <v>2.0809578107183535E-2</v>
      </c>
      <c r="AH603" s="2">
        <f>(Table2[[#This Row],[Current Month High]]/Table2[[#This Row],[Close Price]])-1</f>
        <v>1.636414409382847E-2</v>
      </c>
      <c r="AI603">
        <v>7.9028204412175196</v>
      </c>
      <c r="AJ603">
        <v>36.273689017429</v>
      </c>
      <c r="AK603" t="str">
        <f>IF(AND(Table2[[#This Row],[20D EMA]]&gt;Table2[[#This Row],[50D EMA]],Table2[[#This Row],[50D EMA]]&gt;Table2[[#This Row],[200D EMA]]),"Uptrend","Downtrend/NoTrend")</f>
        <v>Uptrend</v>
      </c>
      <c r="AL603">
        <v>0.2</v>
      </c>
      <c r="AM603" t="s">
        <v>10354</v>
      </c>
      <c r="AN603">
        <v>-1.55</v>
      </c>
      <c r="AO603" t="s">
        <v>10353</v>
      </c>
      <c r="AP603">
        <v>-0.129877357120287</v>
      </c>
      <c r="AQ603">
        <f>(Table2[[#This Row],[Sharpe Ratio]]-AVERAGE(Table2[Sharpe Ratio]))/_xlfn.STDEV.P(Table2[Sharpe Ratio])</f>
        <v>-2.2132829566591488</v>
      </c>
      <c r="AR60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-4.2098142648333949</v>
      </c>
      <c r="AS603">
        <f>_xlfn.RANK.AVG(Table2[[#This Row],[1Y Return vs Nifty Z-Score]],Table2[1Y Return vs Nifty Z-Score])</f>
        <v>593</v>
      </c>
      <c r="AT603">
        <f>_xlfn.RANK.AVG(Table2[[#This Row],[6M Return vs Nifty Z-Score]],Table2[6M Return vs Nifty Z-Score])</f>
        <v>317</v>
      </c>
      <c r="AU603">
        <f>_xlfn.RANK.AVG(Table2[[#This Row],[Sharpe Ratio Z-Score]],Table2[Sharpe Ratio Z-Score])</f>
        <v>733</v>
      </c>
      <c r="AV603">
        <f>(Table2[[#This Row],[Rank 1Y]]+Table2[[#This Row],[Rank 6M]]+Table2[[#This Row],[Rank Sharpe]])/3</f>
        <v>547.66666666666663</v>
      </c>
    </row>
    <row r="604" spans="1:48" x14ac:dyDescent="0.3">
      <c r="A604" t="s">
        <v>1685</v>
      </c>
      <c r="B604" t="s">
        <v>1686</v>
      </c>
      <c r="C604" t="s">
        <v>10319</v>
      </c>
      <c r="D604" t="s">
        <v>410</v>
      </c>
      <c r="E604">
        <v>4982.448332592</v>
      </c>
      <c r="F604">
        <v>99.72</v>
      </c>
      <c r="G604">
        <v>-16.360095717638799</v>
      </c>
      <c r="H604">
        <f>(Table2[[#This Row],[1Y Return vs Nifty]]-AVERAGE(Table2[1Y Return vs Nifty]))/_xlfn.STDEV.P(Table2[1Y Return vs Nifty])</f>
        <v>-0.65758671069832419</v>
      </c>
      <c r="I604">
        <v>-10.386183477085501</v>
      </c>
      <c r="J604">
        <f>(Table2[[#This Row],[1M Return vs Nifty]]-AVERAGE(Table2[1M Return vs Nifty]))/_xlfn.STDEV.P(Table2[1M Return vs Nifty])</f>
        <v>-1.0785565990549946</v>
      </c>
      <c r="K604">
        <v>-19.589478738928399</v>
      </c>
      <c r="L604">
        <f>(Table2[[#This Row],[6M Return vs Nifty]]-AVERAGE(Table2[6M Return vs Nifty]))/_xlfn.STDEV.P(Table2[6M Return vs Nifty])</f>
        <v>-0.9293529040919869</v>
      </c>
      <c r="M604">
        <v>-2.3460195691841599</v>
      </c>
      <c r="N604">
        <f>(Table2[[#This Row],[1W Return vs Nifty]]-AVERAGE(Table2[1W Return vs Nifty]))/_xlfn.STDEV.P(Table2[1W Return vs Nifty])</f>
        <v>-0.33696698673413039</v>
      </c>
      <c r="O604">
        <v>101.55</v>
      </c>
      <c r="P604">
        <v>103.42405303072201</v>
      </c>
      <c r="Q604">
        <v>101.127959669471</v>
      </c>
      <c r="R604">
        <v>40.929316124559897</v>
      </c>
      <c r="S604" s="2">
        <f>(Table2[[#This Row],[Close Price]]-Table2[[#This Row],[20D EMA]])/Table2[[#This Row],[20D EMA]]</f>
        <v>-1.8020679468242227E-2</v>
      </c>
      <c r="T604" s="2">
        <f>(Table2[[#This Row],[Close Price]]-Table2[[#This Row],[50D EMA]])/Table2[[#This Row],[50D EMA]]</f>
        <v>-3.5814232010630283E-2</v>
      </c>
      <c r="U604" s="2">
        <f>(Table2[[#This Row],[Close Price]]-Table2[[#This Row],[200D EMA]])/Table2[[#This Row],[200D EMA]]</f>
        <v>-1.392255587943044E-2</v>
      </c>
      <c r="V604">
        <v>0.60552714373828898</v>
      </c>
      <c r="W604">
        <v>99.49</v>
      </c>
      <c r="X604">
        <v>100.99</v>
      </c>
      <c r="Y604">
        <v>99.49</v>
      </c>
      <c r="Z604">
        <v>100.99</v>
      </c>
      <c r="AA604">
        <v>99.49</v>
      </c>
      <c r="AB604">
        <v>100.99</v>
      </c>
      <c r="AC604" s="2">
        <f>(Table2[[#This Row],[Close Price]]/Table2[[#This Row],[Day Low]])-1</f>
        <v>2.3117901296612064E-3</v>
      </c>
      <c r="AD604" s="2">
        <f>(Table2[[#This Row],[Day High]]/Table2[[#This Row],[Close Price]])-1</f>
        <v>1.2735659847573189E-2</v>
      </c>
      <c r="AE604" s="2">
        <f>(Table2[[#This Row],[Close Price]]/Table2[[#This Row],[Current Week Low]])-1</f>
        <v>2.3117901296612064E-3</v>
      </c>
      <c r="AF604" s="2">
        <f>(Table2[[#This Row],[Current Week High]]/Table2[[#This Row],[Close Price]])-1</f>
        <v>1.2735659847573189E-2</v>
      </c>
      <c r="AG604" s="2">
        <f>(Table2[[#This Row],[Close Price]]/Table2[[#This Row],[Current Month Low]])-1</f>
        <v>2.3117901296612064E-3</v>
      </c>
      <c r="AH604" s="2">
        <f>(Table2[[#This Row],[Current Month High]]/Table2[[#This Row],[Close Price]])-1</f>
        <v>1.2735659847573189E-2</v>
      </c>
      <c r="AI604">
        <v>21.8912956277577</v>
      </c>
      <c r="AJ604">
        <v>23.4158415841584</v>
      </c>
      <c r="AK604" t="str">
        <f>IF(AND(Table2[[#This Row],[20D EMA]]&gt;Table2[[#This Row],[50D EMA]],Table2[[#This Row],[50D EMA]]&gt;Table2[[#This Row],[200D EMA]]),"Uptrend","Downtrend/NoTrend")</f>
        <v>Downtrend/NoTrend</v>
      </c>
      <c r="AL604">
        <v>-0.08</v>
      </c>
      <c r="AM604" t="s">
        <v>10353</v>
      </c>
      <c r="AN604">
        <v>3.1</v>
      </c>
      <c r="AO604" t="s">
        <v>10354</v>
      </c>
      <c r="AP604">
        <v>1.545447166357E-2</v>
      </c>
      <c r="AQ604">
        <f>(Table2[[#This Row],[Sharpe Ratio]]-AVERAGE(Table2[Sharpe Ratio]))/_xlfn.STDEV.P(Table2[Sharpe Ratio])</f>
        <v>-0.55049625246253775</v>
      </c>
      <c r="AR60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4">
        <f>_xlfn.RANK.AVG(Table2[[#This Row],[1Y Return vs Nifty Z-Score]],Table2[1Y Return vs Nifty Z-Score])</f>
        <v>543</v>
      </c>
      <c r="AT604">
        <f>_xlfn.RANK.AVG(Table2[[#This Row],[6M Return vs Nifty Z-Score]],Table2[6M Return vs Nifty Z-Score])</f>
        <v>621</v>
      </c>
      <c r="AU604">
        <f>_xlfn.RANK.AVG(Table2[[#This Row],[Sharpe Ratio Z-Score]],Table2[Sharpe Ratio Z-Score])</f>
        <v>482</v>
      </c>
      <c r="AV604">
        <f>(Table2[[#This Row],[Rank 1Y]]+Table2[[#This Row],[Rank 6M]]+Table2[[#This Row],[Rank Sharpe]])/3</f>
        <v>548.66666666666663</v>
      </c>
    </row>
    <row r="605" spans="1:48" x14ac:dyDescent="0.3">
      <c r="A605" t="s">
        <v>1648</v>
      </c>
      <c r="B605" t="s">
        <v>1649</v>
      </c>
      <c r="C605" t="s">
        <v>10314</v>
      </c>
      <c r="D605" t="s">
        <v>54</v>
      </c>
      <c r="E605">
        <v>5367.6249749999997</v>
      </c>
      <c r="F605">
        <v>583.85</v>
      </c>
      <c r="G605">
        <v>-31.758115071760301</v>
      </c>
      <c r="H605">
        <f>(Table2[[#This Row],[1Y Return vs Nifty]]-AVERAGE(Table2[1Y Return vs Nifty]))/_xlfn.STDEV.P(Table2[1Y Return vs Nifty])</f>
        <v>-0.91764863563083632</v>
      </c>
      <c r="I605">
        <v>13.7220123126211</v>
      </c>
      <c r="J605">
        <f>(Table2[[#This Row],[1M Return vs Nifty]]-AVERAGE(Table2[1M Return vs Nifty]))/_xlfn.STDEV.P(Table2[1M Return vs Nifty])</f>
        <v>1.3970895728714547</v>
      </c>
      <c r="K605">
        <v>2.5849554052111099</v>
      </c>
      <c r="L605">
        <f>(Table2[[#This Row],[6M Return vs Nifty]]-AVERAGE(Table2[6M Return vs Nifty]))/_xlfn.STDEV.P(Table2[6M Return vs Nifty])</f>
        <v>-0.15446628607148716</v>
      </c>
      <c r="M605">
        <v>1.4434458857166399</v>
      </c>
      <c r="N605">
        <f>(Table2[[#This Row],[1W Return vs Nifty]]-AVERAGE(Table2[1W Return vs Nifty]))/_xlfn.STDEV.P(Table2[1W Return vs Nifty])</f>
        <v>0.57360299587958086</v>
      </c>
      <c r="O605">
        <v>552.94000000000005</v>
      </c>
      <c r="P605">
        <v>532.90563498488405</v>
      </c>
      <c r="Q605">
        <v>509.79129125617499</v>
      </c>
      <c r="R605">
        <v>69.6993446579649</v>
      </c>
      <c r="S605" s="2">
        <f>(Table2[[#This Row],[Close Price]]-Table2[[#This Row],[20D EMA]])/Table2[[#This Row],[20D EMA]]</f>
        <v>5.590118276847391E-2</v>
      </c>
      <c r="T605" s="2">
        <f>(Table2[[#This Row],[Close Price]]-Table2[[#This Row],[50D EMA]])/Table2[[#This Row],[50D EMA]]</f>
        <v>9.559734720493436E-2</v>
      </c>
      <c r="U605" s="2">
        <f>(Table2[[#This Row],[Close Price]]-Table2[[#This Row],[200D EMA]])/Table2[[#This Row],[200D EMA]]</f>
        <v>0.14527260471895709</v>
      </c>
      <c r="V605">
        <v>3.5006841144091299</v>
      </c>
      <c r="W605">
        <v>580.35</v>
      </c>
      <c r="X605">
        <v>591</v>
      </c>
      <c r="Y605">
        <v>580.35</v>
      </c>
      <c r="Z605">
        <v>591</v>
      </c>
      <c r="AA605">
        <v>580.35</v>
      </c>
      <c r="AB605">
        <v>591</v>
      </c>
      <c r="AC605" s="2">
        <f>(Table2[[#This Row],[Close Price]]/Table2[[#This Row],[Day Low]])-1</f>
        <v>6.0308434565348179E-3</v>
      </c>
      <c r="AD605" s="2">
        <f>(Table2[[#This Row],[Day High]]/Table2[[#This Row],[Close Price]])-1</f>
        <v>1.2246296137706558E-2</v>
      </c>
      <c r="AE605" s="2">
        <f>(Table2[[#This Row],[Close Price]]/Table2[[#This Row],[Current Week Low]])-1</f>
        <v>6.0308434565348179E-3</v>
      </c>
      <c r="AF605" s="2">
        <f>(Table2[[#This Row],[Current Week High]]/Table2[[#This Row],[Close Price]])-1</f>
        <v>1.2246296137706558E-2</v>
      </c>
      <c r="AG605" s="2">
        <f>(Table2[[#This Row],[Close Price]]/Table2[[#This Row],[Current Month Low]])-1</f>
        <v>6.0308434565348179E-3</v>
      </c>
      <c r="AH605" s="2">
        <f>(Table2[[#This Row],[Current Month High]]/Table2[[#This Row],[Close Price]])-1</f>
        <v>1.2246296137706558E-2</v>
      </c>
      <c r="AI605">
        <v>8.7608118523593195</v>
      </c>
      <c r="AJ605">
        <v>35.448323860340999</v>
      </c>
      <c r="AK605" t="str">
        <f>IF(AND(Table2[[#This Row],[20D EMA]]&gt;Table2[[#This Row],[50D EMA]],Table2[[#This Row],[50D EMA]]&gt;Table2[[#This Row],[200D EMA]]),"Uptrend","Downtrend/NoTrend")</f>
        <v>Uptrend</v>
      </c>
      <c r="AL605">
        <v>-0.02</v>
      </c>
      <c r="AM605" t="s">
        <v>10353</v>
      </c>
      <c r="AN605">
        <v>17.059999999999999</v>
      </c>
      <c r="AO605" t="s">
        <v>10354</v>
      </c>
      <c r="AP605">
        <v>-2.990532127553E-2</v>
      </c>
      <c r="AQ605">
        <f>(Table2[[#This Row],[Sharpe Ratio]]-AVERAGE(Table2[Sharpe Ratio]))/_xlfn.STDEV.P(Table2[Sharpe Ratio])</f>
        <v>-1.0694717668794087</v>
      </c>
      <c r="AR60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-0.17089411983069669</v>
      </c>
      <c r="AS605">
        <f>_xlfn.RANK.AVG(Table2[[#This Row],[1Y Return vs Nifty Z-Score]],Table2[1Y Return vs Nifty Z-Score])</f>
        <v>638</v>
      </c>
      <c r="AT605">
        <f>_xlfn.RANK.AVG(Table2[[#This Row],[6M Return vs Nifty Z-Score]],Table2[6M Return vs Nifty Z-Score])</f>
        <v>376</v>
      </c>
      <c r="AU605">
        <f>_xlfn.RANK.AVG(Table2[[#This Row],[Sharpe Ratio Z-Score]],Table2[Sharpe Ratio Z-Score])</f>
        <v>633</v>
      </c>
      <c r="AV605">
        <f>(Table2[[#This Row],[Rank 1Y]]+Table2[[#This Row],[Rank 6M]]+Table2[[#This Row],[Rank Sharpe]])/3</f>
        <v>549</v>
      </c>
    </row>
    <row r="606" spans="1:48" x14ac:dyDescent="0.3">
      <c r="A606" t="s">
        <v>1828</v>
      </c>
      <c r="B606" t="s">
        <v>1829</v>
      </c>
      <c r="C606" t="s">
        <v>10314</v>
      </c>
      <c r="D606" t="s">
        <v>54</v>
      </c>
      <c r="E606">
        <v>4074.4732837500001</v>
      </c>
      <c r="F606">
        <v>330.45</v>
      </c>
      <c r="G606">
        <v>-23.914288767639501</v>
      </c>
      <c r="H606">
        <f>(Table2[[#This Row],[1Y Return vs Nifty]]-AVERAGE(Table2[1Y Return vs Nifty]))/_xlfn.STDEV.P(Table2[1Y Return vs Nifty])</f>
        <v>-0.78517182023185295</v>
      </c>
      <c r="I606">
        <v>-2.61763893567813</v>
      </c>
      <c r="J606">
        <f>(Table2[[#This Row],[1M Return vs Nifty]]-AVERAGE(Table2[1M Return vs Nifty]))/_xlfn.STDEV.P(Table2[1M Return vs Nifty])</f>
        <v>-0.280812639982505</v>
      </c>
      <c r="K606">
        <v>5.3957519361947099</v>
      </c>
      <c r="L606">
        <f>(Table2[[#This Row],[6M Return vs Nifty]]-AVERAGE(Table2[6M Return vs Nifty]))/_xlfn.STDEV.P(Table2[6M Return vs Nifty])</f>
        <v>-5.624287240150308E-2</v>
      </c>
      <c r="M606">
        <v>-0.93510499032066796</v>
      </c>
      <c r="N606">
        <f>(Table2[[#This Row],[1W Return vs Nifty]]-AVERAGE(Table2[1W Return vs Nifty]))/_xlfn.STDEV.P(Table2[1W Return vs Nifty])</f>
        <v>2.0614273878801657E-3</v>
      </c>
      <c r="O606">
        <v>328.67</v>
      </c>
      <c r="P606">
        <v>327.87315426764201</v>
      </c>
      <c r="Q606">
        <v>310.718019403357</v>
      </c>
      <c r="R606">
        <v>56.646329438623503</v>
      </c>
      <c r="S606" s="2">
        <f>(Table2[[#This Row],[Close Price]]-Table2[[#This Row],[20D EMA]])/Table2[[#This Row],[20D EMA]]</f>
        <v>5.4157665743754298E-3</v>
      </c>
      <c r="T606" s="2">
        <f>(Table2[[#This Row],[Close Price]]-Table2[[#This Row],[50D EMA]])/Table2[[#This Row],[50D EMA]]</f>
        <v>7.8592763659281126E-3</v>
      </c>
      <c r="U606" s="2">
        <f>(Table2[[#This Row],[Close Price]]-Table2[[#This Row],[200D EMA]])/Table2[[#This Row],[200D EMA]]</f>
        <v>6.3504461809239368E-2</v>
      </c>
      <c r="V606">
        <v>0.34056743614668</v>
      </c>
      <c r="W606">
        <v>328</v>
      </c>
      <c r="X606">
        <v>335.75</v>
      </c>
      <c r="Y606">
        <v>328</v>
      </c>
      <c r="Z606">
        <v>335.75</v>
      </c>
      <c r="AA606">
        <v>328</v>
      </c>
      <c r="AB606">
        <v>335.75</v>
      </c>
      <c r="AC606" s="2">
        <f>(Table2[[#This Row],[Close Price]]/Table2[[#This Row],[Day Low]])-1</f>
        <v>7.4695121951218191E-3</v>
      </c>
      <c r="AD606" s="2">
        <f>(Table2[[#This Row],[Day High]]/Table2[[#This Row],[Close Price]])-1</f>
        <v>1.6038735058254039E-2</v>
      </c>
      <c r="AE606" s="2">
        <f>(Table2[[#This Row],[Close Price]]/Table2[[#This Row],[Current Week Low]])-1</f>
        <v>7.4695121951218191E-3</v>
      </c>
      <c r="AF606" s="2">
        <f>(Table2[[#This Row],[Current Week High]]/Table2[[#This Row],[Close Price]])-1</f>
        <v>1.6038735058254039E-2</v>
      </c>
      <c r="AG606" s="2">
        <f>(Table2[[#This Row],[Close Price]]/Table2[[#This Row],[Current Month Low]])-1</f>
        <v>7.4695121951218191E-3</v>
      </c>
      <c r="AH606" s="2">
        <f>(Table2[[#This Row],[Current Month High]]/Table2[[#This Row],[Close Price]])-1</f>
        <v>1.6038735058254039E-2</v>
      </c>
      <c r="AI606">
        <v>14.3743380239067</v>
      </c>
      <c r="AJ606">
        <v>32.127149140343803</v>
      </c>
      <c r="AK606" t="str">
        <f>IF(AND(Table2[[#This Row],[20D EMA]]&gt;Table2[[#This Row],[50D EMA]],Table2[[#This Row],[50D EMA]]&gt;Table2[[#This Row],[200D EMA]]),"Uptrend","Downtrend/NoTrend")</f>
        <v>Uptrend</v>
      </c>
      <c r="AL606">
        <v>-7.0000000000000007E-2</v>
      </c>
      <c r="AM606" t="s">
        <v>10353</v>
      </c>
      <c r="AN606">
        <v>4.6399999999999997</v>
      </c>
      <c r="AO606" t="s">
        <v>10354</v>
      </c>
      <c r="AP606">
        <v>-8.9464205784941006E-2</v>
      </c>
      <c r="AQ606">
        <f>(Table2[[#This Row],[Sharpe Ratio]]-AVERAGE(Table2[Sharpe Ratio]))/_xlfn.STDEV.P(Table2[Sharpe Ratio])</f>
        <v>-1.7509035090362959</v>
      </c>
      <c r="AR60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-2.871069414264277</v>
      </c>
      <c r="AS606">
        <f>_xlfn.RANK.AVG(Table2[[#This Row],[1Y Return vs Nifty Z-Score]],Table2[1Y Return vs Nifty Z-Score])</f>
        <v>590</v>
      </c>
      <c r="AT606">
        <f>_xlfn.RANK.AVG(Table2[[#This Row],[6M Return vs Nifty Z-Score]],Table2[6M Return vs Nifty Z-Score])</f>
        <v>347</v>
      </c>
      <c r="AU606">
        <f>_xlfn.RANK.AVG(Table2[[#This Row],[Sharpe Ratio Z-Score]],Table2[Sharpe Ratio Z-Score])</f>
        <v>713</v>
      </c>
      <c r="AV606">
        <f>(Table2[[#This Row],[Rank 1Y]]+Table2[[#This Row],[Rank 6M]]+Table2[[#This Row],[Rank Sharpe]])/3</f>
        <v>550</v>
      </c>
    </row>
    <row r="607" spans="1:48" x14ac:dyDescent="0.3">
      <c r="A607" t="s">
        <v>1292</v>
      </c>
      <c r="B607" t="s">
        <v>1293</v>
      </c>
      <c r="C607" t="s">
        <v>10309</v>
      </c>
      <c r="D607" t="s">
        <v>21</v>
      </c>
      <c r="E607">
        <v>8903.9886694649995</v>
      </c>
      <c r="F607">
        <v>2885.55</v>
      </c>
      <c r="G607">
        <v>-6.8071168661615804</v>
      </c>
      <c r="H607">
        <f>(Table2[[#This Row],[1Y Return vs Nifty]]-AVERAGE(Table2[1Y Return vs Nifty]))/_xlfn.STDEV.P(Table2[1Y Return vs Nifty])</f>
        <v>-0.49624348779285565</v>
      </c>
      <c r="I607">
        <v>1.70251157146239</v>
      </c>
      <c r="J607">
        <f>(Table2[[#This Row],[1M Return vs Nifty]]-AVERAGE(Table2[1M Return vs Nifty]))/_xlfn.STDEV.P(Table2[1M Return vs Nifty])</f>
        <v>0.16281923352812147</v>
      </c>
      <c r="K607">
        <v>-15.2096258479332</v>
      </c>
      <c r="L607">
        <f>(Table2[[#This Row],[6M Return vs Nifty]]-AVERAGE(Table2[6M Return vs Nifty]))/_xlfn.STDEV.P(Table2[6M Return vs Nifty])</f>
        <v>-0.77629874396914322</v>
      </c>
      <c r="M607">
        <v>-3.7589077717480599</v>
      </c>
      <c r="N607">
        <f>(Table2[[#This Row],[1W Return vs Nifty]]-AVERAGE(Table2[1W Return vs Nifty]))/_xlfn.STDEV.P(Table2[1W Return vs Nifty])</f>
        <v>-0.67646964254535924</v>
      </c>
      <c r="O607">
        <v>2891.04</v>
      </c>
      <c r="P607">
        <v>2817.2982267194802</v>
      </c>
      <c r="Q607">
        <v>2644.0690909484902</v>
      </c>
      <c r="R607">
        <v>45.604457092816503</v>
      </c>
      <c r="S607" s="2">
        <f>(Table2[[#This Row],[Close Price]]-Table2[[#This Row],[20D EMA]])/Table2[[#This Row],[20D EMA]]</f>
        <v>-1.898970612651427E-3</v>
      </c>
      <c r="T607" s="2">
        <f>(Table2[[#This Row],[Close Price]]-Table2[[#This Row],[50D EMA]])/Table2[[#This Row],[50D EMA]]</f>
        <v>2.4225966790883093E-2</v>
      </c>
      <c r="U607" s="2">
        <f>(Table2[[#This Row],[Close Price]]-Table2[[#This Row],[200D EMA]])/Table2[[#This Row],[200D EMA]]</f>
        <v>9.1329273458919003E-2</v>
      </c>
      <c r="V607">
        <v>1.20780166645003</v>
      </c>
      <c r="W607">
        <v>2880.05</v>
      </c>
      <c r="X607">
        <v>2962.55</v>
      </c>
      <c r="Y607">
        <v>2880.05</v>
      </c>
      <c r="Z607">
        <v>2962.55</v>
      </c>
      <c r="AA607">
        <v>2880.05</v>
      </c>
      <c r="AB607">
        <v>2962.55</v>
      </c>
      <c r="AC607" s="2">
        <f>(Table2[[#This Row],[Close Price]]/Table2[[#This Row],[Day Low]])-1</f>
        <v>1.9096890678982348E-3</v>
      </c>
      <c r="AD607" s="2">
        <f>(Table2[[#This Row],[Day High]]/Table2[[#This Row],[Close Price]])-1</f>
        <v>2.6684687494585191E-2</v>
      </c>
      <c r="AE607" s="2">
        <f>(Table2[[#This Row],[Close Price]]/Table2[[#This Row],[Current Week Low]])-1</f>
        <v>1.9096890678982348E-3</v>
      </c>
      <c r="AF607" s="2">
        <f>(Table2[[#This Row],[Current Week High]]/Table2[[#This Row],[Close Price]])-1</f>
        <v>2.6684687494585191E-2</v>
      </c>
      <c r="AG607" s="2">
        <f>(Table2[[#This Row],[Close Price]]/Table2[[#This Row],[Current Month Low]])-1</f>
        <v>1.9096890678982348E-3</v>
      </c>
      <c r="AH607" s="2">
        <f>(Table2[[#This Row],[Current Month High]]/Table2[[#This Row],[Close Price]])-1</f>
        <v>2.6684687494585191E-2</v>
      </c>
      <c r="AI607">
        <v>8.9913534681429699</v>
      </c>
      <c r="AJ607">
        <v>37.207864767837101</v>
      </c>
      <c r="AK607" t="str">
        <f>IF(AND(Table2[[#This Row],[20D EMA]]&gt;Table2[[#This Row],[50D EMA]],Table2[[#This Row],[50D EMA]]&gt;Table2[[#This Row],[200D EMA]]),"Uptrend","Downtrend/NoTrend")</f>
        <v>Uptrend</v>
      </c>
      <c r="AL607">
        <v>-0.16</v>
      </c>
      <c r="AM607" t="s">
        <v>10353</v>
      </c>
      <c r="AN607">
        <v>7.78</v>
      </c>
      <c r="AO607" t="s">
        <v>10354</v>
      </c>
      <c r="AP607">
        <v>-1.6689511067270998E-2</v>
      </c>
      <c r="AQ607">
        <f>(Table2[[#This Row],[Sharpe Ratio]]-AVERAGE(Table2[Sharpe Ratio]))/_xlfn.STDEV.P(Table2[Sharpe Ratio])</f>
        <v>-0.91826556736091869</v>
      </c>
      <c r="AR60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-2.7044582081401551</v>
      </c>
      <c r="AS607">
        <f>_xlfn.RANK.AVG(Table2[[#This Row],[1Y Return vs Nifty Z-Score]],Table2[1Y Return vs Nifty Z-Score])</f>
        <v>472</v>
      </c>
      <c r="AT607">
        <f>_xlfn.RANK.AVG(Table2[[#This Row],[6M Return vs Nifty Z-Score]],Table2[6M Return vs Nifty Z-Score])</f>
        <v>574</v>
      </c>
      <c r="AU607">
        <f>_xlfn.RANK.AVG(Table2[[#This Row],[Sharpe Ratio Z-Score]],Table2[Sharpe Ratio Z-Score])</f>
        <v>605</v>
      </c>
      <c r="AV607">
        <f>(Table2[[#This Row],[Rank 1Y]]+Table2[[#This Row],[Rank 6M]]+Table2[[#This Row],[Rank Sharpe]])/3</f>
        <v>550.33333333333337</v>
      </c>
    </row>
    <row r="608" spans="1:48" x14ac:dyDescent="0.3">
      <c r="A608" t="s">
        <v>1974</v>
      </c>
      <c r="B608" t="s">
        <v>1975</v>
      </c>
      <c r="C608" t="s">
        <v>10319</v>
      </c>
      <c r="D608" t="s">
        <v>410</v>
      </c>
      <c r="E608">
        <v>3464.1803952800001</v>
      </c>
      <c r="F608">
        <v>480.8</v>
      </c>
      <c r="G608">
        <v>-10.8494468264077</v>
      </c>
      <c r="H608">
        <f>(Table2[[#This Row],[1Y Return vs Nifty]]-AVERAGE(Table2[1Y Return vs Nifty]))/_xlfn.STDEV.P(Table2[1Y Return vs Nifty])</f>
        <v>-0.56451565231592382</v>
      </c>
      <c r="I608">
        <v>-5.1930353900031703</v>
      </c>
      <c r="J608">
        <f>(Table2[[#This Row],[1M Return vs Nifty]]-AVERAGE(Table2[1M Return vs Nifty]))/_xlfn.STDEV.P(Table2[1M Return vs Nifty])</f>
        <v>-0.54527748956967237</v>
      </c>
      <c r="K608">
        <v>-3.5134179987825802</v>
      </c>
      <c r="L608">
        <f>(Table2[[#This Row],[6M Return vs Nifty]]-AVERAGE(Table2[6M Return vs Nifty]))/_xlfn.STDEV.P(Table2[6M Return vs Nifty])</f>
        <v>-0.36757422432729836</v>
      </c>
      <c r="M608">
        <v>-4.3534988931683296</v>
      </c>
      <c r="N608">
        <f>(Table2[[#This Row],[1W Return vs Nifty]]-AVERAGE(Table2[1W Return vs Nifty]))/_xlfn.STDEV.P(Table2[1W Return vs Nifty])</f>
        <v>-0.81934383774186759</v>
      </c>
      <c r="O608">
        <v>497.41</v>
      </c>
      <c r="P608">
        <v>495.37696583863698</v>
      </c>
      <c r="Q608">
        <v>455.37853559679201</v>
      </c>
      <c r="R608">
        <v>36.014641261261602</v>
      </c>
      <c r="S608" s="2">
        <f>(Table2[[#This Row],[Close Price]]-Table2[[#This Row],[20D EMA]])/Table2[[#This Row],[20D EMA]]</f>
        <v>-3.3392975613678884E-2</v>
      </c>
      <c r="T608" s="2">
        <f>(Table2[[#This Row],[Close Price]]-Table2[[#This Row],[50D EMA]])/Table2[[#This Row],[50D EMA]]</f>
        <v>-2.9426006544247024E-2</v>
      </c>
      <c r="U608" s="2">
        <f>(Table2[[#This Row],[Close Price]]-Table2[[#This Row],[200D EMA]])/Table2[[#This Row],[200D EMA]]</f>
        <v>5.5824907008171012E-2</v>
      </c>
      <c r="V608">
        <v>0.36525161093677</v>
      </c>
      <c r="W608">
        <v>479.1</v>
      </c>
      <c r="X608">
        <v>497.85</v>
      </c>
      <c r="Y608">
        <v>479.1</v>
      </c>
      <c r="Z608">
        <v>497.85</v>
      </c>
      <c r="AA608">
        <v>479.1</v>
      </c>
      <c r="AB608">
        <v>497.85</v>
      </c>
      <c r="AC608" s="2">
        <f>(Table2[[#This Row],[Close Price]]/Table2[[#This Row],[Day Low]])-1</f>
        <v>3.5483197662282695E-3</v>
      </c>
      <c r="AD608" s="2">
        <f>(Table2[[#This Row],[Day High]]/Table2[[#This Row],[Close Price]])-1</f>
        <v>3.5461730449251272E-2</v>
      </c>
      <c r="AE608" s="2">
        <f>(Table2[[#This Row],[Close Price]]/Table2[[#This Row],[Current Week Low]])-1</f>
        <v>3.5483197662282695E-3</v>
      </c>
      <c r="AF608" s="2">
        <f>(Table2[[#This Row],[Current Week High]]/Table2[[#This Row],[Close Price]])-1</f>
        <v>3.5461730449251272E-2</v>
      </c>
      <c r="AG608" s="2">
        <f>(Table2[[#This Row],[Close Price]]/Table2[[#This Row],[Current Month Low]])-1</f>
        <v>3.5483197662282695E-3</v>
      </c>
      <c r="AH608" s="2">
        <f>(Table2[[#This Row],[Current Month High]]/Table2[[#This Row],[Close Price]])-1</f>
        <v>3.5461730449251272E-2</v>
      </c>
      <c r="AI608">
        <v>15.370216306156401</v>
      </c>
      <c r="AJ608">
        <v>38.141071685102702</v>
      </c>
      <c r="AK608" t="str">
        <f>IF(AND(Table2[[#This Row],[20D EMA]]&gt;Table2[[#This Row],[50D EMA]],Table2[[#This Row],[50D EMA]]&gt;Table2[[#This Row],[200D EMA]]),"Uptrend","Downtrend/NoTrend")</f>
        <v>Uptrend</v>
      </c>
      <c r="AL608">
        <v>-0.02</v>
      </c>
      <c r="AM608" t="s">
        <v>10353</v>
      </c>
      <c r="AN608">
        <v>1.34</v>
      </c>
      <c r="AO608" t="s">
        <v>10354</v>
      </c>
      <c r="AP608">
        <v>-8.3132117648992004E-2</v>
      </c>
      <c r="AQ608">
        <f>(Table2[[#This Row],[Sharpe Ratio]]-AVERAGE(Table2[Sharpe Ratio]))/_xlfn.STDEV.P(Table2[Sharpe Ratio])</f>
        <v>-1.6784561170894423</v>
      </c>
      <c r="AR60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-3.9751673210442044</v>
      </c>
      <c r="AS608">
        <f>_xlfn.RANK.AVG(Table2[[#This Row],[1Y Return vs Nifty Z-Score]],Table2[1Y Return vs Nifty Z-Score])</f>
        <v>507</v>
      </c>
      <c r="AT608">
        <f>_xlfn.RANK.AVG(Table2[[#This Row],[6M Return vs Nifty Z-Score]],Table2[6M Return vs Nifty Z-Score])</f>
        <v>445</v>
      </c>
      <c r="AU608">
        <f>_xlfn.RANK.AVG(Table2[[#This Row],[Sharpe Ratio Z-Score]],Table2[Sharpe Ratio Z-Score])</f>
        <v>706</v>
      </c>
      <c r="AV608">
        <f>(Table2[[#This Row],[Rank 1Y]]+Table2[[#This Row],[Rank 6M]]+Table2[[#This Row],[Rank Sharpe]])/3</f>
        <v>552.66666666666663</v>
      </c>
    </row>
    <row r="609" spans="1:48" x14ac:dyDescent="0.3">
      <c r="A609" t="s">
        <v>1024</v>
      </c>
      <c r="B609" t="s">
        <v>1025</v>
      </c>
      <c r="C609" t="s">
        <v>10310</v>
      </c>
      <c r="D609" t="s">
        <v>552</v>
      </c>
      <c r="E609">
        <v>13530.044516800001</v>
      </c>
      <c r="F609">
        <v>1709.6</v>
      </c>
      <c r="G609">
        <v>-26.1704384962406</v>
      </c>
      <c r="H609">
        <f>(Table2[[#This Row],[1Y Return vs Nifty]]-AVERAGE(Table2[1Y Return vs Nifty]))/_xlfn.STDEV.P(Table2[1Y Return vs Nifty])</f>
        <v>-0.82327663279652319</v>
      </c>
      <c r="I609">
        <v>1.3213652730134799</v>
      </c>
      <c r="J609">
        <f>(Table2[[#This Row],[1M Return vs Nifty]]-AVERAGE(Table2[1M Return vs Nifty]))/_xlfn.STDEV.P(Table2[1M Return vs Nifty])</f>
        <v>0.12367970674935445</v>
      </c>
      <c r="K609">
        <v>4.5905306324151098</v>
      </c>
      <c r="L609">
        <f>(Table2[[#This Row],[6M Return vs Nifty]]-AVERAGE(Table2[6M Return vs Nifty]))/_xlfn.STDEV.P(Table2[6M Return vs Nifty])</f>
        <v>-8.4381367787133343E-2</v>
      </c>
      <c r="M609">
        <v>0.91353383516106901</v>
      </c>
      <c r="N609">
        <f>(Table2[[#This Row],[1W Return vs Nifty]]-AVERAGE(Table2[1W Return vs Nifty]))/_xlfn.STDEV.P(Table2[1W Return vs Nifty])</f>
        <v>0.44627052315914706</v>
      </c>
      <c r="O609">
        <v>1699.95</v>
      </c>
      <c r="P609">
        <v>1707.4141135605601</v>
      </c>
      <c r="Q609">
        <v>1639.58871052106</v>
      </c>
      <c r="R609">
        <v>55.918155878062301</v>
      </c>
      <c r="S609" s="2">
        <f>(Table2[[#This Row],[Close Price]]-Table2[[#This Row],[20D EMA]])/Table2[[#This Row],[20D EMA]]</f>
        <v>5.6766375481631009E-3</v>
      </c>
      <c r="T609" s="2">
        <f>(Table2[[#This Row],[Close Price]]-Table2[[#This Row],[50D EMA]])/Table2[[#This Row],[50D EMA]]</f>
        <v>1.2802321487676541E-3</v>
      </c>
      <c r="U609" s="2">
        <f>(Table2[[#This Row],[Close Price]]-Table2[[#This Row],[200D EMA]])/Table2[[#This Row],[200D EMA]]</f>
        <v>4.2700519361767511E-2</v>
      </c>
      <c r="V609">
        <v>0.84057211718265801</v>
      </c>
      <c r="W609">
        <v>1704.45</v>
      </c>
      <c r="X609">
        <v>1736.95</v>
      </c>
      <c r="Y609">
        <v>1704.45</v>
      </c>
      <c r="Z609">
        <v>1736.95</v>
      </c>
      <c r="AA609">
        <v>1704.45</v>
      </c>
      <c r="AB609">
        <v>1736.95</v>
      </c>
      <c r="AC609" s="2">
        <f>(Table2[[#This Row],[Close Price]]/Table2[[#This Row],[Day Low]])-1</f>
        <v>3.0215025374753512E-3</v>
      </c>
      <c r="AD609" s="2">
        <f>(Table2[[#This Row],[Day High]]/Table2[[#This Row],[Close Price]])-1</f>
        <v>1.5997894244267785E-2</v>
      </c>
      <c r="AE609" s="2">
        <f>(Table2[[#This Row],[Close Price]]/Table2[[#This Row],[Current Week Low]])-1</f>
        <v>3.0215025374753512E-3</v>
      </c>
      <c r="AF609" s="2">
        <f>(Table2[[#This Row],[Current Week High]]/Table2[[#This Row],[Close Price]])-1</f>
        <v>1.5997894244267785E-2</v>
      </c>
      <c r="AG609" s="2">
        <f>(Table2[[#This Row],[Close Price]]/Table2[[#This Row],[Current Month Low]])-1</f>
        <v>3.0215025374753512E-3</v>
      </c>
      <c r="AH609" s="2">
        <f>(Table2[[#This Row],[Current Month High]]/Table2[[#This Row],[Close Price]])-1</f>
        <v>1.5997894244267785E-2</v>
      </c>
      <c r="AI609">
        <v>15.7551474029012</v>
      </c>
      <c r="AJ609">
        <v>30.8033664881407</v>
      </c>
      <c r="AK609" t="str">
        <f>IF(AND(Table2[[#This Row],[20D EMA]]&gt;Table2[[#This Row],[50D EMA]],Table2[[#This Row],[50D EMA]]&gt;Table2[[#This Row],[200D EMA]]),"Uptrend","Downtrend/NoTrend")</f>
        <v>Downtrend/NoTrend</v>
      </c>
      <c r="AL609">
        <v>-0.16</v>
      </c>
      <c r="AM609" t="s">
        <v>10353</v>
      </c>
      <c r="AN609">
        <v>2.0299999999999998</v>
      </c>
      <c r="AO609" t="s">
        <v>10354</v>
      </c>
      <c r="AP609">
        <v>-8.2382376188201004E-2</v>
      </c>
      <c r="AQ609">
        <f>(Table2[[#This Row],[Sharpe Ratio]]-AVERAGE(Table2[Sharpe Ratio]))/_xlfn.STDEV.P(Table2[Sharpe Ratio])</f>
        <v>-1.6698780915941303</v>
      </c>
      <c r="AR60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9">
        <f>_xlfn.RANK.AVG(Table2[[#This Row],[1Y Return vs Nifty Z-Score]],Table2[1Y Return vs Nifty Z-Score])</f>
        <v>602</v>
      </c>
      <c r="AT609">
        <f>_xlfn.RANK.AVG(Table2[[#This Row],[6M Return vs Nifty Z-Score]],Table2[6M Return vs Nifty Z-Score])</f>
        <v>359</v>
      </c>
      <c r="AU609">
        <f>_xlfn.RANK.AVG(Table2[[#This Row],[Sharpe Ratio Z-Score]],Table2[Sharpe Ratio Z-Score])</f>
        <v>704</v>
      </c>
      <c r="AV609">
        <f>(Table2[[#This Row],[Rank 1Y]]+Table2[[#This Row],[Rank 6M]]+Table2[[#This Row],[Rank Sharpe]])/3</f>
        <v>555</v>
      </c>
    </row>
    <row r="610" spans="1:48" x14ac:dyDescent="0.3">
      <c r="A610" t="s">
        <v>2201</v>
      </c>
      <c r="B610" t="s">
        <v>2202</v>
      </c>
      <c r="C610" t="s">
        <v>10309</v>
      </c>
      <c r="D610" t="s">
        <v>298</v>
      </c>
      <c r="E610">
        <v>2629.1116125399999</v>
      </c>
      <c r="F610">
        <v>1761.4</v>
      </c>
      <c r="G610">
        <v>-21.488318147562701</v>
      </c>
      <c r="H610">
        <f>(Table2[[#This Row],[1Y Return vs Nifty]]-AVERAGE(Table2[1Y Return vs Nifty]))/_xlfn.STDEV.P(Table2[1Y Return vs Nifty])</f>
        <v>-0.74419884995707375</v>
      </c>
      <c r="I610">
        <v>-3.8550628203477499</v>
      </c>
      <c r="J610">
        <f>(Table2[[#This Row],[1M Return vs Nifty]]-AVERAGE(Table2[1M Return vs Nifty]))/_xlfn.STDEV.P(Table2[1M Return vs Nifty])</f>
        <v>-0.40788244354037562</v>
      </c>
      <c r="K610">
        <v>-19.7571009834856</v>
      </c>
      <c r="L610">
        <f>(Table2[[#This Row],[6M Return vs Nifty]]-AVERAGE(Table2[6M Return vs Nifty]))/_xlfn.STDEV.P(Table2[6M Return vs Nifty])</f>
        <v>-0.93521047111469546</v>
      </c>
      <c r="M610">
        <v>-4.0810002654281003</v>
      </c>
      <c r="N610">
        <f>(Table2[[#This Row],[1W Return vs Nifty]]-AVERAGE(Table2[1W Return vs Nifty]))/_xlfn.STDEV.P(Table2[1W Return vs Nifty])</f>
        <v>-0.75386519077260106</v>
      </c>
      <c r="O610">
        <v>1771.84</v>
      </c>
      <c r="P610">
        <v>1769.68992785659</v>
      </c>
      <c r="Q610">
        <v>1690.53181105765</v>
      </c>
      <c r="R610">
        <v>45.776684518654299</v>
      </c>
      <c r="S610" s="2">
        <f>(Table2[[#This Row],[Close Price]]-Table2[[#This Row],[20D EMA]])/Table2[[#This Row],[20D EMA]]</f>
        <v>-5.8921798808017813E-3</v>
      </c>
      <c r="T610" s="2">
        <f>(Table2[[#This Row],[Close Price]]-Table2[[#This Row],[50D EMA]])/Table2[[#This Row],[50D EMA]]</f>
        <v>-4.6843956820336683E-3</v>
      </c>
      <c r="U610" s="2">
        <f>(Table2[[#This Row],[Close Price]]-Table2[[#This Row],[200D EMA]])/Table2[[#This Row],[200D EMA]]</f>
        <v>4.1920647975273971E-2</v>
      </c>
      <c r="V610">
        <v>0.45471987108262502</v>
      </c>
      <c r="W610">
        <v>1749.65</v>
      </c>
      <c r="X610">
        <v>1772.25</v>
      </c>
      <c r="Y610">
        <v>1749.65</v>
      </c>
      <c r="Z610">
        <v>1772.25</v>
      </c>
      <c r="AA610">
        <v>1749.65</v>
      </c>
      <c r="AB610">
        <v>1772.25</v>
      </c>
      <c r="AC610" s="2">
        <f>(Table2[[#This Row],[Close Price]]/Table2[[#This Row],[Day Low]])-1</f>
        <v>6.7156288400538333E-3</v>
      </c>
      <c r="AD610" s="2">
        <f>(Table2[[#This Row],[Day High]]/Table2[[#This Row],[Close Price]])-1</f>
        <v>6.1598728284317783E-3</v>
      </c>
      <c r="AE610" s="2">
        <f>(Table2[[#This Row],[Close Price]]/Table2[[#This Row],[Current Week Low]])-1</f>
        <v>6.7156288400538333E-3</v>
      </c>
      <c r="AF610" s="2">
        <f>(Table2[[#This Row],[Current Week High]]/Table2[[#This Row],[Close Price]])-1</f>
        <v>6.1598728284317783E-3</v>
      </c>
      <c r="AG610" s="2">
        <f>(Table2[[#This Row],[Close Price]]/Table2[[#This Row],[Current Month Low]])-1</f>
        <v>6.7156288400538333E-3</v>
      </c>
      <c r="AH610" s="2">
        <f>(Table2[[#This Row],[Current Month High]]/Table2[[#This Row],[Close Price]])-1</f>
        <v>6.1598728284317783E-3</v>
      </c>
      <c r="AI610">
        <v>20.778925854433901</v>
      </c>
      <c r="AJ610">
        <v>34.458015267175497</v>
      </c>
      <c r="AK610" t="str">
        <f>IF(AND(Table2[[#This Row],[20D EMA]]&gt;Table2[[#This Row],[50D EMA]],Table2[[#This Row],[50D EMA]]&gt;Table2[[#This Row],[200D EMA]]),"Uptrend","Downtrend/NoTrend")</f>
        <v>Uptrend</v>
      </c>
      <c r="AL610">
        <v>-0.16</v>
      </c>
      <c r="AM610" t="s">
        <v>10353</v>
      </c>
      <c r="AN610">
        <v>4.6399999999999997</v>
      </c>
      <c r="AO610" t="s">
        <v>10354</v>
      </c>
      <c r="AP610">
        <v>1.9071794879209999E-2</v>
      </c>
      <c r="AQ610">
        <f>(Table2[[#This Row],[Sharpe Ratio]]-AVERAGE(Table2[Sharpe Ratio]))/_xlfn.STDEV.P(Table2[Sharpe Ratio])</f>
        <v>-0.50910933124864854</v>
      </c>
      <c r="AR6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-3.3502662866333943</v>
      </c>
      <c r="AS610">
        <f>_xlfn.RANK.AVG(Table2[[#This Row],[1Y Return vs Nifty Z-Score]],Table2[1Y Return vs Nifty Z-Score])</f>
        <v>571</v>
      </c>
      <c r="AT610">
        <f>_xlfn.RANK.AVG(Table2[[#This Row],[6M Return vs Nifty Z-Score]],Table2[6M Return vs Nifty Z-Score])</f>
        <v>622</v>
      </c>
      <c r="AU610">
        <f>_xlfn.RANK.AVG(Table2[[#This Row],[Sharpe Ratio Z-Score]],Table2[Sharpe Ratio Z-Score])</f>
        <v>474</v>
      </c>
      <c r="AV610">
        <f>(Table2[[#This Row],[Rank 1Y]]+Table2[[#This Row],[Rank 6M]]+Table2[[#This Row],[Rank Sharpe]])/3</f>
        <v>555.66666666666663</v>
      </c>
    </row>
    <row r="611" spans="1:48" x14ac:dyDescent="0.3">
      <c r="A611" t="s">
        <v>1330</v>
      </c>
      <c r="B611" t="s">
        <v>1331</v>
      </c>
      <c r="C611" t="s">
        <v>10310</v>
      </c>
      <c r="D611" t="s">
        <v>24</v>
      </c>
      <c r="E611">
        <v>8530.8266787920002</v>
      </c>
      <c r="F611">
        <v>44.11</v>
      </c>
      <c r="G611">
        <v>-39.060729649850003</v>
      </c>
      <c r="H611">
        <f>(Table2[[#This Row],[1Y Return vs Nifty]]-AVERAGE(Table2[1Y Return vs Nifty]))/_xlfn.STDEV.P(Table2[1Y Return vs Nifty])</f>
        <v>-1.0409847583192327</v>
      </c>
      <c r="I611">
        <v>-3.44000902029972</v>
      </c>
      <c r="J611">
        <f>(Table2[[#This Row],[1M Return vs Nifty]]-AVERAGE(Table2[1M Return vs Nifty]))/_xlfn.STDEV.P(Table2[1M Return vs Nifty])</f>
        <v>-0.36526098981586458</v>
      </c>
      <c r="K611">
        <v>-30.202291522198799</v>
      </c>
      <c r="L611">
        <f>(Table2[[#This Row],[6M Return vs Nifty]]-AVERAGE(Table2[6M Return vs Nifty]))/_xlfn.STDEV.P(Table2[6M Return vs Nifty])</f>
        <v>-1.3002181334753748</v>
      </c>
      <c r="M611">
        <v>-0.88942210930127896</v>
      </c>
      <c r="N611">
        <f>(Table2[[#This Row],[1W Return vs Nifty]]-AVERAGE(Table2[1W Return vs Nifty]))/_xlfn.STDEV.P(Table2[1W Return vs Nifty])</f>
        <v>1.3038558772406329E-2</v>
      </c>
      <c r="O611">
        <v>43.49</v>
      </c>
      <c r="P611">
        <v>44.664323473031601</v>
      </c>
      <c r="Q611">
        <v>47.896002931321298</v>
      </c>
      <c r="R611">
        <v>62.265791846906403</v>
      </c>
      <c r="S611" s="2">
        <f>(Table2[[#This Row],[Close Price]]-Table2[[#This Row],[20D EMA]])/Table2[[#This Row],[20D EMA]]</f>
        <v>1.4256150839273337E-2</v>
      </c>
      <c r="T611" s="2">
        <f>(Table2[[#This Row],[Close Price]]-Table2[[#This Row],[50D EMA]])/Table2[[#This Row],[50D EMA]]</f>
        <v>-1.2410878077360851E-2</v>
      </c>
      <c r="U611" s="2">
        <f>(Table2[[#This Row],[Close Price]]-Table2[[#This Row],[200D EMA]])/Table2[[#This Row],[200D EMA]]</f>
        <v>-7.9046323275662439E-2</v>
      </c>
      <c r="V611">
        <v>0.88073182381692505</v>
      </c>
      <c r="W611">
        <v>43.91</v>
      </c>
      <c r="X611">
        <v>44.6</v>
      </c>
      <c r="Y611">
        <v>43.91</v>
      </c>
      <c r="Z611">
        <v>44.6</v>
      </c>
      <c r="AA611">
        <v>43.91</v>
      </c>
      <c r="AB611">
        <v>44.6</v>
      </c>
      <c r="AC611" s="2">
        <f>(Table2[[#This Row],[Close Price]]/Table2[[#This Row],[Day Low]])-1</f>
        <v>4.5547711227511556E-3</v>
      </c>
      <c r="AD611" s="2">
        <f>(Table2[[#This Row],[Day High]]/Table2[[#This Row],[Close Price]])-1</f>
        <v>1.1108592155973707E-2</v>
      </c>
      <c r="AE611" s="2">
        <f>(Table2[[#This Row],[Close Price]]/Table2[[#This Row],[Current Week Low]])-1</f>
        <v>4.5547711227511556E-3</v>
      </c>
      <c r="AF611" s="2">
        <f>(Table2[[#This Row],[Current Week High]]/Table2[[#This Row],[Close Price]])-1</f>
        <v>1.1108592155973707E-2</v>
      </c>
      <c r="AG611" s="2">
        <f>(Table2[[#This Row],[Close Price]]/Table2[[#This Row],[Current Month Low]])-1</f>
        <v>4.5547711227511556E-3</v>
      </c>
      <c r="AH611" s="2">
        <f>(Table2[[#This Row],[Current Month High]]/Table2[[#This Row],[Close Price]])-1</f>
        <v>1.1108592155973707E-2</v>
      </c>
      <c r="AI611">
        <v>42.824756291090402</v>
      </c>
      <c r="AJ611">
        <v>10.274999999999901</v>
      </c>
      <c r="AK611" t="str">
        <f>IF(AND(Table2[[#This Row],[20D EMA]]&gt;Table2[[#This Row],[50D EMA]],Table2[[#This Row],[50D EMA]]&gt;Table2[[#This Row],[200D EMA]]),"Uptrend","Downtrend/NoTrend")</f>
        <v>Downtrend/NoTrend</v>
      </c>
      <c r="AL611">
        <v>-0.14000000000000001</v>
      </c>
      <c r="AM611" t="s">
        <v>10353</v>
      </c>
      <c r="AN611">
        <v>5.22</v>
      </c>
      <c r="AO611" t="s">
        <v>10354</v>
      </c>
      <c r="AP611">
        <v>7.7943901467931995E-2</v>
      </c>
      <c r="AQ611">
        <f>(Table2[[#This Row],[Sharpe Ratio]]-AVERAGE(Table2[Sharpe Ratio]))/_xlfn.STDEV.P(Table2[Sharpe Ratio])</f>
        <v>0.16446477087980499</v>
      </c>
      <c r="AR61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1">
        <f>_xlfn.RANK.AVG(Table2[[#This Row],[1Y Return vs Nifty Z-Score]],Table2[1Y Return vs Nifty Z-Score])</f>
        <v>677</v>
      </c>
      <c r="AT611">
        <f>_xlfn.RANK.AVG(Table2[[#This Row],[6M Return vs Nifty Z-Score]],Table2[6M Return vs Nifty Z-Score])</f>
        <v>698</v>
      </c>
      <c r="AU611">
        <f>_xlfn.RANK.AVG(Table2[[#This Row],[Sharpe Ratio Z-Score]],Table2[Sharpe Ratio Z-Score])</f>
        <v>301</v>
      </c>
      <c r="AV611">
        <f>(Table2[[#This Row],[Rank 1Y]]+Table2[[#This Row],[Rank 6M]]+Table2[[#This Row],[Rank Sharpe]])/3</f>
        <v>558.66666666666663</v>
      </c>
    </row>
    <row r="612" spans="1:48" x14ac:dyDescent="0.3">
      <c r="A612" t="s">
        <v>1322</v>
      </c>
      <c r="B612" t="s">
        <v>1323</v>
      </c>
      <c r="C612" t="s">
        <v>10319</v>
      </c>
      <c r="D612" t="s">
        <v>410</v>
      </c>
      <c r="E612">
        <v>8639.2995323699997</v>
      </c>
      <c r="F612">
        <v>196.17</v>
      </c>
      <c r="G612">
        <v>-33.874958735065697</v>
      </c>
      <c r="H612">
        <f>(Table2[[#This Row],[1Y Return vs Nifty]]-AVERAGE(Table2[1Y Return vs Nifty]))/_xlfn.STDEV.P(Table2[1Y Return vs Nifty])</f>
        <v>-0.95340066484964869</v>
      </c>
      <c r="I612">
        <v>-0.73417064752253103</v>
      </c>
      <c r="J612">
        <f>(Table2[[#This Row],[1M Return vs Nifty]]-AVERAGE(Table2[1M Return vs Nifty]))/_xlfn.STDEV.P(Table2[1M Return vs Nifty])</f>
        <v>-8.7401191934280156E-2</v>
      </c>
      <c r="K612">
        <v>-6.2881608512146601</v>
      </c>
      <c r="L612">
        <f>(Table2[[#This Row],[6M Return vs Nifty]]-AVERAGE(Table2[6M Return vs Nifty]))/_xlfn.STDEV.P(Table2[6M Return vs Nifty])</f>
        <v>-0.46453774054698521</v>
      </c>
      <c r="M612">
        <v>-2.6473124840108899</v>
      </c>
      <c r="N612">
        <f>(Table2[[#This Row],[1W Return vs Nifty]]-AVERAGE(Table2[1W Return vs Nifty]))/_xlfn.STDEV.P(Table2[1W Return vs Nifty])</f>
        <v>-0.40936460784467615</v>
      </c>
      <c r="O612">
        <v>192.09</v>
      </c>
      <c r="P612">
        <v>188.18761045854399</v>
      </c>
      <c r="Q612">
        <v>191.05154235345699</v>
      </c>
      <c r="R612">
        <v>61.651878905113797</v>
      </c>
      <c r="S612" s="2">
        <f>(Table2[[#This Row],[Close Price]]-Table2[[#This Row],[20D EMA]])/Table2[[#This Row],[20D EMA]]</f>
        <v>2.1240043729501713E-2</v>
      </c>
      <c r="T612" s="2">
        <f>(Table2[[#This Row],[Close Price]]-Table2[[#This Row],[50D EMA]])/Table2[[#This Row],[50D EMA]]</f>
        <v>4.2417189537642008E-2</v>
      </c>
      <c r="U612" s="2">
        <f>(Table2[[#This Row],[Close Price]]-Table2[[#This Row],[200D EMA]])/Table2[[#This Row],[200D EMA]]</f>
        <v>2.6790977887388809E-2</v>
      </c>
      <c r="V612">
        <v>0.89893044355810503</v>
      </c>
      <c r="W612">
        <v>192.71</v>
      </c>
      <c r="X612">
        <v>199.5</v>
      </c>
      <c r="Y612">
        <v>192.71</v>
      </c>
      <c r="Z612">
        <v>199.5</v>
      </c>
      <c r="AA612">
        <v>192.71</v>
      </c>
      <c r="AB612">
        <v>199.5</v>
      </c>
      <c r="AC612" s="2">
        <f>(Table2[[#This Row],[Close Price]]/Table2[[#This Row],[Day Low]])-1</f>
        <v>1.7954439312957149E-2</v>
      </c>
      <c r="AD612" s="2">
        <f>(Table2[[#This Row],[Day High]]/Table2[[#This Row],[Close Price]])-1</f>
        <v>1.6975072641076672E-2</v>
      </c>
      <c r="AE612" s="2">
        <f>(Table2[[#This Row],[Close Price]]/Table2[[#This Row],[Current Week Low]])-1</f>
        <v>1.7954439312957149E-2</v>
      </c>
      <c r="AF612" s="2">
        <f>(Table2[[#This Row],[Current Week High]]/Table2[[#This Row],[Close Price]])-1</f>
        <v>1.6975072641076672E-2</v>
      </c>
      <c r="AG612" s="2">
        <f>(Table2[[#This Row],[Close Price]]/Table2[[#This Row],[Current Month Low]])-1</f>
        <v>1.7954439312957149E-2</v>
      </c>
      <c r="AH612" s="2">
        <f>(Table2[[#This Row],[Current Month High]]/Table2[[#This Row],[Close Price]])-1</f>
        <v>1.6975072641076672E-2</v>
      </c>
      <c r="AI612">
        <v>31.518580822755698</v>
      </c>
      <c r="AJ612">
        <v>35.289655172413703</v>
      </c>
      <c r="AK612" t="str">
        <f>IF(AND(Table2[[#This Row],[20D EMA]]&gt;Table2[[#This Row],[50D EMA]],Table2[[#This Row],[50D EMA]]&gt;Table2[[#This Row],[200D EMA]]),"Uptrend","Downtrend/NoTrend")</f>
        <v>Downtrend/NoTrend</v>
      </c>
      <c r="AL612">
        <v>0.05</v>
      </c>
      <c r="AM612" t="s">
        <v>10354</v>
      </c>
      <c r="AN612">
        <v>4.46</v>
      </c>
      <c r="AO612" t="s">
        <v>10354</v>
      </c>
      <c r="AQ612">
        <f>(Table2[[#This Row],[Sharpe Ratio]]-AVERAGE(Table2[Sharpe Ratio]))/_xlfn.STDEV.P(Table2[Sharpe Ratio])</f>
        <v>-0.72731567472953307</v>
      </c>
      <c r="AR61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2">
        <f>_xlfn.RANK.AVG(Table2[[#This Row],[1Y Return vs Nifty Z-Score]],Table2[1Y Return vs Nifty Z-Score])</f>
        <v>649</v>
      </c>
      <c r="AT612">
        <f>_xlfn.RANK.AVG(Table2[[#This Row],[6M Return vs Nifty Z-Score]],Table2[6M Return vs Nifty Z-Score])</f>
        <v>481</v>
      </c>
      <c r="AU612">
        <f>_xlfn.RANK.AVG(Table2[[#This Row],[Sharpe Ratio Z-Score]],Table2[Sharpe Ratio Z-Score])</f>
        <v>548</v>
      </c>
      <c r="AV612">
        <f>(Table2[[#This Row],[Rank 1Y]]+Table2[[#This Row],[Rank 6M]]+Table2[[#This Row],[Rank Sharpe]])/3</f>
        <v>559.33333333333337</v>
      </c>
    </row>
    <row r="613" spans="1:48" x14ac:dyDescent="0.3">
      <c r="A613" t="s">
        <v>240</v>
      </c>
      <c r="B613" t="s">
        <v>241</v>
      </c>
      <c r="C613" t="s">
        <v>10310</v>
      </c>
      <c r="D613" t="s">
        <v>24</v>
      </c>
      <c r="E613">
        <v>112856.168861064</v>
      </c>
      <c r="F613">
        <v>1449.05</v>
      </c>
      <c r="G613">
        <v>-28.149326385943901</v>
      </c>
      <c r="H613">
        <f>(Table2[[#This Row],[1Y Return vs Nifty]]-AVERAGE(Table2[1Y Return vs Nifty]))/_xlfn.STDEV.P(Table2[1Y Return vs Nifty])</f>
        <v>-0.85669868416471606</v>
      </c>
      <c r="I613">
        <v>-0.95454067795605901</v>
      </c>
      <c r="J613">
        <f>(Table2[[#This Row],[1M Return vs Nifty]]-AVERAGE(Table2[1M Return vs Nifty]))/_xlfn.STDEV.P(Table2[1M Return vs Nifty])</f>
        <v>-0.11003076683108824</v>
      </c>
      <c r="K613">
        <v>-18.002860275441599</v>
      </c>
      <c r="L613">
        <f>(Table2[[#This Row],[6M Return vs Nifty]]-AVERAGE(Table2[6M Return vs Nifty]))/_xlfn.STDEV.P(Table2[6M Return vs Nifty])</f>
        <v>-0.87390844912784071</v>
      </c>
      <c r="M613">
        <v>1.1404756179134301</v>
      </c>
      <c r="N613">
        <f>(Table2[[#This Row],[1W Return vs Nifty]]-AVERAGE(Table2[1W Return vs Nifty]))/_xlfn.STDEV.P(Table2[1W Return vs Nifty])</f>
        <v>0.50080232391956636</v>
      </c>
      <c r="O613">
        <v>1397.45</v>
      </c>
      <c r="P613">
        <v>1412.4502662152199</v>
      </c>
      <c r="Q613">
        <v>1440.9676497701901</v>
      </c>
      <c r="R613">
        <v>80.757640696766501</v>
      </c>
      <c r="S613" s="2">
        <f>(Table2[[#This Row],[Close Price]]-Table2[[#This Row],[20D EMA]])/Table2[[#This Row],[20D EMA]]</f>
        <v>3.6924398010662211E-2</v>
      </c>
      <c r="T613" s="2">
        <f>(Table2[[#This Row],[Close Price]]-Table2[[#This Row],[50D EMA]])/Table2[[#This Row],[50D EMA]]</f>
        <v>2.5912228317144299E-2</v>
      </c>
      <c r="U613" s="2">
        <f>(Table2[[#This Row],[Close Price]]-Table2[[#This Row],[200D EMA]])/Table2[[#This Row],[200D EMA]]</f>
        <v>5.608974102297778E-3</v>
      </c>
      <c r="V613">
        <v>0.914571916478916</v>
      </c>
      <c r="W613">
        <v>1425.25</v>
      </c>
      <c r="X613">
        <v>1451.25</v>
      </c>
      <c r="Y613">
        <v>1425.25</v>
      </c>
      <c r="Z613">
        <v>1451.25</v>
      </c>
      <c r="AA613">
        <v>1425.25</v>
      </c>
      <c r="AB613">
        <v>1451.25</v>
      </c>
      <c r="AC613" s="2">
        <f>(Table2[[#This Row],[Close Price]]/Table2[[#This Row],[Day Low]])-1</f>
        <v>1.6698824767584552E-2</v>
      </c>
      <c r="AD613" s="2">
        <f>(Table2[[#This Row],[Day High]]/Table2[[#This Row],[Close Price]])-1</f>
        <v>1.5182360857113331E-3</v>
      </c>
      <c r="AE613" s="2">
        <f>(Table2[[#This Row],[Close Price]]/Table2[[#This Row],[Current Week Low]])-1</f>
        <v>1.6698824767584552E-2</v>
      </c>
      <c r="AF613" s="2">
        <f>(Table2[[#This Row],[Current Week High]]/Table2[[#This Row],[Close Price]])-1</f>
        <v>1.5182360857113331E-3</v>
      </c>
      <c r="AG613" s="2">
        <f>(Table2[[#This Row],[Close Price]]/Table2[[#This Row],[Current Month Low]])-1</f>
        <v>1.6698824767584552E-2</v>
      </c>
      <c r="AH613" s="2">
        <f>(Table2[[#This Row],[Current Month High]]/Table2[[#This Row],[Close Price]])-1</f>
        <v>1.5182360857113331E-3</v>
      </c>
      <c r="AI613">
        <v>16.938683965356599</v>
      </c>
      <c r="AJ613">
        <v>9.0167017755040604</v>
      </c>
      <c r="AK613" t="str">
        <f>IF(AND(Table2[[#This Row],[20D EMA]]&gt;Table2[[#This Row],[50D EMA]],Table2[[#This Row],[50D EMA]]&gt;Table2[[#This Row],[200D EMA]]),"Uptrend","Downtrend/NoTrend")</f>
        <v>Downtrend/NoTrend</v>
      </c>
      <c r="AL613">
        <v>-0.05</v>
      </c>
      <c r="AM613" t="s">
        <v>10353</v>
      </c>
      <c r="AN613">
        <v>8.2899999999999991</v>
      </c>
      <c r="AO613" t="s">
        <v>10354</v>
      </c>
      <c r="AP613">
        <v>2.2229134348566999E-2</v>
      </c>
      <c r="AQ613">
        <f>(Table2[[#This Row],[Sharpe Ratio]]-AVERAGE(Table2[Sharpe Ratio]))/_xlfn.STDEV.P(Table2[Sharpe Ratio])</f>
        <v>-0.47298522729830217</v>
      </c>
      <c r="AR61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3">
        <f>_xlfn.RANK.AVG(Table2[[#This Row],[1Y Return vs Nifty Z-Score]],Table2[1Y Return vs Nifty Z-Score])</f>
        <v>616</v>
      </c>
      <c r="AT613">
        <f>_xlfn.RANK.AVG(Table2[[#This Row],[6M Return vs Nifty Z-Score]],Table2[6M Return vs Nifty Z-Score])</f>
        <v>601</v>
      </c>
      <c r="AU613">
        <f>_xlfn.RANK.AVG(Table2[[#This Row],[Sharpe Ratio Z-Score]],Table2[Sharpe Ratio Z-Score])</f>
        <v>466</v>
      </c>
      <c r="AV613">
        <f>(Table2[[#This Row],[Rank 1Y]]+Table2[[#This Row],[Rank 6M]]+Table2[[#This Row],[Rank Sharpe]])/3</f>
        <v>561</v>
      </c>
    </row>
    <row r="614" spans="1:48" x14ac:dyDescent="0.3">
      <c r="A614" t="s">
        <v>1902</v>
      </c>
      <c r="B614" t="s">
        <v>1903</v>
      </c>
      <c r="C614" t="s">
        <v>10321</v>
      </c>
      <c r="D614" t="s">
        <v>517</v>
      </c>
      <c r="E614">
        <v>3776.5568074349999</v>
      </c>
      <c r="F614">
        <v>339.05</v>
      </c>
      <c r="G614">
        <v>-29.203200897342398</v>
      </c>
      <c r="H614">
        <f>(Table2[[#This Row],[1Y Return vs Nifty]]-AVERAGE(Table2[1Y Return vs Nifty]))/_xlfn.STDEV.P(Table2[1Y Return vs Nifty])</f>
        <v>-0.87449789767189001</v>
      </c>
      <c r="I614">
        <v>-8.4574739505456797</v>
      </c>
      <c r="J614">
        <f>(Table2[[#This Row],[1M Return vs Nifty]]-AVERAGE(Table2[1M Return vs Nifty]))/_xlfn.STDEV.P(Table2[1M Return vs Nifty])</f>
        <v>-0.88049937412673751</v>
      </c>
      <c r="K614">
        <v>-9.96816319016874</v>
      </c>
      <c r="L614">
        <f>(Table2[[#This Row],[6M Return vs Nifty]]-AVERAGE(Table2[6M Return vs Nifty]))/_xlfn.STDEV.P(Table2[6M Return vs Nifty])</f>
        <v>-0.59313559103568869</v>
      </c>
      <c r="M614">
        <v>-1.77369988107498</v>
      </c>
      <c r="N614">
        <f>(Table2[[#This Row],[1W Return vs Nifty]]-AVERAGE(Table2[1W Return vs Nifty]))/_xlfn.STDEV.P(Table2[1W Return vs Nifty])</f>
        <v>-0.19944439030114544</v>
      </c>
      <c r="O614">
        <v>347.9</v>
      </c>
      <c r="P614">
        <v>356.23960827425498</v>
      </c>
      <c r="Q614">
        <v>332.87397991047197</v>
      </c>
      <c r="R614">
        <v>45.260594336616101</v>
      </c>
      <c r="S614" s="2">
        <f>(Table2[[#This Row],[Close Price]]-Table2[[#This Row],[20D EMA]])/Table2[[#This Row],[20D EMA]]</f>
        <v>-2.543834435182514E-2</v>
      </c>
      <c r="T614" s="2">
        <f>(Table2[[#This Row],[Close Price]]-Table2[[#This Row],[50D EMA]])/Table2[[#This Row],[50D EMA]]</f>
        <v>-4.8252939524403911E-2</v>
      </c>
      <c r="U614" s="2">
        <f>(Table2[[#This Row],[Close Price]]-Table2[[#This Row],[200D EMA]])/Table2[[#This Row],[200D EMA]]</f>
        <v>1.8553628286563904E-2</v>
      </c>
      <c r="V614">
        <v>0.52522183365243902</v>
      </c>
      <c r="W614">
        <v>334</v>
      </c>
      <c r="X614">
        <v>348</v>
      </c>
      <c r="Y614">
        <v>334</v>
      </c>
      <c r="Z614">
        <v>348</v>
      </c>
      <c r="AA614">
        <v>334</v>
      </c>
      <c r="AB614">
        <v>348</v>
      </c>
      <c r="AC614" s="2">
        <f>(Table2[[#This Row],[Close Price]]/Table2[[#This Row],[Day Low]])-1</f>
        <v>1.5119760479041844E-2</v>
      </c>
      <c r="AD614" s="2">
        <f>(Table2[[#This Row],[Day High]]/Table2[[#This Row],[Close Price]])-1</f>
        <v>2.6397286535909226E-2</v>
      </c>
      <c r="AE614" s="2">
        <f>(Table2[[#This Row],[Close Price]]/Table2[[#This Row],[Current Week Low]])-1</f>
        <v>1.5119760479041844E-2</v>
      </c>
      <c r="AF614" s="2">
        <f>(Table2[[#This Row],[Current Week High]]/Table2[[#This Row],[Close Price]])-1</f>
        <v>2.6397286535909226E-2</v>
      </c>
      <c r="AG614" s="2">
        <f>(Table2[[#This Row],[Close Price]]/Table2[[#This Row],[Current Month Low]])-1</f>
        <v>1.5119760479041844E-2</v>
      </c>
      <c r="AH614" s="2">
        <f>(Table2[[#This Row],[Current Month High]]/Table2[[#This Row],[Close Price]])-1</f>
        <v>2.6397286535909226E-2</v>
      </c>
      <c r="AI614">
        <v>33.284176375165899</v>
      </c>
      <c r="AJ614">
        <v>44.092647683807897</v>
      </c>
      <c r="AK614" t="str">
        <f>IF(AND(Table2[[#This Row],[20D EMA]]&gt;Table2[[#This Row],[50D EMA]],Table2[[#This Row],[50D EMA]]&gt;Table2[[#This Row],[200D EMA]]),"Uptrend","Downtrend/NoTrend")</f>
        <v>Downtrend/NoTrend</v>
      </c>
      <c r="AL614">
        <v>-0.02</v>
      </c>
      <c r="AM614" t="s">
        <v>10353</v>
      </c>
      <c r="AN614">
        <v>2.5099999999999998</v>
      </c>
      <c r="AO614" t="s">
        <v>10354</v>
      </c>
      <c r="AQ614">
        <f>(Table2[[#This Row],[Sharpe Ratio]]-AVERAGE(Table2[Sharpe Ratio]))/_xlfn.STDEV.P(Table2[Sharpe Ratio])</f>
        <v>-0.72731567472953307</v>
      </c>
      <c r="AR61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4">
        <f>_xlfn.RANK.AVG(Table2[[#This Row],[1Y Return vs Nifty Z-Score]],Table2[1Y Return vs Nifty Z-Score])</f>
        <v>624</v>
      </c>
      <c r="AT614">
        <f>_xlfn.RANK.AVG(Table2[[#This Row],[6M Return vs Nifty Z-Score]],Table2[6M Return vs Nifty Z-Score])</f>
        <v>514</v>
      </c>
      <c r="AU614">
        <f>_xlfn.RANK.AVG(Table2[[#This Row],[Sharpe Ratio Z-Score]],Table2[Sharpe Ratio Z-Score])</f>
        <v>548</v>
      </c>
      <c r="AV614">
        <f>(Table2[[#This Row],[Rank 1Y]]+Table2[[#This Row],[Rank 6M]]+Table2[[#This Row],[Rank Sharpe]])/3</f>
        <v>562</v>
      </c>
    </row>
    <row r="615" spans="1:48" x14ac:dyDescent="0.3">
      <c r="A615" t="s">
        <v>213</v>
      </c>
      <c r="B615" t="s">
        <v>214</v>
      </c>
      <c r="C615" t="s">
        <v>10316</v>
      </c>
      <c r="D615" t="s">
        <v>215</v>
      </c>
      <c r="E615">
        <v>124224.63800922</v>
      </c>
      <c r="F615">
        <v>1034.0999999999999</v>
      </c>
      <c r="G615">
        <v>-3.5859697054151898</v>
      </c>
      <c r="H615">
        <f>(Table2[[#This Row],[1Y Return vs Nifty]]-AVERAGE(Table2[1Y Return vs Nifty]))/_xlfn.STDEV.P(Table2[1Y Return vs Nifty])</f>
        <v>-0.44184053427985204</v>
      </c>
      <c r="I615">
        <v>-22.633265010314599</v>
      </c>
      <c r="J615">
        <f>(Table2[[#This Row],[1M Return vs Nifty]]-AVERAGE(Table2[1M Return vs Nifty]))/_xlfn.STDEV.P(Table2[1M Return vs Nifty])</f>
        <v>-2.3361969790935175</v>
      </c>
      <c r="K615">
        <v>-17.281138682873401</v>
      </c>
      <c r="L615">
        <f>(Table2[[#This Row],[6M Return vs Nifty]]-AVERAGE(Table2[6M Return vs Nifty]))/_xlfn.STDEV.P(Table2[6M Return vs Nifty])</f>
        <v>-0.84868785497954102</v>
      </c>
      <c r="M615">
        <v>-6.65769994684391</v>
      </c>
      <c r="N615">
        <f>(Table2[[#This Row],[1W Return vs Nifty]]-AVERAGE(Table2[1W Return vs Nifty]))/_xlfn.STDEV.P(Table2[1W Return vs Nifty])</f>
        <v>-1.3730199005940604</v>
      </c>
      <c r="O615">
        <v>1061.6300000000001</v>
      </c>
      <c r="P615">
        <v>1062.61684033906</v>
      </c>
      <c r="Q615">
        <v>1059.25771246831</v>
      </c>
      <c r="R615">
        <v>41.278136924459602</v>
      </c>
      <c r="S615" s="2">
        <f>(Table2[[#This Row],[Close Price]]-Table2[[#This Row],[20D EMA]])/Table2[[#This Row],[20D EMA]]</f>
        <v>-2.5931821821161983E-2</v>
      </c>
      <c r="T615" s="2">
        <f>(Table2[[#This Row],[Close Price]]-Table2[[#This Row],[50D EMA]])/Table2[[#This Row],[50D EMA]]</f>
        <v>-2.6836428011023167E-2</v>
      </c>
      <c r="U615" s="2">
        <f>(Table2[[#This Row],[Close Price]]-Table2[[#This Row],[200D EMA]])/Table2[[#This Row],[200D EMA]]</f>
        <v>-2.3750322676137969E-2</v>
      </c>
      <c r="V615">
        <v>0.62285032424244802</v>
      </c>
      <c r="W615">
        <v>1003.4</v>
      </c>
      <c r="X615">
        <v>1049</v>
      </c>
      <c r="Y615">
        <v>1003.4</v>
      </c>
      <c r="Z615">
        <v>1049</v>
      </c>
      <c r="AA615">
        <v>1003.4</v>
      </c>
      <c r="AB615">
        <v>1049</v>
      </c>
      <c r="AC615" s="2">
        <f>(Table2[[#This Row],[Close Price]]/Table2[[#This Row],[Day Low]])-1</f>
        <v>3.059597368945588E-2</v>
      </c>
      <c r="AD615" s="2">
        <f>(Table2[[#This Row],[Day High]]/Table2[[#This Row],[Close Price]])-1</f>
        <v>1.4408664539212968E-2</v>
      </c>
      <c r="AE615" s="2">
        <f>(Table2[[#This Row],[Close Price]]/Table2[[#This Row],[Current Week Low]])-1</f>
        <v>3.059597368945588E-2</v>
      </c>
      <c r="AF615" s="2">
        <f>(Table2[[#This Row],[Current Week High]]/Table2[[#This Row],[Close Price]])-1</f>
        <v>1.4408664539212968E-2</v>
      </c>
      <c r="AG615" s="2">
        <f>(Table2[[#This Row],[Close Price]]/Table2[[#This Row],[Current Month Low]])-1</f>
        <v>3.059597368945588E-2</v>
      </c>
      <c r="AH615" s="2">
        <f>(Table2[[#This Row],[Current Month High]]/Table2[[#This Row],[Close Price]])-1</f>
        <v>1.4408664539212968E-2</v>
      </c>
      <c r="AI615">
        <v>30.3548979789188</v>
      </c>
      <c r="AJ615">
        <v>50.7434402332361</v>
      </c>
      <c r="AK615" t="str">
        <f>IF(AND(Table2[[#This Row],[20D EMA]]&gt;Table2[[#This Row],[50D EMA]],Table2[[#This Row],[50D EMA]]&gt;Table2[[#This Row],[200D EMA]]),"Uptrend","Downtrend/NoTrend")</f>
        <v>Downtrend/NoTrend</v>
      </c>
      <c r="AL615">
        <v>-0.05</v>
      </c>
      <c r="AM615" t="s">
        <v>10353</v>
      </c>
      <c r="AN615">
        <v>-7.15</v>
      </c>
      <c r="AO615" t="s">
        <v>10353</v>
      </c>
      <c r="AP615">
        <v>-3.3492911422038002E-2</v>
      </c>
      <c r="AQ615">
        <f>(Table2[[#This Row],[Sharpe Ratio]]-AVERAGE(Table2[Sharpe Ratio]))/_xlfn.STDEV.P(Table2[Sharpe Ratio])</f>
        <v>-1.1105185027915552</v>
      </c>
      <c r="AR61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5">
        <f>_xlfn.RANK.AVG(Table2[[#This Row],[1Y Return vs Nifty Z-Score]],Table2[1Y Return vs Nifty Z-Score])</f>
        <v>452</v>
      </c>
      <c r="AT615">
        <f>_xlfn.RANK.AVG(Table2[[#This Row],[6M Return vs Nifty Z-Score]],Table2[6M Return vs Nifty Z-Score])</f>
        <v>593</v>
      </c>
      <c r="AU615">
        <f>_xlfn.RANK.AVG(Table2[[#This Row],[Sharpe Ratio Z-Score]],Table2[Sharpe Ratio Z-Score])</f>
        <v>642</v>
      </c>
      <c r="AV615">
        <f>(Table2[[#This Row],[Rank 1Y]]+Table2[[#This Row],[Rank 6M]]+Table2[[#This Row],[Rank Sharpe]])/3</f>
        <v>562.33333333333337</v>
      </c>
    </row>
    <row r="616" spans="1:48" x14ac:dyDescent="0.3">
      <c r="A616" t="s">
        <v>306</v>
      </c>
      <c r="B616" t="s">
        <v>307</v>
      </c>
      <c r="C616" t="s">
        <v>10308</v>
      </c>
      <c r="D616" t="s">
        <v>177</v>
      </c>
      <c r="E616">
        <v>93247.397887155006</v>
      </c>
      <c r="F616">
        <v>847.85</v>
      </c>
      <c r="G616">
        <v>3.9921173056322998</v>
      </c>
      <c r="H616">
        <f>(Table2[[#This Row],[1Y Return vs Nifty]]-AVERAGE(Table2[1Y Return vs Nifty]))/_xlfn.STDEV.P(Table2[1Y Return vs Nifty])</f>
        <v>-0.31385187222692562</v>
      </c>
      <c r="I616">
        <v>-11.1175346788425</v>
      </c>
      <c r="J616">
        <f>(Table2[[#This Row],[1M Return vs Nifty]]-AVERAGE(Table2[1M Return vs Nifty]))/_xlfn.STDEV.P(Table2[1M Return vs Nifty])</f>
        <v>-1.1536583121303703</v>
      </c>
      <c r="K616">
        <v>-31.444064890432799</v>
      </c>
      <c r="L616">
        <f>(Table2[[#This Row],[6M Return vs Nifty]]-AVERAGE(Table2[6M Return vs Nifty]))/_xlfn.STDEV.P(Table2[6M Return vs Nifty])</f>
        <v>-1.3436119607723422</v>
      </c>
      <c r="M616">
        <v>-4.4465891211064701</v>
      </c>
      <c r="N616">
        <f>(Table2[[#This Row],[1W Return vs Nifty]]-AVERAGE(Table2[1W Return vs Nifty]))/_xlfn.STDEV.P(Table2[1W Return vs Nifty])</f>
        <v>-0.84171247211627909</v>
      </c>
      <c r="O616">
        <v>857.4</v>
      </c>
      <c r="P616">
        <v>879.27776216560096</v>
      </c>
      <c r="Q616">
        <v>934.35184865420899</v>
      </c>
      <c r="R616">
        <v>45.807547156680101</v>
      </c>
      <c r="S616" s="2">
        <f>(Table2[[#This Row],[Close Price]]-Table2[[#This Row],[20D EMA]])/Table2[[#This Row],[20D EMA]]</f>
        <v>-1.1138325169115879E-2</v>
      </c>
      <c r="T616" s="2">
        <f>(Table2[[#This Row],[Close Price]]-Table2[[#This Row],[50D EMA]])/Table2[[#This Row],[50D EMA]]</f>
        <v>-3.5742701018841319E-2</v>
      </c>
      <c r="U616" s="2">
        <f>(Table2[[#This Row],[Close Price]]-Table2[[#This Row],[200D EMA]])/Table2[[#This Row],[200D EMA]]</f>
        <v>-9.2579523205098449E-2</v>
      </c>
      <c r="V616">
        <v>1.2684821330131699</v>
      </c>
      <c r="W616">
        <v>830.8</v>
      </c>
      <c r="X616">
        <v>852.3</v>
      </c>
      <c r="Y616">
        <v>830.8</v>
      </c>
      <c r="Z616">
        <v>852.3</v>
      </c>
      <c r="AA616">
        <v>830.8</v>
      </c>
      <c r="AB616">
        <v>852.3</v>
      </c>
      <c r="AC616" s="2">
        <f>(Table2[[#This Row],[Close Price]]/Table2[[#This Row],[Day Low]])-1</f>
        <v>2.0522388059701635E-2</v>
      </c>
      <c r="AD616" s="2">
        <f>(Table2[[#This Row],[Day High]]/Table2[[#This Row],[Close Price]])-1</f>
        <v>5.2485699121305185E-3</v>
      </c>
      <c r="AE616" s="2">
        <f>(Table2[[#This Row],[Close Price]]/Table2[[#This Row],[Current Week Low]])-1</f>
        <v>2.0522388059701635E-2</v>
      </c>
      <c r="AF616" s="2">
        <f>(Table2[[#This Row],[Current Week High]]/Table2[[#This Row],[Close Price]])-1</f>
        <v>5.2485699121305185E-3</v>
      </c>
      <c r="AG616" s="2">
        <f>(Table2[[#This Row],[Close Price]]/Table2[[#This Row],[Current Month Low]])-1</f>
        <v>2.0522388059701635E-2</v>
      </c>
      <c r="AH616" s="2">
        <f>(Table2[[#This Row],[Current Month High]]/Table2[[#This Row],[Close Price]])-1</f>
        <v>5.2485699121305185E-3</v>
      </c>
      <c r="AI616">
        <v>48.540425782862499</v>
      </c>
      <c r="AJ616">
        <v>62.423371647509498</v>
      </c>
      <c r="AK616" t="str">
        <f>IF(AND(Table2[[#This Row],[20D EMA]]&gt;Table2[[#This Row],[50D EMA]],Table2[[#This Row],[50D EMA]]&gt;Table2[[#This Row],[200D EMA]]),"Uptrend","Downtrend/NoTrend")</f>
        <v>Downtrend/NoTrend</v>
      </c>
      <c r="AL616">
        <v>-0.17</v>
      </c>
      <c r="AM616" t="s">
        <v>10353</v>
      </c>
      <c r="AN616">
        <v>0.55000000000000004</v>
      </c>
      <c r="AO616" t="s">
        <v>10354</v>
      </c>
      <c r="AP616">
        <v>-1.2944355154076E-2</v>
      </c>
      <c r="AQ616">
        <f>(Table2[[#This Row],[Sharpe Ratio]]-AVERAGE(Table2[Sharpe Ratio]))/_xlfn.STDEV.P(Table2[Sharpe Ratio])</f>
        <v>-0.8754160724518194</v>
      </c>
      <c r="AR61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6">
        <f>_xlfn.RANK.AVG(Table2[[#This Row],[1Y Return vs Nifty Z-Score]],Table2[1Y Return vs Nifty Z-Score])</f>
        <v>399</v>
      </c>
      <c r="AT616">
        <f>_xlfn.RANK.AVG(Table2[[#This Row],[6M Return vs Nifty Z-Score]],Table2[6M Return vs Nifty Z-Score])</f>
        <v>703</v>
      </c>
      <c r="AU616">
        <f>_xlfn.RANK.AVG(Table2[[#This Row],[Sharpe Ratio Z-Score]],Table2[Sharpe Ratio Z-Score])</f>
        <v>597</v>
      </c>
      <c r="AV616">
        <f>(Table2[[#This Row],[Rank 1Y]]+Table2[[#This Row],[Rank 6M]]+Table2[[#This Row],[Rank Sharpe]])/3</f>
        <v>566.33333333333337</v>
      </c>
    </row>
    <row r="617" spans="1:48" x14ac:dyDescent="0.3">
      <c r="A617" t="s">
        <v>49</v>
      </c>
      <c r="B617" t="s">
        <v>50</v>
      </c>
      <c r="C617" t="s">
        <v>10310</v>
      </c>
      <c r="D617" t="s">
        <v>51</v>
      </c>
      <c r="E617">
        <v>460159.31392772502</v>
      </c>
      <c r="F617">
        <v>7440.05</v>
      </c>
      <c r="G617">
        <v>-27.7303654517989</v>
      </c>
      <c r="H617">
        <f>(Table2[[#This Row],[1Y Return vs Nifty]]-AVERAGE(Table2[1Y Return vs Nifty]))/_xlfn.STDEV.P(Table2[1Y Return vs Nifty])</f>
        <v>-0.84962272299727493</v>
      </c>
      <c r="I617">
        <v>4.4316658205302604</v>
      </c>
      <c r="J617">
        <f>(Table2[[#This Row],[1M Return vs Nifty]]-AVERAGE(Table2[1M Return vs Nifty]))/_xlfn.STDEV.P(Table2[1M Return vs Nifty])</f>
        <v>0.4430733150959526</v>
      </c>
      <c r="K617">
        <v>3.57024555331069E-2</v>
      </c>
      <c r="L617">
        <f>(Table2[[#This Row],[6M Return vs Nifty]]-AVERAGE(Table2[6M Return vs Nifty]))/_xlfn.STDEV.P(Table2[6M Return vs Nifty])</f>
        <v>-0.24355004729913704</v>
      </c>
      <c r="M617">
        <v>5.4170952360994296</v>
      </c>
      <c r="N617">
        <f>(Table2[[#This Row],[1W Return vs Nifty]]-AVERAGE(Table2[1W Return vs Nifty]))/_xlfn.STDEV.P(Table2[1W Return vs Nifty])</f>
        <v>1.5284304940987883</v>
      </c>
      <c r="O617">
        <v>6870.34</v>
      </c>
      <c r="P617">
        <v>6860.0293908324302</v>
      </c>
      <c r="Q617">
        <v>6951.3070109641303</v>
      </c>
      <c r="R617">
        <v>91.399236416382905</v>
      </c>
      <c r="S617" s="2">
        <f>(Table2[[#This Row],[Close Price]]-Table2[[#This Row],[20D EMA]])/Table2[[#This Row],[20D EMA]]</f>
        <v>8.292311588655002E-2</v>
      </c>
      <c r="T617" s="2">
        <f>(Table2[[#This Row],[Close Price]]-Table2[[#This Row],[50D EMA]])/Table2[[#This Row],[50D EMA]]</f>
        <v>8.4550746960748435E-2</v>
      </c>
      <c r="U617" s="2">
        <f>(Table2[[#This Row],[Close Price]]-Table2[[#This Row],[200D EMA]])/Table2[[#This Row],[200D EMA]]</f>
        <v>7.0309509890008781E-2</v>
      </c>
      <c r="V617">
        <v>1.11820061264764</v>
      </c>
      <c r="W617">
        <v>7229</v>
      </c>
      <c r="X617">
        <v>7450</v>
      </c>
      <c r="Y617">
        <v>7229</v>
      </c>
      <c r="Z617">
        <v>7450</v>
      </c>
      <c r="AA617">
        <v>7229</v>
      </c>
      <c r="AB617">
        <v>7450</v>
      </c>
      <c r="AC617" s="2">
        <f>(Table2[[#This Row],[Close Price]]/Table2[[#This Row],[Day Low]])-1</f>
        <v>2.9194909392723734E-2</v>
      </c>
      <c r="AD617" s="2">
        <f>(Table2[[#This Row],[Day High]]/Table2[[#This Row],[Close Price]])-1</f>
        <v>1.3373566037861995E-3</v>
      </c>
      <c r="AE617" s="2">
        <f>(Table2[[#This Row],[Close Price]]/Table2[[#This Row],[Current Week Low]])-1</f>
        <v>2.9194909392723734E-2</v>
      </c>
      <c r="AF617" s="2">
        <f>(Table2[[#This Row],[Current Week High]]/Table2[[#This Row],[Close Price]])-1</f>
        <v>1.3373566037861995E-3</v>
      </c>
      <c r="AG617" s="2">
        <f>(Table2[[#This Row],[Close Price]]/Table2[[#This Row],[Current Month Low]])-1</f>
        <v>2.9194909392723734E-2</v>
      </c>
      <c r="AH617" s="2">
        <f>(Table2[[#This Row],[Current Month High]]/Table2[[#This Row],[Close Price]])-1</f>
        <v>1.3373566037861995E-3</v>
      </c>
      <c r="AI617">
        <v>10.106786916754499</v>
      </c>
      <c r="AJ617">
        <v>20.2374026309835</v>
      </c>
      <c r="AK617" t="str">
        <f>IF(AND(Table2[[#This Row],[20D EMA]]&gt;Table2[[#This Row],[50D EMA]],Table2[[#This Row],[50D EMA]]&gt;Table2[[#This Row],[200D EMA]]),"Uptrend","Downtrend/NoTrend")</f>
        <v>Downtrend/NoTrend</v>
      </c>
      <c r="AL617">
        <v>-0.03</v>
      </c>
      <c r="AM617" t="s">
        <v>10353</v>
      </c>
      <c r="AN617">
        <v>15.2</v>
      </c>
      <c r="AO617" t="s">
        <v>10354</v>
      </c>
      <c r="AP617">
        <v>-6.6402408951769007E-2</v>
      </c>
      <c r="AQ617">
        <f>(Table2[[#This Row],[Sharpe Ratio]]-AVERAGE(Table2[Sharpe Ratio]))/_xlfn.STDEV.P(Table2[Sharpe Ratio])</f>
        <v>-1.4870463108576863</v>
      </c>
      <c r="AR61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7">
        <f>_xlfn.RANK.AVG(Table2[[#This Row],[1Y Return vs Nifty Z-Score]],Table2[1Y Return vs Nifty Z-Score])</f>
        <v>613</v>
      </c>
      <c r="AT617">
        <f>_xlfn.RANK.AVG(Table2[[#This Row],[6M Return vs Nifty Z-Score]],Table2[6M Return vs Nifty Z-Score])</f>
        <v>408</v>
      </c>
      <c r="AU617">
        <f>_xlfn.RANK.AVG(Table2[[#This Row],[Sharpe Ratio Z-Score]],Table2[Sharpe Ratio Z-Score])</f>
        <v>679</v>
      </c>
      <c r="AV617">
        <f>(Table2[[#This Row],[Rank 1Y]]+Table2[[#This Row],[Rank 6M]]+Table2[[#This Row],[Rank Sharpe]])/3</f>
        <v>566.66666666666663</v>
      </c>
    </row>
    <row r="618" spans="1:48" x14ac:dyDescent="0.3">
      <c r="A618" t="s">
        <v>902</v>
      </c>
      <c r="B618" t="s">
        <v>903</v>
      </c>
      <c r="C618" t="s">
        <v>10310</v>
      </c>
      <c r="D618" t="s">
        <v>51</v>
      </c>
      <c r="E618">
        <v>17128.228638635999</v>
      </c>
      <c r="F618">
        <v>207.63</v>
      </c>
      <c r="G618">
        <v>-27.772525112039101</v>
      </c>
      <c r="H618">
        <f>(Table2[[#This Row],[1Y Return vs Nifty]]-AVERAGE(Table2[1Y Return vs Nifty]))/_xlfn.STDEV.P(Table2[1Y Return vs Nifty])</f>
        <v>-0.8503347705758898</v>
      </c>
      <c r="I618">
        <v>-7.9381465702106704</v>
      </c>
      <c r="J618">
        <f>(Table2[[#This Row],[1M Return vs Nifty]]-AVERAGE(Table2[1M Return vs Nifty]))/_xlfn.STDEV.P(Table2[1M Return vs Nifty])</f>
        <v>-0.82717017221060352</v>
      </c>
      <c r="K618">
        <v>-28.164871969823</v>
      </c>
      <c r="L618">
        <f>(Table2[[#This Row],[6M Return vs Nifty]]-AVERAGE(Table2[6M Return vs Nifty]))/_xlfn.STDEV.P(Table2[6M Return vs Nifty])</f>
        <v>-1.2290204137876064</v>
      </c>
      <c r="M618">
        <v>-5.2137365398861997</v>
      </c>
      <c r="N618">
        <f>(Table2[[#This Row],[1W Return vs Nifty]]-AVERAGE(Table2[1W Return vs Nifty]))/_xlfn.STDEV.P(Table2[1W Return vs Nifty])</f>
        <v>-1.0260501894259881</v>
      </c>
      <c r="O618">
        <v>209.93</v>
      </c>
      <c r="P618">
        <v>212.044955180383</v>
      </c>
      <c r="Q618">
        <v>211.932203476647</v>
      </c>
      <c r="R618">
        <v>43.2910004563916</v>
      </c>
      <c r="S618" s="2">
        <f>(Table2[[#This Row],[Close Price]]-Table2[[#This Row],[20D EMA]])/Table2[[#This Row],[20D EMA]]</f>
        <v>-1.0956032963368795E-2</v>
      </c>
      <c r="T618" s="2">
        <f>(Table2[[#This Row],[Close Price]]-Table2[[#This Row],[50D EMA]])/Table2[[#This Row],[50D EMA]]</f>
        <v>-2.0820845167607394E-2</v>
      </c>
      <c r="U618" s="2">
        <f>(Table2[[#This Row],[Close Price]]-Table2[[#This Row],[200D EMA]])/Table2[[#This Row],[200D EMA]]</f>
        <v>-2.0299904432037257E-2</v>
      </c>
      <c r="V618">
        <v>3.0711837764643901</v>
      </c>
      <c r="W618">
        <v>205.55</v>
      </c>
      <c r="X618">
        <v>211.95</v>
      </c>
      <c r="Y618">
        <v>205.55</v>
      </c>
      <c r="Z618">
        <v>211.95</v>
      </c>
      <c r="AA618">
        <v>205.55</v>
      </c>
      <c r="AB618">
        <v>211.95</v>
      </c>
      <c r="AC618" s="2">
        <f>(Table2[[#This Row],[Close Price]]/Table2[[#This Row],[Day Low]])-1</f>
        <v>1.011919241060566E-2</v>
      </c>
      <c r="AD618" s="2">
        <f>(Table2[[#This Row],[Day High]]/Table2[[#This Row],[Close Price]])-1</f>
        <v>2.0806241872561637E-2</v>
      </c>
      <c r="AE618" s="2">
        <f>(Table2[[#This Row],[Close Price]]/Table2[[#This Row],[Current Week Low]])-1</f>
        <v>1.011919241060566E-2</v>
      </c>
      <c r="AF618" s="2">
        <f>(Table2[[#This Row],[Current Week High]]/Table2[[#This Row],[Close Price]])-1</f>
        <v>2.0806241872561637E-2</v>
      </c>
      <c r="AG618" s="2">
        <f>(Table2[[#This Row],[Close Price]]/Table2[[#This Row],[Current Month Low]])-1</f>
        <v>1.011919241060566E-2</v>
      </c>
      <c r="AH618" s="2">
        <f>(Table2[[#This Row],[Current Month High]]/Table2[[#This Row],[Close Price]])-1</f>
        <v>2.0806241872561637E-2</v>
      </c>
      <c r="AI618">
        <v>39.310311612002103</v>
      </c>
      <c r="AJ618">
        <v>13.4435186449938</v>
      </c>
      <c r="AK618" t="str">
        <f>IF(AND(Table2[[#This Row],[20D EMA]]&gt;Table2[[#This Row],[50D EMA]],Table2[[#This Row],[50D EMA]]&gt;Table2[[#This Row],[200D EMA]]),"Uptrend","Downtrend/NoTrend")</f>
        <v>Downtrend/NoTrend</v>
      </c>
      <c r="AL618">
        <v>-0.09</v>
      </c>
      <c r="AM618" t="s">
        <v>10353</v>
      </c>
      <c r="AN618">
        <v>3.65</v>
      </c>
      <c r="AO618" t="s">
        <v>10354</v>
      </c>
      <c r="AP618">
        <v>4.3497572605514997E-2</v>
      </c>
      <c r="AQ618">
        <f>(Table2[[#This Row],[Sharpe Ratio]]-AVERAGE(Table2[Sharpe Ratio]))/_xlfn.STDEV.P(Table2[Sharpe Ratio])</f>
        <v>-0.22964640297733627</v>
      </c>
      <c r="AR61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8">
        <f>_xlfn.RANK.AVG(Table2[[#This Row],[1Y Return vs Nifty Z-Score]],Table2[1Y Return vs Nifty Z-Score])</f>
        <v>614</v>
      </c>
      <c r="AT618">
        <f>_xlfn.RANK.AVG(Table2[[#This Row],[6M Return vs Nifty Z-Score]],Table2[6M Return vs Nifty Z-Score])</f>
        <v>687</v>
      </c>
      <c r="AU618">
        <f>_xlfn.RANK.AVG(Table2[[#This Row],[Sharpe Ratio Z-Score]],Table2[Sharpe Ratio Z-Score])</f>
        <v>401</v>
      </c>
      <c r="AV618">
        <f>(Table2[[#This Row],[Rank 1Y]]+Table2[[#This Row],[Rank 6M]]+Table2[[#This Row],[Rank Sharpe]])/3</f>
        <v>567.33333333333337</v>
      </c>
    </row>
    <row r="619" spans="1:48" x14ac:dyDescent="0.3">
      <c r="A619" t="s">
        <v>1883</v>
      </c>
      <c r="B619" t="s">
        <v>1884</v>
      </c>
      <c r="C619" t="s">
        <v>10310</v>
      </c>
      <c r="D619" t="s">
        <v>24</v>
      </c>
      <c r="E619">
        <v>3855.98015321</v>
      </c>
      <c r="F619">
        <v>123.02</v>
      </c>
      <c r="G619">
        <v>-26.382809437792499</v>
      </c>
      <c r="H619">
        <f>(Table2[[#This Row],[1Y Return vs Nifty]]-AVERAGE(Table2[1Y Return vs Nifty]))/_xlfn.STDEV.P(Table2[1Y Return vs Nifty])</f>
        <v>-0.82686343150027564</v>
      </c>
      <c r="I619">
        <v>-2.9562199229303001</v>
      </c>
      <c r="J619">
        <f>(Table2[[#This Row],[1M Return vs Nifty]]-AVERAGE(Table2[1M Return vs Nifty]))/_xlfn.STDEV.P(Table2[1M Return vs Nifty])</f>
        <v>-0.31558117812984327</v>
      </c>
      <c r="K619">
        <v>-19.373350078908999</v>
      </c>
      <c r="L619">
        <f>(Table2[[#This Row],[6M Return vs Nifty]]-AVERAGE(Table2[6M Return vs Nifty]))/_xlfn.STDEV.P(Table2[6M Return vs Nifty])</f>
        <v>-0.92180027815659193</v>
      </c>
      <c r="M619">
        <v>-1.9986175337885601</v>
      </c>
      <c r="N619">
        <f>(Table2[[#This Row],[1W Return vs Nifty]]-AVERAGE(Table2[1W Return vs Nifty]))/_xlfn.STDEV.P(Table2[1W Return vs Nifty])</f>
        <v>-0.2534898132132492</v>
      </c>
      <c r="O619">
        <v>122.95</v>
      </c>
      <c r="P619">
        <v>126.10536814602099</v>
      </c>
      <c r="Q619">
        <v>127.535820779956</v>
      </c>
      <c r="R619">
        <v>54.2578561975524</v>
      </c>
      <c r="S619" s="2">
        <f>(Table2[[#This Row],[Close Price]]-Table2[[#This Row],[20D EMA]])/Table2[[#This Row],[20D EMA]]</f>
        <v>5.6933712891413723E-4</v>
      </c>
      <c r="T619" s="2">
        <f>(Table2[[#This Row],[Close Price]]-Table2[[#This Row],[50D EMA]])/Table2[[#This Row],[50D EMA]]</f>
        <v>-2.4466588467894256E-2</v>
      </c>
      <c r="U619" s="2">
        <f>(Table2[[#This Row],[Close Price]]-Table2[[#This Row],[200D EMA]])/Table2[[#This Row],[200D EMA]]</f>
        <v>-3.5408254342498613E-2</v>
      </c>
      <c r="V619">
        <v>0.48032960345174303</v>
      </c>
      <c r="W619">
        <v>122.61</v>
      </c>
      <c r="X619">
        <v>124.25</v>
      </c>
      <c r="Y619">
        <v>122.61</v>
      </c>
      <c r="Z619">
        <v>124.25</v>
      </c>
      <c r="AA619">
        <v>122.61</v>
      </c>
      <c r="AB619">
        <v>124.25</v>
      </c>
      <c r="AC619" s="2">
        <f>(Table2[[#This Row],[Close Price]]/Table2[[#This Row],[Day Low]])-1</f>
        <v>3.3439360574178956E-3</v>
      </c>
      <c r="AD619" s="2">
        <f>(Table2[[#This Row],[Day High]]/Table2[[#This Row],[Close Price]])-1</f>
        <v>9.998374248089803E-3</v>
      </c>
      <c r="AE619" s="2">
        <f>(Table2[[#This Row],[Close Price]]/Table2[[#This Row],[Current Week Low]])-1</f>
        <v>3.3439360574178956E-3</v>
      </c>
      <c r="AF619" s="2">
        <f>(Table2[[#This Row],[Current Week High]]/Table2[[#This Row],[Close Price]])-1</f>
        <v>9.998374248089803E-3</v>
      </c>
      <c r="AG619" s="2">
        <f>(Table2[[#This Row],[Close Price]]/Table2[[#This Row],[Current Month Low]])-1</f>
        <v>3.3439360574178956E-3</v>
      </c>
      <c r="AH619" s="2">
        <f>(Table2[[#This Row],[Current Month High]]/Table2[[#This Row],[Close Price]])-1</f>
        <v>9.998374248089803E-3</v>
      </c>
      <c r="AI619">
        <v>32.864574865875397</v>
      </c>
      <c r="AJ619">
        <v>11.9381255686987</v>
      </c>
      <c r="AK619" t="str">
        <f>IF(AND(Table2[[#This Row],[20D EMA]]&gt;Table2[[#This Row],[50D EMA]],Table2[[#This Row],[50D EMA]]&gt;Table2[[#This Row],[200D EMA]]),"Uptrend","Downtrend/NoTrend")</f>
        <v>Downtrend/NoTrend</v>
      </c>
      <c r="AL619">
        <v>-0.12</v>
      </c>
      <c r="AM619" t="s">
        <v>10353</v>
      </c>
      <c r="AN619">
        <v>6.07</v>
      </c>
      <c r="AO619" t="s">
        <v>10354</v>
      </c>
      <c r="AP619">
        <v>1.5208584179523E-2</v>
      </c>
      <c r="AQ619">
        <f>(Table2[[#This Row],[Sharpe Ratio]]-AVERAGE(Table2[Sharpe Ratio]))/_xlfn.STDEV.P(Table2[Sharpe Ratio])</f>
        <v>-0.55330952772799791</v>
      </c>
      <c r="AR61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9">
        <f>_xlfn.RANK.AVG(Table2[[#This Row],[1Y Return vs Nifty Z-Score]],Table2[1Y Return vs Nifty Z-Score])</f>
        <v>604</v>
      </c>
      <c r="AT619">
        <f>_xlfn.RANK.AVG(Table2[[#This Row],[6M Return vs Nifty Z-Score]],Table2[6M Return vs Nifty Z-Score])</f>
        <v>618</v>
      </c>
      <c r="AU619">
        <f>_xlfn.RANK.AVG(Table2[[#This Row],[Sharpe Ratio Z-Score]],Table2[Sharpe Ratio Z-Score])</f>
        <v>483</v>
      </c>
      <c r="AV619">
        <f>(Table2[[#This Row],[Rank 1Y]]+Table2[[#This Row],[Rank 6M]]+Table2[[#This Row],[Rank Sharpe]])/3</f>
        <v>568.33333333333337</v>
      </c>
    </row>
    <row r="620" spans="1:48" x14ac:dyDescent="0.3">
      <c r="A620" t="s">
        <v>1677</v>
      </c>
      <c r="B620" t="s">
        <v>1678</v>
      </c>
      <c r="C620" t="s">
        <v>10315</v>
      </c>
      <c r="D620" t="s">
        <v>204</v>
      </c>
      <c r="E620">
        <v>5026.7370510000001</v>
      </c>
      <c r="F620">
        <v>126</v>
      </c>
      <c r="G620">
        <v>-29.144805670608601</v>
      </c>
      <c r="H620">
        <f>(Table2[[#This Row],[1Y Return vs Nifty]]-AVERAGE(Table2[1Y Return vs Nifty]))/_xlfn.STDEV.P(Table2[1Y Return vs Nifty])</f>
        <v>-0.87351164257491887</v>
      </c>
      <c r="I620">
        <v>-12.213034334764799</v>
      </c>
      <c r="J620">
        <f>(Table2[[#This Row],[1M Return vs Nifty]]-AVERAGE(Table2[1M Return vs Nifty]))/_xlfn.STDEV.P(Table2[1M Return vs Nifty])</f>
        <v>-1.2661540605964892</v>
      </c>
      <c r="K620">
        <v>-20.1083861106091</v>
      </c>
      <c r="L620">
        <f>(Table2[[#This Row],[6M Return vs Nifty]]-AVERAGE(Table2[6M Return vs Nifty]))/_xlfn.STDEV.P(Table2[6M Return vs Nifty])</f>
        <v>-0.94748614599091641</v>
      </c>
      <c r="M620">
        <v>-3.6223330920093102</v>
      </c>
      <c r="N620">
        <f>(Table2[[#This Row],[1W Return vs Nifty]]-AVERAGE(Table2[1W Return vs Nifty]))/_xlfn.STDEV.P(Table2[1W Return vs Nifty])</f>
        <v>-0.64365213695381085</v>
      </c>
      <c r="O620">
        <v>127.74</v>
      </c>
      <c r="P620">
        <v>128.442640518356</v>
      </c>
      <c r="Q620">
        <v>124.061347262832</v>
      </c>
      <c r="R620">
        <v>45.095962870050698</v>
      </c>
      <c r="S620" s="2">
        <f>(Table2[[#This Row],[Close Price]]-Table2[[#This Row],[20D EMA]])/Table2[[#This Row],[20D EMA]]</f>
        <v>-1.3621418506340965E-2</v>
      </c>
      <c r="T620" s="2">
        <f>(Table2[[#This Row],[Close Price]]-Table2[[#This Row],[50D EMA]])/Table2[[#This Row],[50D EMA]]</f>
        <v>-1.9017364548861933E-2</v>
      </c>
      <c r="U620" s="2">
        <f>(Table2[[#This Row],[Close Price]]-Table2[[#This Row],[200D EMA]])/Table2[[#This Row],[200D EMA]]</f>
        <v>1.5626565243248871E-2</v>
      </c>
      <c r="V620">
        <v>0.73526108818586</v>
      </c>
      <c r="W620">
        <v>125</v>
      </c>
      <c r="X620">
        <v>127.15</v>
      </c>
      <c r="Y620">
        <v>125</v>
      </c>
      <c r="Z620">
        <v>127.15</v>
      </c>
      <c r="AA620">
        <v>125</v>
      </c>
      <c r="AB620">
        <v>127.15</v>
      </c>
      <c r="AC620" s="2">
        <f>(Table2[[#This Row],[Close Price]]/Table2[[#This Row],[Day Low]])-1</f>
        <v>8.0000000000000071E-3</v>
      </c>
      <c r="AD620" s="2">
        <f>(Table2[[#This Row],[Day High]]/Table2[[#This Row],[Close Price]])-1</f>
        <v>9.1269841269840946E-3</v>
      </c>
      <c r="AE620" s="2">
        <f>(Table2[[#This Row],[Close Price]]/Table2[[#This Row],[Current Week Low]])-1</f>
        <v>8.0000000000000071E-3</v>
      </c>
      <c r="AF620" s="2">
        <f>(Table2[[#This Row],[Current Week High]]/Table2[[#This Row],[Close Price]])-1</f>
        <v>9.1269841269840946E-3</v>
      </c>
      <c r="AG620" s="2">
        <f>(Table2[[#This Row],[Close Price]]/Table2[[#This Row],[Current Month Low]])-1</f>
        <v>8.0000000000000071E-3</v>
      </c>
      <c r="AH620" s="2">
        <f>(Table2[[#This Row],[Current Month High]]/Table2[[#This Row],[Close Price]])-1</f>
        <v>9.1269841269840946E-3</v>
      </c>
      <c r="AI620">
        <v>18.7777777777777</v>
      </c>
      <c r="AJ620">
        <v>23.106985832926199</v>
      </c>
      <c r="AK620" t="str">
        <f>IF(AND(Table2[[#This Row],[20D EMA]]&gt;Table2[[#This Row],[50D EMA]],Table2[[#This Row],[50D EMA]]&gt;Table2[[#This Row],[200D EMA]]),"Uptrend","Downtrend/NoTrend")</f>
        <v>Downtrend/NoTrend</v>
      </c>
      <c r="AL620">
        <v>-0.05</v>
      </c>
      <c r="AM620" t="s">
        <v>10353</v>
      </c>
      <c r="AN620">
        <v>0.9</v>
      </c>
      <c r="AO620" t="s">
        <v>10354</v>
      </c>
      <c r="AP620">
        <v>2.5079807764639001E-2</v>
      </c>
      <c r="AQ620">
        <f>(Table2[[#This Row],[Sharpe Ratio]]-AVERAGE(Table2[Sharpe Ratio]))/_xlfn.STDEV.P(Table2[Sharpe Ratio])</f>
        <v>-0.4403697851483182</v>
      </c>
      <c r="AR62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0">
        <f>_xlfn.RANK.AVG(Table2[[#This Row],[1Y Return vs Nifty Z-Score]],Table2[1Y Return vs Nifty Z-Score])</f>
        <v>623</v>
      </c>
      <c r="AT620">
        <f>_xlfn.RANK.AVG(Table2[[#This Row],[6M Return vs Nifty Z-Score]],Table2[6M Return vs Nifty Z-Score])</f>
        <v>627</v>
      </c>
      <c r="AU620">
        <f>_xlfn.RANK.AVG(Table2[[#This Row],[Sharpe Ratio Z-Score]],Table2[Sharpe Ratio Z-Score])</f>
        <v>458</v>
      </c>
      <c r="AV620">
        <f>(Table2[[#This Row],[Rank 1Y]]+Table2[[#This Row],[Rank 6M]]+Table2[[#This Row],[Rank Sharpe]])/3</f>
        <v>569.33333333333337</v>
      </c>
    </row>
    <row r="621" spans="1:48" x14ac:dyDescent="0.3">
      <c r="A621" t="s">
        <v>2117</v>
      </c>
      <c r="B621" t="s">
        <v>2118</v>
      </c>
      <c r="C621" t="s">
        <v>10310</v>
      </c>
      <c r="D621" t="s">
        <v>549</v>
      </c>
      <c r="E621">
        <v>2891.0065374299902</v>
      </c>
      <c r="F621">
        <v>966.9</v>
      </c>
      <c r="G621">
        <v>-12.330751179648701</v>
      </c>
      <c r="H621">
        <f>(Table2[[#This Row],[1Y Return vs Nifty]]-AVERAGE(Table2[1Y Return vs Nifty]))/_xlfn.STDEV.P(Table2[1Y Return vs Nifty])</f>
        <v>-0.58953386099947458</v>
      </c>
      <c r="I621">
        <v>-3.5894256009930099</v>
      </c>
      <c r="J621">
        <f>(Table2[[#This Row],[1M Return vs Nifty]]-AVERAGE(Table2[1M Return vs Nifty]))/_xlfn.STDEV.P(Table2[1M Return vs Nifty])</f>
        <v>-0.3806044269292142</v>
      </c>
      <c r="K621">
        <v>-30.07838629127</v>
      </c>
      <c r="L621">
        <f>(Table2[[#This Row],[6M Return vs Nifty]]-AVERAGE(Table2[6M Return vs Nifty]))/_xlfn.STDEV.P(Table2[6M Return vs Nifty])</f>
        <v>-1.2958882594986429</v>
      </c>
      <c r="M621">
        <v>-3.74542101328371</v>
      </c>
      <c r="N621">
        <f>(Table2[[#This Row],[1W Return vs Nifty]]-AVERAGE(Table2[1W Return vs Nifty]))/_xlfn.STDEV.P(Table2[1W Return vs Nifty])</f>
        <v>-0.67322891174399624</v>
      </c>
      <c r="O621">
        <v>987.17</v>
      </c>
      <c r="P621">
        <v>1012.5165828788799</v>
      </c>
      <c r="Q621">
        <v>1007.38590650675</v>
      </c>
      <c r="R621">
        <v>31.0037261675072</v>
      </c>
      <c r="S621" s="2">
        <f>(Table2[[#This Row],[Close Price]]-Table2[[#This Row],[20D EMA]])/Table2[[#This Row],[20D EMA]]</f>
        <v>-2.0533444087644463E-2</v>
      </c>
      <c r="T621" s="2">
        <f>(Table2[[#This Row],[Close Price]]-Table2[[#This Row],[50D EMA]])/Table2[[#This Row],[50D EMA]]</f>
        <v>-4.5052677309421162E-2</v>
      </c>
      <c r="U621" s="2">
        <f>(Table2[[#This Row],[Close Price]]-Table2[[#This Row],[200D EMA]])/Table2[[#This Row],[200D EMA]]</f>
        <v>-4.0189073765326405E-2</v>
      </c>
      <c r="V621">
        <v>0.76153033658420999</v>
      </c>
      <c r="W621">
        <v>965</v>
      </c>
      <c r="X621">
        <v>988.8</v>
      </c>
      <c r="Y621">
        <v>965</v>
      </c>
      <c r="Z621">
        <v>988.8</v>
      </c>
      <c r="AA621">
        <v>965</v>
      </c>
      <c r="AB621">
        <v>988.8</v>
      </c>
      <c r="AC621" s="2">
        <f>(Table2[[#This Row],[Close Price]]/Table2[[#This Row],[Day Low]])-1</f>
        <v>1.9689119170984704E-3</v>
      </c>
      <c r="AD621" s="2">
        <f>(Table2[[#This Row],[Day High]]/Table2[[#This Row],[Close Price]])-1</f>
        <v>2.2649705243561913E-2</v>
      </c>
      <c r="AE621" s="2">
        <f>(Table2[[#This Row],[Close Price]]/Table2[[#This Row],[Current Week Low]])-1</f>
        <v>1.9689119170984704E-3</v>
      </c>
      <c r="AF621" s="2">
        <f>(Table2[[#This Row],[Current Week High]]/Table2[[#This Row],[Close Price]])-1</f>
        <v>2.2649705243561913E-2</v>
      </c>
      <c r="AG621" s="2">
        <f>(Table2[[#This Row],[Close Price]]/Table2[[#This Row],[Current Month Low]])-1</f>
        <v>1.9689119170984704E-3</v>
      </c>
      <c r="AH621" s="2">
        <f>(Table2[[#This Row],[Current Month High]]/Table2[[#This Row],[Close Price]])-1</f>
        <v>2.2649705243561913E-2</v>
      </c>
      <c r="AI621">
        <v>30.7218947150687</v>
      </c>
      <c r="AJ621">
        <v>20.719146014108201</v>
      </c>
      <c r="AK621" t="str">
        <f>IF(AND(Table2[[#This Row],[20D EMA]]&gt;Table2[[#This Row],[50D EMA]],Table2[[#This Row],[50D EMA]]&gt;Table2[[#This Row],[200D EMA]]),"Uptrend","Downtrend/NoTrend")</f>
        <v>Downtrend/NoTrend</v>
      </c>
      <c r="AL621">
        <v>-0.17</v>
      </c>
      <c r="AM621" t="s">
        <v>10353</v>
      </c>
      <c r="AN621">
        <v>-0.46</v>
      </c>
      <c r="AO621" t="s">
        <v>10353</v>
      </c>
      <c r="AP621">
        <v>1.0452677293236999E-2</v>
      </c>
      <c r="AQ621">
        <f>(Table2[[#This Row],[Sharpe Ratio]]-AVERAGE(Table2[Sharpe Ratio]))/_xlfn.STDEV.P(Table2[Sharpe Ratio])</f>
        <v>-0.60772333923156485</v>
      </c>
      <c r="AR62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1">
        <f>_xlfn.RANK.AVG(Table2[[#This Row],[1Y Return vs Nifty Z-Score]],Table2[1Y Return vs Nifty Z-Score])</f>
        <v>516</v>
      </c>
      <c r="AT621">
        <f>_xlfn.RANK.AVG(Table2[[#This Row],[6M Return vs Nifty Z-Score]],Table2[6M Return vs Nifty Z-Score])</f>
        <v>697</v>
      </c>
      <c r="AU621">
        <f>_xlfn.RANK.AVG(Table2[[#This Row],[Sharpe Ratio Z-Score]],Table2[Sharpe Ratio Z-Score])</f>
        <v>495</v>
      </c>
      <c r="AV621">
        <f>(Table2[[#This Row],[Rank 1Y]]+Table2[[#This Row],[Rank 6M]]+Table2[[#This Row],[Rank Sharpe]])/3</f>
        <v>569.33333333333337</v>
      </c>
    </row>
    <row r="622" spans="1:48" x14ac:dyDescent="0.3">
      <c r="A622" t="s">
        <v>22</v>
      </c>
      <c r="B622" t="s">
        <v>23</v>
      </c>
      <c r="C622" t="s">
        <v>10310</v>
      </c>
      <c r="D622" t="s">
        <v>24</v>
      </c>
      <c r="E622">
        <v>1240278.3524627599</v>
      </c>
      <c r="F622">
        <v>1626.95</v>
      </c>
      <c r="G622">
        <v>-27.390072430845802</v>
      </c>
      <c r="H622">
        <f>(Table2[[#This Row],[1Y Return vs Nifty]]-AVERAGE(Table2[1Y Return vs Nifty]))/_xlfn.STDEV.P(Table2[1Y Return vs Nifty])</f>
        <v>-0.84387540861645005</v>
      </c>
      <c r="I622">
        <v>-2.2421300979905801</v>
      </c>
      <c r="J622">
        <f>(Table2[[#This Row],[1M Return vs Nifty]]-AVERAGE(Table2[1M Return vs Nifty]))/_xlfn.STDEV.P(Table2[1M Return vs Nifty])</f>
        <v>-0.24225201833106424</v>
      </c>
      <c r="K622">
        <v>0.75282228571685805</v>
      </c>
      <c r="L622">
        <f>(Table2[[#This Row],[6M Return vs Nifty]]-AVERAGE(Table2[6M Return vs Nifty]))/_xlfn.STDEV.P(Table2[6M Return vs Nifty])</f>
        <v>-0.21849026194838506</v>
      </c>
      <c r="M622">
        <v>-0.83005198949141301</v>
      </c>
      <c r="N622">
        <f>(Table2[[#This Row],[1W Return vs Nifty]]-AVERAGE(Table2[1W Return vs Nifty]))/_xlfn.STDEV.P(Table2[1W Return vs Nifty])</f>
        <v>2.7304594340332829E-2</v>
      </c>
      <c r="O622">
        <v>1631.79</v>
      </c>
      <c r="P622">
        <v>1620.87493888006</v>
      </c>
      <c r="Q622">
        <v>1573.0297941942099</v>
      </c>
      <c r="R622">
        <v>44.8908208163067</v>
      </c>
      <c r="S622" s="2">
        <f>(Table2[[#This Row],[Close Price]]-Table2[[#This Row],[20D EMA]])/Table2[[#This Row],[20D EMA]]</f>
        <v>-2.9660679376634974E-3</v>
      </c>
      <c r="T622" s="2">
        <f>(Table2[[#This Row],[Close Price]]-Table2[[#This Row],[50D EMA]])/Table2[[#This Row],[50D EMA]]</f>
        <v>3.7480134797676767E-3</v>
      </c>
      <c r="U622" s="2">
        <f>(Table2[[#This Row],[Close Price]]-Table2[[#This Row],[200D EMA]])/Table2[[#This Row],[200D EMA]]</f>
        <v>3.4277930402081776E-2</v>
      </c>
      <c r="V622">
        <v>1.36546417720227</v>
      </c>
      <c r="W622">
        <v>1623.2</v>
      </c>
      <c r="X622">
        <v>1646.8</v>
      </c>
      <c r="Y622">
        <v>1623.2</v>
      </c>
      <c r="Z622">
        <v>1646.8</v>
      </c>
      <c r="AA622">
        <v>1623.2</v>
      </c>
      <c r="AB622">
        <v>1646.8</v>
      </c>
      <c r="AC622" s="2">
        <f>(Table2[[#This Row],[Close Price]]/Table2[[#This Row],[Day Low]])-1</f>
        <v>2.3102513553474591E-3</v>
      </c>
      <c r="AD622" s="2">
        <f>(Table2[[#This Row],[Day High]]/Table2[[#This Row],[Close Price]])-1</f>
        <v>1.2200743722917018E-2</v>
      </c>
      <c r="AE622" s="2">
        <f>(Table2[[#This Row],[Close Price]]/Table2[[#This Row],[Current Week Low]])-1</f>
        <v>2.3102513553474591E-3</v>
      </c>
      <c r="AF622" s="2">
        <f>(Table2[[#This Row],[Current Week High]]/Table2[[#This Row],[Close Price]])-1</f>
        <v>1.2200743722917018E-2</v>
      </c>
      <c r="AG622" s="2">
        <f>(Table2[[#This Row],[Close Price]]/Table2[[#This Row],[Current Month Low]])-1</f>
        <v>2.3102513553474591E-3</v>
      </c>
      <c r="AH622" s="2">
        <f>(Table2[[#This Row],[Current Month High]]/Table2[[#This Row],[Close Price]])-1</f>
        <v>1.2200743722917018E-2</v>
      </c>
      <c r="AI622">
        <v>10.267678785457401</v>
      </c>
      <c r="AJ622">
        <v>19.3172234241502</v>
      </c>
      <c r="AK622" t="str">
        <f>IF(AND(Table2[[#This Row],[20D EMA]]&gt;Table2[[#This Row],[50D EMA]],Table2[[#This Row],[50D EMA]]&gt;Table2[[#This Row],[200D EMA]]),"Uptrend","Downtrend/NoTrend")</f>
        <v>Uptrend</v>
      </c>
      <c r="AL622">
        <v>0</v>
      </c>
      <c r="AM622" t="s">
        <v>10355</v>
      </c>
      <c r="AN622">
        <v>1.19</v>
      </c>
      <c r="AO622" t="s">
        <v>10354</v>
      </c>
      <c r="AP622">
        <v>-8.6788308422027005E-2</v>
      </c>
      <c r="AQ622">
        <f>(Table2[[#This Row],[Sharpe Ratio]]-AVERAGE(Table2[Sharpe Ratio]))/_xlfn.STDEV.P(Table2[Sharpe Ratio])</f>
        <v>-1.7202877341294407</v>
      </c>
      <c r="AR62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-2.9976008286850075</v>
      </c>
      <c r="AS622">
        <f>_xlfn.RANK.AVG(Table2[[#This Row],[1Y Return vs Nifty Z-Score]],Table2[1Y Return vs Nifty Z-Score])</f>
        <v>610</v>
      </c>
      <c r="AT622">
        <f>_xlfn.RANK.AVG(Table2[[#This Row],[6M Return vs Nifty Z-Score]],Table2[6M Return vs Nifty Z-Score])</f>
        <v>398</v>
      </c>
      <c r="AU622">
        <f>_xlfn.RANK.AVG(Table2[[#This Row],[Sharpe Ratio Z-Score]],Table2[Sharpe Ratio Z-Score])</f>
        <v>710</v>
      </c>
      <c r="AV622">
        <f>(Table2[[#This Row],[Rank 1Y]]+Table2[[#This Row],[Rank 6M]]+Table2[[#This Row],[Rank Sharpe]])/3</f>
        <v>572.66666666666663</v>
      </c>
    </row>
    <row r="623" spans="1:48" x14ac:dyDescent="0.3">
      <c r="A623" t="s">
        <v>1310</v>
      </c>
      <c r="B623" t="s">
        <v>1311</v>
      </c>
      <c r="C623" t="s">
        <v>10323</v>
      </c>
      <c r="D623" t="s">
        <v>276</v>
      </c>
      <c r="E623">
        <v>8734.0374658199999</v>
      </c>
      <c r="F623">
        <v>707.8</v>
      </c>
      <c r="G623">
        <v>-21.806504450655801</v>
      </c>
      <c r="H623">
        <f>(Table2[[#This Row],[1Y Return vs Nifty]]-AVERAGE(Table2[1Y Return vs Nifty]))/_xlfn.STDEV.P(Table2[1Y Return vs Nifty])</f>
        <v>-0.74957279712303848</v>
      </c>
      <c r="I623">
        <v>-6.99580538131982</v>
      </c>
      <c r="J623">
        <f>(Table2[[#This Row],[1M Return vs Nifty]]-AVERAGE(Table2[1M Return vs Nifty]))/_xlfn.STDEV.P(Table2[1M Return vs Nifty])</f>
        <v>-0.73040211137038391</v>
      </c>
      <c r="K623">
        <v>-17.5694296762675</v>
      </c>
      <c r="L623">
        <f>(Table2[[#This Row],[6M Return vs Nifty]]-AVERAGE(Table2[6M Return vs Nifty]))/_xlfn.STDEV.P(Table2[6M Return vs Nifty])</f>
        <v>-0.85876219696386469</v>
      </c>
      <c r="M623">
        <v>-9.2543816857039793</v>
      </c>
      <c r="N623">
        <f>(Table2[[#This Row],[1W Return vs Nifty]]-AVERAGE(Table2[1W Return vs Nifty]))/_xlfn.STDEV.P(Table2[1W Return vs Nifty])</f>
        <v>-1.9969760954577107</v>
      </c>
      <c r="O623">
        <v>749.93</v>
      </c>
      <c r="P623">
        <v>727.081034323278</v>
      </c>
      <c r="Q623">
        <v>668.74231753683796</v>
      </c>
      <c r="R623">
        <v>32.269178090819999</v>
      </c>
      <c r="S623" s="2">
        <f>(Table2[[#This Row],[Close Price]]-Table2[[#This Row],[20D EMA]])/Table2[[#This Row],[20D EMA]]</f>
        <v>-5.6178576667155596E-2</v>
      </c>
      <c r="T623" s="2">
        <f>(Table2[[#This Row],[Close Price]]-Table2[[#This Row],[50D EMA]])/Table2[[#This Row],[50D EMA]]</f>
        <v>-2.6518411859310347E-2</v>
      </c>
      <c r="U623" s="2">
        <f>(Table2[[#This Row],[Close Price]]-Table2[[#This Row],[200D EMA]])/Table2[[#This Row],[200D EMA]]</f>
        <v>5.8404682100905762E-2</v>
      </c>
      <c r="V623">
        <v>0.68992323176773496</v>
      </c>
      <c r="W623">
        <v>702.25</v>
      </c>
      <c r="X623">
        <v>740.8</v>
      </c>
      <c r="Y623">
        <v>702.25</v>
      </c>
      <c r="Z623">
        <v>740.8</v>
      </c>
      <c r="AA623">
        <v>702.25</v>
      </c>
      <c r="AB623">
        <v>740.8</v>
      </c>
      <c r="AC623" s="2">
        <f>(Table2[[#This Row],[Close Price]]/Table2[[#This Row],[Day Low]])-1</f>
        <v>7.9031683873262981E-3</v>
      </c>
      <c r="AD623" s="2">
        <f>(Table2[[#This Row],[Day High]]/Table2[[#This Row],[Close Price]])-1</f>
        <v>4.6623339926533003E-2</v>
      </c>
      <c r="AE623" s="2">
        <f>(Table2[[#This Row],[Close Price]]/Table2[[#This Row],[Current Week Low]])-1</f>
        <v>7.9031683873262981E-3</v>
      </c>
      <c r="AF623" s="2">
        <f>(Table2[[#This Row],[Current Week High]]/Table2[[#This Row],[Close Price]])-1</f>
        <v>4.6623339926533003E-2</v>
      </c>
      <c r="AG623" s="2">
        <f>(Table2[[#This Row],[Close Price]]/Table2[[#This Row],[Current Month Low]])-1</f>
        <v>7.9031683873262981E-3</v>
      </c>
      <c r="AH623" s="2">
        <f>(Table2[[#This Row],[Current Month High]]/Table2[[#This Row],[Close Price]])-1</f>
        <v>4.6623339926533003E-2</v>
      </c>
      <c r="AI623">
        <v>18.352641989262501</v>
      </c>
      <c r="AJ623">
        <v>38.770708754043703</v>
      </c>
      <c r="AK623" t="str">
        <f>IF(AND(Table2[[#This Row],[20D EMA]]&gt;Table2[[#This Row],[50D EMA]],Table2[[#This Row],[50D EMA]]&gt;Table2[[#This Row],[200D EMA]]),"Uptrend","Downtrend/NoTrend")</f>
        <v>Uptrend</v>
      </c>
      <c r="AL623">
        <v>0.1</v>
      </c>
      <c r="AM623" t="s">
        <v>10354</v>
      </c>
      <c r="AN623">
        <v>-1.21</v>
      </c>
      <c r="AO623" t="s">
        <v>10353</v>
      </c>
      <c r="AQ623">
        <f>(Table2[[#This Row],[Sharpe Ratio]]-AVERAGE(Table2[Sharpe Ratio]))/_xlfn.STDEV.P(Table2[Sharpe Ratio])</f>
        <v>-0.72731567472953307</v>
      </c>
      <c r="AR62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-5.0630288756445303</v>
      </c>
      <c r="AS623">
        <f>_xlfn.RANK.AVG(Table2[[#This Row],[1Y Return vs Nifty Z-Score]],Table2[1Y Return vs Nifty Z-Score])</f>
        <v>573</v>
      </c>
      <c r="AT623">
        <f>_xlfn.RANK.AVG(Table2[[#This Row],[6M Return vs Nifty Z-Score]],Table2[6M Return vs Nifty Z-Score])</f>
        <v>597</v>
      </c>
      <c r="AU623">
        <f>_xlfn.RANK.AVG(Table2[[#This Row],[Sharpe Ratio Z-Score]],Table2[Sharpe Ratio Z-Score])</f>
        <v>548</v>
      </c>
      <c r="AV623">
        <f>(Table2[[#This Row],[Rank 1Y]]+Table2[[#This Row],[Rank 6M]]+Table2[[#This Row],[Rank Sharpe]])/3</f>
        <v>572.66666666666663</v>
      </c>
    </row>
    <row r="624" spans="1:48" x14ac:dyDescent="0.3">
      <c r="A624" t="s">
        <v>145</v>
      </c>
      <c r="B624" t="s">
        <v>146</v>
      </c>
      <c r="C624" t="s">
        <v>10317</v>
      </c>
      <c r="D624" t="s">
        <v>127</v>
      </c>
      <c r="E624">
        <v>190848.23019880801</v>
      </c>
      <c r="F624">
        <v>152.88</v>
      </c>
      <c r="G624">
        <v>-14.0279603328636</v>
      </c>
      <c r="H624">
        <f>(Table2[[#This Row],[1Y Return vs Nifty]]-AVERAGE(Table2[1Y Return vs Nifty]))/_xlfn.STDEV.P(Table2[1Y Return vs Nifty])</f>
        <v>-0.6181985528177768</v>
      </c>
      <c r="I624">
        <v>-6.0246689692589399</v>
      </c>
      <c r="J624">
        <f>(Table2[[#This Row],[1M Return vs Nifty]]-AVERAGE(Table2[1M Return vs Nifty]))/_xlfn.STDEV.P(Table2[1M Return vs Nifty])</f>
        <v>-0.63067709827075524</v>
      </c>
      <c r="K624">
        <v>-14.4868353040915</v>
      </c>
      <c r="L624">
        <f>(Table2[[#This Row],[6M Return vs Nifty]]-AVERAGE(Table2[6M Return vs Nifty]))/_xlfn.STDEV.P(Table2[6M Return vs Nifty])</f>
        <v>-0.75104079526957235</v>
      </c>
      <c r="M624">
        <v>-2.2301467244856998</v>
      </c>
      <c r="N624">
        <f>(Table2[[#This Row],[1W Return vs Nifty]]-AVERAGE(Table2[1W Return vs Nifty]))/_xlfn.STDEV.P(Table2[1W Return vs Nifty])</f>
        <v>-0.30912392141576872</v>
      </c>
      <c r="O624">
        <v>154.43</v>
      </c>
      <c r="P624">
        <v>159.13175382237</v>
      </c>
      <c r="Q624">
        <v>152.656670146171</v>
      </c>
      <c r="R624">
        <v>45.675694744273301</v>
      </c>
      <c r="S624" s="2">
        <f>(Table2[[#This Row],[Close Price]]-Table2[[#This Row],[20D EMA]])/Table2[[#This Row],[20D EMA]]</f>
        <v>-1.0036909926827762E-2</v>
      </c>
      <c r="T624" s="2">
        <f>(Table2[[#This Row],[Close Price]]-Table2[[#This Row],[50D EMA]])/Table2[[#This Row],[50D EMA]]</f>
        <v>-3.9286651923339536E-2</v>
      </c>
      <c r="U624" s="2">
        <f>(Table2[[#This Row],[Close Price]]-Table2[[#This Row],[200D EMA]])/Table2[[#This Row],[200D EMA]]</f>
        <v>1.4629550979669507E-3</v>
      </c>
      <c r="V624">
        <v>0.81139042997453503</v>
      </c>
      <c r="W624">
        <v>152.13999999999999</v>
      </c>
      <c r="X624">
        <v>153.9</v>
      </c>
      <c r="Y624">
        <v>152.13999999999999</v>
      </c>
      <c r="Z624">
        <v>153.9</v>
      </c>
      <c r="AA624">
        <v>152.13999999999999</v>
      </c>
      <c r="AB624">
        <v>153.9</v>
      </c>
      <c r="AC624" s="2">
        <f>(Table2[[#This Row],[Close Price]]/Table2[[#This Row],[Day Low]])-1</f>
        <v>4.8639411068753802E-3</v>
      </c>
      <c r="AD624" s="2">
        <f>(Table2[[#This Row],[Day High]]/Table2[[#This Row],[Close Price]])-1</f>
        <v>6.6718995290424576E-3</v>
      </c>
      <c r="AE624" s="2">
        <f>(Table2[[#This Row],[Close Price]]/Table2[[#This Row],[Current Week Low]])-1</f>
        <v>4.8639411068753802E-3</v>
      </c>
      <c r="AF624" s="2">
        <f>(Table2[[#This Row],[Current Week High]]/Table2[[#This Row],[Close Price]])-1</f>
        <v>6.6718995290424576E-3</v>
      </c>
      <c r="AG624" s="2">
        <f>(Table2[[#This Row],[Close Price]]/Table2[[#This Row],[Current Month Low]])-1</f>
        <v>4.8639411068753802E-3</v>
      </c>
      <c r="AH624" s="2">
        <f>(Table2[[#This Row],[Current Month High]]/Table2[[#This Row],[Close Price]])-1</f>
        <v>6.6718995290424576E-3</v>
      </c>
      <c r="AI624">
        <v>20.748299319727799</v>
      </c>
      <c r="AJ624">
        <v>33.403141361256502</v>
      </c>
      <c r="AK624" t="str">
        <f>IF(AND(Table2[[#This Row],[20D EMA]]&gt;Table2[[#This Row],[50D EMA]],Table2[[#This Row],[50D EMA]]&gt;Table2[[#This Row],[200D EMA]]),"Uptrend","Downtrend/NoTrend")</f>
        <v>Downtrend/NoTrend</v>
      </c>
      <c r="AL624">
        <v>-0.11</v>
      </c>
      <c r="AM624" t="s">
        <v>10353</v>
      </c>
      <c r="AN624">
        <v>4.59</v>
      </c>
      <c r="AO624" t="s">
        <v>10354</v>
      </c>
      <c r="AP624">
        <v>-2.9077589199988998E-2</v>
      </c>
      <c r="AQ624">
        <f>(Table2[[#This Row],[Sharpe Ratio]]-AVERAGE(Table2[Sharpe Ratio]))/_xlfn.STDEV.P(Table2[Sharpe Ratio])</f>
        <v>-1.0600014264772826</v>
      </c>
      <c r="AR62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4">
        <f>_xlfn.RANK.AVG(Table2[[#This Row],[1Y Return vs Nifty Z-Score]],Table2[1Y Return vs Nifty Z-Score])</f>
        <v>527</v>
      </c>
      <c r="AT624">
        <f>_xlfn.RANK.AVG(Table2[[#This Row],[6M Return vs Nifty Z-Score]],Table2[6M Return vs Nifty Z-Score])</f>
        <v>565</v>
      </c>
      <c r="AU624">
        <f>_xlfn.RANK.AVG(Table2[[#This Row],[Sharpe Ratio Z-Score]],Table2[Sharpe Ratio Z-Score])</f>
        <v>628</v>
      </c>
      <c r="AV624">
        <f>(Table2[[#This Row],[Rank 1Y]]+Table2[[#This Row],[Rank 6M]]+Table2[[#This Row],[Rank Sharpe]])/3</f>
        <v>573.33333333333337</v>
      </c>
    </row>
    <row r="625" spans="1:48" x14ac:dyDescent="0.3">
      <c r="A625" t="s">
        <v>1608</v>
      </c>
      <c r="B625" t="s">
        <v>1609</v>
      </c>
      <c r="C625" t="s">
        <v>10321</v>
      </c>
      <c r="D625" t="s">
        <v>257</v>
      </c>
      <c r="E625">
        <v>5807.9839911400004</v>
      </c>
      <c r="F625">
        <v>732.35</v>
      </c>
      <c r="G625">
        <v>-12.814870330973999</v>
      </c>
      <c r="H625">
        <f>(Table2[[#This Row],[1Y Return vs Nifty]]-AVERAGE(Table2[1Y Return vs Nifty]))/_xlfn.STDEV.P(Table2[1Y Return vs Nifty])</f>
        <v>-0.59771029950723964</v>
      </c>
      <c r="I625">
        <v>-7.2063294546177303</v>
      </c>
      <c r="J625">
        <f>(Table2[[#This Row],[1M Return vs Nifty]]-AVERAGE(Table2[1M Return vs Nifty]))/_xlfn.STDEV.P(Table2[1M Return vs Nifty])</f>
        <v>-0.75202061491600647</v>
      </c>
      <c r="K625">
        <v>-23.293904680330801</v>
      </c>
      <c r="L625">
        <f>(Table2[[#This Row],[6M Return vs Nifty]]-AVERAGE(Table2[6M Return vs Nifty]))/_xlfn.STDEV.P(Table2[6M Return vs Nifty])</f>
        <v>-1.0588042384882408</v>
      </c>
      <c r="M625">
        <v>-8.4883023724335001</v>
      </c>
      <c r="N625">
        <f>(Table2[[#This Row],[1W Return vs Nifty]]-AVERAGE(Table2[1W Return vs Nifty]))/_xlfn.STDEV.P(Table2[1W Return vs Nifty])</f>
        <v>-1.8128950330315368</v>
      </c>
      <c r="O625">
        <v>771.26</v>
      </c>
      <c r="P625">
        <v>761.01339276452404</v>
      </c>
      <c r="Q625">
        <v>704.48003550770295</v>
      </c>
      <c r="R625">
        <v>27.9573667339377</v>
      </c>
      <c r="S625" s="2">
        <f>(Table2[[#This Row],[Close Price]]-Table2[[#This Row],[20D EMA]])/Table2[[#This Row],[20D EMA]]</f>
        <v>-5.0449913129165219E-2</v>
      </c>
      <c r="T625" s="2">
        <f>(Table2[[#This Row],[Close Price]]-Table2[[#This Row],[50D EMA]])/Table2[[#This Row],[50D EMA]]</f>
        <v>-3.7664767843833685E-2</v>
      </c>
      <c r="U625" s="2">
        <f>(Table2[[#This Row],[Close Price]]-Table2[[#This Row],[200D EMA]])/Table2[[#This Row],[200D EMA]]</f>
        <v>3.9561042311457149E-2</v>
      </c>
      <c r="V625">
        <v>1.0469760442854401</v>
      </c>
      <c r="W625">
        <v>729.6</v>
      </c>
      <c r="X625">
        <v>750.8</v>
      </c>
      <c r="Y625">
        <v>729.6</v>
      </c>
      <c r="Z625">
        <v>750.8</v>
      </c>
      <c r="AA625">
        <v>729.6</v>
      </c>
      <c r="AB625">
        <v>750.8</v>
      </c>
      <c r="AC625" s="2">
        <f>(Table2[[#This Row],[Close Price]]/Table2[[#This Row],[Day Low]])-1</f>
        <v>3.7691885964912242E-3</v>
      </c>
      <c r="AD625" s="2">
        <f>(Table2[[#This Row],[Day High]]/Table2[[#This Row],[Close Price]])-1</f>
        <v>2.5192872260531018E-2</v>
      </c>
      <c r="AE625" s="2">
        <f>(Table2[[#This Row],[Close Price]]/Table2[[#This Row],[Current Week Low]])-1</f>
        <v>3.7691885964912242E-3</v>
      </c>
      <c r="AF625" s="2">
        <f>(Table2[[#This Row],[Current Week High]]/Table2[[#This Row],[Close Price]])-1</f>
        <v>2.5192872260531018E-2</v>
      </c>
      <c r="AG625" s="2">
        <f>(Table2[[#This Row],[Close Price]]/Table2[[#This Row],[Current Month Low]])-1</f>
        <v>3.7691885964912242E-3</v>
      </c>
      <c r="AH625" s="2">
        <f>(Table2[[#This Row],[Current Month High]]/Table2[[#This Row],[Close Price]])-1</f>
        <v>2.5192872260531018E-2</v>
      </c>
      <c r="AI625">
        <v>20.6800027309346</v>
      </c>
      <c r="AJ625">
        <v>26.136755080950699</v>
      </c>
      <c r="AK625" t="str">
        <f>IF(AND(Table2[[#This Row],[20D EMA]]&gt;Table2[[#This Row],[50D EMA]],Table2[[#This Row],[50D EMA]]&gt;Table2[[#This Row],[200D EMA]]),"Uptrend","Downtrend/NoTrend")</f>
        <v>Uptrend</v>
      </c>
      <c r="AL625">
        <v>0.03</v>
      </c>
      <c r="AM625" t="s">
        <v>10354</v>
      </c>
      <c r="AN625">
        <v>-4.4800000000000004</v>
      </c>
      <c r="AO625" t="s">
        <v>10353</v>
      </c>
      <c r="AQ625">
        <f>(Table2[[#This Row],[Sharpe Ratio]]-AVERAGE(Table2[Sharpe Ratio]))/_xlfn.STDEV.P(Table2[Sharpe Ratio])</f>
        <v>-0.72731567472953307</v>
      </c>
      <c r="AR62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-4.948745860672557</v>
      </c>
      <c r="AS625">
        <f>_xlfn.RANK.AVG(Table2[[#This Row],[1Y Return vs Nifty Z-Score]],Table2[1Y Return vs Nifty Z-Score])</f>
        <v>519</v>
      </c>
      <c r="AT625">
        <f>_xlfn.RANK.AVG(Table2[[#This Row],[6M Return vs Nifty Z-Score]],Table2[6M Return vs Nifty Z-Score])</f>
        <v>658</v>
      </c>
      <c r="AU625">
        <f>_xlfn.RANK.AVG(Table2[[#This Row],[Sharpe Ratio Z-Score]],Table2[Sharpe Ratio Z-Score])</f>
        <v>548</v>
      </c>
      <c r="AV625">
        <f>(Table2[[#This Row],[Rank 1Y]]+Table2[[#This Row],[Rank 6M]]+Table2[[#This Row],[Rank Sharpe]])/3</f>
        <v>575</v>
      </c>
    </row>
    <row r="626" spans="1:48" x14ac:dyDescent="0.3">
      <c r="A626" t="s">
        <v>107</v>
      </c>
      <c r="B626" t="s">
        <v>108</v>
      </c>
      <c r="C626" t="s">
        <v>10309</v>
      </c>
      <c r="D626" t="s">
        <v>21</v>
      </c>
      <c r="E626">
        <v>278210.00240173499</v>
      </c>
      <c r="F626">
        <v>532.45000000000005</v>
      </c>
      <c r="G626">
        <v>-6.0391890435333799</v>
      </c>
      <c r="H626">
        <f>(Table2[[#This Row],[1Y Return vs Nifty]]-AVERAGE(Table2[1Y Return vs Nifty]))/_xlfn.STDEV.P(Table2[1Y Return vs Nifty])</f>
        <v>-0.48327371660546797</v>
      </c>
      <c r="I626">
        <v>2.3960012133528101</v>
      </c>
      <c r="J626">
        <f>(Table2[[#This Row],[1M Return vs Nifty]]-AVERAGE(Table2[1M Return vs Nifty]))/_xlfn.STDEV.P(Table2[1M Return vs Nifty])</f>
        <v>0.23403298142499623</v>
      </c>
      <c r="K626">
        <v>-11.1241745988061</v>
      </c>
      <c r="L626">
        <f>(Table2[[#This Row],[6M Return vs Nifty]]-AVERAGE(Table2[6M Return vs Nifty]))/_xlfn.STDEV.P(Table2[6M Return vs Nifty])</f>
        <v>-0.63353246272176345</v>
      </c>
      <c r="M626">
        <v>3.0975427509961202</v>
      </c>
      <c r="N626">
        <f>(Table2[[#This Row],[1W Return vs Nifty]]-AVERAGE(Table2[1W Return vs Nifty]))/_xlfn.STDEV.P(Table2[1W Return vs Nifty])</f>
        <v>0.97106563850930738</v>
      </c>
      <c r="O626">
        <v>520.33000000000004</v>
      </c>
      <c r="P626">
        <v>512.04015481157603</v>
      </c>
      <c r="Q626">
        <v>480.71327782562003</v>
      </c>
      <c r="R626">
        <v>61.406709940570799</v>
      </c>
      <c r="S626" s="2">
        <f>(Table2[[#This Row],[Close Price]]-Table2[[#This Row],[20D EMA]])/Table2[[#This Row],[20D EMA]]</f>
        <v>2.3292910268483468E-2</v>
      </c>
      <c r="T626" s="2">
        <f>(Table2[[#This Row],[Close Price]]-Table2[[#This Row],[50D EMA]])/Table2[[#This Row],[50D EMA]]</f>
        <v>3.9859852780363615E-2</v>
      </c>
      <c r="U626" s="2">
        <f>(Table2[[#This Row],[Close Price]]-Table2[[#This Row],[200D EMA]])/Table2[[#This Row],[200D EMA]]</f>
        <v>0.10762490773792949</v>
      </c>
      <c r="V626">
        <v>0.84145127067968695</v>
      </c>
      <c r="W626">
        <v>531.85</v>
      </c>
      <c r="X626">
        <v>542</v>
      </c>
      <c r="Y626">
        <v>531.85</v>
      </c>
      <c r="Z626">
        <v>542</v>
      </c>
      <c r="AA626">
        <v>531.85</v>
      </c>
      <c r="AB626">
        <v>542</v>
      </c>
      <c r="AC626" s="2">
        <f>(Table2[[#This Row],[Close Price]]/Table2[[#This Row],[Day Low]])-1</f>
        <v>1.1281376327911818E-3</v>
      </c>
      <c r="AD626" s="2">
        <f>(Table2[[#This Row],[Day High]]/Table2[[#This Row],[Close Price]])-1</f>
        <v>1.793595642783341E-2</v>
      </c>
      <c r="AE626" s="2">
        <f>(Table2[[#This Row],[Close Price]]/Table2[[#This Row],[Current Week Low]])-1</f>
        <v>1.1281376327911818E-3</v>
      </c>
      <c r="AF626" s="2">
        <f>(Table2[[#This Row],[Current Week High]]/Table2[[#This Row],[Close Price]])-1</f>
        <v>1.793595642783341E-2</v>
      </c>
      <c r="AG626" s="2">
        <f>(Table2[[#This Row],[Close Price]]/Table2[[#This Row],[Current Month Low]])-1</f>
        <v>1.1281376327911818E-3</v>
      </c>
      <c r="AH626" s="2">
        <f>(Table2[[#This Row],[Current Month High]]/Table2[[#This Row],[Close Price]])-1</f>
        <v>1.793595642783341E-2</v>
      </c>
      <c r="AI626">
        <v>8.9116348952953093</v>
      </c>
      <c r="AJ626">
        <v>41.967737634982001</v>
      </c>
      <c r="AK626" t="str">
        <f>IF(AND(Table2[[#This Row],[20D EMA]]&gt;Table2[[#This Row],[50D EMA]],Table2[[#This Row],[50D EMA]]&gt;Table2[[#This Row],[200D EMA]]),"Uptrend","Downtrend/NoTrend")</f>
        <v>Uptrend</v>
      </c>
      <c r="AL626">
        <v>-0.1</v>
      </c>
      <c r="AM626" t="s">
        <v>10353</v>
      </c>
      <c r="AN626">
        <v>7.53</v>
      </c>
      <c r="AO626" t="s">
        <v>10354</v>
      </c>
      <c r="AP626">
        <v>-0.110033118927442</v>
      </c>
      <c r="AQ626">
        <f>(Table2[[#This Row],[Sharpe Ratio]]-AVERAGE(Table2[Sharpe Ratio]))/_xlfn.STDEV.P(Table2[Sharpe Ratio])</f>
        <v>-1.9862388487160274</v>
      </c>
      <c r="AR62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-1.8979464081089548</v>
      </c>
      <c r="AS626">
        <f>_xlfn.RANK.AVG(Table2[[#This Row],[1Y Return vs Nifty Z-Score]],Table2[1Y Return vs Nifty Z-Score])</f>
        <v>469</v>
      </c>
      <c r="AT626">
        <f>_xlfn.RANK.AVG(Table2[[#This Row],[6M Return vs Nifty Z-Score]],Table2[6M Return vs Nifty Z-Score])</f>
        <v>530</v>
      </c>
      <c r="AU626">
        <f>_xlfn.RANK.AVG(Table2[[#This Row],[Sharpe Ratio Z-Score]],Table2[Sharpe Ratio Z-Score])</f>
        <v>728</v>
      </c>
      <c r="AV626">
        <f>(Table2[[#This Row],[Rank 1Y]]+Table2[[#This Row],[Rank 6M]]+Table2[[#This Row],[Rank Sharpe]])/3</f>
        <v>575.66666666666663</v>
      </c>
    </row>
    <row r="627" spans="1:48" x14ac:dyDescent="0.3">
      <c r="A627" t="s">
        <v>1326</v>
      </c>
      <c r="B627" t="s">
        <v>1327</v>
      </c>
      <c r="C627" t="s">
        <v>10325</v>
      </c>
      <c r="D627" t="s">
        <v>603</v>
      </c>
      <c r="E627">
        <v>8616.3741641600009</v>
      </c>
      <c r="F627">
        <v>50.26</v>
      </c>
      <c r="G627">
        <v>-28.2170044363641</v>
      </c>
      <c r="H627">
        <f>(Table2[[#This Row],[1Y Return vs Nifty]]-AVERAGE(Table2[1Y Return vs Nifty]))/_xlfn.STDEV.P(Table2[1Y Return vs Nifty])</f>
        <v>-0.85784171975021462</v>
      </c>
      <c r="I627">
        <v>11.297207974913301</v>
      </c>
      <c r="J627">
        <f>(Table2[[#This Row],[1M Return vs Nifty]]-AVERAGE(Table2[1M Return vs Nifty]))/_xlfn.STDEV.P(Table2[1M Return vs Nifty])</f>
        <v>1.1480888749892835</v>
      </c>
      <c r="K627">
        <v>-27.629195646274699</v>
      </c>
      <c r="L627">
        <f>(Table2[[#This Row],[6M Return vs Nifty]]-AVERAGE(Table2[6M Return vs Nifty]))/_xlfn.STDEV.P(Table2[6M Return vs Nifty])</f>
        <v>-1.2103011800966894</v>
      </c>
      <c r="M627">
        <v>3.7357468125822102</v>
      </c>
      <c r="N627">
        <f>(Table2[[#This Row],[1W Return vs Nifty]]-AVERAGE(Table2[1W Return vs Nifty]))/_xlfn.STDEV.P(Table2[1W Return vs Nifty])</f>
        <v>1.1244195793694594</v>
      </c>
      <c r="O627">
        <v>48.03</v>
      </c>
      <c r="P627">
        <v>46.271921328952502</v>
      </c>
      <c r="Q627">
        <v>46.555245624141499</v>
      </c>
      <c r="R627">
        <v>60.638975098158099</v>
      </c>
      <c r="S627" s="2">
        <f>(Table2[[#This Row],[Close Price]]-Table2[[#This Row],[20D EMA]])/Table2[[#This Row],[20D EMA]]</f>
        <v>4.642931501145111E-2</v>
      </c>
      <c r="T627" s="2">
        <f>(Table2[[#This Row],[Close Price]]-Table2[[#This Row],[50D EMA]])/Table2[[#This Row],[50D EMA]]</f>
        <v>8.618787715115131E-2</v>
      </c>
      <c r="U627" s="2">
        <f>(Table2[[#This Row],[Close Price]]-Table2[[#This Row],[200D EMA]])/Table2[[#This Row],[200D EMA]]</f>
        <v>7.95775927329095E-2</v>
      </c>
      <c r="V627">
        <v>2.0715331451751799</v>
      </c>
      <c r="W627">
        <v>49.6</v>
      </c>
      <c r="X627">
        <v>51.5</v>
      </c>
      <c r="Y627">
        <v>49.6</v>
      </c>
      <c r="Z627">
        <v>51.5</v>
      </c>
      <c r="AA627">
        <v>49.6</v>
      </c>
      <c r="AB627">
        <v>51.5</v>
      </c>
      <c r="AC627" s="2">
        <f>(Table2[[#This Row],[Close Price]]/Table2[[#This Row],[Day Low]])-1</f>
        <v>1.3306451612903114E-2</v>
      </c>
      <c r="AD627" s="2">
        <f>(Table2[[#This Row],[Day High]]/Table2[[#This Row],[Close Price]])-1</f>
        <v>2.467170712296074E-2</v>
      </c>
      <c r="AE627" s="2">
        <f>(Table2[[#This Row],[Close Price]]/Table2[[#This Row],[Current Week Low]])-1</f>
        <v>1.3306451612903114E-2</v>
      </c>
      <c r="AF627" s="2">
        <f>(Table2[[#This Row],[Current Week High]]/Table2[[#This Row],[Close Price]])-1</f>
        <v>2.467170712296074E-2</v>
      </c>
      <c r="AG627" s="2">
        <f>(Table2[[#This Row],[Close Price]]/Table2[[#This Row],[Current Month Low]])-1</f>
        <v>1.3306451612903114E-2</v>
      </c>
      <c r="AH627" s="2">
        <f>(Table2[[#This Row],[Current Month High]]/Table2[[#This Row],[Close Price]])-1</f>
        <v>2.467170712296074E-2</v>
      </c>
      <c r="AI627">
        <v>36.689216076402701</v>
      </c>
      <c r="AJ627">
        <v>30.038809831824</v>
      </c>
      <c r="AK627" t="str">
        <f>IF(AND(Table2[[#This Row],[20D EMA]]&gt;Table2[[#This Row],[50D EMA]],Table2[[#This Row],[50D EMA]]&gt;Table2[[#This Row],[200D EMA]]),"Uptrend","Downtrend/NoTrend")</f>
        <v>Downtrend/NoTrend</v>
      </c>
      <c r="AL627">
        <v>0.12</v>
      </c>
      <c r="AM627" t="s">
        <v>10354</v>
      </c>
      <c r="AN627">
        <v>10.24</v>
      </c>
      <c r="AO627" t="s">
        <v>10354</v>
      </c>
      <c r="AP627">
        <v>3.4310912026348998E-2</v>
      </c>
      <c r="AQ627">
        <f>(Table2[[#This Row],[Sharpe Ratio]]-AVERAGE(Table2[Sharpe Ratio]))/_xlfn.STDEV.P(Table2[Sharpe Ratio])</f>
        <v>-0.33475384705775579</v>
      </c>
      <c r="AR62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7">
        <f>_xlfn.RANK.AVG(Table2[[#This Row],[1Y Return vs Nifty Z-Score]],Table2[1Y Return vs Nifty Z-Score])</f>
        <v>619</v>
      </c>
      <c r="AT627">
        <f>_xlfn.RANK.AVG(Table2[[#This Row],[6M Return vs Nifty Z-Score]],Table2[6M Return vs Nifty Z-Score])</f>
        <v>686</v>
      </c>
      <c r="AU627">
        <f>_xlfn.RANK.AVG(Table2[[#This Row],[Sharpe Ratio Z-Score]],Table2[Sharpe Ratio Z-Score])</f>
        <v>430</v>
      </c>
      <c r="AV627">
        <f>(Table2[[#This Row],[Rank 1Y]]+Table2[[#This Row],[Rank 6M]]+Table2[[#This Row],[Rank Sharpe]])/3</f>
        <v>578.33333333333337</v>
      </c>
    </row>
    <row r="628" spans="1:48" x14ac:dyDescent="0.3">
      <c r="A628" t="s">
        <v>1512</v>
      </c>
      <c r="B628" t="s">
        <v>1513</v>
      </c>
      <c r="C628" t="s">
        <v>10312</v>
      </c>
      <c r="D628" t="s">
        <v>950</v>
      </c>
      <c r="E628">
        <v>6749.7974325599998</v>
      </c>
      <c r="F628">
        <v>147.16</v>
      </c>
      <c r="G628">
        <v>-26.650591249986899</v>
      </c>
      <c r="H628">
        <f>(Table2[[#This Row],[1Y Return vs Nifty]]-AVERAGE(Table2[1Y Return vs Nifty]))/_xlfn.STDEV.P(Table2[1Y Return vs Nifty])</f>
        <v>-0.83138608158530436</v>
      </c>
      <c r="I628">
        <v>3.2789583820238399</v>
      </c>
      <c r="J628">
        <f>(Table2[[#This Row],[1M Return vs Nifty]]-AVERAGE(Table2[1M Return vs Nifty]))/_xlfn.STDEV.P(Table2[1M Return vs Nifty])</f>
        <v>0.32470295746396438</v>
      </c>
      <c r="K628">
        <v>-40.101566374705001</v>
      </c>
      <c r="L628">
        <f>(Table2[[#This Row],[6M Return vs Nifty]]-AVERAGE(Table2[6M Return vs Nifty]))/_xlfn.STDEV.P(Table2[6M Return vs Nifty])</f>
        <v>-1.6461487471474823</v>
      </c>
      <c r="M628">
        <v>3.0856196716294</v>
      </c>
      <c r="N628">
        <f>(Table2[[#This Row],[1W Return vs Nifty]]-AVERAGE(Table2[1W Return vs Nifty]))/_xlfn.STDEV.P(Table2[1W Return vs Nifty])</f>
        <v>0.96820064388120863</v>
      </c>
      <c r="O628">
        <v>138.25</v>
      </c>
      <c r="P628">
        <v>139.215633981297</v>
      </c>
      <c r="Q628">
        <v>152.02462191489599</v>
      </c>
      <c r="R628">
        <v>72.929521529785902</v>
      </c>
      <c r="S628" s="2">
        <f>(Table2[[#This Row],[Close Price]]-Table2[[#This Row],[20D EMA]])/Table2[[#This Row],[20D EMA]]</f>
        <v>6.4448462929475564E-2</v>
      </c>
      <c r="T628" s="2">
        <f>(Table2[[#This Row],[Close Price]]-Table2[[#This Row],[50D EMA]])/Table2[[#This Row],[50D EMA]]</f>
        <v>5.7065185794939403E-2</v>
      </c>
      <c r="U628" s="2">
        <f>(Table2[[#This Row],[Close Price]]-Table2[[#This Row],[200D EMA]])/Table2[[#This Row],[200D EMA]]</f>
        <v>-3.1998908161200539E-2</v>
      </c>
      <c r="V628">
        <v>2.34164073484677</v>
      </c>
      <c r="W628">
        <v>143.05000000000001</v>
      </c>
      <c r="X628">
        <v>151.91</v>
      </c>
      <c r="Y628">
        <v>143.05000000000001</v>
      </c>
      <c r="Z628">
        <v>151.91</v>
      </c>
      <c r="AA628">
        <v>143.05000000000001</v>
      </c>
      <c r="AB628">
        <v>151.91</v>
      </c>
      <c r="AC628" s="2">
        <f>(Table2[[#This Row],[Close Price]]/Table2[[#This Row],[Day Low]])-1</f>
        <v>2.8731212862635358E-2</v>
      </c>
      <c r="AD628" s="2">
        <f>(Table2[[#This Row],[Day High]]/Table2[[#This Row],[Close Price]])-1</f>
        <v>3.2277792878499634E-2</v>
      </c>
      <c r="AE628" s="2">
        <f>(Table2[[#This Row],[Close Price]]/Table2[[#This Row],[Current Week Low]])-1</f>
        <v>2.8731212862635358E-2</v>
      </c>
      <c r="AF628" s="2">
        <f>(Table2[[#This Row],[Current Week High]]/Table2[[#This Row],[Close Price]])-1</f>
        <v>3.2277792878499634E-2</v>
      </c>
      <c r="AG628" s="2">
        <f>(Table2[[#This Row],[Close Price]]/Table2[[#This Row],[Current Month Low]])-1</f>
        <v>2.8731212862635358E-2</v>
      </c>
      <c r="AH628" s="2">
        <f>(Table2[[#This Row],[Current Month High]]/Table2[[#This Row],[Close Price]])-1</f>
        <v>3.2277792878499634E-2</v>
      </c>
      <c r="AI628">
        <v>43.109540636042396</v>
      </c>
      <c r="AJ628">
        <v>17.727999999999899</v>
      </c>
      <c r="AK628" t="str">
        <f>IF(AND(Table2[[#This Row],[20D EMA]]&gt;Table2[[#This Row],[50D EMA]],Table2[[#This Row],[50D EMA]]&gt;Table2[[#This Row],[200D EMA]]),"Uptrend","Downtrend/NoTrend")</f>
        <v>Downtrend/NoTrend</v>
      </c>
      <c r="AL628">
        <v>-0.11</v>
      </c>
      <c r="AM628" t="s">
        <v>10353</v>
      </c>
      <c r="AN628">
        <v>15.32</v>
      </c>
      <c r="AO628" t="s">
        <v>10354</v>
      </c>
      <c r="AP628">
        <v>4.3113359057412003E-2</v>
      </c>
      <c r="AQ628">
        <f>(Table2[[#This Row],[Sharpe Ratio]]-AVERAGE(Table2[Sharpe Ratio]))/_xlfn.STDEV.P(Table2[Sharpe Ratio])</f>
        <v>-0.23404230981139948</v>
      </c>
      <c r="AR62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8">
        <f>_xlfn.RANK.AVG(Table2[[#This Row],[1Y Return vs Nifty Z-Score]],Table2[1Y Return vs Nifty Z-Score])</f>
        <v>606</v>
      </c>
      <c r="AT628">
        <f>_xlfn.RANK.AVG(Table2[[#This Row],[6M Return vs Nifty Z-Score]],Table2[6M Return vs Nifty Z-Score])</f>
        <v>726</v>
      </c>
      <c r="AU628">
        <f>_xlfn.RANK.AVG(Table2[[#This Row],[Sharpe Ratio Z-Score]],Table2[Sharpe Ratio Z-Score])</f>
        <v>404</v>
      </c>
      <c r="AV628">
        <f>(Table2[[#This Row],[Rank 1Y]]+Table2[[#This Row],[Rank 6M]]+Table2[[#This Row],[Rank Sharpe]])/3</f>
        <v>578.66666666666663</v>
      </c>
    </row>
    <row r="629" spans="1:48" x14ac:dyDescent="0.3">
      <c r="A629" t="s">
        <v>527</v>
      </c>
      <c r="B629" t="s">
        <v>528</v>
      </c>
      <c r="C629" t="s">
        <v>10321</v>
      </c>
      <c r="D629" t="s">
        <v>443</v>
      </c>
      <c r="E629">
        <v>39842.814030659902</v>
      </c>
      <c r="F629">
        <v>1435.65</v>
      </c>
      <c r="G629">
        <v>-47.788989683457899</v>
      </c>
      <c r="H629">
        <f>(Table2[[#This Row],[1Y Return vs Nifty]]-AVERAGE(Table2[1Y Return vs Nifty]))/_xlfn.STDEV.P(Table2[1Y Return vs Nifty])</f>
        <v>-1.1883990493036127</v>
      </c>
      <c r="I629">
        <v>-2.84086292073474</v>
      </c>
      <c r="J629">
        <f>(Table2[[#This Row],[1M Return vs Nifty]]-AVERAGE(Table2[1M Return vs Nifty]))/_xlfn.STDEV.P(Table2[1M Return vs Nifty])</f>
        <v>-0.30373528458469939</v>
      </c>
      <c r="K629">
        <v>-19.2402535052845</v>
      </c>
      <c r="L629">
        <f>(Table2[[#This Row],[6M Return vs Nifty]]-AVERAGE(Table2[6M Return vs Nifty]))/_xlfn.STDEV.P(Table2[6M Return vs Nifty])</f>
        <v>-0.91714921228787116</v>
      </c>
      <c r="M629">
        <v>1.0478379866430101</v>
      </c>
      <c r="N629">
        <f>(Table2[[#This Row],[1W Return vs Nifty]]-AVERAGE(Table2[1W Return vs Nifty]))/_xlfn.STDEV.P(Table2[1W Return vs Nifty])</f>
        <v>0.47854244391823514</v>
      </c>
      <c r="O629">
        <v>1441.78</v>
      </c>
      <c r="P629">
        <v>1476.7485862344699</v>
      </c>
      <c r="Q629">
        <v>1508.9825148463899</v>
      </c>
      <c r="R629">
        <v>48.825747200328998</v>
      </c>
      <c r="S629" s="2">
        <f>(Table2[[#This Row],[Close Price]]-Table2[[#This Row],[20D EMA]])/Table2[[#This Row],[20D EMA]]</f>
        <v>-4.2516888845731543E-3</v>
      </c>
      <c r="T629" s="2">
        <f>(Table2[[#This Row],[Close Price]]-Table2[[#This Row],[50D EMA]])/Table2[[#This Row],[50D EMA]]</f>
        <v>-2.783045578480374E-2</v>
      </c>
      <c r="U629" s="2">
        <f>(Table2[[#This Row],[Close Price]]-Table2[[#This Row],[200D EMA]])/Table2[[#This Row],[200D EMA]]</f>
        <v>-4.8597325764145688E-2</v>
      </c>
      <c r="V629">
        <v>1.07483389657887</v>
      </c>
      <c r="W629">
        <v>1422</v>
      </c>
      <c r="X629">
        <v>1458.8</v>
      </c>
      <c r="Y629">
        <v>1422</v>
      </c>
      <c r="Z629">
        <v>1458.8</v>
      </c>
      <c r="AA629">
        <v>1422</v>
      </c>
      <c r="AB629">
        <v>1458.8</v>
      </c>
      <c r="AC629" s="2">
        <f>(Table2[[#This Row],[Close Price]]/Table2[[#This Row],[Day Low]])-1</f>
        <v>9.5991561181434371E-3</v>
      </c>
      <c r="AD629" s="2">
        <f>(Table2[[#This Row],[Day High]]/Table2[[#This Row],[Close Price]])-1</f>
        <v>1.6125100128861369E-2</v>
      </c>
      <c r="AE629" s="2">
        <f>(Table2[[#This Row],[Close Price]]/Table2[[#This Row],[Current Week Low]])-1</f>
        <v>9.5991561181434371E-3</v>
      </c>
      <c r="AF629" s="2">
        <f>(Table2[[#This Row],[Current Week High]]/Table2[[#This Row],[Close Price]])-1</f>
        <v>1.6125100128861369E-2</v>
      </c>
      <c r="AG629" s="2">
        <f>(Table2[[#This Row],[Close Price]]/Table2[[#This Row],[Current Month Low]])-1</f>
        <v>9.5991561181434371E-3</v>
      </c>
      <c r="AH629" s="2">
        <f>(Table2[[#This Row],[Current Month High]]/Table2[[#This Row],[Close Price]])-1</f>
        <v>1.6125100128861369E-2</v>
      </c>
      <c r="AI629">
        <v>25.378748302162698</v>
      </c>
      <c r="AJ629">
        <v>10.011494252873501</v>
      </c>
      <c r="AK629" t="str">
        <f>IF(AND(Table2[[#This Row],[20D EMA]]&gt;Table2[[#This Row],[50D EMA]],Table2[[#This Row],[50D EMA]]&gt;Table2[[#This Row],[200D EMA]]),"Uptrend","Downtrend/NoTrend")</f>
        <v>Downtrend/NoTrend</v>
      </c>
      <c r="AL629">
        <v>-0.04</v>
      </c>
      <c r="AM629" t="s">
        <v>10353</v>
      </c>
      <c r="AN629">
        <v>0.8</v>
      </c>
      <c r="AO629" t="s">
        <v>10354</v>
      </c>
      <c r="AP629">
        <v>3.6485753116128998E-2</v>
      </c>
      <c r="AQ629">
        <f>(Table2[[#This Row],[Sharpe Ratio]]-AVERAGE(Table2[Sharpe Ratio]))/_xlfn.STDEV.P(Table2[Sharpe Ratio])</f>
        <v>-0.30987081298264663</v>
      </c>
      <c r="AR62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9">
        <f>_xlfn.RANK.AVG(Table2[[#This Row],[1Y Return vs Nifty Z-Score]],Table2[1Y Return vs Nifty Z-Score])</f>
        <v>702</v>
      </c>
      <c r="AT629">
        <f>_xlfn.RANK.AVG(Table2[[#This Row],[6M Return vs Nifty Z-Score]],Table2[6M Return vs Nifty Z-Score])</f>
        <v>616</v>
      </c>
      <c r="AU629">
        <f>_xlfn.RANK.AVG(Table2[[#This Row],[Sharpe Ratio Z-Score]],Table2[Sharpe Ratio Z-Score])</f>
        <v>422</v>
      </c>
      <c r="AV629">
        <f>(Table2[[#This Row],[Rank 1Y]]+Table2[[#This Row],[Rank 6M]]+Table2[[#This Row],[Rank Sharpe]])/3</f>
        <v>580</v>
      </c>
    </row>
    <row r="630" spans="1:48" x14ac:dyDescent="0.3">
      <c r="A630" t="s">
        <v>726</v>
      </c>
      <c r="B630" t="s">
        <v>727</v>
      </c>
      <c r="C630" t="s">
        <v>10310</v>
      </c>
      <c r="D630" t="s">
        <v>405</v>
      </c>
      <c r="E630">
        <v>23729.37564192</v>
      </c>
      <c r="F630">
        <v>1057.5999999999999</v>
      </c>
      <c r="G630">
        <v>-32.654102946894398</v>
      </c>
      <c r="H630">
        <f>(Table2[[#This Row],[1Y Return vs Nifty]]-AVERAGE(Table2[1Y Return vs Nifty]))/_xlfn.STDEV.P(Table2[1Y Return vs Nifty])</f>
        <v>-0.93278125276585733</v>
      </c>
      <c r="I630">
        <v>1.1446429093177399</v>
      </c>
      <c r="J630">
        <f>(Table2[[#This Row],[1M Return vs Nifty]]-AVERAGE(Table2[1M Return vs Nifty]))/_xlfn.STDEV.P(Table2[1M Return vs Nifty])</f>
        <v>0.10553226647661736</v>
      </c>
      <c r="K630">
        <v>0.170183479308819</v>
      </c>
      <c r="L630">
        <f>(Table2[[#This Row],[6M Return vs Nifty]]-AVERAGE(Table2[6M Return vs Nifty]))/_xlfn.STDEV.P(Table2[6M Return vs Nifty])</f>
        <v>-0.23885060175639533</v>
      </c>
      <c r="M630">
        <v>-0.78360871775412999</v>
      </c>
      <c r="N630">
        <f>(Table2[[#This Row],[1W Return vs Nifty]]-AVERAGE(Table2[1W Return vs Nifty]))/_xlfn.STDEV.P(Table2[1W Return vs Nifty])</f>
        <v>3.8464439875710257E-2</v>
      </c>
      <c r="O630">
        <v>1019.54</v>
      </c>
      <c r="P630">
        <v>975.38511978100303</v>
      </c>
      <c r="Q630">
        <v>930.41474588368305</v>
      </c>
      <c r="R630">
        <v>60.140436983790998</v>
      </c>
      <c r="S630" s="2">
        <f>(Table2[[#This Row],[Close Price]]-Table2[[#This Row],[20D EMA]])/Table2[[#This Row],[20D EMA]]</f>
        <v>3.733056084116361E-2</v>
      </c>
      <c r="T630" s="2">
        <f>(Table2[[#This Row],[Close Price]]-Table2[[#This Row],[50D EMA]])/Table2[[#This Row],[50D EMA]]</f>
        <v>8.4289660106211237E-2</v>
      </c>
      <c r="U630" s="2">
        <f>(Table2[[#This Row],[Close Price]]-Table2[[#This Row],[200D EMA]])/Table2[[#This Row],[200D EMA]]</f>
        <v>0.13669737574453392</v>
      </c>
      <c r="V630">
        <v>0.93301721996146703</v>
      </c>
      <c r="W630">
        <v>1035.7</v>
      </c>
      <c r="X630">
        <v>1070.5</v>
      </c>
      <c r="Y630">
        <v>1035.7</v>
      </c>
      <c r="Z630">
        <v>1070.5</v>
      </c>
      <c r="AA630">
        <v>1035.7</v>
      </c>
      <c r="AB630">
        <v>1070.5</v>
      </c>
      <c r="AC630" s="2">
        <f>(Table2[[#This Row],[Close Price]]/Table2[[#This Row],[Day Low]])-1</f>
        <v>2.1145119243023869E-2</v>
      </c>
      <c r="AD630" s="2">
        <f>(Table2[[#This Row],[Day High]]/Table2[[#This Row],[Close Price]])-1</f>
        <v>1.2197428139183231E-2</v>
      </c>
      <c r="AE630" s="2">
        <f>(Table2[[#This Row],[Close Price]]/Table2[[#This Row],[Current Week Low]])-1</f>
        <v>2.1145119243023869E-2</v>
      </c>
      <c r="AF630" s="2">
        <f>(Table2[[#This Row],[Current Week High]]/Table2[[#This Row],[Close Price]])-1</f>
        <v>1.2197428139183231E-2</v>
      </c>
      <c r="AG630" s="2">
        <f>(Table2[[#This Row],[Close Price]]/Table2[[#This Row],[Current Month Low]])-1</f>
        <v>2.1145119243023869E-2</v>
      </c>
      <c r="AH630" s="2">
        <f>(Table2[[#This Row],[Current Month High]]/Table2[[#This Row],[Close Price]])-1</f>
        <v>1.2197428139183231E-2</v>
      </c>
      <c r="AI630">
        <v>7.7864977307110497</v>
      </c>
      <c r="AJ630">
        <v>43.578604398588098</v>
      </c>
      <c r="AK630" t="str">
        <f>IF(AND(Table2[[#This Row],[20D EMA]]&gt;Table2[[#This Row],[50D EMA]],Table2[[#This Row],[50D EMA]]&gt;Table2[[#This Row],[200D EMA]]),"Uptrend","Downtrend/NoTrend")</f>
        <v>Uptrend</v>
      </c>
      <c r="AL630">
        <v>0.14000000000000001</v>
      </c>
      <c r="AM630" t="s">
        <v>10354</v>
      </c>
      <c r="AN630">
        <v>19.850000000000001</v>
      </c>
      <c r="AO630" t="s">
        <v>10354</v>
      </c>
      <c r="AP630">
        <v>-7.1672398799293005E-2</v>
      </c>
      <c r="AQ630">
        <f>(Table2[[#This Row],[Sharpe Ratio]]-AVERAGE(Table2[Sharpe Ratio]))/_xlfn.STDEV.P(Table2[Sharpe Ratio])</f>
        <v>-1.5473419055876367</v>
      </c>
      <c r="AR63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-2.5749770537575616</v>
      </c>
      <c r="AS630">
        <f>_xlfn.RANK.AVG(Table2[[#This Row],[1Y Return vs Nifty Z-Score]],Table2[1Y Return vs Nifty Z-Score])</f>
        <v>644</v>
      </c>
      <c r="AT630">
        <f>_xlfn.RANK.AVG(Table2[[#This Row],[6M Return vs Nifty Z-Score]],Table2[6M Return vs Nifty Z-Score])</f>
        <v>405</v>
      </c>
      <c r="AU630">
        <f>_xlfn.RANK.AVG(Table2[[#This Row],[Sharpe Ratio Z-Score]],Table2[Sharpe Ratio Z-Score])</f>
        <v>691</v>
      </c>
      <c r="AV630">
        <f>(Table2[[#This Row],[Rank 1Y]]+Table2[[#This Row],[Rank 6M]]+Table2[[#This Row],[Rank Sharpe]])/3</f>
        <v>580</v>
      </c>
    </row>
    <row r="631" spans="1:48" x14ac:dyDescent="0.3">
      <c r="A631" t="s">
        <v>2179</v>
      </c>
      <c r="B631" t="s">
        <v>2180</v>
      </c>
      <c r="C631" t="s">
        <v>10313</v>
      </c>
      <c r="D631" t="s">
        <v>46</v>
      </c>
      <c r="E631">
        <v>2673.04596713</v>
      </c>
      <c r="F631">
        <v>674.3</v>
      </c>
      <c r="G631">
        <v>-46.550924620978499</v>
      </c>
      <c r="H631">
        <f>(Table2[[#This Row],[1Y Return vs Nifty]]-AVERAGE(Table2[1Y Return vs Nifty]))/_xlfn.STDEV.P(Table2[1Y Return vs Nifty])</f>
        <v>-1.1674889844481673</v>
      </c>
      <c r="I631">
        <v>-6.0179552865711896</v>
      </c>
      <c r="J631">
        <f>(Table2[[#This Row],[1M Return vs Nifty]]-AVERAGE(Table2[1M Return vs Nifty]))/_xlfn.STDEV.P(Table2[1M Return vs Nifty])</f>
        <v>-0.62998767700545444</v>
      </c>
      <c r="K631">
        <v>-18.228599057412001</v>
      </c>
      <c r="L631">
        <f>(Table2[[#This Row],[6M Return vs Nifty]]-AVERAGE(Table2[6M Return vs Nifty]))/_xlfn.STDEV.P(Table2[6M Return vs Nifty])</f>
        <v>-0.88179690121550491</v>
      </c>
      <c r="M631">
        <v>-0.93266972909337897</v>
      </c>
      <c r="N631">
        <f>(Table2[[#This Row],[1W Return vs Nifty]]-AVERAGE(Table2[1W Return vs Nifty]))/_xlfn.STDEV.P(Table2[1W Return vs Nifty])</f>
        <v>2.6465958766242934E-3</v>
      </c>
      <c r="O631">
        <v>682.74</v>
      </c>
      <c r="P631">
        <v>681.08666363170596</v>
      </c>
      <c r="Q631">
        <v>694.80996079402098</v>
      </c>
      <c r="R631">
        <v>42.478567686516499</v>
      </c>
      <c r="S631" s="2">
        <f>(Table2[[#This Row],[Close Price]]-Table2[[#This Row],[20D EMA]])/Table2[[#This Row],[20D EMA]]</f>
        <v>-1.2361953305797308E-2</v>
      </c>
      <c r="T631" s="2">
        <f>(Table2[[#This Row],[Close Price]]-Table2[[#This Row],[50D EMA]])/Table2[[#This Row],[50D EMA]]</f>
        <v>-9.964464133709508E-3</v>
      </c>
      <c r="U631" s="2">
        <f>(Table2[[#This Row],[Close Price]]-Table2[[#This Row],[200D EMA]])/Table2[[#This Row],[200D EMA]]</f>
        <v>-2.9518806510175064E-2</v>
      </c>
      <c r="V631">
        <v>0.489496335469148</v>
      </c>
      <c r="W631">
        <v>672</v>
      </c>
      <c r="X631">
        <v>689.45</v>
      </c>
      <c r="Y631">
        <v>672</v>
      </c>
      <c r="Z631">
        <v>689.45</v>
      </c>
      <c r="AA631">
        <v>672</v>
      </c>
      <c r="AB631">
        <v>689.45</v>
      </c>
      <c r="AC631" s="2">
        <f>(Table2[[#This Row],[Close Price]]/Table2[[#This Row],[Day Low]])-1</f>
        <v>3.4226190476189799E-3</v>
      </c>
      <c r="AD631" s="2">
        <f>(Table2[[#This Row],[Day High]]/Table2[[#This Row],[Close Price]])-1</f>
        <v>2.24677443274508E-2</v>
      </c>
      <c r="AE631" s="2">
        <f>(Table2[[#This Row],[Close Price]]/Table2[[#This Row],[Current Week Low]])-1</f>
        <v>3.4226190476189799E-3</v>
      </c>
      <c r="AF631" s="2">
        <f>(Table2[[#This Row],[Current Week High]]/Table2[[#This Row],[Close Price]])-1</f>
        <v>2.24677443274508E-2</v>
      </c>
      <c r="AG631" s="2">
        <f>(Table2[[#This Row],[Close Price]]/Table2[[#This Row],[Current Month Low]])-1</f>
        <v>3.4226190476189799E-3</v>
      </c>
      <c r="AH631" s="2">
        <f>(Table2[[#This Row],[Current Month High]]/Table2[[#This Row],[Close Price]])-1</f>
        <v>2.24677443274508E-2</v>
      </c>
      <c r="AI631">
        <v>24.425329971822599</v>
      </c>
      <c r="AJ631">
        <v>12.4020670111685</v>
      </c>
      <c r="AK631" t="str">
        <f>IF(AND(Table2[[#This Row],[20D EMA]]&gt;Table2[[#This Row],[50D EMA]],Table2[[#This Row],[50D EMA]]&gt;Table2[[#This Row],[200D EMA]]),"Uptrend","Downtrend/NoTrend")</f>
        <v>Downtrend/NoTrend</v>
      </c>
      <c r="AL631">
        <v>0.05</v>
      </c>
      <c r="AM631" t="s">
        <v>10354</v>
      </c>
      <c r="AN631">
        <v>-0.16</v>
      </c>
      <c r="AO631" t="s">
        <v>10353</v>
      </c>
      <c r="AP631">
        <v>3.1999426882458999E-2</v>
      </c>
      <c r="AQ631">
        <f>(Table2[[#This Row],[Sharpe Ratio]]-AVERAGE(Table2[Sharpe Ratio]))/_xlfn.STDEV.P(Table2[Sharpe Ratio])</f>
        <v>-0.36120026830195889</v>
      </c>
      <c r="AR63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1">
        <f>_xlfn.RANK.AVG(Table2[[#This Row],[1Y Return vs Nifty Z-Score]],Table2[1Y Return vs Nifty Z-Score])</f>
        <v>697</v>
      </c>
      <c r="AT631">
        <f>_xlfn.RANK.AVG(Table2[[#This Row],[6M Return vs Nifty Z-Score]],Table2[6M Return vs Nifty Z-Score])</f>
        <v>605</v>
      </c>
      <c r="AU631">
        <f>_xlfn.RANK.AVG(Table2[[#This Row],[Sharpe Ratio Z-Score]],Table2[Sharpe Ratio Z-Score])</f>
        <v>441</v>
      </c>
      <c r="AV631">
        <f>(Table2[[#This Row],[Rank 1Y]]+Table2[[#This Row],[Rank 6M]]+Table2[[#This Row],[Rank Sharpe]])/3</f>
        <v>581</v>
      </c>
    </row>
    <row r="632" spans="1:48" x14ac:dyDescent="0.3">
      <c r="A632" t="s">
        <v>2361</v>
      </c>
      <c r="B632" t="s">
        <v>2362</v>
      </c>
      <c r="C632" t="s">
        <v>10314</v>
      </c>
      <c r="D632" t="s">
        <v>281</v>
      </c>
      <c r="E632">
        <v>2281.9175512100001</v>
      </c>
      <c r="F632">
        <v>706.7</v>
      </c>
      <c r="G632">
        <v>-26.535292772564301</v>
      </c>
      <c r="H632">
        <f>(Table2[[#This Row],[1Y Return vs Nifty]]-AVERAGE(Table2[1Y Return vs Nifty]))/_xlfn.STDEV.P(Table2[1Y Return vs Nifty])</f>
        <v>-0.82943876983755793</v>
      </c>
      <c r="I632">
        <v>3.54636900934279</v>
      </c>
      <c r="J632">
        <f>(Table2[[#This Row],[1M Return vs Nifty]]-AVERAGE(Table2[1M Return vs Nifty]))/_xlfn.STDEV.P(Table2[1M Return vs Nifty])</f>
        <v>0.3521630835401458</v>
      </c>
      <c r="K632">
        <v>-6.7055667142096604</v>
      </c>
      <c r="L632">
        <f>(Table2[[#This Row],[6M Return vs Nifty]]-AVERAGE(Table2[6M Return vs Nifty]))/_xlfn.STDEV.P(Table2[6M Return vs Nifty])</f>
        <v>-0.47912400757033591</v>
      </c>
      <c r="M632">
        <v>-2.65254230666479</v>
      </c>
      <c r="N632">
        <f>(Table2[[#This Row],[1W Return vs Nifty]]-AVERAGE(Table2[1W Return vs Nifty]))/_xlfn.STDEV.P(Table2[1W Return vs Nifty])</f>
        <v>-0.41062128100338663</v>
      </c>
      <c r="O632">
        <v>702.91</v>
      </c>
      <c r="P632">
        <v>677.17471933500894</v>
      </c>
      <c r="Q632">
        <v>641.25882547693095</v>
      </c>
      <c r="R632">
        <v>48.2589944252706</v>
      </c>
      <c r="S632" s="2">
        <f>(Table2[[#This Row],[Close Price]]-Table2[[#This Row],[20D EMA]])/Table2[[#This Row],[20D EMA]]</f>
        <v>5.391870936535371E-3</v>
      </c>
      <c r="T632" s="2">
        <f>(Table2[[#This Row],[Close Price]]-Table2[[#This Row],[50D EMA]])/Table2[[#This Row],[50D EMA]]</f>
        <v>4.3600683578360937E-2</v>
      </c>
      <c r="U632" s="2">
        <f>(Table2[[#This Row],[Close Price]]-Table2[[#This Row],[200D EMA]])/Table2[[#This Row],[200D EMA]]</f>
        <v>0.10205110935416407</v>
      </c>
      <c r="V632">
        <v>0.83719462706770198</v>
      </c>
      <c r="W632">
        <v>701.05</v>
      </c>
      <c r="X632">
        <v>731.85</v>
      </c>
      <c r="Y632">
        <v>701.05</v>
      </c>
      <c r="Z632">
        <v>731.85</v>
      </c>
      <c r="AA632">
        <v>701.05</v>
      </c>
      <c r="AB632">
        <v>731.85</v>
      </c>
      <c r="AC632" s="2">
        <f>(Table2[[#This Row],[Close Price]]/Table2[[#This Row],[Day Low]])-1</f>
        <v>8.059339562085599E-3</v>
      </c>
      <c r="AD632" s="2">
        <f>(Table2[[#This Row],[Day High]]/Table2[[#This Row],[Close Price]])-1</f>
        <v>3.5587943964907387E-2</v>
      </c>
      <c r="AE632" s="2">
        <f>(Table2[[#This Row],[Close Price]]/Table2[[#This Row],[Current Week Low]])-1</f>
        <v>8.059339562085599E-3</v>
      </c>
      <c r="AF632" s="2">
        <f>(Table2[[#This Row],[Current Week High]]/Table2[[#This Row],[Close Price]])-1</f>
        <v>3.5587943964907387E-2</v>
      </c>
      <c r="AG632" s="2">
        <f>(Table2[[#This Row],[Close Price]]/Table2[[#This Row],[Current Month Low]])-1</f>
        <v>8.059339562085599E-3</v>
      </c>
      <c r="AH632" s="2">
        <f>(Table2[[#This Row],[Current Month High]]/Table2[[#This Row],[Close Price]])-1</f>
        <v>3.5587943964907387E-2</v>
      </c>
      <c r="AI632">
        <v>8.6599688693929497</v>
      </c>
      <c r="AJ632">
        <v>33.832023482624699</v>
      </c>
      <c r="AK632" t="str">
        <f>IF(AND(Table2[[#This Row],[20D EMA]]&gt;Table2[[#This Row],[50D EMA]],Table2[[#This Row],[50D EMA]]&gt;Table2[[#This Row],[200D EMA]]),"Uptrend","Downtrend/NoTrend")</f>
        <v>Uptrend</v>
      </c>
      <c r="AL632">
        <v>-0.05</v>
      </c>
      <c r="AM632" t="s">
        <v>10353</v>
      </c>
      <c r="AN632">
        <v>6.94</v>
      </c>
      <c r="AO632" t="s">
        <v>10354</v>
      </c>
      <c r="AP632">
        <v>-4.1387064294493001E-2</v>
      </c>
      <c r="AQ632">
        <f>(Table2[[#This Row],[Sharpe Ratio]]-AVERAGE(Table2[Sharpe Ratio]))/_xlfn.STDEV.P(Table2[Sharpe Ratio])</f>
        <v>-1.2008379637592939</v>
      </c>
      <c r="AR63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-2.5678589386304287</v>
      </c>
      <c r="AS632">
        <f>_xlfn.RANK.AVG(Table2[[#This Row],[1Y Return vs Nifty Z-Score]],Table2[1Y Return vs Nifty Z-Score])</f>
        <v>605</v>
      </c>
      <c r="AT632">
        <f>_xlfn.RANK.AVG(Table2[[#This Row],[6M Return vs Nifty Z-Score]],Table2[6M Return vs Nifty Z-Score])</f>
        <v>486</v>
      </c>
      <c r="AU632">
        <f>_xlfn.RANK.AVG(Table2[[#This Row],[Sharpe Ratio Z-Score]],Table2[Sharpe Ratio Z-Score])</f>
        <v>654</v>
      </c>
      <c r="AV632">
        <f>(Table2[[#This Row],[Rank 1Y]]+Table2[[#This Row],[Rank 6M]]+Table2[[#This Row],[Rank Sharpe]])/3</f>
        <v>581.66666666666663</v>
      </c>
    </row>
    <row r="633" spans="1:48" x14ac:dyDescent="0.3">
      <c r="A633" t="s">
        <v>454</v>
      </c>
      <c r="B633" t="s">
        <v>455</v>
      </c>
      <c r="C633" t="s">
        <v>10312</v>
      </c>
      <c r="D633" t="s">
        <v>118</v>
      </c>
      <c r="E633">
        <v>48906.905906150001</v>
      </c>
      <c r="F633">
        <v>376.3</v>
      </c>
      <c r="G633">
        <v>-23.116927054979499</v>
      </c>
      <c r="H633">
        <f>(Table2[[#This Row],[1Y Return vs Nifty]]-AVERAGE(Table2[1Y Return vs Nifty]))/_xlfn.STDEV.P(Table2[1Y Return vs Nifty])</f>
        <v>-0.77170493094609938</v>
      </c>
      <c r="I633">
        <v>1.93301959742073</v>
      </c>
      <c r="J633">
        <f>(Table2[[#This Row],[1M Return vs Nifty]]-AVERAGE(Table2[1M Return vs Nifty]))/_xlfn.STDEV.P(Table2[1M Return vs Nifty])</f>
        <v>0.18648986890207753</v>
      </c>
      <c r="K633">
        <v>-15.624517713102501</v>
      </c>
      <c r="L633">
        <f>(Table2[[#This Row],[6M Return vs Nifty]]-AVERAGE(Table2[6M Return vs Nifty]))/_xlfn.STDEV.P(Table2[6M Return vs Nifty])</f>
        <v>-0.79079715922319049</v>
      </c>
      <c r="M633">
        <v>-5.0761884015009597</v>
      </c>
      <c r="N633">
        <f>(Table2[[#This Row],[1W Return vs Nifty]]-AVERAGE(Table2[1W Return vs Nifty]))/_xlfn.STDEV.P(Table2[1W Return vs Nifty])</f>
        <v>-0.99299877162878469</v>
      </c>
      <c r="O633">
        <v>367.05</v>
      </c>
      <c r="P633">
        <v>356.99302448047598</v>
      </c>
      <c r="Q633">
        <v>357.66155992775498</v>
      </c>
      <c r="R633">
        <v>56.6905474441824</v>
      </c>
      <c r="S633" s="2">
        <f>(Table2[[#This Row],[Close Price]]-Table2[[#This Row],[20D EMA]])/Table2[[#This Row],[20D EMA]]</f>
        <v>2.5200926304318211E-2</v>
      </c>
      <c r="T633" s="2">
        <f>(Table2[[#This Row],[Close Price]]-Table2[[#This Row],[50D EMA]])/Table2[[#This Row],[50D EMA]]</f>
        <v>5.4082220647367112E-2</v>
      </c>
      <c r="U633" s="2">
        <f>(Table2[[#This Row],[Close Price]]-Table2[[#This Row],[200D EMA]])/Table2[[#This Row],[200D EMA]]</f>
        <v>5.2111946489328799E-2</v>
      </c>
      <c r="V633">
        <v>1.01500314624058</v>
      </c>
      <c r="W633">
        <v>362.1</v>
      </c>
      <c r="X633">
        <v>380.3</v>
      </c>
      <c r="Y633">
        <v>362.1</v>
      </c>
      <c r="Z633">
        <v>380.3</v>
      </c>
      <c r="AA633">
        <v>362.1</v>
      </c>
      <c r="AB633">
        <v>380.3</v>
      </c>
      <c r="AC633" s="2">
        <f>(Table2[[#This Row],[Close Price]]/Table2[[#This Row],[Day Low]])-1</f>
        <v>3.9215686274509665E-2</v>
      </c>
      <c r="AD633" s="2">
        <f>(Table2[[#This Row],[Day High]]/Table2[[#This Row],[Close Price]])-1</f>
        <v>1.0629816635663092E-2</v>
      </c>
      <c r="AE633" s="2">
        <f>(Table2[[#This Row],[Close Price]]/Table2[[#This Row],[Current Week Low]])-1</f>
        <v>3.9215686274509665E-2</v>
      </c>
      <c r="AF633" s="2">
        <f>(Table2[[#This Row],[Current Week High]]/Table2[[#This Row],[Close Price]])-1</f>
        <v>1.0629816635663092E-2</v>
      </c>
      <c r="AG633" s="2">
        <f>(Table2[[#This Row],[Close Price]]/Table2[[#This Row],[Current Month Low]])-1</f>
        <v>3.9215686274509665E-2</v>
      </c>
      <c r="AH633" s="2">
        <f>(Table2[[#This Row],[Current Month High]]/Table2[[#This Row],[Close Price]])-1</f>
        <v>1.0629816635663092E-2</v>
      </c>
      <c r="AI633">
        <v>9.0884932234919003</v>
      </c>
      <c r="AJ633">
        <v>31.665500349895002</v>
      </c>
      <c r="AK633" t="str">
        <f>IF(AND(Table2[[#This Row],[20D EMA]]&gt;Table2[[#This Row],[50D EMA]],Table2[[#This Row],[50D EMA]]&gt;Table2[[#This Row],[200D EMA]]),"Uptrend","Downtrend/NoTrend")</f>
        <v>Downtrend/NoTrend</v>
      </c>
      <c r="AL633">
        <v>-0.01</v>
      </c>
      <c r="AM633" t="s">
        <v>10353</v>
      </c>
      <c r="AN633">
        <v>6.81</v>
      </c>
      <c r="AO633" t="s">
        <v>10354</v>
      </c>
      <c r="AP633">
        <v>-6.129203750455E-3</v>
      </c>
      <c r="AQ633">
        <f>(Table2[[#This Row],[Sharpe Ratio]]-AVERAGE(Table2[Sharpe Ratio]))/_xlfn.STDEV.P(Table2[Sharpe Ratio])</f>
        <v>-0.7974418032510826</v>
      </c>
      <c r="AR63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3">
        <f>_xlfn.RANK.AVG(Table2[[#This Row],[1Y Return vs Nifty Z-Score]],Table2[1Y Return vs Nifty Z-Score])</f>
        <v>581</v>
      </c>
      <c r="AT633">
        <f>_xlfn.RANK.AVG(Table2[[#This Row],[6M Return vs Nifty Z-Score]],Table2[6M Return vs Nifty Z-Score])</f>
        <v>579</v>
      </c>
      <c r="AU633">
        <f>_xlfn.RANK.AVG(Table2[[#This Row],[Sharpe Ratio Z-Score]],Table2[Sharpe Ratio Z-Score])</f>
        <v>587</v>
      </c>
      <c r="AV633">
        <f>(Table2[[#This Row],[Rank 1Y]]+Table2[[#This Row],[Rank 6M]]+Table2[[#This Row],[Rank Sharpe]])/3</f>
        <v>582.33333333333337</v>
      </c>
    </row>
    <row r="634" spans="1:48" x14ac:dyDescent="0.3">
      <c r="A634" t="s">
        <v>2014</v>
      </c>
      <c r="B634" t="s">
        <v>2015</v>
      </c>
      <c r="C634" t="s">
        <v>10322</v>
      </c>
      <c r="D634" t="s">
        <v>138</v>
      </c>
      <c r="E634">
        <v>3261.3491901900002</v>
      </c>
      <c r="F634">
        <v>429.1</v>
      </c>
      <c r="G634">
        <v>-35.258133710212803</v>
      </c>
      <c r="H634">
        <f>(Table2[[#This Row],[1Y Return vs Nifty]]-AVERAGE(Table2[1Y Return vs Nifty]))/_xlfn.STDEV.P(Table2[1Y Return vs Nifty])</f>
        <v>-0.97676153602941862</v>
      </c>
      <c r="I634">
        <v>12.887439416148901</v>
      </c>
      <c r="J634">
        <f>(Table2[[#This Row],[1M Return vs Nifty]]-AVERAGE(Table2[1M Return vs Nifty]))/_xlfn.STDEV.P(Table2[1M Return vs Nifty])</f>
        <v>1.3113881286668607</v>
      </c>
      <c r="K634">
        <v>-24.5771550601077</v>
      </c>
      <c r="L634">
        <f>(Table2[[#This Row],[6M Return vs Nifty]]-AVERAGE(Table2[6M Return vs Nifty]))/_xlfn.STDEV.P(Table2[6M Return vs Nifty])</f>
        <v>-1.1036474818555873</v>
      </c>
      <c r="M634">
        <v>7.6124275746860803</v>
      </c>
      <c r="N634">
        <f>(Table2[[#This Row],[1W Return vs Nifty]]-AVERAGE(Table2[1W Return vs Nifty]))/_xlfn.STDEV.P(Table2[1W Return vs Nifty])</f>
        <v>2.0559465126952672</v>
      </c>
      <c r="O634">
        <v>410.65</v>
      </c>
      <c r="P634">
        <v>415.19948820697101</v>
      </c>
      <c r="Q634">
        <v>445.430599463242</v>
      </c>
      <c r="R634">
        <v>58.702742248903199</v>
      </c>
      <c r="S634" s="2">
        <f>(Table2[[#This Row],[Close Price]]-Table2[[#This Row],[20D EMA]])/Table2[[#This Row],[20D EMA]]</f>
        <v>4.4928771459880792E-2</v>
      </c>
      <c r="T634" s="2">
        <f>(Table2[[#This Row],[Close Price]]-Table2[[#This Row],[50D EMA]])/Table2[[#This Row],[50D EMA]]</f>
        <v>3.3479115913793718E-2</v>
      </c>
      <c r="U634" s="2">
        <f>(Table2[[#This Row],[Close Price]]-Table2[[#This Row],[200D EMA]])/Table2[[#This Row],[200D EMA]]</f>
        <v>-3.6662500247896912E-2</v>
      </c>
      <c r="V634">
        <v>2.27084239981165</v>
      </c>
      <c r="W634">
        <v>425.55</v>
      </c>
      <c r="X634">
        <v>446.45</v>
      </c>
      <c r="Y634">
        <v>425.55</v>
      </c>
      <c r="Z634">
        <v>446.45</v>
      </c>
      <c r="AA634">
        <v>425.55</v>
      </c>
      <c r="AB634">
        <v>446.45</v>
      </c>
      <c r="AC634" s="2">
        <f>(Table2[[#This Row],[Close Price]]/Table2[[#This Row],[Day Low]])-1</f>
        <v>8.3421454588179511E-3</v>
      </c>
      <c r="AD634" s="2">
        <f>(Table2[[#This Row],[Day High]]/Table2[[#This Row],[Close Price]])-1</f>
        <v>4.0433465392682333E-2</v>
      </c>
      <c r="AE634" s="2">
        <f>(Table2[[#This Row],[Close Price]]/Table2[[#This Row],[Current Week Low]])-1</f>
        <v>8.3421454588179511E-3</v>
      </c>
      <c r="AF634" s="2">
        <f>(Table2[[#This Row],[Current Week High]]/Table2[[#This Row],[Close Price]])-1</f>
        <v>4.0433465392682333E-2</v>
      </c>
      <c r="AG634" s="2">
        <f>(Table2[[#This Row],[Close Price]]/Table2[[#This Row],[Current Month Low]])-1</f>
        <v>8.3421454588179511E-3</v>
      </c>
      <c r="AH634" s="2">
        <f>(Table2[[#This Row],[Current Month High]]/Table2[[#This Row],[Close Price]])-1</f>
        <v>4.0433465392682333E-2</v>
      </c>
      <c r="AI634">
        <v>36.331857375902999</v>
      </c>
      <c r="AJ634">
        <v>24.376811594202898</v>
      </c>
      <c r="AK634" t="str">
        <f>IF(AND(Table2[[#This Row],[20D EMA]]&gt;Table2[[#This Row],[50D EMA]],Table2[[#This Row],[50D EMA]]&gt;Table2[[#This Row],[200D EMA]]),"Uptrend","Downtrend/NoTrend")</f>
        <v>Downtrend/NoTrend</v>
      </c>
      <c r="AL634">
        <v>-0.03</v>
      </c>
      <c r="AM634" t="s">
        <v>10353</v>
      </c>
      <c r="AN634">
        <v>19.18</v>
      </c>
      <c r="AO634" t="s">
        <v>10354</v>
      </c>
      <c r="AP634">
        <v>3.4491407211213E-2</v>
      </c>
      <c r="AQ634">
        <f>(Table2[[#This Row],[Sharpe Ratio]]-AVERAGE(Table2[Sharpe Ratio]))/_xlfn.STDEV.P(Table2[Sharpe Ratio])</f>
        <v>-0.33268874544804766</v>
      </c>
      <c r="AR63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4">
        <f>_xlfn.RANK.AVG(Table2[[#This Row],[1Y Return vs Nifty Z-Score]],Table2[1Y Return vs Nifty Z-Score])</f>
        <v>659</v>
      </c>
      <c r="AT634">
        <f>_xlfn.RANK.AVG(Table2[[#This Row],[6M Return vs Nifty Z-Score]],Table2[6M Return vs Nifty Z-Score])</f>
        <v>665</v>
      </c>
      <c r="AU634">
        <f>_xlfn.RANK.AVG(Table2[[#This Row],[Sharpe Ratio Z-Score]],Table2[Sharpe Ratio Z-Score])</f>
        <v>429</v>
      </c>
      <c r="AV634">
        <f>(Table2[[#This Row],[Rank 1Y]]+Table2[[#This Row],[Rank 6M]]+Table2[[#This Row],[Rank Sharpe]])/3</f>
        <v>584.33333333333337</v>
      </c>
    </row>
    <row r="635" spans="1:48" x14ac:dyDescent="0.3">
      <c r="A635" t="s">
        <v>116</v>
      </c>
      <c r="B635" t="s">
        <v>117</v>
      </c>
      <c r="C635" t="s">
        <v>10312</v>
      </c>
      <c r="D635" t="s">
        <v>118</v>
      </c>
      <c r="E635">
        <v>241993.80558839999</v>
      </c>
      <c r="F635">
        <v>2509.9</v>
      </c>
      <c r="G635">
        <v>-14.6055692943754</v>
      </c>
      <c r="H635">
        <f>(Table2[[#This Row],[1Y Return vs Nifty]]-AVERAGE(Table2[1Y Return vs Nifty]))/_xlfn.STDEV.P(Table2[1Y Return vs Nifty])</f>
        <v>-0.62795396972786277</v>
      </c>
      <c r="I635">
        <v>-1.7511086394431199</v>
      </c>
      <c r="J635">
        <f>(Table2[[#This Row],[1M Return vs Nifty]]-AVERAGE(Table2[1M Return vs Nifty]))/_xlfn.STDEV.P(Table2[1M Return vs Nifty])</f>
        <v>-0.19182952281168655</v>
      </c>
      <c r="K635">
        <v>-16.2359213504295</v>
      </c>
      <c r="L635">
        <f>(Table2[[#This Row],[6M Return vs Nifty]]-AVERAGE(Table2[6M Return vs Nifty]))/_xlfn.STDEV.P(Table2[6M Return vs Nifty])</f>
        <v>-0.81216268736673336</v>
      </c>
      <c r="M635">
        <v>-2.2397912051049498</v>
      </c>
      <c r="N635">
        <f>(Table2[[#This Row],[1W Return vs Nifty]]-AVERAGE(Table2[1W Return vs Nifty]))/_xlfn.STDEV.P(Table2[1W Return vs Nifty])</f>
        <v>-0.31144139195463622</v>
      </c>
      <c r="O635">
        <v>2513.33</v>
      </c>
      <c r="P635">
        <v>2519.24767879194</v>
      </c>
      <c r="Q635">
        <v>2476.0252968526001</v>
      </c>
      <c r="R635">
        <v>49.023491327518201</v>
      </c>
      <c r="S635" s="2">
        <f>(Table2[[#This Row],[Close Price]]-Table2[[#This Row],[20D EMA]])/Table2[[#This Row],[20D EMA]]</f>
        <v>-1.3647232953889208E-3</v>
      </c>
      <c r="T635" s="2">
        <f>(Table2[[#This Row],[Close Price]]-Table2[[#This Row],[50D EMA]])/Table2[[#This Row],[50D EMA]]</f>
        <v>-3.7105040804969133E-3</v>
      </c>
      <c r="U635" s="2">
        <f>(Table2[[#This Row],[Close Price]]-Table2[[#This Row],[200D EMA]])/Table2[[#This Row],[200D EMA]]</f>
        <v>1.3681081203192785E-2</v>
      </c>
      <c r="V635">
        <v>0.81494916223156999</v>
      </c>
      <c r="W635">
        <v>2497.0500000000002</v>
      </c>
      <c r="X635">
        <v>2516</v>
      </c>
      <c r="Y635">
        <v>2497.0500000000002</v>
      </c>
      <c r="Z635">
        <v>2516</v>
      </c>
      <c r="AA635">
        <v>2497.0500000000002</v>
      </c>
      <c r="AB635">
        <v>2516</v>
      </c>
      <c r="AC635" s="2">
        <f>(Table2[[#This Row],[Close Price]]/Table2[[#This Row],[Day Low]])-1</f>
        <v>5.1460723653911078E-3</v>
      </c>
      <c r="AD635" s="2">
        <f>(Table2[[#This Row],[Day High]]/Table2[[#This Row],[Close Price]])-1</f>
        <v>2.4303757121797442E-3</v>
      </c>
      <c r="AE635" s="2">
        <f>(Table2[[#This Row],[Close Price]]/Table2[[#This Row],[Current Week Low]])-1</f>
        <v>5.1460723653911078E-3</v>
      </c>
      <c r="AF635" s="2">
        <f>(Table2[[#This Row],[Current Week High]]/Table2[[#This Row],[Close Price]])-1</f>
        <v>2.4303757121797442E-3</v>
      </c>
      <c r="AG635" s="2">
        <f>(Table2[[#This Row],[Close Price]]/Table2[[#This Row],[Current Month Low]])-1</f>
        <v>5.1460723653911078E-3</v>
      </c>
      <c r="AH635" s="2">
        <f>(Table2[[#This Row],[Current Month High]]/Table2[[#This Row],[Close Price]])-1</f>
        <v>2.4303757121797442E-3</v>
      </c>
      <c r="AI635">
        <v>10.3350731104824</v>
      </c>
      <c r="AJ635">
        <v>16.024500173350201</v>
      </c>
      <c r="AK635" t="str">
        <f>IF(AND(Table2[[#This Row],[20D EMA]]&gt;Table2[[#This Row],[50D EMA]],Table2[[#This Row],[50D EMA]]&gt;Table2[[#This Row],[200D EMA]]),"Uptrend","Downtrend/NoTrend")</f>
        <v>Downtrend/NoTrend</v>
      </c>
      <c r="AL635">
        <v>-0.11</v>
      </c>
      <c r="AM635" t="s">
        <v>10353</v>
      </c>
      <c r="AN635">
        <v>1.43</v>
      </c>
      <c r="AO635" t="s">
        <v>10354</v>
      </c>
      <c r="AP635">
        <v>-3.3447802271573998E-2</v>
      </c>
      <c r="AQ635">
        <f>(Table2[[#This Row],[Sharpe Ratio]]-AVERAGE(Table2[Sharpe Ratio]))/_xlfn.STDEV.P(Table2[Sharpe Ratio])</f>
        <v>-1.1100023949557369</v>
      </c>
      <c r="AR63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5">
        <f>_xlfn.RANK.AVG(Table2[[#This Row],[1Y Return vs Nifty Z-Score]],Table2[1Y Return vs Nifty Z-Score])</f>
        <v>531</v>
      </c>
      <c r="AT635">
        <f>_xlfn.RANK.AVG(Table2[[#This Row],[6M Return vs Nifty Z-Score]],Table2[6M Return vs Nifty Z-Score])</f>
        <v>585</v>
      </c>
      <c r="AU635">
        <f>_xlfn.RANK.AVG(Table2[[#This Row],[Sharpe Ratio Z-Score]],Table2[Sharpe Ratio Z-Score])</f>
        <v>641</v>
      </c>
      <c r="AV635">
        <f>(Table2[[#This Row],[Rank 1Y]]+Table2[[#This Row],[Rank 6M]]+Table2[[#This Row],[Rank Sharpe]])/3</f>
        <v>585.66666666666663</v>
      </c>
    </row>
    <row r="636" spans="1:48" x14ac:dyDescent="0.3">
      <c r="A636" t="s">
        <v>2006</v>
      </c>
      <c r="B636" t="s">
        <v>2007</v>
      </c>
      <c r="C636" t="s">
        <v>10314</v>
      </c>
      <c r="D636" t="s">
        <v>54</v>
      </c>
      <c r="E636">
        <v>3328.6994225499998</v>
      </c>
      <c r="F636">
        <v>361.1</v>
      </c>
      <c r="G636">
        <v>-14.124347343123199</v>
      </c>
      <c r="H636">
        <f>(Table2[[#This Row],[1Y Return vs Nifty]]-AVERAGE(Table2[1Y Return vs Nifty]))/_xlfn.STDEV.P(Table2[1Y Return vs Nifty])</f>
        <v>-0.61982646293076749</v>
      </c>
      <c r="I636">
        <v>8.5706044106660695</v>
      </c>
      <c r="J636">
        <f>(Table2[[#This Row],[1M Return vs Nifty]]-AVERAGE(Table2[1M Return vs Nifty]))/_xlfn.STDEV.P(Table2[1M Return vs Nifty])</f>
        <v>0.86809672065844223</v>
      </c>
      <c r="K636">
        <v>-11.198957661024</v>
      </c>
      <c r="L636">
        <f>(Table2[[#This Row],[6M Return vs Nifty]]-AVERAGE(Table2[6M Return vs Nifty]))/_xlfn.STDEV.P(Table2[6M Return vs Nifty])</f>
        <v>-0.63614576026029657</v>
      </c>
      <c r="M636">
        <v>-2.2205849043812398</v>
      </c>
      <c r="N636">
        <f>(Table2[[#This Row],[1W Return vs Nifty]]-AVERAGE(Table2[1W Return vs Nifty]))/_xlfn.STDEV.P(Table2[1W Return vs Nifty])</f>
        <v>-0.30682631335735155</v>
      </c>
      <c r="O636">
        <v>348.23</v>
      </c>
      <c r="P636">
        <v>338.329968559534</v>
      </c>
      <c r="Q636">
        <v>339.42241490896498</v>
      </c>
      <c r="R636">
        <v>67.978997954491703</v>
      </c>
      <c r="S636" s="2">
        <f>(Table2[[#This Row],[Close Price]]-Table2[[#This Row],[20D EMA]])/Table2[[#This Row],[20D EMA]]</f>
        <v>3.6958332136806146E-2</v>
      </c>
      <c r="T636" s="2">
        <f>(Table2[[#This Row],[Close Price]]-Table2[[#This Row],[50D EMA]])/Table2[[#This Row],[50D EMA]]</f>
        <v>6.7301254859009965E-2</v>
      </c>
      <c r="U636" s="2">
        <f>(Table2[[#This Row],[Close Price]]-Table2[[#This Row],[200D EMA]])/Table2[[#This Row],[200D EMA]]</f>
        <v>6.3866097637803598E-2</v>
      </c>
      <c r="V636">
        <v>1.61692781839391</v>
      </c>
      <c r="W636">
        <v>355.35</v>
      </c>
      <c r="X636">
        <v>365</v>
      </c>
      <c r="Y636">
        <v>355.35</v>
      </c>
      <c r="Z636">
        <v>365</v>
      </c>
      <c r="AA636">
        <v>355.35</v>
      </c>
      <c r="AB636">
        <v>365</v>
      </c>
      <c r="AC636" s="2">
        <f>(Table2[[#This Row],[Close Price]]/Table2[[#This Row],[Day Low]])-1</f>
        <v>1.6181229773462702E-2</v>
      </c>
      <c r="AD636" s="2">
        <f>(Table2[[#This Row],[Day High]]/Table2[[#This Row],[Close Price]])-1</f>
        <v>1.0800332317917327E-2</v>
      </c>
      <c r="AE636" s="2">
        <f>(Table2[[#This Row],[Close Price]]/Table2[[#This Row],[Current Week Low]])-1</f>
        <v>1.6181229773462702E-2</v>
      </c>
      <c r="AF636" s="2">
        <f>(Table2[[#This Row],[Current Week High]]/Table2[[#This Row],[Close Price]])-1</f>
        <v>1.0800332317917327E-2</v>
      </c>
      <c r="AG636" s="2">
        <f>(Table2[[#This Row],[Close Price]]/Table2[[#This Row],[Current Month Low]])-1</f>
        <v>1.6181229773462702E-2</v>
      </c>
      <c r="AH636" s="2">
        <f>(Table2[[#This Row],[Current Month High]]/Table2[[#This Row],[Close Price]])-1</f>
        <v>1.0800332317917327E-2</v>
      </c>
      <c r="AI636">
        <v>14.926613126557699</v>
      </c>
      <c r="AJ636">
        <v>25.9944173063503</v>
      </c>
      <c r="AK636" t="str">
        <f>IF(AND(Table2[[#This Row],[20D EMA]]&gt;Table2[[#This Row],[50D EMA]],Table2[[#This Row],[50D EMA]]&gt;Table2[[#This Row],[200D EMA]]),"Uptrend","Downtrend/NoTrend")</f>
        <v>Downtrend/NoTrend</v>
      </c>
      <c r="AL636">
        <v>-0.04</v>
      </c>
      <c r="AM636" t="s">
        <v>10353</v>
      </c>
      <c r="AN636">
        <v>9.39</v>
      </c>
      <c r="AO636" t="s">
        <v>10354</v>
      </c>
      <c r="AP636">
        <v>-7.7767850917963996E-2</v>
      </c>
      <c r="AQ636">
        <f>(Table2[[#This Row],[Sharpe Ratio]]-AVERAGE(Table2[Sharpe Ratio]))/_xlfn.STDEV.P(Table2[Sharpe Ratio])</f>
        <v>-1.6170818711809072</v>
      </c>
      <c r="AR63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6">
        <f>_xlfn.RANK.AVG(Table2[[#This Row],[1Y Return vs Nifty Z-Score]],Table2[1Y Return vs Nifty Z-Score])</f>
        <v>528</v>
      </c>
      <c r="AT636">
        <f>_xlfn.RANK.AVG(Table2[[#This Row],[6M Return vs Nifty Z-Score]],Table2[6M Return vs Nifty Z-Score])</f>
        <v>532</v>
      </c>
      <c r="AU636">
        <f>_xlfn.RANK.AVG(Table2[[#This Row],[Sharpe Ratio Z-Score]],Table2[Sharpe Ratio Z-Score])</f>
        <v>697</v>
      </c>
      <c r="AV636">
        <f>(Table2[[#This Row],[Rank 1Y]]+Table2[[#This Row],[Rank 6M]]+Table2[[#This Row],[Rank Sharpe]])/3</f>
        <v>585.66666666666663</v>
      </c>
    </row>
    <row r="637" spans="1:48" x14ac:dyDescent="0.3">
      <c r="A637" t="s">
        <v>2054</v>
      </c>
      <c r="B637" t="s">
        <v>2055</v>
      </c>
      <c r="C637" t="s">
        <v>10314</v>
      </c>
      <c r="D637" t="s">
        <v>195</v>
      </c>
      <c r="E637">
        <v>3091.7626334000001</v>
      </c>
      <c r="F637">
        <v>197.2</v>
      </c>
      <c r="G637">
        <v>-4.9390074437008202</v>
      </c>
      <c r="H637">
        <f>(Table2[[#This Row],[1Y Return vs Nifty]]-AVERAGE(Table2[1Y Return vs Nifty]))/_xlfn.STDEV.P(Table2[1Y Return vs Nifty])</f>
        <v>-0.46469240831848996</v>
      </c>
      <c r="I637">
        <v>7.0959465364324297</v>
      </c>
      <c r="J637">
        <f>(Table2[[#This Row],[1M Return vs Nifty]]-AVERAGE(Table2[1M Return vs Nifty]))/_xlfn.STDEV.P(Table2[1M Return vs Nifty])</f>
        <v>0.71666559934630947</v>
      </c>
      <c r="K637">
        <v>-38.964017600998098</v>
      </c>
      <c r="L637">
        <f>(Table2[[#This Row],[6M Return vs Nifty]]-AVERAGE(Table2[6M Return vs Nifty]))/_xlfn.STDEV.P(Table2[6M Return vs Nifty])</f>
        <v>-1.6063970530856937</v>
      </c>
      <c r="M637">
        <v>4.9698299618089701</v>
      </c>
      <c r="N637">
        <f>(Table2[[#This Row],[1W Return vs Nifty]]-AVERAGE(Table2[1W Return vs Nifty]))/_xlfn.STDEV.P(Table2[1W Return vs Nifty])</f>
        <v>1.4209572006009745</v>
      </c>
      <c r="O637">
        <v>190.56</v>
      </c>
      <c r="P637">
        <v>185.39869178191</v>
      </c>
      <c r="Q637">
        <v>184.88203630760799</v>
      </c>
      <c r="R637">
        <v>56.704394215029602</v>
      </c>
      <c r="S637" s="2">
        <f>(Table2[[#This Row],[Close Price]]-Table2[[#This Row],[20D EMA]])/Table2[[#This Row],[20D EMA]]</f>
        <v>3.4844668345927719E-2</v>
      </c>
      <c r="T637" s="2">
        <f>(Table2[[#This Row],[Close Price]]-Table2[[#This Row],[50D EMA]])/Table2[[#This Row],[50D EMA]]</f>
        <v>6.3653675787379432E-2</v>
      </c>
      <c r="U637" s="2">
        <f>(Table2[[#This Row],[Close Price]]-Table2[[#This Row],[200D EMA]])/Table2[[#This Row],[200D EMA]]</f>
        <v>6.6626071079708832E-2</v>
      </c>
      <c r="V637">
        <v>1.20018840553345</v>
      </c>
      <c r="W637">
        <v>195.27</v>
      </c>
      <c r="X637">
        <v>203.79</v>
      </c>
      <c r="Y637">
        <v>195.27</v>
      </c>
      <c r="Z637">
        <v>203.79</v>
      </c>
      <c r="AA637">
        <v>195.27</v>
      </c>
      <c r="AB637">
        <v>203.79</v>
      </c>
      <c r="AC637" s="2">
        <f>(Table2[[#This Row],[Close Price]]/Table2[[#This Row],[Day Low]])-1</f>
        <v>9.8837507041531492E-3</v>
      </c>
      <c r="AD637" s="2">
        <f>(Table2[[#This Row],[Day High]]/Table2[[#This Row],[Close Price]])-1</f>
        <v>3.341784989858021E-2</v>
      </c>
      <c r="AE637" s="2">
        <f>(Table2[[#This Row],[Close Price]]/Table2[[#This Row],[Current Week Low]])-1</f>
        <v>9.8837507041531492E-3</v>
      </c>
      <c r="AF637" s="2">
        <f>(Table2[[#This Row],[Current Week High]]/Table2[[#This Row],[Close Price]])-1</f>
        <v>3.341784989858021E-2</v>
      </c>
      <c r="AG637" s="2">
        <f>(Table2[[#This Row],[Close Price]]/Table2[[#This Row],[Current Month Low]])-1</f>
        <v>9.8837507041531492E-3</v>
      </c>
      <c r="AH637" s="2">
        <f>(Table2[[#This Row],[Current Month High]]/Table2[[#This Row],[Close Price]])-1</f>
        <v>3.341784989858021E-2</v>
      </c>
      <c r="AI637">
        <v>43.509127789046602</v>
      </c>
      <c r="AJ637">
        <v>48.2706766917293</v>
      </c>
      <c r="AK637" t="str">
        <f>IF(AND(Table2[[#This Row],[20D EMA]]&gt;Table2[[#This Row],[50D EMA]],Table2[[#This Row],[50D EMA]]&gt;Table2[[#This Row],[200D EMA]]),"Uptrend","Downtrend/NoTrend")</f>
        <v>Uptrend</v>
      </c>
      <c r="AL637">
        <v>0.03</v>
      </c>
      <c r="AM637" t="s">
        <v>10354</v>
      </c>
      <c r="AN637">
        <v>14.89</v>
      </c>
      <c r="AO637" t="s">
        <v>10354</v>
      </c>
      <c r="AP637">
        <v>-1.1601506018930001E-3</v>
      </c>
      <c r="AQ637">
        <f>(Table2[[#This Row],[Sharpe Ratio]]-AVERAGE(Table2[Sharpe Ratio]))/_xlfn.STDEV.P(Table2[Sharpe Ratio])</f>
        <v>-0.74058931899477098</v>
      </c>
      <c r="AR63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-0.67405598045167059</v>
      </c>
      <c r="AS637">
        <f>_xlfn.RANK.AVG(Table2[[#This Row],[1Y Return vs Nifty Z-Score]],Table2[1Y Return vs Nifty Z-Score])</f>
        <v>461</v>
      </c>
      <c r="AT637">
        <f>_xlfn.RANK.AVG(Table2[[#This Row],[6M Return vs Nifty Z-Score]],Table2[6M Return vs Nifty Z-Score])</f>
        <v>725</v>
      </c>
      <c r="AU637">
        <f>_xlfn.RANK.AVG(Table2[[#This Row],[Sharpe Ratio Z-Score]],Table2[Sharpe Ratio Z-Score])</f>
        <v>575</v>
      </c>
      <c r="AV637">
        <f>(Table2[[#This Row],[Rank 1Y]]+Table2[[#This Row],[Rank 6M]]+Table2[[#This Row],[Rank Sharpe]])/3</f>
        <v>587</v>
      </c>
    </row>
    <row r="638" spans="1:48" x14ac:dyDescent="0.3">
      <c r="A638" t="s">
        <v>774</v>
      </c>
      <c r="B638" t="s">
        <v>775</v>
      </c>
      <c r="C638" t="s">
        <v>10320</v>
      </c>
      <c r="D638" t="s">
        <v>776</v>
      </c>
      <c r="E638">
        <v>21632.054888999999</v>
      </c>
      <c r="F638">
        <v>1358.3</v>
      </c>
      <c r="G638">
        <v>-37.244644724406598</v>
      </c>
      <c r="H638">
        <f>(Table2[[#This Row],[1Y Return vs Nifty]]-AVERAGE(Table2[1Y Return vs Nifty]))/_xlfn.STDEV.P(Table2[1Y Return vs Nifty])</f>
        <v>-1.0103123367116242</v>
      </c>
      <c r="I638">
        <v>-9.4340846978087995</v>
      </c>
      <c r="J638">
        <f>(Table2[[#This Row],[1M Return vs Nifty]]-AVERAGE(Table2[1M Return vs Nifty]))/_xlfn.STDEV.P(Table2[1M Return vs Nifty])</f>
        <v>-0.98078654115548991</v>
      </c>
      <c r="K638">
        <v>-7.0086271902597401</v>
      </c>
      <c r="L638">
        <f>(Table2[[#This Row],[6M Return vs Nifty]]-AVERAGE(Table2[6M Return vs Nifty]))/_xlfn.STDEV.P(Table2[6M Return vs Nifty])</f>
        <v>-0.4897144698033572</v>
      </c>
      <c r="M638">
        <v>-0.78612515361045998</v>
      </c>
      <c r="N638">
        <f>(Table2[[#This Row],[1W Return vs Nifty]]-AVERAGE(Table2[1W Return vs Nifty]))/_xlfn.STDEV.P(Table2[1W Return vs Nifty])</f>
        <v>3.7859765949739103E-2</v>
      </c>
      <c r="O638">
        <v>1377.05</v>
      </c>
      <c r="P638">
        <v>1379.1760846775901</v>
      </c>
      <c r="Q638">
        <v>1321.59092556259</v>
      </c>
      <c r="R638">
        <v>43.448337671624998</v>
      </c>
      <c r="S638" s="2">
        <f>(Table2[[#This Row],[Close Price]]-Table2[[#This Row],[20D EMA]])/Table2[[#This Row],[20D EMA]]</f>
        <v>-1.3616063323771832E-2</v>
      </c>
      <c r="T638" s="2">
        <f>(Table2[[#This Row],[Close Price]]-Table2[[#This Row],[50D EMA]])/Table2[[#This Row],[50D EMA]]</f>
        <v>-1.5136634770222502E-2</v>
      </c>
      <c r="U638" s="2">
        <f>(Table2[[#This Row],[Close Price]]-Table2[[#This Row],[200D EMA]])/Table2[[#This Row],[200D EMA]]</f>
        <v>2.7776427431039783E-2</v>
      </c>
      <c r="V638">
        <v>0.47941392658780102</v>
      </c>
      <c r="W638">
        <v>1347.65</v>
      </c>
      <c r="X638">
        <v>1365</v>
      </c>
      <c r="Y638">
        <v>1347.65</v>
      </c>
      <c r="Z638">
        <v>1365</v>
      </c>
      <c r="AA638">
        <v>1347.65</v>
      </c>
      <c r="AB638">
        <v>1365</v>
      </c>
      <c r="AC638" s="2">
        <f>(Table2[[#This Row],[Close Price]]/Table2[[#This Row],[Day Low]])-1</f>
        <v>7.9026453456014778E-3</v>
      </c>
      <c r="AD638" s="2">
        <f>(Table2[[#This Row],[Day High]]/Table2[[#This Row],[Close Price]])-1</f>
        <v>4.9326363837149945E-3</v>
      </c>
      <c r="AE638" s="2">
        <f>(Table2[[#This Row],[Close Price]]/Table2[[#This Row],[Current Week Low]])-1</f>
        <v>7.9026453456014778E-3</v>
      </c>
      <c r="AF638" s="2">
        <f>(Table2[[#This Row],[Current Week High]]/Table2[[#This Row],[Close Price]])-1</f>
        <v>4.9326363837149945E-3</v>
      </c>
      <c r="AG638" s="2">
        <f>(Table2[[#This Row],[Close Price]]/Table2[[#This Row],[Current Month Low]])-1</f>
        <v>7.9026453456014778E-3</v>
      </c>
      <c r="AH638" s="2">
        <f>(Table2[[#This Row],[Current Month High]]/Table2[[#This Row],[Close Price]])-1</f>
        <v>4.9326363837149945E-3</v>
      </c>
      <c r="AI638">
        <v>13.745122579695201</v>
      </c>
      <c r="AJ638">
        <v>22.330796595668001</v>
      </c>
      <c r="AK638" t="str">
        <f>IF(AND(Table2[[#This Row],[20D EMA]]&gt;Table2[[#This Row],[50D EMA]],Table2[[#This Row],[50D EMA]]&gt;Table2[[#This Row],[200D EMA]]),"Uptrend","Downtrend/NoTrend")</f>
        <v>Downtrend/NoTrend</v>
      </c>
      <c r="AL638">
        <v>-0.02</v>
      </c>
      <c r="AM638" t="s">
        <v>10353</v>
      </c>
      <c r="AN638">
        <v>-1.73</v>
      </c>
      <c r="AO638" t="s">
        <v>10353</v>
      </c>
      <c r="AP638">
        <v>-1.7744834282256001E-2</v>
      </c>
      <c r="AQ638">
        <f>(Table2[[#This Row],[Sharpe Ratio]]-AVERAGE(Table2[Sharpe Ratio]))/_xlfn.STDEV.P(Table2[Sharpe Ratio])</f>
        <v>-0.9303398488530813</v>
      </c>
      <c r="AR63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8">
        <f>_xlfn.RANK.AVG(Table2[[#This Row],[1Y Return vs Nifty Z-Score]],Table2[1Y Return vs Nifty Z-Score])</f>
        <v>668</v>
      </c>
      <c r="AT638">
        <f>_xlfn.RANK.AVG(Table2[[#This Row],[6M Return vs Nifty Z-Score]],Table2[6M Return vs Nifty Z-Score])</f>
        <v>488</v>
      </c>
      <c r="AU638">
        <f>_xlfn.RANK.AVG(Table2[[#This Row],[Sharpe Ratio Z-Score]],Table2[Sharpe Ratio Z-Score])</f>
        <v>608</v>
      </c>
      <c r="AV638">
        <f>(Table2[[#This Row],[Rank 1Y]]+Table2[[#This Row],[Rank 6M]]+Table2[[#This Row],[Rank Sharpe]])/3</f>
        <v>588</v>
      </c>
    </row>
    <row r="639" spans="1:48" x14ac:dyDescent="0.3">
      <c r="A639" t="s">
        <v>1523</v>
      </c>
      <c r="B639" t="s">
        <v>1524</v>
      </c>
      <c r="C639" t="s">
        <v>10319</v>
      </c>
      <c r="D639" t="s">
        <v>410</v>
      </c>
      <c r="E639">
        <v>6700.6083305279999</v>
      </c>
      <c r="F639">
        <v>68.180000000000007</v>
      </c>
      <c r="G639">
        <v>-31.110903740106199</v>
      </c>
      <c r="H639">
        <f>(Table2[[#This Row],[1Y Return vs Nifty]]-AVERAGE(Table2[1Y Return vs Nifty]))/_xlfn.STDEV.P(Table2[1Y Return vs Nifty])</f>
        <v>-0.90671768270259168</v>
      </c>
      <c r="I639">
        <v>8.1720117318705991</v>
      </c>
      <c r="J639">
        <f>(Table2[[#This Row],[1M Return vs Nifty]]-AVERAGE(Table2[1M Return vs Nifty]))/_xlfn.STDEV.P(Table2[1M Return vs Nifty])</f>
        <v>0.82716564277831173</v>
      </c>
      <c r="K639">
        <v>-35.306506713641099</v>
      </c>
      <c r="L639">
        <f>(Table2[[#This Row],[6M Return vs Nifty]]-AVERAGE(Table2[6M Return vs Nifty]))/_xlfn.STDEV.P(Table2[6M Return vs Nifty])</f>
        <v>-1.4785851674044412</v>
      </c>
      <c r="M639">
        <v>-4.6787736889426803</v>
      </c>
      <c r="N639">
        <f>(Table2[[#This Row],[1W Return vs Nifty]]-AVERAGE(Table2[1W Return vs Nifty]))/_xlfn.STDEV.P(Table2[1W Return vs Nifty])</f>
        <v>-0.89750406077540423</v>
      </c>
      <c r="O639">
        <v>66.81</v>
      </c>
      <c r="P639">
        <v>65.612885242856194</v>
      </c>
      <c r="Q639">
        <v>68.8807649413706</v>
      </c>
      <c r="R639">
        <v>52.467336302036003</v>
      </c>
      <c r="S639" s="2">
        <f>(Table2[[#This Row],[Close Price]]-Table2[[#This Row],[20D EMA]])/Table2[[#This Row],[20D EMA]]</f>
        <v>2.050591228857962E-2</v>
      </c>
      <c r="T639" s="2">
        <f>(Table2[[#This Row],[Close Price]]-Table2[[#This Row],[50D EMA]])/Table2[[#This Row],[50D EMA]]</f>
        <v>3.9125161889193329E-2</v>
      </c>
      <c r="U639" s="2">
        <f>(Table2[[#This Row],[Close Price]]-Table2[[#This Row],[200D EMA]])/Table2[[#This Row],[200D EMA]]</f>
        <v>-1.017359406457035E-2</v>
      </c>
      <c r="V639">
        <v>2.7806236340861101</v>
      </c>
      <c r="W639">
        <v>68</v>
      </c>
      <c r="X639">
        <v>70.599999999999994</v>
      </c>
      <c r="Y639">
        <v>68</v>
      </c>
      <c r="Z639">
        <v>70.599999999999994</v>
      </c>
      <c r="AA639">
        <v>68</v>
      </c>
      <c r="AB639">
        <v>70.599999999999994</v>
      </c>
      <c r="AC639" s="2">
        <f>(Table2[[#This Row],[Close Price]]/Table2[[#This Row],[Day Low]])-1</f>
        <v>2.6470588235294468E-3</v>
      </c>
      <c r="AD639" s="2">
        <f>(Table2[[#This Row],[Day High]]/Table2[[#This Row],[Close Price]])-1</f>
        <v>3.5494279847462451E-2</v>
      </c>
      <c r="AE639" s="2">
        <f>(Table2[[#This Row],[Close Price]]/Table2[[#This Row],[Current Week Low]])-1</f>
        <v>2.6470588235294468E-3</v>
      </c>
      <c r="AF639" s="2">
        <f>(Table2[[#This Row],[Current Week High]]/Table2[[#This Row],[Close Price]])-1</f>
        <v>3.5494279847462451E-2</v>
      </c>
      <c r="AG639" s="2">
        <f>(Table2[[#This Row],[Close Price]]/Table2[[#This Row],[Current Month Low]])-1</f>
        <v>2.6470588235294468E-3</v>
      </c>
      <c r="AH639" s="2">
        <f>(Table2[[#This Row],[Current Month High]]/Table2[[#This Row],[Close Price]])-1</f>
        <v>3.5494279847462451E-2</v>
      </c>
      <c r="AI639">
        <v>43.737166324435201</v>
      </c>
      <c r="AJ639">
        <v>16.288589459321098</v>
      </c>
      <c r="AK639" t="str">
        <f>IF(AND(Table2[[#This Row],[20D EMA]]&gt;Table2[[#This Row],[50D EMA]],Table2[[#This Row],[50D EMA]]&gt;Table2[[#This Row],[200D EMA]]),"Uptrend","Downtrend/NoTrend")</f>
        <v>Downtrend/NoTrend</v>
      </c>
      <c r="AL639">
        <v>0</v>
      </c>
      <c r="AM639" t="s">
        <v>10355</v>
      </c>
      <c r="AN639">
        <v>13.16</v>
      </c>
      <c r="AO639" t="s">
        <v>10354</v>
      </c>
      <c r="AP639">
        <v>3.9351439303825002E-2</v>
      </c>
      <c r="AQ639">
        <f>(Table2[[#This Row],[Sharpe Ratio]]-AVERAGE(Table2[Sharpe Ratio]))/_xlfn.STDEV.P(Table2[Sharpe Ratio])</f>
        <v>-0.27708360503807783</v>
      </c>
      <c r="AR63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9">
        <f>_xlfn.RANK.AVG(Table2[[#This Row],[1Y Return vs Nifty Z-Score]],Table2[1Y Return vs Nifty Z-Score])</f>
        <v>635</v>
      </c>
      <c r="AT639">
        <f>_xlfn.RANK.AVG(Table2[[#This Row],[6M Return vs Nifty Z-Score]],Table2[6M Return vs Nifty Z-Score])</f>
        <v>715</v>
      </c>
      <c r="AU639">
        <f>_xlfn.RANK.AVG(Table2[[#This Row],[Sharpe Ratio Z-Score]],Table2[Sharpe Ratio Z-Score])</f>
        <v>414</v>
      </c>
      <c r="AV639">
        <f>(Table2[[#This Row],[Rank 1Y]]+Table2[[#This Row],[Rank 6M]]+Table2[[#This Row],[Rank Sharpe]])/3</f>
        <v>588</v>
      </c>
    </row>
    <row r="640" spans="1:48" x14ac:dyDescent="0.3">
      <c r="A640" t="s">
        <v>1742</v>
      </c>
      <c r="B640" t="s">
        <v>1743</v>
      </c>
      <c r="C640" t="s">
        <v>10319</v>
      </c>
      <c r="D640" t="s">
        <v>410</v>
      </c>
      <c r="E640">
        <v>4617.0245085750003</v>
      </c>
      <c r="F640">
        <v>527.85</v>
      </c>
      <c r="G640">
        <v>-52.9821226880536</v>
      </c>
      <c r="H640">
        <f>(Table2[[#This Row],[1Y Return vs Nifty]]-AVERAGE(Table2[1Y Return vs Nifty]))/_xlfn.STDEV.P(Table2[1Y Return vs Nifty])</f>
        <v>-1.276107483391548</v>
      </c>
      <c r="I640">
        <v>-8.5616640449083707</v>
      </c>
      <c r="J640">
        <f>(Table2[[#This Row],[1M Return vs Nifty]]-AVERAGE(Table2[1M Return vs Nifty]))/_xlfn.STDEV.P(Table2[1M Return vs Nifty])</f>
        <v>-0.89119854923347785</v>
      </c>
      <c r="K640">
        <v>-20.565726484558802</v>
      </c>
      <c r="L640">
        <f>(Table2[[#This Row],[6M Return vs Nifty]]-AVERAGE(Table2[6M Return vs Nifty]))/_xlfn.STDEV.P(Table2[6M Return vs Nifty])</f>
        <v>-0.96346792633085709</v>
      </c>
      <c r="M640">
        <v>-6.0784567894577299E-2</v>
      </c>
      <c r="N640">
        <f>(Table2[[#This Row],[1W Return vs Nifty]]-AVERAGE(Table2[1W Return vs Nifty]))/_xlfn.STDEV.P(Table2[1W Return vs Nifty])</f>
        <v>0.21215172675127125</v>
      </c>
      <c r="O640">
        <v>535.22</v>
      </c>
      <c r="P640">
        <v>549.59586009800705</v>
      </c>
      <c r="Q640">
        <v>592.57358901062798</v>
      </c>
      <c r="R640">
        <v>41.874945249000703</v>
      </c>
      <c r="S640" s="2">
        <f>(Table2[[#This Row],[Close Price]]-Table2[[#This Row],[20D EMA]])/Table2[[#This Row],[20D EMA]]</f>
        <v>-1.3770038488845716E-2</v>
      </c>
      <c r="T640" s="2">
        <f>(Table2[[#This Row],[Close Price]]-Table2[[#This Row],[50D EMA]])/Table2[[#This Row],[50D EMA]]</f>
        <v>-3.956700127640915E-2</v>
      </c>
      <c r="U640" s="2">
        <f>(Table2[[#This Row],[Close Price]]-Table2[[#This Row],[200D EMA]])/Table2[[#This Row],[200D EMA]]</f>
        <v>-0.1092245591280767</v>
      </c>
      <c r="V640">
        <v>0.89895371110820399</v>
      </c>
      <c r="W640">
        <v>527.04999999999995</v>
      </c>
      <c r="X640">
        <v>539.5</v>
      </c>
      <c r="Y640">
        <v>527.04999999999995</v>
      </c>
      <c r="Z640">
        <v>539.5</v>
      </c>
      <c r="AA640">
        <v>527.04999999999995</v>
      </c>
      <c r="AB640">
        <v>539.5</v>
      </c>
      <c r="AC640" s="2">
        <f>(Table2[[#This Row],[Close Price]]/Table2[[#This Row],[Day Low]])-1</f>
        <v>1.5178825538375573E-3</v>
      </c>
      <c r="AD640" s="2">
        <f>(Table2[[#This Row],[Day High]]/Table2[[#This Row],[Close Price]])-1</f>
        <v>2.2070664014397945E-2</v>
      </c>
      <c r="AE640" s="2">
        <f>(Table2[[#This Row],[Close Price]]/Table2[[#This Row],[Current Week Low]])-1</f>
        <v>1.5178825538375573E-3</v>
      </c>
      <c r="AF640" s="2">
        <f>(Table2[[#This Row],[Current Week High]]/Table2[[#This Row],[Close Price]])-1</f>
        <v>2.2070664014397945E-2</v>
      </c>
      <c r="AG640" s="2">
        <f>(Table2[[#This Row],[Close Price]]/Table2[[#This Row],[Current Month Low]])-1</f>
        <v>1.5178825538375573E-3</v>
      </c>
      <c r="AH640" s="2">
        <f>(Table2[[#This Row],[Current Month High]]/Table2[[#This Row],[Close Price]])-1</f>
        <v>2.2070664014397945E-2</v>
      </c>
      <c r="AI640">
        <v>51.3687600644122</v>
      </c>
      <c r="AJ640">
        <v>3.2469437652811801</v>
      </c>
      <c r="AK640" t="str">
        <f>IF(AND(Table2[[#This Row],[20D EMA]]&gt;Table2[[#This Row],[50D EMA]],Table2[[#This Row],[50D EMA]]&gt;Table2[[#This Row],[200D EMA]]),"Uptrend","Downtrend/NoTrend")</f>
        <v>Downtrend/NoTrend</v>
      </c>
      <c r="AL640">
        <v>-0.15</v>
      </c>
      <c r="AM640" t="s">
        <v>10353</v>
      </c>
      <c r="AN640">
        <v>0.95</v>
      </c>
      <c r="AO640" t="s">
        <v>10354</v>
      </c>
      <c r="AP640">
        <v>3.8202843468726003E-2</v>
      </c>
      <c r="AQ640">
        <f>(Table2[[#This Row],[Sharpe Ratio]]-AVERAGE(Table2[Sharpe Ratio]))/_xlfn.STDEV.P(Table2[Sharpe Ratio])</f>
        <v>-0.29022504761868861</v>
      </c>
      <c r="AR64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0">
        <f>_xlfn.RANK.AVG(Table2[[#This Row],[1Y Return vs Nifty Z-Score]],Table2[1Y Return vs Nifty Z-Score])</f>
        <v>713</v>
      </c>
      <c r="AT640">
        <f>_xlfn.RANK.AVG(Table2[[#This Row],[6M Return vs Nifty Z-Score]],Table2[6M Return vs Nifty Z-Score])</f>
        <v>634</v>
      </c>
      <c r="AU640">
        <f>_xlfn.RANK.AVG(Table2[[#This Row],[Sharpe Ratio Z-Score]],Table2[Sharpe Ratio Z-Score])</f>
        <v>418</v>
      </c>
      <c r="AV640">
        <f>(Table2[[#This Row],[Rank 1Y]]+Table2[[#This Row],[Rank 6M]]+Table2[[#This Row],[Rank Sharpe]])/3</f>
        <v>588.33333333333337</v>
      </c>
    </row>
    <row r="641" spans="1:48" x14ac:dyDescent="0.3">
      <c r="A641" t="s">
        <v>984</v>
      </c>
      <c r="B641" t="s">
        <v>985</v>
      </c>
      <c r="C641" t="s">
        <v>10325</v>
      </c>
      <c r="D641" t="s">
        <v>986</v>
      </c>
      <c r="E641">
        <v>14852.8375896</v>
      </c>
      <c r="F641">
        <v>1513.5</v>
      </c>
      <c r="G641">
        <v>-45.785924361517502</v>
      </c>
      <c r="H641">
        <f>(Table2[[#This Row],[1Y Return vs Nifty]]-AVERAGE(Table2[1Y Return vs Nifty]))/_xlfn.STDEV.P(Table2[1Y Return vs Nifty])</f>
        <v>-1.1545686577831638</v>
      </c>
      <c r="I641">
        <v>-1.11720941160031E-2</v>
      </c>
      <c r="J641">
        <f>(Table2[[#This Row],[1M Return vs Nifty]]-AVERAGE(Table2[1M Return vs Nifty]))/_xlfn.STDEV.P(Table2[1M Return vs Nifty])</f>
        <v>-1.3157203845654528E-2</v>
      </c>
      <c r="K641">
        <v>-4.7100775076866599</v>
      </c>
      <c r="L641">
        <f>(Table2[[#This Row],[6M Return vs Nifty]]-AVERAGE(Table2[6M Return vs Nifty]))/_xlfn.STDEV.P(Table2[6M Return vs Nifty])</f>
        <v>-0.40939154574119446</v>
      </c>
      <c r="M641">
        <v>0.402041975996413</v>
      </c>
      <c r="N641">
        <f>(Table2[[#This Row],[1W Return vs Nifty]]-AVERAGE(Table2[1W Return vs Nifty]))/_xlfn.STDEV.P(Table2[1W Return vs Nifty])</f>
        <v>0.32336423496372979</v>
      </c>
      <c r="O641">
        <v>1496.16</v>
      </c>
      <c r="P641">
        <v>1466.7193532532699</v>
      </c>
      <c r="Q641">
        <v>1467.93757651029</v>
      </c>
      <c r="R641">
        <v>55.860706501142097</v>
      </c>
      <c r="S641" s="2">
        <f>(Table2[[#This Row],[Close Price]]-Table2[[#This Row],[20D EMA]])/Table2[[#This Row],[20D EMA]]</f>
        <v>1.1589669554058334E-2</v>
      </c>
      <c r="T641" s="2">
        <f>(Table2[[#This Row],[Close Price]]-Table2[[#This Row],[50D EMA]])/Table2[[#This Row],[50D EMA]]</f>
        <v>3.189474976447803E-2</v>
      </c>
      <c r="U641" s="2">
        <f>(Table2[[#This Row],[Close Price]]-Table2[[#This Row],[200D EMA]])/Table2[[#This Row],[200D EMA]]</f>
        <v>3.1038393061662058E-2</v>
      </c>
      <c r="V641">
        <v>0.77979848721630796</v>
      </c>
      <c r="W641">
        <v>1502</v>
      </c>
      <c r="X641">
        <v>1524.9</v>
      </c>
      <c r="Y641">
        <v>1502</v>
      </c>
      <c r="Z641">
        <v>1524.9</v>
      </c>
      <c r="AA641">
        <v>1502</v>
      </c>
      <c r="AB641">
        <v>1524.9</v>
      </c>
      <c r="AC641" s="2">
        <f>(Table2[[#This Row],[Close Price]]/Table2[[#This Row],[Day Low]])-1</f>
        <v>7.6564580559255191E-3</v>
      </c>
      <c r="AD641" s="2">
        <f>(Table2[[#This Row],[Day High]]/Table2[[#This Row],[Close Price]])-1</f>
        <v>7.5322101090189442E-3</v>
      </c>
      <c r="AE641" s="2">
        <f>(Table2[[#This Row],[Close Price]]/Table2[[#This Row],[Current Week Low]])-1</f>
        <v>7.6564580559255191E-3</v>
      </c>
      <c r="AF641" s="2">
        <f>(Table2[[#This Row],[Current Week High]]/Table2[[#This Row],[Close Price]])-1</f>
        <v>7.5322101090189442E-3</v>
      </c>
      <c r="AG641" s="2">
        <f>(Table2[[#This Row],[Close Price]]/Table2[[#This Row],[Current Month Low]])-1</f>
        <v>7.6564580559255191E-3</v>
      </c>
      <c r="AH641" s="2">
        <f>(Table2[[#This Row],[Current Month High]]/Table2[[#This Row],[Close Price]])-1</f>
        <v>7.5322101090189442E-3</v>
      </c>
      <c r="AI641">
        <v>23.9147670961347</v>
      </c>
      <c r="AJ641">
        <v>25.685102142501201</v>
      </c>
      <c r="AK641" t="str">
        <f>IF(AND(Table2[[#This Row],[20D EMA]]&gt;Table2[[#This Row],[50D EMA]],Table2[[#This Row],[50D EMA]]&gt;Table2[[#This Row],[200D EMA]]),"Uptrend","Downtrend/NoTrend")</f>
        <v>Downtrend/NoTrend</v>
      </c>
      <c r="AL641">
        <v>0.08</v>
      </c>
      <c r="AM641" t="s">
        <v>10354</v>
      </c>
      <c r="AN641">
        <v>5.62</v>
      </c>
      <c r="AO641" t="s">
        <v>10354</v>
      </c>
      <c r="AP641">
        <v>-2.1741631173839E-2</v>
      </c>
      <c r="AQ641">
        <f>(Table2[[#This Row],[Sharpe Ratio]]-AVERAGE(Table2[Sharpe Ratio]))/_xlfn.STDEV.P(Table2[Sharpe Ratio])</f>
        <v>-0.97606844654782632</v>
      </c>
      <c r="AR64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1">
        <f>_xlfn.RANK.AVG(Table2[[#This Row],[1Y Return vs Nifty Z-Score]],Table2[1Y Return vs Nifty Z-Score])</f>
        <v>694</v>
      </c>
      <c r="AT641">
        <f>_xlfn.RANK.AVG(Table2[[#This Row],[6M Return vs Nifty Z-Score]],Table2[6M Return vs Nifty Z-Score])</f>
        <v>459</v>
      </c>
      <c r="AU641">
        <f>_xlfn.RANK.AVG(Table2[[#This Row],[Sharpe Ratio Z-Score]],Table2[Sharpe Ratio Z-Score])</f>
        <v>613</v>
      </c>
      <c r="AV641">
        <f>(Table2[[#This Row],[Rank 1Y]]+Table2[[#This Row],[Rank 6M]]+Table2[[#This Row],[Rank Sharpe]])/3</f>
        <v>588.66666666666663</v>
      </c>
    </row>
    <row r="642" spans="1:48" x14ac:dyDescent="0.3">
      <c r="A642" t="s">
        <v>1278</v>
      </c>
      <c r="B642" t="s">
        <v>1279</v>
      </c>
      <c r="C642" t="s">
        <v>10310</v>
      </c>
      <c r="D642" t="s">
        <v>124</v>
      </c>
      <c r="E642">
        <v>9017.2238132349994</v>
      </c>
      <c r="F642">
        <v>83.89</v>
      </c>
      <c r="G642">
        <v>-32.971003589592897</v>
      </c>
      <c r="H642">
        <f>(Table2[[#This Row],[1Y Return vs Nifty]]-AVERAGE(Table2[1Y Return vs Nifty]))/_xlfn.STDEV.P(Table2[1Y Return vs Nifty])</f>
        <v>-0.93813348601463964</v>
      </c>
      <c r="I642">
        <v>-0.60697804426865798</v>
      </c>
      <c r="J642">
        <f>(Table2[[#This Row],[1M Return vs Nifty]]-AVERAGE(Table2[1M Return vs Nifty]))/_xlfn.STDEV.P(Table2[1M Return vs Nifty])</f>
        <v>-7.4339912521689047E-2</v>
      </c>
      <c r="K642">
        <v>-14.900650995116001</v>
      </c>
      <c r="L642">
        <f>(Table2[[#This Row],[6M Return vs Nifty]]-AVERAGE(Table2[6M Return vs Nifty]))/_xlfn.STDEV.P(Table2[6M Return vs Nifty])</f>
        <v>-0.76550160356877928</v>
      </c>
      <c r="M642">
        <v>-2.8414449130379098</v>
      </c>
      <c r="N642">
        <f>(Table2[[#This Row],[1W Return vs Nifty]]-AVERAGE(Table2[1W Return vs Nifty]))/_xlfn.STDEV.P(Table2[1W Return vs Nifty])</f>
        <v>-0.45601265481269332</v>
      </c>
      <c r="O642">
        <v>84.21</v>
      </c>
      <c r="P642">
        <v>83.632028516010806</v>
      </c>
      <c r="Q642">
        <v>84.870856738856205</v>
      </c>
      <c r="R642">
        <v>45.295175887356997</v>
      </c>
      <c r="S642" s="2">
        <f>(Table2[[#This Row],[Close Price]]-Table2[[#This Row],[20D EMA]])/Table2[[#This Row],[20D EMA]]</f>
        <v>-3.8000237501483575E-3</v>
      </c>
      <c r="T642" s="2">
        <f>(Table2[[#This Row],[Close Price]]-Table2[[#This Row],[50D EMA]])/Table2[[#This Row],[50D EMA]]</f>
        <v>3.0846015404230919E-3</v>
      </c>
      <c r="U642" s="2">
        <f>(Table2[[#This Row],[Close Price]]-Table2[[#This Row],[200D EMA]])/Table2[[#This Row],[200D EMA]]</f>
        <v>-1.1557050046923126E-2</v>
      </c>
      <c r="V642">
        <v>1.4940917902081701</v>
      </c>
      <c r="W642">
        <v>83.7</v>
      </c>
      <c r="X642">
        <v>85</v>
      </c>
      <c r="Y642">
        <v>83.7</v>
      </c>
      <c r="Z642">
        <v>85</v>
      </c>
      <c r="AA642">
        <v>83.7</v>
      </c>
      <c r="AB642">
        <v>85</v>
      </c>
      <c r="AC642" s="2">
        <f>(Table2[[#This Row],[Close Price]]/Table2[[#This Row],[Day Low]])-1</f>
        <v>2.2700119474312608E-3</v>
      </c>
      <c r="AD642" s="2">
        <f>(Table2[[#This Row],[Day High]]/Table2[[#This Row],[Close Price]])-1</f>
        <v>1.3231612826320127E-2</v>
      </c>
      <c r="AE642" s="2">
        <f>(Table2[[#This Row],[Close Price]]/Table2[[#This Row],[Current Week Low]])-1</f>
        <v>2.2700119474312608E-3</v>
      </c>
      <c r="AF642" s="2">
        <f>(Table2[[#This Row],[Current Week High]]/Table2[[#This Row],[Close Price]])-1</f>
        <v>1.3231612826320127E-2</v>
      </c>
      <c r="AG642" s="2">
        <f>(Table2[[#This Row],[Close Price]]/Table2[[#This Row],[Current Month Low]])-1</f>
        <v>2.2700119474312608E-3</v>
      </c>
      <c r="AH642" s="2">
        <f>(Table2[[#This Row],[Current Month High]]/Table2[[#This Row],[Close Price]])-1</f>
        <v>1.3231612826320127E-2</v>
      </c>
      <c r="AI642">
        <v>16.819644772916899</v>
      </c>
      <c r="AJ642">
        <v>15.870165745856299</v>
      </c>
      <c r="AK642" t="str">
        <f>IF(AND(Table2[[#This Row],[20D EMA]]&gt;Table2[[#This Row],[50D EMA]],Table2[[#This Row],[50D EMA]]&gt;Table2[[#This Row],[200D EMA]]),"Uptrend","Downtrend/NoTrend")</f>
        <v>Downtrend/NoTrend</v>
      </c>
      <c r="AL642">
        <v>-7.0000000000000007E-2</v>
      </c>
      <c r="AM642" t="s">
        <v>10353</v>
      </c>
      <c r="AN642">
        <v>-0.85</v>
      </c>
      <c r="AO642" t="s">
        <v>10353</v>
      </c>
      <c r="AQ642">
        <f>(Table2[[#This Row],[Sharpe Ratio]]-AVERAGE(Table2[Sharpe Ratio]))/_xlfn.STDEV.P(Table2[Sharpe Ratio])</f>
        <v>-0.72731567472953307</v>
      </c>
      <c r="AR64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2">
        <f>_xlfn.RANK.AVG(Table2[[#This Row],[1Y Return vs Nifty Z-Score]],Table2[1Y Return vs Nifty Z-Score])</f>
        <v>647</v>
      </c>
      <c r="AT642">
        <f>_xlfn.RANK.AVG(Table2[[#This Row],[6M Return vs Nifty Z-Score]],Table2[6M Return vs Nifty Z-Score])</f>
        <v>571</v>
      </c>
      <c r="AU642">
        <f>_xlfn.RANK.AVG(Table2[[#This Row],[Sharpe Ratio Z-Score]],Table2[Sharpe Ratio Z-Score])</f>
        <v>548</v>
      </c>
      <c r="AV642">
        <f>(Table2[[#This Row],[Rank 1Y]]+Table2[[#This Row],[Rank 6M]]+Table2[[#This Row],[Rank Sharpe]])/3</f>
        <v>588.66666666666663</v>
      </c>
    </row>
    <row r="643" spans="1:48" x14ac:dyDescent="0.3">
      <c r="A643" t="s">
        <v>929</v>
      </c>
      <c r="B643" t="s">
        <v>930</v>
      </c>
      <c r="C643" t="s">
        <v>10310</v>
      </c>
      <c r="D643" t="s">
        <v>552</v>
      </c>
      <c r="E643">
        <v>16046.95719465</v>
      </c>
      <c r="F643">
        <v>321.5</v>
      </c>
      <c r="G643">
        <v>-10.7487835150927</v>
      </c>
      <c r="H643">
        <f>(Table2[[#This Row],[1Y Return vs Nifty]]-AVERAGE(Table2[1Y Return vs Nifty]))/_xlfn.STDEV.P(Table2[1Y Return vs Nifty])</f>
        <v>-0.56281551842801225</v>
      </c>
      <c r="I643">
        <v>0.79448197557186495</v>
      </c>
      <c r="J643">
        <f>(Table2[[#This Row],[1M Return vs Nifty]]-AVERAGE(Table2[1M Return vs Nifty]))/_xlfn.STDEV.P(Table2[1M Return vs Nifty])</f>
        <v>6.9574595369752829E-2</v>
      </c>
      <c r="K643">
        <v>-18.387533971770001</v>
      </c>
      <c r="L643">
        <f>(Table2[[#This Row],[6M Return vs Nifty]]-AVERAGE(Table2[6M Return vs Nifty]))/_xlfn.STDEV.P(Table2[6M Return vs Nifty])</f>
        <v>-0.88735088908602733</v>
      </c>
      <c r="M643">
        <v>5.4226153102154502</v>
      </c>
      <c r="N643">
        <f>(Table2[[#This Row],[1W Return vs Nifty]]-AVERAGE(Table2[1W Return vs Nifty]))/_xlfn.STDEV.P(Table2[1W Return vs Nifty])</f>
        <v>1.5297569117298955</v>
      </c>
      <c r="O643">
        <v>315.19</v>
      </c>
      <c r="P643">
        <v>317.89019756123798</v>
      </c>
      <c r="Q643">
        <v>317.69955116315401</v>
      </c>
      <c r="R643">
        <v>59.652061605973003</v>
      </c>
      <c r="S643" s="2">
        <f>(Table2[[#This Row],[Close Price]]-Table2[[#This Row],[20D EMA]])/Table2[[#This Row],[20D EMA]]</f>
        <v>2.0019670674831062E-2</v>
      </c>
      <c r="T643" s="2">
        <f>(Table2[[#This Row],[Close Price]]-Table2[[#This Row],[50D EMA]])/Table2[[#This Row],[50D EMA]]</f>
        <v>1.1355500944840016E-2</v>
      </c>
      <c r="U643" s="2">
        <f>(Table2[[#This Row],[Close Price]]-Table2[[#This Row],[200D EMA]])/Table2[[#This Row],[200D EMA]]</f>
        <v>1.1962399137587305E-2</v>
      </c>
      <c r="V643">
        <v>1.25268788957189</v>
      </c>
      <c r="W643">
        <v>318.60000000000002</v>
      </c>
      <c r="X643">
        <v>335.9</v>
      </c>
      <c r="Y643">
        <v>318.60000000000002</v>
      </c>
      <c r="Z643">
        <v>335.9</v>
      </c>
      <c r="AA643">
        <v>318.60000000000002</v>
      </c>
      <c r="AB643">
        <v>335.9</v>
      </c>
      <c r="AC643" s="2">
        <f>(Table2[[#This Row],[Close Price]]/Table2[[#This Row],[Day Low]])-1</f>
        <v>9.1023226616446795E-3</v>
      </c>
      <c r="AD643" s="2">
        <f>(Table2[[#This Row],[Day High]]/Table2[[#This Row],[Close Price]])-1</f>
        <v>4.4790046656298488E-2</v>
      </c>
      <c r="AE643" s="2">
        <f>(Table2[[#This Row],[Close Price]]/Table2[[#This Row],[Current Week Low]])-1</f>
        <v>9.1023226616446795E-3</v>
      </c>
      <c r="AF643" s="2">
        <f>(Table2[[#This Row],[Current Week High]]/Table2[[#This Row],[Close Price]])-1</f>
        <v>4.4790046656298488E-2</v>
      </c>
      <c r="AG643" s="2">
        <f>(Table2[[#This Row],[Close Price]]/Table2[[#This Row],[Current Month Low]])-1</f>
        <v>9.1023226616446795E-3</v>
      </c>
      <c r="AH643" s="2">
        <f>(Table2[[#This Row],[Current Month High]]/Table2[[#This Row],[Close Price]])-1</f>
        <v>4.4790046656298488E-2</v>
      </c>
      <c r="AI643">
        <v>21.928460342146099</v>
      </c>
      <c r="AJ643">
        <v>25.0972762645914</v>
      </c>
      <c r="AK643" t="str">
        <f>IF(AND(Table2[[#This Row],[20D EMA]]&gt;Table2[[#This Row],[50D EMA]],Table2[[#This Row],[50D EMA]]&gt;Table2[[#This Row],[200D EMA]]),"Uptrend","Downtrend/NoTrend")</f>
        <v>Downtrend/NoTrend</v>
      </c>
      <c r="AL643">
        <v>-0.11</v>
      </c>
      <c r="AM643" t="s">
        <v>10353</v>
      </c>
      <c r="AN643">
        <v>6.99</v>
      </c>
      <c r="AO643" t="s">
        <v>10354</v>
      </c>
      <c r="AP643">
        <v>-4.412802722307E-2</v>
      </c>
      <c r="AQ643">
        <f>(Table2[[#This Row],[Sharpe Ratio]]-AVERAGE(Table2[Sharpe Ratio]))/_xlfn.STDEV.P(Table2[Sharpe Ratio])</f>
        <v>-1.2321981740619656</v>
      </c>
      <c r="AR64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3">
        <f>_xlfn.RANK.AVG(Table2[[#This Row],[1Y Return vs Nifty Z-Score]],Table2[1Y Return vs Nifty Z-Score])</f>
        <v>505</v>
      </c>
      <c r="AT643">
        <f>_xlfn.RANK.AVG(Table2[[#This Row],[6M Return vs Nifty Z-Score]],Table2[6M Return vs Nifty Z-Score])</f>
        <v>607</v>
      </c>
      <c r="AU643">
        <f>_xlfn.RANK.AVG(Table2[[#This Row],[Sharpe Ratio Z-Score]],Table2[Sharpe Ratio Z-Score])</f>
        <v>656</v>
      </c>
      <c r="AV643">
        <f>(Table2[[#This Row],[Rank 1Y]]+Table2[[#This Row],[Rank 6M]]+Table2[[#This Row],[Rank Sharpe]])/3</f>
        <v>589.33333333333337</v>
      </c>
    </row>
    <row r="644" spans="1:48" x14ac:dyDescent="0.3">
      <c r="A644" t="s">
        <v>746</v>
      </c>
      <c r="B644" t="s">
        <v>747</v>
      </c>
      <c r="C644" t="s">
        <v>10323</v>
      </c>
      <c r="D644" t="s">
        <v>573</v>
      </c>
      <c r="E644">
        <v>22726.204082970002</v>
      </c>
      <c r="F644">
        <v>626.9</v>
      </c>
      <c r="G644">
        <v>-4.58552668955436</v>
      </c>
      <c r="H644">
        <f>(Table2[[#This Row],[1Y Return vs Nifty]]-AVERAGE(Table2[1Y Return vs Nifty]))/_xlfn.STDEV.P(Table2[1Y Return vs Nifty])</f>
        <v>-0.45872236222127427</v>
      </c>
      <c r="I644">
        <v>-16.636306693793301</v>
      </c>
      <c r="J644">
        <f>(Table2[[#This Row],[1M Return vs Nifty]]-AVERAGE(Table2[1M Return vs Nifty]))/_xlfn.STDEV.P(Table2[1M Return vs Nifty])</f>
        <v>-1.7203754124776811</v>
      </c>
      <c r="K644">
        <v>-20.127450210617202</v>
      </c>
      <c r="L644">
        <f>(Table2[[#This Row],[6M Return vs Nifty]]-AVERAGE(Table2[6M Return vs Nifty]))/_xlfn.STDEV.P(Table2[6M Return vs Nifty])</f>
        <v>-0.94815234183992236</v>
      </c>
      <c r="M644">
        <v>-0.31674343838959801</v>
      </c>
      <c r="N644">
        <f>(Table2[[#This Row],[1W Return vs Nifty]]-AVERAGE(Table2[1W Return vs Nifty]))/_xlfn.STDEV.P(Table2[1W Return vs Nifty])</f>
        <v>0.1506474151193877</v>
      </c>
      <c r="O644">
        <v>649.82000000000005</v>
      </c>
      <c r="P644">
        <v>670.13447430243195</v>
      </c>
      <c r="Q644">
        <v>649.48179106269401</v>
      </c>
      <c r="R644">
        <v>37.824812546399997</v>
      </c>
      <c r="S644" s="2">
        <f>(Table2[[#This Row],[Close Price]]-Table2[[#This Row],[20D EMA]])/Table2[[#This Row],[20D EMA]]</f>
        <v>-3.5271305900095522E-2</v>
      </c>
      <c r="T644" s="2">
        <f>(Table2[[#This Row],[Close Price]]-Table2[[#This Row],[50D EMA]])/Table2[[#This Row],[50D EMA]]</f>
        <v>-6.4516117227719647E-2</v>
      </c>
      <c r="U644" s="2">
        <f>(Table2[[#This Row],[Close Price]]-Table2[[#This Row],[200D EMA]])/Table2[[#This Row],[200D EMA]]</f>
        <v>-3.4768936363474175E-2</v>
      </c>
      <c r="V644">
        <v>1.0062700323398099</v>
      </c>
      <c r="W644">
        <v>625.25</v>
      </c>
      <c r="X644">
        <v>636</v>
      </c>
      <c r="Y644">
        <v>625.25</v>
      </c>
      <c r="Z644">
        <v>636</v>
      </c>
      <c r="AA644">
        <v>625.25</v>
      </c>
      <c r="AB644">
        <v>636</v>
      </c>
      <c r="AC644" s="2">
        <f>(Table2[[#This Row],[Close Price]]/Table2[[#This Row],[Day Low]])-1</f>
        <v>2.6389444222310043E-3</v>
      </c>
      <c r="AD644" s="2">
        <f>(Table2[[#This Row],[Day High]]/Table2[[#This Row],[Close Price]])-1</f>
        <v>1.4515871749880338E-2</v>
      </c>
      <c r="AE644" s="2">
        <f>(Table2[[#This Row],[Close Price]]/Table2[[#This Row],[Current Week Low]])-1</f>
        <v>2.6389444222310043E-3</v>
      </c>
      <c r="AF644" s="2">
        <f>(Table2[[#This Row],[Current Week High]]/Table2[[#This Row],[Close Price]])-1</f>
        <v>1.4515871749880338E-2</v>
      </c>
      <c r="AG644" s="2">
        <f>(Table2[[#This Row],[Close Price]]/Table2[[#This Row],[Current Month Low]])-1</f>
        <v>2.6389444222310043E-3</v>
      </c>
      <c r="AH644" s="2">
        <f>(Table2[[#This Row],[Current Month High]]/Table2[[#This Row],[Close Price]])-1</f>
        <v>1.4515871749880338E-2</v>
      </c>
      <c r="AI644">
        <v>22.706970808741399</v>
      </c>
      <c r="AJ644">
        <v>43.127853881278497</v>
      </c>
      <c r="AK644" t="str">
        <f>IF(AND(Table2[[#This Row],[20D EMA]]&gt;Table2[[#This Row],[50D EMA]],Table2[[#This Row],[50D EMA]]&gt;Table2[[#This Row],[200D EMA]]),"Uptrend","Downtrend/NoTrend")</f>
        <v>Downtrend/NoTrend</v>
      </c>
      <c r="AL644">
        <v>-0.09</v>
      </c>
      <c r="AM644" t="s">
        <v>10353</v>
      </c>
      <c r="AN644">
        <v>4.66</v>
      </c>
      <c r="AO644" t="s">
        <v>10354</v>
      </c>
      <c r="AP644">
        <v>-6.9816472406457997E-2</v>
      </c>
      <c r="AQ644">
        <f>(Table2[[#This Row],[Sharpe Ratio]]-AVERAGE(Table2[Sharpe Ratio]))/_xlfn.STDEV.P(Table2[Sharpe Ratio])</f>
        <v>-1.5261076738587893</v>
      </c>
      <c r="AR64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4">
        <f>_xlfn.RANK.AVG(Table2[[#This Row],[1Y Return vs Nifty Z-Score]],Table2[1Y Return vs Nifty Z-Score])</f>
        <v>457</v>
      </c>
      <c r="AT644">
        <f>_xlfn.RANK.AVG(Table2[[#This Row],[6M Return vs Nifty Z-Score]],Table2[6M Return vs Nifty Z-Score])</f>
        <v>628</v>
      </c>
      <c r="AU644">
        <f>_xlfn.RANK.AVG(Table2[[#This Row],[Sharpe Ratio Z-Score]],Table2[Sharpe Ratio Z-Score])</f>
        <v>686</v>
      </c>
      <c r="AV644">
        <f>(Table2[[#This Row],[Rank 1Y]]+Table2[[#This Row],[Rank 6M]]+Table2[[#This Row],[Rank Sharpe]])/3</f>
        <v>590.33333333333337</v>
      </c>
    </row>
    <row r="645" spans="1:48" x14ac:dyDescent="0.3">
      <c r="A645" t="s">
        <v>1071</v>
      </c>
      <c r="B645" t="s">
        <v>1072</v>
      </c>
      <c r="C645" t="s">
        <v>10309</v>
      </c>
      <c r="D645" t="s">
        <v>298</v>
      </c>
      <c r="E645">
        <v>12357.993413765</v>
      </c>
      <c r="F645">
        <v>918.35</v>
      </c>
      <c r="G645">
        <v>-34.369563370261297</v>
      </c>
      <c r="H645">
        <f>(Table2[[#This Row],[1Y Return vs Nifty]]-AVERAGE(Table2[1Y Return vs Nifty]))/_xlfn.STDEV.P(Table2[1Y Return vs Nifty])</f>
        <v>-0.96175419594682066</v>
      </c>
      <c r="I645">
        <v>-5.2871175529690699</v>
      </c>
      <c r="J645">
        <f>(Table2[[#This Row],[1M Return vs Nifty]]-AVERAGE(Table2[1M Return vs Nifty]))/_xlfn.STDEV.P(Table2[1M Return vs Nifty])</f>
        <v>-0.55493869145407615</v>
      </c>
      <c r="K645">
        <v>-19.241518444883202</v>
      </c>
      <c r="L645">
        <f>(Table2[[#This Row],[6M Return vs Nifty]]-AVERAGE(Table2[6M Return vs Nifty]))/_xlfn.STDEV.P(Table2[6M Return vs Nifty])</f>
        <v>-0.91719341566015411</v>
      </c>
      <c r="M645">
        <v>-2.9418942564010702</v>
      </c>
      <c r="N645">
        <f>(Table2[[#This Row],[1W Return vs Nifty]]-AVERAGE(Table2[1W Return vs Nifty]))/_xlfn.STDEV.P(Table2[1W Return vs Nifty])</f>
        <v>-0.48014960972844828</v>
      </c>
      <c r="O645">
        <v>935.34</v>
      </c>
      <c r="P645">
        <v>937.97679632457198</v>
      </c>
      <c r="Q645">
        <v>945.56830879252504</v>
      </c>
      <c r="R645">
        <v>42.301747356423597</v>
      </c>
      <c r="S645" s="2">
        <f>(Table2[[#This Row],[Close Price]]-Table2[[#This Row],[20D EMA]])/Table2[[#This Row],[20D EMA]]</f>
        <v>-1.816451771548315E-2</v>
      </c>
      <c r="T645" s="2">
        <f>(Table2[[#This Row],[Close Price]]-Table2[[#This Row],[50D EMA]])/Table2[[#This Row],[50D EMA]]</f>
        <v>-2.0924607518521616E-2</v>
      </c>
      <c r="U645" s="2">
        <f>(Table2[[#This Row],[Close Price]]-Table2[[#This Row],[200D EMA]])/Table2[[#This Row],[200D EMA]]</f>
        <v>-2.8785132220941655E-2</v>
      </c>
      <c r="V645">
        <v>1.0337401186299899</v>
      </c>
      <c r="W645">
        <v>909</v>
      </c>
      <c r="X645">
        <v>979.9</v>
      </c>
      <c r="Y645">
        <v>909</v>
      </c>
      <c r="Z645">
        <v>979.9</v>
      </c>
      <c r="AA645">
        <v>909</v>
      </c>
      <c r="AB645">
        <v>979.9</v>
      </c>
      <c r="AC645" s="2">
        <f>(Table2[[#This Row],[Close Price]]/Table2[[#This Row],[Day Low]])-1</f>
        <v>1.028602860286032E-2</v>
      </c>
      <c r="AD645" s="2">
        <f>(Table2[[#This Row],[Day High]]/Table2[[#This Row],[Close Price]])-1</f>
        <v>6.7022377089344998E-2</v>
      </c>
      <c r="AE645" s="2">
        <f>(Table2[[#This Row],[Close Price]]/Table2[[#This Row],[Current Week Low]])-1</f>
        <v>1.028602860286032E-2</v>
      </c>
      <c r="AF645" s="2">
        <f>(Table2[[#This Row],[Current Week High]]/Table2[[#This Row],[Close Price]])-1</f>
        <v>6.7022377089344998E-2</v>
      </c>
      <c r="AG645" s="2">
        <f>(Table2[[#This Row],[Close Price]]/Table2[[#This Row],[Current Month Low]])-1</f>
        <v>1.028602860286032E-2</v>
      </c>
      <c r="AH645" s="2">
        <f>(Table2[[#This Row],[Current Month High]]/Table2[[#This Row],[Close Price]])-1</f>
        <v>6.7022377089344998E-2</v>
      </c>
      <c r="AI645">
        <v>35.8959002558937</v>
      </c>
      <c r="AJ645">
        <v>17.428553161562501</v>
      </c>
      <c r="AK645" t="str">
        <f>IF(AND(Table2[[#This Row],[20D EMA]]&gt;Table2[[#This Row],[50D EMA]],Table2[[#This Row],[50D EMA]]&gt;Table2[[#This Row],[200D EMA]]),"Uptrend","Downtrend/NoTrend")</f>
        <v>Downtrend/NoTrend</v>
      </c>
      <c r="AL645">
        <v>-0.23</v>
      </c>
      <c r="AM645" t="s">
        <v>10353</v>
      </c>
      <c r="AN645">
        <v>3.15</v>
      </c>
      <c r="AO645" t="s">
        <v>10354</v>
      </c>
      <c r="AP645">
        <v>5.3875648264519998E-3</v>
      </c>
      <c r="AQ645">
        <f>(Table2[[#This Row],[Sharpe Ratio]]-AVERAGE(Table2[Sharpe Ratio]))/_xlfn.STDEV.P(Table2[Sharpe Ratio])</f>
        <v>-0.66567486805706677</v>
      </c>
      <c r="AR64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5">
        <f>_xlfn.RANK.AVG(Table2[[#This Row],[1Y Return vs Nifty Z-Score]],Table2[1Y Return vs Nifty Z-Score])</f>
        <v>650</v>
      </c>
      <c r="AT645">
        <f>_xlfn.RANK.AVG(Table2[[#This Row],[6M Return vs Nifty Z-Score]],Table2[6M Return vs Nifty Z-Score])</f>
        <v>617</v>
      </c>
      <c r="AU645">
        <f>_xlfn.RANK.AVG(Table2[[#This Row],[Sharpe Ratio Z-Score]],Table2[Sharpe Ratio Z-Score])</f>
        <v>507</v>
      </c>
      <c r="AV645">
        <f>(Table2[[#This Row],[Rank 1Y]]+Table2[[#This Row],[Rank 6M]]+Table2[[#This Row],[Rank Sharpe]])/3</f>
        <v>591.33333333333337</v>
      </c>
    </row>
    <row r="646" spans="1:48" x14ac:dyDescent="0.3">
      <c r="A646" t="s">
        <v>2261</v>
      </c>
      <c r="B646" t="s">
        <v>2262</v>
      </c>
      <c r="C646" t="s">
        <v>10325</v>
      </c>
      <c r="D646" t="s">
        <v>1922</v>
      </c>
      <c r="E646">
        <v>2469.6474345199999</v>
      </c>
      <c r="F646">
        <v>51.8</v>
      </c>
      <c r="G646">
        <v>-16.469419768930099</v>
      </c>
      <c r="H646">
        <f>(Table2[[#This Row],[1Y Return vs Nifty]]-AVERAGE(Table2[1Y Return vs Nifty]))/_xlfn.STDEV.P(Table2[1Y Return vs Nifty])</f>
        <v>-0.65943311851002928</v>
      </c>
      <c r="I646">
        <v>-4.6067651943411603</v>
      </c>
      <c r="J646">
        <f>(Table2[[#This Row],[1M Return vs Nifty]]-AVERAGE(Table2[1M Return vs Nifty]))/_xlfn.STDEV.P(Table2[1M Return vs Nifty])</f>
        <v>-0.48507399784985961</v>
      </c>
      <c r="K646">
        <v>-20.4602652557823</v>
      </c>
      <c r="L646">
        <f>(Table2[[#This Row],[6M Return vs Nifty]]-AVERAGE(Table2[6M Return vs Nifty]))/_xlfn.STDEV.P(Table2[6M Return vs Nifty])</f>
        <v>-0.95978257885512408</v>
      </c>
      <c r="M646">
        <v>-0.93987002341196801</v>
      </c>
      <c r="N646">
        <f>(Table2[[#This Row],[1W Return vs Nifty]]-AVERAGE(Table2[1W Return vs Nifty]))/_xlfn.STDEV.P(Table2[1W Return vs Nifty])</f>
        <v>9.1643843079982463E-4</v>
      </c>
      <c r="O646">
        <v>52.73</v>
      </c>
      <c r="P646">
        <v>52.9724549494493</v>
      </c>
      <c r="Q646">
        <v>51.876457919667402</v>
      </c>
      <c r="R646">
        <v>41.045974837585803</v>
      </c>
      <c r="S646" s="2">
        <f>(Table2[[#This Row],[Close Price]]-Table2[[#This Row],[20D EMA]])/Table2[[#This Row],[20D EMA]]</f>
        <v>-1.7637018774890951E-2</v>
      </c>
      <c r="T646" s="2">
        <f>(Table2[[#This Row],[Close Price]]-Table2[[#This Row],[50D EMA]])/Table2[[#This Row],[50D EMA]]</f>
        <v>-2.2133294569189908E-2</v>
      </c>
      <c r="U646" s="2">
        <f>(Table2[[#This Row],[Close Price]]-Table2[[#This Row],[200D EMA]])/Table2[[#This Row],[200D EMA]]</f>
        <v>-1.4738461863723E-3</v>
      </c>
      <c r="V646">
        <v>0.80432200477932203</v>
      </c>
      <c r="W646">
        <v>51.51</v>
      </c>
      <c r="X646">
        <v>52.89</v>
      </c>
      <c r="Y646">
        <v>51.51</v>
      </c>
      <c r="Z646">
        <v>52.89</v>
      </c>
      <c r="AA646">
        <v>51.51</v>
      </c>
      <c r="AB646">
        <v>52.89</v>
      </c>
      <c r="AC646" s="2">
        <f>(Table2[[#This Row],[Close Price]]/Table2[[#This Row],[Day Low]])-1</f>
        <v>5.6299747621821883E-3</v>
      </c>
      <c r="AD646" s="2">
        <f>(Table2[[#This Row],[Day High]]/Table2[[#This Row],[Close Price]])-1</f>
        <v>2.1042471042471034E-2</v>
      </c>
      <c r="AE646" s="2">
        <f>(Table2[[#This Row],[Close Price]]/Table2[[#This Row],[Current Week Low]])-1</f>
        <v>5.6299747621821883E-3</v>
      </c>
      <c r="AF646" s="2">
        <f>(Table2[[#This Row],[Current Week High]]/Table2[[#This Row],[Close Price]])-1</f>
        <v>2.1042471042471034E-2</v>
      </c>
      <c r="AG646" s="2">
        <f>(Table2[[#This Row],[Close Price]]/Table2[[#This Row],[Current Month Low]])-1</f>
        <v>5.6299747621821883E-3</v>
      </c>
      <c r="AH646" s="2">
        <f>(Table2[[#This Row],[Current Month High]]/Table2[[#This Row],[Close Price]])-1</f>
        <v>2.1042471042471034E-2</v>
      </c>
      <c r="AI646">
        <v>33.976833976834001</v>
      </c>
      <c r="AJ646">
        <v>27.272727272727199</v>
      </c>
      <c r="AK646" t="str">
        <f>IF(AND(Table2[[#This Row],[20D EMA]]&gt;Table2[[#This Row],[50D EMA]],Table2[[#This Row],[50D EMA]]&gt;Table2[[#This Row],[200D EMA]]),"Uptrend","Downtrend/NoTrend")</f>
        <v>Downtrend/NoTrend</v>
      </c>
      <c r="AL646">
        <v>-0.04</v>
      </c>
      <c r="AM646" t="s">
        <v>10353</v>
      </c>
      <c r="AN646">
        <v>1.47</v>
      </c>
      <c r="AO646" t="s">
        <v>10354</v>
      </c>
      <c r="AP646">
        <v>-1.3110293652815999E-2</v>
      </c>
      <c r="AQ646">
        <f>(Table2[[#This Row],[Sharpe Ratio]]-AVERAGE(Table2[Sharpe Ratio]))/_xlfn.STDEV.P(Table2[Sharpe Ratio])</f>
        <v>-0.87731462648315683</v>
      </c>
      <c r="AR64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6">
        <f>_xlfn.RANK.AVG(Table2[[#This Row],[1Y Return vs Nifty Z-Score]],Table2[1Y Return vs Nifty Z-Score])</f>
        <v>544</v>
      </c>
      <c r="AT646">
        <f>_xlfn.RANK.AVG(Table2[[#This Row],[6M Return vs Nifty Z-Score]],Table2[6M Return vs Nifty Z-Score])</f>
        <v>633</v>
      </c>
      <c r="AU646">
        <f>_xlfn.RANK.AVG(Table2[[#This Row],[Sharpe Ratio Z-Score]],Table2[Sharpe Ratio Z-Score])</f>
        <v>598</v>
      </c>
      <c r="AV646">
        <f>(Table2[[#This Row],[Rank 1Y]]+Table2[[#This Row],[Rank 6M]]+Table2[[#This Row],[Rank Sharpe]])/3</f>
        <v>591.66666666666663</v>
      </c>
    </row>
    <row r="647" spans="1:48" x14ac:dyDescent="0.3">
      <c r="A647" t="s">
        <v>416</v>
      </c>
      <c r="B647" t="s">
        <v>417</v>
      </c>
      <c r="C647" t="s">
        <v>10310</v>
      </c>
      <c r="D647" t="s">
        <v>24</v>
      </c>
      <c r="E647">
        <v>56109.970609536998</v>
      </c>
      <c r="F647">
        <v>75.010000000000005</v>
      </c>
      <c r="G647">
        <v>-53.874951118889598</v>
      </c>
      <c r="H647">
        <f>(Table2[[#This Row],[1Y Return vs Nifty]]-AVERAGE(Table2[1Y Return vs Nifty]))/_xlfn.STDEV.P(Table2[1Y Return vs Nifty])</f>
        <v>-1.2911867396918419</v>
      </c>
      <c r="I647">
        <v>-3.0223168187213001</v>
      </c>
      <c r="J647">
        <f>(Table2[[#This Row],[1M Return vs Nifty]]-AVERAGE(Table2[1M Return vs Nifty]))/_xlfn.STDEV.P(Table2[1M Return vs Nifty])</f>
        <v>-0.32236860131441336</v>
      </c>
      <c r="K647">
        <v>-22.094123523498801</v>
      </c>
      <c r="L647">
        <f>(Table2[[#This Row],[6M Return vs Nifty]]-AVERAGE(Table2[6M Return vs Nifty]))/_xlfn.STDEV.P(Table2[6M Return vs Nifty])</f>
        <v>-1.016877830944354</v>
      </c>
      <c r="M647">
        <v>-2.3685635942946801</v>
      </c>
      <c r="N647">
        <f>(Table2[[#This Row],[1W Return vs Nifty]]-AVERAGE(Table2[1W Return vs Nifty]))/_xlfn.STDEV.P(Table2[1W Return vs Nifty])</f>
        <v>-0.34238408653283192</v>
      </c>
      <c r="O647">
        <v>73.989999999999995</v>
      </c>
      <c r="P647">
        <v>75.438379877779397</v>
      </c>
      <c r="Q647">
        <v>78.506001822337197</v>
      </c>
      <c r="R647">
        <v>61.085295753322903</v>
      </c>
      <c r="S647" s="2">
        <f>(Table2[[#This Row],[Close Price]]-Table2[[#This Row],[20D EMA]])/Table2[[#This Row],[20D EMA]]</f>
        <v>1.3785646709014871E-2</v>
      </c>
      <c r="T647" s="2">
        <f>(Table2[[#This Row],[Close Price]]-Table2[[#This Row],[50D EMA]])/Table2[[#This Row],[50D EMA]]</f>
        <v>-5.678540266551675E-3</v>
      </c>
      <c r="U647" s="2">
        <f>(Table2[[#This Row],[Close Price]]-Table2[[#This Row],[200D EMA]])/Table2[[#This Row],[200D EMA]]</f>
        <v>-4.4531650334821656E-2</v>
      </c>
      <c r="V647">
        <v>0.71652960320932901</v>
      </c>
      <c r="W647">
        <v>73.319999999999993</v>
      </c>
      <c r="X647">
        <v>75.540000000000006</v>
      </c>
      <c r="Y647">
        <v>73.319999999999993</v>
      </c>
      <c r="Z647">
        <v>75.540000000000006</v>
      </c>
      <c r="AA647">
        <v>73.319999999999993</v>
      </c>
      <c r="AB647">
        <v>75.540000000000006</v>
      </c>
      <c r="AC647" s="2">
        <f>(Table2[[#This Row],[Close Price]]/Table2[[#This Row],[Day Low]])-1</f>
        <v>2.3049645390071039E-2</v>
      </c>
      <c r="AD647" s="2">
        <f>(Table2[[#This Row],[Day High]]/Table2[[#This Row],[Close Price]])-1</f>
        <v>7.0657245700573856E-3</v>
      </c>
      <c r="AE647" s="2">
        <f>(Table2[[#This Row],[Close Price]]/Table2[[#This Row],[Current Week Low]])-1</f>
        <v>2.3049645390071039E-2</v>
      </c>
      <c r="AF647" s="2">
        <f>(Table2[[#This Row],[Current Week High]]/Table2[[#This Row],[Close Price]])-1</f>
        <v>7.0657245700573856E-3</v>
      </c>
      <c r="AG647" s="2">
        <f>(Table2[[#This Row],[Close Price]]/Table2[[#This Row],[Current Month Low]])-1</f>
        <v>2.3049645390071039E-2</v>
      </c>
      <c r="AH647" s="2">
        <f>(Table2[[#This Row],[Current Month High]]/Table2[[#This Row],[Close Price]])-1</f>
        <v>7.0657245700573856E-3</v>
      </c>
      <c r="AI647">
        <v>34.2487668310891</v>
      </c>
      <c r="AJ647">
        <v>6.5029106914667096</v>
      </c>
      <c r="AK647" t="str">
        <f>IF(AND(Table2[[#This Row],[20D EMA]]&gt;Table2[[#This Row],[50D EMA]],Table2[[#This Row],[50D EMA]]&gt;Table2[[#This Row],[200D EMA]]),"Uptrend","Downtrend/NoTrend")</f>
        <v>Downtrend/NoTrend</v>
      </c>
      <c r="AL647">
        <v>-7.0000000000000007E-2</v>
      </c>
      <c r="AM647" t="s">
        <v>10353</v>
      </c>
      <c r="AN647">
        <v>6.25</v>
      </c>
      <c r="AO647" t="s">
        <v>10354</v>
      </c>
      <c r="AP647">
        <v>3.9469982320039003E-2</v>
      </c>
      <c r="AQ647">
        <f>(Table2[[#This Row],[Sharpe Ratio]]-AVERAGE(Table2[Sharpe Ratio]))/_xlfn.STDEV.P(Table2[Sharpe Ratio])</f>
        <v>-0.27572731747956125</v>
      </c>
      <c r="AR64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7">
        <f>_xlfn.RANK.AVG(Table2[[#This Row],[1Y Return vs Nifty Z-Score]],Table2[1Y Return vs Nifty Z-Score])</f>
        <v>717</v>
      </c>
      <c r="AT647">
        <f>_xlfn.RANK.AVG(Table2[[#This Row],[6M Return vs Nifty Z-Score]],Table2[6M Return vs Nifty Z-Score])</f>
        <v>647</v>
      </c>
      <c r="AU647">
        <f>_xlfn.RANK.AVG(Table2[[#This Row],[Sharpe Ratio Z-Score]],Table2[Sharpe Ratio Z-Score])</f>
        <v>413</v>
      </c>
      <c r="AV647">
        <f>(Table2[[#This Row],[Rank 1Y]]+Table2[[#This Row],[Rank 6M]]+Table2[[#This Row],[Rank Sharpe]])/3</f>
        <v>592.33333333333337</v>
      </c>
    </row>
    <row r="648" spans="1:48" x14ac:dyDescent="0.3">
      <c r="A648" t="s">
        <v>102</v>
      </c>
      <c r="B648" t="s">
        <v>103</v>
      </c>
      <c r="C648" t="s">
        <v>10320</v>
      </c>
      <c r="D648" t="s">
        <v>104</v>
      </c>
      <c r="E648">
        <v>302071.682201905</v>
      </c>
      <c r="F648">
        <v>3150.95</v>
      </c>
      <c r="G648">
        <v>-32.680613288728097</v>
      </c>
      <c r="H648">
        <f>(Table2[[#This Row],[1Y Return vs Nifty]]-AVERAGE(Table2[1Y Return vs Nifty]))/_xlfn.STDEV.P(Table2[1Y Return vs Nifty])</f>
        <v>-0.93322899415189764</v>
      </c>
      <c r="I648">
        <v>-0.31319197001205901</v>
      </c>
      <c r="J648">
        <f>(Table2[[#This Row],[1M Return vs Nifty]]-AVERAGE(Table2[1M Return vs Nifty]))/_xlfn.STDEV.P(Table2[1M Return vs Nifty])</f>
        <v>-4.4171318552944767E-2</v>
      </c>
      <c r="K648">
        <v>-2.3928570166076901</v>
      </c>
      <c r="L648">
        <f>(Table2[[#This Row],[6M Return vs Nifty]]-AVERAGE(Table2[6M Return vs Nifty]))/_xlfn.STDEV.P(Table2[6M Return vs Nifty])</f>
        <v>-0.32841616941960566</v>
      </c>
      <c r="M648">
        <v>-2.0050148020407601</v>
      </c>
      <c r="N648">
        <f>(Table2[[#This Row],[1W Return vs Nifty]]-AVERAGE(Table2[1W Return vs Nifty]))/_xlfn.STDEV.P(Table2[1W Return vs Nifty])</f>
        <v>-0.25502701166788805</v>
      </c>
      <c r="O648">
        <v>3100.96</v>
      </c>
      <c r="P648">
        <v>3033.6639262295398</v>
      </c>
      <c r="Q648">
        <v>3004.8627294867301</v>
      </c>
      <c r="R648">
        <v>60.791738216141702</v>
      </c>
      <c r="S648" s="2">
        <f>(Table2[[#This Row],[Close Price]]-Table2[[#This Row],[20D EMA]])/Table2[[#This Row],[20D EMA]]</f>
        <v>1.612081419947364E-2</v>
      </c>
      <c r="T648" s="2">
        <f>(Table2[[#This Row],[Close Price]]-Table2[[#This Row],[50D EMA]])/Table2[[#This Row],[50D EMA]]</f>
        <v>3.8661525014813278E-2</v>
      </c>
      <c r="U648" s="2">
        <f>(Table2[[#This Row],[Close Price]]-Table2[[#This Row],[200D EMA]])/Table2[[#This Row],[200D EMA]]</f>
        <v>4.8616953140559367E-2</v>
      </c>
      <c r="V648">
        <v>0.63614517491593103</v>
      </c>
      <c r="W648">
        <v>3139.6</v>
      </c>
      <c r="X648">
        <v>3184</v>
      </c>
      <c r="Y648">
        <v>3139.6</v>
      </c>
      <c r="Z648">
        <v>3184</v>
      </c>
      <c r="AA648">
        <v>3139.6</v>
      </c>
      <c r="AB648">
        <v>3184</v>
      </c>
      <c r="AC648" s="2">
        <f>(Table2[[#This Row],[Close Price]]/Table2[[#This Row],[Day Low]])-1</f>
        <v>3.6151102051216188E-3</v>
      </c>
      <c r="AD648" s="2">
        <f>(Table2[[#This Row],[Day High]]/Table2[[#This Row],[Close Price]])-1</f>
        <v>1.0488900172963778E-2</v>
      </c>
      <c r="AE648" s="2">
        <f>(Table2[[#This Row],[Close Price]]/Table2[[#This Row],[Current Week Low]])-1</f>
        <v>3.6151102051216188E-3</v>
      </c>
      <c r="AF648" s="2">
        <f>(Table2[[#This Row],[Current Week High]]/Table2[[#This Row],[Close Price]])-1</f>
        <v>1.0488900172963778E-2</v>
      </c>
      <c r="AG648" s="2">
        <f>(Table2[[#This Row],[Close Price]]/Table2[[#This Row],[Current Month Low]])-1</f>
        <v>3.6151102051216188E-3</v>
      </c>
      <c r="AH648" s="2">
        <f>(Table2[[#This Row],[Current Month High]]/Table2[[#This Row],[Close Price]])-1</f>
        <v>1.0488900172963778E-2</v>
      </c>
      <c r="AI648">
        <v>8.6323172376584907</v>
      </c>
      <c r="AJ648">
        <v>18.008688813153</v>
      </c>
      <c r="AK648" t="str">
        <f>IF(AND(Table2[[#This Row],[20D EMA]]&gt;Table2[[#This Row],[50D EMA]],Table2[[#This Row],[50D EMA]]&gt;Table2[[#This Row],[200D EMA]]),"Uptrend","Downtrend/NoTrend")</f>
        <v>Uptrend</v>
      </c>
      <c r="AL648">
        <v>0.05</v>
      </c>
      <c r="AM648" t="s">
        <v>10354</v>
      </c>
      <c r="AN648">
        <v>4.13</v>
      </c>
      <c r="AO648" t="s">
        <v>10354</v>
      </c>
      <c r="AP648">
        <v>-7.6994508988482993E-2</v>
      </c>
      <c r="AQ648">
        <f>(Table2[[#This Row],[Sharpe Ratio]]-AVERAGE(Table2[Sharpe Ratio]))/_xlfn.STDEV.P(Table2[Sharpe Ratio])</f>
        <v>-1.6082338253749793</v>
      </c>
      <c r="AR64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-3.1690773191673154</v>
      </c>
      <c r="AS648">
        <f>_xlfn.RANK.AVG(Table2[[#This Row],[1Y Return vs Nifty Z-Score]],Table2[1Y Return vs Nifty Z-Score])</f>
        <v>645</v>
      </c>
      <c r="AT648">
        <f>_xlfn.RANK.AVG(Table2[[#This Row],[6M Return vs Nifty Z-Score]],Table2[6M Return vs Nifty Z-Score])</f>
        <v>437</v>
      </c>
      <c r="AU648">
        <f>_xlfn.RANK.AVG(Table2[[#This Row],[Sharpe Ratio Z-Score]],Table2[Sharpe Ratio Z-Score])</f>
        <v>696</v>
      </c>
      <c r="AV648">
        <f>(Table2[[#This Row],[Rank 1Y]]+Table2[[#This Row],[Rank 6M]]+Table2[[#This Row],[Rank Sharpe]])/3</f>
        <v>592.66666666666663</v>
      </c>
    </row>
    <row r="649" spans="1:48" x14ac:dyDescent="0.3">
      <c r="A649" t="s">
        <v>834</v>
      </c>
      <c r="B649" t="s">
        <v>835</v>
      </c>
      <c r="C649" t="s">
        <v>10310</v>
      </c>
      <c r="D649" t="s">
        <v>51</v>
      </c>
      <c r="E649">
        <v>19257.334373950001</v>
      </c>
      <c r="F649">
        <v>1207.75</v>
      </c>
      <c r="G649">
        <v>-47.2468751333234</v>
      </c>
      <c r="H649">
        <f>(Table2[[#This Row],[1Y Return vs Nifty]]-AVERAGE(Table2[1Y Return vs Nifty]))/_xlfn.STDEV.P(Table2[1Y Return vs Nifty])</f>
        <v>-1.1792431085167112</v>
      </c>
      <c r="I649">
        <v>-8.9884980126064793</v>
      </c>
      <c r="J649">
        <f>(Table2[[#This Row],[1M Return vs Nifty]]-AVERAGE(Table2[1M Return vs Nifty]))/_xlfn.STDEV.P(Table2[1M Return vs Nifty])</f>
        <v>-0.93502969642497247</v>
      </c>
      <c r="K649">
        <v>-31.440910525938602</v>
      </c>
      <c r="L649">
        <f>(Table2[[#This Row],[6M Return vs Nifty]]-AVERAGE(Table2[6M Return vs Nifty]))/_xlfn.STDEV.P(Table2[6M Return vs Nifty])</f>
        <v>-1.3435017313604427</v>
      </c>
      <c r="M649">
        <v>-0.76800661146938298</v>
      </c>
      <c r="N649">
        <f>(Table2[[#This Row],[1W Return vs Nifty]]-AVERAGE(Table2[1W Return vs Nifty]))/_xlfn.STDEV.P(Table2[1W Return vs Nifty])</f>
        <v>4.2213467229968396E-2</v>
      </c>
      <c r="O649">
        <v>1230.49</v>
      </c>
      <c r="P649">
        <v>1280.2653115773101</v>
      </c>
      <c r="Q649">
        <v>1376.0285527511901</v>
      </c>
      <c r="R649">
        <v>43.292078364144203</v>
      </c>
      <c r="S649" s="2">
        <f>(Table2[[#This Row],[Close Price]]-Table2[[#This Row],[20D EMA]])/Table2[[#This Row],[20D EMA]]</f>
        <v>-1.8480442750449015E-2</v>
      </c>
      <c r="T649" s="2">
        <f>(Table2[[#This Row],[Close Price]]-Table2[[#This Row],[50D EMA]])/Table2[[#This Row],[50D EMA]]</f>
        <v>-5.6640846956924798E-2</v>
      </c>
      <c r="U649" s="2">
        <f>(Table2[[#This Row],[Close Price]]-Table2[[#This Row],[200D EMA]])/Table2[[#This Row],[200D EMA]]</f>
        <v>-0.12229292220335038</v>
      </c>
      <c r="V649">
        <v>0.56681198349216999</v>
      </c>
      <c r="W649">
        <v>1203.3</v>
      </c>
      <c r="X649">
        <v>1235</v>
      </c>
      <c r="Y649">
        <v>1203.3</v>
      </c>
      <c r="Z649">
        <v>1235</v>
      </c>
      <c r="AA649">
        <v>1203.3</v>
      </c>
      <c r="AB649">
        <v>1235</v>
      </c>
      <c r="AC649" s="2">
        <f>(Table2[[#This Row],[Close Price]]/Table2[[#This Row],[Day Low]])-1</f>
        <v>3.6981633840273975E-3</v>
      </c>
      <c r="AD649" s="2">
        <f>(Table2[[#This Row],[Day High]]/Table2[[#This Row],[Close Price]])-1</f>
        <v>2.2562616435520599E-2</v>
      </c>
      <c r="AE649" s="2">
        <f>(Table2[[#This Row],[Close Price]]/Table2[[#This Row],[Current Week Low]])-1</f>
        <v>3.6981633840273975E-3</v>
      </c>
      <c r="AF649" s="2">
        <f>(Table2[[#This Row],[Current Week High]]/Table2[[#This Row],[Close Price]])-1</f>
        <v>2.2562616435520599E-2</v>
      </c>
      <c r="AG649" s="2">
        <f>(Table2[[#This Row],[Close Price]]/Table2[[#This Row],[Current Month Low]])-1</f>
        <v>3.6981633840273975E-3</v>
      </c>
      <c r="AH649" s="2">
        <f>(Table2[[#This Row],[Current Month High]]/Table2[[#This Row],[Close Price]])-1</f>
        <v>2.2562616435520599E-2</v>
      </c>
      <c r="AI649">
        <v>48.706271993376099</v>
      </c>
      <c r="AJ649">
        <v>4.74848222029489</v>
      </c>
      <c r="AK649" t="str">
        <f>IF(AND(Table2[[#This Row],[20D EMA]]&gt;Table2[[#This Row],[50D EMA]],Table2[[#This Row],[50D EMA]]&gt;Table2[[#This Row],[200D EMA]]),"Uptrend","Downtrend/NoTrend")</f>
        <v>Downtrend/NoTrend</v>
      </c>
      <c r="AL649">
        <v>-0.23</v>
      </c>
      <c r="AM649" t="s">
        <v>10353</v>
      </c>
      <c r="AN649">
        <v>2.56</v>
      </c>
      <c r="AO649" t="s">
        <v>10354</v>
      </c>
      <c r="AP649">
        <v>5.0561455864201001E-2</v>
      </c>
      <c r="AQ649">
        <f>(Table2[[#This Row],[Sharpe Ratio]]-AVERAGE(Table2[Sharpe Ratio]))/_xlfn.STDEV.P(Table2[Sharpe Ratio])</f>
        <v>-0.1488263151766879</v>
      </c>
      <c r="AR64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9">
        <f>_xlfn.RANK.AVG(Table2[[#This Row],[1Y Return vs Nifty Z-Score]],Table2[1Y Return vs Nifty Z-Score])</f>
        <v>699</v>
      </c>
      <c r="AT649">
        <f>_xlfn.RANK.AVG(Table2[[#This Row],[6M Return vs Nifty Z-Score]],Table2[6M Return vs Nifty Z-Score])</f>
        <v>702</v>
      </c>
      <c r="AU649">
        <f>_xlfn.RANK.AVG(Table2[[#This Row],[Sharpe Ratio Z-Score]],Table2[Sharpe Ratio Z-Score])</f>
        <v>377</v>
      </c>
      <c r="AV649">
        <f>(Table2[[#This Row],[Rank 1Y]]+Table2[[#This Row],[Rank 6M]]+Table2[[#This Row],[Rank Sharpe]])/3</f>
        <v>592.66666666666663</v>
      </c>
    </row>
    <row r="650" spans="1:48" x14ac:dyDescent="0.3">
      <c r="A650" t="s">
        <v>2225</v>
      </c>
      <c r="B650" t="s">
        <v>2226</v>
      </c>
      <c r="C650" t="s">
        <v>10314</v>
      </c>
      <c r="D650" t="s">
        <v>276</v>
      </c>
      <c r="E650">
        <v>2563.0822173199999</v>
      </c>
      <c r="F650">
        <v>436.6</v>
      </c>
      <c r="G650">
        <v>-34.446112486268802</v>
      </c>
      <c r="H650">
        <f>(Table2[[#This Row],[1Y Return vs Nifty]]-AVERAGE(Table2[1Y Return vs Nifty]))/_xlfn.STDEV.P(Table2[1Y Return vs Nifty])</f>
        <v>-0.96304705771059473</v>
      </c>
      <c r="I650">
        <v>2.7541808771312302</v>
      </c>
      <c r="J650">
        <f>(Table2[[#This Row],[1M Return vs Nifty]]-AVERAGE(Table2[1M Return vs Nifty]))/_xlfn.STDEV.P(Table2[1M Return vs Nifty])</f>
        <v>0.27081408778524702</v>
      </c>
      <c r="K650">
        <v>-6.0290872004308902</v>
      </c>
      <c r="L650">
        <f>(Table2[[#This Row],[6M Return vs Nifty]]-AVERAGE(Table2[6M Return vs Nifty]))/_xlfn.STDEV.P(Table2[6M Return vs Nifty])</f>
        <v>-0.45548439993999984</v>
      </c>
      <c r="M650">
        <v>-4.5722736508746804</v>
      </c>
      <c r="N650">
        <f>(Table2[[#This Row],[1W Return vs Nifty]]-AVERAGE(Table2[1W Return vs Nifty]))/_xlfn.STDEV.P(Table2[1W Return vs Nifty])</f>
        <v>-0.87191318550128816</v>
      </c>
      <c r="O650">
        <v>430.94</v>
      </c>
      <c r="P650">
        <v>419.09596373668597</v>
      </c>
      <c r="Q650">
        <v>410.488111473071</v>
      </c>
      <c r="R650">
        <v>51.871603625137801</v>
      </c>
      <c r="S650" s="2">
        <f>(Table2[[#This Row],[Close Price]]-Table2[[#This Row],[20D EMA]])/Table2[[#This Row],[20D EMA]]</f>
        <v>1.3134078990114692E-2</v>
      </c>
      <c r="T650" s="2">
        <f>(Table2[[#This Row],[Close Price]]-Table2[[#This Row],[50D EMA]])/Table2[[#This Row],[50D EMA]]</f>
        <v>4.176617714770374E-2</v>
      </c>
      <c r="U650" s="2">
        <f>(Table2[[#This Row],[Close Price]]-Table2[[#This Row],[200D EMA]])/Table2[[#This Row],[200D EMA]]</f>
        <v>6.361180213776306E-2</v>
      </c>
      <c r="V650">
        <v>2.1258386402631002</v>
      </c>
      <c r="W650">
        <v>433.15</v>
      </c>
      <c r="X650">
        <v>444.8</v>
      </c>
      <c r="Y650">
        <v>433.15</v>
      </c>
      <c r="Z650">
        <v>444.8</v>
      </c>
      <c r="AA650">
        <v>433.15</v>
      </c>
      <c r="AB650">
        <v>444.8</v>
      </c>
      <c r="AC650" s="2">
        <f>(Table2[[#This Row],[Close Price]]/Table2[[#This Row],[Day Low]])-1</f>
        <v>7.9649082304051877E-3</v>
      </c>
      <c r="AD650" s="2">
        <f>(Table2[[#This Row],[Day High]]/Table2[[#This Row],[Close Price]])-1</f>
        <v>1.8781493357764578E-2</v>
      </c>
      <c r="AE650" s="2">
        <f>(Table2[[#This Row],[Close Price]]/Table2[[#This Row],[Current Week Low]])-1</f>
        <v>7.9649082304051877E-3</v>
      </c>
      <c r="AF650" s="2">
        <f>(Table2[[#This Row],[Current Week High]]/Table2[[#This Row],[Close Price]])-1</f>
        <v>1.8781493357764578E-2</v>
      </c>
      <c r="AG650" s="2">
        <f>(Table2[[#This Row],[Close Price]]/Table2[[#This Row],[Current Month Low]])-1</f>
        <v>7.9649082304051877E-3</v>
      </c>
      <c r="AH650" s="2">
        <f>(Table2[[#This Row],[Current Month High]]/Table2[[#This Row],[Close Price]])-1</f>
        <v>1.8781493357764578E-2</v>
      </c>
      <c r="AI650">
        <v>22.743930371049</v>
      </c>
      <c r="AJ650">
        <v>31.963125283360998</v>
      </c>
      <c r="AK650" t="str">
        <f>IF(AND(Table2[[#This Row],[20D EMA]]&gt;Table2[[#This Row],[50D EMA]],Table2[[#This Row],[50D EMA]]&gt;Table2[[#This Row],[200D EMA]]),"Uptrend","Downtrend/NoTrend")</f>
        <v>Uptrend</v>
      </c>
      <c r="AL650">
        <v>-0.04</v>
      </c>
      <c r="AM650" t="s">
        <v>10353</v>
      </c>
      <c r="AN650">
        <v>13.08</v>
      </c>
      <c r="AO650" t="s">
        <v>10354</v>
      </c>
      <c r="AP650">
        <v>-3.7441934235706999E-2</v>
      </c>
      <c r="AQ650">
        <f>(Table2[[#This Row],[Sharpe Ratio]]-AVERAGE(Table2[Sharpe Ratio]))/_xlfn.STDEV.P(Table2[Sharpe Ratio])</f>
        <v>-1.1557005023857643</v>
      </c>
      <c r="AR65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-3.1753310577524001</v>
      </c>
      <c r="AS650">
        <f>_xlfn.RANK.AVG(Table2[[#This Row],[1Y Return vs Nifty Z-Score]],Table2[1Y Return vs Nifty Z-Score])</f>
        <v>651</v>
      </c>
      <c r="AT650">
        <f>_xlfn.RANK.AVG(Table2[[#This Row],[6M Return vs Nifty Z-Score]],Table2[6M Return vs Nifty Z-Score])</f>
        <v>479</v>
      </c>
      <c r="AU650">
        <f>_xlfn.RANK.AVG(Table2[[#This Row],[Sharpe Ratio Z-Score]],Table2[Sharpe Ratio Z-Score])</f>
        <v>648</v>
      </c>
      <c r="AV650">
        <f>(Table2[[#This Row],[Rank 1Y]]+Table2[[#This Row],[Rank 6M]]+Table2[[#This Row],[Rank Sharpe]])/3</f>
        <v>592.66666666666663</v>
      </c>
    </row>
    <row r="651" spans="1:48" x14ac:dyDescent="0.3">
      <c r="A651" t="s">
        <v>1998</v>
      </c>
      <c r="B651" t="s">
        <v>1999</v>
      </c>
      <c r="C651" t="s">
        <v>10321</v>
      </c>
      <c r="D651" t="s">
        <v>132</v>
      </c>
      <c r="E651">
        <v>3342.8543393099999</v>
      </c>
      <c r="F651">
        <v>507.7</v>
      </c>
      <c r="G651">
        <v>-32.581271980103203</v>
      </c>
      <c r="H651">
        <f>(Table2[[#This Row],[1Y Return vs Nifty]]-AVERAGE(Table2[1Y Return vs Nifty]))/_xlfn.STDEV.P(Table2[1Y Return vs Nifty])</f>
        <v>-0.93155118797746972</v>
      </c>
      <c r="I651">
        <v>0.46051130995485701</v>
      </c>
      <c r="J651">
        <f>(Table2[[#This Row],[1M Return vs Nifty]]-AVERAGE(Table2[1M Return vs Nifty]))/_xlfn.STDEV.P(Table2[1M Return vs Nifty])</f>
        <v>3.5279486474731857E-2</v>
      </c>
      <c r="K651">
        <v>-16.814066979103998</v>
      </c>
      <c r="L651">
        <f>(Table2[[#This Row],[6M Return vs Nifty]]-AVERAGE(Table2[6M Return vs Nifty]))/_xlfn.STDEV.P(Table2[6M Return vs Nifty])</f>
        <v>-0.83236601287280132</v>
      </c>
      <c r="M651">
        <v>-1.36848270574717</v>
      </c>
      <c r="N651">
        <f>(Table2[[#This Row],[1W Return vs Nifty]]-AVERAGE(Table2[1W Return vs Nifty]))/_xlfn.STDEV.P(Table2[1W Return vs Nifty])</f>
        <v>-0.10207482705157618</v>
      </c>
      <c r="O651">
        <v>509.83</v>
      </c>
      <c r="P651">
        <v>511.07863383764197</v>
      </c>
      <c r="Q651">
        <v>511.63333661250198</v>
      </c>
      <c r="R651">
        <v>47.400585948276301</v>
      </c>
      <c r="S651" s="2">
        <f>(Table2[[#This Row],[Close Price]]-Table2[[#This Row],[20D EMA]])/Table2[[#This Row],[20D EMA]]</f>
        <v>-4.1778632093050537E-3</v>
      </c>
      <c r="T651" s="2">
        <f>(Table2[[#This Row],[Close Price]]-Table2[[#This Row],[50D EMA]])/Table2[[#This Row],[50D EMA]]</f>
        <v>-6.6107906180153482E-3</v>
      </c>
      <c r="U651" s="2">
        <f>(Table2[[#This Row],[Close Price]]-Table2[[#This Row],[200D EMA]])/Table2[[#This Row],[200D EMA]]</f>
        <v>-7.6878036105786397E-3</v>
      </c>
      <c r="V651">
        <v>1.16631557454475</v>
      </c>
      <c r="W651">
        <v>505.95</v>
      </c>
      <c r="X651">
        <v>524.35</v>
      </c>
      <c r="Y651">
        <v>505.95</v>
      </c>
      <c r="Z651">
        <v>524.35</v>
      </c>
      <c r="AA651">
        <v>505.95</v>
      </c>
      <c r="AB651">
        <v>524.35</v>
      </c>
      <c r="AC651" s="2">
        <f>(Table2[[#This Row],[Close Price]]/Table2[[#This Row],[Day Low]])-1</f>
        <v>3.4588398063049031E-3</v>
      </c>
      <c r="AD651" s="2">
        <f>(Table2[[#This Row],[Day High]]/Table2[[#This Row],[Close Price]])-1</f>
        <v>3.2794957652156898E-2</v>
      </c>
      <c r="AE651" s="2">
        <f>(Table2[[#This Row],[Close Price]]/Table2[[#This Row],[Current Week Low]])-1</f>
        <v>3.4588398063049031E-3</v>
      </c>
      <c r="AF651" s="2">
        <f>(Table2[[#This Row],[Current Week High]]/Table2[[#This Row],[Close Price]])-1</f>
        <v>3.2794957652156898E-2</v>
      </c>
      <c r="AG651" s="2">
        <f>(Table2[[#This Row],[Close Price]]/Table2[[#This Row],[Current Month Low]])-1</f>
        <v>3.4588398063049031E-3</v>
      </c>
      <c r="AH651" s="2">
        <f>(Table2[[#This Row],[Current Month High]]/Table2[[#This Row],[Close Price]])-1</f>
        <v>3.2794957652156898E-2</v>
      </c>
      <c r="AI651">
        <v>22.119361827851101</v>
      </c>
      <c r="AJ651">
        <v>19.458823529411699</v>
      </c>
      <c r="AK651" t="str">
        <f>IF(AND(Table2[[#This Row],[20D EMA]]&gt;Table2[[#This Row],[50D EMA]],Table2[[#This Row],[50D EMA]]&gt;Table2[[#This Row],[200D EMA]]),"Uptrend","Downtrend/NoTrend")</f>
        <v>Downtrend/NoTrend</v>
      </c>
      <c r="AL651">
        <v>-0.1</v>
      </c>
      <c r="AM651" t="s">
        <v>10353</v>
      </c>
      <c r="AN651">
        <v>9</v>
      </c>
      <c r="AO651" t="s">
        <v>10354</v>
      </c>
      <c r="AQ651">
        <f>(Table2[[#This Row],[Sharpe Ratio]]-AVERAGE(Table2[Sharpe Ratio]))/_xlfn.STDEV.P(Table2[Sharpe Ratio])</f>
        <v>-0.72731567472953307</v>
      </c>
      <c r="AR65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1">
        <f>_xlfn.RANK.AVG(Table2[[#This Row],[1Y Return vs Nifty Z-Score]],Table2[1Y Return vs Nifty Z-Score])</f>
        <v>643</v>
      </c>
      <c r="AT651">
        <f>_xlfn.RANK.AVG(Table2[[#This Row],[6M Return vs Nifty Z-Score]],Table2[6M Return vs Nifty Z-Score])</f>
        <v>588</v>
      </c>
      <c r="AU651">
        <f>_xlfn.RANK.AVG(Table2[[#This Row],[Sharpe Ratio Z-Score]],Table2[Sharpe Ratio Z-Score])</f>
        <v>548</v>
      </c>
      <c r="AV651">
        <f>(Table2[[#This Row],[Rank 1Y]]+Table2[[#This Row],[Rank 6M]]+Table2[[#This Row],[Rank Sharpe]])/3</f>
        <v>593</v>
      </c>
    </row>
    <row r="652" spans="1:48" x14ac:dyDescent="0.3">
      <c r="A652" t="s">
        <v>854</v>
      </c>
      <c r="B652" t="s">
        <v>855</v>
      </c>
      <c r="C652" t="s">
        <v>627</v>
      </c>
      <c r="D652" t="s">
        <v>627</v>
      </c>
      <c r="E652">
        <v>18548.57430738</v>
      </c>
      <c r="F652">
        <v>36.86</v>
      </c>
      <c r="G652">
        <v>-37.731329224216203</v>
      </c>
      <c r="H652">
        <f>(Table2[[#This Row],[1Y Return vs Nifty]]-AVERAGE(Table2[1Y Return vs Nifty]))/_xlfn.STDEV.P(Table2[1Y Return vs Nifty])</f>
        <v>-1.0185321021856444</v>
      </c>
      <c r="I652">
        <v>-4.9538391729940798</v>
      </c>
      <c r="J652">
        <f>(Table2[[#This Row],[1M Return vs Nifty]]-AVERAGE(Table2[1M Return vs Nifty]))/_xlfn.STDEV.P(Table2[1M Return vs Nifty])</f>
        <v>-0.52071467266942639</v>
      </c>
      <c r="K652">
        <v>-26.230853491076399</v>
      </c>
      <c r="L652">
        <f>(Table2[[#This Row],[6M Return vs Nifty]]-AVERAGE(Table2[6M Return vs Nifty]))/_xlfn.STDEV.P(Table2[6M Return vs Nifty])</f>
        <v>-1.1614360493594758</v>
      </c>
      <c r="M652">
        <v>-3.70491021338285</v>
      </c>
      <c r="N652">
        <f>(Table2[[#This Row],[1W Return vs Nifty]]-AVERAGE(Table2[1W Return vs Nifty]))/_xlfn.STDEV.P(Table2[1W Return vs Nifty])</f>
        <v>-0.66349457881487883</v>
      </c>
      <c r="O652">
        <v>37.479999999999997</v>
      </c>
      <c r="P652">
        <v>37.807008576778102</v>
      </c>
      <c r="Q652">
        <v>38.310772150971097</v>
      </c>
      <c r="R652">
        <v>35.951195612620403</v>
      </c>
      <c r="S652" s="2">
        <f>(Table2[[#This Row],[Close Price]]-Table2[[#This Row],[20D EMA]])/Table2[[#This Row],[20D EMA]]</f>
        <v>-1.6542155816435367E-2</v>
      </c>
      <c r="T652" s="2">
        <f>(Table2[[#This Row],[Close Price]]-Table2[[#This Row],[50D EMA]])/Table2[[#This Row],[50D EMA]]</f>
        <v>-2.5048492658574856E-2</v>
      </c>
      <c r="U652" s="2">
        <f>(Table2[[#This Row],[Close Price]]-Table2[[#This Row],[200D EMA]])/Table2[[#This Row],[200D EMA]]</f>
        <v>-3.7868517639217655E-2</v>
      </c>
      <c r="V652">
        <v>0.45288369806464401</v>
      </c>
      <c r="W652">
        <v>36.799999999999997</v>
      </c>
      <c r="X652">
        <v>37.15</v>
      </c>
      <c r="Y652">
        <v>36.799999999999997</v>
      </c>
      <c r="Z652">
        <v>37.15</v>
      </c>
      <c r="AA652">
        <v>36.799999999999997</v>
      </c>
      <c r="AB652">
        <v>37.15</v>
      </c>
      <c r="AC652" s="2">
        <f>(Table2[[#This Row],[Close Price]]/Table2[[#This Row],[Day Low]])-1</f>
        <v>1.630434782608825E-3</v>
      </c>
      <c r="AD652" s="2">
        <f>(Table2[[#This Row],[Day High]]/Table2[[#This Row],[Close Price]])-1</f>
        <v>7.867607162235446E-3</v>
      </c>
      <c r="AE652" s="2">
        <f>(Table2[[#This Row],[Close Price]]/Table2[[#This Row],[Current Week Low]])-1</f>
        <v>1.630434782608825E-3</v>
      </c>
      <c r="AF652" s="2">
        <f>(Table2[[#This Row],[Current Week High]]/Table2[[#This Row],[Close Price]])-1</f>
        <v>7.867607162235446E-3</v>
      </c>
      <c r="AG652" s="2">
        <f>(Table2[[#This Row],[Close Price]]/Table2[[#This Row],[Current Month Low]])-1</f>
        <v>1.630434782608825E-3</v>
      </c>
      <c r="AH652" s="2">
        <f>(Table2[[#This Row],[Current Month High]]/Table2[[#This Row],[Close Price]])-1</f>
        <v>7.867607162235446E-3</v>
      </c>
      <c r="AI652">
        <v>43.516006511123102</v>
      </c>
      <c r="AJ652">
        <v>13.7654320987654</v>
      </c>
      <c r="AK652" t="str">
        <f>IF(AND(Table2[[#This Row],[20D EMA]]&gt;Table2[[#This Row],[50D EMA]],Table2[[#This Row],[50D EMA]]&gt;Table2[[#This Row],[200D EMA]]),"Uptrend","Downtrend/NoTrend")</f>
        <v>Downtrend/NoTrend</v>
      </c>
      <c r="AL652">
        <v>-0.16</v>
      </c>
      <c r="AM652" t="s">
        <v>10353</v>
      </c>
      <c r="AN652">
        <v>0.08</v>
      </c>
      <c r="AO652" t="s">
        <v>10354</v>
      </c>
      <c r="AP652">
        <v>3.2792648318457997E-2</v>
      </c>
      <c r="AQ652">
        <f>(Table2[[#This Row],[Sharpe Ratio]]-AVERAGE(Table2[Sharpe Ratio]))/_xlfn.STDEV.P(Table2[Sharpe Ratio])</f>
        <v>-0.35212477487219906</v>
      </c>
      <c r="AR65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2">
        <f>_xlfn.RANK.AVG(Table2[[#This Row],[1Y Return vs Nifty Z-Score]],Table2[1Y Return vs Nifty Z-Score])</f>
        <v>671</v>
      </c>
      <c r="AT652">
        <f>_xlfn.RANK.AVG(Table2[[#This Row],[6M Return vs Nifty Z-Score]],Table2[6M Return vs Nifty Z-Score])</f>
        <v>675</v>
      </c>
      <c r="AU652">
        <f>_xlfn.RANK.AVG(Table2[[#This Row],[Sharpe Ratio Z-Score]],Table2[Sharpe Ratio Z-Score])</f>
        <v>434</v>
      </c>
      <c r="AV652">
        <f>(Table2[[#This Row],[Rank 1Y]]+Table2[[#This Row],[Rank 6M]]+Table2[[#This Row],[Rank Sharpe]])/3</f>
        <v>593.33333333333337</v>
      </c>
    </row>
    <row r="653" spans="1:48" x14ac:dyDescent="0.3">
      <c r="A653" t="s">
        <v>946</v>
      </c>
      <c r="B653" t="s">
        <v>947</v>
      </c>
      <c r="C653" t="s">
        <v>10323</v>
      </c>
      <c r="D653" t="s">
        <v>573</v>
      </c>
      <c r="E653">
        <v>15651.982709239999</v>
      </c>
      <c r="F653">
        <v>1473.1</v>
      </c>
      <c r="G653">
        <v>-27.589389257869801</v>
      </c>
      <c r="H653">
        <f>(Table2[[#This Row],[1Y Return vs Nifty]]-AVERAGE(Table2[1Y Return vs Nifty]))/_xlfn.STDEV.P(Table2[1Y Return vs Nifty])</f>
        <v>-0.84724173233089761</v>
      </c>
      <c r="I653">
        <v>-5.5027503260873898</v>
      </c>
      <c r="J653">
        <f>(Table2[[#This Row],[1M Return vs Nifty]]-AVERAGE(Table2[1M Return vs Nifty]))/_xlfn.STDEV.P(Table2[1M Return vs Nifty])</f>
        <v>-0.57708180220233796</v>
      </c>
      <c r="K653">
        <v>-9.0415322304922405</v>
      </c>
      <c r="L653">
        <f>(Table2[[#This Row],[6M Return vs Nifty]]-AVERAGE(Table2[6M Return vs Nifty]))/_xlfn.STDEV.P(Table2[6M Return vs Nifty])</f>
        <v>-0.56075442965725586</v>
      </c>
      <c r="M653">
        <v>-4.6206554954329802</v>
      </c>
      <c r="N653">
        <f>(Table2[[#This Row],[1W Return vs Nifty]]-AVERAGE(Table2[1W Return vs Nifty]))/_xlfn.STDEV.P(Table2[1W Return vs Nifty])</f>
        <v>-0.88353885035628643</v>
      </c>
      <c r="O653">
        <v>1532.53</v>
      </c>
      <c r="P653">
        <v>1507.89260508046</v>
      </c>
      <c r="Q653">
        <v>1439.44320616445</v>
      </c>
      <c r="R653">
        <v>29.6269254628473</v>
      </c>
      <c r="S653" s="2">
        <f>(Table2[[#This Row],[Close Price]]-Table2[[#This Row],[20D EMA]])/Table2[[#This Row],[20D EMA]]</f>
        <v>-3.8779012482626808E-2</v>
      </c>
      <c r="T653" s="2">
        <f>(Table2[[#This Row],[Close Price]]-Table2[[#This Row],[50D EMA]])/Table2[[#This Row],[50D EMA]]</f>
        <v>-2.3073662516306079E-2</v>
      </c>
      <c r="U653" s="2">
        <f>(Table2[[#This Row],[Close Price]]-Table2[[#This Row],[200D EMA]])/Table2[[#This Row],[200D EMA]]</f>
        <v>2.3381814365036363E-2</v>
      </c>
      <c r="V653">
        <v>0.67399112533737104</v>
      </c>
      <c r="W653">
        <v>1462.3</v>
      </c>
      <c r="X653">
        <v>1510</v>
      </c>
      <c r="Y653">
        <v>1462.3</v>
      </c>
      <c r="Z653">
        <v>1510</v>
      </c>
      <c r="AA653">
        <v>1462.3</v>
      </c>
      <c r="AB653">
        <v>1510</v>
      </c>
      <c r="AC653" s="2">
        <f>(Table2[[#This Row],[Close Price]]/Table2[[#This Row],[Day Low]])-1</f>
        <v>7.3856253846680264E-3</v>
      </c>
      <c r="AD653" s="2">
        <f>(Table2[[#This Row],[Day High]]/Table2[[#This Row],[Close Price]])-1</f>
        <v>2.5049215939175973E-2</v>
      </c>
      <c r="AE653" s="2">
        <f>(Table2[[#This Row],[Close Price]]/Table2[[#This Row],[Current Week Low]])-1</f>
        <v>7.3856253846680264E-3</v>
      </c>
      <c r="AF653" s="2">
        <f>(Table2[[#This Row],[Current Week High]]/Table2[[#This Row],[Close Price]])-1</f>
        <v>2.5049215939175973E-2</v>
      </c>
      <c r="AG653" s="2">
        <f>(Table2[[#This Row],[Close Price]]/Table2[[#This Row],[Current Month Low]])-1</f>
        <v>7.3856253846680264E-3</v>
      </c>
      <c r="AH653" s="2">
        <f>(Table2[[#This Row],[Current Month High]]/Table2[[#This Row],[Close Price]])-1</f>
        <v>2.5049215939175973E-2</v>
      </c>
      <c r="AI653">
        <v>14.724051320344801</v>
      </c>
      <c r="AJ653">
        <v>18.511665325824598</v>
      </c>
      <c r="AK653" t="str">
        <f>IF(AND(Table2[[#This Row],[20D EMA]]&gt;Table2[[#This Row],[50D EMA]],Table2[[#This Row],[50D EMA]]&gt;Table2[[#This Row],[200D EMA]]),"Uptrend","Downtrend/NoTrend")</f>
        <v>Uptrend</v>
      </c>
      <c r="AL653">
        <v>0.03</v>
      </c>
      <c r="AM653" t="s">
        <v>10354</v>
      </c>
      <c r="AN653">
        <v>-7.37</v>
      </c>
      <c r="AO653" t="s">
        <v>10353</v>
      </c>
      <c r="AP653">
        <v>-5.0534739164360999E-2</v>
      </c>
      <c r="AQ653">
        <f>(Table2[[#This Row],[Sharpe Ratio]]-AVERAGE(Table2[Sharpe Ratio]))/_xlfn.STDEV.P(Table2[Sharpe Ratio])</f>
        <v>-1.3054993602008937</v>
      </c>
      <c r="AR65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-4.174116174747672</v>
      </c>
      <c r="AS653">
        <f>_xlfn.RANK.AVG(Table2[[#This Row],[1Y Return vs Nifty Z-Score]],Table2[1Y Return vs Nifty Z-Score])</f>
        <v>612</v>
      </c>
      <c r="AT653">
        <f>_xlfn.RANK.AVG(Table2[[#This Row],[6M Return vs Nifty Z-Score]],Table2[6M Return vs Nifty Z-Score])</f>
        <v>505</v>
      </c>
      <c r="AU653">
        <f>_xlfn.RANK.AVG(Table2[[#This Row],[Sharpe Ratio Z-Score]],Table2[Sharpe Ratio Z-Score])</f>
        <v>664</v>
      </c>
      <c r="AV653">
        <f>(Table2[[#This Row],[Rank 1Y]]+Table2[[#This Row],[Rank 6M]]+Table2[[#This Row],[Rank Sharpe]])/3</f>
        <v>593.66666666666663</v>
      </c>
    </row>
    <row r="654" spans="1:48" x14ac:dyDescent="0.3">
      <c r="A654" t="s">
        <v>1012</v>
      </c>
      <c r="B654" t="s">
        <v>1013</v>
      </c>
      <c r="C654" t="s">
        <v>10310</v>
      </c>
      <c r="D654" t="s">
        <v>24</v>
      </c>
      <c r="E654">
        <v>13829.577459516</v>
      </c>
      <c r="F654">
        <v>227.79</v>
      </c>
      <c r="G654">
        <v>-32.948025684700099</v>
      </c>
      <c r="H654">
        <f>(Table2[[#This Row],[1Y Return vs Nifty]]-AVERAGE(Table2[1Y Return vs Nifty]))/_xlfn.STDEV.P(Table2[1Y Return vs Nifty])</f>
        <v>-0.93774540505176318</v>
      </c>
      <c r="I654">
        <v>-2.5064811402087099</v>
      </c>
      <c r="J654">
        <f>(Table2[[#This Row],[1M Return vs Nifty]]-AVERAGE(Table2[1M Return vs Nifty]))/_xlfn.STDEV.P(Table2[1M Return vs Nifty])</f>
        <v>-0.26939795871667804</v>
      </c>
      <c r="K654">
        <v>-28.842835418263899</v>
      </c>
      <c r="L654">
        <f>(Table2[[#This Row],[6M Return vs Nifty]]-AVERAGE(Table2[6M Return vs Nifty]))/_xlfn.STDEV.P(Table2[6M Return vs Nifty])</f>
        <v>-1.2527118775827593</v>
      </c>
      <c r="M654">
        <v>-0.69240535653380497</v>
      </c>
      <c r="N654">
        <f>(Table2[[#This Row],[1W Return vs Nifty]]-AVERAGE(Table2[1W Return vs Nifty]))/_xlfn.STDEV.P(Table2[1W Return vs Nifty])</f>
        <v>6.0379679380876128E-2</v>
      </c>
      <c r="O654">
        <v>225.44</v>
      </c>
      <c r="P654">
        <v>232.70582556283401</v>
      </c>
      <c r="Q654">
        <v>239.67572449550801</v>
      </c>
      <c r="R654">
        <v>57.118468146351098</v>
      </c>
      <c r="S654" s="2">
        <f>(Table2[[#This Row],[Close Price]]-Table2[[#This Row],[20D EMA]])/Table2[[#This Row],[20D EMA]]</f>
        <v>1.0424059616749443E-2</v>
      </c>
      <c r="T654" s="2">
        <f>(Table2[[#This Row],[Close Price]]-Table2[[#This Row],[50D EMA]])/Table2[[#This Row],[50D EMA]]</f>
        <v>-2.1124634722591722E-2</v>
      </c>
      <c r="U654" s="2">
        <f>(Table2[[#This Row],[Close Price]]-Table2[[#This Row],[200D EMA]])/Table2[[#This Row],[200D EMA]]</f>
        <v>-4.9590856648190823E-2</v>
      </c>
      <c r="V654">
        <v>1.3993282398267599</v>
      </c>
      <c r="W654">
        <v>224.8</v>
      </c>
      <c r="X654">
        <v>229</v>
      </c>
      <c r="Y654">
        <v>224.8</v>
      </c>
      <c r="Z654">
        <v>229</v>
      </c>
      <c r="AA654">
        <v>224.8</v>
      </c>
      <c r="AB654">
        <v>229</v>
      </c>
      <c r="AC654" s="2">
        <f>(Table2[[#This Row],[Close Price]]/Table2[[#This Row],[Day Low]])-1</f>
        <v>1.3300711743772231E-2</v>
      </c>
      <c r="AD654" s="2">
        <f>(Table2[[#This Row],[Day High]]/Table2[[#This Row],[Close Price]])-1</f>
        <v>5.3119100926291019E-3</v>
      </c>
      <c r="AE654" s="2">
        <f>(Table2[[#This Row],[Close Price]]/Table2[[#This Row],[Current Week Low]])-1</f>
        <v>1.3300711743772231E-2</v>
      </c>
      <c r="AF654" s="2">
        <f>(Table2[[#This Row],[Current Week High]]/Table2[[#This Row],[Close Price]])-1</f>
        <v>5.3119100926291019E-3</v>
      </c>
      <c r="AG654" s="2">
        <f>(Table2[[#This Row],[Close Price]]/Table2[[#This Row],[Current Month Low]])-1</f>
        <v>1.3300711743772231E-2</v>
      </c>
      <c r="AH654" s="2">
        <f>(Table2[[#This Row],[Current Month High]]/Table2[[#This Row],[Close Price]])-1</f>
        <v>5.3119100926291019E-3</v>
      </c>
      <c r="AI654">
        <v>32.007550814346502</v>
      </c>
      <c r="AJ654">
        <v>10.9817295980511</v>
      </c>
      <c r="AK654" t="str">
        <f>IF(AND(Table2[[#This Row],[20D EMA]]&gt;Table2[[#This Row],[50D EMA]],Table2[[#This Row],[50D EMA]]&gt;Table2[[#This Row],[200D EMA]]),"Uptrend","Downtrend/NoTrend")</f>
        <v>Downtrend/NoTrend</v>
      </c>
      <c r="AL654">
        <v>-0.15</v>
      </c>
      <c r="AM654" t="s">
        <v>10353</v>
      </c>
      <c r="AN654">
        <v>10.76</v>
      </c>
      <c r="AO654" t="s">
        <v>10354</v>
      </c>
      <c r="AP654">
        <v>2.8470644348868E-2</v>
      </c>
      <c r="AQ654">
        <f>(Table2[[#This Row],[Sharpe Ratio]]-AVERAGE(Table2[Sharpe Ratio]))/_xlfn.STDEV.P(Table2[Sharpe Ratio])</f>
        <v>-0.40157416800415613</v>
      </c>
      <c r="AR65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4">
        <f>_xlfn.RANK.AVG(Table2[[#This Row],[1Y Return vs Nifty Z-Score]],Table2[1Y Return vs Nifty Z-Score])</f>
        <v>646</v>
      </c>
      <c r="AT654">
        <f>_xlfn.RANK.AVG(Table2[[#This Row],[6M Return vs Nifty Z-Score]],Table2[6M Return vs Nifty Z-Score])</f>
        <v>690</v>
      </c>
      <c r="AU654">
        <f>_xlfn.RANK.AVG(Table2[[#This Row],[Sharpe Ratio Z-Score]],Table2[Sharpe Ratio Z-Score])</f>
        <v>449</v>
      </c>
      <c r="AV654">
        <f>(Table2[[#This Row],[Rank 1Y]]+Table2[[#This Row],[Rank 6M]]+Table2[[#This Row],[Rank Sharpe]])/3</f>
        <v>595</v>
      </c>
    </row>
    <row r="655" spans="1:48" x14ac:dyDescent="0.3">
      <c r="A655" t="s">
        <v>1385</v>
      </c>
      <c r="B655" t="s">
        <v>1386</v>
      </c>
      <c r="C655" t="s">
        <v>10323</v>
      </c>
      <c r="D655" t="s">
        <v>573</v>
      </c>
      <c r="E655">
        <v>8036.9499271799996</v>
      </c>
      <c r="F655">
        <v>290.60000000000002</v>
      </c>
      <c r="G655">
        <v>-34.568047046951001</v>
      </c>
      <c r="H655">
        <f>(Table2[[#This Row],[1Y Return vs Nifty]]-AVERAGE(Table2[1Y Return vs Nifty]))/_xlfn.STDEV.P(Table2[1Y Return vs Nifty])</f>
        <v>-0.965106448326851</v>
      </c>
      <c r="I655">
        <v>16.092851480507701</v>
      </c>
      <c r="J655">
        <f>(Table2[[#This Row],[1M Return vs Nifty]]-AVERAGE(Table2[1M Return vs Nifty]))/_xlfn.STDEV.P(Table2[1M Return vs Nifty])</f>
        <v>1.6405486422032947</v>
      </c>
      <c r="K655">
        <v>-8.3978598178925098E-2</v>
      </c>
      <c r="L655">
        <f>(Table2[[#This Row],[6M Return vs Nifty]]-AVERAGE(Table2[6M Return vs Nifty]))/_xlfn.STDEV.P(Table2[6M Return vs Nifty])</f>
        <v>-0.24773230720932088</v>
      </c>
      <c r="M655">
        <v>3.6029226946966002</v>
      </c>
      <c r="N655">
        <f>(Table2[[#This Row],[1W Return vs Nifty]]-AVERAGE(Table2[1W Return vs Nifty]))/_xlfn.STDEV.P(Table2[1W Return vs Nifty])</f>
        <v>1.0925032956209517</v>
      </c>
      <c r="O655">
        <v>280.61</v>
      </c>
      <c r="P655">
        <v>269.45151295454201</v>
      </c>
      <c r="Q655">
        <v>263.25920376699497</v>
      </c>
      <c r="R655">
        <v>58.126939596846</v>
      </c>
      <c r="S655" s="2">
        <f>(Table2[[#This Row],[Close Price]]-Table2[[#This Row],[20D EMA]])/Table2[[#This Row],[20D EMA]]</f>
        <v>3.5601012080823953E-2</v>
      </c>
      <c r="T655" s="2">
        <f>(Table2[[#This Row],[Close Price]]-Table2[[#This Row],[50D EMA]])/Table2[[#This Row],[50D EMA]]</f>
        <v>7.848717126715811E-2</v>
      </c>
      <c r="U655" s="2">
        <f>(Table2[[#This Row],[Close Price]]-Table2[[#This Row],[200D EMA]])/Table2[[#This Row],[200D EMA]]</f>
        <v>0.10385504416097756</v>
      </c>
      <c r="V655">
        <v>1.8413078490899499</v>
      </c>
      <c r="W655">
        <v>287.39999999999998</v>
      </c>
      <c r="X655">
        <v>301.55</v>
      </c>
      <c r="Y655">
        <v>287.39999999999998</v>
      </c>
      <c r="Z655">
        <v>301.55</v>
      </c>
      <c r="AA655">
        <v>287.39999999999998</v>
      </c>
      <c r="AB655">
        <v>301.55</v>
      </c>
      <c r="AC655" s="2">
        <f>(Table2[[#This Row],[Close Price]]/Table2[[#This Row],[Day Low]])-1</f>
        <v>1.113430758524725E-2</v>
      </c>
      <c r="AD655" s="2">
        <f>(Table2[[#This Row],[Day High]]/Table2[[#This Row],[Close Price]])-1</f>
        <v>3.7680660701995938E-2</v>
      </c>
      <c r="AE655" s="2">
        <f>(Table2[[#This Row],[Close Price]]/Table2[[#This Row],[Current Week Low]])-1</f>
        <v>1.113430758524725E-2</v>
      </c>
      <c r="AF655" s="2">
        <f>(Table2[[#This Row],[Current Week High]]/Table2[[#This Row],[Close Price]])-1</f>
        <v>3.7680660701995938E-2</v>
      </c>
      <c r="AG655" s="2">
        <f>(Table2[[#This Row],[Close Price]]/Table2[[#This Row],[Current Month Low]])-1</f>
        <v>1.113430758524725E-2</v>
      </c>
      <c r="AH655" s="2">
        <f>(Table2[[#This Row],[Current Month High]]/Table2[[#This Row],[Close Price]])-1</f>
        <v>3.7680660701995938E-2</v>
      </c>
      <c r="AI655">
        <v>10.4439091534755</v>
      </c>
      <c r="AJ655">
        <v>32.090909090909101</v>
      </c>
      <c r="AK655" t="str">
        <f>IF(AND(Table2[[#This Row],[20D EMA]]&gt;Table2[[#This Row],[50D EMA]],Table2[[#This Row],[50D EMA]]&gt;Table2[[#This Row],[200D EMA]]),"Uptrend","Downtrend/NoTrend")</f>
        <v>Uptrend</v>
      </c>
      <c r="AL655">
        <v>0.1</v>
      </c>
      <c r="AM655" t="s">
        <v>10354</v>
      </c>
      <c r="AN655">
        <v>9.68</v>
      </c>
      <c r="AO655" t="s">
        <v>10354</v>
      </c>
      <c r="AP655">
        <v>-0.10425853883342499</v>
      </c>
      <c r="AQ655">
        <f>(Table2[[#This Row],[Sharpe Ratio]]-AVERAGE(Table2[Sharpe Ratio]))/_xlfn.STDEV.P(Table2[Sharpe Ratio])</f>
        <v>-1.9201700798647789</v>
      </c>
      <c r="AR65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-0.39995689757670472</v>
      </c>
      <c r="AS655">
        <f>_xlfn.RANK.AVG(Table2[[#This Row],[1Y Return vs Nifty Z-Score]],Table2[1Y Return vs Nifty Z-Score])</f>
        <v>653</v>
      </c>
      <c r="AT655">
        <f>_xlfn.RANK.AVG(Table2[[#This Row],[6M Return vs Nifty Z-Score]],Table2[6M Return vs Nifty Z-Score])</f>
        <v>410</v>
      </c>
      <c r="AU655">
        <f>_xlfn.RANK.AVG(Table2[[#This Row],[Sharpe Ratio Z-Score]],Table2[Sharpe Ratio Z-Score])</f>
        <v>724</v>
      </c>
      <c r="AV655">
        <f>(Table2[[#This Row],[Rank 1Y]]+Table2[[#This Row],[Rank 6M]]+Table2[[#This Row],[Rank Sharpe]])/3</f>
        <v>595.66666666666663</v>
      </c>
    </row>
    <row r="656" spans="1:48" x14ac:dyDescent="0.3">
      <c r="A656" t="s">
        <v>441</v>
      </c>
      <c r="B656" t="s">
        <v>442</v>
      </c>
      <c r="C656" t="s">
        <v>10321</v>
      </c>
      <c r="D656" t="s">
        <v>443</v>
      </c>
      <c r="E656">
        <v>51482.366274849999</v>
      </c>
      <c r="F656">
        <v>1916.5</v>
      </c>
      <c r="G656">
        <v>-28.813797725656201</v>
      </c>
      <c r="H656">
        <f>(Table2[[#This Row],[1Y Return vs Nifty]]-AVERAGE(Table2[1Y Return vs Nifty]))/_xlfn.STDEV.P(Table2[1Y Return vs Nifty])</f>
        <v>-0.8679211467226563</v>
      </c>
      <c r="I656">
        <v>-13.198463600387299</v>
      </c>
      <c r="J656">
        <f>(Table2[[#This Row],[1M Return vs Nifty]]-AVERAGE(Table2[1M Return vs Nifty]))/_xlfn.STDEV.P(Table2[1M Return vs Nifty])</f>
        <v>-1.3673467923306595</v>
      </c>
      <c r="K656">
        <v>-22.085659409270999</v>
      </c>
      <c r="L656">
        <f>(Table2[[#This Row],[6M Return vs Nifty]]-AVERAGE(Table2[6M Return vs Nifty]))/_xlfn.STDEV.P(Table2[6M Return vs Nifty])</f>
        <v>-1.0165820520845243</v>
      </c>
      <c r="M656">
        <v>-2.94817565282588</v>
      </c>
      <c r="N656">
        <f>(Table2[[#This Row],[1W Return vs Nifty]]-AVERAGE(Table2[1W Return vs Nifty]))/_xlfn.STDEV.P(Table2[1W Return vs Nifty])</f>
        <v>-0.48165896536221769</v>
      </c>
      <c r="O656">
        <v>1981.91</v>
      </c>
      <c r="P656">
        <v>2075.7329805719701</v>
      </c>
      <c r="Q656">
        <v>2040.65282083425</v>
      </c>
      <c r="R656">
        <v>35.893028072594603</v>
      </c>
      <c r="S656" s="2">
        <f>(Table2[[#This Row],[Close Price]]-Table2[[#This Row],[20D EMA]])/Table2[[#This Row],[20D EMA]]</f>
        <v>-3.3003516809542353E-2</v>
      </c>
      <c r="T656" s="2">
        <f>(Table2[[#This Row],[Close Price]]-Table2[[#This Row],[50D EMA]])/Table2[[#This Row],[50D EMA]]</f>
        <v>-7.6711687901250811E-2</v>
      </c>
      <c r="U656" s="2">
        <f>(Table2[[#This Row],[Close Price]]-Table2[[#This Row],[200D EMA]])/Table2[[#This Row],[200D EMA]]</f>
        <v>-6.0839756555695929E-2</v>
      </c>
      <c r="V656">
        <v>1.19432797893423</v>
      </c>
      <c r="W656">
        <v>1910</v>
      </c>
      <c r="X656">
        <v>1937.7</v>
      </c>
      <c r="Y656">
        <v>1910</v>
      </c>
      <c r="Z656">
        <v>1937.7</v>
      </c>
      <c r="AA656">
        <v>1910</v>
      </c>
      <c r="AB656">
        <v>1937.7</v>
      </c>
      <c r="AC656" s="2">
        <f>(Table2[[#This Row],[Close Price]]/Table2[[#This Row],[Day Low]])-1</f>
        <v>3.4031413612565231E-3</v>
      </c>
      <c r="AD656" s="2">
        <f>(Table2[[#This Row],[Day High]]/Table2[[#This Row],[Close Price]])-1</f>
        <v>1.1061831463605509E-2</v>
      </c>
      <c r="AE656" s="2">
        <f>(Table2[[#This Row],[Close Price]]/Table2[[#This Row],[Current Week Low]])-1</f>
        <v>3.4031413612565231E-3</v>
      </c>
      <c r="AF656" s="2">
        <f>(Table2[[#This Row],[Current Week High]]/Table2[[#This Row],[Close Price]])-1</f>
        <v>1.1061831463605509E-2</v>
      </c>
      <c r="AG656" s="2">
        <f>(Table2[[#This Row],[Close Price]]/Table2[[#This Row],[Current Month Low]])-1</f>
        <v>3.4031413612565231E-3</v>
      </c>
      <c r="AH656" s="2">
        <f>(Table2[[#This Row],[Current Month High]]/Table2[[#This Row],[Close Price]])-1</f>
        <v>1.1061831463605509E-2</v>
      </c>
      <c r="AI656">
        <v>28.045917036264001</v>
      </c>
      <c r="AJ656">
        <v>10.143678160919499</v>
      </c>
      <c r="AK656" t="str">
        <f>IF(AND(Table2[[#This Row],[20D EMA]]&gt;Table2[[#This Row],[50D EMA]],Table2[[#This Row],[50D EMA]]&gt;Table2[[#This Row],[200D EMA]]),"Uptrend","Downtrend/NoTrend")</f>
        <v>Downtrend/NoTrend</v>
      </c>
      <c r="AL656">
        <v>-0.21</v>
      </c>
      <c r="AM656" t="s">
        <v>10353</v>
      </c>
      <c r="AN656">
        <v>2.87</v>
      </c>
      <c r="AO656" t="s">
        <v>10354</v>
      </c>
      <c r="AP656">
        <v>4.1698165469600002E-4</v>
      </c>
      <c r="AQ656">
        <f>(Table2[[#This Row],[Sharpe Ratio]]-AVERAGE(Table2[Sharpe Ratio]))/_xlfn.STDEV.P(Table2[Sharpe Ratio])</f>
        <v>-0.72254485778513478</v>
      </c>
      <c r="AR65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6">
        <f>_xlfn.RANK.AVG(Table2[[#This Row],[1Y Return vs Nifty Z-Score]],Table2[1Y Return vs Nifty Z-Score])</f>
        <v>620</v>
      </c>
      <c r="AT656">
        <f>_xlfn.RANK.AVG(Table2[[#This Row],[6M Return vs Nifty Z-Score]],Table2[6M Return vs Nifty Z-Score])</f>
        <v>646</v>
      </c>
      <c r="AU656">
        <f>_xlfn.RANK.AVG(Table2[[#This Row],[Sharpe Ratio Z-Score]],Table2[Sharpe Ratio Z-Score])</f>
        <v>522</v>
      </c>
      <c r="AV656">
        <f>(Table2[[#This Row],[Rank 1Y]]+Table2[[#This Row],[Rank 6M]]+Table2[[#This Row],[Rank Sharpe]])/3</f>
        <v>596</v>
      </c>
    </row>
    <row r="657" spans="1:48" x14ac:dyDescent="0.3">
      <c r="A657" t="s">
        <v>1397</v>
      </c>
      <c r="B657" t="s">
        <v>1398</v>
      </c>
      <c r="C657" t="s">
        <v>10323</v>
      </c>
      <c r="D657" t="s">
        <v>443</v>
      </c>
      <c r="E657">
        <v>7908.6408914800004</v>
      </c>
      <c r="F657">
        <v>500.2</v>
      </c>
      <c r="G657">
        <v>-36.553104865012997</v>
      </c>
      <c r="H657">
        <f>(Table2[[#This Row],[1Y Return vs Nifty]]-AVERAGE(Table2[1Y Return vs Nifty]))/_xlfn.STDEV.P(Table2[1Y Return vs Nifty])</f>
        <v>-0.99863270552884353</v>
      </c>
      <c r="I657">
        <v>-8.7227434618379895</v>
      </c>
      <c r="J657">
        <f>(Table2[[#This Row],[1M Return vs Nifty]]-AVERAGE(Table2[1M Return vs Nifty]))/_xlfn.STDEV.P(Table2[1M Return vs Nifty])</f>
        <v>-0.90773963116994605</v>
      </c>
      <c r="K657">
        <v>-9.6345061151089499</v>
      </c>
      <c r="L657">
        <f>(Table2[[#This Row],[6M Return vs Nifty]]-AVERAGE(Table2[6M Return vs Nifty]))/_xlfn.STDEV.P(Table2[6M Return vs Nifty])</f>
        <v>-0.58147592924720404</v>
      </c>
      <c r="M657">
        <v>0.75250210270058004</v>
      </c>
      <c r="N657">
        <f>(Table2[[#This Row],[1W Return vs Nifty]]-AVERAGE(Table2[1W Return vs Nifty]))/_xlfn.STDEV.P(Table2[1W Return vs Nifty])</f>
        <v>0.40757623670321158</v>
      </c>
      <c r="O657">
        <v>506.96</v>
      </c>
      <c r="P657">
        <v>515.27448070195896</v>
      </c>
      <c r="Q657">
        <v>495.83248537830502</v>
      </c>
      <c r="R657">
        <v>46.708452627754703</v>
      </c>
      <c r="S657" s="2">
        <f>(Table2[[#This Row],[Close Price]]-Table2[[#This Row],[20D EMA]])/Table2[[#This Row],[20D EMA]]</f>
        <v>-1.3334385355846598E-2</v>
      </c>
      <c r="T657" s="2">
        <f>(Table2[[#This Row],[Close Price]]-Table2[[#This Row],[50D EMA]])/Table2[[#This Row],[50D EMA]]</f>
        <v>-2.9255244081606749E-2</v>
      </c>
      <c r="U657" s="2">
        <f>(Table2[[#This Row],[Close Price]]-Table2[[#This Row],[200D EMA]])/Table2[[#This Row],[200D EMA]]</f>
        <v>8.8084479143448729E-3</v>
      </c>
      <c r="V657">
        <v>0.626298626150667</v>
      </c>
      <c r="W657">
        <v>496.75</v>
      </c>
      <c r="X657">
        <v>504.85</v>
      </c>
      <c r="Y657">
        <v>496.75</v>
      </c>
      <c r="Z657">
        <v>504.85</v>
      </c>
      <c r="AA657">
        <v>496.75</v>
      </c>
      <c r="AB657">
        <v>504.85</v>
      </c>
      <c r="AC657" s="2">
        <f>(Table2[[#This Row],[Close Price]]/Table2[[#This Row],[Day Low]])-1</f>
        <v>6.9451434323100081E-3</v>
      </c>
      <c r="AD657" s="2">
        <f>(Table2[[#This Row],[Day High]]/Table2[[#This Row],[Close Price]])-1</f>
        <v>9.2962814874051336E-3</v>
      </c>
      <c r="AE657" s="2">
        <f>(Table2[[#This Row],[Close Price]]/Table2[[#This Row],[Current Week Low]])-1</f>
        <v>6.9451434323100081E-3</v>
      </c>
      <c r="AF657" s="2">
        <f>(Table2[[#This Row],[Current Week High]]/Table2[[#This Row],[Close Price]])-1</f>
        <v>9.2962814874051336E-3</v>
      </c>
      <c r="AG657" s="2">
        <f>(Table2[[#This Row],[Close Price]]/Table2[[#This Row],[Current Month Low]])-1</f>
        <v>6.9451434323100081E-3</v>
      </c>
      <c r="AH657" s="2">
        <f>(Table2[[#This Row],[Current Month High]]/Table2[[#This Row],[Close Price]])-1</f>
        <v>9.2962814874051336E-3</v>
      </c>
      <c r="AI657">
        <v>26.729308276689299</v>
      </c>
      <c r="AJ657">
        <v>24.180734856007899</v>
      </c>
      <c r="AK657" t="str">
        <f>IF(AND(Table2[[#This Row],[20D EMA]]&gt;Table2[[#This Row],[50D EMA]],Table2[[#This Row],[50D EMA]]&gt;Table2[[#This Row],[200D EMA]]),"Uptrend","Downtrend/NoTrend")</f>
        <v>Downtrend/NoTrend</v>
      </c>
      <c r="AL657">
        <v>-0.09</v>
      </c>
      <c r="AM657" t="s">
        <v>10353</v>
      </c>
      <c r="AN657">
        <v>1.03</v>
      </c>
      <c r="AO657" t="s">
        <v>10354</v>
      </c>
      <c r="AP657">
        <v>-2.3233868344568E-2</v>
      </c>
      <c r="AQ657">
        <f>(Table2[[#This Row],[Sharpe Ratio]]-AVERAGE(Table2[Sharpe Ratio]))/_xlfn.STDEV.P(Table2[Sharpe Ratio])</f>
        <v>-0.99314159664687585</v>
      </c>
      <c r="AR65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7">
        <f>_xlfn.RANK.AVG(Table2[[#This Row],[1Y Return vs Nifty Z-Score]],Table2[1Y Return vs Nifty Z-Score])</f>
        <v>665</v>
      </c>
      <c r="AT657">
        <f>_xlfn.RANK.AVG(Table2[[#This Row],[6M Return vs Nifty Z-Score]],Table2[6M Return vs Nifty Z-Score])</f>
        <v>509</v>
      </c>
      <c r="AU657">
        <f>_xlfn.RANK.AVG(Table2[[#This Row],[Sharpe Ratio Z-Score]],Table2[Sharpe Ratio Z-Score])</f>
        <v>615</v>
      </c>
      <c r="AV657">
        <f>(Table2[[#This Row],[Rank 1Y]]+Table2[[#This Row],[Rank 6M]]+Table2[[#This Row],[Rank Sharpe]])/3</f>
        <v>596.33333333333337</v>
      </c>
    </row>
    <row r="658" spans="1:48" x14ac:dyDescent="0.3">
      <c r="A658" t="s">
        <v>1336</v>
      </c>
      <c r="B658" t="s">
        <v>1337</v>
      </c>
      <c r="C658" t="s">
        <v>10320</v>
      </c>
      <c r="D658" t="s">
        <v>474</v>
      </c>
      <c r="E658">
        <v>8443.2089176949994</v>
      </c>
      <c r="F658">
        <v>276.55</v>
      </c>
      <c r="G658">
        <v>-37.836462939638302</v>
      </c>
      <c r="H658">
        <f>(Table2[[#This Row],[1Y Return vs Nifty]]-AVERAGE(Table2[1Y Return vs Nifty]))/_xlfn.STDEV.P(Table2[1Y Return vs Nifty])</f>
        <v>-1.0203077381151224</v>
      </c>
      <c r="I658">
        <v>-13.038859415909</v>
      </c>
      <c r="J658">
        <f>(Table2[[#This Row],[1M Return vs Nifty]]-AVERAGE(Table2[1M Return vs Nifty]))/_xlfn.STDEV.P(Table2[1M Return vs Nifty])</f>
        <v>-1.3509572005182415</v>
      </c>
      <c r="K658">
        <v>-1.08728790950403</v>
      </c>
      <c r="L658">
        <f>(Table2[[#This Row],[6M Return vs Nifty]]-AVERAGE(Table2[6M Return vs Nifty]))/_xlfn.STDEV.P(Table2[6M Return vs Nifty])</f>
        <v>-0.28279299710235517</v>
      </c>
      <c r="M658">
        <v>-3.5417300458194898</v>
      </c>
      <c r="N658">
        <f>(Table2[[#This Row],[1W Return vs Nifty]]-AVERAGE(Table2[1W Return vs Nifty]))/_xlfn.STDEV.P(Table2[1W Return vs Nifty])</f>
        <v>-0.6242840452688061</v>
      </c>
      <c r="O658">
        <v>285.95999999999998</v>
      </c>
      <c r="P658">
        <v>287.05638731901502</v>
      </c>
      <c r="Q658">
        <v>281.41754473164099</v>
      </c>
      <c r="R658">
        <v>29.114571340478001</v>
      </c>
      <c r="S658" s="2">
        <f>(Table2[[#This Row],[Close Price]]-Table2[[#This Row],[20D EMA]])/Table2[[#This Row],[20D EMA]]</f>
        <v>-3.2906700237795385E-2</v>
      </c>
      <c r="T658" s="2">
        <f>(Table2[[#This Row],[Close Price]]-Table2[[#This Row],[50D EMA]])/Table2[[#This Row],[50D EMA]]</f>
        <v>-3.6600430379341874E-2</v>
      </c>
      <c r="U658" s="2">
        <f>(Table2[[#This Row],[Close Price]]-Table2[[#This Row],[200D EMA]])/Table2[[#This Row],[200D EMA]]</f>
        <v>-1.7296521921839142E-2</v>
      </c>
      <c r="V658">
        <v>0.35407635924694802</v>
      </c>
      <c r="W658">
        <v>275.05</v>
      </c>
      <c r="X658">
        <v>280.60000000000002</v>
      </c>
      <c r="Y658">
        <v>275.05</v>
      </c>
      <c r="Z658">
        <v>280.60000000000002</v>
      </c>
      <c r="AA658">
        <v>275.05</v>
      </c>
      <c r="AB658">
        <v>280.60000000000002</v>
      </c>
      <c r="AC658" s="2">
        <f>(Table2[[#This Row],[Close Price]]/Table2[[#This Row],[Day Low]])-1</f>
        <v>5.4535538992910304E-3</v>
      </c>
      <c r="AD658" s="2">
        <f>(Table2[[#This Row],[Day High]]/Table2[[#This Row],[Close Price]])-1</f>
        <v>1.4644729705297399E-2</v>
      </c>
      <c r="AE658" s="2">
        <f>(Table2[[#This Row],[Close Price]]/Table2[[#This Row],[Current Week Low]])-1</f>
        <v>5.4535538992910304E-3</v>
      </c>
      <c r="AF658" s="2">
        <f>(Table2[[#This Row],[Current Week High]]/Table2[[#This Row],[Close Price]])-1</f>
        <v>1.4644729705297399E-2</v>
      </c>
      <c r="AG658" s="2">
        <f>(Table2[[#This Row],[Close Price]]/Table2[[#This Row],[Current Month Low]])-1</f>
        <v>5.4535538992910304E-3</v>
      </c>
      <c r="AH658" s="2">
        <f>(Table2[[#This Row],[Current Month High]]/Table2[[#This Row],[Close Price]])-1</f>
        <v>1.4644729705297399E-2</v>
      </c>
      <c r="AI658">
        <v>15.856083890797301</v>
      </c>
      <c r="AJ658">
        <v>29.835680751173701</v>
      </c>
      <c r="AK658" t="str">
        <f>IF(AND(Table2[[#This Row],[20D EMA]]&gt;Table2[[#This Row],[50D EMA]],Table2[[#This Row],[50D EMA]]&gt;Table2[[#This Row],[200D EMA]]),"Uptrend","Downtrend/NoTrend")</f>
        <v>Downtrend/NoTrend</v>
      </c>
      <c r="AL658">
        <v>-0.11</v>
      </c>
      <c r="AM658" t="s">
        <v>10353</v>
      </c>
      <c r="AN658">
        <v>-3.03</v>
      </c>
      <c r="AO658" t="s">
        <v>10353</v>
      </c>
      <c r="AP658">
        <v>-8.1922491021581001E-2</v>
      </c>
      <c r="AQ658">
        <f>(Table2[[#This Row],[Sharpe Ratio]]-AVERAGE(Table2[Sharpe Ratio]))/_xlfn.STDEV.P(Table2[Sharpe Ratio])</f>
        <v>-1.6646164022112062</v>
      </c>
      <c r="AR65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8">
        <f>_xlfn.RANK.AVG(Table2[[#This Row],[1Y Return vs Nifty Z-Score]],Table2[1Y Return vs Nifty Z-Score])</f>
        <v>672</v>
      </c>
      <c r="AT658">
        <f>_xlfn.RANK.AVG(Table2[[#This Row],[6M Return vs Nifty Z-Score]],Table2[6M Return vs Nifty Z-Score])</f>
        <v>419</v>
      </c>
      <c r="AU658">
        <f>_xlfn.RANK.AVG(Table2[[#This Row],[Sharpe Ratio Z-Score]],Table2[Sharpe Ratio Z-Score])</f>
        <v>701</v>
      </c>
      <c r="AV658">
        <f>(Table2[[#This Row],[Rank 1Y]]+Table2[[#This Row],[Rank 6M]]+Table2[[#This Row],[Rank Sharpe]])/3</f>
        <v>597.33333333333337</v>
      </c>
    </row>
    <row r="659" spans="1:48" x14ac:dyDescent="0.3">
      <c r="A659" t="s">
        <v>435</v>
      </c>
      <c r="B659" t="s">
        <v>436</v>
      </c>
      <c r="C659" t="s">
        <v>10312</v>
      </c>
      <c r="D659" t="s">
        <v>185</v>
      </c>
      <c r="E659">
        <v>53585.858381439997</v>
      </c>
      <c r="F659">
        <v>16507.900000000001</v>
      </c>
      <c r="G659">
        <v>-28.857509201870599</v>
      </c>
      <c r="H659">
        <f>(Table2[[#This Row],[1Y Return vs Nifty]]-AVERAGE(Table2[1Y Return vs Nifty]))/_xlfn.STDEV.P(Table2[1Y Return vs Nifty])</f>
        <v>-0.86865940340259196</v>
      </c>
      <c r="I659">
        <v>-4.1367746019380798</v>
      </c>
      <c r="J659">
        <f>(Table2[[#This Row],[1M Return vs Nifty]]-AVERAGE(Table2[1M Return vs Nifty]))/_xlfn.STDEV.P(Table2[1M Return vs Nifty])</f>
        <v>-0.43681114064256416</v>
      </c>
      <c r="K659">
        <v>-9.9828345919269701</v>
      </c>
      <c r="L659">
        <f>(Table2[[#This Row],[6M Return vs Nifty]]-AVERAGE(Table2[6M Return vs Nifty]))/_xlfn.STDEV.P(Table2[6M Return vs Nifty])</f>
        <v>-0.59364828384291679</v>
      </c>
      <c r="M659">
        <v>-4.4856881851685602</v>
      </c>
      <c r="N659">
        <f>(Table2[[#This Row],[1W Return vs Nifty]]-AVERAGE(Table2[1W Return vs Nifty]))/_xlfn.STDEV.P(Table2[1W Return vs Nifty])</f>
        <v>-0.8511075792908771</v>
      </c>
      <c r="O659">
        <v>16866.46</v>
      </c>
      <c r="P659">
        <v>16795.716223293799</v>
      </c>
      <c r="Q659">
        <v>16484.2252268829</v>
      </c>
      <c r="R659">
        <v>26.369052446122001</v>
      </c>
      <c r="S659" s="2">
        <f>(Table2[[#This Row],[Close Price]]-Table2[[#This Row],[20D EMA]])/Table2[[#This Row],[20D EMA]]</f>
        <v>-2.1258758506527017E-2</v>
      </c>
      <c r="T659" s="2">
        <f>(Table2[[#This Row],[Close Price]]-Table2[[#This Row],[50D EMA]])/Table2[[#This Row],[50D EMA]]</f>
        <v>-1.7136287578771323E-2</v>
      </c>
      <c r="U659" s="2">
        <f>(Table2[[#This Row],[Close Price]]-Table2[[#This Row],[200D EMA]])/Table2[[#This Row],[200D EMA]]</f>
        <v>1.436207816336572E-3</v>
      </c>
      <c r="V659">
        <v>0.83561385717279901</v>
      </c>
      <c r="W659">
        <v>16380</v>
      </c>
      <c r="X659">
        <v>16600</v>
      </c>
      <c r="Y659">
        <v>16380</v>
      </c>
      <c r="Z659">
        <v>16600</v>
      </c>
      <c r="AA659">
        <v>16380</v>
      </c>
      <c r="AB659">
        <v>16600</v>
      </c>
      <c r="AC659" s="2">
        <f>(Table2[[#This Row],[Close Price]]/Table2[[#This Row],[Day Low]])-1</f>
        <v>7.8083028083029138E-3</v>
      </c>
      <c r="AD659" s="2">
        <f>(Table2[[#This Row],[Day High]]/Table2[[#This Row],[Close Price]])-1</f>
        <v>5.5791469538826188E-3</v>
      </c>
      <c r="AE659" s="2">
        <f>(Table2[[#This Row],[Close Price]]/Table2[[#This Row],[Current Week Low]])-1</f>
        <v>7.8083028083029138E-3</v>
      </c>
      <c r="AF659" s="2">
        <f>(Table2[[#This Row],[Current Week High]]/Table2[[#This Row],[Close Price]])-1</f>
        <v>5.5791469538826188E-3</v>
      </c>
      <c r="AG659" s="2">
        <f>(Table2[[#This Row],[Close Price]]/Table2[[#This Row],[Current Month Low]])-1</f>
        <v>7.8083028083029138E-3</v>
      </c>
      <c r="AH659" s="2">
        <f>(Table2[[#This Row],[Current Month High]]/Table2[[#This Row],[Close Price]])-1</f>
        <v>5.5791469538826188E-3</v>
      </c>
      <c r="AI659">
        <v>16.6108348124231</v>
      </c>
      <c r="AJ659">
        <v>7.5755601027017896</v>
      </c>
      <c r="AK659" t="str">
        <f>IF(AND(Table2[[#This Row],[20D EMA]]&gt;Table2[[#This Row],[50D EMA]],Table2[[#This Row],[50D EMA]]&gt;Table2[[#This Row],[200D EMA]]),"Uptrend","Downtrend/NoTrend")</f>
        <v>Uptrend</v>
      </c>
      <c r="AL659">
        <v>-0.11</v>
      </c>
      <c r="AM659" t="s">
        <v>10353</v>
      </c>
      <c r="AN659">
        <v>-1.62</v>
      </c>
      <c r="AO659" t="s">
        <v>10353</v>
      </c>
      <c r="AP659">
        <v>-4.4520695323894001E-2</v>
      </c>
      <c r="AQ659">
        <f>(Table2[[#This Row],[Sharpe Ratio]]-AVERAGE(Table2[Sharpe Ratio]))/_xlfn.STDEV.P(Table2[Sharpe Ratio])</f>
        <v>-1.2366908120661522</v>
      </c>
      <c r="AR65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-3.9869172192451021</v>
      </c>
      <c r="AS659">
        <f>_xlfn.RANK.AVG(Table2[[#This Row],[1Y Return vs Nifty Z-Score]],Table2[1Y Return vs Nifty Z-Score])</f>
        <v>621</v>
      </c>
      <c r="AT659">
        <f>_xlfn.RANK.AVG(Table2[[#This Row],[6M Return vs Nifty Z-Score]],Table2[6M Return vs Nifty Z-Score])</f>
        <v>515</v>
      </c>
      <c r="AU659">
        <f>_xlfn.RANK.AVG(Table2[[#This Row],[Sharpe Ratio Z-Score]],Table2[Sharpe Ratio Z-Score])</f>
        <v>657</v>
      </c>
      <c r="AV659">
        <f>(Table2[[#This Row],[Rank 1Y]]+Table2[[#This Row],[Rank 6M]]+Table2[[#This Row],[Rank Sharpe]])/3</f>
        <v>597.66666666666663</v>
      </c>
    </row>
    <row r="660" spans="1:48" x14ac:dyDescent="0.3">
      <c r="A660" t="s">
        <v>1638</v>
      </c>
      <c r="B660" t="s">
        <v>1639</v>
      </c>
      <c r="C660" t="s">
        <v>10310</v>
      </c>
      <c r="D660" t="s">
        <v>405</v>
      </c>
      <c r="E660">
        <v>5414.5133936849998</v>
      </c>
      <c r="F660">
        <v>49.17</v>
      </c>
      <c r="G660">
        <v>-28.194809125898399</v>
      </c>
      <c r="H660">
        <f>(Table2[[#This Row],[1Y Return vs Nifty]]-AVERAGE(Table2[1Y Return vs Nifty]))/_xlfn.STDEV.P(Table2[1Y Return vs Nifty])</f>
        <v>-0.85746685626735775</v>
      </c>
      <c r="I660">
        <v>-4.6600668936902396</v>
      </c>
      <c r="J660">
        <f>(Table2[[#This Row],[1M Return vs Nifty]]-AVERAGE(Table2[1M Return vs Nifty]))/_xlfn.STDEV.P(Table2[1M Return vs Nifty])</f>
        <v>-0.49054749529038827</v>
      </c>
      <c r="K660">
        <v>-20.1866803501219</v>
      </c>
      <c r="L660">
        <f>(Table2[[#This Row],[6M Return vs Nifty]]-AVERAGE(Table2[6M Return vs Nifty]))/_xlfn.STDEV.P(Table2[6M Return vs Nifty])</f>
        <v>-0.95022214178103193</v>
      </c>
      <c r="M660">
        <v>-4.2340008310784603</v>
      </c>
      <c r="N660">
        <f>(Table2[[#This Row],[1W Return vs Nifty]]-AVERAGE(Table2[1W Return vs Nifty]))/_xlfn.STDEV.P(Table2[1W Return vs Nifty])</f>
        <v>-0.79062966957896164</v>
      </c>
      <c r="O660">
        <v>49.37</v>
      </c>
      <c r="P660">
        <v>50.081902109617097</v>
      </c>
      <c r="Q660">
        <v>51.603759210617902</v>
      </c>
      <c r="R660">
        <v>47.414487378793297</v>
      </c>
      <c r="S660" s="2">
        <f>(Table2[[#This Row],[Close Price]]-Table2[[#This Row],[20D EMA]])/Table2[[#This Row],[20D EMA]]</f>
        <v>-4.0510431436093933E-3</v>
      </c>
      <c r="T660" s="2">
        <f>(Table2[[#This Row],[Close Price]]-Table2[[#This Row],[50D EMA]])/Table2[[#This Row],[50D EMA]]</f>
        <v>-1.8208216365687622E-2</v>
      </c>
      <c r="U660" s="2">
        <f>(Table2[[#This Row],[Close Price]]-Table2[[#This Row],[200D EMA]])/Table2[[#This Row],[200D EMA]]</f>
        <v>-4.7162440253328171E-2</v>
      </c>
      <c r="V660">
        <v>0.56665364994835499</v>
      </c>
      <c r="W660">
        <v>49.03</v>
      </c>
      <c r="X660">
        <v>49.5</v>
      </c>
      <c r="Y660">
        <v>49.03</v>
      </c>
      <c r="Z660">
        <v>49.5</v>
      </c>
      <c r="AA660">
        <v>49.03</v>
      </c>
      <c r="AB660">
        <v>49.5</v>
      </c>
      <c r="AC660" s="2">
        <f>(Table2[[#This Row],[Close Price]]/Table2[[#This Row],[Day Low]])-1</f>
        <v>2.855394656332777E-3</v>
      </c>
      <c r="AD660" s="2">
        <f>(Table2[[#This Row],[Day High]]/Table2[[#This Row],[Close Price]])-1</f>
        <v>6.7114093959730337E-3</v>
      </c>
      <c r="AE660" s="2">
        <f>(Table2[[#This Row],[Close Price]]/Table2[[#This Row],[Current Week Low]])-1</f>
        <v>2.855394656332777E-3</v>
      </c>
      <c r="AF660" s="2">
        <f>(Table2[[#This Row],[Current Week High]]/Table2[[#This Row],[Close Price]])-1</f>
        <v>6.7114093959730337E-3</v>
      </c>
      <c r="AG660" s="2">
        <f>(Table2[[#This Row],[Close Price]]/Table2[[#This Row],[Current Month Low]])-1</f>
        <v>2.855394656332777E-3</v>
      </c>
      <c r="AH660" s="2">
        <f>(Table2[[#This Row],[Current Month High]]/Table2[[#This Row],[Close Price]])-1</f>
        <v>6.7114093959730337E-3</v>
      </c>
      <c r="AI660">
        <v>38.905836892414001</v>
      </c>
      <c r="AJ660">
        <v>9.6321070234113702</v>
      </c>
      <c r="AK660" t="str">
        <f>IF(AND(Table2[[#This Row],[20D EMA]]&gt;Table2[[#This Row],[50D EMA]],Table2[[#This Row],[50D EMA]]&gt;Table2[[#This Row],[200D EMA]]),"Uptrend","Downtrend/NoTrend")</f>
        <v>Downtrend/NoTrend</v>
      </c>
      <c r="AL660">
        <v>-0.11</v>
      </c>
      <c r="AM660" t="s">
        <v>10353</v>
      </c>
      <c r="AN660">
        <v>2.31</v>
      </c>
      <c r="AO660" t="s">
        <v>10354</v>
      </c>
      <c r="AQ660">
        <f>(Table2[[#This Row],[Sharpe Ratio]]-AVERAGE(Table2[Sharpe Ratio]))/_xlfn.STDEV.P(Table2[Sharpe Ratio])</f>
        <v>-0.72731567472953307</v>
      </c>
      <c r="AR66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0">
        <f>_xlfn.RANK.AVG(Table2[[#This Row],[1Y Return vs Nifty Z-Score]],Table2[1Y Return vs Nifty Z-Score])</f>
        <v>617</v>
      </c>
      <c r="AT660">
        <f>_xlfn.RANK.AVG(Table2[[#This Row],[6M Return vs Nifty Z-Score]],Table2[6M Return vs Nifty Z-Score])</f>
        <v>630</v>
      </c>
      <c r="AU660">
        <f>_xlfn.RANK.AVG(Table2[[#This Row],[Sharpe Ratio Z-Score]],Table2[Sharpe Ratio Z-Score])</f>
        <v>548</v>
      </c>
      <c r="AV660">
        <f>(Table2[[#This Row],[Rank 1Y]]+Table2[[#This Row],[Rank 6M]]+Table2[[#This Row],[Rank Sharpe]])/3</f>
        <v>598.33333333333337</v>
      </c>
    </row>
    <row r="661" spans="1:48" x14ac:dyDescent="0.3">
      <c r="A661" t="s">
        <v>883</v>
      </c>
      <c r="B661" t="s">
        <v>884</v>
      </c>
      <c r="C661" t="s">
        <v>10318</v>
      </c>
      <c r="D661" t="s">
        <v>135</v>
      </c>
      <c r="E661">
        <v>17792.286707160001</v>
      </c>
      <c r="F661">
        <v>2969.3</v>
      </c>
      <c r="G661">
        <v>-35.672065527860298</v>
      </c>
      <c r="H661">
        <f>(Table2[[#This Row],[1Y Return vs Nifty]]-AVERAGE(Table2[1Y Return vs Nifty]))/_xlfn.STDEV.P(Table2[1Y Return vs Nifty])</f>
        <v>-0.98375255888843383</v>
      </c>
      <c r="I661">
        <v>4.0321926275049798</v>
      </c>
      <c r="J661">
        <f>(Table2[[#This Row],[1M Return vs Nifty]]-AVERAGE(Table2[1M Return vs Nifty]))/_xlfn.STDEV.P(Table2[1M Return vs Nifty])</f>
        <v>0.4020518181026968</v>
      </c>
      <c r="K661">
        <v>-1.23794374322473</v>
      </c>
      <c r="L661">
        <f>(Table2[[#This Row],[6M Return vs Nifty]]-AVERAGE(Table2[6M Return vs Nifty]))/_xlfn.STDEV.P(Table2[6M Return vs Nifty])</f>
        <v>-0.2880576721203531</v>
      </c>
      <c r="M661">
        <v>1.15137466299268</v>
      </c>
      <c r="N661">
        <f>(Table2[[#This Row],[1W Return vs Nifty]]-AVERAGE(Table2[1W Return vs Nifty]))/_xlfn.STDEV.P(Table2[1W Return vs Nifty])</f>
        <v>0.50342125353020151</v>
      </c>
      <c r="O661">
        <v>2906.68</v>
      </c>
      <c r="P661">
        <v>2827.6689708159001</v>
      </c>
      <c r="Q661">
        <v>2723.4917376155499</v>
      </c>
      <c r="R661">
        <v>57.722173541629502</v>
      </c>
      <c r="S661" s="2">
        <f>(Table2[[#This Row],[Close Price]]-Table2[[#This Row],[20D EMA]])/Table2[[#This Row],[20D EMA]]</f>
        <v>2.1543479158352606E-2</v>
      </c>
      <c r="T661" s="2">
        <f>(Table2[[#This Row],[Close Price]]-Table2[[#This Row],[50D EMA]])/Table2[[#This Row],[50D EMA]]</f>
        <v>5.0087556445206384E-2</v>
      </c>
      <c r="U661" s="2">
        <f>(Table2[[#This Row],[Close Price]]-Table2[[#This Row],[200D EMA]])/Table2[[#This Row],[200D EMA]]</f>
        <v>9.0254822142276203E-2</v>
      </c>
      <c r="V661">
        <v>1.0742309645922901</v>
      </c>
      <c r="W661">
        <v>2939.8</v>
      </c>
      <c r="X661">
        <v>3011.5</v>
      </c>
      <c r="Y661">
        <v>2939.8</v>
      </c>
      <c r="Z661">
        <v>3011.5</v>
      </c>
      <c r="AA661">
        <v>2939.8</v>
      </c>
      <c r="AB661">
        <v>3011.5</v>
      </c>
      <c r="AC661" s="2">
        <f>(Table2[[#This Row],[Close Price]]/Table2[[#This Row],[Day Low]])-1</f>
        <v>1.0034696237839258E-2</v>
      </c>
      <c r="AD661" s="2">
        <f>(Table2[[#This Row],[Day High]]/Table2[[#This Row],[Close Price]])-1</f>
        <v>1.4212103862863312E-2</v>
      </c>
      <c r="AE661" s="2">
        <f>(Table2[[#This Row],[Close Price]]/Table2[[#This Row],[Current Week Low]])-1</f>
        <v>1.0034696237839258E-2</v>
      </c>
      <c r="AF661" s="2">
        <f>(Table2[[#This Row],[Current Week High]]/Table2[[#This Row],[Close Price]])-1</f>
        <v>1.4212103862863312E-2</v>
      </c>
      <c r="AG661" s="2">
        <f>(Table2[[#This Row],[Close Price]]/Table2[[#This Row],[Current Month Low]])-1</f>
        <v>1.0034696237839258E-2</v>
      </c>
      <c r="AH661" s="2">
        <f>(Table2[[#This Row],[Current Month High]]/Table2[[#This Row],[Close Price]])-1</f>
        <v>1.4212103862863312E-2</v>
      </c>
      <c r="AI661">
        <v>10.8678813188293</v>
      </c>
      <c r="AJ661">
        <v>33.152466367712996</v>
      </c>
      <c r="AK661" t="str">
        <f>IF(AND(Table2[[#This Row],[20D EMA]]&gt;Table2[[#This Row],[50D EMA]],Table2[[#This Row],[50D EMA]]&gt;Table2[[#This Row],[200D EMA]]),"Uptrend","Downtrend/NoTrend")</f>
        <v>Uptrend</v>
      </c>
      <c r="AL661">
        <v>-0.08</v>
      </c>
      <c r="AM661" t="s">
        <v>10353</v>
      </c>
      <c r="AN661">
        <v>11.07</v>
      </c>
      <c r="AO661" t="s">
        <v>10354</v>
      </c>
      <c r="AP661">
        <v>-9.4396159148757E-2</v>
      </c>
      <c r="AQ661">
        <f>(Table2[[#This Row],[Sharpe Ratio]]-AVERAGE(Table2[Sharpe Ratio]))/_xlfn.STDEV.P(Table2[Sharpe Ratio])</f>
        <v>-1.8073315231037956</v>
      </c>
      <c r="AR66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-2.173668682479684</v>
      </c>
      <c r="AS661">
        <f>_xlfn.RANK.AVG(Table2[[#This Row],[1Y Return vs Nifty Z-Score]],Table2[1Y Return vs Nifty Z-Score])</f>
        <v>661</v>
      </c>
      <c r="AT661">
        <f>_xlfn.RANK.AVG(Table2[[#This Row],[6M Return vs Nifty Z-Score]],Table2[6M Return vs Nifty Z-Score])</f>
        <v>421</v>
      </c>
      <c r="AU661">
        <f>_xlfn.RANK.AVG(Table2[[#This Row],[Sharpe Ratio Z-Score]],Table2[Sharpe Ratio Z-Score])</f>
        <v>716</v>
      </c>
      <c r="AV661">
        <f>(Table2[[#This Row],[Rank 1Y]]+Table2[[#This Row],[Rank 6M]]+Table2[[#This Row],[Rank Sharpe]])/3</f>
        <v>599.33333333333337</v>
      </c>
    </row>
    <row r="662" spans="1:48" x14ac:dyDescent="0.3">
      <c r="A662" t="s">
        <v>555</v>
      </c>
      <c r="B662" t="s">
        <v>556</v>
      </c>
      <c r="C662" t="s">
        <v>10310</v>
      </c>
      <c r="D662" t="s">
        <v>37</v>
      </c>
      <c r="E662">
        <v>36316.370945625</v>
      </c>
      <c r="F662">
        <v>620.25</v>
      </c>
      <c r="G662">
        <v>-34.6721859893103</v>
      </c>
      <c r="H662">
        <f>(Table2[[#This Row],[1Y Return vs Nifty]]-AVERAGE(Table2[1Y Return vs Nifty]))/_xlfn.STDEV.P(Table2[1Y Return vs Nifty])</f>
        <v>-0.96686528322551901</v>
      </c>
      <c r="I662">
        <v>3.20855927278479</v>
      </c>
      <c r="J662">
        <f>(Table2[[#This Row],[1M Return vs Nifty]]-AVERAGE(Table2[1M Return vs Nifty]))/_xlfn.STDEV.P(Table2[1M Return vs Nifty])</f>
        <v>0.31747374434428755</v>
      </c>
      <c r="K662">
        <v>-3.52047698935095</v>
      </c>
      <c r="L662">
        <f>(Table2[[#This Row],[6M Return vs Nifty]]-AVERAGE(Table2[6M Return vs Nifty]))/_xlfn.STDEV.P(Table2[6M Return vs Nifty])</f>
        <v>-0.3678209010764143</v>
      </c>
      <c r="M662">
        <v>1.48943797825641</v>
      </c>
      <c r="N662">
        <f>(Table2[[#This Row],[1W Return vs Nifty]]-AVERAGE(Table2[1W Return vs Nifty]))/_xlfn.STDEV.P(Table2[1W Return vs Nifty])</f>
        <v>0.58465442764554287</v>
      </c>
      <c r="O662">
        <v>601.41999999999996</v>
      </c>
      <c r="P662">
        <v>585.87492032717603</v>
      </c>
      <c r="Q662">
        <v>569.95878662453197</v>
      </c>
      <c r="R662">
        <v>63.652450096978299</v>
      </c>
      <c r="S662" s="2">
        <f>(Table2[[#This Row],[Close Price]]-Table2[[#This Row],[20D EMA]])/Table2[[#This Row],[20D EMA]]</f>
        <v>3.1309234810947495E-2</v>
      </c>
      <c r="T662" s="2">
        <f>(Table2[[#This Row],[Close Price]]-Table2[[#This Row],[50D EMA]])/Table2[[#This Row],[50D EMA]]</f>
        <v>5.8673069080389294E-2</v>
      </c>
      <c r="U662" s="2">
        <f>(Table2[[#This Row],[Close Price]]-Table2[[#This Row],[200D EMA]])/Table2[[#This Row],[200D EMA]]</f>
        <v>8.8236578776700297E-2</v>
      </c>
      <c r="V662">
        <v>1.71960506731535</v>
      </c>
      <c r="W662">
        <v>615.1</v>
      </c>
      <c r="X662">
        <v>639.79999999999995</v>
      </c>
      <c r="Y662">
        <v>615.1</v>
      </c>
      <c r="Z662">
        <v>639.79999999999995</v>
      </c>
      <c r="AA662">
        <v>615.1</v>
      </c>
      <c r="AB662">
        <v>639.79999999999995</v>
      </c>
      <c r="AC662" s="2">
        <f>(Table2[[#This Row],[Close Price]]/Table2[[#This Row],[Day Low]])-1</f>
        <v>8.3726223378313147E-3</v>
      </c>
      <c r="AD662" s="2">
        <f>(Table2[[#This Row],[Day High]]/Table2[[#This Row],[Close Price]])-1</f>
        <v>3.1519548569125311E-2</v>
      </c>
      <c r="AE662" s="2">
        <f>(Table2[[#This Row],[Close Price]]/Table2[[#This Row],[Current Week Low]])-1</f>
        <v>8.3726223378313147E-3</v>
      </c>
      <c r="AF662" s="2">
        <f>(Table2[[#This Row],[Current Week High]]/Table2[[#This Row],[Close Price]])-1</f>
        <v>3.1519548569125311E-2</v>
      </c>
      <c r="AG662" s="2">
        <f>(Table2[[#This Row],[Close Price]]/Table2[[#This Row],[Current Month Low]])-1</f>
        <v>8.3726223378313147E-3</v>
      </c>
      <c r="AH662" s="2">
        <f>(Table2[[#This Row],[Current Month High]]/Table2[[#This Row],[Close Price]])-1</f>
        <v>3.1519548569125311E-2</v>
      </c>
      <c r="AI662">
        <v>8.8270858524788398</v>
      </c>
      <c r="AJ662">
        <v>36.378627968337703</v>
      </c>
      <c r="AK662" t="str">
        <f>IF(AND(Table2[[#This Row],[20D EMA]]&gt;Table2[[#This Row],[50D EMA]],Table2[[#This Row],[50D EMA]]&gt;Table2[[#This Row],[200D EMA]]),"Uptrend","Downtrend/NoTrend")</f>
        <v>Uptrend</v>
      </c>
      <c r="AL662">
        <v>0.12</v>
      </c>
      <c r="AM662" t="s">
        <v>10354</v>
      </c>
      <c r="AN662">
        <v>8.25</v>
      </c>
      <c r="AO662" t="s">
        <v>10354</v>
      </c>
      <c r="AP662">
        <v>-8.2236731029451005E-2</v>
      </c>
      <c r="AQ662">
        <f>(Table2[[#This Row],[Sharpe Ratio]]-AVERAGE(Table2[Sharpe Ratio]))/_xlfn.STDEV.P(Table2[Sharpe Ratio])</f>
        <v>-1.6682117199842315</v>
      </c>
      <c r="AR66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-2.1007697322963343</v>
      </c>
      <c r="AS662">
        <f>_xlfn.RANK.AVG(Table2[[#This Row],[1Y Return vs Nifty Z-Score]],Table2[1Y Return vs Nifty Z-Score])</f>
        <v>654</v>
      </c>
      <c r="AT662">
        <f>_xlfn.RANK.AVG(Table2[[#This Row],[6M Return vs Nifty Z-Score]],Table2[6M Return vs Nifty Z-Score])</f>
        <v>447</v>
      </c>
      <c r="AU662">
        <f>_xlfn.RANK.AVG(Table2[[#This Row],[Sharpe Ratio Z-Score]],Table2[Sharpe Ratio Z-Score])</f>
        <v>702</v>
      </c>
      <c r="AV662">
        <f>(Table2[[#This Row],[Rank 1Y]]+Table2[[#This Row],[Rank 6M]]+Table2[[#This Row],[Rank Sharpe]])/3</f>
        <v>601</v>
      </c>
    </row>
    <row r="663" spans="1:48" x14ac:dyDescent="0.3">
      <c r="A663" t="s">
        <v>1620</v>
      </c>
      <c r="B663" t="s">
        <v>1621</v>
      </c>
      <c r="C663" t="s">
        <v>10321</v>
      </c>
      <c r="D663" t="s">
        <v>257</v>
      </c>
      <c r="E663">
        <v>5591.3246540250002</v>
      </c>
      <c r="F663">
        <v>1817.75</v>
      </c>
      <c r="G663">
        <v>-64.158838971475006</v>
      </c>
      <c r="H663">
        <f>(Table2[[#This Row],[1Y Return vs Nifty]]-AVERAGE(Table2[1Y Return vs Nifty]))/_xlfn.STDEV.P(Table2[1Y Return vs Nifty])</f>
        <v>-1.4648745114257815</v>
      </c>
      <c r="I663">
        <v>-4.4993457161929999</v>
      </c>
      <c r="J663">
        <f>(Table2[[#This Row],[1M Return vs Nifty]]-AVERAGE(Table2[1M Return vs Nifty]))/_xlfn.STDEV.P(Table2[1M Return vs Nifty])</f>
        <v>-0.47404320059785726</v>
      </c>
      <c r="K663">
        <v>-18.2857860891156</v>
      </c>
      <c r="L663">
        <f>(Table2[[#This Row],[6M Return vs Nifty]]-AVERAGE(Table2[6M Return vs Nifty]))/_xlfn.STDEV.P(Table2[6M Return vs Nifty])</f>
        <v>-0.88379530466081424</v>
      </c>
      <c r="M663">
        <v>-0.87168762881650597</v>
      </c>
      <c r="N663">
        <f>(Table2[[#This Row],[1W Return vs Nifty]]-AVERAGE(Table2[1W Return vs Nifty]))/_xlfn.STDEV.P(Table2[1W Return vs Nifty])</f>
        <v>1.7299973945303235E-2</v>
      </c>
      <c r="O663">
        <v>1803.79</v>
      </c>
      <c r="P663">
        <v>1835.57814769986</v>
      </c>
      <c r="Q663">
        <v>1930.4224624343699</v>
      </c>
      <c r="R663">
        <v>58.519421372304301</v>
      </c>
      <c r="S663" s="2">
        <f>(Table2[[#This Row],[Close Price]]-Table2[[#This Row],[20D EMA]])/Table2[[#This Row],[20D EMA]]</f>
        <v>7.7392601134278587E-3</v>
      </c>
      <c r="T663" s="2">
        <f>(Table2[[#This Row],[Close Price]]-Table2[[#This Row],[50D EMA]])/Table2[[#This Row],[50D EMA]]</f>
        <v>-9.7125517223007971E-3</v>
      </c>
      <c r="U663" s="2">
        <f>(Table2[[#This Row],[Close Price]]-Table2[[#This Row],[200D EMA]])/Table2[[#This Row],[200D EMA]]</f>
        <v>-5.8366738176204011E-2</v>
      </c>
      <c r="V663">
        <v>0.51637398960354797</v>
      </c>
      <c r="W663">
        <v>1801</v>
      </c>
      <c r="X663">
        <v>1838.95</v>
      </c>
      <c r="Y663">
        <v>1801</v>
      </c>
      <c r="Z663">
        <v>1838.95</v>
      </c>
      <c r="AA663">
        <v>1801</v>
      </c>
      <c r="AB663">
        <v>1838.95</v>
      </c>
      <c r="AC663" s="2">
        <f>(Table2[[#This Row],[Close Price]]/Table2[[#This Row],[Day Low]])-1</f>
        <v>9.3003886729594587E-3</v>
      </c>
      <c r="AD663" s="2">
        <f>(Table2[[#This Row],[Day High]]/Table2[[#This Row],[Close Price]])-1</f>
        <v>1.1662769907853088E-2</v>
      </c>
      <c r="AE663" s="2">
        <f>(Table2[[#This Row],[Close Price]]/Table2[[#This Row],[Current Week Low]])-1</f>
        <v>9.3003886729594587E-3</v>
      </c>
      <c r="AF663" s="2">
        <f>(Table2[[#This Row],[Current Week High]]/Table2[[#This Row],[Close Price]])-1</f>
        <v>1.1662769907853088E-2</v>
      </c>
      <c r="AG663" s="2">
        <f>(Table2[[#This Row],[Close Price]]/Table2[[#This Row],[Current Month Low]])-1</f>
        <v>9.3003886729594587E-3</v>
      </c>
      <c r="AH663" s="2">
        <f>(Table2[[#This Row],[Current Month High]]/Table2[[#This Row],[Close Price]])-1</f>
        <v>1.1662769907853088E-2</v>
      </c>
      <c r="AI663">
        <v>60.657406133956798</v>
      </c>
      <c r="AJ663">
        <v>13.609374999999901</v>
      </c>
      <c r="AK663" t="str">
        <f>IF(AND(Table2[[#This Row],[20D EMA]]&gt;Table2[[#This Row],[50D EMA]],Table2[[#This Row],[50D EMA]]&gt;Table2[[#This Row],[200D EMA]]),"Uptrend","Downtrend/NoTrend")</f>
        <v>Downtrend/NoTrend</v>
      </c>
      <c r="AL663">
        <v>-0.03</v>
      </c>
      <c r="AM663" t="s">
        <v>10353</v>
      </c>
      <c r="AN663">
        <v>4.5599999999999996</v>
      </c>
      <c r="AO663" t="s">
        <v>10354</v>
      </c>
      <c r="AP663">
        <v>1.8660564297856001E-2</v>
      </c>
      <c r="AQ663">
        <f>(Table2[[#This Row],[Sharpe Ratio]]-AVERAGE(Table2[Sharpe Ratio]))/_xlfn.STDEV.P(Table2[Sharpe Ratio])</f>
        <v>-0.51381434837226458</v>
      </c>
      <c r="AR66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3">
        <f>_xlfn.RANK.AVG(Table2[[#This Row],[1Y Return vs Nifty Z-Score]],Table2[1Y Return vs Nifty Z-Score])</f>
        <v>730</v>
      </c>
      <c r="AT663">
        <f>_xlfn.RANK.AVG(Table2[[#This Row],[6M Return vs Nifty Z-Score]],Table2[6M Return vs Nifty Z-Score])</f>
        <v>606</v>
      </c>
      <c r="AU663">
        <f>_xlfn.RANK.AVG(Table2[[#This Row],[Sharpe Ratio Z-Score]],Table2[Sharpe Ratio Z-Score])</f>
        <v>475</v>
      </c>
      <c r="AV663">
        <f>(Table2[[#This Row],[Rank 1Y]]+Table2[[#This Row],[Rank 6M]]+Table2[[#This Row],[Rank Sharpe]])/3</f>
        <v>603.66666666666663</v>
      </c>
    </row>
    <row r="664" spans="1:48" x14ac:dyDescent="0.3">
      <c r="A664" t="s">
        <v>1496</v>
      </c>
      <c r="B664" t="s">
        <v>1497</v>
      </c>
      <c r="C664" t="s">
        <v>10318</v>
      </c>
      <c r="D664" t="s">
        <v>817</v>
      </c>
      <c r="E664">
        <v>6941.0831007059996</v>
      </c>
      <c r="F664">
        <v>39.17</v>
      </c>
      <c r="G664">
        <v>-31.525030493855599</v>
      </c>
      <c r="H664">
        <f>(Table2[[#This Row],[1Y Return vs Nifty]]-AVERAGE(Table2[1Y Return vs Nifty]))/_xlfn.STDEV.P(Table2[1Y Return vs Nifty])</f>
        <v>-0.91371199789789603</v>
      </c>
      <c r="I664">
        <v>-5.3679453092789302</v>
      </c>
      <c r="J664">
        <f>(Table2[[#This Row],[1M Return vs Nifty]]-AVERAGE(Table2[1M Return vs Nifty]))/_xlfn.STDEV.P(Table2[1M Return vs Nifty])</f>
        <v>-0.56323881176334234</v>
      </c>
      <c r="K664">
        <v>-33.102976774640602</v>
      </c>
      <c r="L664">
        <f>(Table2[[#This Row],[6M Return vs Nifty]]-AVERAGE(Table2[6M Return vs Nifty]))/_xlfn.STDEV.P(Table2[6M Return vs Nifty])</f>
        <v>-1.401582712638745</v>
      </c>
      <c r="M664">
        <v>-4.4296097286867298</v>
      </c>
      <c r="N664">
        <f>(Table2[[#This Row],[1W Return vs Nifty]]-AVERAGE(Table2[1W Return vs Nifty]))/_xlfn.STDEV.P(Table2[1W Return vs Nifty])</f>
        <v>-0.83763249692071717</v>
      </c>
      <c r="O664">
        <v>39.94</v>
      </c>
      <c r="P664">
        <v>40.756089811443502</v>
      </c>
      <c r="Q664">
        <v>42.7599589567116</v>
      </c>
      <c r="R664">
        <v>39.446440912912301</v>
      </c>
      <c r="S664" s="2">
        <f>(Table2[[#This Row],[Close Price]]-Table2[[#This Row],[20D EMA]])/Table2[[#This Row],[20D EMA]]</f>
        <v>-1.9278918377566252E-2</v>
      </c>
      <c r="T664" s="2">
        <f>(Table2[[#This Row],[Close Price]]-Table2[[#This Row],[50D EMA]])/Table2[[#This Row],[50D EMA]]</f>
        <v>-3.891663353333169E-2</v>
      </c>
      <c r="U664" s="2">
        <f>(Table2[[#This Row],[Close Price]]-Table2[[#This Row],[200D EMA]])/Table2[[#This Row],[200D EMA]]</f>
        <v>-8.3956089863087169E-2</v>
      </c>
      <c r="V664">
        <v>1.08241344925384</v>
      </c>
      <c r="W664">
        <v>38.94</v>
      </c>
      <c r="X664">
        <v>39.9</v>
      </c>
      <c r="Y664">
        <v>38.94</v>
      </c>
      <c r="Z664">
        <v>39.9</v>
      </c>
      <c r="AA664">
        <v>38.94</v>
      </c>
      <c r="AB664">
        <v>39.9</v>
      </c>
      <c r="AC664" s="2">
        <f>(Table2[[#This Row],[Close Price]]/Table2[[#This Row],[Day Low]])-1</f>
        <v>5.9065228556756111E-3</v>
      </c>
      <c r="AD664" s="2">
        <f>(Table2[[#This Row],[Day High]]/Table2[[#This Row],[Close Price]])-1</f>
        <v>1.8636711769211001E-2</v>
      </c>
      <c r="AE664" s="2">
        <f>(Table2[[#This Row],[Close Price]]/Table2[[#This Row],[Current Week Low]])-1</f>
        <v>5.9065228556756111E-3</v>
      </c>
      <c r="AF664" s="2">
        <f>(Table2[[#This Row],[Current Week High]]/Table2[[#This Row],[Close Price]])-1</f>
        <v>1.8636711769211001E-2</v>
      </c>
      <c r="AG664" s="2">
        <f>(Table2[[#This Row],[Close Price]]/Table2[[#This Row],[Current Month Low]])-1</f>
        <v>5.9065228556756111E-3</v>
      </c>
      <c r="AH664" s="2">
        <f>(Table2[[#This Row],[Current Month High]]/Table2[[#This Row],[Close Price]])-1</f>
        <v>1.8636711769211001E-2</v>
      </c>
      <c r="AI664">
        <v>37.860607607863102</v>
      </c>
      <c r="AJ664">
        <v>5.8648648648648596</v>
      </c>
      <c r="AK664" t="str">
        <f>IF(AND(Table2[[#This Row],[20D EMA]]&gt;Table2[[#This Row],[50D EMA]],Table2[[#This Row],[50D EMA]]&gt;Table2[[#This Row],[200D EMA]]),"Uptrend","Downtrend/NoTrend")</f>
        <v>Downtrend/NoTrend</v>
      </c>
      <c r="AL664">
        <v>-0.16</v>
      </c>
      <c r="AM664" t="s">
        <v>10353</v>
      </c>
      <c r="AN664">
        <v>0.26</v>
      </c>
      <c r="AO664" t="s">
        <v>10354</v>
      </c>
      <c r="AP664">
        <v>2.1613273305102002E-2</v>
      </c>
      <c r="AQ664">
        <f>(Table2[[#This Row],[Sharpe Ratio]]-AVERAGE(Table2[Sharpe Ratio]))/_xlfn.STDEV.P(Table2[Sharpe Ratio])</f>
        <v>-0.48003148525346245</v>
      </c>
      <c r="AR66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4">
        <f>_xlfn.RANK.AVG(Table2[[#This Row],[1Y Return vs Nifty Z-Score]],Table2[1Y Return vs Nifty Z-Score])</f>
        <v>636</v>
      </c>
      <c r="AT664">
        <f>_xlfn.RANK.AVG(Table2[[#This Row],[6M Return vs Nifty Z-Score]],Table2[6M Return vs Nifty Z-Score])</f>
        <v>710</v>
      </c>
      <c r="AU664">
        <f>_xlfn.RANK.AVG(Table2[[#This Row],[Sharpe Ratio Z-Score]],Table2[Sharpe Ratio Z-Score])</f>
        <v>468</v>
      </c>
      <c r="AV664">
        <f>(Table2[[#This Row],[Rank 1Y]]+Table2[[#This Row],[Rank 6M]]+Table2[[#This Row],[Rank Sharpe]])/3</f>
        <v>604.66666666666663</v>
      </c>
    </row>
    <row r="665" spans="1:48" x14ac:dyDescent="0.3">
      <c r="A665" t="s">
        <v>1490</v>
      </c>
      <c r="B665" t="s">
        <v>1491</v>
      </c>
      <c r="C665" t="s">
        <v>10312</v>
      </c>
      <c r="D665" t="s">
        <v>357</v>
      </c>
      <c r="E665">
        <v>6999.45289736</v>
      </c>
      <c r="F665">
        <v>305.8</v>
      </c>
      <c r="G665">
        <v>-54.559738157494102</v>
      </c>
      <c r="H665">
        <f>(Table2[[#This Row],[1Y Return vs Nifty]]-AVERAGE(Table2[1Y Return vs Nifty]))/_xlfn.STDEV.P(Table2[1Y Return vs Nifty])</f>
        <v>-1.302752320389768</v>
      </c>
      <c r="I665">
        <v>2.6309882141853098</v>
      </c>
      <c r="J665">
        <f>(Table2[[#This Row],[1M Return vs Nifty]]-AVERAGE(Table2[1M Return vs Nifty]))/_xlfn.STDEV.P(Table2[1M Return vs Nifty])</f>
        <v>0.25816355818561143</v>
      </c>
      <c r="K665">
        <v>-16.096153757524501</v>
      </c>
      <c r="L665">
        <f>(Table2[[#This Row],[6M Return vs Nifty]]-AVERAGE(Table2[6M Return vs Nifty]))/_xlfn.STDEV.P(Table2[6M Return vs Nifty])</f>
        <v>-0.80727850242334231</v>
      </c>
      <c r="M665">
        <v>1.30263644468925</v>
      </c>
      <c r="N665">
        <f>(Table2[[#This Row],[1W Return vs Nifty]]-AVERAGE(Table2[1W Return vs Nifty]))/_xlfn.STDEV.P(Table2[1W Return vs Nifty])</f>
        <v>0.53976792024844189</v>
      </c>
      <c r="O665">
        <v>298.05</v>
      </c>
      <c r="P665">
        <v>298.15906168958401</v>
      </c>
      <c r="Q665">
        <v>316.05915132696998</v>
      </c>
      <c r="R665">
        <v>72.299033137266704</v>
      </c>
      <c r="S665" s="2">
        <f>(Table2[[#This Row],[Close Price]]-Table2[[#This Row],[20D EMA]])/Table2[[#This Row],[20D EMA]]</f>
        <v>2.6002348599228318E-2</v>
      </c>
      <c r="T665" s="2">
        <f>(Table2[[#This Row],[Close Price]]-Table2[[#This Row],[50D EMA]])/Table2[[#This Row],[50D EMA]]</f>
        <v>2.5627053785039919E-2</v>
      </c>
      <c r="U665" s="2">
        <f>(Table2[[#This Row],[Close Price]]-Table2[[#This Row],[200D EMA]])/Table2[[#This Row],[200D EMA]]</f>
        <v>-3.245959271831575E-2</v>
      </c>
      <c r="V665">
        <v>0.52778882809050598</v>
      </c>
      <c r="W665">
        <v>303.7</v>
      </c>
      <c r="X665">
        <v>309.39999999999998</v>
      </c>
      <c r="Y665">
        <v>303.7</v>
      </c>
      <c r="Z665">
        <v>309.39999999999998</v>
      </c>
      <c r="AA665">
        <v>303.7</v>
      </c>
      <c r="AB665">
        <v>309.39999999999998</v>
      </c>
      <c r="AC665" s="2">
        <f>(Table2[[#This Row],[Close Price]]/Table2[[#This Row],[Day Low]])-1</f>
        <v>6.9147184721765065E-3</v>
      </c>
      <c r="AD665" s="2">
        <f>(Table2[[#This Row],[Day High]]/Table2[[#This Row],[Close Price]])-1</f>
        <v>1.1772400261608862E-2</v>
      </c>
      <c r="AE665" s="2">
        <f>(Table2[[#This Row],[Close Price]]/Table2[[#This Row],[Current Week Low]])-1</f>
        <v>6.9147184721765065E-3</v>
      </c>
      <c r="AF665" s="2">
        <f>(Table2[[#This Row],[Current Week High]]/Table2[[#This Row],[Close Price]])-1</f>
        <v>1.1772400261608862E-2</v>
      </c>
      <c r="AG665" s="2">
        <f>(Table2[[#This Row],[Close Price]]/Table2[[#This Row],[Current Month Low]])-1</f>
        <v>6.9147184721765065E-3</v>
      </c>
      <c r="AH665" s="2">
        <f>(Table2[[#This Row],[Current Month High]]/Table2[[#This Row],[Close Price]])-1</f>
        <v>1.1772400261608862E-2</v>
      </c>
      <c r="AI665">
        <v>53.989535644211898</v>
      </c>
      <c r="AJ665">
        <v>18.458260701142699</v>
      </c>
      <c r="AK665" t="str">
        <f>IF(AND(Table2[[#This Row],[20D EMA]]&gt;Table2[[#This Row],[50D EMA]],Table2[[#This Row],[50D EMA]]&gt;Table2[[#This Row],[200D EMA]]),"Uptrend","Downtrend/NoTrend")</f>
        <v>Downtrend/NoTrend</v>
      </c>
      <c r="AL665">
        <v>-0.03</v>
      </c>
      <c r="AM665" t="s">
        <v>10353</v>
      </c>
      <c r="AN665">
        <v>7.32</v>
      </c>
      <c r="AO665" t="s">
        <v>10354</v>
      </c>
      <c r="AP665">
        <v>7.4337256953300004E-4</v>
      </c>
      <c r="AQ665">
        <f>(Table2[[#This Row],[Sharpe Ratio]]-AVERAGE(Table2[Sharpe Ratio]))/_xlfn.STDEV.P(Table2[Sharpe Ratio])</f>
        <v>-0.71881051770214666</v>
      </c>
      <c r="AR66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5">
        <f>_xlfn.RANK.AVG(Table2[[#This Row],[1Y Return vs Nifty Z-Score]],Table2[1Y Return vs Nifty Z-Score])</f>
        <v>719</v>
      </c>
      <c r="AT665">
        <f>_xlfn.RANK.AVG(Table2[[#This Row],[6M Return vs Nifty Z-Score]],Table2[6M Return vs Nifty Z-Score])</f>
        <v>583</v>
      </c>
      <c r="AU665">
        <f>_xlfn.RANK.AVG(Table2[[#This Row],[Sharpe Ratio Z-Score]],Table2[Sharpe Ratio Z-Score])</f>
        <v>520</v>
      </c>
      <c r="AV665">
        <f>(Table2[[#This Row],[Rank 1Y]]+Table2[[#This Row],[Rank 6M]]+Table2[[#This Row],[Rank Sharpe]])/3</f>
        <v>607.33333333333337</v>
      </c>
    </row>
    <row r="666" spans="1:48" x14ac:dyDescent="0.3">
      <c r="A666" t="s">
        <v>1661</v>
      </c>
      <c r="B666" t="s">
        <v>1662</v>
      </c>
      <c r="C666" t="s">
        <v>10310</v>
      </c>
      <c r="D666" t="s">
        <v>405</v>
      </c>
      <c r="E666">
        <v>5235.8371933349999</v>
      </c>
      <c r="F666">
        <v>288.55</v>
      </c>
      <c r="G666">
        <v>-23.2812320356729</v>
      </c>
      <c r="H666">
        <f>(Table2[[#This Row],[1Y Return vs Nifty]]-AVERAGE(Table2[1Y Return vs Nifty]))/_xlfn.STDEV.P(Table2[1Y Return vs Nifty])</f>
        <v>-0.77447992872811533</v>
      </c>
      <c r="I666">
        <v>-1.80233892705211</v>
      </c>
      <c r="J666">
        <f>(Table2[[#This Row],[1M Return vs Nifty]]-AVERAGE(Table2[1M Return vs Nifty]))/_xlfn.STDEV.P(Table2[1M Return vs Nifty])</f>
        <v>-0.19709030908172501</v>
      </c>
      <c r="K666">
        <v>-23.612068940563201</v>
      </c>
      <c r="L666">
        <f>(Table2[[#This Row],[6M Return vs Nifty]]-AVERAGE(Table2[6M Return vs Nifty]))/_xlfn.STDEV.P(Table2[6M Return vs Nifty])</f>
        <v>-1.0699225031521278</v>
      </c>
      <c r="M666">
        <v>2.5332659987325101</v>
      </c>
      <c r="N666">
        <f>(Table2[[#This Row],[1W Return vs Nifty]]-AVERAGE(Table2[1W Return vs Nifty]))/_xlfn.STDEV.P(Table2[1W Return vs Nifty])</f>
        <v>0.83547567770533759</v>
      </c>
      <c r="O666">
        <v>284.47000000000003</v>
      </c>
      <c r="P666">
        <v>287.58772154594601</v>
      </c>
      <c r="Q666">
        <v>292.02811977678101</v>
      </c>
      <c r="R666">
        <v>60.878930102058398</v>
      </c>
      <c r="S666" s="2">
        <f>(Table2[[#This Row],[Close Price]]-Table2[[#This Row],[20D EMA]])/Table2[[#This Row],[20D EMA]]</f>
        <v>1.4342461419481787E-2</v>
      </c>
      <c r="T666" s="2">
        <f>(Table2[[#This Row],[Close Price]]-Table2[[#This Row],[50D EMA]])/Table2[[#This Row],[50D EMA]]</f>
        <v>3.3460345555825968E-3</v>
      </c>
      <c r="U666" s="2">
        <f>(Table2[[#This Row],[Close Price]]-Table2[[#This Row],[200D EMA]])/Table2[[#This Row],[200D EMA]]</f>
        <v>-1.1910222136962658E-2</v>
      </c>
      <c r="V666">
        <v>1.3147671610835701</v>
      </c>
      <c r="W666">
        <v>285.95</v>
      </c>
      <c r="X666">
        <v>293.7</v>
      </c>
      <c r="Y666">
        <v>285.95</v>
      </c>
      <c r="Z666">
        <v>293.7</v>
      </c>
      <c r="AA666">
        <v>285.95</v>
      </c>
      <c r="AB666">
        <v>293.7</v>
      </c>
      <c r="AC666" s="2">
        <f>(Table2[[#This Row],[Close Price]]/Table2[[#This Row],[Day Low]])-1</f>
        <v>9.0924986885820847E-3</v>
      </c>
      <c r="AD666" s="2">
        <f>(Table2[[#This Row],[Day High]]/Table2[[#This Row],[Close Price]])-1</f>
        <v>1.7847859989603032E-2</v>
      </c>
      <c r="AE666" s="2">
        <f>(Table2[[#This Row],[Close Price]]/Table2[[#This Row],[Current Week Low]])-1</f>
        <v>9.0924986885820847E-3</v>
      </c>
      <c r="AF666" s="2">
        <f>(Table2[[#This Row],[Current Week High]]/Table2[[#This Row],[Close Price]])-1</f>
        <v>1.7847859989603032E-2</v>
      </c>
      <c r="AG666" s="2">
        <f>(Table2[[#This Row],[Close Price]]/Table2[[#This Row],[Current Month Low]])-1</f>
        <v>9.0924986885820847E-3</v>
      </c>
      <c r="AH666" s="2">
        <f>(Table2[[#This Row],[Current Month High]]/Table2[[#This Row],[Close Price]])-1</f>
        <v>1.7847859989603032E-2</v>
      </c>
      <c r="AI666">
        <v>34.448102581874799</v>
      </c>
      <c r="AJ666">
        <v>8.8388759665556105</v>
      </c>
      <c r="AK666" t="str">
        <f>IF(AND(Table2[[#This Row],[20D EMA]]&gt;Table2[[#This Row],[50D EMA]],Table2[[#This Row],[50D EMA]]&gt;Table2[[#This Row],[200D EMA]]),"Uptrend","Downtrend/NoTrend")</f>
        <v>Downtrend/NoTrend</v>
      </c>
      <c r="AL666">
        <v>-0.11</v>
      </c>
      <c r="AM666" t="s">
        <v>10353</v>
      </c>
      <c r="AN666">
        <v>3.93</v>
      </c>
      <c r="AO666" t="s">
        <v>10354</v>
      </c>
      <c r="AP666">
        <v>-1.9905864697380002E-3</v>
      </c>
      <c r="AQ666">
        <f>(Table2[[#This Row],[Sharpe Ratio]]-AVERAGE(Table2[Sharpe Ratio]))/_xlfn.STDEV.P(Table2[Sharpe Ratio])</f>
        <v>-0.75009059432651037</v>
      </c>
      <c r="AR66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6">
        <f>_xlfn.RANK.AVG(Table2[[#This Row],[1Y Return vs Nifty Z-Score]],Table2[1Y Return vs Nifty Z-Score])</f>
        <v>582</v>
      </c>
      <c r="AT666">
        <f>_xlfn.RANK.AVG(Table2[[#This Row],[6M Return vs Nifty Z-Score]],Table2[6M Return vs Nifty Z-Score])</f>
        <v>662</v>
      </c>
      <c r="AU666">
        <f>_xlfn.RANK.AVG(Table2[[#This Row],[Sharpe Ratio Z-Score]],Table2[Sharpe Ratio Z-Score])</f>
        <v>578</v>
      </c>
      <c r="AV666">
        <f>(Table2[[#This Row],[Rank 1Y]]+Table2[[#This Row],[Rank 6M]]+Table2[[#This Row],[Rank Sharpe]])/3</f>
        <v>607.33333333333337</v>
      </c>
    </row>
    <row r="667" spans="1:48" x14ac:dyDescent="0.3">
      <c r="A667" t="s">
        <v>830</v>
      </c>
      <c r="B667" t="s">
        <v>831</v>
      </c>
      <c r="C667" t="s">
        <v>10310</v>
      </c>
      <c r="D667" t="s">
        <v>535</v>
      </c>
      <c r="E667">
        <v>19417.56627209</v>
      </c>
      <c r="F667">
        <v>457.7</v>
      </c>
      <c r="G667">
        <v>-51.414929904113599</v>
      </c>
      <c r="H667">
        <f>(Table2[[#This Row],[1Y Return vs Nifty]]-AVERAGE(Table2[1Y Return vs Nifty]))/_xlfn.STDEV.P(Table2[1Y Return vs Nifty])</f>
        <v>-1.2496386783615887</v>
      </c>
      <c r="I667">
        <v>-2.9876443124746301</v>
      </c>
      <c r="J667">
        <f>(Table2[[#This Row],[1M Return vs Nifty]]-AVERAGE(Table2[1M Return vs Nifty]))/_xlfn.STDEV.P(Table2[1M Return vs Nifty])</f>
        <v>-0.3188081168173813</v>
      </c>
      <c r="K667">
        <v>-37.272343573020002</v>
      </c>
      <c r="L667">
        <f>(Table2[[#This Row],[6M Return vs Nifty]]-AVERAGE(Table2[6M Return vs Nifty]))/_xlfn.STDEV.P(Table2[6M Return vs Nifty])</f>
        <v>-1.5472814266028638</v>
      </c>
      <c r="M667">
        <v>-3.25844067195895</v>
      </c>
      <c r="N667">
        <f>(Table2[[#This Row],[1W Return vs Nifty]]-AVERAGE(Table2[1W Return vs Nifty]))/_xlfn.STDEV.P(Table2[1W Return vs Nifty])</f>
        <v>-0.55621249182655597</v>
      </c>
      <c r="O667">
        <v>450.92</v>
      </c>
      <c r="P667">
        <v>451.93664490180902</v>
      </c>
      <c r="Q667">
        <v>474.011118782008</v>
      </c>
      <c r="R667">
        <v>56.880323852065303</v>
      </c>
      <c r="S667" s="2">
        <f>(Table2[[#This Row],[Close Price]]-Table2[[#This Row],[20D EMA]])/Table2[[#This Row],[20D EMA]]</f>
        <v>1.5035926550164048E-2</v>
      </c>
      <c r="T667" s="2">
        <f>(Table2[[#This Row],[Close Price]]-Table2[[#This Row],[50D EMA]])/Table2[[#This Row],[50D EMA]]</f>
        <v>1.2752573094494603E-2</v>
      </c>
      <c r="U667" s="2">
        <f>(Table2[[#This Row],[Close Price]]-Table2[[#This Row],[200D EMA]])/Table2[[#This Row],[200D EMA]]</f>
        <v>-3.4410835813134789E-2</v>
      </c>
      <c r="V667">
        <v>0.76528258373379399</v>
      </c>
      <c r="W667">
        <v>444.45</v>
      </c>
      <c r="X667">
        <v>462.2</v>
      </c>
      <c r="Y667">
        <v>444.45</v>
      </c>
      <c r="Z667">
        <v>462.2</v>
      </c>
      <c r="AA667">
        <v>444.45</v>
      </c>
      <c r="AB667">
        <v>462.2</v>
      </c>
      <c r="AC667" s="2">
        <f>(Table2[[#This Row],[Close Price]]/Table2[[#This Row],[Day Low]])-1</f>
        <v>2.9812127348408213E-2</v>
      </c>
      <c r="AD667" s="2">
        <f>(Table2[[#This Row],[Day High]]/Table2[[#This Row],[Close Price]])-1</f>
        <v>9.8317675333188248E-3</v>
      </c>
      <c r="AE667" s="2">
        <f>(Table2[[#This Row],[Close Price]]/Table2[[#This Row],[Current Week Low]])-1</f>
        <v>2.9812127348408213E-2</v>
      </c>
      <c r="AF667" s="2">
        <f>(Table2[[#This Row],[Current Week High]]/Table2[[#This Row],[Close Price]])-1</f>
        <v>9.8317675333188248E-3</v>
      </c>
      <c r="AG667" s="2">
        <f>(Table2[[#This Row],[Close Price]]/Table2[[#This Row],[Current Month Low]])-1</f>
        <v>2.9812127348408213E-2</v>
      </c>
      <c r="AH667" s="2">
        <f>(Table2[[#This Row],[Current Month High]]/Table2[[#This Row],[Close Price]])-1</f>
        <v>9.8317675333188248E-3</v>
      </c>
      <c r="AI667">
        <v>49.666281580810697</v>
      </c>
      <c r="AJ667">
        <v>50.4206651768108</v>
      </c>
      <c r="AK667" t="str">
        <f>IF(AND(Table2[[#This Row],[20D EMA]]&gt;Table2[[#This Row],[50D EMA]],Table2[[#This Row],[50D EMA]]&gt;Table2[[#This Row],[200D EMA]]),"Uptrend","Downtrend/NoTrend")</f>
        <v>Downtrend/NoTrend</v>
      </c>
      <c r="AL667">
        <v>-0.09</v>
      </c>
      <c r="AM667" t="s">
        <v>10353</v>
      </c>
      <c r="AN667">
        <v>14.05</v>
      </c>
      <c r="AO667" t="s">
        <v>10354</v>
      </c>
      <c r="AP667">
        <v>4.4851982079789E-2</v>
      </c>
      <c r="AQ667">
        <f>(Table2[[#This Row],[Sharpe Ratio]]-AVERAGE(Table2[Sharpe Ratio]))/_xlfn.STDEV.P(Table2[Sharpe Ratio])</f>
        <v>-0.21415018246799322</v>
      </c>
      <c r="AR66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7">
        <f>_xlfn.RANK.AVG(Table2[[#This Row],[1Y Return vs Nifty Z-Score]],Table2[1Y Return vs Nifty Z-Score])</f>
        <v>710</v>
      </c>
      <c r="AT667">
        <f>_xlfn.RANK.AVG(Table2[[#This Row],[6M Return vs Nifty Z-Score]],Table2[6M Return vs Nifty Z-Score])</f>
        <v>720</v>
      </c>
      <c r="AU667">
        <f>_xlfn.RANK.AVG(Table2[[#This Row],[Sharpe Ratio Z-Score]],Table2[Sharpe Ratio Z-Score])</f>
        <v>398</v>
      </c>
      <c r="AV667">
        <f>(Table2[[#This Row],[Rank 1Y]]+Table2[[#This Row],[Rank 6M]]+Table2[[#This Row],[Rank Sharpe]])/3</f>
        <v>609.33333333333337</v>
      </c>
    </row>
    <row r="668" spans="1:48" x14ac:dyDescent="0.3">
      <c r="A668" t="s">
        <v>2377</v>
      </c>
      <c r="B668" t="s">
        <v>2378</v>
      </c>
      <c r="C668" t="s">
        <v>10320</v>
      </c>
      <c r="D668" t="s">
        <v>231</v>
      </c>
      <c r="E668">
        <v>2229.5482238499999</v>
      </c>
      <c r="F668">
        <v>288.5</v>
      </c>
      <c r="G668">
        <v>-53.398358512280602</v>
      </c>
      <c r="H668">
        <f>(Table2[[#This Row],[1Y Return vs Nifty]]-AVERAGE(Table2[1Y Return vs Nifty]))/_xlfn.STDEV.P(Table2[1Y Return vs Nifty])</f>
        <v>-1.2831374193323266</v>
      </c>
      <c r="I668">
        <v>-11.986609778753699</v>
      </c>
      <c r="J668">
        <f>(Table2[[#This Row],[1M Return vs Nifty]]-AVERAGE(Table2[1M Return vs Nifty]))/_xlfn.STDEV.P(Table2[1M Return vs Nifty])</f>
        <v>-1.2429027526094203</v>
      </c>
      <c r="K668">
        <v>-14.6303402387407</v>
      </c>
      <c r="L668">
        <f>(Table2[[#This Row],[6M Return vs Nifty]]-AVERAGE(Table2[6M Return vs Nifty]))/_xlfn.STDEV.P(Table2[6M Return vs Nifty])</f>
        <v>-0.75605558179159771</v>
      </c>
      <c r="M668">
        <v>-3.5515650603274498</v>
      </c>
      <c r="N668">
        <f>(Table2[[#This Row],[1W Return vs Nifty]]-AVERAGE(Table2[1W Return vs Nifty]))/_xlfn.STDEV.P(Table2[1W Return vs Nifty])</f>
        <v>-0.62664729916202655</v>
      </c>
      <c r="O668">
        <v>293.92</v>
      </c>
      <c r="P668">
        <v>297.14334504285898</v>
      </c>
      <c r="Q668">
        <v>315.65244724754501</v>
      </c>
      <c r="R668">
        <v>40.043655198446302</v>
      </c>
      <c r="S668" s="2">
        <f>(Table2[[#This Row],[Close Price]]-Table2[[#This Row],[20D EMA]])/Table2[[#This Row],[20D EMA]]</f>
        <v>-1.8440391943386009E-2</v>
      </c>
      <c r="T668" s="2">
        <f>(Table2[[#This Row],[Close Price]]-Table2[[#This Row],[50D EMA]])/Table2[[#This Row],[50D EMA]]</f>
        <v>-2.9088132670823552E-2</v>
      </c>
      <c r="U668" s="2">
        <f>(Table2[[#This Row],[Close Price]]-Table2[[#This Row],[200D EMA]])/Table2[[#This Row],[200D EMA]]</f>
        <v>-8.6020075194446918E-2</v>
      </c>
      <c r="V668">
        <v>0.71098771090903301</v>
      </c>
      <c r="W668">
        <v>286.95</v>
      </c>
      <c r="X668">
        <v>290.55</v>
      </c>
      <c r="Y668">
        <v>286.95</v>
      </c>
      <c r="Z668">
        <v>290.55</v>
      </c>
      <c r="AA668">
        <v>286.95</v>
      </c>
      <c r="AB668">
        <v>290.55</v>
      </c>
      <c r="AC668" s="2">
        <f>(Table2[[#This Row],[Close Price]]/Table2[[#This Row],[Day Low]])-1</f>
        <v>5.4016379160133354E-3</v>
      </c>
      <c r="AD668" s="2">
        <f>(Table2[[#This Row],[Day High]]/Table2[[#This Row],[Close Price]])-1</f>
        <v>7.1057192374350819E-3</v>
      </c>
      <c r="AE668" s="2">
        <f>(Table2[[#This Row],[Close Price]]/Table2[[#This Row],[Current Week Low]])-1</f>
        <v>5.4016379160133354E-3</v>
      </c>
      <c r="AF668" s="2">
        <f>(Table2[[#This Row],[Current Week High]]/Table2[[#This Row],[Close Price]])-1</f>
        <v>7.1057192374350819E-3</v>
      </c>
      <c r="AG668" s="2">
        <f>(Table2[[#This Row],[Close Price]]/Table2[[#This Row],[Current Month Low]])-1</f>
        <v>5.4016379160133354E-3</v>
      </c>
      <c r="AH668" s="2">
        <f>(Table2[[#This Row],[Current Month High]]/Table2[[#This Row],[Close Price]])-1</f>
        <v>7.1057192374350819E-3</v>
      </c>
      <c r="AI668">
        <v>36.603119584055399</v>
      </c>
      <c r="AJ668">
        <v>17.539213689142301</v>
      </c>
      <c r="AK668" t="str">
        <f>IF(AND(Table2[[#This Row],[20D EMA]]&gt;Table2[[#This Row],[50D EMA]],Table2[[#This Row],[50D EMA]]&gt;Table2[[#This Row],[200D EMA]]),"Uptrend","Downtrend/NoTrend")</f>
        <v>Downtrend/NoTrend</v>
      </c>
      <c r="AL668">
        <v>-0.06</v>
      </c>
      <c r="AM668" t="s">
        <v>10353</v>
      </c>
      <c r="AN668">
        <v>-0.6</v>
      </c>
      <c r="AO668" t="s">
        <v>10353</v>
      </c>
      <c r="AQ668">
        <f>(Table2[[#This Row],[Sharpe Ratio]]-AVERAGE(Table2[Sharpe Ratio]))/_xlfn.STDEV.P(Table2[Sharpe Ratio])</f>
        <v>-0.72731567472953307</v>
      </c>
      <c r="AR66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8">
        <f>_xlfn.RANK.AVG(Table2[[#This Row],[1Y Return vs Nifty Z-Score]],Table2[1Y Return vs Nifty Z-Score])</f>
        <v>715</v>
      </c>
      <c r="AT668">
        <f>_xlfn.RANK.AVG(Table2[[#This Row],[6M Return vs Nifty Z-Score]],Table2[6M Return vs Nifty Z-Score])</f>
        <v>567</v>
      </c>
      <c r="AU668">
        <f>_xlfn.RANK.AVG(Table2[[#This Row],[Sharpe Ratio Z-Score]],Table2[Sharpe Ratio Z-Score])</f>
        <v>548</v>
      </c>
      <c r="AV668">
        <f>(Table2[[#This Row],[Rank 1Y]]+Table2[[#This Row],[Rank 6M]]+Table2[[#This Row],[Rank Sharpe]])/3</f>
        <v>610</v>
      </c>
    </row>
    <row r="669" spans="1:48" x14ac:dyDescent="0.3">
      <c r="A669" t="s">
        <v>621</v>
      </c>
      <c r="B669" t="s">
        <v>622</v>
      </c>
      <c r="C669" t="s">
        <v>10314</v>
      </c>
      <c r="D669" t="s">
        <v>54</v>
      </c>
      <c r="E669">
        <v>30198.1670672849</v>
      </c>
      <c r="F669">
        <v>1832.95</v>
      </c>
      <c r="G669">
        <v>-22.813131593840499</v>
      </c>
      <c r="H669">
        <f>(Table2[[#This Row],[1Y Return vs Nifty]]-AVERAGE(Table2[1Y Return vs Nifty]))/_xlfn.STDEV.P(Table2[1Y Return vs Nifty])</f>
        <v>-0.76657403517355815</v>
      </c>
      <c r="I669">
        <v>-14.258618594021501</v>
      </c>
      <c r="J669">
        <f>(Table2[[#This Row],[1M Return vs Nifty]]-AVERAGE(Table2[1M Return vs Nifty]))/_xlfn.STDEV.P(Table2[1M Return vs Nifty])</f>
        <v>-1.4762130332776418</v>
      </c>
      <c r="K669">
        <v>-10.8346802323814</v>
      </c>
      <c r="L669">
        <f>(Table2[[#This Row],[6M Return vs Nifty]]-AVERAGE(Table2[6M Return vs Nifty]))/_xlfn.STDEV.P(Table2[6M Return vs Nifty])</f>
        <v>-0.62341606881170242</v>
      </c>
      <c r="M669">
        <v>-3.2246863146949698</v>
      </c>
      <c r="N669">
        <f>(Table2[[#This Row],[1W Return vs Nifty]]-AVERAGE(Table2[1W Return vs Nifty]))/_xlfn.STDEV.P(Table2[1W Return vs Nifty])</f>
        <v>-0.5481016633013216</v>
      </c>
      <c r="O669">
        <v>1917.59</v>
      </c>
      <c r="P669">
        <v>1929.84991156454</v>
      </c>
      <c r="Q669">
        <v>1834.02605547352</v>
      </c>
      <c r="R669">
        <v>20.036236460021701</v>
      </c>
      <c r="S669" s="2">
        <f>(Table2[[#This Row],[Close Price]]-Table2[[#This Row],[20D EMA]])/Table2[[#This Row],[20D EMA]]</f>
        <v>-4.4138736643390859E-2</v>
      </c>
      <c r="T669" s="2">
        <f>(Table2[[#This Row],[Close Price]]-Table2[[#This Row],[50D EMA]])/Table2[[#This Row],[50D EMA]]</f>
        <v>-5.0211112783368032E-2</v>
      </c>
      <c r="U669" s="2">
        <f>(Table2[[#This Row],[Close Price]]-Table2[[#This Row],[200D EMA]])/Table2[[#This Row],[200D EMA]]</f>
        <v>-5.8671765884055432E-4</v>
      </c>
      <c r="V669">
        <v>1.3102181677276601</v>
      </c>
      <c r="W669">
        <v>1824</v>
      </c>
      <c r="X669">
        <v>1860</v>
      </c>
      <c r="Y669">
        <v>1824</v>
      </c>
      <c r="Z669">
        <v>1860</v>
      </c>
      <c r="AA669">
        <v>1824</v>
      </c>
      <c r="AB669">
        <v>1860</v>
      </c>
      <c r="AC669" s="2">
        <f>(Table2[[#This Row],[Close Price]]/Table2[[#This Row],[Day Low]])-1</f>
        <v>4.9067982456141301E-3</v>
      </c>
      <c r="AD669" s="2">
        <f>(Table2[[#This Row],[Day High]]/Table2[[#This Row],[Close Price]])-1</f>
        <v>1.475763114105666E-2</v>
      </c>
      <c r="AE669" s="2">
        <f>(Table2[[#This Row],[Close Price]]/Table2[[#This Row],[Current Week Low]])-1</f>
        <v>4.9067982456141301E-3</v>
      </c>
      <c r="AF669" s="2">
        <f>(Table2[[#This Row],[Current Week High]]/Table2[[#This Row],[Close Price]])-1</f>
        <v>1.475763114105666E-2</v>
      </c>
      <c r="AG669" s="2">
        <f>(Table2[[#This Row],[Close Price]]/Table2[[#This Row],[Current Month Low]])-1</f>
        <v>4.9067982456141301E-3</v>
      </c>
      <c r="AH669" s="2">
        <f>(Table2[[#This Row],[Current Month High]]/Table2[[#This Row],[Close Price]])-1</f>
        <v>1.475763114105666E-2</v>
      </c>
      <c r="AI669">
        <v>21.168062413049899</v>
      </c>
      <c r="AJ669">
        <v>24.263584285278402</v>
      </c>
      <c r="AK669" t="str">
        <f>IF(AND(Table2[[#This Row],[20D EMA]]&gt;Table2[[#This Row],[50D EMA]],Table2[[#This Row],[50D EMA]]&gt;Table2[[#This Row],[200D EMA]]),"Uptrend","Downtrend/NoTrend")</f>
        <v>Downtrend/NoTrend</v>
      </c>
      <c r="AL669">
        <v>-0.16</v>
      </c>
      <c r="AM669" t="s">
        <v>10353</v>
      </c>
      <c r="AN669">
        <v>-6.4</v>
      </c>
      <c r="AO669" t="s">
        <v>10353</v>
      </c>
      <c r="AP669">
        <v>-0.11410957091049199</v>
      </c>
      <c r="AQ669">
        <f>(Table2[[#This Row],[Sharpe Ratio]]-AVERAGE(Table2[Sharpe Ratio]))/_xlfn.STDEV.P(Table2[Sharpe Ratio])</f>
        <v>-2.0328788051139637</v>
      </c>
      <c r="AR66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9">
        <f>_xlfn.RANK.AVG(Table2[[#This Row],[1Y Return vs Nifty Z-Score]],Table2[1Y Return vs Nifty Z-Score])</f>
        <v>579</v>
      </c>
      <c r="AT669">
        <f>_xlfn.RANK.AVG(Table2[[#This Row],[6M Return vs Nifty Z-Score]],Table2[6M Return vs Nifty Z-Score])</f>
        <v>525</v>
      </c>
      <c r="AU669">
        <f>_xlfn.RANK.AVG(Table2[[#This Row],[Sharpe Ratio Z-Score]],Table2[Sharpe Ratio Z-Score])</f>
        <v>730</v>
      </c>
      <c r="AV669">
        <f>(Table2[[#This Row],[Rank 1Y]]+Table2[[#This Row],[Rank 6M]]+Table2[[#This Row],[Rank Sharpe]])/3</f>
        <v>611.33333333333337</v>
      </c>
    </row>
    <row r="670" spans="1:48" x14ac:dyDescent="0.3">
      <c r="A670" t="s">
        <v>68</v>
      </c>
      <c r="B670" t="s">
        <v>69</v>
      </c>
      <c r="C670" t="s">
        <v>10310</v>
      </c>
      <c r="D670" t="s">
        <v>24</v>
      </c>
      <c r="E670">
        <v>353935.06513629999</v>
      </c>
      <c r="F670">
        <v>1780.25</v>
      </c>
      <c r="G670">
        <v>-29.0416231749596</v>
      </c>
      <c r="H670">
        <f>(Table2[[#This Row],[1Y Return vs Nifty]]-AVERAGE(Table2[1Y Return vs Nifty]))/_xlfn.STDEV.P(Table2[1Y Return vs Nifty])</f>
        <v>-0.8717689614014057</v>
      </c>
      <c r="I670">
        <v>-2.5579905829027099</v>
      </c>
      <c r="J670">
        <f>(Table2[[#This Row],[1M Return vs Nifty]]-AVERAGE(Table2[1M Return vs Nifty]))/_xlfn.STDEV.P(Table2[1M Return vs Nifty])</f>
        <v>-0.27468741113924017</v>
      </c>
      <c r="K670">
        <v>-9.6795319495225698</v>
      </c>
      <c r="L670">
        <f>(Table2[[#This Row],[6M Return vs Nifty]]-AVERAGE(Table2[6M Return vs Nifty]))/_xlfn.STDEV.P(Table2[6M Return vs Nifty])</f>
        <v>-0.58304935909553879</v>
      </c>
      <c r="M670">
        <v>-3.0291673961754002</v>
      </c>
      <c r="N670">
        <f>(Table2[[#This Row],[1W Return vs Nifty]]-AVERAGE(Table2[1W Return vs Nifty]))/_xlfn.STDEV.P(Table2[1W Return vs Nifty])</f>
        <v>-0.50112045701884433</v>
      </c>
      <c r="O670">
        <v>1790.12</v>
      </c>
      <c r="P670">
        <v>1782.6378510413199</v>
      </c>
      <c r="Q670">
        <v>1771.8798405745899</v>
      </c>
      <c r="R670">
        <v>41.358666660361799</v>
      </c>
      <c r="S670" s="2">
        <f>(Table2[[#This Row],[Close Price]]-Table2[[#This Row],[20D EMA]])/Table2[[#This Row],[20D EMA]]</f>
        <v>-5.5135968538421402E-3</v>
      </c>
      <c r="T670" s="2">
        <f>(Table2[[#This Row],[Close Price]]-Table2[[#This Row],[50D EMA]])/Table2[[#This Row],[50D EMA]]</f>
        <v>-1.3395042856994418E-3</v>
      </c>
      <c r="U670" s="2">
        <f>(Table2[[#This Row],[Close Price]]-Table2[[#This Row],[200D EMA]])/Table2[[#This Row],[200D EMA]]</f>
        <v>4.7238865941923959E-3</v>
      </c>
      <c r="V670">
        <v>0.68242693449399505</v>
      </c>
      <c r="W670">
        <v>1772.7</v>
      </c>
      <c r="X670">
        <v>1793.45</v>
      </c>
      <c r="Y670">
        <v>1772.7</v>
      </c>
      <c r="Z670">
        <v>1793.45</v>
      </c>
      <c r="AA670">
        <v>1772.7</v>
      </c>
      <c r="AB670">
        <v>1793.45</v>
      </c>
      <c r="AC670" s="2">
        <f>(Table2[[#This Row],[Close Price]]/Table2[[#This Row],[Day Low]])-1</f>
        <v>4.2590398826647391E-3</v>
      </c>
      <c r="AD670" s="2">
        <f>(Table2[[#This Row],[Day High]]/Table2[[#This Row],[Close Price]])-1</f>
        <v>7.4146889481814249E-3</v>
      </c>
      <c r="AE670" s="2">
        <f>(Table2[[#This Row],[Close Price]]/Table2[[#This Row],[Current Week Low]])-1</f>
        <v>4.2590398826647391E-3</v>
      </c>
      <c r="AF670" s="2">
        <f>(Table2[[#This Row],[Current Week High]]/Table2[[#This Row],[Close Price]])-1</f>
        <v>7.4146889481814249E-3</v>
      </c>
      <c r="AG670" s="2">
        <f>(Table2[[#This Row],[Close Price]]/Table2[[#This Row],[Current Month Low]])-1</f>
        <v>4.2590398826647391E-3</v>
      </c>
      <c r="AH670" s="2">
        <f>(Table2[[#This Row],[Current Month High]]/Table2[[#This Row],[Close Price]])-1</f>
        <v>7.4146889481814249E-3</v>
      </c>
      <c r="AI670">
        <v>8.2151383232692101</v>
      </c>
      <c r="AJ670">
        <v>15.3123684295754</v>
      </c>
      <c r="AK670" t="str">
        <f>IF(AND(Table2[[#This Row],[20D EMA]]&gt;Table2[[#This Row],[50D EMA]],Table2[[#This Row],[50D EMA]]&gt;Table2[[#This Row],[200D EMA]]),"Uptrend","Downtrend/NoTrend")</f>
        <v>Uptrend</v>
      </c>
      <c r="AL670">
        <v>0.01</v>
      </c>
      <c r="AM670" t="s">
        <v>10354</v>
      </c>
      <c r="AN670">
        <v>1.85</v>
      </c>
      <c r="AO670" t="s">
        <v>10354</v>
      </c>
      <c r="AP670">
        <v>-8.456564490606E-2</v>
      </c>
      <c r="AQ670">
        <f>(Table2[[#This Row],[Sharpe Ratio]]-AVERAGE(Table2[Sharpe Ratio]))/_xlfn.STDEV.P(Table2[Sharpe Ratio])</f>
        <v>-1.6948575487861504</v>
      </c>
      <c r="AR67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-3.9254837374411791</v>
      </c>
      <c r="AS670">
        <f>_xlfn.RANK.AVG(Table2[[#This Row],[1Y Return vs Nifty Z-Score]],Table2[1Y Return vs Nifty Z-Score])</f>
        <v>622</v>
      </c>
      <c r="AT670">
        <f>_xlfn.RANK.AVG(Table2[[#This Row],[6M Return vs Nifty Z-Score]],Table2[6M Return vs Nifty Z-Score])</f>
        <v>510</v>
      </c>
      <c r="AU670">
        <f>_xlfn.RANK.AVG(Table2[[#This Row],[Sharpe Ratio Z-Score]],Table2[Sharpe Ratio Z-Score])</f>
        <v>708</v>
      </c>
      <c r="AV670">
        <f>(Table2[[#This Row],[Rank 1Y]]+Table2[[#This Row],[Rank 6M]]+Table2[[#This Row],[Rank Sharpe]])/3</f>
        <v>613.33333333333337</v>
      </c>
    </row>
    <row r="671" spans="1:48" x14ac:dyDescent="0.3">
      <c r="A671" t="s">
        <v>1262</v>
      </c>
      <c r="B671" t="s">
        <v>1263</v>
      </c>
      <c r="C671" t="s">
        <v>6744</v>
      </c>
      <c r="D671" t="s">
        <v>77</v>
      </c>
      <c r="E671">
        <v>9186.5020526200005</v>
      </c>
      <c r="F671">
        <v>780.7</v>
      </c>
      <c r="G671">
        <v>-17.8721910860999</v>
      </c>
      <c r="H671">
        <f>(Table2[[#This Row],[1Y Return vs Nifty]]-AVERAGE(Table2[1Y Return vs Nifty]))/_xlfn.STDEV.P(Table2[1Y Return vs Nifty])</f>
        <v>-0.68312495838849052</v>
      </c>
      <c r="I671">
        <v>-10.327745113010399</v>
      </c>
      <c r="J671">
        <f>(Table2[[#This Row],[1M Return vs Nifty]]-AVERAGE(Table2[1M Return vs Nifty]))/_xlfn.STDEV.P(Table2[1M Return vs Nifty])</f>
        <v>-1.0725556227240352</v>
      </c>
      <c r="K671">
        <v>-30.0085572389943</v>
      </c>
      <c r="L671">
        <f>(Table2[[#This Row],[6M Return vs Nifty]]-AVERAGE(Table2[6M Return vs Nifty]))/_xlfn.STDEV.P(Table2[6M Return vs Nifty])</f>
        <v>-1.2934480800647161</v>
      </c>
      <c r="M671">
        <v>1.0274519000820399</v>
      </c>
      <c r="N671">
        <f>(Table2[[#This Row],[1W Return vs Nifty]]-AVERAGE(Table2[1W Return vs Nifty]))/_xlfn.STDEV.P(Table2[1W Return vs Nifty])</f>
        <v>0.47364387479118919</v>
      </c>
      <c r="O671">
        <v>801.26</v>
      </c>
      <c r="P671">
        <v>820.24231294070398</v>
      </c>
      <c r="Q671">
        <v>816.93367608338303</v>
      </c>
      <c r="R671">
        <v>39.935201819477903</v>
      </c>
      <c r="S671" s="2">
        <f>(Table2[[#This Row],[Close Price]]-Table2[[#This Row],[20D EMA]])/Table2[[#This Row],[20D EMA]]</f>
        <v>-2.5659586151810829E-2</v>
      </c>
      <c r="T671" s="2">
        <f>(Table2[[#This Row],[Close Price]]-Table2[[#This Row],[50D EMA]])/Table2[[#This Row],[50D EMA]]</f>
        <v>-4.8208087191866783E-2</v>
      </c>
      <c r="U671" s="2">
        <f>(Table2[[#This Row],[Close Price]]-Table2[[#This Row],[200D EMA]])/Table2[[#This Row],[200D EMA]]</f>
        <v>-4.4353265319037577E-2</v>
      </c>
      <c r="V671">
        <v>0.57972149377652005</v>
      </c>
      <c r="W671">
        <v>774.45</v>
      </c>
      <c r="X671">
        <v>797.95</v>
      </c>
      <c r="Y671">
        <v>774.45</v>
      </c>
      <c r="Z671">
        <v>797.95</v>
      </c>
      <c r="AA671">
        <v>774.45</v>
      </c>
      <c r="AB671">
        <v>797.95</v>
      </c>
      <c r="AC671" s="2">
        <f>(Table2[[#This Row],[Close Price]]/Table2[[#This Row],[Day Low]])-1</f>
        <v>8.0702433985408994E-3</v>
      </c>
      <c r="AD671" s="2">
        <f>(Table2[[#This Row],[Day High]]/Table2[[#This Row],[Close Price]])-1</f>
        <v>2.2095555270910783E-2</v>
      </c>
      <c r="AE671" s="2">
        <f>(Table2[[#This Row],[Close Price]]/Table2[[#This Row],[Current Week Low]])-1</f>
        <v>8.0702433985408994E-3</v>
      </c>
      <c r="AF671" s="2">
        <f>(Table2[[#This Row],[Current Week High]]/Table2[[#This Row],[Close Price]])-1</f>
        <v>2.2095555270910783E-2</v>
      </c>
      <c r="AG671" s="2">
        <f>(Table2[[#This Row],[Close Price]]/Table2[[#This Row],[Current Month Low]])-1</f>
        <v>8.0702433985408994E-3</v>
      </c>
      <c r="AH671" s="2">
        <f>(Table2[[#This Row],[Current Month High]]/Table2[[#This Row],[Close Price]])-1</f>
        <v>2.2095555270910783E-2</v>
      </c>
      <c r="AI671">
        <v>28.077366465992</v>
      </c>
      <c r="AJ671">
        <v>24.3251851262043</v>
      </c>
      <c r="AK671" t="str">
        <f>IF(AND(Table2[[#This Row],[20D EMA]]&gt;Table2[[#This Row],[50D EMA]],Table2[[#This Row],[50D EMA]]&gt;Table2[[#This Row],[200D EMA]]),"Uptrend","Downtrend/NoTrend")</f>
        <v>Downtrend/NoTrend</v>
      </c>
      <c r="AL671">
        <v>-0.1</v>
      </c>
      <c r="AM671" t="s">
        <v>10353</v>
      </c>
      <c r="AN671">
        <v>-2.4</v>
      </c>
      <c r="AO671" t="s">
        <v>10353</v>
      </c>
      <c r="AP671">
        <v>-7.5486786650390001E-3</v>
      </c>
      <c r="AQ671">
        <f>(Table2[[#This Row],[Sharpe Ratio]]-AVERAGE(Table2[Sharpe Ratio]))/_xlfn.STDEV.P(Table2[Sharpe Ratio])</f>
        <v>-0.81368245772203951</v>
      </c>
      <c r="AR67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1">
        <f>_xlfn.RANK.AVG(Table2[[#This Row],[1Y Return vs Nifty Z-Score]],Table2[1Y Return vs Nifty Z-Score])</f>
        <v>554</v>
      </c>
      <c r="AT671">
        <f>_xlfn.RANK.AVG(Table2[[#This Row],[6M Return vs Nifty Z-Score]],Table2[6M Return vs Nifty Z-Score])</f>
        <v>696</v>
      </c>
      <c r="AU671">
        <f>_xlfn.RANK.AVG(Table2[[#This Row],[Sharpe Ratio Z-Score]],Table2[Sharpe Ratio Z-Score])</f>
        <v>590</v>
      </c>
      <c r="AV671">
        <f>(Table2[[#This Row],[Rank 1Y]]+Table2[[#This Row],[Rank 6M]]+Table2[[#This Row],[Rank Sharpe]])/3</f>
        <v>613.33333333333337</v>
      </c>
    </row>
    <row r="672" spans="1:48" x14ac:dyDescent="0.3">
      <c r="A672" t="s">
        <v>1949</v>
      </c>
      <c r="B672" t="s">
        <v>1950</v>
      </c>
      <c r="C672" t="s">
        <v>10315</v>
      </c>
      <c r="D672" t="s">
        <v>204</v>
      </c>
      <c r="E672">
        <v>3572.3391542999998</v>
      </c>
      <c r="F672">
        <v>227.64</v>
      </c>
      <c r="G672">
        <v>-44.903172500928399</v>
      </c>
      <c r="H672">
        <f>(Table2[[#This Row],[1Y Return vs Nifty]]-AVERAGE(Table2[1Y Return vs Nifty]))/_xlfn.STDEV.P(Table2[1Y Return vs Nifty])</f>
        <v>-1.1396595878032567</v>
      </c>
      <c r="I672">
        <v>-4.8591248953385202</v>
      </c>
      <c r="J672">
        <f>(Table2[[#This Row],[1M Return vs Nifty]]-AVERAGE(Table2[1M Return vs Nifty]))/_xlfn.STDEV.P(Table2[1M Return vs Nifty])</f>
        <v>-0.51098855956871569</v>
      </c>
      <c r="K672">
        <v>-23.7071776259058</v>
      </c>
      <c r="L672">
        <f>(Table2[[#This Row],[6M Return vs Nifty]]-AVERAGE(Table2[6M Return vs Nifty]))/_xlfn.STDEV.P(Table2[6M Return vs Nifty])</f>
        <v>-1.0732460805228263</v>
      </c>
      <c r="M672">
        <v>-1.6364969174295501</v>
      </c>
      <c r="N672">
        <f>(Table2[[#This Row],[1W Return vs Nifty]]-AVERAGE(Table2[1W Return vs Nifty]))/_xlfn.STDEV.P(Table2[1W Return vs Nifty])</f>
        <v>-0.16647591448100121</v>
      </c>
      <c r="O672">
        <v>225.85</v>
      </c>
      <c r="P672">
        <v>225.44415986249399</v>
      </c>
      <c r="Q672">
        <v>231.09926181816201</v>
      </c>
      <c r="R672">
        <v>53.236867601397101</v>
      </c>
      <c r="S672" s="2">
        <f>(Table2[[#This Row],[Close Price]]-Table2[[#This Row],[20D EMA]])/Table2[[#This Row],[20D EMA]]</f>
        <v>7.9256143458047018E-3</v>
      </c>
      <c r="T672" s="2">
        <f>(Table2[[#This Row],[Close Price]]-Table2[[#This Row],[50D EMA]])/Table2[[#This Row],[50D EMA]]</f>
        <v>9.7400621903238182E-3</v>
      </c>
      <c r="U672" s="2">
        <f>(Table2[[#This Row],[Close Price]]-Table2[[#This Row],[200D EMA]])/Table2[[#This Row],[200D EMA]]</f>
        <v>-1.4968727251426285E-2</v>
      </c>
      <c r="V672">
        <v>0.54957906798132505</v>
      </c>
      <c r="W672">
        <v>226.02</v>
      </c>
      <c r="X672">
        <v>229.65</v>
      </c>
      <c r="Y672">
        <v>226.02</v>
      </c>
      <c r="Z672">
        <v>229.65</v>
      </c>
      <c r="AA672">
        <v>226.02</v>
      </c>
      <c r="AB672">
        <v>229.65</v>
      </c>
      <c r="AC672" s="2">
        <f>(Table2[[#This Row],[Close Price]]/Table2[[#This Row],[Day Low]])-1</f>
        <v>7.1675073002388512E-3</v>
      </c>
      <c r="AD672" s="2">
        <f>(Table2[[#This Row],[Day High]]/Table2[[#This Row],[Close Price]])-1</f>
        <v>8.8297311544545121E-3</v>
      </c>
      <c r="AE672" s="2">
        <f>(Table2[[#This Row],[Close Price]]/Table2[[#This Row],[Current Week Low]])-1</f>
        <v>7.1675073002388512E-3</v>
      </c>
      <c r="AF672" s="2">
        <f>(Table2[[#This Row],[Current Week High]]/Table2[[#This Row],[Close Price]])-1</f>
        <v>8.8297311544545121E-3</v>
      </c>
      <c r="AG672" s="2">
        <f>(Table2[[#This Row],[Close Price]]/Table2[[#This Row],[Current Month Low]])-1</f>
        <v>7.1675073002388512E-3</v>
      </c>
      <c r="AH672" s="2">
        <f>(Table2[[#This Row],[Current Month High]]/Table2[[#This Row],[Close Price]])-1</f>
        <v>8.8297311544545121E-3</v>
      </c>
      <c r="AI672">
        <v>31.347742048849</v>
      </c>
      <c r="AJ672">
        <v>19.464707425872401</v>
      </c>
      <c r="AK672" t="str">
        <f>IF(AND(Table2[[#This Row],[20D EMA]]&gt;Table2[[#This Row],[50D EMA]],Table2[[#This Row],[50D EMA]]&gt;Table2[[#This Row],[200D EMA]]),"Uptrend","Downtrend/NoTrend")</f>
        <v>Downtrend/NoTrend</v>
      </c>
      <c r="AL672">
        <v>0.01</v>
      </c>
      <c r="AM672" t="s">
        <v>10354</v>
      </c>
      <c r="AN672">
        <v>7.39</v>
      </c>
      <c r="AO672" t="s">
        <v>10354</v>
      </c>
      <c r="AP672">
        <v>1.3171803880407999E-2</v>
      </c>
      <c r="AQ672">
        <f>(Table2[[#This Row],[Sharpe Ratio]]-AVERAGE(Table2[Sharpe Ratio]))/_xlfn.STDEV.P(Table2[Sharpe Ratio])</f>
        <v>-0.57661296530996686</v>
      </c>
      <c r="AR67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2">
        <f>_xlfn.RANK.AVG(Table2[[#This Row],[1Y Return vs Nifty Z-Score]],Table2[1Y Return vs Nifty Z-Score])</f>
        <v>690</v>
      </c>
      <c r="AT672">
        <f>_xlfn.RANK.AVG(Table2[[#This Row],[6M Return vs Nifty Z-Score]],Table2[6M Return vs Nifty Z-Score])</f>
        <v>663</v>
      </c>
      <c r="AU672">
        <f>_xlfn.RANK.AVG(Table2[[#This Row],[Sharpe Ratio Z-Score]],Table2[Sharpe Ratio Z-Score])</f>
        <v>487</v>
      </c>
      <c r="AV672">
        <f>(Table2[[#This Row],[Rank 1Y]]+Table2[[#This Row],[Rank 6M]]+Table2[[#This Row],[Rank Sharpe]])/3</f>
        <v>613.33333333333337</v>
      </c>
    </row>
    <row r="673" spans="1:48" x14ac:dyDescent="0.3">
      <c r="A673" t="s">
        <v>1455</v>
      </c>
      <c r="B673" t="s">
        <v>1456</v>
      </c>
      <c r="C673" t="s">
        <v>10310</v>
      </c>
      <c r="D673" t="s">
        <v>24</v>
      </c>
      <c r="E673">
        <v>7369.6766691599996</v>
      </c>
      <c r="F673">
        <v>465.4</v>
      </c>
      <c r="G673">
        <v>-46.790064176446599</v>
      </c>
      <c r="H673">
        <f>(Table2[[#This Row],[1Y Return vs Nifty]]-AVERAGE(Table2[1Y Return vs Nifty]))/_xlfn.STDEV.P(Table2[1Y Return vs Nifty])</f>
        <v>-1.1715278865752705</v>
      </c>
      <c r="I673">
        <v>0.96466583857551802</v>
      </c>
      <c r="J673">
        <f>(Table2[[#This Row],[1M Return vs Nifty]]-AVERAGE(Table2[1M Return vs Nifty]))/_xlfn.STDEV.P(Table2[1M Return vs Nifty])</f>
        <v>8.7050603638631097E-2</v>
      </c>
      <c r="K673">
        <v>-17.503389037958499</v>
      </c>
      <c r="L673">
        <f>(Table2[[#This Row],[6M Return vs Nifty]]-AVERAGE(Table2[6M Return vs Nifty]))/_xlfn.STDEV.P(Table2[6M Return vs Nifty])</f>
        <v>-0.85645440382972959</v>
      </c>
      <c r="M673">
        <v>0.44827013831309998</v>
      </c>
      <c r="N673">
        <f>(Table2[[#This Row],[1W Return vs Nifty]]-AVERAGE(Table2[1W Return vs Nifty]))/_xlfn.STDEV.P(Table2[1W Return vs Nifty])</f>
        <v>0.33447239189455247</v>
      </c>
      <c r="O673">
        <v>462.07</v>
      </c>
      <c r="P673">
        <v>464.04317373669699</v>
      </c>
      <c r="Q673">
        <v>478.28779983995901</v>
      </c>
      <c r="R673">
        <v>55.958577137043697</v>
      </c>
      <c r="S673" s="2">
        <f>(Table2[[#This Row],[Close Price]]-Table2[[#This Row],[20D EMA]])/Table2[[#This Row],[20D EMA]]</f>
        <v>7.2067002835067935E-3</v>
      </c>
      <c r="T673" s="2">
        <f>(Table2[[#This Row],[Close Price]]-Table2[[#This Row],[50D EMA]])/Table2[[#This Row],[50D EMA]]</f>
        <v>2.9239224712157264E-3</v>
      </c>
      <c r="U673" s="2">
        <f>(Table2[[#This Row],[Close Price]]-Table2[[#This Row],[200D EMA]])/Table2[[#This Row],[200D EMA]]</f>
        <v>-2.6945700568301024E-2</v>
      </c>
      <c r="V673">
        <v>0.62918431346220904</v>
      </c>
      <c r="W673">
        <v>464</v>
      </c>
      <c r="X673">
        <v>472.75</v>
      </c>
      <c r="Y673">
        <v>464</v>
      </c>
      <c r="Z673">
        <v>472.75</v>
      </c>
      <c r="AA673">
        <v>464</v>
      </c>
      <c r="AB673">
        <v>472.75</v>
      </c>
      <c r="AC673" s="2">
        <f>(Table2[[#This Row],[Close Price]]/Table2[[#This Row],[Day Low]])-1</f>
        <v>3.0172413793103647E-3</v>
      </c>
      <c r="AD673" s="2">
        <f>(Table2[[#This Row],[Day High]]/Table2[[#This Row],[Close Price]])-1</f>
        <v>1.5792866351525658E-2</v>
      </c>
      <c r="AE673" s="2">
        <f>(Table2[[#This Row],[Close Price]]/Table2[[#This Row],[Current Week Low]])-1</f>
        <v>3.0172413793103647E-3</v>
      </c>
      <c r="AF673" s="2">
        <f>(Table2[[#This Row],[Current Week High]]/Table2[[#This Row],[Close Price]])-1</f>
        <v>1.5792866351525658E-2</v>
      </c>
      <c r="AG673" s="2">
        <f>(Table2[[#This Row],[Close Price]]/Table2[[#This Row],[Current Month Low]])-1</f>
        <v>3.0172413793103647E-3</v>
      </c>
      <c r="AH673" s="2">
        <f>(Table2[[#This Row],[Current Month High]]/Table2[[#This Row],[Close Price]])-1</f>
        <v>1.5792866351525658E-2</v>
      </c>
      <c r="AI673">
        <v>31.3601203266007</v>
      </c>
      <c r="AJ673">
        <v>6.24357950005707</v>
      </c>
      <c r="AK673" t="str">
        <f>IF(AND(Table2[[#This Row],[20D EMA]]&gt;Table2[[#This Row],[50D EMA]],Table2[[#This Row],[50D EMA]]&gt;Table2[[#This Row],[200D EMA]]),"Uptrend","Downtrend/NoTrend")</f>
        <v>Downtrend/NoTrend</v>
      </c>
      <c r="AL673">
        <v>-0.04</v>
      </c>
      <c r="AM673" t="s">
        <v>10353</v>
      </c>
      <c r="AN673">
        <v>4.09</v>
      </c>
      <c r="AO673" t="s">
        <v>10354</v>
      </c>
      <c r="AQ673">
        <f>(Table2[[#This Row],[Sharpe Ratio]]-AVERAGE(Table2[Sharpe Ratio]))/_xlfn.STDEV.P(Table2[Sharpe Ratio])</f>
        <v>-0.72731567472953307</v>
      </c>
      <c r="AR67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3">
        <f>_xlfn.RANK.AVG(Table2[[#This Row],[1Y Return vs Nifty Z-Score]],Table2[1Y Return vs Nifty Z-Score])</f>
        <v>698</v>
      </c>
      <c r="AT673">
        <f>_xlfn.RANK.AVG(Table2[[#This Row],[6M Return vs Nifty Z-Score]],Table2[6M Return vs Nifty Z-Score])</f>
        <v>596</v>
      </c>
      <c r="AU673">
        <f>_xlfn.RANK.AVG(Table2[[#This Row],[Sharpe Ratio Z-Score]],Table2[Sharpe Ratio Z-Score])</f>
        <v>548</v>
      </c>
      <c r="AV673">
        <f>(Table2[[#This Row],[Rank 1Y]]+Table2[[#This Row],[Rank 6M]]+Table2[[#This Row],[Rank Sharpe]])/3</f>
        <v>614</v>
      </c>
    </row>
    <row r="674" spans="1:48" x14ac:dyDescent="0.3">
      <c r="A674" t="s">
        <v>1920</v>
      </c>
      <c r="B674" t="s">
        <v>1921</v>
      </c>
      <c r="C674" t="s">
        <v>10325</v>
      </c>
      <c r="D674" t="s">
        <v>1922</v>
      </c>
      <c r="E674">
        <v>3697.7483004999999</v>
      </c>
      <c r="F674">
        <v>20.89</v>
      </c>
      <c r="G674">
        <v>-16.840978747677799</v>
      </c>
      <c r="H674">
        <f>(Table2[[#This Row],[1Y Return vs Nifty]]-AVERAGE(Table2[1Y Return vs Nifty]))/_xlfn.STDEV.P(Table2[1Y Return vs Nifty])</f>
        <v>-0.66570849334992521</v>
      </c>
      <c r="I674">
        <v>-11.1997408123383</v>
      </c>
      <c r="J674">
        <f>(Table2[[#This Row],[1M Return vs Nifty]]-AVERAGE(Table2[1M Return vs Nifty]))/_xlfn.STDEV.P(Table2[1M Return vs Nifty])</f>
        <v>-1.1620999765947282</v>
      </c>
      <c r="K674">
        <v>-20.933833537720599</v>
      </c>
      <c r="L674">
        <f>(Table2[[#This Row],[6M Return vs Nifty]]-AVERAGE(Table2[6M Return vs Nifty]))/_xlfn.STDEV.P(Table2[6M Return vs Nifty])</f>
        <v>-0.97633144418388962</v>
      </c>
      <c r="M674">
        <v>-2.88589898348217</v>
      </c>
      <c r="N674">
        <f>(Table2[[#This Row],[1W Return vs Nifty]]-AVERAGE(Table2[1W Return vs Nifty]))/_xlfn.STDEV.P(Table2[1W Return vs Nifty])</f>
        <v>-0.46669451552188357</v>
      </c>
      <c r="O674">
        <v>21.52</v>
      </c>
      <c r="P674">
        <v>21.931251964086499</v>
      </c>
      <c r="Q674">
        <v>21.345945565951201</v>
      </c>
      <c r="R674">
        <v>32.416618747607401</v>
      </c>
      <c r="S674" s="2">
        <f>(Table2[[#This Row],[Close Price]]-Table2[[#This Row],[20D EMA]])/Table2[[#This Row],[20D EMA]]</f>
        <v>-2.9275092936802929E-2</v>
      </c>
      <c r="T674" s="2">
        <f>(Table2[[#This Row],[Close Price]]-Table2[[#This Row],[50D EMA]])/Table2[[#This Row],[50D EMA]]</f>
        <v>-4.7477999240152807E-2</v>
      </c>
      <c r="U674" s="2">
        <f>(Table2[[#This Row],[Close Price]]-Table2[[#This Row],[200D EMA]])/Table2[[#This Row],[200D EMA]]</f>
        <v>-2.13598205121668E-2</v>
      </c>
      <c r="V674">
        <v>0.69446089385063003</v>
      </c>
      <c r="W674">
        <v>20.79</v>
      </c>
      <c r="X674">
        <v>21.2</v>
      </c>
      <c r="Y674">
        <v>20.79</v>
      </c>
      <c r="Z674">
        <v>21.2</v>
      </c>
      <c r="AA674">
        <v>20.79</v>
      </c>
      <c r="AB674">
        <v>21.2</v>
      </c>
      <c r="AC674" s="2">
        <f>(Table2[[#This Row],[Close Price]]/Table2[[#This Row],[Day Low]])-1</f>
        <v>4.8100048100048198E-3</v>
      </c>
      <c r="AD674" s="2">
        <f>(Table2[[#This Row],[Day High]]/Table2[[#This Row],[Close Price]])-1</f>
        <v>1.4839636189564409E-2</v>
      </c>
      <c r="AE674" s="2">
        <f>(Table2[[#This Row],[Close Price]]/Table2[[#This Row],[Current Week Low]])-1</f>
        <v>4.8100048100048198E-3</v>
      </c>
      <c r="AF674" s="2">
        <f>(Table2[[#This Row],[Current Week High]]/Table2[[#This Row],[Close Price]])-1</f>
        <v>1.4839636189564409E-2</v>
      </c>
      <c r="AG674" s="2">
        <f>(Table2[[#This Row],[Close Price]]/Table2[[#This Row],[Current Month Low]])-1</f>
        <v>4.8100048100048198E-3</v>
      </c>
      <c r="AH674" s="2">
        <f>(Table2[[#This Row],[Current Month High]]/Table2[[#This Row],[Close Price]])-1</f>
        <v>1.4839636189564409E-2</v>
      </c>
      <c r="AI674">
        <v>33.796074676878803</v>
      </c>
      <c r="AJ674">
        <v>25.4654654654654</v>
      </c>
      <c r="AK674" t="str">
        <f>IF(AND(Table2[[#This Row],[20D EMA]]&gt;Table2[[#This Row],[50D EMA]],Table2[[#This Row],[50D EMA]]&gt;Table2[[#This Row],[200D EMA]]),"Uptrend","Downtrend/NoTrend")</f>
        <v>Downtrend/NoTrend</v>
      </c>
      <c r="AL674">
        <v>-0.15</v>
      </c>
      <c r="AM674" t="s">
        <v>10353</v>
      </c>
      <c r="AN674">
        <v>0.28999999999999998</v>
      </c>
      <c r="AO674" t="s">
        <v>10354</v>
      </c>
      <c r="AP674">
        <v>-4.7412406560243002E-2</v>
      </c>
      <c r="AQ674">
        <f>(Table2[[#This Row],[Sharpe Ratio]]-AVERAGE(Table2[Sharpe Ratio]))/_xlfn.STDEV.P(Table2[Sharpe Ratio])</f>
        <v>-1.2697757806956198</v>
      </c>
      <c r="AR67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4">
        <f>_xlfn.RANK.AVG(Table2[[#This Row],[1Y Return vs Nifty Z-Score]],Table2[1Y Return vs Nifty Z-Score])</f>
        <v>547</v>
      </c>
      <c r="AT674">
        <f>_xlfn.RANK.AVG(Table2[[#This Row],[6M Return vs Nifty Z-Score]],Table2[6M Return vs Nifty Z-Score])</f>
        <v>637</v>
      </c>
      <c r="AU674">
        <f>_xlfn.RANK.AVG(Table2[[#This Row],[Sharpe Ratio Z-Score]],Table2[Sharpe Ratio Z-Score])</f>
        <v>661</v>
      </c>
      <c r="AV674">
        <f>(Table2[[#This Row],[Rank 1Y]]+Table2[[#This Row],[Rank 6M]]+Table2[[#This Row],[Rank Sharpe]])/3</f>
        <v>615</v>
      </c>
    </row>
    <row r="675" spans="1:48" x14ac:dyDescent="0.3">
      <c r="A675" t="s">
        <v>1818</v>
      </c>
      <c r="B675" t="s">
        <v>1819</v>
      </c>
      <c r="C675" t="s">
        <v>10312</v>
      </c>
      <c r="D675" t="s">
        <v>252</v>
      </c>
      <c r="E675">
        <v>4117.8578989099997</v>
      </c>
      <c r="F675">
        <v>487.9</v>
      </c>
      <c r="G675">
        <v>-29.301763950325299</v>
      </c>
      <c r="H675">
        <f>(Table2[[#This Row],[1Y Return vs Nifty]]-AVERAGE(Table2[1Y Return vs Nifty]))/_xlfn.STDEV.P(Table2[1Y Return vs Nifty])</f>
        <v>-0.87616255964538581</v>
      </c>
      <c r="I675">
        <v>-0.85817454432247298</v>
      </c>
      <c r="J675">
        <f>(Table2[[#This Row],[1M Return vs Nifty]]-AVERAGE(Table2[1M Return vs Nifty]))/_xlfn.STDEV.P(Table2[1M Return vs Nifty])</f>
        <v>-0.10013502631552461</v>
      </c>
      <c r="K675">
        <v>-25.366010318618901</v>
      </c>
      <c r="L675">
        <f>(Table2[[#This Row],[6M Return vs Nifty]]-AVERAGE(Table2[6M Return vs Nifty]))/_xlfn.STDEV.P(Table2[6M Return vs Nifty])</f>
        <v>-1.1312140650388149</v>
      </c>
      <c r="M675">
        <v>1.5482764531019999</v>
      </c>
      <c r="N675">
        <f>(Table2[[#This Row],[1W Return vs Nifty]]-AVERAGE(Table2[1W Return vs Nifty]))/_xlfn.STDEV.P(Table2[1W Return vs Nifty])</f>
        <v>0.59879271433921821</v>
      </c>
      <c r="O675">
        <v>486.53</v>
      </c>
      <c r="P675">
        <v>492.650507961936</v>
      </c>
      <c r="Q675">
        <v>504.232266354042</v>
      </c>
      <c r="R675">
        <v>52.185798849996402</v>
      </c>
      <c r="S675" s="2">
        <f>(Table2[[#This Row],[Close Price]]-Table2[[#This Row],[20D EMA]])/Table2[[#This Row],[20D EMA]]</f>
        <v>2.8158592481450366E-3</v>
      </c>
      <c r="T675" s="2">
        <f>(Table2[[#This Row],[Close Price]]-Table2[[#This Row],[50D EMA]])/Table2[[#This Row],[50D EMA]]</f>
        <v>-9.6427546204886187E-3</v>
      </c>
      <c r="U675" s="2">
        <f>(Table2[[#This Row],[Close Price]]-Table2[[#This Row],[200D EMA]])/Table2[[#This Row],[200D EMA]]</f>
        <v>-3.2390363417509803E-2</v>
      </c>
      <c r="V675">
        <v>1.1359210523593</v>
      </c>
      <c r="W675">
        <v>486</v>
      </c>
      <c r="X675">
        <v>506.5</v>
      </c>
      <c r="Y675">
        <v>486</v>
      </c>
      <c r="Z675">
        <v>506.5</v>
      </c>
      <c r="AA675">
        <v>486</v>
      </c>
      <c r="AB675">
        <v>506.5</v>
      </c>
      <c r="AC675" s="2">
        <f>(Table2[[#This Row],[Close Price]]/Table2[[#This Row],[Day Low]])-1</f>
        <v>3.9094650205759862E-3</v>
      </c>
      <c r="AD675" s="2">
        <f>(Table2[[#This Row],[Day High]]/Table2[[#This Row],[Close Price]])-1</f>
        <v>3.8122566099610733E-2</v>
      </c>
      <c r="AE675" s="2">
        <f>(Table2[[#This Row],[Close Price]]/Table2[[#This Row],[Current Week Low]])-1</f>
        <v>3.9094650205759862E-3</v>
      </c>
      <c r="AF675" s="2">
        <f>(Table2[[#This Row],[Current Week High]]/Table2[[#This Row],[Close Price]])-1</f>
        <v>3.8122566099610733E-2</v>
      </c>
      <c r="AG675" s="2">
        <f>(Table2[[#This Row],[Close Price]]/Table2[[#This Row],[Current Month Low]])-1</f>
        <v>3.9094650205759862E-3</v>
      </c>
      <c r="AH675" s="2">
        <f>(Table2[[#This Row],[Current Month High]]/Table2[[#This Row],[Close Price]])-1</f>
        <v>3.8122566099610733E-2</v>
      </c>
      <c r="AI675">
        <v>43.267062922729998</v>
      </c>
      <c r="AJ675">
        <v>9.1498881431767192</v>
      </c>
      <c r="AK675" t="str">
        <f>IF(AND(Table2[[#This Row],[20D EMA]]&gt;Table2[[#This Row],[50D EMA]],Table2[[#This Row],[50D EMA]]&gt;Table2[[#This Row],[200D EMA]]),"Uptrend","Downtrend/NoTrend")</f>
        <v>Downtrend/NoTrend</v>
      </c>
      <c r="AL675">
        <v>-0.14000000000000001</v>
      </c>
      <c r="AM675" t="s">
        <v>10353</v>
      </c>
      <c r="AN675">
        <v>3.79</v>
      </c>
      <c r="AO675" t="s">
        <v>10354</v>
      </c>
      <c r="AQ675">
        <f>(Table2[[#This Row],[Sharpe Ratio]]-AVERAGE(Table2[Sharpe Ratio]))/_xlfn.STDEV.P(Table2[Sharpe Ratio])</f>
        <v>-0.72731567472953307</v>
      </c>
      <c r="AR67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5">
        <f>_xlfn.RANK.AVG(Table2[[#This Row],[1Y Return vs Nifty Z-Score]],Table2[1Y Return vs Nifty Z-Score])</f>
        <v>626</v>
      </c>
      <c r="AT675">
        <f>_xlfn.RANK.AVG(Table2[[#This Row],[6M Return vs Nifty Z-Score]],Table2[6M Return vs Nifty Z-Score])</f>
        <v>672</v>
      </c>
      <c r="AU675">
        <f>_xlfn.RANK.AVG(Table2[[#This Row],[Sharpe Ratio Z-Score]],Table2[Sharpe Ratio Z-Score])</f>
        <v>548</v>
      </c>
      <c r="AV675">
        <f>(Table2[[#This Row],[Rank 1Y]]+Table2[[#This Row],[Rank 6M]]+Table2[[#This Row],[Rank Sharpe]])/3</f>
        <v>615.33333333333337</v>
      </c>
    </row>
    <row r="676" spans="1:48" x14ac:dyDescent="0.3">
      <c r="A676" t="s">
        <v>1095</v>
      </c>
      <c r="B676" t="s">
        <v>1096</v>
      </c>
      <c r="C676" t="s">
        <v>10323</v>
      </c>
      <c r="D676" t="s">
        <v>573</v>
      </c>
      <c r="E676">
        <v>11647.855239875</v>
      </c>
      <c r="F676">
        <v>878.75</v>
      </c>
      <c r="G676">
        <v>-41.824710012916299</v>
      </c>
      <c r="H676">
        <f>(Table2[[#This Row],[1Y Return vs Nifty]]-AVERAGE(Table2[1Y Return vs Nifty]))/_xlfn.STDEV.P(Table2[1Y Return vs Nifty])</f>
        <v>-1.0876664799850966</v>
      </c>
      <c r="I676">
        <v>-1.9936655919362201</v>
      </c>
      <c r="J676">
        <f>(Table2[[#This Row],[1M Return vs Nifty]]-AVERAGE(Table2[1M Return vs Nifty]))/_xlfn.STDEV.P(Table2[1M Return vs Nifty])</f>
        <v>-0.2167374502298833</v>
      </c>
      <c r="K676">
        <v>-11.4996948828462</v>
      </c>
      <c r="L676">
        <f>(Table2[[#This Row],[6M Return vs Nifty]]-AVERAGE(Table2[6M Return vs Nifty]))/_xlfn.STDEV.P(Table2[6M Return vs Nifty])</f>
        <v>-0.6466550362677872</v>
      </c>
      <c r="M676">
        <v>-3.1346517657371402</v>
      </c>
      <c r="N676">
        <f>(Table2[[#This Row],[1W Return vs Nifty]]-AVERAGE(Table2[1W Return vs Nifty]))/_xlfn.STDEV.P(Table2[1W Return vs Nifty])</f>
        <v>-0.52646727748758149</v>
      </c>
      <c r="O676">
        <v>891.19</v>
      </c>
      <c r="P676">
        <v>885.64271697819402</v>
      </c>
      <c r="Q676">
        <v>876.89065766999897</v>
      </c>
      <c r="R676">
        <v>41.4970918837233</v>
      </c>
      <c r="S676" s="2">
        <f>(Table2[[#This Row],[Close Price]]-Table2[[#This Row],[20D EMA]])/Table2[[#This Row],[20D EMA]]</f>
        <v>-1.3958863990843763E-2</v>
      </c>
      <c r="T676" s="2">
        <f>(Table2[[#This Row],[Close Price]]-Table2[[#This Row],[50D EMA]])/Table2[[#This Row],[50D EMA]]</f>
        <v>-7.7827286851202401E-3</v>
      </c>
      <c r="U676" s="2">
        <f>(Table2[[#This Row],[Close Price]]-Table2[[#This Row],[200D EMA]])/Table2[[#This Row],[200D EMA]]</f>
        <v>2.1203810460719437E-3</v>
      </c>
      <c r="V676">
        <v>0.69069110030470504</v>
      </c>
      <c r="W676">
        <v>875</v>
      </c>
      <c r="X676">
        <v>894.6</v>
      </c>
      <c r="Y676">
        <v>875</v>
      </c>
      <c r="Z676">
        <v>894.6</v>
      </c>
      <c r="AA676">
        <v>875</v>
      </c>
      <c r="AB676">
        <v>894.6</v>
      </c>
      <c r="AC676" s="2">
        <f>(Table2[[#This Row],[Close Price]]/Table2[[#This Row],[Day Low]])-1</f>
        <v>4.2857142857142261E-3</v>
      </c>
      <c r="AD676" s="2">
        <f>(Table2[[#This Row],[Day High]]/Table2[[#This Row],[Close Price]])-1</f>
        <v>1.8036984352773899E-2</v>
      </c>
      <c r="AE676" s="2">
        <f>(Table2[[#This Row],[Close Price]]/Table2[[#This Row],[Current Week Low]])-1</f>
        <v>4.2857142857142261E-3</v>
      </c>
      <c r="AF676" s="2">
        <f>(Table2[[#This Row],[Current Week High]]/Table2[[#This Row],[Close Price]])-1</f>
        <v>1.8036984352773899E-2</v>
      </c>
      <c r="AG676" s="2">
        <f>(Table2[[#This Row],[Close Price]]/Table2[[#This Row],[Current Month Low]])-1</f>
        <v>4.2857142857142261E-3</v>
      </c>
      <c r="AH676" s="2">
        <f>(Table2[[#This Row],[Current Month High]]/Table2[[#This Row],[Close Price]])-1</f>
        <v>1.8036984352773899E-2</v>
      </c>
      <c r="AI676">
        <v>17.8492176386913</v>
      </c>
      <c r="AJ676">
        <v>15.3896658131442</v>
      </c>
      <c r="AK676" t="str">
        <f>IF(AND(Table2[[#This Row],[20D EMA]]&gt;Table2[[#This Row],[50D EMA]],Table2[[#This Row],[50D EMA]]&gt;Table2[[#This Row],[200D EMA]]),"Uptrend","Downtrend/NoTrend")</f>
        <v>Uptrend</v>
      </c>
      <c r="AL676">
        <v>0.03</v>
      </c>
      <c r="AM676" t="s">
        <v>10354</v>
      </c>
      <c r="AN676">
        <v>-2.65</v>
      </c>
      <c r="AO676" t="s">
        <v>10353</v>
      </c>
      <c r="AP676">
        <v>-3.0496494755681999E-2</v>
      </c>
      <c r="AQ676">
        <f>(Table2[[#This Row],[Sharpe Ratio]]-AVERAGE(Table2[Sharpe Ratio]))/_xlfn.STDEV.P(Table2[Sharpe Ratio])</f>
        <v>-1.0762355667358898</v>
      </c>
      <c r="AR67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-3.5537618107062388</v>
      </c>
      <c r="AS676">
        <f>_xlfn.RANK.AVG(Table2[[#This Row],[1Y Return vs Nifty Z-Score]],Table2[1Y Return vs Nifty Z-Score])</f>
        <v>685</v>
      </c>
      <c r="AT676">
        <f>_xlfn.RANK.AVG(Table2[[#This Row],[6M Return vs Nifty Z-Score]],Table2[6M Return vs Nifty Z-Score])</f>
        <v>535</v>
      </c>
      <c r="AU676">
        <f>_xlfn.RANK.AVG(Table2[[#This Row],[Sharpe Ratio Z-Score]],Table2[Sharpe Ratio Z-Score])</f>
        <v>635</v>
      </c>
      <c r="AV676">
        <f>(Table2[[#This Row],[Rank 1Y]]+Table2[[#This Row],[Rank 6M]]+Table2[[#This Row],[Rank Sharpe]])/3</f>
        <v>618.33333333333337</v>
      </c>
    </row>
    <row r="677" spans="1:48" x14ac:dyDescent="0.3">
      <c r="A677" t="s">
        <v>2233</v>
      </c>
      <c r="B677" t="s">
        <v>2234</v>
      </c>
      <c r="C677" t="s">
        <v>10319</v>
      </c>
      <c r="D677" t="s">
        <v>410</v>
      </c>
      <c r="E677">
        <v>2548.1097216200001</v>
      </c>
      <c r="F677">
        <v>480.1</v>
      </c>
      <c r="G677">
        <v>-34.770158714348398</v>
      </c>
      <c r="H677">
        <f>(Table2[[#This Row],[1Y Return vs Nifty]]-AVERAGE(Table2[1Y Return vs Nifty]))/_xlfn.STDEV.P(Table2[1Y Return vs Nifty])</f>
        <v>-0.96851997496725095</v>
      </c>
      <c r="I677">
        <v>1.0604715796391899</v>
      </c>
      <c r="J677">
        <f>(Table2[[#This Row],[1M Return vs Nifty]]-AVERAGE(Table2[1M Return vs Nifty]))/_xlfn.STDEV.P(Table2[1M Return vs Nifty])</f>
        <v>9.6888798009614446E-2</v>
      </c>
      <c r="K677">
        <v>-22.919004940703498</v>
      </c>
      <c r="L677">
        <f>(Table2[[#This Row],[6M Return vs Nifty]]-AVERAGE(Table2[6M Return vs Nifty]))/_xlfn.STDEV.P(Table2[6M Return vs Nifty])</f>
        <v>-1.0457033498951784</v>
      </c>
      <c r="M677">
        <v>3.71493975079155</v>
      </c>
      <c r="N677">
        <f>(Table2[[#This Row],[1W Return vs Nifty]]-AVERAGE(Table2[1W Return vs Nifty]))/_xlfn.STDEV.P(Table2[1W Return vs Nifty])</f>
        <v>1.1194198541790736</v>
      </c>
      <c r="O677">
        <v>464.96</v>
      </c>
      <c r="P677">
        <v>470.38350288015403</v>
      </c>
      <c r="Q677">
        <v>494.01683955459998</v>
      </c>
      <c r="R677">
        <v>65.640441712065495</v>
      </c>
      <c r="S677" s="2">
        <f>(Table2[[#This Row],[Close Price]]-Table2[[#This Row],[20D EMA]])/Table2[[#This Row],[20D EMA]]</f>
        <v>3.2561940812112965E-2</v>
      </c>
      <c r="T677" s="2">
        <f>(Table2[[#This Row],[Close Price]]-Table2[[#This Row],[50D EMA]])/Table2[[#This Row],[50D EMA]]</f>
        <v>2.0656543140548024E-2</v>
      </c>
      <c r="U677" s="2">
        <f>(Table2[[#This Row],[Close Price]]-Table2[[#This Row],[200D EMA]])/Table2[[#This Row],[200D EMA]]</f>
        <v>-2.8170779698820037E-2</v>
      </c>
      <c r="V677">
        <v>1.29287039279674</v>
      </c>
      <c r="W677">
        <v>478</v>
      </c>
      <c r="X677">
        <v>487.25</v>
      </c>
      <c r="Y677">
        <v>478</v>
      </c>
      <c r="Z677">
        <v>487.25</v>
      </c>
      <c r="AA677">
        <v>478</v>
      </c>
      <c r="AB677">
        <v>487.25</v>
      </c>
      <c r="AC677" s="2">
        <f>(Table2[[#This Row],[Close Price]]/Table2[[#This Row],[Day Low]])-1</f>
        <v>4.3933054393305859E-3</v>
      </c>
      <c r="AD677" s="2">
        <f>(Table2[[#This Row],[Day High]]/Table2[[#This Row],[Close Price]])-1</f>
        <v>1.4892730681107968E-2</v>
      </c>
      <c r="AE677" s="2">
        <f>(Table2[[#This Row],[Close Price]]/Table2[[#This Row],[Current Week Low]])-1</f>
        <v>4.3933054393305859E-3</v>
      </c>
      <c r="AF677" s="2">
        <f>(Table2[[#This Row],[Current Week High]]/Table2[[#This Row],[Close Price]])-1</f>
        <v>1.4892730681107968E-2</v>
      </c>
      <c r="AG677" s="2">
        <f>(Table2[[#This Row],[Close Price]]/Table2[[#This Row],[Current Month Low]])-1</f>
        <v>4.3933054393305859E-3</v>
      </c>
      <c r="AH677" s="2">
        <f>(Table2[[#This Row],[Current Month High]]/Table2[[#This Row],[Close Price]])-1</f>
        <v>1.4892730681107968E-2</v>
      </c>
      <c r="AI677">
        <v>21.224744844823899</v>
      </c>
      <c r="AJ677">
        <v>10.851997229277201</v>
      </c>
      <c r="AK677" t="str">
        <f>IF(AND(Table2[[#This Row],[20D EMA]]&gt;Table2[[#This Row],[50D EMA]],Table2[[#This Row],[50D EMA]]&gt;Table2[[#This Row],[200D EMA]]),"Uptrend","Downtrend/NoTrend")</f>
        <v>Downtrend/NoTrend</v>
      </c>
      <c r="AL677">
        <v>-0.05</v>
      </c>
      <c r="AM677" t="s">
        <v>10353</v>
      </c>
      <c r="AN677">
        <v>8.1199999999999992</v>
      </c>
      <c r="AO677" t="s">
        <v>10354</v>
      </c>
      <c r="AQ677">
        <f>(Table2[[#This Row],[Sharpe Ratio]]-AVERAGE(Table2[Sharpe Ratio]))/_xlfn.STDEV.P(Table2[Sharpe Ratio])</f>
        <v>-0.72731567472953307</v>
      </c>
      <c r="AR67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7">
        <f>_xlfn.RANK.AVG(Table2[[#This Row],[1Y Return vs Nifty Z-Score]],Table2[1Y Return vs Nifty Z-Score])</f>
        <v>655</v>
      </c>
      <c r="AT677">
        <f>_xlfn.RANK.AVG(Table2[[#This Row],[6M Return vs Nifty Z-Score]],Table2[6M Return vs Nifty Z-Score])</f>
        <v>653</v>
      </c>
      <c r="AU677">
        <f>_xlfn.RANK.AVG(Table2[[#This Row],[Sharpe Ratio Z-Score]],Table2[Sharpe Ratio Z-Score])</f>
        <v>548</v>
      </c>
      <c r="AV677">
        <f>(Table2[[#This Row],[Rank 1Y]]+Table2[[#This Row],[Rank 6M]]+Table2[[#This Row],[Rank Sharpe]])/3</f>
        <v>618.66666666666663</v>
      </c>
    </row>
    <row r="678" spans="1:48" x14ac:dyDescent="0.3">
      <c r="A678" t="s">
        <v>1424</v>
      </c>
      <c r="B678" t="s">
        <v>1425</v>
      </c>
      <c r="C678" t="s">
        <v>10321</v>
      </c>
      <c r="D678" t="s">
        <v>132</v>
      </c>
      <c r="E678">
        <v>7754.2525618649997</v>
      </c>
      <c r="F678">
        <v>436.65</v>
      </c>
      <c r="G678">
        <v>-49.9833800478944</v>
      </c>
      <c r="H678">
        <f>(Table2[[#This Row],[1Y Return vs Nifty]]-AVERAGE(Table2[1Y Return vs Nifty]))/_xlfn.STDEV.P(Table2[1Y Return vs Nifty])</f>
        <v>-1.2254607888107762</v>
      </c>
      <c r="I678">
        <v>-12.7830511229465</v>
      </c>
      <c r="J678">
        <f>(Table2[[#This Row],[1M Return vs Nifty]]-AVERAGE(Table2[1M Return vs Nifty]))/_xlfn.STDEV.P(Table2[1M Return vs Nifty])</f>
        <v>-1.324688506388503</v>
      </c>
      <c r="K678">
        <v>-32.434677427289898</v>
      </c>
      <c r="L678">
        <f>(Table2[[#This Row],[6M Return vs Nifty]]-AVERAGE(Table2[6M Return vs Nifty]))/_xlfn.STDEV.P(Table2[6M Return vs Nifty])</f>
        <v>-1.3782289612993559</v>
      </c>
      <c r="M678">
        <v>-4.7736150908921404</v>
      </c>
      <c r="N678">
        <f>(Table2[[#This Row],[1W Return vs Nifty]]-AVERAGE(Table2[1W Return vs Nifty]))/_xlfn.STDEV.P(Table2[1W Return vs Nifty])</f>
        <v>-0.92029348444266412</v>
      </c>
      <c r="O678">
        <v>438.97</v>
      </c>
      <c r="P678">
        <v>452.41870984676399</v>
      </c>
      <c r="Q678">
        <v>480.29106416045198</v>
      </c>
      <c r="R678">
        <v>50.102411322857897</v>
      </c>
      <c r="S678" s="2">
        <f>(Table2[[#This Row],[Close Price]]-Table2[[#This Row],[20D EMA]])/Table2[[#This Row],[20D EMA]]</f>
        <v>-5.2850992095132918E-3</v>
      </c>
      <c r="T678" s="2">
        <f>(Table2[[#This Row],[Close Price]]-Table2[[#This Row],[50D EMA]])/Table2[[#This Row],[50D EMA]]</f>
        <v>-3.4854239012584019E-2</v>
      </c>
      <c r="U678" s="2">
        <f>(Table2[[#This Row],[Close Price]]-Table2[[#This Row],[200D EMA]])/Table2[[#This Row],[200D EMA]]</f>
        <v>-9.0863785352193707E-2</v>
      </c>
      <c r="V678">
        <v>0.51851703310707498</v>
      </c>
      <c r="W678">
        <v>435.1</v>
      </c>
      <c r="X678">
        <v>444</v>
      </c>
      <c r="Y678">
        <v>435.1</v>
      </c>
      <c r="Z678">
        <v>444</v>
      </c>
      <c r="AA678">
        <v>435.1</v>
      </c>
      <c r="AB678">
        <v>444</v>
      </c>
      <c r="AC678" s="2">
        <f>(Table2[[#This Row],[Close Price]]/Table2[[#This Row],[Day Low]])-1</f>
        <v>3.5623994484026422E-3</v>
      </c>
      <c r="AD678" s="2">
        <f>(Table2[[#This Row],[Day High]]/Table2[[#This Row],[Close Price]])-1</f>
        <v>1.6832703538303129E-2</v>
      </c>
      <c r="AE678" s="2">
        <f>(Table2[[#This Row],[Close Price]]/Table2[[#This Row],[Current Week Low]])-1</f>
        <v>3.5623994484026422E-3</v>
      </c>
      <c r="AF678" s="2">
        <f>(Table2[[#This Row],[Current Week High]]/Table2[[#This Row],[Close Price]])-1</f>
        <v>1.6832703538303129E-2</v>
      </c>
      <c r="AG678" s="2">
        <f>(Table2[[#This Row],[Close Price]]/Table2[[#This Row],[Current Month Low]])-1</f>
        <v>3.5623994484026422E-3</v>
      </c>
      <c r="AH678" s="2">
        <f>(Table2[[#This Row],[Current Month High]]/Table2[[#This Row],[Close Price]])-1</f>
        <v>1.6832703538303129E-2</v>
      </c>
      <c r="AI678">
        <v>61.502347417840397</v>
      </c>
      <c r="AJ678">
        <v>13.092463092462999</v>
      </c>
      <c r="AK678" t="str">
        <f>IF(AND(Table2[[#This Row],[20D EMA]]&gt;Table2[[#This Row],[50D EMA]],Table2[[#This Row],[50D EMA]]&gt;Table2[[#This Row],[200D EMA]]),"Uptrend","Downtrend/NoTrend")</f>
        <v>Downtrend/NoTrend</v>
      </c>
      <c r="AL678">
        <v>-0.15</v>
      </c>
      <c r="AM678" t="s">
        <v>10353</v>
      </c>
      <c r="AN678">
        <v>7.51</v>
      </c>
      <c r="AO678" t="s">
        <v>10354</v>
      </c>
      <c r="AP678">
        <v>2.9364792408657001E-2</v>
      </c>
      <c r="AQ678">
        <f>(Table2[[#This Row],[Sharpe Ratio]]-AVERAGE(Table2[Sharpe Ratio]))/_xlfn.STDEV.P(Table2[Sharpe Ratio])</f>
        <v>-0.39134394164671082</v>
      </c>
      <c r="AR67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8">
        <f>_xlfn.RANK.AVG(Table2[[#This Row],[1Y Return vs Nifty Z-Score]],Table2[1Y Return vs Nifty Z-Score])</f>
        <v>706</v>
      </c>
      <c r="AT678">
        <f>_xlfn.RANK.AVG(Table2[[#This Row],[6M Return vs Nifty Z-Score]],Table2[6M Return vs Nifty Z-Score])</f>
        <v>705</v>
      </c>
      <c r="AU678">
        <f>_xlfn.RANK.AVG(Table2[[#This Row],[Sharpe Ratio Z-Score]],Table2[Sharpe Ratio Z-Score])</f>
        <v>447</v>
      </c>
      <c r="AV678">
        <f>(Table2[[#This Row],[Rank 1Y]]+Table2[[#This Row],[Rank 6M]]+Table2[[#This Row],[Rank Sharpe]])/3</f>
        <v>619.33333333333337</v>
      </c>
    </row>
    <row r="679" spans="1:48" x14ac:dyDescent="0.3">
      <c r="A679" t="s">
        <v>1204</v>
      </c>
      <c r="B679" t="s">
        <v>1205</v>
      </c>
      <c r="C679" t="s">
        <v>10311</v>
      </c>
      <c r="D679" t="s">
        <v>21</v>
      </c>
      <c r="E679">
        <v>9903.0072670399895</v>
      </c>
      <c r="F679">
        <v>1577.2</v>
      </c>
      <c r="G679">
        <v>-28.202637189398601</v>
      </c>
      <c r="H679">
        <f>(Table2[[#This Row],[1Y Return vs Nifty]]-AVERAGE(Table2[1Y Return vs Nifty]))/_xlfn.STDEV.P(Table2[1Y Return vs Nifty])</f>
        <v>-0.85759906685987219</v>
      </c>
      <c r="I679">
        <v>-4.7643093337176703</v>
      </c>
      <c r="J679">
        <f>(Table2[[#This Row],[1M Return vs Nifty]]-AVERAGE(Table2[1M Return vs Nifty]))/_xlfn.STDEV.P(Table2[1M Return vs Nifty])</f>
        <v>-0.50125204572034487</v>
      </c>
      <c r="K679">
        <v>-13.880578099329099</v>
      </c>
      <c r="L679">
        <f>(Table2[[#This Row],[6M Return vs Nifty]]-AVERAGE(Table2[6M Return vs Nifty]))/_xlfn.STDEV.P(Table2[6M Return vs Nifty])</f>
        <v>-0.72985510944799947</v>
      </c>
      <c r="M679">
        <v>-2.3273324166015499</v>
      </c>
      <c r="N679">
        <f>(Table2[[#This Row],[1W Return vs Nifty]]-AVERAGE(Table2[1W Return vs Nifty]))/_xlfn.STDEV.P(Table2[1W Return vs Nifty])</f>
        <v>-0.3324766541516706</v>
      </c>
      <c r="O679">
        <v>1585.19</v>
      </c>
      <c r="P679">
        <v>1606.92087119543</v>
      </c>
      <c r="Q679">
        <v>1579.7028666113399</v>
      </c>
      <c r="R679">
        <v>49.606577509059903</v>
      </c>
      <c r="S679" s="2">
        <f>(Table2[[#This Row],[Close Price]]-Table2[[#This Row],[20D EMA]])/Table2[[#This Row],[20D EMA]]</f>
        <v>-5.0404052511055517E-3</v>
      </c>
      <c r="T679" s="2">
        <f>(Table2[[#This Row],[Close Price]]-Table2[[#This Row],[50D EMA]])/Table2[[#This Row],[50D EMA]]</f>
        <v>-1.8495541210638337E-2</v>
      </c>
      <c r="U679" s="2">
        <f>(Table2[[#This Row],[Close Price]]-Table2[[#This Row],[200D EMA]])/Table2[[#This Row],[200D EMA]]</f>
        <v>-1.5843907510966477E-3</v>
      </c>
      <c r="V679">
        <v>0.19142568257290299</v>
      </c>
      <c r="W679">
        <v>1562</v>
      </c>
      <c r="X679">
        <v>1593.7</v>
      </c>
      <c r="Y679">
        <v>1562</v>
      </c>
      <c r="Z679">
        <v>1593.7</v>
      </c>
      <c r="AA679">
        <v>1562</v>
      </c>
      <c r="AB679">
        <v>1593.7</v>
      </c>
      <c r="AC679" s="2">
        <f>(Table2[[#This Row],[Close Price]]/Table2[[#This Row],[Day Low]])-1</f>
        <v>9.7311139564661975E-3</v>
      </c>
      <c r="AD679" s="2">
        <f>(Table2[[#This Row],[Day High]]/Table2[[#This Row],[Close Price]])-1</f>
        <v>1.0461577479076833E-2</v>
      </c>
      <c r="AE679" s="2">
        <f>(Table2[[#This Row],[Close Price]]/Table2[[#This Row],[Current Week Low]])-1</f>
        <v>9.7311139564661975E-3</v>
      </c>
      <c r="AF679" s="2">
        <f>(Table2[[#This Row],[Current Week High]]/Table2[[#This Row],[Close Price]])-1</f>
        <v>1.0461577479076833E-2</v>
      </c>
      <c r="AG679" s="2">
        <f>(Table2[[#This Row],[Close Price]]/Table2[[#This Row],[Current Month Low]])-1</f>
        <v>9.7311139564661975E-3</v>
      </c>
      <c r="AH679" s="2">
        <f>(Table2[[#This Row],[Current Month High]]/Table2[[#This Row],[Close Price]])-1</f>
        <v>1.0461577479076833E-2</v>
      </c>
      <c r="AI679">
        <v>23.158128328683699</v>
      </c>
      <c r="AJ679">
        <v>13.790988781068499</v>
      </c>
      <c r="AK679" t="str">
        <f>IF(AND(Table2[[#This Row],[20D EMA]]&gt;Table2[[#This Row],[50D EMA]],Table2[[#This Row],[50D EMA]]&gt;Table2[[#This Row],[200D EMA]]),"Uptrend","Downtrend/NoTrend")</f>
        <v>Downtrend/NoTrend</v>
      </c>
      <c r="AL679">
        <v>-0.18</v>
      </c>
      <c r="AM679" t="s">
        <v>10353</v>
      </c>
      <c r="AN679">
        <v>3.16</v>
      </c>
      <c r="AO679" t="s">
        <v>10354</v>
      </c>
      <c r="AP679">
        <v>-6.8624142319038003E-2</v>
      </c>
      <c r="AQ679">
        <f>(Table2[[#This Row],[Sharpe Ratio]]-AVERAGE(Table2[Sharpe Ratio]))/_xlfn.STDEV.P(Table2[Sharpe Ratio])</f>
        <v>-1.5124658540801081</v>
      </c>
      <c r="AR67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9">
        <f>_xlfn.RANK.AVG(Table2[[#This Row],[1Y Return vs Nifty Z-Score]],Table2[1Y Return vs Nifty Z-Score])</f>
        <v>618</v>
      </c>
      <c r="AT679">
        <f>_xlfn.RANK.AVG(Table2[[#This Row],[6M Return vs Nifty Z-Score]],Table2[6M Return vs Nifty Z-Score])</f>
        <v>558</v>
      </c>
      <c r="AU679">
        <f>_xlfn.RANK.AVG(Table2[[#This Row],[Sharpe Ratio Z-Score]],Table2[Sharpe Ratio Z-Score])</f>
        <v>684</v>
      </c>
      <c r="AV679">
        <f>(Table2[[#This Row],[Rank 1Y]]+Table2[[#This Row],[Rank 6M]]+Table2[[#This Row],[Rank Sharpe]])/3</f>
        <v>620</v>
      </c>
    </row>
    <row r="680" spans="1:48" x14ac:dyDescent="0.3">
      <c r="A680" t="s">
        <v>1260</v>
      </c>
      <c r="B680" t="s">
        <v>1261</v>
      </c>
      <c r="C680" t="s">
        <v>10310</v>
      </c>
      <c r="D680" t="s">
        <v>24</v>
      </c>
      <c r="E680">
        <v>9229.2089261929996</v>
      </c>
      <c r="F680">
        <v>81.11</v>
      </c>
      <c r="G680">
        <v>-37.632862563951797</v>
      </c>
      <c r="H680">
        <f>(Table2[[#This Row],[1Y Return vs Nifty]]-AVERAGE(Table2[1Y Return vs Nifty]))/_xlfn.STDEV.P(Table2[1Y Return vs Nifty])</f>
        <v>-1.0168690682186696</v>
      </c>
      <c r="I680">
        <v>-0.84765035055754701</v>
      </c>
      <c r="J680">
        <f>(Table2[[#This Row],[1M Return vs Nifty]]-AVERAGE(Table2[1M Return vs Nifty]))/_xlfn.STDEV.P(Table2[1M Return vs Nifty])</f>
        <v>-9.9054307532832647E-2</v>
      </c>
      <c r="K680">
        <v>-32.891163577598697</v>
      </c>
      <c r="L680">
        <f>(Table2[[#This Row],[6M Return vs Nifty]]-AVERAGE(Table2[6M Return vs Nifty]))/_xlfn.STDEV.P(Table2[6M Return vs Nifty])</f>
        <v>-1.3941808907549929</v>
      </c>
      <c r="M680">
        <v>-3.56624936847619</v>
      </c>
      <c r="N680">
        <f>(Table2[[#This Row],[1W Return vs Nifty]]-AVERAGE(Table2[1W Return vs Nifty]))/_xlfn.STDEV.P(Table2[1W Return vs Nifty])</f>
        <v>-0.63017578896482984</v>
      </c>
      <c r="O680">
        <v>82.11</v>
      </c>
      <c r="P680">
        <v>85.942973845146994</v>
      </c>
      <c r="Q680">
        <v>91.764315409416</v>
      </c>
      <c r="R680">
        <v>46.125372496715002</v>
      </c>
      <c r="S680" s="2">
        <f>(Table2[[#This Row],[Close Price]]-Table2[[#This Row],[20D EMA]])/Table2[[#This Row],[20D EMA]]</f>
        <v>-1.2178784557301181E-2</v>
      </c>
      <c r="T680" s="2">
        <f>(Table2[[#This Row],[Close Price]]-Table2[[#This Row],[50D EMA]])/Table2[[#This Row],[50D EMA]]</f>
        <v>-5.6234659203847202E-2</v>
      </c>
      <c r="U680" s="2">
        <f>(Table2[[#This Row],[Close Price]]-Table2[[#This Row],[200D EMA]])/Table2[[#This Row],[200D EMA]]</f>
        <v>-0.11610521325071373</v>
      </c>
      <c r="V680">
        <v>0.75346405677217898</v>
      </c>
      <c r="W680">
        <v>80.8</v>
      </c>
      <c r="X680">
        <v>82</v>
      </c>
      <c r="Y680">
        <v>80.8</v>
      </c>
      <c r="Z680">
        <v>82</v>
      </c>
      <c r="AA680">
        <v>80.8</v>
      </c>
      <c r="AB680">
        <v>82</v>
      </c>
      <c r="AC680" s="2">
        <f>(Table2[[#This Row],[Close Price]]/Table2[[#This Row],[Day Low]])-1</f>
        <v>3.8366336633663956E-3</v>
      </c>
      <c r="AD680" s="2">
        <f>(Table2[[#This Row],[Day High]]/Table2[[#This Row],[Close Price]])-1</f>
        <v>1.0972753051411654E-2</v>
      </c>
      <c r="AE680" s="2">
        <f>(Table2[[#This Row],[Close Price]]/Table2[[#This Row],[Current Week Low]])-1</f>
        <v>3.8366336633663956E-3</v>
      </c>
      <c r="AF680" s="2">
        <f>(Table2[[#This Row],[Current Week High]]/Table2[[#This Row],[Close Price]])-1</f>
        <v>1.0972753051411654E-2</v>
      </c>
      <c r="AG680" s="2">
        <f>(Table2[[#This Row],[Close Price]]/Table2[[#This Row],[Current Month Low]])-1</f>
        <v>3.8366336633663956E-3</v>
      </c>
      <c r="AH680" s="2">
        <f>(Table2[[#This Row],[Current Month High]]/Table2[[#This Row],[Close Price]])-1</f>
        <v>1.0972753051411654E-2</v>
      </c>
      <c r="AI680">
        <v>43.632104549377303</v>
      </c>
      <c r="AJ680">
        <v>8.7265415549597893</v>
      </c>
      <c r="AK680" t="str">
        <f>IF(AND(Table2[[#This Row],[20D EMA]]&gt;Table2[[#This Row],[50D EMA]],Table2[[#This Row],[50D EMA]]&gt;Table2[[#This Row],[200D EMA]]),"Uptrend","Downtrend/NoTrend")</f>
        <v>Downtrend/NoTrend</v>
      </c>
      <c r="AL680">
        <v>-0.19</v>
      </c>
      <c r="AM680" t="s">
        <v>10353</v>
      </c>
      <c r="AN680">
        <v>3.29</v>
      </c>
      <c r="AO680" t="s">
        <v>10354</v>
      </c>
      <c r="AP680">
        <v>1.5171690763406E-2</v>
      </c>
      <c r="AQ680">
        <f>(Table2[[#This Row],[Sharpe Ratio]]-AVERAGE(Table2[Sharpe Ratio]))/_xlfn.STDEV.P(Table2[Sharpe Ratio])</f>
        <v>-0.55373163678906923</v>
      </c>
      <c r="AR68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0">
        <f>_xlfn.RANK.AVG(Table2[[#This Row],[1Y Return vs Nifty Z-Score]],Table2[1Y Return vs Nifty Z-Score])</f>
        <v>669</v>
      </c>
      <c r="AT680">
        <f>_xlfn.RANK.AVG(Table2[[#This Row],[6M Return vs Nifty Z-Score]],Table2[6M Return vs Nifty Z-Score])</f>
        <v>708</v>
      </c>
      <c r="AU680">
        <f>_xlfn.RANK.AVG(Table2[[#This Row],[Sharpe Ratio Z-Score]],Table2[Sharpe Ratio Z-Score])</f>
        <v>484</v>
      </c>
      <c r="AV680">
        <f>(Table2[[#This Row],[Rank 1Y]]+Table2[[#This Row],[Rank 6M]]+Table2[[#This Row],[Rank Sharpe]])/3</f>
        <v>620.33333333333337</v>
      </c>
    </row>
    <row r="681" spans="1:48" x14ac:dyDescent="0.3">
      <c r="A681" t="s">
        <v>1562</v>
      </c>
      <c r="B681" t="s">
        <v>1563</v>
      </c>
      <c r="C681" t="s">
        <v>10318</v>
      </c>
      <c r="D681" t="s">
        <v>474</v>
      </c>
      <c r="E681">
        <v>6280.9747942800004</v>
      </c>
      <c r="F681">
        <v>1162.95</v>
      </c>
      <c r="G681">
        <v>-45.240965701595499</v>
      </c>
      <c r="H681">
        <f>(Table2[[#This Row],[1Y Return vs Nifty]]-AVERAGE(Table2[1Y Return vs Nifty]))/_xlfn.STDEV.P(Table2[1Y Return vs Nifty])</f>
        <v>-1.145364681943893</v>
      </c>
      <c r="I681">
        <v>0.87425968658257602</v>
      </c>
      <c r="J681">
        <f>(Table2[[#This Row],[1M Return vs Nifty]]-AVERAGE(Table2[1M Return vs Nifty]))/_xlfn.STDEV.P(Table2[1M Return vs Nifty])</f>
        <v>7.7766887592344111E-2</v>
      </c>
      <c r="K681">
        <v>-9.7429048226590709</v>
      </c>
      <c r="L681">
        <f>(Table2[[#This Row],[6M Return vs Nifty]]-AVERAGE(Table2[6M Return vs Nifty]))/_xlfn.STDEV.P(Table2[6M Return vs Nifty])</f>
        <v>-0.58526392705338515</v>
      </c>
      <c r="M681">
        <v>1.6209283467809801</v>
      </c>
      <c r="N681">
        <f>(Table2[[#This Row],[1W Return vs Nifty]]-AVERAGE(Table2[1W Return vs Nifty]))/_xlfn.STDEV.P(Table2[1W Return vs Nifty])</f>
        <v>0.61625022499644466</v>
      </c>
      <c r="O681">
        <v>1146.47</v>
      </c>
      <c r="P681">
        <v>1114.3233315541499</v>
      </c>
      <c r="Q681">
        <v>1119.41831654714</v>
      </c>
      <c r="R681">
        <v>53.355030883115496</v>
      </c>
      <c r="S681" s="2">
        <f>(Table2[[#This Row],[Close Price]]-Table2[[#This Row],[20D EMA]])/Table2[[#This Row],[20D EMA]]</f>
        <v>1.4374558427172118E-2</v>
      </c>
      <c r="T681" s="2">
        <f>(Table2[[#This Row],[Close Price]]-Table2[[#This Row],[50D EMA]])/Table2[[#This Row],[50D EMA]]</f>
        <v>4.3637844662222362E-2</v>
      </c>
      <c r="U681" s="2">
        <f>(Table2[[#This Row],[Close Price]]-Table2[[#This Row],[200D EMA]])/Table2[[#This Row],[200D EMA]]</f>
        <v>3.8887771273150247E-2</v>
      </c>
      <c r="V681">
        <v>0.59196680900543697</v>
      </c>
      <c r="W681">
        <v>1161.8</v>
      </c>
      <c r="X681">
        <v>1194.95</v>
      </c>
      <c r="Y681">
        <v>1161.8</v>
      </c>
      <c r="Z681">
        <v>1194.95</v>
      </c>
      <c r="AA681">
        <v>1161.8</v>
      </c>
      <c r="AB681">
        <v>1194.95</v>
      </c>
      <c r="AC681" s="2">
        <f>(Table2[[#This Row],[Close Price]]/Table2[[#This Row],[Day Low]])-1</f>
        <v>9.8984334653140493E-4</v>
      </c>
      <c r="AD681" s="2">
        <f>(Table2[[#This Row],[Day High]]/Table2[[#This Row],[Close Price]])-1</f>
        <v>2.7516230276452225E-2</v>
      </c>
      <c r="AE681" s="2">
        <f>(Table2[[#This Row],[Close Price]]/Table2[[#This Row],[Current Week Low]])-1</f>
        <v>9.8984334653140493E-4</v>
      </c>
      <c r="AF681" s="2">
        <f>(Table2[[#This Row],[Current Week High]]/Table2[[#This Row],[Close Price]])-1</f>
        <v>2.7516230276452225E-2</v>
      </c>
      <c r="AG681" s="2">
        <f>(Table2[[#This Row],[Close Price]]/Table2[[#This Row],[Current Month Low]])-1</f>
        <v>9.8984334653140493E-4</v>
      </c>
      <c r="AH681" s="2">
        <f>(Table2[[#This Row],[Current Month High]]/Table2[[#This Row],[Close Price]])-1</f>
        <v>2.7516230276452225E-2</v>
      </c>
      <c r="AI681">
        <v>20.7876520916634</v>
      </c>
      <c r="AJ681">
        <v>24.606235936997699</v>
      </c>
      <c r="AK681" t="str">
        <f>IF(AND(Table2[[#This Row],[20D EMA]]&gt;Table2[[#This Row],[50D EMA]],Table2[[#This Row],[50D EMA]]&gt;Table2[[#This Row],[200D EMA]]),"Uptrend","Downtrend/NoTrend")</f>
        <v>Downtrend/NoTrend</v>
      </c>
      <c r="AL681">
        <v>0.02</v>
      </c>
      <c r="AM681" t="s">
        <v>10354</v>
      </c>
      <c r="AN681">
        <v>5.09</v>
      </c>
      <c r="AO681" t="s">
        <v>10354</v>
      </c>
      <c r="AP681">
        <v>-5.0493425085105001E-2</v>
      </c>
      <c r="AQ681">
        <f>(Table2[[#This Row],[Sharpe Ratio]]-AVERAGE(Table2[Sharpe Ratio]))/_xlfn.STDEV.P(Table2[Sharpe Ratio])</f>
        <v>-1.3050266729564144</v>
      </c>
      <c r="AR68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1">
        <f>_xlfn.RANK.AVG(Table2[[#This Row],[1Y Return vs Nifty Z-Score]],Table2[1Y Return vs Nifty Z-Score])</f>
        <v>692</v>
      </c>
      <c r="AT681">
        <f>_xlfn.RANK.AVG(Table2[[#This Row],[6M Return vs Nifty Z-Score]],Table2[6M Return vs Nifty Z-Score])</f>
        <v>511</v>
      </c>
      <c r="AU681">
        <f>_xlfn.RANK.AVG(Table2[[#This Row],[Sharpe Ratio Z-Score]],Table2[Sharpe Ratio Z-Score])</f>
        <v>663</v>
      </c>
      <c r="AV681">
        <f>(Table2[[#This Row],[Rank 1Y]]+Table2[[#This Row],[Rank 6M]]+Table2[[#This Row],[Rank Sharpe]])/3</f>
        <v>622</v>
      </c>
    </row>
    <row r="682" spans="1:48" x14ac:dyDescent="0.3">
      <c r="A682" t="s">
        <v>2265</v>
      </c>
      <c r="B682" t="s">
        <v>2266</v>
      </c>
      <c r="C682" t="s">
        <v>10318</v>
      </c>
      <c r="D682" t="s">
        <v>496</v>
      </c>
      <c r="E682">
        <v>2462.1814401299998</v>
      </c>
      <c r="F682">
        <v>630.15</v>
      </c>
      <c r="G682">
        <v>-40.230569917807202</v>
      </c>
      <c r="H682">
        <f>(Table2[[#This Row],[1Y Return vs Nifty]]-AVERAGE(Table2[1Y Return vs Nifty]))/_xlfn.STDEV.P(Table2[1Y Return vs Nifty])</f>
        <v>-1.0607425534584551</v>
      </c>
      <c r="I682">
        <v>9.4935034321587803</v>
      </c>
      <c r="J682">
        <f>(Table2[[#This Row],[1M Return vs Nifty]]-AVERAGE(Table2[1M Return vs Nifty]))/_xlfn.STDEV.P(Table2[1M Return vs Nifty])</f>
        <v>0.96286828504936262</v>
      </c>
      <c r="K682">
        <v>-5.75543368041658</v>
      </c>
      <c r="L682">
        <f>(Table2[[#This Row],[6M Return vs Nifty]]-AVERAGE(Table2[6M Return vs Nifty]))/_xlfn.STDEV.P(Table2[6M Return vs Nifty])</f>
        <v>-0.44592156513416392</v>
      </c>
      <c r="M682">
        <v>-7.1289170093529499</v>
      </c>
      <c r="N682">
        <f>(Table2[[#This Row],[1W Return vs Nifty]]-AVERAGE(Table2[1W Return vs Nifty]))/_xlfn.STDEV.P(Table2[1W Return vs Nifty])</f>
        <v>-1.486248565038337</v>
      </c>
      <c r="O682">
        <v>617.14</v>
      </c>
      <c r="P682">
        <v>588.40436207003904</v>
      </c>
      <c r="Q682">
        <v>596.87966242325695</v>
      </c>
      <c r="R682">
        <v>52.365089687510199</v>
      </c>
      <c r="S682" s="2">
        <f>(Table2[[#This Row],[Close Price]]-Table2[[#This Row],[20D EMA]])/Table2[[#This Row],[20D EMA]]</f>
        <v>2.1081116116278303E-2</v>
      </c>
      <c r="T682" s="2">
        <f>(Table2[[#This Row],[Close Price]]-Table2[[#This Row],[50D EMA]])/Table2[[#This Row],[50D EMA]]</f>
        <v>7.0947193156586194E-2</v>
      </c>
      <c r="U682" s="2">
        <f>(Table2[[#This Row],[Close Price]]-Table2[[#This Row],[200D EMA]])/Table2[[#This Row],[200D EMA]]</f>
        <v>5.574044429939129E-2</v>
      </c>
      <c r="V682">
        <v>1.2010759860170599</v>
      </c>
      <c r="W682">
        <v>613.35</v>
      </c>
      <c r="X682">
        <v>633.25</v>
      </c>
      <c r="Y682">
        <v>613.35</v>
      </c>
      <c r="Z682">
        <v>633.25</v>
      </c>
      <c r="AA682">
        <v>613.35</v>
      </c>
      <c r="AB682">
        <v>633.25</v>
      </c>
      <c r="AC682" s="2">
        <f>(Table2[[#This Row],[Close Price]]/Table2[[#This Row],[Day Low]])-1</f>
        <v>2.7390560039129319E-2</v>
      </c>
      <c r="AD682" s="2">
        <f>(Table2[[#This Row],[Day High]]/Table2[[#This Row],[Close Price]])-1</f>
        <v>4.9194636197731345E-3</v>
      </c>
      <c r="AE682" s="2">
        <f>(Table2[[#This Row],[Close Price]]/Table2[[#This Row],[Current Week Low]])-1</f>
        <v>2.7390560039129319E-2</v>
      </c>
      <c r="AF682" s="2">
        <f>(Table2[[#This Row],[Current Week High]]/Table2[[#This Row],[Close Price]])-1</f>
        <v>4.9194636197731345E-3</v>
      </c>
      <c r="AG682" s="2">
        <f>(Table2[[#This Row],[Close Price]]/Table2[[#This Row],[Current Month Low]])-1</f>
        <v>2.7390560039129319E-2</v>
      </c>
      <c r="AH682" s="2">
        <f>(Table2[[#This Row],[Current Month High]]/Table2[[#This Row],[Close Price]])-1</f>
        <v>4.9194636197731345E-3</v>
      </c>
      <c r="AI682">
        <v>25.636753154010901</v>
      </c>
      <c r="AJ682">
        <v>36.677149983732697</v>
      </c>
      <c r="AK682" t="str">
        <f>IF(AND(Table2[[#This Row],[20D EMA]]&gt;Table2[[#This Row],[50D EMA]],Table2[[#This Row],[50D EMA]]&gt;Table2[[#This Row],[200D EMA]]),"Uptrend","Downtrend/NoTrend")</f>
        <v>Downtrend/NoTrend</v>
      </c>
      <c r="AL682">
        <v>-0.01</v>
      </c>
      <c r="AM682" t="s">
        <v>10353</v>
      </c>
      <c r="AN682">
        <v>8.68</v>
      </c>
      <c r="AO682" t="s">
        <v>10354</v>
      </c>
      <c r="AP682">
        <v>-9.4483274386002E-2</v>
      </c>
      <c r="AQ682">
        <f>(Table2[[#This Row],[Sharpe Ratio]]-AVERAGE(Table2[Sharpe Ratio]))/_xlfn.STDEV.P(Table2[Sharpe Ratio])</f>
        <v>-1.8083282356576533</v>
      </c>
      <c r="AR68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2">
        <f>_xlfn.RANK.AVG(Table2[[#This Row],[1Y Return vs Nifty Z-Score]],Table2[1Y Return vs Nifty Z-Score])</f>
        <v>679</v>
      </c>
      <c r="AT682">
        <f>_xlfn.RANK.AVG(Table2[[#This Row],[6M Return vs Nifty Z-Score]],Table2[6M Return vs Nifty Z-Score])</f>
        <v>477</v>
      </c>
      <c r="AU682">
        <f>_xlfn.RANK.AVG(Table2[[#This Row],[Sharpe Ratio Z-Score]],Table2[Sharpe Ratio Z-Score])</f>
        <v>717</v>
      </c>
      <c r="AV682">
        <f>(Table2[[#This Row],[Rank 1Y]]+Table2[[#This Row],[Rank 6M]]+Table2[[#This Row],[Rank Sharpe]])/3</f>
        <v>624.33333333333337</v>
      </c>
    </row>
    <row r="683" spans="1:48" x14ac:dyDescent="0.3">
      <c r="A683" t="s">
        <v>2359</v>
      </c>
      <c r="B683" t="s">
        <v>2360</v>
      </c>
      <c r="C683" t="s">
        <v>6744</v>
      </c>
      <c r="D683" t="s">
        <v>77</v>
      </c>
      <c r="E683">
        <v>2283.085188</v>
      </c>
      <c r="F683">
        <v>88.38</v>
      </c>
      <c r="G683">
        <v>-49.866273973406798</v>
      </c>
      <c r="H683">
        <f>(Table2[[#This Row],[1Y Return vs Nifty]]-AVERAGE(Table2[1Y Return vs Nifty]))/_xlfn.STDEV.P(Table2[1Y Return vs Nifty])</f>
        <v>-1.2234829479955298</v>
      </c>
      <c r="I683">
        <v>-7.8866499232740299</v>
      </c>
      <c r="J683">
        <f>(Table2[[#This Row],[1M Return vs Nifty]]-AVERAGE(Table2[1M Return vs Nifty]))/_xlfn.STDEV.P(Table2[1M Return vs Nifty])</f>
        <v>-0.82188203377138536</v>
      </c>
      <c r="K683">
        <v>-32.724223494547601</v>
      </c>
      <c r="L683">
        <f>(Table2[[#This Row],[6M Return vs Nifty]]-AVERAGE(Table2[6M Return vs Nifty]))/_xlfn.STDEV.P(Table2[6M Return vs Nifty])</f>
        <v>-1.388347161897397</v>
      </c>
      <c r="M683">
        <v>-7.6824718108995498</v>
      </c>
      <c r="N683">
        <f>(Table2[[#This Row],[1W Return vs Nifty]]-AVERAGE(Table2[1W Return vs Nifty]))/_xlfn.STDEV.P(Table2[1W Return vs Nifty])</f>
        <v>-1.6192621502045905</v>
      </c>
      <c r="O683">
        <v>91.22</v>
      </c>
      <c r="P683">
        <v>93.485600204761994</v>
      </c>
      <c r="Q683">
        <v>98.437705789936203</v>
      </c>
      <c r="R683">
        <v>31.870721685200401</v>
      </c>
      <c r="S683" s="2">
        <f>(Table2[[#This Row],[Close Price]]-Table2[[#This Row],[20D EMA]])/Table2[[#This Row],[20D EMA]]</f>
        <v>-3.113352335014255E-2</v>
      </c>
      <c r="T683" s="2">
        <f>(Table2[[#This Row],[Close Price]]-Table2[[#This Row],[50D EMA]])/Table2[[#This Row],[50D EMA]]</f>
        <v>-5.4613760767210952E-2</v>
      </c>
      <c r="U683" s="2">
        <f>(Table2[[#This Row],[Close Price]]-Table2[[#This Row],[200D EMA]])/Table2[[#This Row],[200D EMA]]</f>
        <v>-0.1021733055359815</v>
      </c>
      <c r="V683">
        <v>0.37045524305587302</v>
      </c>
      <c r="W683">
        <v>88</v>
      </c>
      <c r="X683">
        <v>89.98</v>
      </c>
      <c r="Y683">
        <v>88</v>
      </c>
      <c r="Z683">
        <v>89.98</v>
      </c>
      <c r="AA683">
        <v>88</v>
      </c>
      <c r="AB683">
        <v>89.98</v>
      </c>
      <c r="AC683" s="2">
        <f>(Table2[[#This Row],[Close Price]]/Table2[[#This Row],[Day Low]])-1</f>
        <v>4.3181818181816656E-3</v>
      </c>
      <c r="AD683" s="2">
        <f>(Table2[[#This Row],[Day High]]/Table2[[#This Row],[Close Price]])-1</f>
        <v>1.8103643358226007E-2</v>
      </c>
      <c r="AE683" s="2">
        <f>(Table2[[#This Row],[Close Price]]/Table2[[#This Row],[Current Week Low]])-1</f>
        <v>4.3181818181816656E-3</v>
      </c>
      <c r="AF683" s="2">
        <f>(Table2[[#This Row],[Current Week High]]/Table2[[#This Row],[Close Price]])-1</f>
        <v>1.8103643358226007E-2</v>
      </c>
      <c r="AG683" s="2">
        <f>(Table2[[#This Row],[Close Price]]/Table2[[#This Row],[Current Month Low]])-1</f>
        <v>4.3181818181816656E-3</v>
      </c>
      <c r="AH683" s="2">
        <f>(Table2[[#This Row],[Current Month High]]/Table2[[#This Row],[Close Price]])-1</f>
        <v>1.8103643358226007E-2</v>
      </c>
      <c r="AI683">
        <v>76.510522742701895</v>
      </c>
      <c r="AJ683">
        <v>6.6103739445114398</v>
      </c>
      <c r="AK683" t="str">
        <f>IF(AND(Table2[[#This Row],[20D EMA]]&gt;Table2[[#This Row],[50D EMA]],Table2[[#This Row],[50D EMA]]&gt;Table2[[#This Row],[200D EMA]]),"Uptrend","Downtrend/NoTrend")</f>
        <v>Downtrend/NoTrend</v>
      </c>
      <c r="AL683">
        <v>-0.1</v>
      </c>
      <c r="AM683" t="s">
        <v>10353</v>
      </c>
      <c r="AN683">
        <v>-2.21</v>
      </c>
      <c r="AO683" t="s">
        <v>10353</v>
      </c>
      <c r="AP683">
        <v>2.3097237650217001E-2</v>
      </c>
      <c r="AQ683">
        <f>(Table2[[#This Row],[Sharpe Ratio]]-AVERAGE(Table2[Sharpe Ratio]))/_xlfn.STDEV.P(Table2[Sharpe Ratio])</f>
        <v>-0.46305298712812182</v>
      </c>
      <c r="AR68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3">
        <f>_xlfn.RANK.AVG(Table2[[#This Row],[1Y Return vs Nifty Z-Score]],Table2[1Y Return vs Nifty Z-Score])</f>
        <v>704</v>
      </c>
      <c r="AT683">
        <f>_xlfn.RANK.AVG(Table2[[#This Row],[6M Return vs Nifty Z-Score]],Table2[6M Return vs Nifty Z-Score])</f>
        <v>706</v>
      </c>
      <c r="AU683">
        <f>_xlfn.RANK.AVG(Table2[[#This Row],[Sharpe Ratio Z-Score]],Table2[Sharpe Ratio Z-Score])</f>
        <v>463</v>
      </c>
      <c r="AV683">
        <f>(Table2[[#This Row],[Rank 1Y]]+Table2[[#This Row],[Rank 6M]]+Table2[[#This Row],[Rank Sharpe]])/3</f>
        <v>624.33333333333337</v>
      </c>
    </row>
    <row r="684" spans="1:48" x14ac:dyDescent="0.3">
      <c r="A684" t="s">
        <v>1626</v>
      </c>
      <c r="B684" t="s">
        <v>1627</v>
      </c>
      <c r="C684" t="s">
        <v>10310</v>
      </c>
      <c r="D684" t="s">
        <v>24</v>
      </c>
      <c r="E684">
        <v>5528.2224682750002</v>
      </c>
      <c r="F684">
        <v>326.95</v>
      </c>
      <c r="G684">
        <v>-29.248766377820498</v>
      </c>
      <c r="H684">
        <f>(Table2[[#This Row],[1Y Return vs Nifty]]-AVERAGE(Table2[1Y Return vs Nifty]))/_xlfn.STDEV.P(Table2[1Y Return vs Nifty])</f>
        <v>-0.87526746720489867</v>
      </c>
      <c r="I684">
        <v>-6.2310529790225102</v>
      </c>
      <c r="J684">
        <f>(Table2[[#This Row],[1M Return vs Nifty]]-AVERAGE(Table2[1M Return vs Nifty]))/_xlfn.STDEV.P(Table2[1M Return vs Nifty])</f>
        <v>-0.65187046289143602</v>
      </c>
      <c r="K684">
        <v>-21.5312943385564</v>
      </c>
      <c r="L684">
        <f>(Table2[[#This Row],[6M Return vs Nifty]]-AVERAGE(Table2[6M Return vs Nifty]))/_xlfn.STDEV.P(Table2[6M Return vs Nifty])</f>
        <v>-0.99720973926687073</v>
      </c>
      <c r="M684">
        <v>-3.6750150106081301</v>
      </c>
      <c r="N684">
        <f>(Table2[[#This Row],[1W Return vs Nifty]]-AVERAGE(Table2[1W Return vs Nifty]))/_xlfn.STDEV.P(Table2[1W Return vs Nifty])</f>
        <v>-0.65631106583797461</v>
      </c>
      <c r="O684">
        <v>328.42</v>
      </c>
      <c r="P684">
        <v>338.51446574725998</v>
      </c>
      <c r="Q684">
        <v>347.67811943115299</v>
      </c>
      <c r="R684">
        <v>52.010085266040697</v>
      </c>
      <c r="S684" s="2">
        <f>(Table2[[#This Row],[Close Price]]-Table2[[#This Row],[20D EMA]])/Table2[[#This Row],[20D EMA]]</f>
        <v>-4.4759758845381746E-3</v>
      </c>
      <c r="T684" s="2">
        <f>(Table2[[#This Row],[Close Price]]-Table2[[#This Row],[50D EMA]])/Table2[[#This Row],[50D EMA]]</f>
        <v>-3.4162397526297128E-2</v>
      </c>
      <c r="U684" s="2">
        <f>(Table2[[#This Row],[Close Price]]-Table2[[#This Row],[200D EMA]])/Table2[[#This Row],[200D EMA]]</f>
        <v>-5.9618705557505106E-2</v>
      </c>
      <c r="V684">
        <v>0.60441430324219403</v>
      </c>
      <c r="W684">
        <v>320.05</v>
      </c>
      <c r="X684">
        <v>329.95</v>
      </c>
      <c r="Y684">
        <v>320.05</v>
      </c>
      <c r="Z684">
        <v>329.95</v>
      </c>
      <c r="AA684">
        <v>320.05</v>
      </c>
      <c r="AB684">
        <v>329.95</v>
      </c>
      <c r="AC684" s="2">
        <f>(Table2[[#This Row],[Close Price]]/Table2[[#This Row],[Day Low]])-1</f>
        <v>2.1559131385720853E-2</v>
      </c>
      <c r="AD684" s="2">
        <f>(Table2[[#This Row],[Day High]]/Table2[[#This Row],[Close Price]])-1</f>
        <v>9.1757149411224592E-3</v>
      </c>
      <c r="AE684" s="2">
        <f>(Table2[[#This Row],[Close Price]]/Table2[[#This Row],[Current Week Low]])-1</f>
        <v>2.1559131385720853E-2</v>
      </c>
      <c r="AF684" s="2">
        <f>(Table2[[#This Row],[Current Week High]]/Table2[[#This Row],[Close Price]])-1</f>
        <v>9.1757149411224592E-3</v>
      </c>
      <c r="AG684" s="2">
        <f>(Table2[[#This Row],[Close Price]]/Table2[[#This Row],[Current Month Low]])-1</f>
        <v>2.1559131385720853E-2</v>
      </c>
      <c r="AH684" s="2">
        <f>(Table2[[#This Row],[Current Month High]]/Table2[[#This Row],[Close Price]])-1</f>
        <v>9.1757149411224592E-3</v>
      </c>
      <c r="AI684">
        <v>29.148187796299101</v>
      </c>
      <c r="AJ684">
        <v>4.89252486365094</v>
      </c>
      <c r="AK684" t="str">
        <f>IF(AND(Table2[[#This Row],[20D EMA]]&gt;Table2[[#This Row],[50D EMA]],Table2[[#This Row],[50D EMA]]&gt;Table2[[#This Row],[200D EMA]]),"Uptrend","Downtrend/NoTrend")</f>
        <v>Downtrend/NoTrend</v>
      </c>
      <c r="AL684">
        <v>-0.1</v>
      </c>
      <c r="AM684" t="s">
        <v>10353</v>
      </c>
      <c r="AN684">
        <v>3.03</v>
      </c>
      <c r="AO684" t="s">
        <v>10354</v>
      </c>
      <c r="AP684">
        <v>-2.5404514103498001E-2</v>
      </c>
      <c r="AQ684">
        <f>(Table2[[#This Row],[Sharpe Ratio]]-AVERAGE(Table2[Sharpe Ratio]))/_xlfn.STDEV.P(Table2[Sharpe Ratio])</f>
        <v>-1.0179766306354558</v>
      </c>
      <c r="AR68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4">
        <f>_xlfn.RANK.AVG(Table2[[#This Row],[1Y Return vs Nifty Z-Score]],Table2[1Y Return vs Nifty Z-Score])</f>
        <v>625</v>
      </c>
      <c r="AT684">
        <f>_xlfn.RANK.AVG(Table2[[#This Row],[6M Return vs Nifty Z-Score]],Table2[6M Return vs Nifty Z-Score])</f>
        <v>642</v>
      </c>
      <c r="AU684">
        <f>_xlfn.RANK.AVG(Table2[[#This Row],[Sharpe Ratio Z-Score]],Table2[Sharpe Ratio Z-Score])</f>
        <v>620</v>
      </c>
      <c r="AV684">
        <f>(Table2[[#This Row],[Rank 1Y]]+Table2[[#This Row],[Rank 6M]]+Table2[[#This Row],[Rank Sharpe]])/3</f>
        <v>629</v>
      </c>
    </row>
    <row r="685" spans="1:48" x14ac:dyDescent="0.3">
      <c r="A685" t="s">
        <v>914</v>
      </c>
      <c r="B685" t="s">
        <v>915</v>
      </c>
      <c r="C685" t="s">
        <v>10323</v>
      </c>
      <c r="D685" t="s">
        <v>573</v>
      </c>
      <c r="E685">
        <v>16342.68864</v>
      </c>
      <c r="F685">
        <v>3296</v>
      </c>
      <c r="G685">
        <v>-57.735243979213898</v>
      </c>
      <c r="H685">
        <f>(Table2[[#This Row],[1Y Return vs Nifty]]-AVERAGE(Table2[1Y Return vs Nifty]))/_xlfn.STDEV.P(Table2[1Y Return vs Nifty])</f>
        <v>-1.3563844231712081</v>
      </c>
      <c r="I685">
        <v>-11.5283529757612</v>
      </c>
      <c r="J685">
        <f>(Table2[[#This Row],[1M Return vs Nifty]]-AVERAGE(Table2[1M Return vs Nifty]))/_xlfn.STDEV.P(Table2[1M Return vs Nifty])</f>
        <v>-1.1958448263347374</v>
      </c>
      <c r="K685">
        <v>-5.5637191495588301</v>
      </c>
      <c r="L685">
        <f>(Table2[[#This Row],[6M Return vs Nifty]]-AVERAGE(Table2[6M Return vs Nifty]))/_xlfn.STDEV.P(Table2[6M Return vs Nifty])</f>
        <v>-0.43922209206188212</v>
      </c>
      <c r="M685">
        <v>-1.2489902102496699</v>
      </c>
      <c r="N685">
        <f>(Table2[[#This Row],[1W Return vs Nifty]]-AVERAGE(Table2[1W Return vs Nifty]))/_xlfn.STDEV.P(Table2[1W Return vs Nifty])</f>
        <v>-7.3361996484164152E-2</v>
      </c>
      <c r="O685">
        <v>3363.62</v>
      </c>
      <c r="P685">
        <v>3435.8479876944298</v>
      </c>
      <c r="Q685">
        <v>3524.9643139575801</v>
      </c>
      <c r="R685">
        <v>40.264716755463503</v>
      </c>
      <c r="S685" s="2">
        <f>(Table2[[#This Row],[Close Price]]-Table2[[#This Row],[20D EMA]])/Table2[[#This Row],[20D EMA]]</f>
        <v>-2.010334104328072E-2</v>
      </c>
      <c r="T685" s="2">
        <f>(Table2[[#This Row],[Close Price]]-Table2[[#This Row],[50D EMA]])/Table2[[#This Row],[50D EMA]]</f>
        <v>-4.0702612046661736E-2</v>
      </c>
      <c r="U685" s="2">
        <f>(Table2[[#This Row],[Close Price]]-Table2[[#This Row],[200D EMA]])/Table2[[#This Row],[200D EMA]]</f>
        <v>-6.495507289278489E-2</v>
      </c>
      <c r="V685">
        <v>0.67239927040895897</v>
      </c>
      <c r="W685">
        <v>3284</v>
      </c>
      <c r="X685">
        <v>3341</v>
      </c>
      <c r="Y685">
        <v>3284</v>
      </c>
      <c r="Z685">
        <v>3341</v>
      </c>
      <c r="AA685">
        <v>3284</v>
      </c>
      <c r="AB685">
        <v>3341</v>
      </c>
      <c r="AC685" s="2">
        <f>(Table2[[#This Row],[Close Price]]/Table2[[#This Row],[Day Low]])-1</f>
        <v>3.6540803897686658E-3</v>
      </c>
      <c r="AD685" s="2">
        <f>(Table2[[#This Row],[Day High]]/Table2[[#This Row],[Close Price]])-1</f>
        <v>1.3652912621359148E-2</v>
      </c>
      <c r="AE685" s="2">
        <f>(Table2[[#This Row],[Close Price]]/Table2[[#This Row],[Current Week Low]])-1</f>
        <v>3.6540803897686658E-3</v>
      </c>
      <c r="AF685" s="2">
        <f>(Table2[[#This Row],[Current Week High]]/Table2[[#This Row],[Close Price]])-1</f>
        <v>1.3652912621359148E-2</v>
      </c>
      <c r="AG685" s="2">
        <f>(Table2[[#This Row],[Close Price]]/Table2[[#This Row],[Current Month Low]])-1</f>
        <v>3.6540803897686658E-3</v>
      </c>
      <c r="AH685" s="2">
        <f>(Table2[[#This Row],[Current Month High]]/Table2[[#This Row],[Close Price]])-1</f>
        <v>1.3652912621359148E-2</v>
      </c>
      <c r="AI685">
        <v>43.332827669902898</v>
      </c>
      <c r="AJ685">
        <v>14.6056085815122</v>
      </c>
      <c r="AK685" t="str">
        <f>IF(AND(Table2[[#This Row],[20D EMA]]&gt;Table2[[#This Row],[50D EMA]],Table2[[#This Row],[50D EMA]]&gt;Table2[[#This Row],[200D EMA]]),"Uptrend","Downtrend/NoTrend")</f>
        <v>Downtrend/NoTrend</v>
      </c>
      <c r="AL685">
        <v>-0.1</v>
      </c>
      <c r="AM685" t="s">
        <v>10353</v>
      </c>
      <c r="AN685">
        <v>1.8</v>
      </c>
      <c r="AO685" t="s">
        <v>10354</v>
      </c>
      <c r="AP685">
        <v>-7.3681058030565003E-2</v>
      </c>
      <c r="AQ685">
        <f>(Table2[[#This Row],[Sharpe Ratio]]-AVERAGE(Table2[Sharpe Ratio]))/_xlfn.STDEV.P(Table2[Sharpe Ratio])</f>
        <v>-1.5703236012765298</v>
      </c>
      <c r="AR68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5">
        <f>_xlfn.RANK.AVG(Table2[[#This Row],[1Y Return vs Nifty Z-Score]],Table2[1Y Return vs Nifty Z-Score])</f>
        <v>723</v>
      </c>
      <c r="AT685">
        <f>_xlfn.RANK.AVG(Table2[[#This Row],[6M Return vs Nifty Z-Score]],Table2[6M Return vs Nifty Z-Score])</f>
        <v>473</v>
      </c>
      <c r="AU685">
        <f>_xlfn.RANK.AVG(Table2[[#This Row],[Sharpe Ratio Z-Score]],Table2[Sharpe Ratio Z-Score])</f>
        <v>692</v>
      </c>
      <c r="AV685">
        <f>(Table2[[#This Row],[Rank 1Y]]+Table2[[#This Row],[Rank 6M]]+Table2[[#This Row],[Rank Sharpe]])/3</f>
        <v>629.33333333333337</v>
      </c>
    </row>
    <row r="686" spans="1:48" x14ac:dyDescent="0.3">
      <c r="A686" t="s">
        <v>483</v>
      </c>
      <c r="B686" t="s">
        <v>484</v>
      </c>
      <c r="C686" t="s">
        <v>6744</v>
      </c>
      <c r="D686" t="s">
        <v>77</v>
      </c>
      <c r="E686">
        <v>43869.921445745</v>
      </c>
      <c r="F686">
        <v>2336.15</v>
      </c>
      <c r="G686">
        <v>-16.5862034216475</v>
      </c>
      <c r="H686">
        <f>(Table2[[#This Row],[1Y Return vs Nifty]]-AVERAGE(Table2[1Y Return vs Nifty]))/_xlfn.STDEV.P(Table2[1Y Return vs Nifty])</f>
        <v>-0.66140551384399204</v>
      </c>
      <c r="I686">
        <v>-7.8344194348715996</v>
      </c>
      <c r="J686">
        <f>(Table2[[#This Row],[1M Return vs Nifty]]-AVERAGE(Table2[1M Return vs Nifty]))/_xlfn.STDEV.P(Table2[1M Return vs Nifty])</f>
        <v>-0.81651853789640449</v>
      </c>
      <c r="K686">
        <v>-26.517831258261499</v>
      </c>
      <c r="L686">
        <f>(Table2[[#This Row],[6M Return vs Nifty]]-AVERAGE(Table2[6M Return vs Nifty]))/_xlfn.STDEV.P(Table2[6M Return vs Nifty])</f>
        <v>-1.1714645005937052</v>
      </c>
      <c r="M686">
        <v>-1.1491672287379899</v>
      </c>
      <c r="N686">
        <f>(Table2[[#This Row],[1W Return vs Nifty]]-AVERAGE(Table2[1W Return vs Nifty]))/_xlfn.STDEV.P(Table2[1W Return vs Nifty])</f>
        <v>-4.937554994670159E-2</v>
      </c>
      <c r="O686">
        <v>2369.08</v>
      </c>
      <c r="P686">
        <v>2452.98144724439</v>
      </c>
      <c r="Q686">
        <v>2408.7078983506999</v>
      </c>
      <c r="R686">
        <v>45.788171032207003</v>
      </c>
      <c r="S686" s="2">
        <f>(Table2[[#This Row],[Close Price]]-Table2[[#This Row],[20D EMA]])/Table2[[#This Row],[20D EMA]]</f>
        <v>-1.3899910513785873E-2</v>
      </c>
      <c r="T686" s="2">
        <f>(Table2[[#This Row],[Close Price]]-Table2[[#This Row],[50D EMA]])/Table2[[#This Row],[50D EMA]]</f>
        <v>-4.762834524314688E-2</v>
      </c>
      <c r="U686" s="2">
        <f>(Table2[[#This Row],[Close Price]]-Table2[[#This Row],[200D EMA]])/Table2[[#This Row],[200D EMA]]</f>
        <v>-3.0123162048989814E-2</v>
      </c>
      <c r="V686">
        <v>0.53257590699823398</v>
      </c>
      <c r="W686">
        <v>2322.6999999999998</v>
      </c>
      <c r="X686">
        <v>2343.15</v>
      </c>
      <c r="Y686">
        <v>2322.6999999999998</v>
      </c>
      <c r="Z686">
        <v>2343.15</v>
      </c>
      <c r="AA686">
        <v>2322.6999999999998</v>
      </c>
      <c r="AB686">
        <v>2343.15</v>
      </c>
      <c r="AC686" s="2">
        <f>(Table2[[#This Row],[Close Price]]/Table2[[#This Row],[Day Low]])-1</f>
        <v>5.7906746458864511E-3</v>
      </c>
      <c r="AD686" s="2">
        <f>(Table2[[#This Row],[Day High]]/Table2[[#This Row],[Close Price]])-1</f>
        <v>2.9963829377395168E-3</v>
      </c>
      <c r="AE686" s="2">
        <f>(Table2[[#This Row],[Close Price]]/Table2[[#This Row],[Current Week Low]])-1</f>
        <v>5.7906746458864511E-3</v>
      </c>
      <c r="AF686" s="2">
        <f>(Table2[[#This Row],[Current Week High]]/Table2[[#This Row],[Close Price]])-1</f>
        <v>2.9963829377395168E-3</v>
      </c>
      <c r="AG686" s="2">
        <f>(Table2[[#This Row],[Close Price]]/Table2[[#This Row],[Current Month Low]])-1</f>
        <v>5.7906746458864511E-3</v>
      </c>
      <c r="AH686" s="2">
        <f>(Table2[[#This Row],[Current Month High]]/Table2[[#This Row],[Close Price]])-1</f>
        <v>2.9963829377395168E-3</v>
      </c>
      <c r="AI686">
        <v>21.738758213299601</v>
      </c>
      <c r="AJ686">
        <v>29.5701608430393</v>
      </c>
      <c r="AK686" t="str">
        <f>IF(AND(Table2[[#This Row],[20D EMA]]&gt;Table2[[#This Row],[50D EMA]],Table2[[#This Row],[50D EMA]]&gt;Table2[[#This Row],[200D EMA]]),"Uptrend","Downtrend/NoTrend")</f>
        <v>Downtrend/NoTrend</v>
      </c>
      <c r="AL686">
        <v>-0.15</v>
      </c>
      <c r="AM686" t="s">
        <v>10353</v>
      </c>
      <c r="AN686">
        <v>2.38</v>
      </c>
      <c r="AO686" t="s">
        <v>10354</v>
      </c>
      <c r="AP686">
        <v>-5.1762702836325003E-2</v>
      </c>
      <c r="AQ686">
        <f>(Table2[[#This Row],[Sharpe Ratio]]-AVERAGE(Table2[Sharpe Ratio]))/_xlfn.STDEV.P(Table2[Sharpe Ratio])</f>
        <v>-1.3195488749153539</v>
      </c>
      <c r="AR68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6">
        <f>_xlfn.RANK.AVG(Table2[[#This Row],[1Y Return vs Nifty Z-Score]],Table2[1Y Return vs Nifty Z-Score])</f>
        <v>545</v>
      </c>
      <c r="AT686">
        <f>_xlfn.RANK.AVG(Table2[[#This Row],[6M Return vs Nifty Z-Score]],Table2[6M Return vs Nifty Z-Score])</f>
        <v>678</v>
      </c>
      <c r="AU686">
        <f>_xlfn.RANK.AVG(Table2[[#This Row],[Sharpe Ratio Z-Score]],Table2[Sharpe Ratio Z-Score])</f>
        <v>666</v>
      </c>
      <c r="AV686">
        <f>(Table2[[#This Row],[Rank 1Y]]+Table2[[#This Row],[Rank 6M]]+Table2[[#This Row],[Rank Sharpe]])/3</f>
        <v>629.66666666666663</v>
      </c>
    </row>
    <row r="687" spans="1:48" x14ac:dyDescent="0.3">
      <c r="A687" t="s">
        <v>2107</v>
      </c>
      <c r="B687" t="s">
        <v>2108</v>
      </c>
      <c r="C687" t="s">
        <v>10308</v>
      </c>
      <c r="D687" t="s">
        <v>428</v>
      </c>
      <c r="E687">
        <v>2925.382383615</v>
      </c>
      <c r="F687">
        <v>88.05</v>
      </c>
      <c r="G687">
        <v>-37.721915192071101</v>
      </c>
      <c r="H687">
        <f>(Table2[[#This Row],[1Y Return vs Nifty]]-AVERAGE(Table2[1Y Return vs Nifty]))/_xlfn.STDEV.P(Table2[1Y Return vs Nifty])</f>
        <v>-1.0183731056767604</v>
      </c>
      <c r="I687">
        <v>2.4983527918367798</v>
      </c>
      <c r="J687">
        <f>(Table2[[#This Row],[1M Return vs Nifty]]-AVERAGE(Table2[1M Return vs Nifty]))/_xlfn.STDEV.P(Table2[1M Return vs Nifty])</f>
        <v>0.2445433612010165</v>
      </c>
      <c r="K687">
        <v>-33.0238149607301</v>
      </c>
      <c r="L687">
        <f>(Table2[[#This Row],[6M Return vs Nifty]]-AVERAGE(Table2[6M Return vs Nifty]))/_xlfn.STDEV.P(Table2[6M Return vs Nifty])</f>
        <v>-1.3988163994215173</v>
      </c>
      <c r="M687">
        <v>3.6960359434049899</v>
      </c>
      <c r="N687">
        <f>(Table2[[#This Row],[1W Return vs Nifty]]-AVERAGE(Table2[1W Return vs Nifty]))/_xlfn.STDEV.P(Table2[1W Return vs Nifty])</f>
        <v>1.1148774616521668</v>
      </c>
      <c r="O687">
        <v>86.68</v>
      </c>
      <c r="P687">
        <v>85.446025118295907</v>
      </c>
      <c r="Q687">
        <v>85.928028194590894</v>
      </c>
      <c r="R687">
        <v>53.800226520106399</v>
      </c>
      <c r="S687" s="2">
        <f>(Table2[[#This Row],[Close Price]]-Table2[[#This Row],[20D EMA]])/Table2[[#This Row],[20D EMA]]</f>
        <v>1.5805260729118486E-2</v>
      </c>
      <c r="T687" s="2">
        <f>(Table2[[#This Row],[Close Price]]-Table2[[#This Row],[50D EMA]])/Table2[[#This Row],[50D EMA]]</f>
        <v>3.0475085038759994E-2</v>
      </c>
      <c r="U687" s="2">
        <f>(Table2[[#This Row],[Close Price]]-Table2[[#This Row],[200D EMA]])/Table2[[#This Row],[200D EMA]]</f>
        <v>2.469475734510896E-2</v>
      </c>
      <c r="V687">
        <v>1.19448341773074</v>
      </c>
      <c r="W687">
        <v>87.35</v>
      </c>
      <c r="X687">
        <v>90</v>
      </c>
      <c r="Y687">
        <v>87.35</v>
      </c>
      <c r="Z687">
        <v>90</v>
      </c>
      <c r="AA687">
        <v>87.35</v>
      </c>
      <c r="AB687">
        <v>90</v>
      </c>
      <c r="AC687" s="2">
        <f>(Table2[[#This Row],[Close Price]]/Table2[[#This Row],[Day Low]])-1</f>
        <v>8.0137378362907796E-3</v>
      </c>
      <c r="AD687" s="2">
        <f>(Table2[[#This Row],[Day High]]/Table2[[#This Row],[Close Price]])-1</f>
        <v>2.2146507666098936E-2</v>
      </c>
      <c r="AE687" s="2">
        <f>(Table2[[#This Row],[Close Price]]/Table2[[#This Row],[Current Week Low]])-1</f>
        <v>8.0137378362907796E-3</v>
      </c>
      <c r="AF687" s="2">
        <f>(Table2[[#This Row],[Current Week High]]/Table2[[#This Row],[Close Price]])-1</f>
        <v>2.2146507666098936E-2</v>
      </c>
      <c r="AG687" s="2">
        <f>(Table2[[#This Row],[Close Price]]/Table2[[#This Row],[Current Month Low]])-1</f>
        <v>8.0137378362907796E-3</v>
      </c>
      <c r="AH687" s="2">
        <f>(Table2[[#This Row],[Current Month High]]/Table2[[#This Row],[Close Price]])-1</f>
        <v>2.2146507666098936E-2</v>
      </c>
      <c r="AI687">
        <v>36.2862010221465</v>
      </c>
      <c r="AJ687">
        <v>40.767386091127001</v>
      </c>
      <c r="AK687" t="str">
        <f>IF(AND(Table2[[#This Row],[20D EMA]]&gt;Table2[[#This Row],[50D EMA]],Table2[[#This Row],[50D EMA]]&gt;Table2[[#This Row],[200D EMA]]),"Uptrend","Downtrend/NoTrend")</f>
        <v>Downtrend/NoTrend</v>
      </c>
      <c r="AL687">
        <v>0</v>
      </c>
      <c r="AM687" t="s">
        <v>10355</v>
      </c>
      <c r="AN687">
        <v>8.7799999999999994</v>
      </c>
      <c r="AO687" t="s">
        <v>10354</v>
      </c>
      <c r="AP687">
        <v>3.7647610697170001E-3</v>
      </c>
      <c r="AQ687">
        <f>(Table2[[#This Row],[Sharpe Ratio]]-AVERAGE(Table2[Sharpe Ratio]))/_xlfn.STDEV.P(Table2[Sharpe Ratio])</f>
        <v>-0.68424187112032819</v>
      </c>
      <c r="AR68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7">
        <f>_xlfn.RANK.AVG(Table2[[#This Row],[1Y Return vs Nifty Z-Score]],Table2[1Y Return vs Nifty Z-Score])</f>
        <v>670</v>
      </c>
      <c r="AT687">
        <f>_xlfn.RANK.AVG(Table2[[#This Row],[6M Return vs Nifty Z-Score]],Table2[6M Return vs Nifty Z-Score])</f>
        <v>709</v>
      </c>
      <c r="AU687">
        <f>_xlfn.RANK.AVG(Table2[[#This Row],[Sharpe Ratio Z-Score]],Table2[Sharpe Ratio Z-Score])</f>
        <v>511</v>
      </c>
      <c r="AV687">
        <f>(Table2[[#This Row],[Rank 1Y]]+Table2[[#This Row],[Rank 6M]]+Table2[[#This Row],[Rank Sharpe]])/3</f>
        <v>630</v>
      </c>
    </row>
    <row r="688" spans="1:48" x14ac:dyDescent="0.3">
      <c r="A688" t="s">
        <v>308</v>
      </c>
      <c r="B688" t="s">
        <v>309</v>
      </c>
      <c r="C688" t="s">
        <v>6744</v>
      </c>
      <c r="D688" t="s">
        <v>77</v>
      </c>
      <c r="E688">
        <v>91743.600362040001</v>
      </c>
      <c r="F688">
        <v>25427.3</v>
      </c>
      <c r="G688">
        <v>-31.0173533524482</v>
      </c>
      <c r="H688">
        <f>(Table2[[#This Row],[1Y Return vs Nifty]]-AVERAGE(Table2[1Y Return vs Nifty]))/_xlfn.STDEV.P(Table2[1Y Return vs Nifty])</f>
        <v>-0.90513768118856519</v>
      </c>
      <c r="I688">
        <v>-9.7759807337926201</v>
      </c>
      <c r="J688">
        <f>(Table2[[#This Row],[1M Return vs Nifty]]-AVERAGE(Table2[1M Return vs Nifty]))/_xlfn.STDEV.P(Table2[1M Return vs Nifty])</f>
        <v>-1.0158954982945207</v>
      </c>
      <c r="K688">
        <v>-13.776482726541801</v>
      </c>
      <c r="L688">
        <f>(Table2[[#This Row],[6M Return vs Nifty]]-AVERAGE(Table2[6M Return vs Nifty]))/_xlfn.STDEV.P(Table2[6M Return vs Nifty])</f>
        <v>-0.72621749187244333</v>
      </c>
      <c r="M688">
        <v>1.8916624738416301</v>
      </c>
      <c r="N688">
        <f>(Table2[[#This Row],[1W Return vs Nifty]]-AVERAGE(Table2[1W Return vs Nifty]))/_xlfn.STDEV.P(Table2[1W Return vs Nifty])</f>
        <v>0.6813048804101085</v>
      </c>
      <c r="O688">
        <v>25284.1</v>
      </c>
      <c r="P688">
        <v>25915.2902413804</v>
      </c>
      <c r="Q688">
        <v>26091.985238274901</v>
      </c>
      <c r="R688">
        <v>60.149032045565598</v>
      </c>
      <c r="S688" s="2">
        <f>(Table2[[#This Row],[Close Price]]-Table2[[#This Row],[20D EMA]])/Table2[[#This Row],[20D EMA]]</f>
        <v>5.6636384130738585E-3</v>
      </c>
      <c r="T688" s="2">
        <f>(Table2[[#This Row],[Close Price]]-Table2[[#This Row],[50D EMA]])/Table2[[#This Row],[50D EMA]]</f>
        <v>-1.8830205520955334E-2</v>
      </c>
      <c r="U688" s="2">
        <f>(Table2[[#This Row],[Close Price]]-Table2[[#This Row],[200D EMA]])/Table2[[#This Row],[200D EMA]]</f>
        <v>-2.5474690109047772E-2</v>
      </c>
      <c r="V688">
        <v>0.60989160005810905</v>
      </c>
      <c r="W688">
        <v>25260</v>
      </c>
      <c r="X688">
        <v>25749.9</v>
      </c>
      <c r="Y688">
        <v>25260</v>
      </c>
      <c r="Z688">
        <v>25749.9</v>
      </c>
      <c r="AA688">
        <v>25260</v>
      </c>
      <c r="AB688">
        <v>25749.9</v>
      </c>
      <c r="AC688" s="2">
        <f>(Table2[[#This Row],[Close Price]]/Table2[[#This Row],[Day Low]])-1</f>
        <v>6.6231195566113232E-3</v>
      </c>
      <c r="AD688" s="2">
        <f>(Table2[[#This Row],[Day High]]/Table2[[#This Row],[Close Price]])-1</f>
        <v>1.2687151211493219E-2</v>
      </c>
      <c r="AE688" s="2">
        <f>(Table2[[#This Row],[Close Price]]/Table2[[#This Row],[Current Week Low]])-1</f>
        <v>6.6231195566113232E-3</v>
      </c>
      <c r="AF688" s="2">
        <f>(Table2[[#This Row],[Current Week High]]/Table2[[#This Row],[Close Price]])-1</f>
        <v>1.2687151211493219E-2</v>
      </c>
      <c r="AG688" s="2">
        <f>(Table2[[#This Row],[Close Price]]/Table2[[#This Row],[Current Month Low]])-1</f>
        <v>6.6231195566113232E-3</v>
      </c>
      <c r="AH688" s="2">
        <f>(Table2[[#This Row],[Current Month High]]/Table2[[#This Row],[Close Price]])-1</f>
        <v>1.2687151211493219E-2</v>
      </c>
      <c r="AI688">
        <v>20.884836376650298</v>
      </c>
      <c r="AJ688">
        <v>7.28818565400843</v>
      </c>
      <c r="AK688" t="str">
        <f>IF(AND(Table2[[#This Row],[20D EMA]]&gt;Table2[[#This Row],[50D EMA]],Table2[[#This Row],[50D EMA]]&gt;Table2[[#This Row],[200D EMA]]),"Uptrend","Downtrend/NoTrend")</f>
        <v>Downtrend/NoTrend</v>
      </c>
      <c r="AL688">
        <v>-0.12</v>
      </c>
      <c r="AM688" t="s">
        <v>10353</v>
      </c>
      <c r="AN688">
        <v>4.47</v>
      </c>
      <c r="AO688" t="s">
        <v>10354</v>
      </c>
      <c r="AP688">
        <v>-8.7252070780900998E-2</v>
      </c>
      <c r="AQ688">
        <f>(Table2[[#This Row],[Sharpe Ratio]]-AVERAGE(Table2[Sharpe Ratio]))/_xlfn.STDEV.P(Table2[Sharpe Ratio])</f>
        <v>-1.7255937836761603</v>
      </c>
      <c r="AR68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8">
        <f>_xlfn.RANK.AVG(Table2[[#This Row],[1Y Return vs Nifty Z-Score]],Table2[1Y Return vs Nifty Z-Score])</f>
        <v>634</v>
      </c>
      <c r="AT688">
        <f>_xlfn.RANK.AVG(Table2[[#This Row],[6M Return vs Nifty Z-Score]],Table2[6M Return vs Nifty Z-Score])</f>
        <v>557</v>
      </c>
      <c r="AU688">
        <f>_xlfn.RANK.AVG(Table2[[#This Row],[Sharpe Ratio Z-Score]],Table2[Sharpe Ratio Z-Score])</f>
        <v>711</v>
      </c>
      <c r="AV688">
        <f>(Table2[[#This Row],[Rank 1Y]]+Table2[[#This Row],[Rank 6M]]+Table2[[#This Row],[Rank Sharpe]])/3</f>
        <v>634</v>
      </c>
    </row>
    <row r="689" spans="1:48" x14ac:dyDescent="0.3">
      <c r="A689" t="s">
        <v>955</v>
      </c>
      <c r="B689" t="s">
        <v>956</v>
      </c>
      <c r="C689" t="s">
        <v>10317</v>
      </c>
      <c r="D689" t="s">
        <v>127</v>
      </c>
      <c r="E689">
        <v>15608.4067571</v>
      </c>
      <c r="F689">
        <v>53.26</v>
      </c>
      <c r="G689">
        <v>-36.709206351952098</v>
      </c>
      <c r="H689">
        <f>(Table2[[#This Row],[1Y Return vs Nifty]]-AVERAGE(Table2[1Y Return vs Nifty]))/_xlfn.STDEV.P(Table2[1Y Return vs Nifty])</f>
        <v>-1.0012691519603349</v>
      </c>
      <c r="I689">
        <v>-7.5160515401600003</v>
      </c>
      <c r="J689">
        <f>(Table2[[#This Row],[1M Return vs Nifty]]-AVERAGE(Table2[1M Return vs Nifty]))/_xlfn.STDEV.P(Table2[1M Return vs Nifty])</f>
        <v>-0.78382566171926749</v>
      </c>
      <c r="K689">
        <v>-29.020154932693298</v>
      </c>
      <c r="L689">
        <f>(Table2[[#This Row],[6M Return vs Nifty]]-AVERAGE(Table2[6M Return vs Nifty]))/_xlfn.STDEV.P(Table2[6M Return vs Nifty])</f>
        <v>-1.2589083161458399</v>
      </c>
      <c r="M689">
        <v>-3.5978404614920501</v>
      </c>
      <c r="N689">
        <f>(Table2[[#This Row],[1W Return vs Nifty]]-AVERAGE(Table2[1W Return vs Nifty]))/_xlfn.STDEV.P(Table2[1W Return vs Nifty])</f>
        <v>-0.63776680710724298</v>
      </c>
      <c r="O689">
        <v>54.94</v>
      </c>
      <c r="P689">
        <v>56.435316431180702</v>
      </c>
      <c r="Q689">
        <v>55.808739674694102</v>
      </c>
      <c r="R689">
        <v>31.568804133678402</v>
      </c>
      <c r="S689" s="2">
        <f>(Table2[[#This Row],[Close Price]]-Table2[[#This Row],[20D EMA]])/Table2[[#This Row],[20D EMA]]</f>
        <v>-3.057881325081907E-2</v>
      </c>
      <c r="T689" s="2">
        <f>(Table2[[#This Row],[Close Price]]-Table2[[#This Row],[50D EMA]])/Table2[[#This Row],[50D EMA]]</f>
        <v>-5.6264705010608054E-2</v>
      </c>
      <c r="U689" s="2">
        <f>(Table2[[#This Row],[Close Price]]-Table2[[#This Row],[200D EMA]])/Table2[[#This Row],[200D EMA]]</f>
        <v>-4.5669185320266321E-2</v>
      </c>
      <c r="V689">
        <v>0.51459406229028903</v>
      </c>
      <c r="W689">
        <v>53.11</v>
      </c>
      <c r="X689">
        <v>53.79</v>
      </c>
      <c r="Y689">
        <v>53.11</v>
      </c>
      <c r="Z689">
        <v>53.79</v>
      </c>
      <c r="AA689">
        <v>53.11</v>
      </c>
      <c r="AB689">
        <v>53.79</v>
      </c>
      <c r="AC689" s="2">
        <f>(Table2[[#This Row],[Close Price]]/Table2[[#This Row],[Day Low]])-1</f>
        <v>2.8243268687628831E-3</v>
      </c>
      <c r="AD689" s="2">
        <f>(Table2[[#This Row],[Day High]]/Table2[[#This Row],[Close Price]])-1</f>
        <v>9.9511828764551336E-3</v>
      </c>
      <c r="AE689" s="2">
        <f>(Table2[[#This Row],[Close Price]]/Table2[[#This Row],[Current Week Low]])-1</f>
        <v>2.8243268687628831E-3</v>
      </c>
      <c r="AF689" s="2">
        <f>(Table2[[#This Row],[Current Week High]]/Table2[[#This Row],[Close Price]])-1</f>
        <v>9.9511828764551336E-3</v>
      </c>
      <c r="AG689" s="2">
        <f>(Table2[[#This Row],[Close Price]]/Table2[[#This Row],[Current Month Low]])-1</f>
        <v>2.8243268687628831E-3</v>
      </c>
      <c r="AH689" s="2">
        <f>(Table2[[#This Row],[Current Month High]]/Table2[[#This Row],[Close Price]])-1</f>
        <v>9.9511828764551336E-3</v>
      </c>
      <c r="AI689">
        <v>38.377769432970297</v>
      </c>
      <c r="AJ689">
        <v>36.040868454661499</v>
      </c>
      <c r="AK689" t="str">
        <f>IF(AND(Table2[[#This Row],[20D EMA]]&gt;Table2[[#This Row],[50D EMA]],Table2[[#This Row],[50D EMA]]&gt;Table2[[#This Row],[200D EMA]]),"Uptrend","Downtrend/NoTrend")</f>
        <v>Downtrend/NoTrend</v>
      </c>
      <c r="AL689">
        <v>-0.06</v>
      </c>
      <c r="AM689" t="s">
        <v>10353</v>
      </c>
      <c r="AN689">
        <v>-0.08</v>
      </c>
      <c r="AO689" t="s">
        <v>10353</v>
      </c>
      <c r="AQ689">
        <f>(Table2[[#This Row],[Sharpe Ratio]]-AVERAGE(Table2[Sharpe Ratio]))/_xlfn.STDEV.P(Table2[Sharpe Ratio])</f>
        <v>-0.72731567472953307</v>
      </c>
      <c r="AR68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9">
        <f>_xlfn.RANK.AVG(Table2[[#This Row],[1Y Return vs Nifty Z-Score]],Table2[1Y Return vs Nifty Z-Score])</f>
        <v>666</v>
      </c>
      <c r="AT689">
        <f>_xlfn.RANK.AVG(Table2[[#This Row],[6M Return vs Nifty Z-Score]],Table2[6M Return vs Nifty Z-Score])</f>
        <v>692</v>
      </c>
      <c r="AU689">
        <f>_xlfn.RANK.AVG(Table2[[#This Row],[Sharpe Ratio Z-Score]],Table2[Sharpe Ratio Z-Score])</f>
        <v>548</v>
      </c>
      <c r="AV689">
        <f>(Table2[[#This Row],[Rank 1Y]]+Table2[[#This Row],[Rank 6M]]+Table2[[#This Row],[Rank Sharpe]])/3</f>
        <v>635.33333333333337</v>
      </c>
    </row>
    <row r="690" spans="1:48" x14ac:dyDescent="0.3">
      <c r="A690" t="s">
        <v>1179</v>
      </c>
      <c r="B690" t="s">
        <v>1180</v>
      </c>
      <c r="C690" t="s">
        <v>6744</v>
      </c>
      <c r="D690" t="s">
        <v>77</v>
      </c>
      <c r="E690">
        <v>10240.17104406</v>
      </c>
      <c r="F690">
        <v>1329.8</v>
      </c>
      <c r="G690">
        <v>-23.361798659989201</v>
      </c>
      <c r="H690">
        <f>(Table2[[#This Row],[1Y Return vs Nifty]]-AVERAGE(Table2[1Y Return vs Nifty]))/_xlfn.STDEV.P(Table2[1Y Return vs Nifty])</f>
        <v>-0.7758406434358418</v>
      </c>
      <c r="I690">
        <v>-16.125342793682801</v>
      </c>
      <c r="J690">
        <f>(Table2[[#This Row],[1M Return vs Nifty]]-AVERAGE(Table2[1M Return vs Nifty]))/_xlfn.STDEV.P(Table2[1M Return vs Nifty])</f>
        <v>-1.6679050478624549</v>
      </c>
      <c r="K690">
        <v>-33.6946258196663</v>
      </c>
      <c r="L690">
        <f>(Table2[[#This Row],[6M Return vs Nifty]]-AVERAGE(Table2[6M Return vs Nifty]))/_xlfn.STDEV.P(Table2[6M Return vs Nifty])</f>
        <v>-1.4222579156484321</v>
      </c>
      <c r="M690">
        <v>-1.08697179112811</v>
      </c>
      <c r="N690">
        <f>(Table2[[#This Row],[1W Return vs Nifty]]-AVERAGE(Table2[1W Return vs Nifty]))/_xlfn.STDEV.P(Table2[1W Return vs Nifty])</f>
        <v>-3.4430619265294171E-2</v>
      </c>
      <c r="O690">
        <v>1353.25</v>
      </c>
      <c r="P690">
        <v>1420.7490192108301</v>
      </c>
      <c r="Q690">
        <v>1428.4099836693199</v>
      </c>
      <c r="R690">
        <v>47.783772832074298</v>
      </c>
      <c r="S690" s="2">
        <f>(Table2[[#This Row],[Close Price]]-Table2[[#This Row],[20D EMA]])/Table2[[#This Row],[20D EMA]]</f>
        <v>-1.732865324219475E-2</v>
      </c>
      <c r="T690" s="2">
        <f>(Table2[[#This Row],[Close Price]]-Table2[[#This Row],[50D EMA]])/Table2[[#This Row],[50D EMA]]</f>
        <v>-6.4014838638670107E-2</v>
      </c>
      <c r="U690" s="2">
        <f>(Table2[[#This Row],[Close Price]]-Table2[[#This Row],[200D EMA]])/Table2[[#This Row],[200D EMA]]</f>
        <v>-6.9034790288996173E-2</v>
      </c>
      <c r="V690">
        <v>0.67761826107899903</v>
      </c>
      <c r="W690">
        <v>1322.5</v>
      </c>
      <c r="X690">
        <v>1349.9</v>
      </c>
      <c r="Y690">
        <v>1322.5</v>
      </c>
      <c r="Z690">
        <v>1349.9</v>
      </c>
      <c r="AA690">
        <v>1322.5</v>
      </c>
      <c r="AB690">
        <v>1349.9</v>
      </c>
      <c r="AC690" s="2">
        <f>(Table2[[#This Row],[Close Price]]/Table2[[#This Row],[Day Low]])-1</f>
        <v>5.5198487712664335E-3</v>
      </c>
      <c r="AD690" s="2">
        <f>(Table2[[#This Row],[Day High]]/Table2[[#This Row],[Close Price]])-1</f>
        <v>1.5115054895473046E-2</v>
      </c>
      <c r="AE690" s="2">
        <f>(Table2[[#This Row],[Close Price]]/Table2[[#This Row],[Current Week Low]])-1</f>
        <v>5.5198487712664335E-3</v>
      </c>
      <c r="AF690" s="2">
        <f>(Table2[[#This Row],[Current Week High]]/Table2[[#This Row],[Close Price]])-1</f>
        <v>1.5115054895473046E-2</v>
      </c>
      <c r="AG690" s="2">
        <f>(Table2[[#This Row],[Close Price]]/Table2[[#This Row],[Current Month Low]])-1</f>
        <v>5.5198487712664335E-3</v>
      </c>
      <c r="AH690" s="2">
        <f>(Table2[[#This Row],[Current Month High]]/Table2[[#This Row],[Close Price]])-1</f>
        <v>1.5115054895473046E-2</v>
      </c>
      <c r="AI690">
        <v>35.509099112648499</v>
      </c>
      <c r="AJ690">
        <v>16.869534648679501</v>
      </c>
      <c r="AK690" t="str">
        <f>IF(AND(Table2[[#This Row],[20D EMA]]&gt;Table2[[#This Row],[50D EMA]],Table2[[#This Row],[50D EMA]]&gt;Table2[[#This Row],[200D EMA]]),"Uptrend","Downtrend/NoTrend")</f>
        <v>Downtrend/NoTrend</v>
      </c>
      <c r="AL690">
        <v>-0.17</v>
      </c>
      <c r="AM690" t="s">
        <v>10353</v>
      </c>
      <c r="AN690">
        <v>5.72</v>
      </c>
      <c r="AO690" t="s">
        <v>10354</v>
      </c>
      <c r="AP690">
        <v>-1.9495964106901E-2</v>
      </c>
      <c r="AQ690">
        <f>(Table2[[#This Row],[Sharpe Ratio]]-AVERAGE(Table2[Sharpe Ratio]))/_xlfn.STDEV.P(Table2[Sharpe Ratio])</f>
        <v>-0.95037507041540203</v>
      </c>
      <c r="AR69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0">
        <f>_xlfn.RANK.AVG(Table2[[#This Row],[1Y Return vs Nifty Z-Score]],Table2[1Y Return vs Nifty Z-Score])</f>
        <v>583</v>
      </c>
      <c r="AT690">
        <f>_xlfn.RANK.AVG(Table2[[#This Row],[6M Return vs Nifty Z-Score]],Table2[6M Return vs Nifty Z-Score])</f>
        <v>712</v>
      </c>
      <c r="AU690">
        <f>_xlfn.RANK.AVG(Table2[[#This Row],[Sharpe Ratio Z-Score]],Table2[Sharpe Ratio Z-Score])</f>
        <v>612</v>
      </c>
      <c r="AV690">
        <f>(Table2[[#This Row],[Rank 1Y]]+Table2[[#This Row],[Rank 6M]]+Table2[[#This Row],[Rank Sharpe]])/3</f>
        <v>635.66666666666663</v>
      </c>
    </row>
    <row r="691" spans="1:48" x14ac:dyDescent="0.3">
      <c r="A691" t="s">
        <v>1583</v>
      </c>
      <c r="B691" t="s">
        <v>1584</v>
      </c>
      <c r="C691" t="s">
        <v>10321</v>
      </c>
      <c r="D691" t="s">
        <v>257</v>
      </c>
      <c r="E691">
        <v>6073.0466040399997</v>
      </c>
      <c r="F691">
        <v>1350.85</v>
      </c>
      <c r="G691">
        <v>-51.115005094019601</v>
      </c>
      <c r="H691">
        <f>(Table2[[#This Row],[1Y Return vs Nifty]]-AVERAGE(Table2[1Y Return vs Nifty]))/_xlfn.STDEV.P(Table2[1Y Return vs Nifty])</f>
        <v>-1.2445731552151209</v>
      </c>
      <c r="I691">
        <v>-7.0750173484594798</v>
      </c>
      <c r="J691">
        <f>(Table2[[#This Row],[1M Return vs Nifty]]-AVERAGE(Table2[1M Return vs Nifty]))/_xlfn.STDEV.P(Table2[1M Return vs Nifty])</f>
        <v>-0.73853630792870917</v>
      </c>
      <c r="K691">
        <v>-11.5945653345727</v>
      </c>
      <c r="L691">
        <f>(Table2[[#This Row],[6M Return vs Nifty]]-AVERAGE(Table2[6M Return vs Nifty]))/_xlfn.STDEV.P(Table2[6M Return vs Nifty])</f>
        <v>-0.64997028855384631</v>
      </c>
      <c r="M691">
        <v>-2.0900327906803202</v>
      </c>
      <c r="N691">
        <f>(Table2[[#This Row],[1W Return vs Nifty]]-AVERAGE(Table2[1W Return vs Nifty]))/_xlfn.STDEV.P(Table2[1W Return vs Nifty])</f>
        <v>-0.27545596909175341</v>
      </c>
      <c r="O691">
        <v>1364.86</v>
      </c>
      <c r="P691">
        <v>1370.09647886363</v>
      </c>
      <c r="Q691">
        <v>1415.9291562306901</v>
      </c>
      <c r="R691">
        <v>45.386314956565798</v>
      </c>
      <c r="S691" s="2">
        <f>(Table2[[#This Row],[Close Price]]-Table2[[#This Row],[20D EMA]])/Table2[[#This Row],[20D EMA]]</f>
        <v>-1.0264789062614474E-2</v>
      </c>
      <c r="T691" s="2">
        <f>(Table2[[#This Row],[Close Price]]-Table2[[#This Row],[50D EMA]])/Table2[[#This Row],[50D EMA]]</f>
        <v>-1.4047535455016455E-2</v>
      </c>
      <c r="U691" s="2">
        <f>(Table2[[#This Row],[Close Price]]-Table2[[#This Row],[200D EMA]])/Table2[[#This Row],[200D EMA]]</f>
        <v>-4.596215562361592E-2</v>
      </c>
      <c r="V691">
        <v>3.0266405746313501</v>
      </c>
      <c r="W691">
        <v>1345</v>
      </c>
      <c r="X691">
        <v>1389.9</v>
      </c>
      <c r="Y691">
        <v>1345</v>
      </c>
      <c r="Z691">
        <v>1389.9</v>
      </c>
      <c r="AA691">
        <v>1345</v>
      </c>
      <c r="AB691">
        <v>1389.9</v>
      </c>
      <c r="AC691" s="2">
        <f>(Table2[[#This Row],[Close Price]]/Table2[[#This Row],[Day Low]])-1</f>
        <v>4.3494423791821113E-3</v>
      </c>
      <c r="AD691" s="2">
        <f>(Table2[[#This Row],[Day High]]/Table2[[#This Row],[Close Price]])-1</f>
        <v>2.890772476588821E-2</v>
      </c>
      <c r="AE691" s="2">
        <f>(Table2[[#This Row],[Close Price]]/Table2[[#This Row],[Current Week Low]])-1</f>
        <v>4.3494423791821113E-3</v>
      </c>
      <c r="AF691" s="2">
        <f>(Table2[[#This Row],[Current Week High]]/Table2[[#This Row],[Close Price]])-1</f>
        <v>2.890772476588821E-2</v>
      </c>
      <c r="AG691" s="2">
        <f>(Table2[[#This Row],[Close Price]]/Table2[[#This Row],[Current Month Low]])-1</f>
        <v>4.3494423791821113E-3</v>
      </c>
      <c r="AH691" s="2">
        <f>(Table2[[#This Row],[Current Month High]]/Table2[[#This Row],[Close Price]])-1</f>
        <v>2.890772476588821E-2</v>
      </c>
      <c r="AI691">
        <v>40.500425657919003</v>
      </c>
      <c r="AJ691">
        <v>18.174262969118999</v>
      </c>
      <c r="AK691" t="str">
        <f>IF(AND(Table2[[#This Row],[20D EMA]]&gt;Table2[[#This Row],[50D EMA]],Table2[[#This Row],[50D EMA]]&gt;Table2[[#This Row],[200D EMA]]),"Uptrend","Downtrend/NoTrend")</f>
        <v>Downtrend/NoTrend</v>
      </c>
      <c r="AL691">
        <v>-0.04</v>
      </c>
      <c r="AM691" t="s">
        <v>10353</v>
      </c>
      <c r="AN691">
        <v>6.22</v>
      </c>
      <c r="AO691" t="s">
        <v>10354</v>
      </c>
      <c r="AP691">
        <v>-5.3731143924417003E-2</v>
      </c>
      <c r="AQ691">
        <f>(Table2[[#This Row],[Sharpe Ratio]]-AVERAGE(Table2[Sharpe Ratio]))/_xlfn.STDEV.P(Table2[Sharpe Ratio])</f>
        <v>-1.3420704223056474</v>
      </c>
      <c r="AR69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1">
        <f>_xlfn.RANK.AVG(Table2[[#This Row],[1Y Return vs Nifty Z-Score]],Table2[1Y Return vs Nifty Z-Score])</f>
        <v>707</v>
      </c>
      <c r="AT691">
        <f>_xlfn.RANK.AVG(Table2[[#This Row],[6M Return vs Nifty Z-Score]],Table2[6M Return vs Nifty Z-Score])</f>
        <v>536</v>
      </c>
      <c r="AU691">
        <f>_xlfn.RANK.AVG(Table2[[#This Row],[Sharpe Ratio Z-Score]],Table2[Sharpe Ratio Z-Score])</f>
        <v>669</v>
      </c>
      <c r="AV691">
        <f>(Table2[[#This Row],[Rank 1Y]]+Table2[[#This Row],[Rank 6M]]+Table2[[#This Row],[Rank Sharpe]])/3</f>
        <v>637.33333333333337</v>
      </c>
    </row>
    <row r="692" spans="1:48" x14ac:dyDescent="0.3">
      <c r="A692" t="s">
        <v>1937</v>
      </c>
      <c r="B692" t="s">
        <v>1938</v>
      </c>
      <c r="C692" t="s">
        <v>10320</v>
      </c>
      <c r="D692" t="s">
        <v>1537</v>
      </c>
      <c r="E692">
        <v>3623.5949999999998</v>
      </c>
      <c r="F692">
        <v>326.45</v>
      </c>
      <c r="G692">
        <v>-54.147306345837499</v>
      </c>
      <c r="H692">
        <f>(Table2[[#This Row],[1Y Return vs Nifty]]-AVERAGE(Table2[1Y Return vs Nifty]))/_xlfn.STDEV.P(Table2[1Y Return vs Nifty])</f>
        <v>-1.2957866315971955</v>
      </c>
      <c r="I692">
        <v>2.6323321376354301</v>
      </c>
      <c r="J692">
        <f>(Table2[[#This Row],[1M Return vs Nifty]]-AVERAGE(Table2[1M Return vs Nifty]))/_xlfn.STDEV.P(Table2[1M Return vs Nifty])</f>
        <v>0.25830156432151946</v>
      </c>
      <c r="K692">
        <v>-17.646396642643602</v>
      </c>
      <c r="L692">
        <f>(Table2[[#This Row],[6M Return vs Nifty]]-AVERAGE(Table2[6M Return vs Nifty]))/_xlfn.STDEV.P(Table2[6M Return vs Nifty])</f>
        <v>-0.86145181113335356</v>
      </c>
      <c r="M692">
        <v>2.4872177893107601</v>
      </c>
      <c r="N692">
        <f>(Table2[[#This Row],[1W Return vs Nifty]]-AVERAGE(Table2[1W Return vs Nifty]))/_xlfn.STDEV.P(Table2[1W Return vs Nifty])</f>
        <v>0.82441076162374927</v>
      </c>
      <c r="O692">
        <v>319.89999999999998</v>
      </c>
      <c r="P692">
        <v>320.643100119206</v>
      </c>
      <c r="Q692">
        <v>340.59282657636697</v>
      </c>
      <c r="R692">
        <v>60.722424252227697</v>
      </c>
      <c r="S692" s="2">
        <f>(Table2[[#This Row],[Close Price]]-Table2[[#This Row],[20D EMA]])/Table2[[#This Row],[20D EMA]]</f>
        <v>2.0475148483901254E-2</v>
      </c>
      <c r="T692" s="2">
        <f>(Table2[[#This Row],[Close Price]]-Table2[[#This Row],[50D EMA]])/Table2[[#This Row],[50D EMA]]</f>
        <v>1.8110166345806759E-2</v>
      </c>
      <c r="U692" s="2">
        <f>(Table2[[#This Row],[Close Price]]-Table2[[#This Row],[200D EMA]])/Table2[[#This Row],[200D EMA]]</f>
        <v>-4.1524146936770298E-2</v>
      </c>
      <c r="V692">
        <v>0.73297344026570299</v>
      </c>
      <c r="W692">
        <v>325.05</v>
      </c>
      <c r="X692">
        <v>333.95</v>
      </c>
      <c r="Y692">
        <v>325.05</v>
      </c>
      <c r="Z692">
        <v>333.95</v>
      </c>
      <c r="AA692">
        <v>325.05</v>
      </c>
      <c r="AB692">
        <v>333.95</v>
      </c>
      <c r="AC692" s="2">
        <f>(Table2[[#This Row],[Close Price]]/Table2[[#This Row],[Day Low]])-1</f>
        <v>4.3070296877403269E-3</v>
      </c>
      <c r="AD692" s="2">
        <f>(Table2[[#This Row],[Day High]]/Table2[[#This Row],[Close Price]])-1</f>
        <v>2.2974421810384449E-2</v>
      </c>
      <c r="AE692" s="2">
        <f>(Table2[[#This Row],[Close Price]]/Table2[[#This Row],[Current Week Low]])-1</f>
        <v>4.3070296877403269E-3</v>
      </c>
      <c r="AF692" s="2">
        <f>(Table2[[#This Row],[Current Week High]]/Table2[[#This Row],[Close Price]])-1</f>
        <v>2.2974421810384449E-2</v>
      </c>
      <c r="AG692" s="2">
        <f>(Table2[[#This Row],[Close Price]]/Table2[[#This Row],[Current Month Low]])-1</f>
        <v>4.3070296877403269E-3</v>
      </c>
      <c r="AH692" s="2">
        <f>(Table2[[#This Row],[Current Month High]]/Table2[[#This Row],[Close Price]])-1</f>
        <v>2.2974421810384449E-2</v>
      </c>
      <c r="AI692">
        <v>42.962168785418797</v>
      </c>
      <c r="AJ692">
        <v>12.41391184573</v>
      </c>
      <c r="AK692" t="str">
        <f>IF(AND(Table2[[#This Row],[20D EMA]]&gt;Table2[[#This Row],[50D EMA]],Table2[[#This Row],[50D EMA]]&gt;Table2[[#This Row],[200D EMA]]),"Uptrend","Downtrend/NoTrend")</f>
        <v>Downtrend/NoTrend</v>
      </c>
      <c r="AL692">
        <v>-0.06</v>
      </c>
      <c r="AM692" t="s">
        <v>10353</v>
      </c>
      <c r="AN692">
        <v>7.3</v>
      </c>
      <c r="AO692" t="s">
        <v>10354</v>
      </c>
      <c r="AP692">
        <v>-1.6008569654702001E-2</v>
      </c>
      <c r="AQ692">
        <f>(Table2[[#This Row],[Sharpe Ratio]]-AVERAGE(Table2[Sharpe Ratio]))/_xlfn.STDEV.P(Table2[Sharpe Ratio])</f>
        <v>-0.91047470463916402</v>
      </c>
      <c r="AR69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2">
        <f>_xlfn.RANK.AVG(Table2[[#This Row],[1Y Return vs Nifty Z-Score]],Table2[1Y Return vs Nifty Z-Score])</f>
        <v>718</v>
      </c>
      <c r="AT692">
        <f>_xlfn.RANK.AVG(Table2[[#This Row],[6M Return vs Nifty Z-Score]],Table2[6M Return vs Nifty Z-Score])</f>
        <v>598</v>
      </c>
      <c r="AU692">
        <f>_xlfn.RANK.AVG(Table2[[#This Row],[Sharpe Ratio Z-Score]],Table2[Sharpe Ratio Z-Score])</f>
        <v>604</v>
      </c>
      <c r="AV692">
        <f>(Table2[[#This Row],[Rank 1Y]]+Table2[[#This Row],[Rank 6M]]+Table2[[#This Row],[Rank Sharpe]])/3</f>
        <v>640</v>
      </c>
    </row>
    <row r="693" spans="1:48" x14ac:dyDescent="0.3">
      <c r="A693" t="s">
        <v>1475</v>
      </c>
      <c r="B693" t="s">
        <v>1476</v>
      </c>
      <c r="C693" t="s">
        <v>10323</v>
      </c>
      <c r="D693" t="s">
        <v>573</v>
      </c>
      <c r="E693">
        <v>7122.2258149999998</v>
      </c>
      <c r="F693">
        <v>2198.15</v>
      </c>
      <c r="G693">
        <v>-32.337779397578203</v>
      </c>
      <c r="H693">
        <f>(Table2[[#This Row],[1Y Return vs Nifty]]-AVERAGE(Table2[1Y Return vs Nifty]))/_xlfn.STDEV.P(Table2[1Y Return vs Nifty])</f>
        <v>-0.92743876622620802</v>
      </c>
      <c r="I693">
        <v>-10.732591609641201</v>
      </c>
      <c r="J693">
        <f>(Table2[[#This Row],[1M Return vs Nifty]]-AVERAGE(Table2[1M Return vs Nifty]))/_xlfn.STDEV.P(Table2[1M Return vs Nifty])</f>
        <v>-1.1141288988142271</v>
      </c>
      <c r="K693">
        <v>-14.2734555224609</v>
      </c>
      <c r="L693">
        <f>(Table2[[#This Row],[6M Return vs Nifty]]-AVERAGE(Table2[6M Return vs Nifty]))/_xlfn.STDEV.P(Table2[6M Return vs Nifty])</f>
        <v>-0.74358422901552934</v>
      </c>
      <c r="M693">
        <v>-0.221836681181899</v>
      </c>
      <c r="N693">
        <f>(Table2[[#This Row],[1W Return vs Nifty]]-AVERAGE(Table2[1W Return vs Nifty]))/_xlfn.STDEV.P(Table2[1W Return vs Nifty])</f>
        <v>0.17345254299006793</v>
      </c>
      <c r="O693">
        <v>2218.9299999999998</v>
      </c>
      <c r="P693">
        <v>2250.3532187839101</v>
      </c>
      <c r="Q693">
        <v>2259.3957665889102</v>
      </c>
      <c r="R693">
        <v>47.705914888486099</v>
      </c>
      <c r="S693" s="2">
        <f>(Table2[[#This Row],[Close Price]]-Table2[[#This Row],[20D EMA]])/Table2[[#This Row],[20D EMA]]</f>
        <v>-9.3648740609211401E-3</v>
      </c>
      <c r="T693" s="2">
        <f>(Table2[[#This Row],[Close Price]]-Table2[[#This Row],[50D EMA]])/Table2[[#This Row],[50D EMA]]</f>
        <v>-2.3197788839620724E-2</v>
      </c>
      <c r="U693" s="2">
        <f>(Table2[[#This Row],[Close Price]]-Table2[[#This Row],[200D EMA]])/Table2[[#This Row],[200D EMA]]</f>
        <v>-2.7107144084533276E-2</v>
      </c>
      <c r="V693">
        <v>0.63516331813096505</v>
      </c>
      <c r="W693">
        <v>2190.1</v>
      </c>
      <c r="X693">
        <v>2245.1999999999998</v>
      </c>
      <c r="Y693">
        <v>2190.1</v>
      </c>
      <c r="Z693">
        <v>2245.1999999999998</v>
      </c>
      <c r="AA693">
        <v>2190.1</v>
      </c>
      <c r="AB693">
        <v>2245.1999999999998</v>
      </c>
      <c r="AC693" s="2">
        <f>(Table2[[#This Row],[Close Price]]/Table2[[#This Row],[Day Low]])-1</f>
        <v>3.6756312497148169E-3</v>
      </c>
      <c r="AD693" s="2">
        <f>(Table2[[#This Row],[Day High]]/Table2[[#This Row],[Close Price]])-1</f>
        <v>2.1404362759593232E-2</v>
      </c>
      <c r="AE693" s="2">
        <f>(Table2[[#This Row],[Close Price]]/Table2[[#This Row],[Current Week Low]])-1</f>
        <v>3.6756312497148169E-3</v>
      </c>
      <c r="AF693" s="2">
        <f>(Table2[[#This Row],[Current Week High]]/Table2[[#This Row],[Close Price]])-1</f>
        <v>2.1404362759593232E-2</v>
      </c>
      <c r="AG693" s="2">
        <f>(Table2[[#This Row],[Close Price]]/Table2[[#This Row],[Current Month Low]])-1</f>
        <v>3.6756312497148169E-3</v>
      </c>
      <c r="AH693" s="2">
        <f>(Table2[[#This Row],[Current Month High]]/Table2[[#This Row],[Close Price]])-1</f>
        <v>2.1404362759593232E-2</v>
      </c>
      <c r="AI693">
        <v>24.422810090303201</v>
      </c>
      <c r="AJ693">
        <v>12.1505102040816</v>
      </c>
      <c r="AK693" t="str">
        <f>IF(AND(Table2[[#This Row],[20D EMA]]&gt;Table2[[#This Row],[50D EMA]],Table2[[#This Row],[50D EMA]]&gt;Table2[[#This Row],[200D EMA]]),"Uptrend","Downtrend/NoTrend")</f>
        <v>Downtrend/NoTrend</v>
      </c>
      <c r="AL693">
        <v>-0.03</v>
      </c>
      <c r="AM693" t="s">
        <v>10353</v>
      </c>
      <c r="AN693">
        <v>3.75</v>
      </c>
      <c r="AO693" t="s">
        <v>10354</v>
      </c>
      <c r="AP693">
        <v>-0.104316926407183</v>
      </c>
      <c r="AQ693">
        <f>(Table2[[#This Row],[Sharpe Ratio]]-AVERAGE(Table2[Sharpe Ratio]))/_xlfn.STDEV.P(Table2[Sharpe Ratio])</f>
        <v>-1.9208381102759249</v>
      </c>
      <c r="AR69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3">
        <f>_xlfn.RANK.AVG(Table2[[#This Row],[1Y Return vs Nifty Z-Score]],Table2[1Y Return vs Nifty Z-Score])</f>
        <v>639</v>
      </c>
      <c r="AT693">
        <f>_xlfn.RANK.AVG(Table2[[#This Row],[6M Return vs Nifty Z-Score]],Table2[6M Return vs Nifty Z-Score])</f>
        <v>561</v>
      </c>
      <c r="AU693">
        <f>_xlfn.RANK.AVG(Table2[[#This Row],[Sharpe Ratio Z-Score]],Table2[Sharpe Ratio Z-Score])</f>
        <v>725</v>
      </c>
      <c r="AV693">
        <f>(Table2[[#This Row],[Rank 1Y]]+Table2[[#This Row],[Rank 6M]]+Table2[[#This Row],[Rank Sharpe]])/3</f>
        <v>641.66666666666663</v>
      </c>
    </row>
    <row r="694" spans="1:48" x14ac:dyDescent="0.3">
      <c r="A694" t="s">
        <v>1498</v>
      </c>
      <c r="B694" t="s">
        <v>1499</v>
      </c>
      <c r="C694" t="s">
        <v>10320</v>
      </c>
      <c r="D694" t="s">
        <v>104</v>
      </c>
      <c r="E694">
        <v>6903.2217384399901</v>
      </c>
      <c r="F694">
        <v>1449.2</v>
      </c>
      <c r="G694">
        <v>-38.771971221266398</v>
      </c>
      <c r="H694">
        <f>(Table2[[#This Row],[1Y Return vs Nifty]]-AVERAGE(Table2[1Y Return vs Nifty]))/_xlfn.STDEV.P(Table2[1Y Return vs Nifty])</f>
        <v>-1.0361078276536118</v>
      </c>
      <c r="I694">
        <v>-5.6983902978101098</v>
      </c>
      <c r="J694">
        <f>(Table2[[#This Row],[1M Return vs Nifty]]-AVERAGE(Table2[1M Return vs Nifty]))/_xlfn.STDEV.P(Table2[1M Return vs Nifty])</f>
        <v>-0.59717187245462733</v>
      </c>
      <c r="K694">
        <v>-10.0450928664772</v>
      </c>
      <c r="L694">
        <f>(Table2[[#This Row],[6M Return vs Nifty]]-AVERAGE(Table2[6M Return vs Nifty]))/_xlfn.STDEV.P(Table2[6M Return vs Nifty])</f>
        <v>-0.59582390210205383</v>
      </c>
      <c r="M694">
        <v>-1.5248999937718</v>
      </c>
      <c r="N694">
        <f>(Table2[[#This Row],[1W Return vs Nifty]]-AVERAGE(Table2[1W Return vs Nifty]))/_xlfn.STDEV.P(Table2[1W Return vs Nifty])</f>
        <v>-0.13966030947176086</v>
      </c>
      <c r="O694">
        <v>1453.2</v>
      </c>
      <c r="P694">
        <v>1442.5322260785099</v>
      </c>
      <c r="Q694">
        <v>1421.1426922087701</v>
      </c>
      <c r="R694">
        <v>47.596806619752797</v>
      </c>
      <c r="S694" s="2">
        <f>(Table2[[#This Row],[Close Price]]-Table2[[#This Row],[20D EMA]])/Table2[[#This Row],[20D EMA]]</f>
        <v>-2.7525461051472609E-3</v>
      </c>
      <c r="T694" s="2">
        <f>(Table2[[#This Row],[Close Price]]-Table2[[#This Row],[50D EMA]])/Table2[[#This Row],[50D EMA]]</f>
        <v>4.6222703388861816E-3</v>
      </c>
      <c r="U694" s="2">
        <f>(Table2[[#This Row],[Close Price]]-Table2[[#This Row],[200D EMA]])/Table2[[#This Row],[200D EMA]]</f>
        <v>1.9742780190230368E-2</v>
      </c>
      <c r="V694">
        <v>0.45206916695104798</v>
      </c>
      <c r="W694">
        <v>1434.5</v>
      </c>
      <c r="X694">
        <v>1473.95</v>
      </c>
      <c r="Y694">
        <v>1434.5</v>
      </c>
      <c r="Z694">
        <v>1473.95</v>
      </c>
      <c r="AA694">
        <v>1434.5</v>
      </c>
      <c r="AB694">
        <v>1473.95</v>
      </c>
      <c r="AC694" s="2">
        <f>(Table2[[#This Row],[Close Price]]/Table2[[#This Row],[Day Low]])-1</f>
        <v>1.0247472987103601E-2</v>
      </c>
      <c r="AD694" s="2">
        <f>(Table2[[#This Row],[Day High]]/Table2[[#This Row],[Close Price]])-1</f>
        <v>1.7078388076180007E-2</v>
      </c>
      <c r="AE694" s="2">
        <f>(Table2[[#This Row],[Close Price]]/Table2[[#This Row],[Current Week Low]])-1</f>
        <v>1.0247472987103601E-2</v>
      </c>
      <c r="AF694" s="2">
        <f>(Table2[[#This Row],[Current Week High]]/Table2[[#This Row],[Close Price]])-1</f>
        <v>1.7078388076180007E-2</v>
      </c>
      <c r="AG694" s="2">
        <f>(Table2[[#This Row],[Close Price]]/Table2[[#This Row],[Current Month Low]])-1</f>
        <v>1.0247472987103601E-2</v>
      </c>
      <c r="AH694" s="2">
        <f>(Table2[[#This Row],[Current Month High]]/Table2[[#This Row],[Close Price]])-1</f>
        <v>1.7078388076180007E-2</v>
      </c>
      <c r="AI694">
        <v>10.750759039469999</v>
      </c>
      <c r="AJ694">
        <v>15.9359999999999</v>
      </c>
      <c r="AK694" t="str">
        <f>IF(AND(Table2[[#This Row],[20D EMA]]&gt;Table2[[#This Row],[50D EMA]],Table2[[#This Row],[50D EMA]]&gt;Table2[[#This Row],[200D EMA]]),"Uptrend","Downtrend/NoTrend")</f>
        <v>Uptrend</v>
      </c>
      <c r="AL694">
        <v>0.02</v>
      </c>
      <c r="AM694" t="s">
        <v>10354</v>
      </c>
      <c r="AN694">
        <v>0.86</v>
      </c>
      <c r="AO694" t="s">
        <v>10354</v>
      </c>
      <c r="AP694">
        <v>-0.140138354967351</v>
      </c>
      <c r="AQ694">
        <f>(Table2[[#This Row],[Sharpe Ratio]]-AVERAGE(Table2[Sharpe Ratio]))/_xlfn.STDEV.P(Table2[Sharpe Ratio])</f>
        <v>-2.3306822279313977</v>
      </c>
      <c r="AR69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-4.6994461396134515</v>
      </c>
      <c r="AS694">
        <f>_xlfn.RANK.AVG(Table2[[#This Row],[1Y Return vs Nifty Z-Score]],Table2[1Y Return vs Nifty Z-Score])</f>
        <v>674</v>
      </c>
      <c r="AT694">
        <f>_xlfn.RANK.AVG(Table2[[#This Row],[6M Return vs Nifty Z-Score]],Table2[6M Return vs Nifty Z-Score])</f>
        <v>517</v>
      </c>
      <c r="AU694">
        <f>_xlfn.RANK.AVG(Table2[[#This Row],[Sharpe Ratio Z-Score]],Table2[Sharpe Ratio Z-Score])</f>
        <v>734</v>
      </c>
      <c r="AV694">
        <f>(Table2[[#This Row],[Rank 1Y]]+Table2[[#This Row],[Rank 6M]]+Table2[[#This Row],[Rank Sharpe]])/3</f>
        <v>641.66666666666663</v>
      </c>
    </row>
    <row r="695" spans="1:48" x14ac:dyDescent="0.3">
      <c r="A695" t="s">
        <v>595</v>
      </c>
      <c r="B695" t="s">
        <v>596</v>
      </c>
      <c r="C695" t="s">
        <v>10310</v>
      </c>
      <c r="D695" t="s">
        <v>24</v>
      </c>
      <c r="E695">
        <v>32478.784818925</v>
      </c>
      <c r="F695">
        <v>201.61</v>
      </c>
      <c r="G695">
        <v>-44.728344859434102</v>
      </c>
      <c r="H695">
        <f>(Table2[[#This Row],[1Y Return vs Nifty]]-AVERAGE(Table2[1Y Return vs Nifty]))/_xlfn.STDEV.P(Table2[1Y Return vs Nifty])</f>
        <v>-1.1367068695391218</v>
      </c>
      <c r="I695">
        <v>-6.9612921411586797</v>
      </c>
      <c r="J695">
        <f>(Table2[[#This Row],[1M Return vs Nifty]]-AVERAGE(Table2[1M Return vs Nifty]))/_xlfn.STDEV.P(Table2[1M Return vs Nifty])</f>
        <v>-0.72685798174612615</v>
      </c>
      <c r="K695">
        <v>-12.5318717314984</v>
      </c>
      <c r="L695">
        <f>(Table2[[#This Row],[6M Return vs Nifty]]-AVERAGE(Table2[6M Return vs Nifty]))/_xlfn.STDEV.P(Table2[6M Return vs Nifty])</f>
        <v>-0.68272450357649617</v>
      </c>
      <c r="M695">
        <v>-2.0703638422828599</v>
      </c>
      <c r="N695">
        <f>(Table2[[#This Row],[1W Return vs Nifty]]-AVERAGE(Table2[1W Return vs Nifty]))/_xlfn.STDEV.P(Table2[1W Return vs Nifty])</f>
        <v>-0.27072972096693065</v>
      </c>
      <c r="O695">
        <v>199.43</v>
      </c>
      <c r="P695">
        <v>198.93425545665301</v>
      </c>
      <c r="Q695">
        <v>205.06004477738401</v>
      </c>
      <c r="R695">
        <v>55.502970046868903</v>
      </c>
      <c r="S695" s="2">
        <f>(Table2[[#This Row],[Close Price]]-Table2[[#This Row],[20D EMA]])/Table2[[#This Row],[20D EMA]]</f>
        <v>1.0931153788296679E-2</v>
      </c>
      <c r="T695" s="2">
        <f>(Table2[[#This Row],[Close Price]]-Table2[[#This Row],[50D EMA]])/Table2[[#This Row],[50D EMA]]</f>
        <v>1.3450396148239247E-2</v>
      </c>
      <c r="U695" s="2">
        <f>(Table2[[#This Row],[Close Price]]-Table2[[#This Row],[200D EMA]])/Table2[[#This Row],[200D EMA]]</f>
        <v>-1.6824558782913609E-2</v>
      </c>
      <c r="V695">
        <v>1.1914733796279999</v>
      </c>
      <c r="W695">
        <v>199.38</v>
      </c>
      <c r="X695">
        <v>203.64</v>
      </c>
      <c r="Y695">
        <v>199.38</v>
      </c>
      <c r="Z695">
        <v>203.64</v>
      </c>
      <c r="AA695">
        <v>199.38</v>
      </c>
      <c r="AB695">
        <v>203.64</v>
      </c>
      <c r="AC695" s="2">
        <f>(Table2[[#This Row],[Close Price]]/Table2[[#This Row],[Day Low]])-1</f>
        <v>1.1184672484702674E-2</v>
      </c>
      <c r="AD695" s="2">
        <f>(Table2[[#This Row],[Day High]]/Table2[[#This Row],[Close Price]])-1</f>
        <v>1.0068944992807749E-2</v>
      </c>
      <c r="AE695" s="2">
        <f>(Table2[[#This Row],[Close Price]]/Table2[[#This Row],[Current Week Low]])-1</f>
        <v>1.1184672484702674E-2</v>
      </c>
      <c r="AF695" s="2">
        <f>(Table2[[#This Row],[Current Week High]]/Table2[[#This Row],[Close Price]])-1</f>
        <v>1.0068944992807749E-2</v>
      </c>
      <c r="AG695" s="2">
        <f>(Table2[[#This Row],[Close Price]]/Table2[[#This Row],[Current Month Low]])-1</f>
        <v>1.1184672484702674E-2</v>
      </c>
      <c r="AH695" s="2">
        <f>(Table2[[#This Row],[Current Month High]]/Table2[[#This Row],[Close Price]])-1</f>
        <v>1.0068944992807749E-2</v>
      </c>
      <c r="AI695">
        <v>30.499479192500299</v>
      </c>
      <c r="AJ695">
        <v>19.1900679869937</v>
      </c>
      <c r="AK695" t="str">
        <f>IF(AND(Table2[[#This Row],[20D EMA]]&gt;Table2[[#This Row],[50D EMA]],Table2[[#This Row],[50D EMA]]&gt;Table2[[#This Row],[200D EMA]]),"Uptrend","Downtrend/NoTrend")</f>
        <v>Downtrend/NoTrend</v>
      </c>
      <c r="AL695">
        <v>0</v>
      </c>
      <c r="AM695" t="s">
        <v>10355</v>
      </c>
      <c r="AN695">
        <v>6.12</v>
      </c>
      <c r="AO695" t="s">
        <v>10354</v>
      </c>
      <c r="AP695">
        <v>-7.4747008967186002E-2</v>
      </c>
      <c r="AQ695">
        <f>(Table2[[#This Row],[Sharpe Ratio]]-AVERAGE(Table2[Sharpe Ratio]))/_xlfn.STDEV.P(Table2[Sharpe Ratio])</f>
        <v>-1.5825194778410183</v>
      </c>
      <c r="AR69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5">
        <f>_xlfn.RANK.AVG(Table2[[#This Row],[1Y Return vs Nifty Z-Score]],Table2[1Y Return vs Nifty Z-Score])</f>
        <v>689</v>
      </c>
      <c r="AT695">
        <f>_xlfn.RANK.AVG(Table2[[#This Row],[6M Return vs Nifty Z-Score]],Table2[6M Return vs Nifty Z-Score])</f>
        <v>544</v>
      </c>
      <c r="AU695">
        <f>_xlfn.RANK.AVG(Table2[[#This Row],[Sharpe Ratio Z-Score]],Table2[Sharpe Ratio Z-Score])</f>
        <v>693</v>
      </c>
      <c r="AV695">
        <f>(Table2[[#This Row],[Rank 1Y]]+Table2[[#This Row],[Rank 6M]]+Table2[[#This Row],[Rank Sharpe]])/3</f>
        <v>642</v>
      </c>
    </row>
    <row r="696" spans="1:48" x14ac:dyDescent="0.3">
      <c r="A696" t="s">
        <v>358</v>
      </c>
      <c r="B696" t="s">
        <v>359</v>
      </c>
      <c r="C696" t="s">
        <v>10310</v>
      </c>
      <c r="D696" t="s">
        <v>360</v>
      </c>
      <c r="E696">
        <v>70800.805955189993</v>
      </c>
      <c r="F696">
        <v>744.35</v>
      </c>
      <c r="G696">
        <v>-41.637042568131797</v>
      </c>
      <c r="H696">
        <f>(Table2[[#This Row],[1Y Return vs Nifty]]-AVERAGE(Table2[1Y Return vs Nifty]))/_xlfn.STDEV.P(Table2[1Y Return vs Nifty])</f>
        <v>-1.0844969063006238</v>
      </c>
      <c r="I696">
        <v>-1.41898020155208</v>
      </c>
      <c r="J696">
        <f>(Table2[[#This Row],[1M Return vs Nifty]]-AVERAGE(Table2[1M Return vs Nifty]))/_xlfn.STDEV.P(Table2[1M Return vs Nifty])</f>
        <v>-0.1577235904132144</v>
      </c>
      <c r="K696">
        <v>-9.7646462345706393</v>
      </c>
      <c r="L696">
        <f>(Table2[[#This Row],[6M Return vs Nifty]]-AVERAGE(Table2[6M Return vs Nifty]))/_xlfn.STDEV.P(Table2[6M Return vs Nifty])</f>
        <v>-0.58602368168963126</v>
      </c>
      <c r="M696">
        <v>-0.16501093392688099</v>
      </c>
      <c r="N696">
        <f>(Table2[[#This Row],[1W Return vs Nifty]]-AVERAGE(Table2[1W Return vs Nifty]))/_xlfn.STDEV.P(Table2[1W Return vs Nifty])</f>
        <v>0.18710719172768719</v>
      </c>
      <c r="O696">
        <v>719.54</v>
      </c>
      <c r="P696">
        <v>718.80595663824897</v>
      </c>
      <c r="Q696">
        <v>735.38703582048799</v>
      </c>
      <c r="R696">
        <v>70.958485429525595</v>
      </c>
      <c r="S696" s="2">
        <f>(Table2[[#This Row],[Close Price]]-Table2[[#This Row],[20D EMA]])/Table2[[#This Row],[20D EMA]]</f>
        <v>3.4480362453790006E-2</v>
      </c>
      <c r="T696" s="2">
        <f>(Table2[[#This Row],[Close Price]]-Table2[[#This Row],[50D EMA]])/Table2[[#This Row],[50D EMA]]</f>
        <v>3.5536771956115709E-2</v>
      </c>
      <c r="U696" s="2">
        <f>(Table2[[#This Row],[Close Price]]-Table2[[#This Row],[200D EMA]])/Table2[[#This Row],[200D EMA]]</f>
        <v>1.2188091090716394E-2</v>
      </c>
      <c r="V696">
        <v>1.16887303733341</v>
      </c>
      <c r="W696">
        <v>722.6</v>
      </c>
      <c r="X696">
        <v>748</v>
      </c>
      <c r="Y696">
        <v>722.6</v>
      </c>
      <c r="Z696">
        <v>748</v>
      </c>
      <c r="AA696">
        <v>722.6</v>
      </c>
      <c r="AB696">
        <v>748</v>
      </c>
      <c r="AC696" s="2">
        <f>(Table2[[#This Row],[Close Price]]/Table2[[#This Row],[Day Low]])-1</f>
        <v>3.0099640188209209E-2</v>
      </c>
      <c r="AD696" s="2">
        <f>(Table2[[#This Row],[Day High]]/Table2[[#This Row],[Close Price]])-1</f>
        <v>4.9036071740444775E-3</v>
      </c>
      <c r="AE696" s="2">
        <f>(Table2[[#This Row],[Close Price]]/Table2[[#This Row],[Current Week Low]])-1</f>
        <v>3.0099640188209209E-2</v>
      </c>
      <c r="AF696" s="2">
        <f>(Table2[[#This Row],[Current Week High]]/Table2[[#This Row],[Close Price]])-1</f>
        <v>4.9036071740444775E-3</v>
      </c>
      <c r="AG696" s="2">
        <f>(Table2[[#This Row],[Close Price]]/Table2[[#This Row],[Current Month Low]])-1</f>
        <v>3.0099640188209209E-2</v>
      </c>
      <c r="AH696" s="2">
        <f>(Table2[[#This Row],[Current Month High]]/Table2[[#This Row],[Close Price]])-1</f>
        <v>4.9036071740444775E-3</v>
      </c>
      <c r="AI696">
        <v>15.241485860146399</v>
      </c>
      <c r="AJ696">
        <v>14.877691179874899</v>
      </c>
      <c r="AK696" t="str">
        <f>IF(AND(Table2[[#This Row],[20D EMA]]&gt;Table2[[#This Row],[50D EMA]],Table2[[#This Row],[50D EMA]]&gt;Table2[[#This Row],[200D EMA]]),"Uptrend","Downtrend/NoTrend")</f>
        <v>Downtrend/NoTrend</v>
      </c>
      <c r="AL696">
        <v>-0.03</v>
      </c>
      <c r="AM696" t="s">
        <v>10353</v>
      </c>
      <c r="AN696">
        <v>7.93</v>
      </c>
      <c r="AO696" t="s">
        <v>10354</v>
      </c>
      <c r="AP696">
        <v>-0.14954085887709401</v>
      </c>
      <c r="AQ696">
        <f>(Table2[[#This Row],[Sharpe Ratio]]-AVERAGE(Table2[Sharpe Ratio]))/_xlfn.STDEV.P(Table2[Sharpe Ratio])</f>
        <v>-2.4382592027627634</v>
      </c>
      <c r="AR69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6">
        <f>_xlfn.RANK.AVG(Table2[[#This Row],[1Y Return vs Nifty Z-Score]],Table2[1Y Return vs Nifty Z-Score])</f>
        <v>683</v>
      </c>
      <c r="AT696">
        <f>_xlfn.RANK.AVG(Table2[[#This Row],[6M Return vs Nifty Z-Score]],Table2[6M Return vs Nifty Z-Score])</f>
        <v>512</v>
      </c>
      <c r="AU696">
        <f>_xlfn.RANK.AVG(Table2[[#This Row],[Sharpe Ratio Z-Score]],Table2[Sharpe Ratio Z-Score])</f>
        <v>735</v>
      </c>
      <c r="AV696">
        <f>(Table2[[#This Row],[Rank 1Y]]+Table2[[#This Row],[Rank 6M]]+Table2[[#This Row],[Rank Sharpe]])/3</f>
        <v>643.33333333333337</v>
      </c>
    </row>
    <row r="697" spans="1:48" x14ac:dyDescent="0.3">
      <c r="A697" t="s">
        <v>848</v>
      </c>
      <c r="B697" t="s">
        <v>849</v>
      </c>
      <c r="C697" t="s">
        <v>10320</v>
      </c>
      <c r="D697" t="s">
        <v>576</v>
      </c>
      <c r="E697">
        <v>18775.303043200001</v>
      </c>
      <c r="F697">
        <v>1460.8</v>
      </c>
      <c r="G697">
        <v>-41.802716531576301</v>
      </c>
      <c r="H697">
        <f>(Table2[[#This Row],[1Y Return vs Nifty]]-AVERAGE(Table2[1Y Return vs Nifty]))/_xlfn.STDEV.P(Table2[1Y Return vs Nifty])</f>
        <v>-1.0872950252569455</v>
      </c>
      <c r="I697">
        <v>-12.0429205721441</v>
      </c>
      <c r="J697">
        <f>(Table2[[#This Row],[1M Return vs Nifty]]-AVERAGE(Table2[1M Return vs Nifty]))/_xlfn.STDEV.P(Table2[1M Return vs Nifty])</f>
        <v>-1.2486852508648314</v>
      </c>
      <c r="K697">
        <v>-11.1907236645882</v>
      </c>
      <c r="L697">
        <f>(Table2[[#This Row],[6M Return vs Nifty]]-AVERAGE(Table2[6M Return vs Nifty]))/_xlfn.STDEV.P(Table2[6M Return vs Nifty])</f>
        <v>-0.63585802287726101</v>
      </c>
      <c r="M697">
        <v>-1.29860163027955</v>
      </c>
      <c r="N697">
        <f>(Table2[[#This Row],[1W Return vs Nifty]]-AVERAGE(Table2[1W Return vs Nifty]))/_xlfn.STDEV.P(Table2[1W Return vs Nifty])</f>
        <v>-8.5283115811331106E-2</v>
      </c>
      <c r="O697">
        <v>1461.97</v>
      </c>
      <c r="P697">
        <v>1472.5632041727299</v>
      </c>
      <c r="Q697">
        <v>1483.00440869567</v>
      </c>
      <c r="R697">
        <v>55.638739290515097</v>
      </c>
      <c r="S697" s="2">
        <f>(Table2[[#This Row],[Close Price]]-Table2[[#This Row],[20D EMA]])/Table2[[#This Row],[20D EMA]]</f>
        <v>-8.0029001963109552E-4</v>
      </c>
      <c r="T697" s="2">
        <f>(Table2[[#This Row],[Close Price]]-Table2[[#This Row],[50D EMA]])/Table2[[#This Row],[50D EMA]]</f>
        <v>-7.9882507857028783E-3</v>
      </c>
      <c r="U697" s="2">
        <f>(Table2[[#This Row],[Close Price]]-Table2[[#This Row],[200D EMA]])/Table2[[#This Row],[200D EMA]]</f>
        <v>-1.497258441409439E-2</v>
      </c>
      <c r="V697">
        <v>0.58505687591422895</v>
      </c>
      <c r="W697">
        <v>1452</v>
      </c>
      <c r="X697">
        <v>1464.25</v>
      </c>
      <c r="Y697">
        <v>1452</v>
      </c>
      <c r="Z697">
        <v>1464.25</v>
      </c>
      <c r="AA697">
        <v>1452</v>
      </c>
      <c r="AB697">
        <v>1464.25</v>
      </c>
      <c r="AC697" s="2">
        <f>(Table2[[#This Row],[Close Price]]/Table2[[#This Row],[Day Low]])-1</f>
        <v>6.0606060606060996E-3</v>
      </c>
      <c r="AD697" s="2">
        <f>(Table2[[#This Row],[Day High]]/Table2[[#This Row],[Close Price]])-1</f>
        <v>2.3617196056955336E-3</v>
      </c>
      <c r="AE697" s="2">
        <f>(Table2[[#This Row],[Close Price]]/Table2[[#This Row],[Current Week Low]])-1</f>
        <v>6.0606060606060996E-3</v>
      </c>
      <c r="AF697" s="2">
        <f>(Table2[[#This Row],[Current Week High]]/Table2[[#This Row],[Close Price]])-1</f>
        <v>2.3617196056955336E-3</v>
      </c>
      <c r="AG697" s="2">
        <f>(Table2[[#This Row],[Close Price]]/Table2[[#This Row],[Current Month Low]])-1</f>
        <v>6.0606060606060996E-3</v>
      </c>
      <c r="AH697" s="2">
        <f>(Table2[[#This Row],[Current Month High]]/Table2[[#This Row],[Close Price]])-1</f>
        <v>2.3617196056955336E-3</v>
      </c>
      <c r="AI697">
        <v>19.725492880613299</v>
      </c>
      <c r="AJ697">
        <v>15.1142631993695</v>
      </c>
      <c r="AK697" t="str">
        <f>IF(AND(Table2[[#This Row],[20D EMA]]&gt;Table2[[#This Row],[50D EMA]],Table2[[#This Row],[50D EMA]]&gt;Table2[[#This Row],[200D EMA]]),"Uptrend","Downtrend/NoTrend")</f>
        <v>Downtrend/NoTrend</v>
      </c>
      <c r="AL697">
        <v>-0.08</v>
      </c>
      <c r="AM697" t="s">
        <v>10353</v>
      </c>
      <c r="AN697">
        <v>5.22</v>
      </c>
      <c r="AO697" t="s">
        <v>10354</v>
      </c>
      <c r="AP697">
        <v>-0.100672559458135</v>
      </c>
      <c r="AQ697">
        <f>(Table2[[#This Row],[Sharpe Ratio]]-AVERAGE(Table2[Sharpe Ratio]))/_xlfn.STDEV.P(Table2[Sharpe Ratio])</f>
        <v>-1.8791417732876734</v>
      </c>
      <c r="AR69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7">
        <f>_xlfn.RANK.AVG(Table2[[#This Row],[1Y Return vs Nifty Z-Score]],Table2[1Y Return vs Nifty Z-Score])</f>
        <v>684</v>
      </c>
      <c r="AT697">
        <f>_xlfn.RANK.AVG(Table2[[#This Row],[6M Return vs Nifty Z-Score]],Table2[6M Return vs Nifty Z-Score])</f>
        <v>531</v>
      </c>
      <c r="AU697">
        <f>_xlfn.RANK.AVG(Table2[[#This Row],[Sharpe Ratio Z-Score]],Table2[Sharpe Ratio Z-Score])</f>
        <v>721</v>
      </c>
      <c r="AV697">
        <f>(Table2[[#This Row],[Rank 1Y]]+Table2[[#This Row],[Rank 6M]]+Table2[[#This Row],[Rank Sharpe]])/3</f>
        <v>645.33333333333337</v>
      </c>
    </row>
    <row r="698" spans="1:48" x14ac:dyDescent="0.3">
      <c r="A698" t="s">
        <v>1087</v>
      </c>
      <c r="B698" t="s">
        <v>1088</v>
      </c>
      <c r="C698" t="s">
        <v>6744</v>
      </c>
      <c r="D698" t="s">
        <v>77</v>
      </c>
      <c r="E698">
        <v>12046.87704069</v>
      </c>
      <c r="F698">
        <v>337.3</v>
      </c>
      <c r="G698">
        <v>-35.332025306788204</v>
      </c>
      <c r="H698">
        <f>(Table2[[#This Row],[1Y Return vs Nifty]]-AVERAGE(Table2[1Y Return vs Nifty]))/_xlfn.STDEV.P(Table2[1Y Return vs Nifty])</f>
        <v>-0.97800951412321091</v>
      </c>
      <c r="I698">
        <v>-3.17368230663745</v>
      </c>
      <c r="J698">
        <f>(Table2[[#This Row],[1M Return vs Nifty]]-AVERAGE(Table2[1M Return vs Nifty]))/_xlfn.STDEV.P(Table2[1M Return vs Nifty])</f>
        <v>-0.33791216973363919</v>
      </c>
      <c r="K698">
        <v>-12.9602652557823</v>
      </c>
      <c r="L698">
        <f>(Table2[[#This Row],[6M Return vs Nifty]]-AVERAGE(Table2[6M Return vs Nifty]))/_xlfn.STDEV.P(Table2[6M Return vs Nifty])</f>
        <v>-0.69769473492744882</v>
      </c>
      <c r="M698">
        <v>-1.9181666798197301</v>
      </c>
      <c r="N698">
        <f>(Table2[[#This Row],[1W Return vs Nifty]]-AVERAGE(Table2[1W Return vs Nifty]))/_xlfn.STDEV.P(Table2[1W Return vs Nifty])</f>
        <v>-0.2341582917700557</v>
      </c>
      <c r="O698">
        <v>339.63</v>
      </c>
      <c r="P698">
        <v>340.92359934711601</v>
      </c>
      <c r="Q698">
        <v>341.92895505363703</v>
      </c>
      <c r="R698">
        <v>44.325081780758701</v>
      </c>
      <c r="S698" s="2">
        <f>(Table2[[#This Row],[Close Price]]-Table2[[#This Row],[20D EMA]])/Table2[[#This Row],[20D EMA]]</f>
        <v>-6.8604069134057186E-3</v>
      </c>
      <c r="T698" s="2">
        <f>(Table2[[#This Row],[Close Price]]-Table2[[#This Row],[50D EMA]])/Table2[[#This Row],[50D EMA]]</f>
        <v>-1.0628772411341879E-2</v>
      </c>
      <c r="U698" s="2">
        <f>(Table2[[#This Row],[Close Price]]-Table2[[#This Row],[200D EMA]])/Table2[[#This Row],[200D EMA]]</f>
        <v>-1.3537768548764432E-2</v>
      </c>
      <c r="V698">
        <v>0.403449511796239</v>
      </c>
      <c r="W698">
        <v>335.8</v>
      </c>
      <c r="X698">
        <v>342</v>
      </c>
      <c r="Y698">
        <v>335.8</v>
      </c>
      <c r="Z698">
        <v>342</v>
      </c>
      <c r="AA698">
        <v>335.8</v>
      </c>
      <c r="AB698">
        <v>342</v>
      </c>
      <c r="AC698" s="2">
        <f>(Table2[[#This Row],[Close Price]]/Table2[[#This Row],[Day Low]])-1</f>
        <v>4.4669446098868359E-3</v>
      </c>
      <c r="AD698" s="2">
        <f>(Table2[[#This Row],[Day High]]/Table2[[#This Row],[Close Price]])-1</f>
        <v>1.3934183219685758E-2</v>
      </c>
      <c r="AE698" s="2">
        <f>(Table2[[#This Row],[Close Price]]/Table2[[#This Row],[Current Week Low]])-1</f>
        <v>4.4669446098868359E-3</v>
      </c>
      <c r="AF698" s="2">
        <f>(Table2[[#This Row],[Current Week High]]/Table2[[#This Row],[Close Price]])-1</f>
        <v>1.3934183219685758E-2</v>
      </c>
      <c r="AG698" s="2">
        <f>(Table2[[#This Row],[Close Price]]/Table2[[#This Row],[Current Month Low]])-1</f>
        <v>4.4669446098868359E-3</v>
      </c>
      <c r="AH698" s="2">
        <f>(Table2[[#This Row],[Current Month High]]/Table2[[#This Row],[Close Price]])-1</f>
        <v>1.3934183219685758E-2</v>
      </c>
      <c r="AI698">
        <v>17.995849392232401</v>
      </c>
      <c r="AJ698">
        <v>15.7912804668726</v>
      </c>
      <c r="AK698" t="str">
        <f>IF(AND(Table2[[#This Row],[20D EMA]]&gt;Table2[[#This Row],[50D EMA]],Table2[[#This Row],[50D EMA]]&gt;Table2[[#This Row],[200D EMA]]),"Uptrend","Downtrend/NoTrend")</f>
        <v>Downtrend/NoTrend</v>
      </c>
      <c r="AL698">
        <v>-7.0000000000000007E-2</v>
      </c>
      <c r="AM698" t="s">
        <v>10353</v>
      </c>
      <c r="AN698">
        <v>1.1399999999999999</v>
      </c>
      <c r="AO698" t="s">
        <v>10354</v>
      </c>
      <c r="AP698">
        <v>-0.113024849322446</v>
      </c>
      <c r="AQ698">
        <f>(Table2[[#This Row],[Sharpe Ratio]]-AVERAGE(Table2[Sharpe Ratio]))/_xlfn.STDEV.P(Table2[Sharpe Ratio])</f>
        <v>-2.0204681676820191</v>
      </c>
      <c r="AR69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8">
        <f>_xlfn.RANK.AVG(Table2[[#This Row],[1Y Return vs Nifty Z-Score]],Table2[1Y Return vs Nifty Z-Score])</f>
        <v>660</v>
      </c>
      <c r="AT698">
        <f>_xlfn.RANK.AVG(Table2[[#This Row],[6M Return vs Nifty Z-Score]],Table2[6M Return vs Nifty Z-Score])</f>
        <v>548</v>
      </c>
      <c r="AU698">
        <f>_xlfn.RANK.AVG(Table2[[#This Row],[Sharpe Ratio Z-Score]],Table2[Sharpe Ratio Z-Score])</f>
        <v>729</v>
      </c>
      <c r="AV698">
        <f>(Table2[[#This Row],[Rank 1Y]]+Table2[[#This Row],[Rank 6M]]+Table2[[#This Row],[Rank Sharpe]])/3</f>
        <v>645.66666666666663</v>
      </c>
    </row>
    <row r="699" spans="1:48" x14ac:dyDescent="0.3">
      <c r="A699" t="s">
        <v>2504</v>
      </c>
      <c r="B699" t="s">
        <v>2505</v>
      </c>
      <c r="C699" t="s">
        <v>10313</v>
      </c>
      <c r="D699" t="s">
        <v>121</v>
      </c>
      <c r="E699">
        <v>1934.22136432</v>
      </c>
      <c r="F699">
        <v>7.88</v>
      </c>
      <c r="G699">
        <v>-70.817790696248395</v>
      </c>
      <c r="H699">
        <f>(Table2[[#This Row],[1Y Return vs Nifty]]-AVERAGE(Table2[1Y Return vs Nifty]))/_xlfn.STDEV.P(Table2[1Y Return vs Nifty])</f>
        <v>-1.577339612537225</v>
      </c>
      <c r="I699">
        <v>-13.022316818721301</v>
      </c>
      <c r="J699">
        <f>(Table2[[#This Row],[1M Return vs Nifty]]-AVERAGE(Table2[1M Return vs Nifty]))/_xlfn.STDEV.P(Table2[1M Return vs Nifty])</f>
        <v>-1.3492584579927251</v>
      </c>
      <c r="K699">
        <v>-72.025200320717403</v>
      </c>
      <c r="L699">
        <f>(Table2[[#This Row],[6M Return vs Nifty]]-AVERAGE(Table2[6M Return vs Nifty]))/_xlfn.STDEV.P(Table2[6M Return vs Nifty])</f>
        <v>-2.7617215993137134</v>
      </c>
      <c r="M699">
        <v>-1.07194549511008</v>
      </c>
      <c r="N699">
        <f>(Table2[[#This Row],[1W Return vs Nifty]]-AVERAGE(Table2[1W Return vs Nifty]))/_xlfn.STDEV.P(Table2[1W Return vs Nifty])</f>
        <v>-3.0819953257984097E-2</v>
      </c>
      <c r="O699">
        <v>8.6999999999999993</v>
      </c>
      <c r="P699">
        <v>10.068827011112999</v>
      </c>
      <c r="Q699">
        <v>14.049341937747901</v>
      </c>
      <c r="R699">
        <v>16.163370013851299</v>
      </c>
      <c r="S699" s="2">
        <f>(Table2[[#This Row],[Close Price]]-Table2[[#This Row],[20D EMA]])/Table2[[#This Row],[20D EMA]]</f>
        <v>-9.4252873563218334E-2</v>
      </c>
      <c r="T699" s="2">
        <f>(Table2[[#This Row],[Close Price]]-Table2[[#This Row],[50D EMA]])/Table2[[#This Row],[50D EMA]]</f>
        <v>-0.21738649484167155</v>
      </c>
      <c r="U699" s="2">
        <f>(Table2[[#This Row],[Close Price]]-Table2[[#This Row],[200D EMA]])/Table2[[#This Row],[200D EMA]]</f>
        <v>-0.43911963742387511</v>
      </c>
      <c r="V699">
        <v>6.2713141596643901E-2</v>
      </c>
      <c r="W699">
        <v>7.88</v>
      </c>
      <c r="X699">
        <v>7.88</v>
      </c>
      <c r="Y699">
        <v>7.88</v>
      </c>
      <c r="Z699">
        <v>7.88</v>
      </c>
      <c r="AA699">
        <v>7.88</v>
      </c>
      <c r="AB699">
        <v>7.88</v>
      </c>
      <c r="AC699" s="2">
        <f>(Table2[[#This Row],[Close Price]]/Table2[[#This Row],[Day Low]])-1</f>
        <v>0</v>
      </c>
      <c r="AD699" s="2">
        <f>(Table2[[#This Row],[Day High]]/Table2[[#This Row],[Close Price]])-1</f>
        <v>0</v>
      </c>
      <c r="AE699" s="2">
        <f>(Table2[[#This Row],[Close Price]]/Table2[[#This Row],[Current Week Low]])-1</f>
        <v>0</v>
      </c>
      <c r="AF699" s="2">
        <f>(Table2[[#This Row],[Current Week High]]/Table2[[#This Row],[Close Price]])-1</f>
        <v>0</v>
      </c>
      <c r="AG699" s="2">
        <f>(Table2[[#This Row],[Close Price]]/Table2[[#This Row],[Current Month Low]])-1</f>
        <v>0</v>
      </c>
      <c r="AH699" s="2">
        <f>(Table2[[#This Row],[Current Month High]]/Table2[[#This Row],[Close Price]])-1</f>
        <v>0</v>
      </c>
      <c r="AI699">
        <v>244.54314720812101</v>
      </c>
      <c r="AJ699">
        <v>17.436661698956701</v>
      </c>
      <c r="AK699" t="str">
        <f>IF(AND(Table2[[#This Row],[20D EMA]]&gt;Table2[[#This Row],[50D EMA]],Table2[[#This Row],[50D EMA]]&gt;Table2[[#This Row],[200D EMA]]),"Uptrend","Downtrend/NoTrend")</f>
        <v>Downtrend/NoTrend</v>
      </c>
      <c r="AL699">
        <v>-0.53</v>
      </c>
      <c r="AM699" t="s">
        <v>10353</v>
      </c>
      <c r="AN699">
        <v>-7.29</v>
      </c>
      <c r="AO699" t="s">
        <v>10353</v>
      </c>
      <c r="AP699">
        <v>2.2016370678496999E-2</v>
      </c>
      <c r="AQ699">
        <f>(Table2[[#This Row],[Sharpe Ratio]]-AVERAGE(Table2[Sharpe Ratio]))/_xlfn.STDEV.P(Table2[Sharpe Ratio])</f>
        <v>-0.4754195226944925</v>
      </c>
      <c r="AR69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9">
        <f>_xlfn.RANK.AVG(Table2[[#This Row],[1Y Return vs Nifty Z-Score]],Table2[1Y Return vs Nifty Z-Score])</f>
        <v>734</v>
      </c>
      <c r="AT699">
        <f>_xlfn.RANK.AVG(Table2[[#This Row],[6M Return vs Nifty Z-Score]],Table2[6M Return vs Nifty Z-Score])</f>
        <v>737</v>
      </c>
      <c r="AU699">
        <f>_xlfn.RANK.AVG(Table2[[#This Row],[Sharpe Ratio Z-Score]],Table2[Sharpe Ratio Z-Score])</f>
        <v>467</v>
      </c>
      <c r="AV699">
        <f>(Table2[[#This Row],[Rank 1Y]]+Table2[[#This Row],[Rank 6M]]+Table2[[#This Row],[Rank Sharpe]])/3</f>
        <v>646</v>
      </c>
    </row>
    <row r="700" spans="1:48" x14ac:dyDescent="0.3">
      <c r="A700" t="s">
        <v>366</v>
      </c>
      <c r="B700" t="s">
        <v>367</v>
      </c>
      <c r="C700" t="s">
        <v>10320</v>
      </c>
      <c r="D700" t="s">
        <v>104</v>
      </c>
      <c r="E700">
        <v>67161.510382890003</v>
      </c>
      <c r="F700">
        <v>576.1</v>
      </c>
      <c r="G700">
        <v>-32.394252336361703</v>
      </c>
      <c r="H700">
        <f>(Table2[[#This Row],[1Y Return vs Nifty]]-AVERAGE(Table2[1Y Return vs Nifty]))/_xlfn.STDEV.P(Table2[1Y Return vs Nifty])</f>
        <v>-0.92839255520574337</v>
      </c>
      <c r="I700">
        <v>2.4429412625542901</v>
      </c>
      <c r="J700">
        <f>(Table2[[#This Row],[1M Return vs Nifty]]-AVERAGE(Table2[1M Return vs Nifty]))/_xlfn.STDEV.P(Table2[1M Return vs Nifty])</f>
        <v>0.23885320746469429</v>
      </c>
      <c r="K700">
        <v>-15.8347489445625</v>
      </c>
      <c r="L700">
        <f>(Table2[[#This Row],[6M Return vs Nifty]]-AVERAGE(Table2[6M Return vs Nifty]))/_xlfn.STDEV.P(Table2[6M Return vs Nifty])</f>
        <v>-0.79814369924713868</v>
      </c>
      <c r="M700">
        <v>-1.00925617413536E-2</v>
      </c>
      <c r="N700">
        <f>(Table2[[#This Row],[1W Return vs Nifty]]-AVERAGE(Table2[1W Return vs Nifty]))/_xlfn.STDEV.P(Table2[1W Return vs Nifty])</f>
        <v>0.22433249992652202</v>
      </c>
      <c r="O700">
        <v>560.82000000000005</v>
      </c>
      <c r="P700">
        <v>542.39319623363497</v>
      </c>
      <c r="Q700">
        <v>539.22700400223403</v>
      </c>
      <c r="R700">
        <v>61.049950274440903</v>
      </c>
      <c r="S700" s="2">
        <f>(Table2[[#This Row],[Close Price]]-Table2[[#This Row],[20D EMA]])/Table2[[#This Row],[20D EMA]]</f>
        <v>2.7245818622730952E-2</v>
      </c>
      <c r="T700" s="2">
        <f>(Table2[[#This Row],[Close Price]]-Table2[[#This Row],[50D EMA]])/Table2[[#This Row],[50D EMA]]</f>
        <v>6.2144591784012548E-2</v>
      </c>
      <c r="U700" s="2">
        <f>(Table2[[#This Row],[Close Price]]-Table2[[#This Row],[200D EMA]])/Table2[[#This Row],[200D EMA]]</f>
        <v>6.8381211853427937E-2</v>
      </c>
      <c r="V700">
        <v>0.60479379151273005</v>
      </c>
      <c r="W700">
        <v>570.15</v>
      </c>
      <c r="X700">
        <v>579.25</v>
      </c>
      <c r="Y700">
        <v>570.15</v>
      </c>
      <c r="Z700">
        <v>579.25</v>
      </c>
      <c r="AA700">
        <v>570.15</v>
      </c>
      <c r="AB700">
        <v>579.25</v>
      </c>
      <c r="AC700" s="2">
        <f>(Table2[[#This Row],[Close Price]]/Table2[[#This Row],[Day Low]])-1</f>
        <v>1.0435850214855824E-2</v>
      </c>
      <c r="AD700" s="2">
        <f>(Table2[[#This Row],[Day High]]/Table2[[#This Row],[Close Price]])-1</f>
        <v>5.4678007290400732E-3</v>
      </c>
      <c r="AE700" s="2">
        <f>(Table2[[#This Row],[Close Price]]/Table2[[#This Row],[Current Week Low]])-1</f>
        <v>1.0435850214855824E-2</v>
      </c>
      <c r="AF700" s="2">
        <f>(Table2[[#This Row],[Current Week High]]/Table2[[#This Row],[Close Price]])-1</f>
        <v>5.4678007290400732E-3</v>
      </c>
      <c r="AG700" s="2">
        <f>(Table2[[#This Row],[Close Price]]/Table2[[#This Row],[Current Month Low]])-1</f>
        <v>1.0435850214855824E-2</v>
      </c>
      <c r="AH700" s="2">
        <f>(Table2[[#This Row],[Current Month High]]/Table2[[#This Row],[Close Price]])-1</f>
        <v>5.4678007290400732E-3</v>
      </c>
      <c r="AI700">
        <v>17.9916681131747</v>
      </c>
      <c r="AJ700">
        <v>31.230068337129801</v>
      </c>
      <c r="AK700" t="str">
        <f>IF(AND(Table2[[#This Row],[20D EMA]]&gt;Table2[[#This Row],[50D EMA]],Table2[[#This Row],[50D EMA]]&gt;Table2[[#This Row],[200D EMA]]),"Uptrend","Downtrend/NoTrend")</f>
        <v>Uptrend</v>
      </c>
      <c r="AL700">
        <v>0.11</v>
      </c>
      <c r="AM700" t="s">
        <v>10354</v>
      </c>
      <c r="AN700">
        <v>5.28</v>
      </c>
      <c r="AO700" t="s">
        <v>10354</v>
      </c>
      <c r="AP700">
        <v>-9.5008951551311005E-2</v>
      </c>
      <c r="AQ700">
        <f>(Table2[[#This Row],[Sharpe Ratio]]-AVERAGE(Table2[Sharpe Ratio]))/_xlfn.STDEV.P(Table2[Sharpe Ratio])</f>
        <v>-1.8143426717828295</v>
      </c>
      <c r="AR70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-3.0776932188444954</v>
      </c>
      <c r="AS700">
        <f>_xlfn.RANK.AVG(Table2[[#This Row],[1Y Return vs Nifty Z-Score]],Table2[1Y Return vs Nifty Z-Score])</f>
        <v>641</v>
      </c>
      <c r="AT700">
        <f>_xlfn.RANK.AVG(Table2[[#This Row],[6M Return vs Nifty Z-Score]],Table2[6M Return vs Nifty Z-Score])</f>
        <v>581</v>
      </c>
      <c r="AU700">
        <f>_xlfn.RANK.AVG(Table2[[#This Row],[Sharpe Ratio Z-Score]],Table2[Sharpe Ratio Z-Score])</f>
        <v>718</v>
      </c>
      <c r="AV700">
        <f>(Table2[[#This Row],[Rank 1Y]]+Table2[[#This Row],[Rank 6M]]+Table2[[#This Row],[Rank Sharpe]])/3</f>
        <v>646.66666666666663</v>
      </c>
    </row>
    <row r="701" spans="1:48" x14ac:dyDescent="0.3">
      <c r="A701" t="s">
        <v>2381</v>
      </c>
      <c r="B701" t="s">
        <v>2382</v>
      </c>
      <c r="C701" t="s">
        <v>10315</v>
      </c>
      <c r="D701" t="s">
        <v>257</v>
      </c>
      <c r="E701">
        <v>2227.9514982999999</v>
      </c>
      <c r="F701">
        <v>497.75</v>
      </c>
      <c r="G701">
        <v>-51.692426506368903</v>
      </c>
      <c r="H701">
        <f>(Table2[[#This Row],[1Y Return vs Nifty]]-AVERAGE(Table2[1Y Return vs Nifty]))/_xlfn.STDEV.P(Table2[1Y Return vs Nifty])</f>
        <v>-1.2543254045492287</v>
      </c>
      <c r="I701">
        <v>-5.1767778605614101</v>
      </c>
      <c r="J701">
        <f>(Table2[[#This Row],[1M Return vs Nifty]]-AVERAGE(Table2[1M Return vs Nifty]))/_xlfn.STDEV.P(Table2[1M Return vs Nifty])</f>
        <v>-0.54360802036183309</v>
      </c>
      <c r="K701">
        <v>-27.2447494989371</v>
      </c>
      <c r="L701">
        <f>(Table2[[#This Row],[6M Return vs Nifty]]-AVERAGE(Table2[6M Return vs Nifty]))/_xlfn.STDEV.P(Table2[6M Return vs Nifty])</f>
        <v>-1.196866691848421</v>
      </c>
      <c r="M701">
        <v>-1.3461685298449999</v>
      </c>
      <c r="N701">
        <f>(Table2[[#This Row],[1W Return vs Nifty]]-AVERAGE(Table2[1W Return vs Nifty]))/_xlfn.STDEV.P(Table2[1W Return vs Nifty])</f>
        <v>-9.6712957678416728E-2</v>
      </c>
      <c r="O701">
        <v>493.85</v>
      </c>
      <c r="P701">
        <v>501.65019424568902</v>
      </c>
      <c r="Q701">
        <v>530.82138521739103</v>
      </c>
      <c r="R701">
        <v>57.429750147560704</v>
      </c>
      <c r="S701" s="2">
        <f>(Table2[[#This Row],[Close Price]]-Table2[[#This Row],[20D EMA]])/Table2[[#This Row],[20D EMA]]</f>
        <v>7.8971347575174187E-3</v>
      </c>
      <c r="T701" s="2">
        <f>(Table2[[#This Row],[Close Price]]-Table2[[#This Row],[50D EMA]])/Table2[[#This Row],[50D EMA]]</f>
        <v>-7.7747288657060831E-3</v>
      </c>
      <c r="U701" s="2">
        <f>(Table2[[#This Row],[Close Price]]-Table2[[#This Row],[200D EMA]])/Table2[[#This Row],[200D EMA]]</f>
        <v>-6.2302284983953814E-2</v>
      </c>
      <c r="V701">
        <v>1.1051752437745299</v>
      </c>
      <c r="W701">
        <v>493.75</v>
      </c>
      <c r="X701">
        <v>504.7</v>
      </c>
      <c r="Y701">
        <v>493.75</v>
      </c>
      <c r="Z701">
        <v>504.7</v>
      </c>
      <c r="AA701">
        <v>493.75</v>
      </c>
      <c r="AB701">
        <v>504.7</v>
      </c>
      <c r="AC701" s="2">
        <f>(Table2[[#This Row],[Close Price]]/Table2[[#This Row],[Day Low]])-1</f>
        <v>8.1012658227848089E-3</v>
      </c>
      <c r="AD701" s="2">
        <f>(Table2[[#This Row],[Day High]]/Table2[[#This Row],[Close Price]])-1</f>
        <v>1.3962832747363096E-2</v>
      </c>
      <c r="AE701" s="2">
        <f>(Table2[[#This Row],[Close Price]]/Table2[[#This Row],[Current Week Low]])-1</f>
        <v>8.1012658227848089E-3</v>
      </c>
      <c r="AF701" s="2">
        <f>(Table2[[#This Row],[Current Week High]]/Table2[[#This Row],[Close Price]])-1</f>
        <v>1.3962832747363096E-2</v>
      </c>
      <c r="AG701" s="2">
        <f>(Table2[[#This Row],[Close Price]]/Table2[[#This Row],[Current Month Low]])-1</f>
        <v>8.1012658227848089E-3</v>
      </c>
      <c r="AH701" s="2">
        <f>(Table2[[#This Row],[Current Month High]]/Table2[[#This Row],[Close Price]])-1</f>
        <v>1.3962832747363096E-2</v>
      </c>
      <c r="AI701">
        <v>29.593169261677499</v>
      </c>
      <c r="AJ701">
        <v>9.6365638766519908</v>
      </c>
      <c r="AK701" t="str">
        <f>IF(AND(Table2[[#This Row],[20D EMA]]&gt;Table2[[#This Row],[50D EMA]],Table2[[#This Row],[50D EMA]]&gt;Table2[[#This Row],[200D EMA]]),"Uptrend","Downtrend/NoTrend")</f>
        <v>Downtrend/NoTrend</v>
      </c>
      <c r="AL701">
        <v>-0.09</v>
      </c>
      <c r="AM701" t="s">
        <v>10353</v>
      </c>
      <c r="AN701">
        <v>5.12</v>
      </c>
      <c r="AO701" t="s">
        <v>10354</v>
      </c>
      <c r="AQ701">
        <f>(Table2[[#This Row],[Sharpe Ratio]]-AVERAGE(Table2[Sharpe Ratio]))/_xlfn.STDEV.P(Table2[Sharpe Ratio])</f>
        <v>-0.72731567472953307</v>
      </c>
      <c r="AR70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1">
        <f>_xlfn.RANK.AVG(Table2[[#This Row],[1Y Return vs Nifty Z-Score]],Table2[1Y Return vs Nifty Z-Score])</f>
        <v>711</v>
      </c>
      <c r="AT701">
        <f>_xlfn.RANK.AVG(Table2[[#This Row],[6M Return vs Nifty Z-Score]],Table2[6M Return vs Nifty Z-Score])</f>
        <v>681</v>
      </c>
      <c r="AU701">
        <f>_xlfn.RANK.AVG(Table2[[#This Row],[Sharpe Ratio Z-Score]],Table2[Sharpe Ratio Z-Score])</f>
        <v>548</v>
      </c>
      <c r="AV701">
        <f>(Table2[[#This Row],[Rank 1Y]]+Table2[[#This Row],[Rank 6M]]+Table2[[#This Row],[Rank Sharpe]])/3</f>
        <v>646.66666666666663</v>
      </c>
    </row>
    <row r="702" spans="1:48" x14ac:dyDescent="0.3">
      <c r="A702" t="s">
        <v>719</v>
      </c>
      <c r="B702" t="s">
        <v>720</v>
      </c>
      <c r="C702" t="s">
        <v>10320</v>
      </c>
      <c r="D702" t="s">
        <v>104</v>
      </c>
      <c r="E702">
        <v>24089.767060999999</v>
      </c>
      <c r="F702">
        <v>298</v>
      </c>
      <c r="G702">
        <v>-42.483251188036299</v>
      </c>
      <c r="H702">
        <f>(Table2[[#This Row],[1Y Return vs Nifty]]-AVERAGE(Table2[1Y Return vs Nifty]))/_xlfn.STDEV.P(Table2[1Y Return vs Nifty])</f>
        <v>-1.0987887861538561</v>
      </c>
      <c r="I702">
        <v>-3.76464525797397</v>
      </c>
      <c r="J702">
        <f>(Table2[[#This Row],[1M Return vs Nifty]]-AVERAGE(Table2[1M Return vs Nifty]))/_xlfn.STDEV.P(Table2[1M Return vs Nifty])</f>
        <v>-0.3985975557736543</v>
      </c>
      <c r="K702">
        <v>-11.0799233754404</v>
      </c>
      <c r="L702">
        <f>(Table2[[#This Row],[6M Return vs Nifty]]-AVERAGE(Table2[6M Return vs Nifty]))/_xlfn.STDEV.P(Table2[6M Return vs Nifty])</f>
        <v>-0.63198610169201963</v>
      </c>
      <c r="M702">
        <v>-0.98755730945607301</v>
      </c>
      <c r="N702">
        <f>(Table2[[#This Row],[1W Return vs Nifty]]-AVERAGE(Table2[1W Return vs Nifty]))/_xlfn.STDEV.P(Table2[1W Return vs Nifty])</f>
        <v>-1.0542331081907733E-2</v>
      </c>
      <c r="O702">
        <v>294.73</v>
      </c>
      <c r="P702">
        <v>288.91235452597698</v>
      </c>
      <c r="Q702">
        <v>292.08474027600698</v>
      </c>
      <c r="R702">
        <v>57.090860607585903</v>
      </c>
      <c r="S702" s="2">
        <f>(Table2[[#This Row],[Close Price]]-Table2[[#This Row],[20D EMA]])/Table2[[#This Row],[20D EMA]]</f>
        <v>1.1094900417331055E-2</v>
      </c>
      <c r="T702" s="2">
        <f>(Table2[[#This Row],[Close Price]]-Table2[[#This Row],[50D EMA]])/Table2[[#This Row],[50D EMA]]</f>
        <v>3.1454679357458638E-2</v>
      </c>
      <c r="U702" s="2">
        <f>(Table2[[#This Row],[Close Price]]-Table2[[#This Row],[200D EMA]])/Table2[[#This Row],[200D EMA]]</f>
        <v>2.0251861560461399E-2</v>
      </c>
      <c r="V702">
        <v>0.74355578871551897</v>
      </c>
      <c r="W702">
        <v>296.8</v>
      </c>
      <c r="X702">
        <v>302.7</v>
      </c>
      <c r="Y702">
        <v>296.8</v>
      </c>
      <c r="Z702">
        <v>302.7</v>
      </c>
      <c r="AA702">
        <v>296.8</v>
      </c>
      <c r="AB702">
        <v>302.7</v>
      </c>
      <c r="AC702" s="2">
        <f>(Table2[[#This Row],[Close Price]]/Table2[[#This Row],[Day Low]])-1</f>
        <v>4.0431266846361336E-3</v>
      </c>
      <c r="AD702" s="2">
        <f>(Table2[[#This Row],[Day High]]/Table2[[#This Row],[Close Price]])-1</f>
        <v>1.5771812080536796E-2</v>
      </c>
      <c r="AE702" s="2">
        <f>(Table2[[#This Row],[Close Price]]/Table2[[#This Row],[Current Week Low]])-1</f>
        <v>4.0431266846361336E-3</v>
      </c>
      <c r="AF702" s="2">
        <f>(Table2[[#This Row],[Current Week High]]/Table2[[#This Row],[Close Price]])-1</f>
        <v>1.5771812080536796E-2</v>
      </c>
      <c r="AG702" s="2">
        <f>(Table2[[#This Row],[Close Price]]/Table2[[#This Row],[Current Month Low]])-1</f>
        <v>4.0431266846361336E-3</v>
      </c>
      <c r="AH702" s="2">
        <f>(Table2[[#This Row],[Current Month High]]/Table2[[#This Row],[Close Price]])-1</f>
        <v>1.5771812080536796E-2</v>
      </c>
      <c r="AI702">
        <v>19.8993288590604</v>
      </c>
      <c r="AJ702">
        <v>18.324399444113499</v>
      </c>
      <c r="AK702" t="str">
        <f>IF(AND(Table2[[#This Row],[20D EMA]]&gt;Table2[[#This Row],[50D EMA]],Table2[[#This Row],[50D EMA]]&gt;Table2[[#This Row],[200D EMA]]),"Uptrend","Downtrend/NoTrend")</f>
        <v>Downtrend/NoTrend</v>
      </c>
      <c r="AL702">
        <v>0.01</v>
      </c>
      <c r="AM702" t="s">
        <v>10354</v>
      </c>
      <c r="AN702">
        <v>2.46</v>
      </c>
      <c r="AO702" t="s">
        <v>10354</v>
      </c>
      <c r="AP702">
        <v>-0.10527488254734101</v>
      </c>
      <c r="AQ702">
        <f>(Table2[[#This Row],[Sharpe Ratio]]-AVERAGE(Table2[Sharpe Ratio]))/_xlfn.STDEV.P(Table2[Sharpe Ratio])</f>
        <v>-1.931798384748403</v>
      </c>
      <c r="AR70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2">
        <f>_xlfn.RANK.AVG(Table2[[#This Row],[1Y Return vs Nifty Z-Score]],Table2[1Y Return vs Nifty Z-Score])</f>
        <v>687</v>
      </c>
      <c r="AT702">
        <f>_xlfn.RANK.AVG(Table2[[#This Row],[6M Return vs Nifty Z-Score]],Table2[6M Return vs Nifty Z-Score])</f>
        <v>529</v>
      </c>
      <c r="AU702">
        <f>_xlfn.RANK.AVG(Table2[[#This Row],[Sharpe Ratio Z-Score]],Table2[Sharpe Ratio Z-Score])</f>
        <v>726</v>
      </c>
      <c r="AV702">
        <f>(Table2[[#This Row],[Rank 1Y]]+Table2[[#This Row],[Rank 6M]]+Table2[[#This Row],[Rank Sharpe]])/3</f>
        <v>647.33333333333337</v>
      </c>
    </row>
    <row r="703" spans="1:48" x14ac:dyDescent="0.3">
      <c r="A703" t="s">
        <v>1642</v>
      </c>
      <c r="B703" t="s">
        <v>1643</v>
      </c>
      <c r="C703" t="s">
        <v>10318</v>
      </c>
      <c r="D703" t="s">
        <v>496</v>
      </c>
      <c r="E703">
        <v>5405.9715204059903</v>
      </c>
      <c r="F703">
        <v>108.51</v>
      </c>
      <c r="G703">
        <v>-40.867390651747499</v>
      </c>
      <c r="H703">
        <f>(Table2[[#This Row],[1Y Return vs Nifty]]-AVERAGE(Table2[1Y Return vs Nifty]))/_xlfn.STDEV.P(Table2[1Y Return vs Nifty])</f>
        <v>-1.0714980163590211</v>
      </c>
      <c r="I703">
        <v>-3.0278882603269599</v>
      </c>
      <c r="J703">
        <f>(Table2[[#This Row],[1M Return vs Nifty]]-AVERAGE(Table2[1M Return vs Nifty]))/_xlfn.STDEV.P(Table2[1M Return vs Nifty])</f>
        <v>-0.32294072700160614</v>
      </c>
      <c r="K703">
        <v>-13.135058264062</v>
      </c>
      <c r="L703">
        <f>(Table2[[#This Row],[6M Return vs Nifty]]-AVERAGE(Table2[6M Return vs Nifty]))/_xlfn.STDEV.P(Table2[6M Return vs Nifty])</f>
        <v>-0.70380288461727003</v>
      </c>
      <c r="M703">
        <v>-3.3214342476663199</v>
      </c>
      <c r="N703">
        <f>(Table2[[#This Row],[1W Return vs Nifty]]-AVERAGE(Table2[1W Return vs Nifty]))/_xlfn.STDEV.P(Table2[1W Return vs Nifty])</f>
        <v>-0.57134920696996838</v>
      </c>
      <c r="O703">
        <v>109.34</v>
      </c>
      <c r="P703">
        <v>108.50514025776801</v>
      </c>
      <c r="Q703">
        <v>108.816719123331</v>
      </c>
      <c r="R703">
        <v>42.475054949906102</v>
      </c>
      <c r="S703" s="2">
        <f>(Table2[[#This Row],[Close Price]]-Table2[[#This Row],[20D EMA]])/Table2[[#This Row],[20D EMA]]</f>
        <v>-7.5910005487470119E-3</v>
      </c>
      <c r="T703" s="2">
        <f>(Table2[[#This Row],[Close Price]]-Table2[[#This Row],[50D EMA]])/Table2[[#This Row],[50D EMA]]</f>
        <v>4.478812911955216E-5</v>
      </c>
      <c r="U703" s="2">
        <f>(Table2[[#This Row],[Close Price]]-Table2[[#This Row],[200D EMA]])/Table2[[#This Row],[200D EMA]]</f>
        <v>-2.8186764479028498E-3</v>
      </c>
      <c r="V703">
        <v>0.87497292761057399</v>
      </c>
      <c r="W703">
        <v>107.01</v>
      </c>
      <c r="X703">
        <v>112.27</v>
      </c>
      <c r="Y703">
        <v>107.01</v>
      </c>
      <c r="Z703">
        <v>112.27</v>
      </c>
      <c r="AA703">
        <v>107.01</v>
      </c>
      <c r="AB703">
        <v>112.27</v>
      </c>
      <c r="AC703" s="2">
        <f>(Table2[[#This Row],[Close Price]]/Table2[[#This Row],[Day Low]])-1</f>
        <v>1.4017381553125929E-2</v>
      </c>
      <c r="AD703" s="2">
        <f>(Table2[[#This Row],[Day High]]/Table2[[#This Row],[Close Price]])-1</f>
        <v>3.4651184222652232E-2</v>
      </c>
      <c r="AE703" s="2">
        <f>(Table2[[#This Row],[Close Price]]/Table2[[#This Row],[Current Week Low]])-1</f>
        <v>1.4017381553125929E-2</v>
      </c>
      <c r="AF703" s="2">
        <f>(Table2[[#This Row],[Current Week High]]/Table2[[#This Row],[Close Price]])-1</f>
        <v>3.4651184222652232E-2</v>
      </c>
      <c r="AG703" s="2">
        <f>(Table2[[#This Row],[Close Price]]/Table2[[#This Row],[Current Month Low]])-1</f>
        <v>1.4017381553125929E-2</v>
      </c>
      <c r="AH703" s="2">
        <f>(Table2[[#This Row],[Current Month High]]/Table2[[#This Row],[Close Price]])-1</f>
        <v>3.4651184222652232E-2</v>
      </c>
      <c r="AI703">
        <v>26.900746474979201</v>
      </c>
      <c r="AJ703">
        <v>18.590163934426201</v>
      </c>
      <c r="AK703" t="str">
        <f>IF(AND(Table2[[#This Row],[20D EMA]]&gt;Table2[[#This Row],[50D EMA]],Table2[[#This Row],[50D EMA]]&gt;Table2[[#This Row],[200D EMA]]),"Uptrend","Downtrend/NoTrend")</f>
        <v>Downtrend/NoTrend</v>
      </c>
      <c r="AL703">
        <v>-0.1</v>
      </c>
      <c r="AM703" t="s">
        <v>10353</v>
      </c>
      <c r="AN703">
        <v>1.66</v>
      </c>
      <c r="AO703" t="s">
        <v>10354</v>
      </c>
      <c r="AP703">
        <v>-9.2432682461234997E-2</v>
      </c>
      <c r="AQ703">
        <f>(Table2[[#This Row],[Sharpe Ratio]]-AVERAGE(Table2[Sharpe Ratio]))/_xlfn.STDEV.P(Table2[Sharpe Ratio])</f>
        <v>-1.7848667749661582</v>
      </c>
      <c r="AR70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3">
        <f>_xlfn.RANK.AVG(Table2[[#This Row],[1Y Return vs Nifty Z-Score]],Table2[1Y Return vs Nifty Z-Score])</f>
        <v>680</v>
      </c>
      <c r="AT703">
        <f>_xlfn.RANK.AVG(Table2[[#This Row],[6M Return vs Nifty Z-Score]],Table2[6M Return vs Nifty Z-Score])</f>
        <v>552</v>
      </c>
      <c r="AU703">
        <f>_xlfn.RANK.AVG(Table2[[#This Row],[Sharpe Ratio Z-Score]],Table2[Sharpe Ratio Z-Score])</f>
        <v>714</v>
      </c>
      <c r="AV703">
        <f>(Table2[[#This Row],[Rank 1Y]]+Table2[[#This Row],[Rank 6M]]+Table2[[#This Row],[Rank Sharpe]])/3</f>
        <v>648.66666666666663</v>
      </c>
    </row>
    <row r="704" spans="1:48" x14ac:dyDescent="0.3">
      <c r="A704" t="s">
        <v>1202</v>
      </c>
      <c r="B704" t="s">
        <v>1203</v>
      </c>
      <c r="C704" t="s">
        <v>10321</v>
      </c>
      <c r="D704" t="s">
        <v>231</v>
      </c>
      <c r="E704">
        <v>10000.299778889999</v>
      </c>
      <c r="F704">
        <v>511.85</v>
      </c>
      <c r="G704">
        <v>-23.883979662076499</v>
      </c>
      <c r="H704">
        <f>(Table2[[#This Row],[1Y Return vs Nifty]]-AVERAGE(Table2[1Y Return vs Nifty]))/_xlfn.STDEV.P(Table2[1Y Return vs Nifty])</f>
        <v>-0.78465992034691179</v>
      </c>
      <c r="I704">
        <v>-4.1481865214410902</v>
      </c>
      <c r="J704">
        <f>(Table2[[#This Row],[1M Return vs Nifty]]-AVERAGE(Table2[1M Return vs Nifty]))/_xlfn.STDEV.P(Table2[1M Return vs Nifty])</f>
        <v>-0.43798301908085124</v>
      </c>
      <c r="K704">
        <v>-28.954028590756899</v>
      </c>
      <c r="L704">
        <f>(Table2[[#This Row],[6M Return vs Nifty]]-AVERAGE(Table2[6M Return vs Nifty]))/_xlfn.STDEV.P(Table2[6M Return vs Nifty])</f>
        <v>-1.2565975280945152</v>
      </c>
      <c r="M704">
        <v>-4.1459848578092302</v>
      </c>
      <c r="N704">
        <f>(Table2[[#This Row],[1W Return vs Nifty]]-AVERAGE(Table2[1W Return vs Nifty]))/_xlfn.STDEV.P(Table2[1W Return vs Nifty])</f>
        <v>-0.76948032695971624</v>
      </c>
      <c r="O704">
        <v>526.95000000000005</v>
      </c>
      <c r="P704">
        <v>540.49685526326402</v>
      </c>
      <c r="Q704">
        <v>546.15818764531298</v>
      </c>
      <c r="R704">
        <v>30.669861013850198</v>
      </c>
      <c r="S704" s="2">
        <f>(Table2[[#This Row],[Close Price]]-Table2[[#This Row],[20D EMA]])/Table2[[#This Row],[20D EMA]]</f>
        <v>-2.8655470158459099E-2</v>
      </c>
      <c r="T704" s="2">
        <f>(Table2[[#This Row],[Close Price]]-Table2[[#This Row],[50D EMA]])/Table2[[#This Row],[50D EMA]]</f>
        <v>-5.3000965656517567E-2</v>
      </c>
      <c r="U704" s="2">
        <f>(Table2[[#This Row],[Close Price]]-Table2[[#This Row],[200D EMA]])/Table2[[#This Row],[200D EMA]]</f>
        <v>-6.2817309016693607E-2</v>
      </c>
      <c r="V704">
        <v>0.559462440095573</v>
      </c>
      <c r="W704">
        <v>509.9</v>
      </c>
      <c r="X704">
        <v>520.70000000000005</v>
      </c>
      <c r="Y704">
        <v>509.9</v>
      </c>
      <c r="Z704">
        <v>520.70000000000005</v>
      </c>
      <c r="AA704">
        <v>509.9</v>
      </c>
      <c r="AB704">
        <v>520.70000000000005</v>
      </c>
      <c r="AC704" s="2">
        <f>(Table2[[#This Row],[Close Price]]/Table2[[#This Row],[Day Low]])-1</f>
        <v>3.8242792704452633E-3</v>
      </c>
      <c r="AD704" s="2">
        <f>(Table2[[#This Row],[Day High]]/Table2[[#This Row],[Close Price]])-1</f>
        <v>1.7290221744651779E-2</v>
      </c>
      <c r="AE704" s="2">
        <f>(Table2[[#This Row],[Close Price]]/Table2[[#This Row],[Current Week Low]])-1</f>
        <v>3.8242792704452633E-3</v>
      </c>
      <c r="AF704" s="2">
        <f>(Table2[[#This Row],[Current Week High]]/Table2[[#This Row],[Close Price]])-1</f>
        <v>1.7290221744651779E-2</v>
      </c>
      <c r="AG704" s="2">
        <f>(Table2[[#This Row],[Close Price]]/Table2[[#This Row],[Current Month Low]])-1</f>
        <v>3.8242792704452633E-3</v>
      </c>
      <c r="AH704" s="2">
        <f>(Table2[[#This Row],[Current Month High]]/Table2[[#This Row],[Close Price]])-1</f>
        <v>1.7290221744651779E-2</v>
      </c>
      <c r="AI704">
        <v>38.595291589332703</v>
      </c>
      <c r="AJ704">
        <v>17.883463841547599</v>
      </c>
      <c r="AK704" t="str">
        <f>IF(AND(Table2[[#This Row],[20D EMA]]&gt;Table2[[#This Row],[50D EMA]],Table2[[#This Row],[50D EMA]]&gt;Table2[[#This Row],[200D EMA]]),"Uptrend","Downtrend/NoTrend")</f>
        <v>Downtrend/NoTrend</v>
      </c>
      <c r="AL704">
        <v>-0.15</v>
      </c>
      <c r="AM704" t="s">
        <v>10353</v>
      </c>
      <c r="AN704">
        <v>-2.42</v>
      </c>
      <c r="AO704" t="s">
        <v>10353</v>
      </c>
      <c r="AP704">
        <v>-5.2184796046802998E-2</v>
      </c>
      <c r="AQ704">
        <f>(Table2[[#This Row],[Sharpe Ratio]]-AVERAGE(Table2[Sharpe Ratio]))/_xlfn.STDEV.P(Table2[Sharpe Ratio])</f>
        <v>-1.3243781747610077</v>
      </c>
      <c r="AR70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4">
        <f>_xlfn.RANK.AVG(Table2[[#This Row],[1Y Return vs Nifty Z-Score]],Table2[1Y Return vs Nifty Z-Score])</f>
        <v>589</v>
      </c>
      <c r="AT704">
        <f>_xlfn.RANK.AVG(Table2[[#This Row],[6M Return vs Nifty Z-Score]],Table2[6M Return vs Nifty Z-Score])</f>
        <v>691</v>
      </c>
      <c r="AU704">
        <f>_xlfn.RANK.AVG(Table2[[#This Row],[Sharpe Ratio Z-Score]],Table2[Sharpe Ratio Z-Score])</f>
        <v>667</v>
      </c>
      <c r="AV704">
        <f>(Table2[[#This Row],[Rank 1Y]]+Table2[[#This Row],[Rank 6M]]+Table2[[#This Row],[Rank Sharpe]])/3</f>
        <v>649</v>
      </c>
    </row>
    <row r="705" spans="1:48" x14ac:dyDescent="0.3">
      <c r="A705" t="s">
        <v>2060</v>
      </c>
      <c r="B705" t="s">
        <v>2061</v>
      </c>
      <c r="C705" t="s">
        <v>10321</v>
      </c>
      <c r="D705" t="s">
        <v>92</v>
      </c>
      <c r="E705">
        <v>3059.7157634999999</v>
      </c>
      <c r="F705">
        <v>711.15</v>
      </c>
      <c r="G705">
        <v>-58.210803388634098</v>
      </c>
      <c r="H705">
        <f>(Table2[[#This Row],[1Y Return vs Nifty]]-AVERAGE(Table2[1Y Return vs Nifty]))/_xlfn.STDEV.P(Table2[1Y Return vs Nifty])</f>
        <v>-1.3644162935429311</v>
      </c>
      <c r="I705">
        <v>-3.3888266691995801</v>
      </c>
      <c r="J705">
        <f>(Table2[[#This Row],[1M Return vs Nifty]]-AVERAGE(Table2[1M Return vs Nifty]))/_xlfn.STDEV.P(Table2[1M Return vs Nifty])</f>
        <v>-0.3600051260972964</v>
      </c>
      <c r="K705">
        <v>-26.292786125930402</v>
      </c>
      <c r="L705">
        <f>(Table2[[#This Row],[6M Return vs Nifty]]-AVERAGE(Table2[6M Return vs Nifty]))/_xlfn.STDEV.P(Table2[6M Return vs Nifty])</f>
        <v>-1.1636002881244953</v>
      </c>
      <c r="M705">
        <v>-3.50419481760331</v>
      </c>
      <c r="N705">
        <f>(Table2[[#This Row],[1W Return vs Nifty]]-AVERAGE(Table2[1W Return vs Nifty]))/_xlfn.STDEV.P(Table2[1W Return vs Nifty])</f>
        <v>-0.61526471193248911</v>
      </c>
      <c r="O705">
        <v>718.47</v>
      </c>
      <c r="P705">
        <v>734.59446581085194</v>
      </c>
      <c r="Q705">
        <v>785.49568711282802</v>
      </c>
      <c r="R705">
        <v>48.187619076572197</v>
      </c>
      <c r="S705" s="2">
        <f>(Table2[[#This Row],[Close Price]]-Table2[[#This Row],[20D EMA]])/Table2[[#This Row],[20D EMA]]</f>
        <v>-1.0188316839951634E-2</v>
      </c>
      <c r="T705" s="2">
        <f>(Table2[[#This Row],[Close Price]]-Table2[[#This Row],[50D EMA]])/Table2[[#This Row],[50D EMA]]</f>
        <v>-3.1914841319929839E-2</v>
      </c>
      <c r="U705" s="2">
        <f>(Table2[[#This Row],[Close Price]]-Table2[[#This Row],[200D EMA]])/Table2[[#This Row],[200D EMA]]</f>
        <v>-9.464811625649204E-2</v>
      </c>
      <c r="V705">
        <v>0.278547754367233</v>
      </c>
      <c r="W705">
        <v>706</v>
      </c>
      <c r="X705">
        <v>722.8</v>
      </c>
      <c r="Y705">
        <v>706</v>
      </c>
      <c r="Z705">
        <v>722.8</v>
      </c>
      <c r="AA705">
        <v>706</v>
      </c>
      <c r="AB705">
        <v>722.8</v>
      </c>
      <c r="AC705" s="2">
        <f>(Table2[[#This Row],[Close Price]]/Table2[[#This Row],[Day Low]])-1</f>
        <v>7.2946175637393917E-3</v>
      </c>
      <c r="AD705" s="2">
        <f>(Table2[[#This Row],[Day High]]/Table2[[#This Row],[Close Price]])-1</f>
        <v>1.6381916613935177E-2</v>
      </c>
      <c r="AE705" s="2">
        <f>(Table2[[#This Row],[Close Price]]/Table2[[#This Row],[Current Week Low]])-1</f>
        <v>7.2946175637393917E-3</v>
      </c>
      <c r="AF705" s="2">
        <f>(Table2[[#This Row],[Current Week High]]/Table2[[#This Row],[Close Price]])-1</f>
        <v>1.6381916613935177E-2</v>
      </c>
      <c r="AG705" s="2">
        <f>(Table2[[#This Row],[Close Price]]/Table2[[#This Row],[Current Month Low]])-1</f>
        <v>7.2946175637393917E-3</v>
      </c>
      <c r="AH705" s="2">
        <f>(Table2[[#This Row],[Current Month High]]/Table2[[#This Row],[Close Price]])-1</f>
        <v>1.6381916613935177E-2</v>
      </c>
      <c r="AI705">
        <v>47.929410110384502</v>
      </c>
      <c r="AJ705">
        <v>14.924046541693601</v>
      </c>
      <c r="AK705" t="str">
        <f>IF(AND(Table2[[#This Row],[20D EMA]]&gt;Table2[[#This Row],[50D EMA]],Table2[[#This Row],[50D EMA]]&gt;Table2[[#This Row],[200D EMA]]),"Uptrend","Downtrend/NoTrend")</f>
        <v>Downtrend/NoTrend</v>
      </c>
      <c r="AL705">
        <v>-0.01</v>
      </c>
      <c r="AM705" t="s">
        <v>10353</v>
      </c>
      <c r="AN705">
        <v>6.44</v>
      </c>
      <c r="AO705" t="s">
        <v>10354</v>
      </c>
      <c r="AQ705">
        <f>(Table2[[#This Row],[Sharpe Ratio]]-AVERAGE(Table2[Sharpe Ratio]))/_xlfn.STDEV.P(Table2[Sharpe Ratio])</f>
        <v>-0.72731567472953307</v>
      </c>
      <c r="AR70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5">
        <f>_xlfn.RANK.AVG(Table2[[#This Row],[1Y Return vs Nifty Z-Score]],Table2[1Y Return vs Nifty Z-Score])</f>
        <v>725</v>
      </c>
      <c r="AT705">
        <f>_xlfn.RANK.AVG(Table2[[#This Row],[6M Return vs Nifty Z-Score]],Table2[6M Return vs Nifty Z-Score])</f>
        <v>676</v>
      </c>
      <c r="AU705">
        <f>_xlfn.RANK.AVG(Table2[[#This Row],[Sharpe Ratio Z-Score]],Table2[Sharpe Ratio Z-Score])</f>
        <v>548</v>
      </c>
      <c r="AV705">
        <f>(Table2[[#This Row],[Rank 1Y]]+Table2[[#This Row],[Rank 6M]]+Table2[[#This Row],[Rank Sharpe]])/3</f>
        <v>649.66666666666663</v>
      </c>
    </row>
    <row r="706" spans="1:48" x14ac:dyDescent="0.3">
      <c r="A706" t="s">
        <v>820</v>
      </c>
      <c r="B706" t="s">
        <v>821</v>
      </c>
      <c r="C706" t="s">
        <v>6744</v>
      </c>
      <c r="D706" t="s">
        <v>77</v>
      </c>
      <c r="E706">
        <v>19654.800168400001</v>
      </c>
      <c r="F706">
        <v>831.8</v>
      </c>
      <c r="G706">
        <v>-39.839205280545102</v>
      </c>
      <c r="H706">
        <f>(Table2[[#This Row],[1Y Return vs Nifty]]-AVERAGE(Table2[1Y Return vs Nifty]))/_xlfn.STDEV.P(Table2[1Y Return vs Nifty])</f>
        <v>-1.054132674708715</v>
      </c>
      <c r="I706">
        <v>-0.26324749561680799</v>
      </c>
      <c r="J706">
        <f>(Table2[[#This Row],[1M Return vs Nifty]]-AVERAGE(Table2[1M Return vs Nifty]))/_xlfn.STDEV.P(Table2[1M Return vs Nifty])</f>
        <v>-3.9042571137583471E-2</v>
      </c>
      <c r="K706">
        <v>-13.948242877494</v>
      </c>
      <c r="L706">
        <f>(Table2[[#This Row],[6M Return vs Nifty]]-AVERAGE(Table2[6M Return vs Nifty]))/_xlfn.STDEV.P(Table2[6M Return vs Nifty])</f>
        <v>-0.73221965822387702</v>
      </c>
      <c r="M706">
        <v>0.39900177051491198</v>
      </c>
      <c r="N706">
        <f>(Table2[[#This Row],[1W Return vs Nifty]]-AVERAGE(Table2[1W Return vs Nifty]))/_xlfn.STDEV.P(Table2[1W Return vs Nifty])</f>
        <v>0.32263370452734536</v>
      </c>
      <c r="O706">
        <v>817.24</v>
      </c>
      <c r="P706">
        <v>814.16609112746403</v>
      </c>
      <c r="Q706">
        <v>841.46080194570197</v>
      </c>
      <c r="R706">
        <v>65.755385138513802</v>
      </c>
      <c r="S706" s="2">
        <f>(Table2[[#This Row],[Close Price]]-Table2[[#This Row],[20D EMA]])/Table2[[#This Row],[20D EMA]]</f>
        <v>1.7816063824580227E-2</v>
      </c>
      <c r="T706" s="2">
        <f>(Table2[[#This Row],[Close Price]]-Table2[[#This Row],[50D EMA]])/Table2[[#This Row],[50D EMA]]</f>
        <v>2.1658859371208081E-2</v>
      </c>
      <c r="U706" s="2">
        <f>(Table2[[#This Row],[Close Price]]-Table2[[#This Row],[200D EMA]])/Table2[[#This Row],[200D EMA]]</f>
        <v>-1.1480988684634432E-2</v>
      </c>
      <c r="V706">
        <v>0.81976132850076799</v>
      </c>
      <c r="W706">
        <v>827.15</v>
      </c>
      <c r="X706">
        <v>844.4</v>
      </c>
      <c r="Y706">
        <v>827.15</v>
      </c>
      <c r="Z706">
        <v>844.4</v>
      </c>
      <c r="AA706">
        <v>827.15</v>
      </c>
      <c r="AB706">
        <v>844.4</v>
      </c>
      <c r="AC706" s="2">
        <f>(Table2[[#This Row],[Close Price]]/Table2[[#This Row],[Day Low]])-1</f>
        <v>5.6217131112856755E-3</v>
      </c>
      <c r="AD706" s="2">
        <f>(Table2[[#This Row],[Day High]]/Table2[[#This Row],[Close Price]])-1</f>
        <v>1.5147872084635861E-2</v>
      </c>
      <c r="AE706" s="2">
        <f>(Table2[[#This Row],[Close Price]]/Table2[[#This Row],[Current Week Low]])-1</f>
        <v>5.6217131112856755E-3</v>
      </c>
      <c r="AF706" s="2">
        <f>(Table2[[#This Row],[Current Week High]]/Table2[[#This Row],[Close Price]])-1</f>
        <v>1.5147872084635861E-2</v>
      </c>
      <c r="AG706" s="2">
        <f>(Table2[[#This Row],[Close Price]]/Table2[[#This Row],[Current Month Low]])-1</f>
        <v>5.6217131112856755E-3</v>
      </c>
      <c r="AH706" s="2">
        <f>(Table2[[#This Row],[Current Month High]]/Table2[[#This Row],[Close Price]])-1</f>
        <v>1.5147872084635861E-2</v>
      </c>
      <c r="AI706">
        <v>27.218081269535901</v>
      </c>
      <c r="AJ706">
        <v>18.828571428571401</v>
      </c>
      <c r="AK706" t="str">
        <f>IF(AND(Table2[[#This Row],[20D EMA]]&gt;Table2[[#This Row],[50D EMA]],Table2[[#This Row],[50D EMA]]&gt;Table2[[#This Row],[200D EMA]]),"Uptrend","Downtrend/NoTrend")</f>
        <v>Downtrend/NoTrend</v>
      </c>
      <c r="AL706">
        <v>-0.08</v>
      </c>
      <c r="AM706" t="s">
        <v>10353</v>
      </c>
      <c r="AN706">
        <v>6.09</v>
      </c>
      <c r="AO706" t="s">
        <v>10354</v>
      </c>
      <c r="AP706">
        <v>-9.2557708120199006E-2</v>
      </c>
      <c r="AQ706">
        <f>(Table2[[#This Row],[Sharpe Ratio]]-AVERAGE(Table2[Sharpe Ratio]))/_xlfn.STDEV.P(Table2[Sharpe Ratio])</f>
        <v>-1.7862972324588384</v>
      </c>
      <c r="AR70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6">
        <f>_xlfn.RANK.AVG(Table2[[#This Row],[1Y Return vs Nifty Z-Score]],Table2[1Y Return vs Nifty Z-Score])</f>
        <v>678</v>
      </c>
      <c r="AT706">
        <f>_xlfn.RANK.AVG(Table2[[#This Row],[6M Return vs Nifty Z-Score]],Table2[6M Return vs Nifty Z-Score])</f>
        <v>559</v>
      </c>
      <c r="AU706">
        <f>_xlfn.RANK.AVG(Table2[[#This Row],[Sharpe Ratio Z-Score]],Table2[Sharpe Ratio Z-Score])</f>
        <v>715</v>
      </c>
      <c r="AV706">
        <f>(Table2[[#This Row],[Rank 1Y]]+Table2[[#This Row],[Rank 6M]]+Table2[[#This Row],[Rank Sharpe]])/3</f>
        <v>650.66666666666663</v>
      </c>
    </row>
    <row r="707" spans="1:48" x14ac:dyDescent="0.3">
      <c r="A707" t="s">
        <v>1213</v>
      </c>
      <c r="B707" t="s">
        <v>1214</v>
      </c>
      <c r="C707" t="s">
        <v>10309</v>
      </c>
      <c r="D707" t="s">
        <v>21</v>
      </c>
      <c r="E707">
        <v>9802.4058840199996</v>
      </c>
      <c r="F707">
        <v>475.85</v>
      </c>
      <c r="G707">
        <v>-25.598292994804901</v>
      </c>
      <c r="H707">
        <f>(Table2[[#This Row],[1Y Return vs Nifty]]-AVERAGE(Table2[1Y Return vs Nifty]))/_xlfn.STDEV.P(Table2[1Y Return vs Nifty])</f>
        <v>-0.8136134899582842</v>
      </c>
      <c r="I707">
        <v>-6.17541278502057</v>
      </c>
      <c r="J707">
        <f>(Table2[[#This Row],[1M Return vs Nifty]]-AVERAGE(Table2[1M Return vs Nifty]))/_xlfn.STDEV.P(Table2[1M Return vs Nifty])</f>
        <v>-0.64615682780701544</v>
      </c>
      <c r="K707">
        <v>-22.1491965534922</v>
      </c>
      <c r="L707">
        <f>(Table2[[#This Row],[6M Return vs Nifty]]-AVERAGE(Table2[6M Return vs Nifty]))/_xlfn.STDEV.P(Table2[6M Return vs Nifty])</f>
        <v>-1.0188023605029584</v>
      </c>
      <c r="M707">
        <v>-5.5001356700631296</v>
      </c>
      <c r="N707">
        <f>(Table2[[#This Row],[1W Return vs Nifty]]-AVERAGE(Table2[1W Return vs Nifty]))/_xlfn.STDEV.P(Table2[1W Return vs Nifty])</f>
        <v>-1.094868985662413</v>
      </c>
      <c r="O707">
        <v>495.52</v>
      </c>
      <c r="P707">
        <v>501.56550368931897</v>
      </c>
      <c r="Q707">
        <v>482.93326594440299</v>
      </c>
      <c r="R707">
        <v>28.348093619347502</v>
      </c>
      <c r="S707" s="2">
        <f>(Table2[[#This Row],[Close Price]]-Table2[[#This Row],[20D EMA]])/Table2[[#This Row],[20D EMA]]</f>
        <v>-3.9695673232160077E-2</v>
      </c>
      <c r="T707" s="2">
        <f>(Table2[[#This Row],[Close Price]]-Table2[[#This Row],[50D EMA]])/Table2[[#This Row],[50D EMA]]</f>
        <v>-5.1270479130175017E-2</v>
      </c>
      <c r="U707" s="2">
        <f>(Table2[[#This Row],[Close Price]]-Table2[[#This Row],[200D EMA]])/Table2[[#This Row],[200D EMA]]</f>
        <v>-1.4667173383782633E-2</v>
      </c>
      <c r="V707">
        <v>1.0330602787733001</v>
      </c>
      <c r="W707">
        <v>474.55</v>
      </c>
      <c r="X707">
        <v>488.25</v>
      </c>
      <c r="Y707">
        <v>474.55</v>
      </c>
      <c r="Z707">
        <v>488.25</v>
      </c>
      <c r="AA707">
        <v>474.55</v>
      </c>
      <c r="AB707">
        <v>488.25</v>
      </c>
      <c r="AC707" s="2">
        <f>(Table2[[#This Row],[Close Price]]/Table2[[#This Row],[Day Low]])-1</f>
        <v>2.7394373617111167E-3</v>
      </c>
      <c r="AD707" s="2">
        <f>(Table2[[#This Row],[Day High]]/Table2[[#This Row],[Close Price]])-1</f>
        <v>2.6058631921824116E-2</v>
      </c>
      <c r="AE707" s="2">
        <f>(Table2[[#This Row],[Close Price]]/Table2[[#This Row],[Current Week Low]])-1</f>
        <v>2.7394373617111167E-3</v>
      </c>
      <c r="AF707" s="2">
        <f>(Table2[[#This Row],[Current Week High]]/Table2[[#This Row],[Close Price]])-1</f>
        <v>2.6058631921824116E-2</v>
      </c>
      <c r="AG707" s="2">
        <f>(Table2[[#This Row],[Close Price]]/Table2[[#This Row],[Current Month Low]])-1</f>
        <v>2.7394373617111167E-3</v>
      </c>
      <c r="AH707" s="2">
        <f>(Table2[[#This Row],[Current Month High]]/Table2[[#This Row],[Close Price]])-1</f>
        <v>2.6058631921824116E-2</v>
      </c>
      <c r="AI707">
        <v>20.836398024587499</v>
      </c>
      <c r="AJ707">
        <v>21.127656866488401</v>
      </c>
      <c r="AK707" t="str">
        <f>IF(AND(Table2[[#This Row],[20D EMA]]&gt;Table2[[#This Row],[50D EMA]],Table2[[#This Row],[50D EMA]]&gt;Table2[[#This Row],[200D EMA]]),"Uptrend","Downtrend/NoTrend")</f>
        <v>Downtrend/NoTrend</v>
      </c>
      <c r="AL707">
        <v>0</v>
      </c>
      <c r="AM707">
        <v>0</v>
      </c>
      <c r="AN707">
        <v>-2.36</v>
      </c>
      <c r="AO707" t="s">
        <v>10353</v>
      </c>
      <c r="AP707">
        <v>-8.5388624320018994E-2</v>
      </c>
      <c r="AQ707">
        <f>(Table2[[#This Row],[Sharpe Ratio]]-AVERAGE(Table2[Sharpe Ratio]))/_xlfn.STDEV.P(Table2[Sharpe Ratio])</f>
        <v>-1.7042735125073094</v>
      </c>
      <c r="AR70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7">
        <f>_xlfn.RANK.AVG(Table2[[#This Row],[1Y Return vs Nifty Z-Score]],Table2[1Y Return vs Nifty Z-Score])</f>
        <v>596</v>
      </c>
      <c r="AT707">
        <f>_xlfn.RANK.AVG(Table2[[#This Row],[6M Return vs Nifty Z-Score]],Table2[6M Return vs Nifty Z-Score])</f>
        <v>648</v>
      </c>
      <c r="AU707">
        <f>_xlfn.RANK.AVG(Table2[[#This Row],[Sharpe Ratio Z-Score]],Table2[Sharpe Ratio Z-Score])</f>
        <v>709</v>
      </c>
      <c r="AV707">
        <f>(Table2[[#This Row],[Rank 1Y]]+Table2[[#This Row],[Rank 6M]]+Table2[[#This Row],[Rank Sharpe]])/3</f>
        <v>651</v>
      </c>
    </row>
    <row r="708" spans="1:48" x14ac:dyDescent="0.3">
      <c r="A708" t="s">
        <v>1560</v>
      </c>
      <c r="B708" t="s">
        <v>1561</v>
      </c>
      <c r="C708" t="s">
        <v>10321</v>
      </c>
      <c r="D708" t="s">
        <v>443</v>
      </c>
      <c r="E708">
        <v>6317.4600540599904</v>
      </c>
      <c r="F708">
        <v>571.4</v>
      </c>
      <c r="G708">
        <v>-51.186838661274102</v>
      </c>
      <c r="H708">
        <f>(Table2[[#This Row],[1Y Return vs Nifty]]-AVERAGE(Table2[1Y Return vs Nifty]))/_xlfn.STDEV.P(Table2[1Y Return vs Nifty])</f>
        <v>-1.2457863746133662</v>
      </c>
      <c r="I708">
        <v>-9.98793407778731</v>
      </c>
      <c r="J708">
        <f>(Table2[[#This Row],[1M Return vs Nifty]]-AVERAGE(Table2[1M Return vs Nifty]))/_xlfn.STDEV.P(Table2[1M Return vs Nifty])</f>
        <v>-1.0376607721982403</v>
      </c>
      <c r="K708">
        <v>-14.3154659463304</v>
      </c>
      <c r="L708">
        <f>(Table2[[#This Row],[6M Return vs Nifty]]-AVERAGE(Table2[6M Return vs Nifty]))/_xlfn.STDEV.P(Table2[6M Return vs Nifty])</f>
        <v>-0.74505228520412203</v>
      </c>
      <c r="M708">
        <v>-0.48078716748843497</v>
      </c>
      <c r="N708">
        <f>(Table2[[#This Row],[1W Return vs Nifty]]-AVERAGE(Table2[1W Return vs Nifty]))/_xlfn.STDEV.P(Table2[1W Return vs Nifty])</f>
        <v>0.11122937652499007</v>
      </c>
      <c r="O708">
        <v>601.79999999999995</v>
      </c>
      <c r="P708">
        <v>624.75637691288296</v>
      </c>
      <c r="Q708">
        <v>639.84808544306395</v>
      </c>
      <c r="R708">
        <v>27.4364788770987</v>
      </c>
      <c r="S708" s="2">
        <f>(Table2[[#This Row],[Close Price]]-Table2[[#This Row],[20D EMA]])/Table2[[#This Row],[20D EMA]]</f>
        <v>-5.0515121302758356E-2</v>
      </c>
      <c r="T708" s="2">
        <f>(Table2[[#This Row],[Close Price]]-Table2[[#This Row],[50D EMA]])/Table2[[#This Row],[50D EMA]]</f>
        <v>-8.540349308082866E-2</v>
      </c>
      <c r="U708" s="2">
        <f>(Table2[[#This Row],[Close Price]]-Table2[[#This Row],[200D EMA]])/Table2[[#This Row],[200D EMA]]</f>
        <v>-0.10697552591044635</v>
      </c>
      <c r="V708">
        <v>0.66082481541859395</v>
      </c>
      <c r="W708">
        <v>569.65</v>
      </c>
      <c r="X708">
        <v>596</v>
      </c>
      <c r="Y708">
        <v>569.65</v>
      </c>
      <c r="Z708">
        <v>596</v>
      </c>
      <c r="AA708">
        <v>569.65</v>
      </c>
      <c r="AB708">
        <v>596</v>
      </c>
      <c r="AC708" s="2">
        <f>(Table2[[#This Row],[Close Price]]/Table2[[#This Row],[Day Low]])-1</f>
        <v>3.0720617923285509E-3</v>
      </c>
      <c r="AD708" s="2">
        <f>(Table2[[#This Row],[Day High]]/Table2[[#This Row],[Close Price]])-1</f>
        <v>4.3052152607630401E-2</v>
      </c>
      <c r="AE708" s="2">
        <f>(Table2[[#This Row],[Close Price]]/Table2[[#This Row],[Current Week Low]])-1</f>
        <v>3.0720617923285509E-3</v>
      </c>
      <c r="AF708" s="2">
        <f>(Table2[[#This Row],[Current Week High]]/Table2[[#This Row],[Close Price]])-1</f>
        <v>4.3052152607630401E-2</v>
      </c>
      <c r="AG708" s="2">
        <f>(Table2[[#This Row],[Close Price]]/Table2[[#This Row],[Current Month Low]])-1</f>
        <v>3.0720617923285509E-3</v>
      </c>
      <c r="AH708" s="2">
        <f>(Table2[[#This Row],[Current Month High]]/Table2[[#This Row],[Close Price]])-1</f>
        <v>4.3052152607630401E-2</v>
      </c>
      <c r="AI708">
        <v>35.806790339516901</v>
      </c>
      <c r="AJ708">
        <v>9.6000767238898899</v>
      </c>
      <c r="AK708" t="str">
        <f>IF(AND(Table2[[#This Row],[20D EMA]]&gt;Table2[[#This Row],[50D EMA]],Table2[[#This Row],[50D EMA]]&gt;Table2[[#This Row],[200D EMA]]),"Uptrend","Downtrend/NoTrend")</f>
        <v>Downtrend/NoTrend</v>
      </c>
      <c r="AL708">
        <v>-0.23</v>
      </c>
      <c r="AM708" t="s">
        <v>10353</v>
      </c>
      <c r="AN708">
        <v>-1.83</v>
      </c>
      <c r="AO708" t="s">
        <v>10353</v>
      </c>
      <c r="AP708">
        <v>-7.5935800035772993E-2</v>
      </c>
      <c r="AQ708">
        <f>(Table2[[#This Row],[Sharpe Ratio]]-AVERAGE(Table2[Sharpe Ratio]))/_xlfn.STDEV.P(Table2[Sharpe Ratio])</f>
        <v>-1.5961208066033088</v>
      </c>
      <c r="AR70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8">
        <f>_xlfn.RANK.AVG(Table2[[#This Row],[1Y Return vs Nifty Z-Score]],Table2[1Y Return vs Nifty Z-Score])</f>
        <v>708</v>
      </c>
      <c r="AT708">
        <f>_xlfn.RANK.AVG(Table2[[#This Row],[6M Return vs Nifty Z-Score]],Table2[6M Return vs Nifty Z-Score])</f>
        <v>562</v>
      </c>
      <c r="AU708">
        <f>_xlfn.RANK.AVG(Table2[[#This Row],[Sharpe Ratio Z-Score]],Table2[Sharpe Ratio Z-Score])</f>
        <v>695</v>
      </c>
      <c r="AV708">
        <f>(Table2[[#This Row],[Rank 1Y]]+Table2[[#This Row],[Rank 6M]]+Table2[[#This Row],[Rank Sharpe]])/3</f>
        <v>655</v>
      </c>
    </row>
    <row r="709" spans="1:48" x14ac:dyDescent="0.3">
      <c r="A709" t="s">
        <v>1616</v>
      </c>
      <c r="B709" t="s">
        <v>1617</v>
      </c>
      <c r="C709" t="s">
        <v>10323</v>
      </c>
      <c r="D709" t="s">
        <v>276</v>
      </c>
      <c r="E709">
        <v>5625.717826954</v>
      </c>
      <c r="F709">
        <v>167.26</v>
      </c>
      <c r="G709">
        <v>-32.424346490286901</v>
      </c>
      <c r="H709">
        <f>(Table2[[#This Row],[1Y Return vs Nifty]]-AVERAGE(Table2[1Y Return vs Nifty]))/_xlfn.STDEV.P(Table2[1Y Return vs Nifty])</f>
        <v>-0.92890082470580115</v>
      </c>
      <c r="I709">
        <v>-1.45599282294625</v>
      </c>
      <c r="J709">
        <f>(Table2[[#This Row],[1M Return vs Nifty]]-AVERAGE(Table2[1M Return vs Nifty]))/_xlfn.STDEV.P(Table2[1M Return vs Nifty])</f>
        <v>-0.16152437896108918</v>
      </c>
      <c r="K709">
        <v>-21.486379557122198</v>
      </c>
      <c r="L709">
        <f>(Table2[[#This Row],[6M Return vs Nifty]]-AVERAGE(Table2[6M Return vs Nifty]))/_xlfn.STDEV.P(Table2[6M Return vs Nifty])</f>
        <v>-0.99564019016999439</v>
      </c>
      <c r="M709">
        <v>1.1562990095571699</v>
      </c>
      <c r="N709">
        <f>(Table2[[#This Row],[1W Return vs Nifty]]-AVERAGE(Table2[1W Return vs Nifty]))/_xlfn.STDEV.P(Table2[1W Return vs Nifty])</f>
        <v>0.50460452389352217</v>
      </c>
      <c r="O709">
        <v>164.93</v>
      </c>
      <c r="P709">
        <v>164.69150613221001</v>
      </c>
      <c r="Q709">
        <v>165.44294411603499</v>
      </c>
      <c r="R709">
        <v>54.715724663915502</v>
      </c>
      <c r="S709" s="2">
        <f>(Table2[[#This Row],[Close Price]]-Table2[[#This Row],[20D EMA]])/Table2[[#This Row],[20D EMA]]</f>
        <v>1.4127205481113103E-2</v>
      </c>
      <c r="T709" s="2">
        <f>(Table2[[#This Row],[Close Price]]-Table2[[#This Row],[50D EMA]])/Table2[[#This Row],[50D EMA]]</f>
        <v>1.559578832030392E-2</v>
      </c>
      <c r="U709" s="2">
        <f>(Table2[[#This Row],[Close Price]]-Table2[[#This Row],[200D EMA]])/Table2[[#This Row],[200D EMA]]</f>
        <v>1.0982975996187468E-2</v>
      </c>
      <c r="V709">
        <v>1.0162208378647599</v>
      </c>
      <c r="W709">
        <v>166.01</v>
      </c>
      <c r="X709">
        <v>172.5</v>
      </c>
      <c r="Y709">
        <v>166.01</v>
      </c>
      <c r="Z709">
        <v>172.5</v>
      </c>
      <c r="AA709">
        <v>166.01</v>
      </c>
      <c r="AB709">
        <v>172.5</v>
      </c>
      <c r="AC709" s="2">
        <f>(Table2[[#This Row],[Close Price]]/Table2[[#This Row],[Day Low]])-1</f>
        <v>7.5296668875368677E-3</v>
      </c>
      <c r="AD709" s="2">
        <f>(Table2[[#This Row],[Day High]]/Table2[[#This Row],[Close Price]])-1</f>
        <v>3.1328470644505613E-2</v>
      </c>
      <c r="AE709" s="2">
        <f>(Table2[[#This Row],[Close Price]]/Table2[[#This Row],[Current Week Low]])-1</f>
        <v>7.5296668875368677E-3</v>
      </c>
      <c r="AF709" s="2">
        <f>(Table2[[#This Row],[Current Week High]]/Table2[[#This Row],[Close Price]])-1</f>
        <v>3.1328470644505613E-2</v>
      </c>
      <c r="AG709" s="2">
        <f>(Table2[[#This Row],[Close Price]]/Table2[[#This Row],[Current Month Low]])-1</f>
        <v>7.5296668875368677E-3</v>
      </c>
      <c r="AH709" s="2">
        <f>(Table2[[#This Row],[Current Month High]]/Table2[[#This Row],[Close Price]])-1</f>
        <v>3.1328470644505613E-2</v>
      </c>
      <c r="AI709">
        <v>31.2925983498744</v>
      </c>
      <c r="AJ709">
        <v>28.612072279892299</v>
      </c>
      <c r="AK709" t="str">
        <f>IF(AND(Table2[[#This Row],[20D EMA]]&gt;Table2[[#This Row],[50D EMA]],Table2[[#This Row],[50D EMA]]&gt;Table2[[#This Row],[200D EMA]]),"Uptrend","Downtrend/NoTrend")</f>
        <v>Downtrend/NoTrend</v>
      </c>
      <c r="AL709">
        <v>-0.06</v>
      </c>
      <c r="AM709" t="s">
        <v>10353</v>
      </c>
      <c r="AN709">
        <v>8.89</v>
      </c>
      <c r="AO709" t="s">
        <v>10354</v>
      </c>
      <c r="AP709">
        <v>-6.7186550315315993E-2</v>
      </c>
      <c r="AQ709">
        <f>(Table2[[#This Row],[Sharpe Ratio]]-AVERAGE(Table2[Sharpe Ratio]))/_xlfn.STDEV.P(Table2[Sharpe Ratio])</f>
        <v>-1.4960179163513163</v>
      </c>
      <c r="AR70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9">
        <f>_xlfn.RANK.AVG(Table2[[#This Row],[1Y Return vs Nifty Z-Score]],Table2[1Y Return vs Nifty Z-Score])</f>
        <v>642</v>
      </c>
      <c r="AT709">
        <f>_xlfn.RANK.AVG(Table2[[#This Row],[6M Return vs Nifty Z-Score]],Table2[6M Return vs Nifty Z-Score])</f>
        <v>641</v>
      </c>
      <c r="AU709">
        <f>_xlfn.RANK.AVG(Table2[[#This Row],[Sharpe Ratio Z-Score]],Table2[Sharpe Ratio Z-Score])</f>
        <v>682</v>
      </c>
      <c r="AV709">
        <f>(Table2[[#This Row],[Rank 1Y]]+Table2[[#This Row],[Rank 6M]]+Table2[[#This Row],[Rank Sharpe]])/3</f>
        <v>655</v>
      </c>
    </row>
    <row r="710" spans="1:48" x14ac:dyDescent="0.3">
      <c r="A710" t="s">
        <v>2302</v>
      </c>
      <c r="B710" t="s">
        <v>2303</v>
      </c>
      <c r="C710" t="s">
        <v>10315</v>
      </c>
      <c r="D710" t="s">
        <v>1570</v>
      </c>
      <c r="E710">
        <v>2371.5676158000001</v>
      </c>
      <c r="F710">
        <v>573.79999999999995</v>
      </c>
      <c r="G710">
        <v>-49.965401469534697</v>
      </c>
      <c r="H710">
        <f>(Table2[[#This Row],[1Y Return vs Nifty]]-AVERAGE(Table2[1Y Return vs Nifty]))/_xlfn.STDEV.P(Table2[1Y Return vs Nifty])</f>
        <v>-1.2251571430243768</v>
      </c>
      <c r="I710">
        <v>-10.5067827968759</v>
      </c>
      <c r="J710">
        <f>(Table2[[#This Row],[1M Return vs Nifty]]-AVERAGE(Table2[1M Return vs Nifty]))/_xlfn.STDEV.P(Table2[1M Return vs Nifty])</f>
        <v>-1.090940820876501</v>
      </c>
      <c r="K710">
        <v>-38.585670310869801</v>
      </c>
      <c r="L710">
        <f>(Table2[[#This Row],[6M Return vs Nifty]]-AVERAGE(Table2[6M Return vs Nifty]))/_xlfn.STDEV.P(Table2[6M Return vs Nifty])</f>
        <v>-1.59317568968228</v>
      </c>
      <c r="M710">
        <v>-6.3127618216406898</v>
      </c>
      <c r="N710">
        <f>(Table2[[#This Row],[1W Return vs Nifty]]-AVERAGE(Table2[1W Return vs Nifty]))/_xlfn.STDEV.P(Table2[1W Return vs Nifty])</f>
        <v>-1.2901347796166678</v>
      </c>
      <c r="O710">
        <v>594.27</v>
      </c>
      <c r="P710">
        <v>629.07068595680698</v>
      </c>
      <c r="Q710">
        <v>693.29778357068199</v>
      </c>
      <c r="R710">
        <v>39.021809785132398</v>
      </c>
      <c r="S710" s="2">
        <f>(Table2[[#This Row],[Close Price]]-Table2[[#This Row],[20D EMA]])/Table2[[#This Row],[20D EMA]]</f>
        <v>-3.4445622360206686E-2</v>
      </c>
      <c r="T710" s="2">
        <f>(Table2[[#This Row],[Close Price]]-Table2[[#This Row],[50D EMA]])/Table2[[#This Row],[50D EMA]]</f>
        <v>-8.7860851237633417E-2</v>
      </c>
      <c r="U710" s="2">
        <f>(Table2[[#This Row],[Close Price]]-Table2[[#This Row],[200D EMA]])/Table2[[#This Row],[200D EMA]]</f>
        <v>-0.17236141006427894</v>
      </c>
      <c r="V710">
        <v>1.0499939955372899</v>
      </c>
      <c r="W710">
        <v>572.20000000000005</v>
      </c>
      <c r="X710">
        <v>591</v>
      </c>
      <c r="Y710">
        <v>572.20000000000005</v>
      </c>
      <c r="Z710">
        <v>591</v>
      </c>
      <c r="AA710">
        <v>572.20000000000005</v>
      </c>
      <c r="AB710">
        <v>591</v>
      </c>
      <c r="AC710" s="2">
        <f>(Table2[[#This Row],[Close Price]]/Table2[[#This Row],[Day Low]])-1</f>
        <v>2.7962250961199864E-3</v>
      </c>
      <c r="AD710" s="2">
        <f>(Table2[[#This Row],[Day High]]/Table2[[#This Row],[Close Price]])-1</f>
        <v>2.9975601254792705E-2</v>
      </c>
      <c r="AE710" s="2">
        <f>(Table2[[#This Row],[Close Price]]/Table2[[#This Row],[Current Week Low]])-1</f>
        <v>2.7962250961199864E-3</v>
      </c>
      <c r="AF710" s="2">
        <f>(Table2[[#This Row],[Current Week High]]/Table2[[#This Row],[Close Price]])-1</f>
        <v>2.9975601254792705E-2</v>
      </c>
      <c r="AG710" s="2">
        <f>(Table2[[#This Row],[Close Price]]/Table2[[#This Row],[Current Month Low]])-1</f>
        <v>2.7962250961199864E-3</v>
      </c>
      <c r="AH710" s="2">
        <f>(Table2[[#This Row],[Current Month High]]/Table2[[#This Row],[Close Price]])-1</f>
        <v>2.9975601254792705E-2</v>
      </c>
      <c r="AI710">
        <v>57.720460090623902</v>
      </c>
      <c r="AJ710">
        <v>6.0236511456023401</v>
      </c>
      <c r="AK710" t="str">
        <f>IF(AND(Table2[[#This Row],[20D EMA]]&gt;Table2[[#This Row],[50D EMA]],Table2[[#This Row],[50D EMA]]&gt;Table2[[#This Row],[200D EMA]]),"Uptrend","Downtrend/NoTrend")</f>
        <v>Downtrend/NoTrend</v>
      </c>
      <c r="AL710">
        <v>-0.18</v>
      </c>
      <c r="AM710" t="s">
        <v>10353</v>
      </c>
      <c r="AN710">
        <v>2.04</v>
      </c>
      <c r="AO710" t="s">
        <v>10354</v>
      </c>
      <c r="AQ710">
        <f>(Table2[[#This Row],[Sharpe Ratio]]-AVERAGE(Table2[Sharpe Ratio]))/_xlfn.STDEV.P(Table2[Sharpe Ratio])</f>
        <v>-0.72731567472953307</v>
      </c>
      <c r="AR71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0">
        <f>_xlfn.RANK.AVG(Table2[[#This Row],[1Y Return vs Nifty Z-Score]],Table2[1Y Return vs Nifty Z-Score])</f>
        <v>705</v>
      </c>
      <c r="AT710">
        <f>_xlfn.RANK.AVG(Table2[[#This Row],[6M Return vs Nifty Z-Score]],Table2[6M Return vs Nifty Z-Score])</f>
        <v>724</v>
      </c>
      <c r="AU710">
        <f>_xlfn.RANK.AVG(Table2[[#This Row],[Sharpe Ratio Z-Score]],Table2[Sharpe Ratio Z-Score])</f>
        <v>548</v>
      </c>
      <c r="AV710">
        <f>(Table2[[#This Row],[Rank 1Y]]+Table2[[#This Row],[Rank 6M]]+Table2[[#This Row],[Rank Sharpe]])/3</f>
        <v>659</v>
      </c>
    </row>
    <row r="711" spans="1:48" x14ac:dyDescent="0.3">
      <c r="A711" t="s">
        <v>1366</v>
      </c>
      <c r="B711" t="s">
        <v>1367</v>
      </c>
      <c r="C711" t="s">
        <v>10318</v>
      </c>
      <c r="D711" t="s">
        <v>135</v>
      </c>
      <c r="E711">
        <v>8202.31783645</v>
      </c>
      <c r="F711">
        <v>686.65</v>
      </c>
      <c r="G711">
        <v>-47.361906179174298</v>
      </c>
      <c r="H711">
        <f>(Table2[[#This Row],[1Y Return vs Nifty]]-AVERAGE(Table2[1Y Return vs Nifty]))/_xlfn.STDEV.P(Table2[1Y Return vs Nifty])</f>
        <v>-1.181185903529693</v>
      </c>
      <c r="I711">
        <v>-2.7311332983521499</v>
      </c>
      <c r="J711">
        <f>(Table2[[#This Row],[1M Return vs Nifty]]-AVERAGE(Table2[1M Return vs Nifty]))/_xlfn.STDEV.P(Table2[1M Return vs Nifty])</f>
        <v>-0.29246726096451708</v>
      </c>
      <c r="K711">
        <v>-13.776385434895399</v>
      </c>
      <c r="L711">
        <f>(Table2[[#This Row],[6M Return vs Nifty]]-AVERAGE(Table2[6M Return vs Nifty]))/_xlfn.STDEV.P(Table2[6M Return vs Nifty])</f>
        <v>-0.72621409201139819</v>
      </c>
      <c r="M711">
        <v>9.2023606240264098</v>
      </c>
      <c r="N711">
        <f>(Table2[[#This Row],[1W Return vs Nifty]]-AVERAGE(Table2[1W Return vs Nifty]))/_xlfn.STDEV.P(Table2[1W Return vs Nifty])</f>
        <v>2.437991243363669</v>
      </c>
      <c r="O711">
        <v>659.4</v>
      </c>
      <c r="P711">
        <v>667.04545324051605</v>
      </c>
      <c r="Q711">
        <v>701.07556152307302</v>
      </c>
      <c r="R711">
        <v>75.395450583953604</v>
      </c>
      <c r="S711" s="2">
        <f>(Table2[[#This Row],[Close Price]]-Table2[[#This Row],[20D EMA]])/Table2[[#This Row],[20D EMA]]</f>
        <v>4.1325447376402792E-2</v>
      </c>
      <c r="T711" s="2">
        <f>(Table2[[#This Row],[Close Price]]-Table2[[#This Row],[50D EMA]])/Table2[[#This Row],[50D EMA]]</f>
        <v>2.9390121264217851E-2</v>
      </c>
      <c r="U711" s="2">
        <f>(Table2[[#This Row],[Close Price]]-Table2[[#This Row],[200D EMA]])/Table2[[#This Row],[200D EMA]]</f>
        <v>-2.0576329164482342E-2</v>
      </c>
      <c r="V711">
        <v>4.5012084413937297</v>
      </c>
      <c r="W711">
        <v>675</v>
      </c>
      <c r="X711">
        <v>694.9</v>
      </c>
      <c r="Y711">
        <v>675</v>
      </c>
      <c r="Z711">
        <v>694.9</v>
      </c>
      <c r="AA711">
        <v>675</v>
      </c>
      <c r="AB711">
        <v>694.9</v>
      </c>
      <c r="AC711" s="2">
        <f>(Table2[[#This Row],[Close Price]]/Table2[[#This Row],[Day Low]])-1</f>
        <v>1.7259259259259307E-2</v>
      </c>
      <c r="AD711" s="2">
        <f>(Table2[[#This Row],[Day High]]/Table2[[#This Row],[Close Price]])-1</f>
        <v>1.2014854729483826E-2</v>
      </c>
      <c r="AE711" s="2">
        <f>(Table2[[#This Row],[Close Price]]/Table2[[#This Row],[Current Week Low]])-1</f>
        <v>1.7259259259259307E-2</v>
      </c>
      <c r="AF711" s="2">
        <f>(Table2[[#This Row],[Current Week High]]/Table2[[#This Row],[Close Price]])-1</f>
        <v>1.2014854729483826E-2</v>
      </c>
      <c r="AG711" s="2">
        <f>(Table2[[#This Row],[Close Price]]/Table2[[#This Row],[Current Month Low]])-1</f>
        <v>1.7259259259259307E-2</v>
      </c>
      <c r="AH711" s="2">
        <f>(Table2[[#This Row],[Current Month High]]/Table2[[#This Row],[Close Price]])-1</f>
        <v>1.2014854729483826E-2</v>
      </c>
      <c r="AI711">
        <v>23.643777761596098</v>
      </c>
      <c r="AJ711">
        <v>14.7093217507517</v>
      </c>
      <c r="AK711" t="str">
        <f>IF(AND(Table2[[#This Row],[20D EMA]]&gt;Table2[[#This Row],[50D EMA]],Table2[[#This Row],[50D EMA]]&gt;Table2[[#This Row],[200D EMA]]),"Uptrend","Downtrend/NoTrend")</f>
        <v>Downtrend/NoTrend</v>
      </c>
      <c r="AL711">
        <v>-0.16</v>
      </c>
      <c r="AM711" t="s">
        <v>10353</v>
      </c>
      <c r="AN711">
        <v>7.21</v>
      </c>
      <c r="AO711" t="s">
        <v>10354</v>
      </c>
      <c r="AP711">
        <v>-0.103921094780417</v>
      </c>
      <c r="AQ711">
        <f>(Table2[[#This Row],[Sharpe Ratio]]-AVERAGE(Table2[Sharpe Ratio]))/_xlfn.STDEV.P(Table2[Sharpe Ratio])</f>
        <v>-1.9163092773864283</v>
      </c>
      <c r="AR71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1">
        <f>_xlfn.RANK.AVG(Table2[[#This Row],[1Y Return vs Nifty Z-Score]],Table2[1Y Return vs Nifty Z-Score])</f>
        <v>700</v>
      </c>
      <c r="AT711">
        <f>_xlfn.RANK.AVG(Table2[[#This Row],[6M Return vs Nifty Z-Score]],Table2[6M Return vs Nifty Z-Score])</f>
        <v>556</v>
      </c>
      <c r="AU711">
        <f>_xlfn.RANK.AVG(Table2[[#This Row],[Sharpe Ratio Z-Score]],Table2[Sharpe Ratio Z-Score])</f>
        <v>723</v>
      </c>
      <c r="AV711">
        <f>(Table2[[#This Row],[Rank 1Y]]+Table2[[#This Row],[Rank 6M]]+Table2[[#This Row],[Rank Sharpe]])/3</f>
        <v>659.66666666666663</v>
      </c>
    </row>
    <row r="712" spans="1:48" x14ac:dyDescent="0.3">
      <c r="A712" t="s">
        <v>2077</v>
      </c>
      <c r="B712" t="s">
        <v>2078</v>
      </c>
      <c r="C712" t="s">
        <v>6744</v>
      </c>
      <c r="D712" t="s">
        <v>77</v>
      </c>
      <c r="E712">
        <v>2997.1240756399998</v>
      </c>
      <c r="F712">
        <v>229.3</v>
      </c>
      <c r="G712">
        <v>-35.781371523315997</v>
      </c>
      <c r="H712">
        <f>(Table2[[#This Row],[1Y Return vs Nifty]]-AVERAGE(Table2[1Y Return vs Nifty]))/_xlfn.STDEV.P(Table2[1Y Return vs Nifty])</f>
        <v>-0.98559866174953104</v>
      </c>
      <c r="I712">
        <v>-8.2956343354226902</v>
      </c>
      <c r="J712">
        <f>(Table2[[#This Row],[1M Return vs Nifty]]-AVERAGE(Table2[1M Return vs Nifty]))/_xlfn.STDEV.P(Table2[1M Return vs Nifty])</f>
        <v>-0.86388022820888544</v>
      </c>
      <c r="K712">
        <v>-21.841648128820299</v>
      </c>
      <c r="L712">
        <f>(Table2[[#This Row],[6M Return vs Nifty]]-AVERAGE(Table2[6M Return vs Nifty]))/_xlfn.STDEV.P(Table2[6M Return vs Nifty])</f>
        <v>-1.0080550666995436</v>
      </c>
      <c r="M712">
        <v>-2.8681238390591202</v>
      </c>
      <c r="N712">
        <f>(Table2[[#This Row],[1W Return vs Nifty]]-AVERAGE(Table2[1W Return vs Nifty]))/_xlfn.STDEV.P(Table2[1W Return vs Nifty])</f>
        <v>-0.4624233292184643</v>
      </c>
      <c r="O712">
        <v>232.41</v>
      </c>
      <c r="P712">
        <v>234.78716842533001</v>
      </c>
      <c r="Q712">
        <v>235.69300911253299</v>
      </c>
      <c r="R712">
        <v>43.845041854933001</v>
      </c>
      <c r="S712" s="2">
        <f>(Table2[[#This Row],[Close Price]]-Table2[[#This Row],[20D EMA]])/Table2[[#This Row],[20D EMA]]</f>
        <v>-1.3381524030807562E-2</v>
      </c>
      <c r="T712" s="2">
        <f>(Table2[[#This Row],[Close Price]]-Table2[[#This Row],[50D EMA]])/Table2[[#This Row],[50D EMA]]</f>
        <v>-2.3370819036369513E-2</v>
      </c>
      <c r="U712" s="2">
        <f>(Table2[[#This Row],[Close Price]]-Table2[[#This Row],[200D EMA]])/Table2[[#This Row],[200D EMA]]</f>
        <v>-2.7124305199398596E-2</v>
      </c>
      <c r="V712">
        <v>0.24089906138870801</v>
      </c>
      <c r="W712">
        <v>225.21</v>
      </c>
      <c r="X712">
        <v>234.99</v>
      </c>
      <c r="Y712">
        <v>225.21</v>
      </c>
      <c r="Z712">
        <v>234.99</v>
      </c>
      <c r="AA712">
        <v>225.21</v>
      </c>
      <c r="AB712">
        <v>234.99</v>
      </c>
      <c r="AC712" s="2">
        <f>(Table2[[#This Row],[Close Price]]/Table2[[#This Row],[Day Low]])-1</f>
        <v>1.8160827671950708E-2</v>
      </c>
      <c r="AD712" s="2">
        <f>(Table2[[#This Row],[Day High]]/Table2[[#This Row],[Close Price]])-1</f>
        <v>2.4814653292629663E-2</v>
      </c>
      <c r="AE712" s="2">
        <f>(Table2[[#This Row],[Close Price]]/Table2[[#This Row],[Current Week Low]])-1</f>
        <v>1.8160827671950708E-2</v>
      </c>
      <c r="AF712" s="2">
        <f>(Table2[[#This Row],[Current Week High]]/Table2[[#This Row],[Close Price]])-1</f>
        <v>2.4814653292629663E-2</v>
      </c>
      <c r="AG712" s="2">
        <f>(Table2[[#This Row],[Close Price]]/Table2[[#This Row],[Current Month Low]])-1</f>
        <v>1.8160827671950708E-2</v>
      </c>
      <c r="AH712" s="2">
        <f>(Table2[[#This Row],[Current Month High]]/Table2[[#This Row],[Close Price]])-1</f>
        <v>2.4814653292629663E-2</v>
      </c>
      <c r="AI712">
        <v>33.013519406890502</v>
      </c>
      <c r="AJ712">
        <v>18.195876288659701</v>
      </c>
      <c r="AK712" t="str">
        <f>IF(AND(Table2[[#This Row],[20D EMA]]&gt;Table2[[#This Row],[50D EMA]],Table2[[#This Row],[50D EMA]]&gt;Table2[[#This Row],[200D EMA]]),"Uptrend","Downtrend/NoTrend")</f>
        <v>Downtrend/NoTrend</v>
      </c>
      <c r="AL712">
        <v>-0.14000000000000001</v>
      </c>
      <c r="AM712" t="s">
        <v>10353</v>
      </c>
      <c r="AN712">
        <v>1.92</v>
      </c>
      <c r="AO712" t="s">
        <v>10354</v>
      </c>
      <c r="AP712">
        <v>-5.5718739976774997E-2</v>
      </c>
      <c r="AQ712">
        <f>(Table2[[#This Row],[Sharpe Ratio]]-AVERAGE(Table2[Sharpe Ratio]))/_xlfn.STDEV.P(Table2[Sharpe Ratio])</f>
        <v>-1.3648111276062724</v>
      </c>
      <c r="AR71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2">
        <f>_xlfn.RANK.AVG(Table2[[#This Row],[1Y Return vs Nifty Z-Score]],Table2[1Y Return vs Nifty Z-Score])</f>
        <v>663</v>
      </c>
      <c r="AT712">
        <f>_xlfn.RANK.AVG(Table2[[#This Row],[6M Return vs Nifty Z-Score]],Table2[6M Return vs Nifty Z-Score])</f>
        <v>644</v>
      </c>
      <c r="AU712">
        <f>_xlfn.RANK.AVG(Table2[[#This Row],[Sharpe Ratio Z-Score]],Table2[Sharpe Ratio Z-Score])</f>
        <v>672</v>
      </c>
      <c r="AV712">
        <f>(Table2[[#This Row],[Rank 1Y]]+Table2[[#This Row],[Rank 6M]]+Table2[[#This Row],[Rank Sharpe]])/3</f>
        <v>659.66666666666663</v>
      </c>
    </row>
    <row r="713" spans="1:48" x14ac:dyDescent="0.3">
      <c r="A713" t="s">
        <v>2221</v>
      </c>
      <c r="B713" t="s">
        <v>2222</v>
      </c>
      <c r="C713" t="s">
        <v>10310</v>
      </c>
      <c r="D713" t="s">
        <v>24</v>
      </c>
      <c r="E713">
        <v>2573.3845101419902</v>
      </c>
      <c r="F713">
        <v>49.99</v>
      </c>
      <c r="G713">
        <v>-57.6690970940314</v>
      </c>
      <c r="H713">
        <f>(Table2[[#This Row],[1Y Return vs Nifty]]-AVERAGE(Table2[1Y Return vs Nifty]))/_xlfn.STDEV.P(Table2[1Y Return vs Nifty])</f>
        <v>-1.3552672479103365</v>
      </c>
      <c r="I713">
        <v>-2.6408674118209201</v>
      </c>
      <c r="J713">
        <f>(Table2[[#This Row],[1M Return vs Nifty]]-AVERAGE(Table2[1M Return vs Nifty]))/_xlfn.STDEV.P(Table2[1M Return vs Nifty])</f>
        <v>-0.28319794863621756</v>
      </c>
      <c r="K713">
        <v>-33.294926610364001</v>
      </c>
      <c r="L713">
        <f>(Table2[[#This Row],[6M Return vs Nifty]]-AVERAGE(Table2[6M Return vs Nifty]))/_xlfn.STDEV.P(Table2[6M Return vs Nifty])</f>
        <v>-1.4082904084503474</v>
      </c>
      <c r="M713">
        <v>-2.6356520588166301</v>
      </c>
      <c r="N713">
        <f>(Table2[[#This Row],[1W Return vs Nifty]]-AVERAGE(Table2[1W Return vs Nifty]))/_xlfn.STDEV.P(Table2[1W Return vs Nifty])</f>
        <v>-0.40656272634113211</v>
      </c>
      <c r="O713">
        <v>50.92</v>
      </c>
      <c r="P713">
        <v>51.839803584555298</v>
      </c>
      <c r="Q713">
        <v>60.233809824014202</v>
      </c>
      <c r="R713">
        <v>40.6538082323287</v>
      </c>
      <c r="S713" s="2">
        <f>(Table2[[#This Row],[Close Price]]-Table2[[#This Row],[20D EMA]])/Table2[[#This Row],[20D EMA]]</f>
        <v>-1.8263943440691273E-2</v>
      </c>
      <c r="T713" s="2">
        <f>(Table2[[#This Row],[Close Price]]-Table2[[#This Row],[50D EMA]])/Table2[[#This Row],[50D EMA]]</f>
        <v>-3.5683074715707655E-2</v>
      </c>
      <c r="U713" s="2">
        <f>(Table2[[#This Row],[Close Price]]-Table2[[#This Row],[200D EMA]])/Table2[[#This Row],[200D EMA]]</f>
        <v>-0.17006743976420641</v>
      </c>
      <c r="V713">
        <v>0.90275032058202398</v>
      </c>
      <c r="W713">
        <v>49.93</v>
      </c>
      <c r="X713">
        <v>51.16</v>
      </c>
      <c r="Y713">
        <v>49.93</v>
      </c>
      <c r="Z713">
        <v>51.16</v>
      </c>
      <c r="AA713">
        <v>49.93</v>
      </c>
      <c r="AB713">
        <v>51.16</v>
      </c>
      <c r="AC713" s="2">
        <f>(Table2[[#This Row],[Close Price]]/Table2[[#This Row],[Day Low]])-1</f>
        <v>1.2016823552973843E-3</v>
      </c>
      <c r="AD713" s="2">
        <f>(Table2[[#This Row],[Day High]]/Table2[[#This Row],[Close Price]])-1</f>
        <v>2.3404680936187194E-2</v>
      </c>
      <c r="AE713" s="2">
        <f>(Table2[[#This Row],[Close Price]]/Table2[[#This Row],[Current Week Low]])-1</f>
        <v>1.2016823552973843E-3</v>
      </c>
      <c r="AF713" s="2">
        <f>(Table2[[#This Row],[Current Week High]]/Table2[[#This Row],[Close Price]])-1</f>
        <v>2.3404680936187194E-2</v>
      </c>
      <c r="AG713" s="2">
        <f>(Table2[[#This Row],[Close Price]]/Table2[[#This Row],[Current Month Low]])-1</f>
        <v>1.2016823552973843E-3</v>
      </c>
      <c r="AH713" s="2">
        <f>(Table2[[#This Row],[Current Month High]]/Table2[[#This Row],[Close Price]])-1</f>
        <v>2.3404680936187194E-2</v>
      </c>
      <c r="AI713">
        <v>64.832966593318602</v>
      </c>
      <c r="AJ713">
        <v>2.0204081632653099</v>
      </c>
      <c r="AK713" t="str">
        <f>IF(AND(Table2[[#This Row],[20D EMA]]&gt;Table2[[#This Row],[50D EMA]],Table2[[#This Row],[50D EMA]]&gt;Table2[[#This Row],[200D EMA]]),"Uptrend","Downtrend/NoTrend")</f>
        <v>Downtrend/NoTrend</v>
      </c>
      <c r="AL713">
        <v>-0.08</v>
      </c>
      <c r="AM713" t="s">
        <v>10353</v>
      </c>
      <c r="AN713">
        <v>-0.24</v>
      </c>
      <c r="AO713" t="s">
        <v>10353</v>
      </c>
      <c r="AQ713">
        <f>(Table2[[#This Row],[Sharpe Ratio]]-AVERAGE(Table2[Sharpe Ratio]))/_xlfn.STDEV.P(Table2[Sharpe Ratio])</f>
        <v>-0.72731567472953307</v>
      </c>
      <c r="AR71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3">
        <f>_xlfn.RANK.AVG(Table2[[#This Row],[1Y Return vs Nifty Z-Score]],Table2[1Y Return vs Nifty Z-Score])</f>
        <v>722</v>
      </c>
      <c r="AT713">
        <f>_xlfn.RANK.AVG(Table2[[#This Row],[6M Return vs Nifty Z-Score]],Table2[6M Return vs Nifty Z-Score])</f>
        <v>711</v>
      </c>
      <c r="AU713">
        <f>_xlfn.RANK.AVG(Table2[[#This Row],[Sharpe Ratio Z-Score]],Table2[Sharpe Ratio Z-Score])</f>
        <v>548</v>
      </c>
      <c r="AV713">
        <f>(Table2[[#This Row],[Rank 1Y]]+Table2[[#This Row],[Rank 6M]]+Table2[[#This Row],[Rank Sharpe]])/3</f>
        <v>660.33333333333337</v>
      </c>
    </row>
    <row r="714" spans="1:48" x14ac:dyDescent="0.3">
      <c r="A714" t="s">
        <v>1939</v>
      </c>
      <c r="B714" t="s">
        <v>1940</v>
      </c>
      <c r="C714" t="s">
        <v>10318</v>
      </c>
      <c r="D714" t="s">
        <v>1484</v>
      </c>
      <c r="E714">
        <v>3615.7131227909999</v>
      </c>
      <c r="F714">
        <v>135.03</v>
      </c>
      <c r="G714">
        <v>-57.8380425829858</v>
      </c>
      <c r="H714">
        <f>(Table2[[#This Row],[1Y Return vs Nifty]]-AVERAGE(Table2[1Y Return vs Nifty]))/_xlfn.STDEV.P(Table2[1Y Return vs Nifty])</f>
        <v>-1.3581206206757359</v>
      </c>
      <c r="I714">
        <v>-0.21305372313089199</v>
      </c>
      <c r="J714">
        <f>(Table2[[#This Row],[1M Return vs Nifty]]-AVERAGE(Table2[1M Return vs Nifty]))/_xlfn.STDEV.P(Table2[1M Return vs Nifty])</f>
        <v>-3.3888223554162863E-2</v>
      </c>
      <c r="K714">
        <v>-15.3246904184721</v>
      </c>
      <c r="L714">
        <f>(Table2[[#This Row],[6M Return vs Nifty]]-AVERAGE(Table2[6M Return vs Nifty]))/_xlfn.STDEV.P(Table2[6M Return vs Nifty])</f>
        <v>-0.78031968066314383</v>
      </c>
      <c r="M714">
        <v>1.63637180888315</v>
      </c>
      <c r="N714">
        <f>(Table2[[#This Row],[1W Return vs Nifty]]-AVERAGE(Table2[1W Return vs Nifty]))/_xlfn.STDEV.P(Table2[1W Return vs Nifty])</f>
        <v>0.61996113176818524</v>
      </c>
      <c r="O714">
        <v>131.69</v>
      </c>
      <c r="P714">
        <v>131.246965399023</v>
      </c>
      <c r="Q714">
        <v>138.26955380145299</v>
      </c>
      <c r="R714">
        <v>64.446039315963404</v>
      </c>
      <c r="S714" s="2">
        <f>(Table2[[#This Row],[Close Price]]-Table2[[#This Row],[20D EMA]])/Table2[[#This Row],[20D EMA]]</f>
        <v>2.5362593970688765E-2</v>
      </c>
      <c r="T714" s="2">
        <f>(Table2[[#This Row],[Close Price]]-Table2[[#This Row],[50D EMA]])/Table2[[#This Row],[50D EMA]]</f>
        <v>2.8823787197484147E-2</v>
      </c>
      <c r="U714" s="2">
        <f>(Table2[[#This Row],[Close Price]]-Table2[[#This Row],[200D EMA]])/Table2[[#This Row],[200D EMA]]</f>
        <v>-2.3429263437884488E-2</v>
      </c>
      <c r="V714">
        <v>0.55486853184694396</v>
      </c>
      <c r="W714">
        <v>132.21</v>
      </c>
      <c r="X714">
        <v>136.9</v>
      </c>
      <c r="Y714">
        <v>132.21</v>
      </c>
      <c r="Z714">
        <v>136.9</v>
      </c>
      <c r="AA714">
        <v>132.21</v>
      </c>
      <c r="AB714">
        <v>136.9</v>
      </c>
      <c r="AC714" s="2">
        <f>(Table2[[#This Row],[Close Price]]/Table2[[#This Row],[Day Low]])-1</f>
        <v>2.132970274563184E-2</v>
      </c>
      <c r="AD714" s="2">
        <f>(Table2[[#This Row],[Day High]]/Table2[[#This Row],[Close Price]])-1</f>
        <v>1.3848774346441495E-2</v>
      </c>
      <c r="AE714" s="2">
        <f>(Table2[[#This Row],[Close Price]]/Table2[[#This Row],[Current Week Low]])-1</f>
        <v>2.132970274563184E-2</v>
      </c>
      <c r="AF714" s="2">
        <f>(Table2[[#This Row],[Current Week High]]/Table2[[#This Row],[Close Price]])-1</f>
        <v>1.3848774346441495E-2</v>
      </c>
      <c r="AG714" s="2">
        <f>(Table2[[#This Row],[Close Price]]/Table2[[#This Row],[Current Month Low]])-1</f>
        <v>2.132970274563184E-2</v>
      </c>
      <c r="AH714" s="2">
        <f>(Table2[[#This Row],[Current Month High]]/Table2[[#This Row],[Close Price]])-1</f>
        <v>1.3848774346441495E-2</v>
      </c>
      <c r="AI714">
        <v>41.301932903799099</v>
      </c>
      <c r="AJ714">
        <v>29.2771661081857</v>
      </c>
      <c r="AK714" t="str">
        <f>IF(AND(Table2[[#This Row],[20D EMA]]&gt;Table2[[#This Row],[50D EMA]],Table2[[#This Row],[50D EMA]]&gt;Table2[[#This Row],[200D EMA]]),"Uptrend","Downtrend/NoTrend")</f>
        <v>Downtrend/NoTrend</v>
      </c>
      <c r="AL714">
        <v>0.01</v>
      </c>
      <c r="AM714" t="s">
        <v>10354</v>
      </c>
      <c r="AN714">
        <v>6.69</v>
      </c>
      <c r="AO714" t="s">
        <v>10354</v>
      </c>
      <c r="AP714">
        <v>-6.9120134036702002E-2</v>
      </c>
      <c r="AQ714">
        <f>(Table2[[#This Row],[Sharpe Ratio]]-AVERAGE(Table2[Sharpe Ratio]))/_xlfn.STDEV.P(Table2[Sharpe Ratio])</f>
        <v>-1.5181406497558021</v>
      </c>
      <c r="AR71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4">
        <f>_xlfn.RANK.AVG(Table2[[#This Row],[1Y Return vs Nifty Z-Score]],Table2[1Y Return vs Nifty Z-Score])</f>
        <v>724</v>
      </c>
      <c r="AT714">
        <f>_xlfn.RANK.AVG(Table2[[#This Row],[6M Return vs Nifty Z-Score]],Table2[6M Return vs Nifty Z-Score])</f>
        <v>576</v>
      </c>
      <c r="AU714">
        <f>_xlfn.RANK.AVG(Table2[[#This Row],[Sharpe Ratio Z-Score]],Table2[Sharpe Ratio Z-Score])</f>
        <v>685</v>
      </c>
      <c r="AV714">
        <f>(Table2[[#This Row],[Rank 1Y]]+Table2[[#This Row],[Rank 6M]]+Table2[[#This Row],[Rank Sharpe]])/3</f>
        <v>661.66666666666663</v>
      </c>
    </row>
    <row r="715" spans="1:48" x14ac:dyDescent="0.3">
      <c r="A715" t="s">
        <v>1933</v>
      </c>
      <c r="B715" t="s">
        <v>1934</v>
      </c>
      <c r="C715" t="s">
        <v>10324</v>
      </c>
      <c r="D715" t="s">
        <v>410</v>
      </c>
      <c r="E715">
        <v>3665.1647100599998</v>
      </c>
      <c r="F715">
        <v>23.77</v>
      </c>
      <c r="G715">
        <v>-51.226773351892497</v>
      </c>
      <c r="H715">
        <f>(Table2[[#This Row],[1Y Return vs Nifty]]-AVERAGE(Table2[1Y Return vs Nifty]))/_xlfn.STDEV.P(Table2[1Y Return vs Nifty])</f>
        <v>-1.2464608439899112</v>
      </c>
      <c r="I715">
        <v>24.676809785127301</v>
      </c>
      <c r="J715">
        <f>(Table2[[#This Row],[1M Return vs Nifty]]-AVERAGE(Table2[1M Return vs Nifty]))/_xlfn.STDEV.P(Table2[1M Return vs Nifty])</f>
        <v>2.5220266135196372</v>
      </c>
      <c r="K715">
        <v>-49.742180149399303</v>
      </c>
      <c r="L715">
        <f>(Table2[[#This Row],[6M Return vs Nifty]]-AVERAGE(Table2[6M Return vs Nifty]))/_xlfn.STDEV.P(Table2[6M Return vs Nifty])</f>
        <v>-1.9830404375940256</v>
      </c>
      <c r="M715">
        <v>13.534235960523</v>
      </c>
      <c r="N715">
        <f>(Table2[[#This Row],[1W Return vs Nifty]]-AVERAGE(Table2[1W Return vs Nifty]))/_xlfn.STDEV.P(Table2[1W Return vs Nifty])</f>
        <v>3.4788968003036844</v>
      </c>
      <c r="O715">
        <v>20.65</v>
      </c>
      <c r="P715">
        <v>20.6169124002088</v>
      </c>
      <c r="Q715">
        <v>23.721248325651601</v>
      </c>
      <c r="R715">
        <v>81.092713450772806</v>
      </c>
      <c r="S715" s="2">
        <f>(Table2[[#This Row],[Close Price]]-Table2[[#This Row],[20D EMA]])/Table2[[#This Row],[20D EMA]]</f>
        <v>0.15108958837772404</v>
      </c>
      <c r="T715" s="2">
        <f>(Table2[[#This Row],[Close Price]]-Table2[[#This Row],[50D EMA]])/Table2[[#This Row],[50D EMA]]</f>
        <v>0.15293694509558403</v>
      </c>
      <c r="U715" s="2">
        <f>(Table2[[#This Row],[Close Price]]-Table2[[#This Row],[200D EMA]])/Table2[[#This Row],[200D EMA]]</f>
        <v>2.0551900843970234E-3</v>
      </c>
      <c r="V715">
        <v>1.1836186932856001</v>
      </c>
      <c r="W715">
        <v>22.5</v>
      </c>
      <c r="X715">
        <v>24.13</v>
      </c>
      <c r="Y715">
        <v>22.5</v>
      </c>
      <c r="Z715">
        <v>24.13</v>
      </c>
      <c r="AA715">
        <v>22.5</v>
      </c>
      <c r="AB715">
        <v>24.13</v>
      </c>
      <c r="AC715" s="2">
        <f>(Table2[[#This Row],[Close Price]]/Table2[[#This Row],[Day Low]])-1</f>
        <v>5.6444444444444519E-2</v>
      </c>
      <c r="AD715" s="2">
        <f>(Table2[[#This Row],[Day High]]/Table2[[#This Row],[Close Price]])-1</f>
        <v>1.5145140933950252E-2</v>
      </c>
      <c r="AE715" s="2">
        <f>(Table2[[#This Row],[Close Price]]/Table2[[#This Row],[Current Week Low]])-1</f>
        <v>5.6444444444444519E-2</v>
      </c>
      <c r="AF715" s="2">
        <f>(Table2[[#This Row],[Current Week High]]/Table2[[#This Row],[Close Price]])-1</f>
        <v>1.5145140933950252E-2</v>
      </c>
      <c r="AG715" s="2">
        <f>(Table2[[#This Row],[Close Price]]/Table2[[#This Row],[Current Month Low]])-1</f>
        <v>5.6444444444444519E-2</v>
      </c>
      <c r="AH715" s="2">
        <f>(Table2[[#This Row],[Current Month High]]/Table2[[#This Row],[Close Price]])-1</f>
        <v>1.5145140933950252E-2</v>
      </c>
      <c r="AI715">
        <v>89.945309213293996</v>
      </c>
      <c r="AJ715">
        <v>42.335329341317298</v>
      </c>
      <c r="AK715" t="str">
        <f>IF(AND(Table2[[#This Row],[20D EMA]]&gt;Table2[[#This Row],[50D EMA]],Table2[[#This Row],[50D EMA]]&gt;Table2[[#This Row],[200D EMA]]),"Uptrend","Downtrend/NoTrend")</f>
        <v>Downtrend/NoTrend</v>
      </c>
      <c r="AL715">
        <v>-7.0000000000000007E-2</v>
      </c>
      <c r="AM715" t="s">
        <v>10353</v>
      </c>
      <c r="AN715">
        <v>6.59</v>
      </c>
      <c r="AO715" t="s">
        <v>10354</v>
      </c>
      <c r="AQ715">
        <f>(Table2[[#This Row],[Sharpe Ratio]]-AVERAGE(Table2[Sharpe Ratio]))/_xlfn.STDEV.P(Table2[Sharpe Ratio])</f>
        <v>-0.72731567472953307</v>
      </c>
      <c r="AR71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5">
        <f>_xlfn.RANK.AVG(Table2[[#This Row],[1Y Return vs Nifty Z-Score]],Table2[1Y Return vs Nifty Z-Score])</f>
        <v>709</v>
      </c>
      <c r="AT715">
        <f>_xlfn.RANK.AVG(Table2[[#This Row],[6M Return vs Nifty Z-Score]],Table2[6M Return vs Nifty Z-Score])</f>
        <v>733</v>
      </c>
      <c r="AU715">
        <f>_xlfn.RANK.AVG(Table2[[#This Row],[Sharpe Ratio Z-Score]],Table2[Sharpe Ratio Z-Score])</f>
        <v>548</v>
      </c>
      <c r="AV715">
        <f>(Table2[[#This Row],[Rank 1Y]]+Table2[[#This Row],[Rank 6M]]+Table2[[#This Row],[Rank Sharpe]])/3</f>
        <v>663.33333333333337</v>
      </c>
    </row>
    <row r="716" spans="1:48" x14ac:dyDescent="0.3">
      <c r="A716" t="s">
        <v>559</v>
      </c>
      <c r="B716" t="s">
        <v>560</v>
      </c>
      <c r="C716" t="s">
        <v>6744</v>
      </c>
      <c r="D716" t="s">
        <v>77</v>
      </c>
      <c r="E716">
        <v>36009.144767999998</v>
      </c>
      <c r="F716">
        <v>1920</v>
      </c>
      <c r="G716">
        <v>-45.147733199565501</v>
      </c>
      <c r="H716">
        <f>(Table2[[#This Row],[1Y Return vs Nifty]]-AVERAGE(Table2[1Y Return vs Nifty]))/_xlfn.STDEV.P(Table2[1Y Return vs Nifty])</f>
        <v>-1.1437900492988373</v>
      </c>
      <c r="I716">
        <v>3.2488826386493699</v>
      </c>
      <c r="J716">
        <f>(Table2[[#This Row],[1M Return vs Nifty]]-AVERAGE(Table2[1M Return vs Nifty]))/_xlfn.STDEV.P(Table2[1M Return vs Nifty])</f>
        <v>0.3216145098836341</v>
      </c>
      <c r="K716">
        <v>-19.995562791249299</v>
      </c>
      <c r="L716">
        <f>(Table2[[#This Row],[6M Return vs Nifty]]-AVERAGE(Table2[6M Return vs Nifty]))/_xlfn.STDEV.P(Table2[6M Return vs Nifty])</f>
        <v>-0.94354352992214663</v>
      </c>
      <c r="M716">
        <v>3.4608203212023398</v>
      </c>
      <c r="N716">
        <f>(Table2[[#This Row],[1W Return vs Nifty]]-AVERAGE(Table2[1W Return vs Nifty]))/_xlfn.STDEV.P(Table2[1W Return vs Nifty])</f>
        <v>1.0583575414764734</v>
      </c>
      <c r="O716">
        <v>1816.01</v>
      </c>
      <c r="P716">
        <v>1817.7011373440901</v>
      </c>
      <c r="Q716">
        <v>1923.64362825486</v>
      </c>
      <c r="R716">
        <v>86.174777711413995</v>
      </c>
      <c r="S716" s="2">
        <f>(Table2[[#This Row],[Close Price]]-Table2[[#This Row],[20D EMA]])/Table2[[#This Row],[20D EMA]]</f>
        <v>5.7262900534688688E-2</v>
      </c>
      <c r="T716" s="2">
        <f>(Table2[[#This Row],[Close Price]]-Table2[[#This Row],[50D EMA]])/Table2[[#This Row],[50D EMA]]</f>
        <v>5.6279253257981984E-2</v>
      </c>
      <c r="U716" s="2">
        <f>(Table2[[#This Row],[Close Price]]-Table2[[#This Row],[200D EMA]])/Table2[[#This Row],[200D EMA]]</f>
        <v>-1.8941285180589943E-3</v>
      </c>
      <c r="V716">
        <v>1.01048692889422</v>
      </c>
      <c r="W716">
        <v>1900</v>
      </c>
      <c r="X716">
        <v>1940</v>
      </c>
      <c r="Y716">
        <v>1900</v>
      </c>
      <c r="Z716">
        <v>1940</v>
      </c>
      <c r="AA716">
        <v>1900</v>
      </c>
      <c r="AB716">
        <v>1940</v>
      </c>
      <c r="AC716" s="2">
        <f>(Table2[[#This Row],[Close Price]]/Table2[[#This Row],[Day Low]])-1</f>
        <v>1.0526315789473717E-2</v>
      </c>
      <c r="AD716" s="2">
        <f>(Table2[[#This Row],[Day High]]/Table2[[#This Row],[Close Price]])-1</f>
        <v>1.0416666666666741E-2</v>
      </c>
      <c r="AE716" s="2">
        <f>(Table2[[#This Row],[Close Price]]/Table2[[#This Row],[Current Week Low]])-1</f>
        <v>1.0526315789473717E-2</v>
      </c>
      <c r="AF716" s="2">
        <f>(Table2[[#This Row],[Current Week High]]/Table2[[#This Row],[Close Price]])-1</f>
        <v>1.0416666666666741E-2</v>
      </c>
      <c r="AG716" s="2">
        <f>(Table2[[#This Row],[Close Price]]/Table2[[#This Row],[Current Month Low]])-1</f>
        <v>1.0526315789473717E-2</v>
      </c>
      <c r="AH716" s="2">
        <f>(Table2[[#This Row],[Current Month High]]/Table2[[#This Row],[Close Price]])-1</f>
        <v>1.0416666666666741E-2</v>
      </c>
      <c r="AI716">
        <v>26.5989583333333</v>
      </c>
      <c r="AJ716">
        <v>16.264987283517002</v>
      </c>
      <c r="AK716" t="str">
        <f>IF(AND(Table2[[#This Row],[20D EMA]]&gt;Table2[[#This Row],[50D EMA]],Table2[[#This Row],[50D EMA]]&gt;Table2[[#This Row],[200D EMA]]),"Uptrend","Downtrend/NoTrend")</f>
        <v>Downtrend/NoTrend</v>
      </c>
      <c r="AL716">
        <v>-0.04</v>
      </c>
      <c r="AM716" t="s">
        <v>10353</v>
      </c>
      <c r="AN716">
        <v>11.21</v>
      </c>
      <c r="AO716" t="s">
        <v>10354</v>
      </c>
      <c r="AP716">
        <v>-6.6028084666424E-2</v>
      </c>
      <c r="AQ716">
        <f>(Table2[[#This Row],[Sharpe Ratio]]-AVERAGE(Table2[Sharpe Ratio]))/_xlfn.STDEV.P(Table2[Sharpe Ratio])</f>
        <v>-1.4827635501579965</v>
      </c>
      <c r="AR71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6">
        <f>_xlfn.RANK.AVG(Table2[[#This Row],[1Y Return vs Nifty Z-Score]],Table2[1Y Return vs Nifty Z-Score])</f>
        <v>691</v>
      </c>
      <c r="AT716">
        <f>_xlfn.RANK.AVG(Table2[[#This Row],[6M Return vs Nifty Z-Score]],Table2[6M Return vs Nifty Z-Score])</f>
        <v>625</v>
      </c>
      <c r="AU716">
        <f>_xlfn.RANK.AVG(Table2[[#This Row],[Sharpe Ratio Z-Score]],Table2[Sharpe Ratio Z-Score])</f>
        <v>678</v>
      </c>
      <c r="AV716">
        <f>(Table2[[#This Row],[Rank 1Y]]+Table2[[#This Row],[Rank 6M]]+Table2[[#This Row],[Rank Sharpe]])/3</f>
        <v>664.66666666666663</v>
      </c>
    </row>
    <row r="717" spans="1:48" x14ac:dyDescent="0.3">
      <c r="A717" t="s">
        <v>1238</v>
      </c>
      <c r="B717" t="s">
        <v>1239</v>
      </c>
      <c r="C717" t="s">
        <v>10310</v>
      </c>
      <c r="D717" t="s">
        <v>552</v>
      </c>
      <c r="E717">
        <v>9468.317955941</v>
      </c>
      <c r="F717">
        <v>160.94</v>
      </c>
      <c r="G717">
        <v>-38.065739718297699</v>
      </c>
      <c r="H717">
        <f>(Table2[[#This Row],[1Y Return vs Nifty]]-AVERAGE(Table2[1Y Return vs Nifty]))/_xlfn.STDEV.P(Table2[1Y Return vs Nifty])</f>
        <v>-1.0241800647455297</v>
      </c>
      <c r="I717">
        <v>-5.6785838705588896</v>
      </c>
      <c r="J717">
        <f>(Table2[[#This Row],[1M Return vs Nifty]]-AVERAGE(Table2[1M Return vs Nifty]))/_xlfn.STDEV.P(Table2[1M Return vs Nifty])</f>
        <v>-0.59513797053049577</v>
      </c>
      <c r="K717">
        <v>-29.289872742135302</v>
      </c>
      <c r="L717">
        <f>(Table2[[#This Row],[6M Return vs Nifty]]-AVERAGE(Table2[6M Return vs Nifty]))/_xlfn.STDEV.P(Table2[6M Return vs Nifty])</f>
        <v>-1.2683336173652466</v>
      </c>
      <c r="M717">
        <v>-6.1804498939370598</v>
      </c>
      <c r="N717">
        <f>(Table2[[#This Row],[1W Return vs Nifty]]-AVERAGE(Table2[1W Return vs Nifty]))/_xlfn.STDEV.P(Table2[1W Return vs Nifty])</f>
        <v>-1.2583415699562213</v>
      </c>
      <c r="O717">
        <v>164.64</v>
      </c>
      <c r="P717">
        <v>165.60433736969199</v>
      </c>
      <c r="Q717">
        <v>165.06161708170899</v>
      </c>
      <c r="R717">
        <v>39.504037978227899</v>
      </c>
      <c r="S717" s="2">
        <f>(Table2[[#This Row],[Close Price]]-Table2[[#This Row],[20D EMA]])/Table2[[#This Row],[20D EMA]]</f>
        <v>-2.2473275024295365E-2</v>
      </c>
      <c r="T717" s="2">
        <f>(Table2[[#This Row],[Close Price]]-Table2[[#This Row],[50D EMA]])/Table2[[#This Row],[50D EMA]]</f>
        <v>-2.8165550756556659E-2</v>
      </c>
      <c r="U717" s="2">
        <f>(Table2[[#This Row],[Close Price]]-Table2[[#This Row],[200D EMA]])/Table2[[#This Row],[200D EMA]]</f>
        <v>-2.4970172682051834E-2</v>
      </c>
      <c r="V717">
        <v>1.11419468637341</v>
      </c>
      <c r="W717">
        <v>158.75</v>
      </c>
      <c r="X717">
        <v>162.99</v>
      </c>
      <c r="Y717">
        <v>158.75</v>
      </c>
      <c r="Z717">
        <v>162.99</v>
      </c>
      <c r="AA717">
        <v>158.75</v>
      </c>
      <c r="AB717">
        <v>162.99</v>
      </c>
      <c r="AC717" s="2">
        <f>(Table2[[#This Row],[Close Price]]/Table2[[#This Row],[Day Low]])-1</f>
        <v>1.379527559055127E-2</v>
      </c>
      <c r="AD717" s="2">
        <f>(Table2[[#This Row],[Day High]]/Table2[[#This Row],[Close Price]])-1</f>
        <v>1.2737666211010357E-2</v>
      </c>
      <c r="AE717" s="2">
        <f>(Table2[[#This Row],[Close Price]]/Table2[[#This Row],[Current Week Low]])-1</f>
        <v>1.379527559055127E-2</v>
      </c>
      <c r="AF717" s="2">
        <f>(Table2[[#This Row],[Current Week High]]/Table2[[#This Row],[Close Price]])-1</f>
        <v>1.2737666211010357E-2</v>
      </c>
      <c r="AG717" s="2">
        <f>(Table2[[#This Row],[Close Price]]/Table2[[#This Row],[Current Month Low]])-1</f>
        <v>1.379527559055127E-2</v>
      </c>
      <c r="AH717" s="2">
        <f>(Table2[[#This Row],[Current Month High]]/Table2[[#This Row],[Close Price]])-1</f>
        <v>1.2737666211010357E-2</v>
      </c>
      <c r="AI717">
        <v>30.0468362601923</v>
      </c>
      <c r="AJ717">
        <v>22.248385871629299</v>
      </c>
      <c r="AK717" t="str">
        <f>IF(AND(Table2[[#This Row],[20D EMA]]&gt;Table2[[#This Row],[50D EMA]],Table2[[#This Row],[50D EMA]]&gt;Table2[[#This Row],[200D EMA]]),"Uptrend","Downtrend/NoTrend")</f>
        <v>Downtrend/NoTrend</v>
      </c>
      <c r="AL717">
        <v>-0.12</v>
      </c>
      <c r="AM717" t="s">
        <v>10353</v>
      </c>
      <c r="AN717">
        <v>5.35</v>
      </c>
      <c r="AO717" t="s">
        <v>10354</v>
      </c>
      <c r="AP717">
        <v>-2.9587960343578999E-2</v>
      </c>
      <c r="AQ717">
        <f>(Table2[[#This Row],[Sharpe Ratio]]-AVERAGE(Table2[Sharpe Ratio]))/_xlfn.STDEV.P(Table2[Sharpe Ratio])</f>
        <v>-1.0658407416422295</v>
      </c>
      <c r="AR71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7">
        <f>_xlfn.RANK.AVG(Table2[[#This Row],[1Y Return vs Nifty Z-Score]],Table2[1Y Return vs Nifty Z-Score])</f>
        <v>673</v>
      </c>
      <c r="AT717">
        <f>_xlfn.RANK.AVG(Table2[[#This Row],[6M Return vs Nifty Z-Score]],Table2[6M Return vs Nifty Z-Score])</f>
        <v>693</v>
      </c>
      <c r="AU717">
        <f>_xlfn.RANK.AVG(Table2[[#This Row],[Sharpe Ratio Z-Score]],Table2[Sharpe Ratio Z-Score])</f>
        <v>630</v>
      </c>
      <c r="AV717">
        <f>(Table2[[#This Row],[Rank 1Y]]+Table2[[#This Row],[Rank 6M]]+Table2[[#This Row],[Rank Sharpe]])/3</f>
        <v>665.33333333333337</v>
      </c>
    </row>
    <row r="718" spans="1:48" x14ac:dyDescent="0.3">
      <c r="A718" t="s">
        <v>2237</v>
      </c>
      <c r="B718" t="s">
        <v>2238</v>
      </c>
      <c r="C718" t="s">
        <v>10312</v>
      </c>
      <c r="D718" t="s">
        <v>357</v>
      </c>
      <c r="E718">
        <v>2524.8811803399999</v>
      </c>
      <c r="F718">
        <v>50.42</v>
      </c>
      <c r="G718">
        <v>-66.732158955799406</v>
      </c>
      <c r="H718">
        <f>(Table2[[#This Row],[1Y Return vs Nifty]]-AVERAGE(Table2[1Y Return vs Nifty]))/_xlfn.STDEV.P(Table2[1Y Return vs Nifty])</f>
        <v>-1.5083361108172368</v>
      </c>
      <c r="I718">
        <v>-6.4590983579445602</v>
      </c>
      <c r="J718">
        <f>(Table2[[#This Row],[1M Return vs Nifty]]-AVERAGE(Table2[1M Return vs Nifty]))/_xlfn.STDEV.P(Table2[1M Return vs Nifty])</f>
        <v>-0.67528821153917751</v>
      </c>
      <c r="K718">
        <v>-37.140716383601898</v>
      </c>
      <c r="L718">
        <f>(Table2[[#This Row],[6M Return vs Nifty]]-AVERAGE(Table2[6M Return vs Nifty]))/_xlfn.STDEV.P(Table2[6M Return vs Nifty])</f>
        <v>-1.542681708432617</v>
      </c>
      <c r="M718">
        <v>-1.5424414762902301</v>
      </c>
      <c r="N718">
        <f>(Table2[[#This Row],[1W Return vs Nifty]]-AVERAGE(Table2[1W Return vs Nifty]))/_xlfn.STDEV.P(Table2[1W Return vs Nifty])</f>
        <v>-0.14387534919752709</v>
      </c>
      <c r="O718">
        <v>51.25</v>
      </c>
      <c r="P718">
        <v>52.4680241530749</v>
      </c>
      <c r="Q718">
        <v>59.178972716388103</v>
      </c>
      <c r="R718">
        <v>38.728250445752799</v>
      </c>
      <c r="S718" s="2">
        <f>(Table2[[#This Row],[Close Price]]-Table2[[#This Row],[20D EMA]])/Table2[[#This Row],[20D EMA]]</f>
        <v>-1.6195121951219478E-2</v>
      </c>
      <c r="T718" s="2">
        <f>(Table2[[#This Row],[Close Price]]-Table2[[#This Row],[50D EMA]])/Table2[[#This Row],[50D EMA]]</f>
        <v>-3.9033757915102919E-2</v>
      </c>
      <c r="U718" s="2">
        <f>(Table2[[#This Row],[Close Price]]-Table2[[#This Row],[200D EMA]])/Table2[[#This Row],[200D EMA]]</f>
        <v>-0.14800819132777085</v>
      </c>
      <c r="V718">
        <v>1.05477142911123</v>
      </c>
      <c r="W718">
        <v>50.17</v>
      </c>
      <c r="X718">
        <v>51.5</v>
      </c>
      <c r="Y718">
        <v>50.17</v>
      </c>
      <c r="Z718">
        <v>51.5</v>
      </c>
      <c r="AA718">
        <v>50.17</v>
      </c>
      <c r="AB718">
        <v>51.5</v>
      </c>
      <c r="AC718" s="2">
        <f>(Table2[[#This Row],[Close Price]]/Table2[[#This Row],[Day Low]])-1</f>
        <v>4.9830576041458574E-3</v>
      </c>
      <c r="AD718" s="2">
        <f>(Table2[[#This Row],[Day High]]/Table2[[#This Row],[Close Price]])-1</f>
        <v>2.1420071400237939E-2</v>
      </c>
      <c r="AE718" s="2">
        <f>(Table2[[#This Row],[Close Price]]/Table2[[#This Row],[Current Week Low]])-1</f>
        <v>4.9830576041458574E-3</v>
      </c>
      <c r="AF718" s="2">
        <f>(Table2[[#This Row],[Current Week High]]/Table2[[#This Row],[Close Price]])-1</f>
        <v>2.1420071400237939E-2</v>
      </c>
      <c r="AG718" s="2">
        <f>(Table2[[#This Row],[Close Price]]/Table2[[#This Row],[Current Month Low]])-1</f>
        <v>4.9830576041458574E-3</v>
      </c>
      <c r="AH718" s="2">
        <f>(Table2[[#This Row],[Current Month High]]/Table2[[#This Row],[Close Price]])-1</f>
        <v>2.1420071400237939E-2</v>
      </c>
      <c r="AI718">
        <v>66.699722332407703</v>
      </c>
      <c r="AJ718">
        <v>5.0416666666666696</v>
      </c>
      <c r="AK718" t="str">
        <f>IF(AND(Table2[[#This Row],[20D EMA]]&gt;Table2[[#This Row],[50D EMA]],Table2[[#This Row],[50D EMA]]&gt;Table2[[#This Row],[200D EMA]]),"Uptrend","Downtrend/NoTrend")</f>
        <v>Downtrend/NoTrend</v>
      </c>
      <c r="AL718">
        <v>-0.17</v>
      </c>
      <c r="AM718" t="s">
        <v>10353</v>
      </c>
      <c r="AN718">
        <v>-0.4</v>
      </c>
      <c r="AO718" t="s">
        <v>10353</v>
      </c>
      <c r="AQ718">
        <f>(Table2[[#This Row],[Sharpe Ratio]]-AVERAGE(Table2[Sharpe Ratio]))/_xlfn.STDEV.P(Table2[Sharpe Ratio])</f>
        <v>-0.72731567472953307</v>
      </c>
      <c r="AR71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8">
        <f>_xlfn.RANK.AVG(Table2[[#This Row],[1Y Return vs Nifty Z-Score]],Table2[1Y Return vs Nifty Z-Score])</f>
        <v>731</v>
      </c>
      <c r="AT718">
        <f>_xlfn.RANK.AVG(Table2[[#This Row],[6M Return vs Nifty Z-Score]],Table2[6M Return vs Nifty Z-Score])</f>
        <v>719</v>
      </c>
      <c r="AU718">
        <f>_xlfn.RANK.AVG(Table2[[#This Row],[Sharpe Ratio Z-Score]],Table2[Sharpe Ratio Z-Score])</f>
        <v>548</v>
      </c>
      <c r="AV718">
        <f>(Table2[[#This Row],[Rank 1Y]]+Table2[[#This Row],[Rank 6M]]+Table2[[#This Row],[Rank Sharpe]])/3</f>
        <v>666</v>
      </c>
    </row>
    <row r="719" spans="1:48" x14ac:dyDescent="0.3">
      <c r="A719" t="s">
        <v>2243</v>
      </c>
      <c r="B719" t="s">
        <v>2244</v>
      </c>
      <c r="C719" t="s">
        <v>10318</v>
      </c>
      <c r="D719" t="s">
        <v>627</v>
      </c>
      <c r="E719">
        <v>2508.3384882410001</v>
      </c>
      <c r="F719">
        <v>170.23</v>
      </c>
      <c r="G719">
        <v>-60.555906913701001</v>
      </c>
      <c r="H719">
        <f>(Table2[[#This Row],[1Y Return vs Nifty]]-AVERAGE(Table2[1Y Return vs Nifty]))/_xlfn.STDEV.P(Table2[1Y Return vs Nifty])</f>
        <v>-1.4040234743672413</v>
      </c>
      <c r="I719">
        <v>-0.72796198001162205</v>
      </c>
      <c r="J719">
        <f>(Table2[[#This Row],[1M Return vs Nifty]]-AVERAGE(Table2[1M Return vs Nifty]))/_xlfn.STDEV.P(Table2[1M Return vs Nifty])</f>
        <v>-8.6763630165236097E-2</v>
      </c>
      <c r="K719">
        <v>-38.510232454557702</v>
      </c>
      <c r="L719">
        <f>(Table2[[#This Row],[6M Return vs Nifty]]-AVERAGE(Table2[6M Return vs Nifty]))/_xlfn.STDEV.P(Table2[6M Return vs Nifty])</f>
        <v>-1.590539510334098</v>
      </c>
      <c r="M719">
        <v>-6.3102523499039904</v>
      </c>
      <c r="N719">
        <f>(Table2[[#This Row],[1W Return vs Nifty]]-AVERAGE(Table2[1W Return vs Nifty]))/_xlfn.STDEV.P(Table2[1W Return vs Nifty])</f>
        <v>-1.2895317790977687</v>
      </c>
      <c r="O719">
        <v>168.54</v>
      </c>
      <c r="P719">
        <v>171.46280833999199</v>
      </c>
      <c r="Q719">
        <v>210.309842640564</v>
      </c>
      <c r="R719">
        <v>53.300856258295198</v>
      </c>
      <c r="S719" s="2">
        <f>(Table2[[#This Row],[Close Price]]-Table2[[#This Row],[20D EMA]])/Table2[[#This Row],[20D EMA]]</f>
        <v>1.0027293224160424E-2</v>
      </c>
      <c r="T719" s="2">
        <f>(Table2[[#This Row],[Close Price]]-Table2[[#This Row],[50D EMA]])/Table2[[#This Row],[50D EMA]]</f>
        <v>-7.1899460409366482E-3</v>
      </c>
      <c r="U719" s="2">
        <f>(Table2[[#This Row],[Close Price]]-Table2[[#This Row],[200D EMA]])/Table2[[#This Row],[200D EMA]]</f>
        <v>-0.19057521101883759</v>
      </c>
      <c r="V719">
        <v>1.2731102208070699</v>
      </c>
      <c r="W719">
        <v>168.31</v>
      </c>
      <c r="X719">
        <v>172.38</v>
      </c>
      <c r="Y719">
        <v>168.31</v>
      </c>
      <c r="Z719">
        <v>172.38</v>
      </c>
      <c r="AA719">
        <v>168.31</v>
      </c>
      <c r="AB719">
        <v>172.38</v>
      </c>
      <c r="AC719" s="2">
        <f>(Table2[[#This Row],[Close Price]]/Table2[[#This Row],[Day Low]])-1</f>
        <v>1.1407521834709611E-2</v>
      </c>
      <c r="AD719" s="2">
        <f>(Table2[[#This Row],[Day High]]/Table2[[#This Row],[Close Price]])-1</f>
        <v>1.2629971215414537E-2</v>
      </c>
      <c r="AE719" s="2">
        <f>(Table2[[#This Row],[Close Price]]/Table2[[#This Row],[Current Week Low]])-1</f>
        <v>1.1407521834709611E-2</v>
      </c>
      <c r="AF719" s="2">
        <f>(Table2[[#This Row],[Current Week High]]/Table2[[#This Row],[Close Price]])-1</f>
        <v>1.2629971215414537E-2</v>
      </c>
      <c r="AG719" s="2">
        <f>(Table2[[#This Row],[Close Price]]/Table2[[#This Row],[Current Month Low]])-1</f>
        <v>1.1407521834709611E-2</v>
      </c>
      <c r="AH719" s="2">
        <f>(Table2[[#This Row],[Current Month High]]/Table2[[#This Row],[Close Price]])-1</f>
        <v>1.2629971215414537E-2</v>
      </c>
      <c r="AI719">
        <v>83.281442753921098</v>
      </c>
      <c r="AJ719">
        <v>18.280989438576899</v>
      </c>
      <c r="AK719" t="str">
        <f>IF(AND(Table2[[#This Row],[20D EMA]]&gt;Table2[[#This Row],[50D EMA]],Table2[[#This Row],[50D EMA]]&gt;Table2[[#This Row],[200D EMA]]),"Uptrend","Downtrend/NoTrend")</f>
        <v>Downtrend/NoTrend</v>
      </c>
      <c r="AL719">
        <v>-0.14000000000000001</v>
      </c>
      <c r="AM719" t="s">
        <v>10353</v>
      </c>
      <c r="AN719">
        <v>8.73</v>
      </c>
      <c r="AO719" t="s">
        <v>10354</v>
      </c>
      <c r="AQ719">
        <f>(Table2[[#This Row],[Sharpe Ratio]]-AVERAGE(Table2[Sharpe Ratio]))/_xlfn.STDEV.P(Table2[Sharpe Ratio])</f>
        <v>-0.72731567472953307</v>
      </c>
      <c r="AR71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9">
        <f>_xlfn.RANK.AVG(Table2[[#This Row],[1Y Return vs Nifty Z-Score]],Table2[1Y Return vs Nifty Z-Score])</f>
        <v>728</v>
      </c>
      <c r="AT719">
        <f>_xlfn.RANK.AVG(Table2[[#This Row],[6M Return vs Nifty Z-Score]],Table2[6M Return vs Nifty Z-Score])</f>
        <v>723</v>
      </c>
      <c r="AU719">
        <f>_xlfn.RANK.AVG(Table2[[#This Row],[Sharpe Ratio Z-Score]],Table2[Sharpe Ratio Z-Score])</f>
        <v>548</v>
      </c>
      <c r="AV719">
        <f>(Table2[[#This Row],[Rank 1Y]]+Table2[[#This Row],[Rank 6M]]+Table2[[#This Row],[Rank Sharpe]])/3</f>
        <v>666.33333333333337</v>
      </c>
    </row>
    <row r="720" spans="1:48" x14ac:dyDescent="0.3">
      <c r="A720" t="s">
        <v>1143</v>
      </c>
      <c r="B720" t="s">
        <v>1144</v>
      </c>
      <c r="C720" t="s">
        <v>10323</v>
      </c>
      <c r="D720" t="s">
        <v>573</v>
      </c>
      <c r="E720">
        <v>10737.772375160001</v>
      </c>
      <c r="F720">
        <v>2100.0500000000002</v>
      </c>
      <c r="G720">
        <v>-46.390246090136998</v>
      </c>
      <c r="H720">
        <f>(Table2[[#This Row],[1Y Return vs Nifty]]-AVERAGE(Table2[1Y Return vs Nifty]))/_xlfn.STDEV.P(Table2[1Y Return vs Nifty])</f>
        <v>-1.1647752349025295</v>
      </c>
      <c r="I720">
        <v>-1.5591023308888201</v>
      </c>
      <c r="J720">
        <f>(Table2[[#This Row],[1M Return vs Nifty]]-AVERAGE(Table2[1M Return vs Nifty]))/_xlfn.STDEV.P(Table2[1M Return vs Nifty])</f>
        <v>-0.17211258974442087</v>
      </c>
      <c r="K720">
        <v>-15.367496243072299</v>
      </c>
      <c r="L720">
        <f>(Table2[[#This Row],[6M Return vs Nifty]]-AVERAGE(Table2[6M Return vs Nifty]))/_xlfn.STDEV.P(Table2[6M Return vs Nifty])</f>
        <v>-0.78181553216674549</v>
      </c>
      <c r="M720">
        <v>-0.29632487892260101</v>
      </c>
      <c r="N720">
        <f>(Table2[[#This Row],[1W Return vs Nifty]]-AVERAGE(Table2[1W Return vs Nifty]))/_xlfn.STDEV.P(Table2[1W Return vs Nifty])</f>
        <v>0.15555378715526819</v>
      </c>
      <c r="O720">
        <v>2078.58</v>
      </c>
      <c r="P720">
        <v>2066.4760351834502</v>
      </c>
      <c r="Q720">
        <v>2140.2311394425101</v>
      </c>
      <c r="R720">
        <v>57.634015486989597</v>
      </c>
      <c r="S720" s="2">
        <f>(Table2[[#This Row],[Close Price]]-Table2[[#This Row],[20D EMA]])/Table2[[#This Row],[20D EMA]]</f>
        <v>1.0329167027490043E-2</v>
      </c>
      <c r="T720" s="2">
        <f>(Table2[[#This Row],[Close Price]]-Table2[[#This Row],[50D EMA]])/Table2[[#This Row],[50D EMA]]</f>
        <v>1.6246965483715108E-2</v>
      </c>
      <c r="U720" s="2">
        <f>(Table2[[#This Row],[Close Price]]-Table2[[#This Row],[200D EMA]])/Table2[[#This Row],[200D EMA]]</f>
        <v>-1.8774205599576658E-2</v>
      </c>
      <c r="V720">
        <v>0.95319760293385902</v>
      </c>
      <c r="W720">
        <v>2079</v>
      </c>
      <c r="X720">
        <v>2124.65</v>
      </c>
      <c r="Y720">
        <v>2079</v>
      </c>
      <c r="Z720">
        <v>2124.65</v>
      </c>
      <c r="AA720">
        <v>2079</v>
      </c>
      <c r="AB720">
        <v>2124.65</v>
      </c>
      <c r="AC720" s="2">
        <f>(Table2[[#This Row],[Close Price]]/Table2[[#This Row],[Day Low]])-1</f>
        <v>1.0125060125060203E-2</v>
      </c>
      <c r="AD720" s="2">
        <f>(Table2[[#This Row],[Day High]]/Table2[[#This Row],[Close Price]])-1</f>
        <v>1.1714006809361743E-2</v>
      </c>
      <c r="AE720" s="2">
        <f>(Table2[[#This Row],[Close Price]]/Table2[[#This Row],[Current Week Low]])-1</f>
        <v>1.0125060125060203E-2</v>
      </c>
      <c r="AF720" s="2">
        <f>(Table2[[#This Row],[Current Week High]]/Table2[[#This Row],[Close Price]])-1</f>
        <v>1.1714006809361743E-2</v>
      </c>
      <c r="AG720" s="2">
        <f>(Table2[[#This Row],[Close Price]]/Table2[[#This Row],[Current Month Low]])-1</f>
        <v>1.0125060125060203E-2</v>
      </c>
      <c r="AH720" s="2">
        <f>(Table2[[#This Row],[Current Month High]]/Table2[[#This Row],[Close Price]])-1</f>
        <v>1.1714006809361743E-2</v>
      </c>
      <c r="AI720">
        <v>30.234994404895101</v>
      </c>
      <c r="AJ720">
        <v>16.153207964601702</v>
      </c>
      <c r="AK720" t="str">
        <f>IF(AND(Table2[[#This Row],[20D EMA]]&gt;Table2[[#This Row],[50D EMA]],Table2[[#This Row],[50D EMA]]&gt;Table2[[#This Row],[200D EMA]]),"Uptrend","Downtrend/NoTrend")</f>
        <v>Downtrend/NoTrend</v>
      </c>
      <c r="AL720">
        <v>0.01</v>
      </c>
      <c r="AM720" t="s">
        <v>10354</v>
      </c>
      <c r="AN720">
        <v>5.22</v>
      </c>
      <c r="AO720" t="s">
        <v>10354</v>
      </c>
      <c r="AP720">
        <v>-0.156278726002121</v>
      </c>
      <c r="AQ720">
        <f>(Table2[[#This Row],[Sharpe Ratio]]-AVERAGE(Table2[Sharpe Ratio]))/_xlfn.STDEV.P(Table2[Sharpe Ratio])</f>
        <v>-2.5153492384685743</v>
      </c>
      <c r="AR72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0">
        <f>_xlfn.RANK.AVG(Table2[[#This Row],[1Y Return vs Nifty Z-Score]],Table2[1Y Return vs Nifty Z-Score])</f>
        <v>695</v>
      </c>
      <c r="AT720">
        <f>_xlfn.RANK.AVG(Table2[[#This Row],[6M Return vs Nifty Z-Score]],Table2[6M Return vs Nifty Z-Score])</f>
        <v>577</v>
      </c>
      <c r="AU720">
        <f>_xlfn.RANK.AVG(Table2[[#This Row],[Sharpe Ratio Z-Score]],Table2[Sharpe Ratio Z-Score])</f>
        <v>737</v>
      </c>
      <c r="AV720">
        <f>(Table2[[#This Row],[Rank 1Y]]+Table2[[#This Row],[Rank 6M]]+Table2[[#This Row],[Rank Sharpe]])/3</f>
        <v>669.66666666666663</v>
      </c>
    </row>
    <row r="721" spans="1:48" x14ac:dyDescent="0.3">
      <c r="A721" t="s">
        <v>2298</v>
      </c>
      <c r="B721" t="s">
        <v>2299</v>
      </c>
      <c r="C721" t="s">
        <v>10314</v>
      </c>
      <c r="D721" t="s">
        <v>723</v>
      </c>
      <c r="E721">
        <v>2376.1925094599901</v>
      </c>
      <c r="F721">
        <v>446.6</v>
      </c>
      <c r="G721">
        <v>-45.706258560279402</v>
      </c>
      <c r="H721">
        <f>(Table2[[#This Row],[1Y Return vs Nifty]]-AVERAGE(Table2[1Y Return vs Nifty]))/_xlfn.STDEV.P(Table2[1Y Return vs Nifty])</f>
        <v>-1.1532231573558165</v>
      </c>
      <c r="I721">
        <v>-11.564725407933601</v>
      </c>
      <c r="J721">
        <f>(Table2[[#This Row],[1M Return vs Nifty]]-AVERAGE(Table2[1M Return vs Nifty]))/_xlfn.STDEV.P(Table2[1M Return vs Nifty])</f>
        <v>-1.1995798745007933</v>
      </c>
      <c r="K721">
        <v>-16.844909611749198</v>
      </c>
      <c r="L721">
        <f>(Table2[[#This Row],[6M Return vs Nifty]]-AVERAGE(Table2[6M Return vs Nifty]))/_xlfn.STDEV.P(Table2[6M Return vs Nifty])</f>
        <v>-0.83344381008493906</v>
      </c>
      <c r="M721">
        <v>-2.9804252175130301</v>
      </c>
      <c r="N721">
        <f>(Table2[[#This Row],[1W Return vs Nifty]]-AVERAGE(Table2[1W Return vs Nifty]))/_xlfn.STDEV.P(Table2[1W Return vs Nifty])</f>
        <v>-0.48940820754583503</v>
      </c>
      <c r="O721">
        <v>464.82</v>
      </c>
      <c r="P721">
        <v>473.67260410079302</v>
      </c>
      <c r="Q721">
        <v>483.81997805652298</v>
      </c>
      <c r="R721">
        <v>36.716622010913703</v>
      </c>
      <c r="S721" s="2">
        <f>(Table2[[#This Row],[Close Price]]-Table2[[#This Row],[20D EMA]])/Table2[[#This Row],[20D EMA]]</f>
        <v>-3.9197969106320667E-2</v>
      </c>
      <c r="T721" s="2">
        <f>(Table2[[#This Row],[Close Price]]-Table2[[#This Row],[50D EMA]])/Table2[[#This Row],[50D EMA]]</f>
        <v>-5.7154675753703095E-2</v>
      </c>
      <c r="U721" s="2">
        <f>(Table2[[#This Row],[Close Price]]-Table2[[#This Row],[200D EMA]])/Table2[[#This Row],[200D EMA]]</f>
        <v>-7.6929394701792747E-2</v>
      </c>
      <c r="V721">
        <v>0.83005013122850901</v>
      </c>
      <c r="W721">
        <v>445</v>
      </c>
      <c r="X721">
        <v>457.15</v>
      </c>
      <c r="Y721">
        <v>445</v>
      </c>
      <c r="Z721">
        <v>457.15</v>
      </c>
      <c r="AA721">
        <v>445</v>
      </c>
      <c r="AB721">
        <v>457.15</v>
      </c>
      <c r="AC721" s="2">
        <f>(Table2[[#This Row],[Close Price]]/Table2[[#This Row],[Day Low]])-1</f>
        <v>3.5955056179775013E-3</v>
      </c>
      <c r="AD721" s="2">
        <f>(Table2[[#This Row],[Day High]]/Table2[[#This Row],[Close Price]])-1</f>
        <v>2.3622928795342446E-2</v>
      </c>
      <c r="AE721" s="2">
        <f>(Table2[[#This Row],[Close Price]]/Table2[[#This Row],[Current Week Low]])-1</f>
        <v>3.5955056179775013E-3</v>
      </c>
      <c r="AF721" s="2">
        <f>(Table2[[#This Row],[Current Week High]]/Table2[[#This Row],[Close Price]])-1</f>
        <v>2.3622928795342446E-2</v>
      </c>
      <c r="AG721" s="2">
        <f>(Table2[[#This Row],[Close Price]]/Table2[[#This Row],[Current Month Low]])-1</f>
        <v>3.5955056179775013E-3</v>
      </c>
      <c r="AH721" s="2">
        <f>(Table2[[#This Row],[Current Month High]]/Table2[[#This Row],[Close Price]])-1</f>
        <v>2.3622928795342446E-2</v>
      </c>
      <c r="AI721">
        <v>28.616211374832002</v>
      </c>
      <c r="AJ721">
        <v>14.7776921099974</v>
      </c>
      <c r="AK721" t="str">
        <f>IF(AND(Table2[[#This Row],[20D EMA]]&gt;Table2[[#This Row],[50D EMA]],Table2[[#This Row],[50D EMA]]&gt;Table2[[#This Row],[200D EMA]]),"Uptrend","Downtrend/NoTrend")</f>
        <v>Downtrend/NoTrend</v>
      </c>
      <c r="AL721">
        <v>-0.11</v>
      </c>
      <c r="AM721" t="s">
        <v>10353</v>
      </c>
      <c r="AN721">
        <v>-0.72</v>
      </c>
      <c r="AO721" t="s">
        <v>10353</v>
      </c>
      <c r="AP721">
        <v>-0.107760946818586</v>
      </c>
      <c r="AQ721">
        <f>(Table2[[#This Row],[Sharpe Ratio]]-AVERAGE(Table2[Sharpe Ratio]))/_xlfn.STDEV.P(Table2[Sharpe Ratio])</f>
        <v>-1.960242220146307</v>
      </c>
      <c r="AR72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1">
        <f>_xlfn.RANK.AVG(Table2[[#This Row],[1Y Return vs Nifty Z-Score]],Table2[1Y Return vs Nifty Z-Score])</f>
        <v>693</v>
      </c>
      <c r="AT721">
        <f>_xlfn.RANK.AVG(Table2[[#This Row],[6M Return vs Nifty Z-Score]],Table2[6M Return vs Nifty Z-Score])</f>
        <v>589</v>
      </c>
      <c r="AU721">
        <f>_xlfn.RANK.AVG(Table2[[#This Row],[Sharpe Ratio Z-Score]],Table2[Sharpe Ratio Z-Score])</f>
        <v>727</v>
      </c>
      <c r="AV721">
        <f>(Table2[[#This Row],[Rank 1Y]]+Table2[[#This Row],[Rank 6M]]+Table2[[#This Row],[Rank Sharpe]])/3</f>
        <v>669.66666666666663</v>
      </c>
    </row>
    <row r="722" spans="1:48" x14ac:dyDescent="0.3">
      <c r="A722" t="s">
        <v>2191</v>
      </c>
      <c r="B722" t="s">
        <v>2192</v>
      </c>
      <c r="C722" t="s">
        <v>10320</v>
      </c>
      <c r="D722" t="s">
        <v>1199</v>
      </c>
      <c r="E722">
        <v>2653.6391784749999</v>
      </c>
      <c r="F722">
        <v>367.05</v>
      </c>
      <c r="G722">
        <v>-68.629807557381895</v>
      </c>
      <c r="H722">
        <f>(Table2[[#This Row],[1Y Return vs Nifty]]-AVERAGE(Table2[1Y Return vs Nifty]))/_xlfn.STDEV.P(Table2[1Y Return vs Nifty])</f>
        <v>-1.5403860866500663</v>
      </c>
      <c r="I722">
        <v>-18.233723635884001</v>
      </c>
      <c r="J722">
        <f>(Table2[[#This Row],[1M Return vs Nifty]]-AVERAGE(Table2[1M Return vs Nifty]))/_xlfn.STDEV.P(Table2[1M Return vs Nifty])</f>
        <v>-1.8844125379495837</v>
      </c>
      <c r="K722">
        <v>-23.392183264567102</v>
      </c>
      <c r="L722">
        <f>(Table2[[#This Row],[6M Return vs Nifty]]-AVERAGE(Table2[6M Return vs Nifty]))/_xlfn.STDEV.P(Table2[6M Return vs Nifty])</f>
        <v>-1.0622385881211416</v>
      </c>
      <c r="M722">
        <v>-7.9233308855382898</v>
      </c>
      <c r="N722">
        <f>(Table2[[#This Row],[1W Return vs Nifty]]-AVERAGE(Table2[1W Return vs Nifty]))/_xlfn.STDEV.P(Table2[1W Return vs Nifty])</f>
        <v>-1.6771381345660561</v>
      </c>
      <c r="O722">
        <v>390.7</v>
      </c>
      <c r="P722">
        <v>404.80746042970702</v>
      </c>
      <c r="Q722">
        <v>424.86971047223301</v>
      </c>
      <c r="R722">
        <v>28.710676849276702</v>
      </c>
      <c r="S722" s="2">
        <f>(Table2[[#This Row],[Close Price]]-Table2[[#This Row],[20D EMA]])/Table2[[#This Row],[20D EMA]]</f>
        <v>-6.053237778346552E-2</v>
      </c>
      <c r="T722" s="2">
        <f>(Table2[[#This Row],[Close Price]]-Table2[[#This Row],[50D EMA]])/Table2[[#This Row],[50D EMA]]</f>
        <v>-9.3272639762189913E-2</v>
      </c>
      <c r="U722" s="2">
        <f>(Table2[[#This Row],[Close Price]]-Table2[[#This Row],[200D EMA]])/Table2[[#This Row],[200D EMA]]</f>
        <v>-0.13608809723801613</v>
      </c>
      <c r="V722">
        <v>0.76750803098739195</v>
      </c>
      <c r="W722">
        <v>365</v>
      </c>
      <c r="X722">
        <v>374.7</v>
      </c>
      <c r="Y722">
        <v>365</v>
      </c>
      <c r="Z722">
        <v>374.7</v>
      </c>
      <c r="AA722">
        <v>365</v>
      </c>
      <c r="AB722">
        <v>374.7</v>
      </c>
      <c r="AC722" s="2">
        <f>(Table2[[#This Row],[Close Price]]/Table2[[#This Row],[Day Low]])-1</f>
        <v>5.6164383561643216E-3</v>
      </c>
      <c r="AD722" s="2">
        <f>(Table2[[#This Row],[Day High]]/Table2[[#This Row],[Close Price]])-1</f>
        <v>2.0841847159787541E-2</v>
      </c>
      <c r="AE722" s="2">
        <f>(Table2[[#This Row],[Close Price]]/Table2[[#This Row],[Current Week Low]])-1</f>
        <v>5.6164383561643216E-3</v>
      </c>
      <c r="AF722" s="2">
        <f>(Table2[[#This Row],[Current Week High]]/Table2[[#This Row],[Close Price]])-1</f>
        <v>2.0841847159787541E-2</v>
      </c>
      <c r="AG722" s="2">
        <f>(Table2[[#This Row],[Close Price]]/Table2[[#This Row],[Current Month Low]])-1</f>
        <v>5.6164383561643216E-3</v>
      </c>
      <c r="AH722" s="2">
        <f>(Table2[[#This Row],[Current Month High]]/Table2[[#This Row],[Close Price]])-1</f>
        <v>2.0841847159787541E-2</v>
      </c>
      <c r="AI722">
        <v>67.538482495572794</v>
      </c>
      <c r="AJ722">
        <v>16.523809523809501</v>
      </c>
      <c r="AK722" t="str">
        <f>IF(AND(Table2[[#This Row],[20D EMA]]&gt;Table2[[#This Row],[50D EMA]],Table2[[#This Row],[50D EMA]]&gt;Table2[[#This Row],[200D EMA]]),"Uptrend","Downtrend/NoTrend")</f>
        <v>Downtrend/NoTrend</v>
      </c>
      <c r="AL722">
        <v>-0.13</v>
      </c>
      <c r="AM722" t="s">
        <v>10353</v>
      </c>
      <c r="AN722">
        <v>-1.42</v>
      </c>
      <c r="AO722" t="s">
        <v>10353</v>
      </c>
      <c r="AP722">
        <v>-2.5988112783663E-2</v>
      </c>
      <c r="AQ722">
        <f>(Table2[[#This Row],[Sharpe Ratio]]-AVERAGE(Table2[Sharpe Ratio]))/_xlfn.STDEV.P(Table2[Sharpe Ratio])</f>
        <v>-1.0246537648467666</v>
      </c>
      <c r="AR72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2">
        <f>_xlfn.RANK.AVG(Table2[[#This Row],[1Y Return vs Nifty Z-Score]],Table2[1Y Return vs Nifty Z-Score])</f>
        <v>732</v>
      </c>
      <c r="AT722">
        <f>_xlfn.RANK.AVG(Table2[[#This Row],[6M Return vs Nifty Z-Score]],Table2[6M Return vs Nifty Z-Score])</f>
        <v>660</v>
      </c>
      <c r="AU722">
        <f>_xlfn.RANK.AVG(Table2[[#This Row],[Sharpe Ratio Z-Score]],Table2[Sharpe Ratio Z-Score])</f>
        <v>621</v>
      </c>
      <c r="AV722">
        <f>(Table2[[#This Row],[Rank 1Y]]+Table2[[#This Row],[Rank 6M]]+Table2[[#This Row],[Rank Sharpe]])/3</f>
        <v>671</v>
      </c>
    </row>
    <row r="723" spans="1:48" x14ac:dyDescent="0.3">
      <c r="A723" t="s">
        <v>1014</v>
      </c>
      <c r="B723" t="s">
        <v>1015</v>
      </c>
      <c r="C723" t="s">
        <v>10325</v>
      </c>
      <c r="D723" t="s">
        <v>603</v>
      </c>
      <c r="E723">
        <v>13639.375764</v>
      </c>
      <c r="F723">
        <v>142</v>
      </c>
      <c r="G723">
        <v>-77.071369306806403</v>
      </c>
      <c r="H723">
        <f>(Table2[[#This Row],[1Y Return vs Nifty]]-AVERAGE(Table2[1Y Return vs Nifty]))/_xlfn.STDEV.P(Table2[1Y Return vs Nifty])</f>
        <v>-1.6829582413866031</v>
      </c>
      <c r="I723">
        <v>-1.7053026233909101</v>
      </c>
      <c r="J723">
        <f>(Table2[[#This Row],[1M Return vs Nifty]]-AVERAGE(Table2[1M Return vs Nifty]))/_xlfn.STDEV.P(Table2[1M Return vs Nifty])</f>
        <v>-0.18712574948580074</v>
      </c>
      <c r="K723">
        <v>-23.313800609317699</v>
      </c>
      <c r="L723">
        <f>(Table2[[#This Row],[6M Return vs Nifty]]-AVERAGE(Table2[6M Return vs Nifty]))/_xlfn.STDEV.P(Table2[6M Return vs Nifty])</f>
        <v>-1.0594995026390559</v>
      </c>
      <c r="M723">
        <v>1.17222619491824</v>
      </c>
      <c r="N723">
        <f>(Table2[[#This Row],[1W Return vs Nifty]]-AVERAGE(Table2[1W Return vs Nifty]))/_xlfn.STDEV.P(Table2[1W Return vs Nifty])</f>
        <v>0.50843166444142152</v>
      </c>
      <c r="O723">
        <v>140.49</v>
      </c>
      <c r="P723">
        <v>142.984579568237</v>
      </c>
      <c r="Q723">
        <v>170.31741862778301</v>
      </c>
      <c r="R723">
        <v>53.473769545798497</v>
      </c>
      <c r="S723" s="2">
        <f>(Table2[[#This Row],[Close Price]]-Table2[[#This Row],[20D EMA]])/Table2[[#This Row],[20D EMA]]</f>
        <v>1.0748095949889607E-2</v>
      </c>
      <c r="T723" s="2">
        <f>(Table2[[#This Row],[Close Price]]-Table2[[#This Row],[50D EMA]])/Table2[[#This Row],[50D EMA]]</f>
        <v>-6.8859143497157415E-3</v>
      </c>
      <c r="U723" s="2">
        <f>(Table2[[#This Row],[Close Price]]-Table2[[#This Row],[200D EMA]])/Table2[[#This Row],[200D EMA]]</f>
        <v>-0.16626261045952545</v>
      </c>
      <c r="V723">
        <v>1.17697390256741</v>
      </c>
      <c r="W723">
        <v>140.05000000000001</v>
      </c>
      <c r="X723">
        <v>143.05000000000001</v>
      </c>
      <c r="Y723">
        <v>140.05000000000001</v>
      </c>
      <c r="Z723">
        <v>143.05000000000001</v>
      </c>
      <c r="AA723">
        <v>140.05000000000001</v>
      </c>
      <c r="AB723">
        <v>143.05000000000001</v>
      </c>
      <c r="AC723" s="2">
        <f>(Table2[[#This Row],[Close Price]]/Table2[[#This Row],[Day Low]])-1</f>
        <v>1.3923598714744578E-2</v>
      </c>
      <c r="AD723" s="2">
        <f>(Table2[[#This Row],[Day High]]/Table2[[#This Row],[Close Price]])-1</f>
        <v>7.3943661971831443E-3</v>
      </c>
      <c r="AE723" s="2">
        <f>(Table2[[#This Row],[Close Price]]/Table2[[#This Row],[Current Week Low]])-1</f>
        <v>1.3923598714744578E-2</v>
      </c>
      <c r="AF723" s="2">
        <f>(Table2[[#This Row],[Current Week High]]/Table2[[#This Row],[Close Price]])-1</f>
        <v>7.3943661971831443E-3</v>
      </c>
      <c r="AG723" s="2">
        <f>(Table2[[#This Row],[Close Price]]/Table2[[#This Row],[Current Month Low]])-1</f>
        <v>1.3923598714744578E-2</v>
      </c>
      <c r="AH723" s="2">
        <f>(Table2[[#This Row],[Current Month High]]/Table2[[#This Row],[Close Price]])-1</f>
        <v>7.3943661971831443E-3</v>
      </c>
      <c r="AI723">
        <v>111.05633802816899</v>
      </c>
      <c r="AJ723">
        <v>13.147410358565701</v>
      </c>
      <c r="AK723" t="str">
        <f>IF(AND(Table2[[#This Row],[20D EMA]]&gt;Table2[[#This Row],[50D EMA]],Table2[[#This Row],[50D EMA]]&gt;Table2[[#This Row],[200D EMA]]),"Uptrend","Downtrend/NoTrend")</f>
        <v>Downtrend/NoTrend</v>
      </c>
      <c r="AL723">
        <v>-0.15</v>
      </c>
      <c r="AM723" t="s">
        <v>10353</v>
      </c>
      <c r="AN723">
        <v>6.04</v>
      </c>
      <c r="AO723" t="s">
        <v>10354</v>
      </c>
      <c r="AP723">
        <v>-2.6077716508164001E-2</v>
      </c>
      <c r="AQ723">
        <f>(Table2[[#This Row],[Sharpe Ratio]]-AVERAGE(Table2[Sharpe Ratio]))/_xlfn.STDEV.P(Table2[Sharpe Ratio])</f>
        <v>-1.0256789489581448</v>
      </c>
      <c r="AR72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3">
        <f>_xlfn.RANK.AVG(Table2[[#This Row],[1Y Return vs Nifty Z-Score]],Table2[1Y Return vs Nifty Z-Score])</f>
        <v>736</v>
      </c>
      <c r="AT723">
        <f>_xlfn.RANK.AVG(Table2[[#This Row],[6M Return vs Nifty Z-Score]],Table2[6M Return vs Nifty Z-Score])</f>
        <v>659</v>
      </c>
      <c r="AU723">
        <f>_xlfn.RANK.AVG(Table2[[#This Row],[Sharpe Ratio Z-Score]],Table2[Sharpe Ratio Z-Score])</f>
        <v>622</v>
      </c>
      <c r="AV723">
        <f>(Table2[[#This Row],[Rank 1Y]]+Table2[[#This Row],[Rank 6M]]+Table2[[#This Row],[Rank Sharpe]])/3</f>
        <v>672.33333333333337</v>
      </c>
    </row>
    <row r="724" spans="1:48" x14ac:dyDescent="0.3">
      <c r="A724" t="s">
        <v>2026</v>
      </c>
      <c r="B724" t="s">
        <v>2027</v>
      </c>
      <c r="C724" t="s">
        <v>10310</v>
      </c>
      <c r="D724" t="s">
        <v>51</v>
      </c>
      <c r="E724">
        <v>3195.1685345999999</v>
      </c>
      <c r="F724">
        <v>317.45</v>
      </c>
      <c r="G724">
        <v>-78.872555086663198</v>
      </c>
      <c r="H724">
        <f>(Table2[[#This Row],[1Y Return vs Nifty]]-AVERAGE(Table2[1Y Return vs Nifty]))/_xlfn.STDEV.P(Table2[1Y Return vs Nifty])</f>
        <v>-1.7133790267030762</v>
      </c>
      <c r="I724">
        <v>-28.880593508758999</v>
      </c>
      <c r="J724">
        <f>(Table2[[#This Row],[1M Return vs Nifty]]-AVERAGE(Table2[1M Return vs Nifty]))/_xlfn.STDEV.P(Table2[1M Return vs Nifty])</f>
        <v>-2.9777288057325082</v>
      </c>
      <c r="K724">
        <v>-55.084239731625502</v>
      </c>
      <c r="L724">
        <f>(Table2[[#This Row],[6M Return vs Nifty]]-AVERAGE(Table2[6M Return vs Nifty]))/_xlfn.STDEV.P(Table2[6M Return vs Nifty])</f>
        <v>-2.1697189546658713</v>
      </c>
      <c r="M724">
        <v>8.4038953790575803</v>
      </c>
      <c r="N724">
        <f>(Table2[[#This Row],[1W Return vs Nifty]]-AVERAGE(Table2[1W Return vs Nifty]))/_xlfn.STDEV.P(Table2[1W Return vs Nifty])</f>
        <v>2.2461281711489223</v>
      </c>
      <c r="O724">
        <v>327.01</v>
      </c>
      <c r="P724">
        <v>375.77794692595199</v>
      </c>
      <c r="Q724">
        <v>463.38845522849999</v>
      </c>
      <c r="R724">
        <v>51.441828308877902</v>
      </c>
      <c r="S724" s="2">
        <f>(Table2[[#This Row],[Close Price]]-Table2[[#This Row],[20D EMA]])/Table2[[#This Row],[20D EMA]]</f>
        <v>-2.9234579982263548E-2</v>
      </c>
      <c r="T724" s="2">
        <f>(Table2[[#This Row],[Close Price]]-Table2[[#This Row],[50D EMA]])/Table2[[#This Row],[50D EMA]]</f>
        <v>-0.15521918570023396</v>
      </c>
      <c r="U724" s="2">
        <f>(Table2[[#This Row],[Close Price]]-Table2[[#This Row],[200D EMA]])/Table2[[#This Row],[200D EMA]]</f>
        <v>-0.31493761569121692</v>
      </c>
      <c r="V724">
        <v>1.3345184488131301</v>
      </c>
      <c r="W724">
        <v>315.89999999999998</v>
      </c>
      <c r="X724">
        <v>325</v>
      </c>
      <c r="Y724">
        <v>315.89999999999998</v>
      </c>
      <c r="Z724">
        <v>325</v>
      </c>
      <c r="AA724">
        <v>315.89999999999998</v>
      </c>
      <c r="AB724">
        <v>325</v>
      </c>
      <c r="AC724" s="2">
        <f>(Table2[[#This Row],[Close Price]]/Table2[[#This Row],[Day Low]])-1</f>
        <v>4.9066160177271279E-3</v>
      </c>
      <c r="AD724" s="2">
        <f>(Table2[[#This Row],[Day High]]/Table2[[#This Row],[Close Price]])-1</f>
        <v>2.3783272956371171E-2</v>
      </c>
      <c r="AE724" s="2">
        <f>(Table2[[#This Row],[Close Price]]/Table2[[#This Row],[Current Week Low]])-1</f>
        <v>4.9066160177271279E-3</v>
      </c>
      <c r="AF724" s="2">
        <f>(Table2[[#This Row],[Current Week High]]/Table2[[#This Row],[Close Price]])-1</f>
        <v>2.3783272956371171E-2</v>
      </c>
      <c r="AG724" s="2">
        <f>(Table2[[#This Row],[Close Price]]/Table2[[#This Row],[Current Month Low]])-1</f>
        <v>4.9066160177271279E-3</v>
      </c>
      <c r="AH724" s="2">
        <f>(Table2[[#This Row],[Current Month High]]/Table2[[#This Row],[Close Price]])-1</f>
        <v>2.3783272956371171E-2</v>
      </c>
      <c r="AI724">
        <v>112.58465900141699</v>
      </c>
      <c r="AJ724">
        <v>12.8911806543385</v>
      </c>
      <c r="AK724" t="str">
        <f>IF(AND(Table2[[#This Row],[20D EMA]]&gt;Table2[[#This Row],[50D EMA]],Table2[[#This Row],[50D EMA]]&gt;Table2[[#This Row],[200D EMA]]),"Uptrend","Downtrend/NoTrend")</f>
        <v>Downtrend/NoTrend</v>
      </c>
      <c r="AL724">
        <v>-0.38</v>
      </c>
      <c r="AM724" t="s">
        <v>10353</v>
      </c>
      <c r="AN724">
        <v>9.8800000000000008</v>
      </c>
      <c r="AO724" t="s">
        <v>10354</v>
      </c>
      <c r="AQ724">
        <f>(Table2[[#This Row],[Sharpe Ratio]]-AVERAGE(Table2[Sharpe Ratio]))/_xlfn.STDEV.P(Table2[Sharpe Ratio])</f>
        <v>-0.72731567472953307</v>
      </c>
      <c r="AR72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4">
        <f>_xlfn.RANK.AVG(Table2[[#This Row],[1Y Return vs Nifty Z-Score]],Table2[1Y Return vs Nifty Z-Score])</f>
        <v>737</v>
      </c>
      <c r="AT724">
        <f>_xlfn.RANK.AVG(Table2[[#This Row],[6M Return vs Nifty Z-Score]],Table2[6M Return vs Nifty Z-Score])</f>
        <v>736</v>
      </c>
      <c r="AU724">
        <f>_xlfn.RANK.AVG(Table2[[#This Row],[Sharpe Ratio Z-Score]],Table2[Sharpe Ratio Z-Score])</f>
        <v>548</v>
      </c>
      <c r="AV724">
        <f>(Table2[[#This Row],[Rank 1Y]]+Table2[[#This Row],[Rank 6M]]+Table2[[#This Row],[Rank Sharpe]])/3</f>
        <v>673.66666666666663</v>
      </c>
    </row>
    <row r="725" spans="1:48" x14ac:dyDescent="0.3">
      <c r="A725" t="s">
        <v>1079</v>
      </c>
      <c r="B725" t="s">
        <v>1080</v>
      </c>
      <c r="C725" t="s">
        <v>10309</v>
      </c>
      <c r="D725" t="s">
        <v>21</v>
      </c>
      <c r="E725">
        <v>12130.85483511</v>
      </c>
      <c r="F725">
        <v>811.15</v>
      </c>
      <c r="G725">
        <v>-41.570384049585897</v>
      </c>
      <c r="H725">
        <f>(Table2[[#This Row],[1Y Return vs Nifty]]-AVERAGE(Table2[1Y Return vs Nifty]))/_xlfn.STDEV.P(Table2[1Y Return vs Nifty])</f>
        <v>-1.0833710899051825</v>
      </c>
      <c r="I725">
        <v>-1.6066383746663999</v>
      </c>
      <c r="J725">
        <f>(Table2[[#This Row],[1M Return vs Nifty]]-AVERAGE(Table2[1M Return vs Nifty]))/_xlfn.STDEV.P(Table2[1M Return vs Nifty])</f>
        <v>-0.17699401786260216</v>
      </c>
      <c r="K725">
        <v>-18.199751237090702</v>
      </c>
      <c r="L725">
        <f>(Table2[[#This Row],[6M Return vs Nifty]]-AVERAGE(Table2[6M Return vs Nifty]))/_xlfn.STDEV.P(Table2[6M Return vs Nifty])</f>
        <v>-0.88078881281150212</v>
      </c>
      <c r="M725">
        <v>1.60786742361067</v>
      </c>
      <c r="N725">
        <f>(Table2[[#This Row],[1W Return vs Nifty]]-AVERAGE(Table2[1W Return vs Nifty]))/_xlfn.STDEV.P(Table2[1W Return vs Nifty])</f>
        <v>0.61311181808242254</v>
      </c>
      <c r="O725">
        <v>798.15</v>
      </c>
      <c r="P725">
        <v>805.825326653812</v>
      </c>
      <c r="Q725">
        <v>832.80196857585804</v>
      </c>
      <c r="R725">
        <v>62.719685487178602</v>
      </c>
      <c r="S725" s="2">
        <f>(Table2[[#This Row],[Close Price]]-Table2[[#This Row],[20D EMA]])/Table2[[#This Row],[20D EMA]]</f>
        <v>1.6287665225834743E-2</v>
      </c>
      <c r="T725" s="2">
        <f>(Table2[[#This Row],[Close Price]]-Table2[[#This Row],[50D EMA]])/Table2[[#This Row],[50D EMA]]</f>
        <v>6.6077264762807513E-3</v>
      </c>
      <c r="U725" s="2">
        <f>(Table2[[#This Row],[Close Price]]-Table2[[#This Row],[200D EMA]])/Table2[[#This Row],[200D EMA]]</f>
        <v>-2.5998940195691714E-2</v>
      </c>
      <c r="V725">
        <v>0.493430320329175</v>
      </c>
      <c r="W725">
        <v>810</v>
      </c>
      <c r="X725">
        <v>825.8</v>
      </c>
      <c r="Y725">
        <v>810</v>
      </c>
      <c r="Z725">
        <v>825.8</v>
      </c>
      <c r="AA725">
        <v>810</v>
      </c>
      <c r="AB725">
        <v>825.8</v>
      </c>
      <c r="AC725" s="2">
        <f>(Table2[[#This Row],[Close Price]]/Table2[[#This Row],[Day Low]])-1</f>
        <v>1.4197530864197283E-3</v>
      </c>
      <c r="AD725" s="2">
        <f>(Table2[[#This Row],[Day High]]/Table2[[#This Row],[Close Price]])-1</f>
        <v>1.8060777907908498E-2</v>
      </c>
      <c r="AE725" s="2">
        <f>(Table2[[#This Row],[Close Price]]/Table2[[#This Row],[Current Week Low]])-1</f>
        <v>1.4197530864197283E-3</v>
      </c>
      <c r="AF725" s="2">
        <f>(Table2[[#This Row],[Current Week High]]/Table2[[#This Row],[Close Price]])-1</f>
        <v>1.8060777907908498E-2</v>
      </c>
      <c r="AG725" s="2">
        <f>(Table2[[#This Row],[Close Price]]/Table2[[#This Row],[Current Month Low]])-1</f>
        <v>1.4197530864197283E-3</v>
      </c>
      <c r="AH725" s="2">
        <f>(Table2[[#This Row],[Current Month High]]/Table2[[#This Row],[Close Price]])-1</f>
        <v>1.8060777907908498E-2</v>
      </c>
      <c r="AI725">
        <v>19.583307649633198</v>
      </c>
      <c r="AJ725">
        <v>9.4669365721997192</v>
      </c>
      <c r="AK725" t="str">
        <f>IF(AND(Table2[[#This Row],[20D EMA]]&gt;Table2[[#This Row],[50D EMA]],Table2[[#This Row],[50D EMA]]&gt;Table2[[#This Row],[200D EMA]]),"Uptrend","Downtrend/NoTrend")</f>
        <v>Downtrend/NoTrend</v>
      </c>
      <c r="AL725">
        <v>-0.27</v>
      </c>
      <c r="AM725" t="s">
        <v>10353</v>
      </c>
      <c r="AN725">
        <v>7.95</v>
      </c>
      <c r="AO725" t="s">
        <v>10354</v>
      </c>
      <c r="AP725">
        <v>-0.15176721398904999</v>
      </c>
      <c r="AQ725">
        <f>(Table2[[#This Row],[Sharpe Ratio]]-AVERAGE(Table2[Sharpe Ratio]))/_xlfn.STDEV.P(Table2[Sharpe Ratio])</f>
        <v>-2.463731624805193</v>
      </c>
      <c r="AR72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5">
        <f>_xlfn.RANK.AVG(Table2[[#This Row],[1Y Return vs Nifty Z-Score]],Table2[1Y Return vs Nifty Z-Score])</f>
        <v>682</v>
      </c>
      <c r="AT725">
        <f>_xlfn.RANK.AVG(Table2[[#This Row],[6M Return vs Nifty Z-Score]],Table2[6M Return vs Nifty Z-Score])</f>
        <v>604</v>
      </c>
      <c r="AU725">
        <f>_xlfn.RANK.AVG(Table2[[#This Row],[Sharpe Ratio Z-Score]],Table2[Sharpe Ratio Z-Score])</f>
        <v>736</v>
      </c>
      <c r="AV725">
        <f>(Table2[[#This Row],[Rank 1Y]]+Table2[[#This Row],[Rank 6M]]+Table2[[#This Row],[Rank Sharpe]])/3</f>
        <v>674</v>
      </c>
    </row>
    <row r="726" spans="1:48" x14ac:dyDescent="0.3">
      <c r="A726" t="s">
        <v>613</v>
      </c>
      <c r="B726" t="s">
        <v>614</v>
      </c>
      <c r="C726" t="s">
        <v>10319</v>
      </c>
      <c r="D726" t="s">
        <v>410</v>
      </c>
      <c r="E726">
        <v>30763.667745454899</v>
      </c>
      <c r="F726">
        <v>416.05</v>
      </c>
      <c r="G726">
        <v>-36.770698529234799</v>
      </c>
      <c r="H726">
        <f>(Table2[[#This Row],[1Y Return vs Nifty]]-AVERAGE(Table2[1Y Return vs Nifty]))/_xlfn.STDEV.P(Table2[1Y Return vs Nifty])</f>
        <v>-1.0023077124157191</v>
      </c>
      <c r="I726">
        <v>2.5553713533217102</v>
      </c>
      <c r="J726">
        <f>(Table2[[#This Row],[1M Return vs Nifty]]-AVERAGE(Table2[1M Return vs Nifty]))/_xlfn.STDEV.P(Table2[1M Return vs Nifty])</f>
        <v>0.25039853944414286</v>
      </c>
      <c r="K726">
        <v>-24.701885960067401</v>
      </c>
      <c r="L726">
        <f>(Table2[[#This Row],[6M Return vs Nifty]]-AVERAGE(Table2[6M Return vs Nifty]))/_xlfn.STDEV.P(Table2[6M Return vs Nifty])</f>
        <v>-1.1080062088744667</v>
      </c>
      <c r="M726">
        <v>-2.34343124976041</v>
      </c>
      <c r="N726">
        <f>(Table2[[#This Row],[1W Return vs Nifty]]-AVERAGE(Table2[1W Return vs Nifty]))/_xlfn.STDEV.P(Table2[1W Return vs Nifty])</f>
        <v>-0.33634503991848264</v>
      </c>
      <c r="O726">
        <v>417.29</v>
      </c>
      <c r="P726">
        <v>410.843886255646</v>
      </c>
      <c r="Q726">
        <v>415.89023916533603</v>
      </c>
      <c r="R726">
        <v>44.339056079374103</v>
      </c>
      <c r="S726" s="2">
        <f>(Table2[[#This Row],[Close Price]]-Table2[[#This Row],[20D EMA]])/Table2[[#This Row],[20D EMA]]</f>
        <v>-2.9715545543866594E-3</v>
      </c>
      <c r="T726" s="2">
        <f>(Table2[[#This Row],[Close Price]]-Table2[[#This Row],[50D EMA]])/Table2[[#This Row],[50D EMA]]</f>
        <v>1.2671756641680994E-2</v>
      </c>
      <c r="U726" s="2">
        <f>(Table2[[#This Row],[Close Price]]-Table2[[#This Row],[200D EMA]])/Table2[[#This Row],[200D EMA]]</f>
        <v>3.8414182305555866E-4</v>
      </c>
      <c r="V726">
        <v>1.1071785876284199</v>
      </c>
      <c r="W726">
        <v>415</v>
      </c>
      <c r="X726">
        <v>423.95</v>
      </c>
      <c r="Y726">
        <v>415</v>
      </c>
      <c r="Z726">
        <v>423.95</v>
      </c>
      <c r="AA726">
        <v>415</v>
      </c>
      <c r="AB726">
        <v>423.95</v>
      </c>
      <c r="AC726" s="2">
        <f>(Table2[[#This Row],[Close Price]]/Table2[[#This Row],[Day Low]])-1</f>
        <v>2.530120481927689E-3</v>
      </c>
      <c r="AD726" s="2">
        <f>(Table2[[#This Row],[Day High]]/Table2[[#This Row],[Close Price]])-1</f>
        <v>1.8988102391539474E-2</v>
      </c>
      <c r="AE726" s="2">
        <f>(Table2[[#This Row],[Close Price]]/Table2[[#This Row],[Current Week Low]])-1</f>
        <v>2.530120481927689E-3</v>
      </c>
      <c r="AF726" s="2">
        <f>(Table2[[#This Row],[Current Week High]]/Table2[[#This Row],[Close Price]])-1</f>
        <v>1.8988102391539474E-2</v>
      </c>
      <c r="AG726" s="2">
        <f>(Table2[[#This Row],[Close Price]]/Table2[[#This Row],[Current Month Low]])-1</f>
        <v>2.530120481927689E-3</v>
      </c>
      <c r="AH726" s="2">
        <f>(Table2[[#This Row],[Current Month High]]/Table2[[#This Row],[Close Price]])-1</f>
        <v>1.8988102391539474E-2</v>
      </c>
      <c r="AI726">
        <v>17.2935945198894</v>
      </c>
      <c r="AJ726">
        <v>17.4618859401468</v>
      </c>
      <c r="AK726" t="str">
        <f>IF(AND(Table2[[#This Row],[20D EMA]]&gt;Table2[[#This Row],[50D EMA]],Table2[[#This Row],[50D EMA]]&gt;Table2[[#This Row],[200D EMA]]),"Uptrend","Downtrend/NoTrend")</f>
        <v>Downtrend/NoTrend</v>
      </c>
      <c r="AL726">
        <v>0.02</v>
      </c>
      <c r="AM726" t="s">
        <v>10354</v>
      </c>
      <c r="AN726">
        <v>0.28000000000000003</v>
      </c>
      <c r="AO726" t="s">
        <v>10354</v>
      </c>
      <c r="AP726">
        <v>-7.0304334470998001E-2</v>
      </c>
      <c r="AQ726">
        <f>(Table2[[#This Row],[Sharpe Ratio]]-AVERAGE(Table2[Sharpe Ratio]))/_xlfn.STDEV.P(Table2[Sharpe Ratio])</f>
        <v>-1.5316894556418112</v>
      </c>
      <c r="AR72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6">
        <f>_xlfn.RANK.AVG(Table2[[#This Row],[1Y Return vs Nifty Z-Score]],Table2[1Y Return vs Nifty Z-Score])</f>
        <v>667</v>
      </c>
      <c r="AT726">
        <f>_xlfn.RANK.AVG(Table2[[#This Row],[6M Return vs Nifty Z-Score]],Table2[6M Return vs Nifty Z-Score])</f>
        <v>667</v>
      </c>
      <c r="AU726">
        <f>_xlfn.RANK.AVG(Table2[[#This Row],[Sharpe Ratio Z-Score]],Table2[Sharpe Ratio Z-Score])</f>
        <v>689</v>
      </c>
      <c r="AV726">
        <f>(Table2[[#This Row],[Rank 1Y]]+Table2[[#This Row],[Rank 6M]]+Table2[[#This Row],[Rank Sharpe]])/3</f>
        <v>674.33333333333337</v>
      </c>
    </row>
    <row r="727" spans="1:48" x14ac:dyDescent="0.3">
      <c r="A727" t="s">
        <v>1494</v>
      </c>
      <c r="B727" t="s">
        <v>1495</v>
      </c>
      <c r="C727" t="s">
        <v>10320</v>
      </c>
      <c r="D727" t="s">
        <v>474</v>
      </c>
      <c r="E727">
        <v>6958.8298281099997</v>
      </c>
      <c r="F727">
        <v>490.15</v>
      </c>
      <c r="G727">
        <v>-56.203999009139899</v>
      </c>
      <c r="H727">
        <f>(Table2[[#This Row],[1Y Return vs Nifty]]-AVERAGE(Table2[1Y Return vs Nifty]))/_xlfn.STDEV.P(Table2[1Y Return vs Nifty])</f>
        <v>-1.3305227519196987</v>
      </c>
      <c r="I727">
        <v>2.6899400864753402</v>
      </c>
      <c r="J727">
        <f>(Table2[[#This Row],[1M Return vs Nifty]]-AVERAGE(Table2[1M Return vs Nifty]))/_xlfn.STDEV.P(Table2[1M Return vs Nifty])</f>
        <v>0.26421726615429414</v>
      </c>
      <c r="K727">
        <v>-24.613113128889701</v>
      </c>
      <c r="L727">
        <f>(Table2[[#This Row],[6M Return vs Nifty]]-AVERAGE(Table2[6M Return vs Nifty]))/_xlfn.STDEV.P(Table2[6M Return vs Nifty])</f>
        <v>-1.1049040382181041</v>
      </c>
      <c r="M727">
        <v>4.2737963077251004</v>
      </c>
      <c r="N727">
        <f>(Table2[[#This Row],[1W Return vs Nifty]]-AVERAGE(Table2[1W Return vs Nifty]))/_xlfn.STDEV.P(Table2[1W Return vs Nifty])</f>
        <v>1.2537073972077151</v>
      </c>
      <c r="O727">
        <v>465.16</v>
      </c>
      <c r="P727">
        <v>469.950271644748</v>
      </c>
      <c r="Q727">
        <v>521.09597162167495</v>
      </c>
      <c r="R727">
        <v>79.630029875409306</v>
      </c>
      <c r="S727" s="2">
        <f>(Table2[[#This Row],[Close Price]]-Table2[[#This Row],[20D EMA]])/Table2[[#This Row],[20D EMA]]</f>
        <v>5.3723449995700299E-2</v>
      </c>
      <c r="T727" s="2">
        <f>(Table2[[#This Row],[Close Price]]-Table2[[#This Row],[50D EMA]])/Table2[[#This Row],[50D EMA]]</f>
        <v>4.2982693221042895E-2</v>
      </c>
      <c r="U727" s="2">
        <f>(Table2[[#This Row],[Close Price]]-Table2[[#This Row],[200D EMA]])/Table2[[#This Row],[200D EMA]]</f>
        <v>-5.9386319040943006E-2</v>
      </c>
      <c r="V727">
        <v>1.35068915132011</v>
      </c>
      <c r="W727">
        <v>483.15</v>
      </c>
      <c r="X727">
        <v>495.5</v>
      </c>
      <c r="Y727">
        <v>483.15</v>
      </c>
      <c r="Z727">
        <v>495.5</v>
      </c>
      <c r="AA727">
        <v>483.15</v>
      </c>
      <c r="AB727">
        <v>495.5</v>
      </c>
      <c r="AC727" s="2">
        <f>(Table2[[#This Row],[Close Price]]/Table2[[#This Row],[Day Low]])-1</f>
        <v>1.4488254165373027E-2</v>
      </c>
      <c r="AD727" s="2">
        <f>(Table2[[#This Row],[Day High]]/Table2[[#This Row],[Close Price]])-1</f>
        <v>1.0915026012445317E-2</v>
      </c>
      <c r="AE727" s="2">
        <f>(Table2[[#This Row],[Close Price]]/Table2[[#This Row],[Current Week Low]])-1</f>
        <v>1.4488254165373027E-2</v>
      </c>
      <c r="AF727" s="2">
        <f>(Table2[[#This Row],[Current Week High]]/Table2[[#This Row],[Close Price]])-1</f>
        <v>1.0915026012445317E-2</v>
      </c>
      <c r="AG727" s="2">
        <f>(Table2[[#This Row],[Close Price]]/Table2[[#This Row],[Current Month Low]])-1</f>
        <v>1.4488254165373027E-2</v>
      </c>
      <c r="AH727" s="2">
        <f>(Table2[[#This Row],[Current Month High]]/Table2[[#This Row],[Close Price]])-1</f>
        <v>1.0915026012445317E-2</v>
      </c>
      <c r="AI727">
        <v>47.4752626746914</v>
      </c>
      <c r="AJ727">
        <v>14.387397899649899</v>
      </c>
      <c r="AK727" t="str">
        <f>IF(AND(Table2[[#This Row],[20D EMA]]&gt;Table2[[#This Row],[50D EMA]],Table2[[#This Row],[50D EMA]]&gt;Table2[[#This Row],[200D EMA]]),"Uptrend","Downtrend/NoTrend")</f>
        <v>Downtrend/NoTrend</v>
      </c>
      <c r="AL727">
        <v>-7.0000000000000007E-2</v>
      </c>
      <c r="AM727" t="s">
        <v>10353</v>
      </c>
      <c r="AN727">
        <v>13.43</v>
      </c>
      <c r="AO727" t="s">
        <v>10354</v>
      </c>
      <c r="AP727">
        <v>-3.4656423525035E-2</v>
      </c>
      <c r="AQ727">
        <f>(Table2[[#This Row],[Sharpe Ratio]]-AVERAGE(Table2[Sharpe Ratio]))/_xlfn.STDEV.P(Table2[Sharpe Ratio])</f>
        <v>-1.1238306070375741</v>
      </c>
      <c r="AR72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7">
        <f>_xlfn.RANK.AVG(Table2[[#This Row],[1Y Return vs Nifty Z-Score]],Table2[1Y Return vs Nifty Z-Score])</f>
        <v>721</v>
      </c>
      <c r="AT727">
        <f>_xlfn.RANK.AVG(Table2[[#This Row],[6M Return vs Nifty Z-Score]],Table2[6M Return vs Nifty Z-Score])</f>
        <v>666</v>
      </c>
      <c r="AU727">
        <f>_xlfn.RANK.AVG(Table2[[#This Row],[Sharpe Ratio Z-Score]],Table2[Sharpe Ratio Z-Score])</f>
        <v>644</v>
      </c>
      <c r="AV727">
        <f>(Table2[[#This Row],[Rank 1Y]]+Table2[[#This Row],[Rank 6M]]+Table2[[#This Row],[Rank Sharpe]])/3</f>
        <v>677</v>
      </c>
    </row>
    <row r="728" spans="1:48" x14ac:dyDescent="0.3">
      <c r="A728" t="s">
        <v>2175</v>
      </c>
      <c r="B728" t="s">
        <v>2176</v>
      </c>
      <c r="C728" t="s">
        <v>10325</v>
      </c>
      <c r="D728" t="s">
        <v>1922</v>
      </c>
      <c r="E728">
        <v>2690.0752409940001</v>
      </c>
      <c r="F728">
        <v>14.61</v>
      </c>
      <c r="G728">
        <v>-47.756051842070697</v>
      </c>
      <c r="H728">
        <f>(Table2[[#This Row],[1Y Return vs Nifty]]-AVERAGE(Table2[1Y Return vs Nifty]))/_xlfn.STDEV.P(Table2[1Y Return vs Nifty])</f>
        <v>-1.1878427518839718</v>
      </c>
      <c r="I728">
        <v>-9.5023330491940108</v>
      </c>
      <c r="J728">
        <f>(Table2[[#This Row],[1M Return vs Nifty]]-AVERAGE(Table2[1M Return vs Nifty]))/_xlfn.STDEV.P(Table2[1M Return vs Nifty])</f>
        <v>-0.98779489513273899</v>
      </c>
      <c r="K728">
        <v>-44.848377143894197</v>
      </c>
      <c r="L728">
        <f>(Table2[[#This Row],[6M Return vs Nifty]]-AVERAGE(Table2[6M Return vs Nifty]))/_xlfn.STDEV.P(Table2[6M Return vs Nifty])</f>
        <v>-1.8120262671514109</v>
      </c>
      <c r="M728">
        <v>-3.7122095215127202</v>
      </c>
      <c r="N728">
        <f>(Table2[[#This Row],[1W Return vs Nifty]]-AVERAGE(Table2[1W Return vs Nifty]))/_xlfn.STDEV.P(Table2[1W Return vs Nifty])</f>
        <v>-0.66524852827186942</v>
      </c>
      <c r="O728">
        <v>14.98</v>
      </c>
      <c r="P728">
        <v>15.334861346066401</v>
      </c>
      <c r="Q728">
        <v>16.879846174321099</v>
      </c>
      <c r="R728">
        <v>40.0346249587272</v>
      </c>
      <c r="S728" s="2">
        <f>(Table2[[#This Row],[Close Price]]-Table2[[#This Row],[20D EMA]])/Table2[[#This Row],[20D EMA]]</f>
        <v>-2.4699599465954673E-2</v>
      </c>
      <c r="T728" s="2">
        <f>(Table2[[#This Row],[Close Price]]-Table2[[#This Row],[50D EMA]])/Table2[[#This Row],[50D EMA]]</f>
        <v>-4.7268855564340517E-2</v>
      </c>
      <c r="U728" s="2">
        <f>(Table2[[#This Row],[Close Price]]-Table2[[#This Row],[200D EMA]])/Table2[[#This Row],[200D EMA]]</f>
        <v>-0.13447078550835145</v>
      </c>
      <c r="V728">
        <v>0.66172357714792995</v>
      </c>
      <c r="W728">
        <v>14.57</v>
      </c>
      <c r="X728">
        <v>14.9</v>
      </c>
      <c r="Y728">
        <v>14.57</v>
      </c>
      <c r="Z728">
        <v>14.9</v>
      </c>
      <c r="AA728">
        <v>14.57</v>
      </c>
      <c r="AB728">
        <v>14.9</v>
      </c>
      <c r="AC728" s="2">
        <f>(Table2[[#This Row],[Close Price]]/Table2[[#This Row],[Day Low]])-1</f>
        <v>2.7453671928618917E-3</v>
      </c>
      <c r="AD728" s="2">
        <f>(Table2[[#This Row],[Day High]]/Table2[[#This Row],[Close Price]])-1</f>
        <v>1.9849418206707714E-2</v>
      </c>
      <c r="AE728" s="2">
        <f>(Table2[[#This Row],[Close Price]]/Table2[[#This Row],[Current Week Low]])-1</f>
        <v>2.7453671928618917E-3</v>
      </c>
      <c r="AF728" s="2">
        <f>(Table2[[#This Row],[Current Week High]]/Table2[[#This Row],[Close Price]])-1</f>
        <v>1.9849418206707714E-2</v>
      </c>
      <c r="AG728" s="2">
        <f>(Table2[[#This Row],[Close Price]]/Table2[[#This Row],[Current Month Low]])-1</f>
        <v>2.7453671928618917E-3</v>
      </c>
      <c r="AH728" s="2">
        <f>(Table2[[#This Row],[Current Month High]]/Table2[[#This Row],[Close Price]])-1</f>
        <v>1.9849418206707714E-2</v>
      </c>
      <c r="AI728">
        <v>78.3025325119781</v>
      </c>
      <c r="AJ728">
        <v>13.6964980544747</v>
      </c>
      <c r="AK728" t="str">
        <f>IF(AND(Table2[[#This Row],[20D EMA]]&gt;Table2[[#This Row],[50D EMA]],Table2[[#This Row],[50D EMA]]&gt;Table2[[#This Row],[200D EMA]]),"Uptrend","Downtrend/NoTrend")</f>
        <v>Downtrend/NoTrend</v>
      </c>
      <c r="AL728">
        <v>-0.15</v>
      </c>
      <c r="AM728" t="s">
        <v>10353</v>
      </c>
      <c r="AN728">
        <v>0.69</v>
      </c>
      <c r="AO728" t="s">
        <v>10354</v>
      </c>
      <c r="AP728">
        <v>-1.4186603580523E-2</v>
      </c>
      <c r="AQ728">
        <f>(Table2[[#This Row],[Sharpe Ratio]]-AVERAGE(Table2[Sharpe Ratio]))/_xlfn.STDEV.P(Table2[Sharpe Ratio])</f>
        <v>-0.88962902349007589</v>
      </c>
      <c r="AR72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8">
        <f>_xlfn.RANK.AVG(Table2[[#This Row],[1Y Return vs Nifty Z-Score]],Table2[1Y Return vs Nifty Z-Score])</f>
        <v>701</v>
      </c>
      <c r="AT728">
        <f>_xlfn.RANK.AVG(Table2[[#This Row],[6M Return vs Nifty Z-Score]],Table2[6M Return vs Nifty Z-Score])</f>
        <v>730</v>
      </c>
      <c r="AU728">
        <f>_xlfn.RANK.AVG(Table2[[#This Row],[Sharpe Ratio Z-Score]],Table2[Sharpe Ratio Z-Score])</f>
        <v>601</v>
      </c>
      <c r="AV728">
        <f>(Table2[[#This Row],[Rank 1Y]]+Table2[[#This Row],[Rank 6M]]+Table2[[#This Row],[Rank Sharpe]])/3</f>
        <v>677.33333333333337</v>
      </c>
    </row>
    <row r="729" spans="1:48" x14ac:dyDescent="0.3">
      <c r="A729" t="s">
        <v>1783</v>
      </c>
      <c r="B729" t="s">
        <v>1784</v>
      </c>
      <c r="C729" t="s">
        <v>10310</v>
      </c>
      <c r="D729" t="s">
        <v>51</v>
      </c>
      <c r="E729">
        <v>4405.9448477599999</v>
      </c>
      <c r="F729">
        <v>617.9</v>
      </c>
      <c r="G729">
        <v>-52.722063206287999</v>
      </c>
      <c r="H729">
        <f>(Table2[[#This Row],[1Y Return vs Nifty]]-AVERAGE(Table2[1Y Return vs Nifty]))/_xlfn.STDEV.P(Table2[1Y Return vs Nifty])</f>
        <v>-1.2717152581403952</v>
      </c>
      <c r="I729">
        <v>-8.0241618401444903</v>
      </c>
      <c r="J729">
        <f>(Table2[[#This Row],[1M Return vs Nifty]]-AVERAGE(Table2[1M Return vs Nifty]))/_xlfn.STDEV.P(Table2[1M Return vs Nifty])</f>
        <v>-0.83600299303205206</v>
      </c>
      <c r="K729">
        <v>-47.072016162158903</v>
      </c>
      <c r="L729">
        <f>(Table2[[#This Row],[6M Return vs Nifty]]-AVERAGE(Table2[6M Return vs Nifty]))/_xlfn.STDEV.P(Table2[6M Return vs Nifty])</f>
        <v>-1.8897314346141376</v>
      </c>
      <c r="M729">
        <v>0.379901576998322</v>
      </c>
      <c r="N729">
        <f>(Table2[[#This Row],[1W Return vs Nifty]]-AVERAGE(Table2[1W Return vs Nifty]))/_xlfn.STDEV.P(Table2[1W Return vs Nifty])</f>
        <v>0.31804412241205587</v>
      </c>
      <c r="O729">
        <v>625.91999999999996</v>
      </c>
      <c r="P729">
        <v>668.36982320031996</v>
      </c>
      <c r="Q729">
        <v>780.4330319636</v>
      </c>
      <c r="R729">
        <v>47.2597058652822</v>
      </c>
      <c r="S729" s="2">
        <f>(Table2[[#This Row],[Close Price]]-Table2[[#This Row],[20D EMA]])/Table2[[#This Row],[20D EMA]]</f>
        <v>-1.2813139059304675E-2</v>
      </c>
      <c r="T729" s="2">
        <f>(Table2[[#This Row],[Close Price]]-Table2[[#This Row],[50D EMA]])/Table2[[#This Row],[50D EMA]]</f>
        <v>-7.5511822120660668E-2</v>
      </c>
      <c r="U729" s="2">
        <f>(Table2[[#This Row],[Close Price]]-Table2[[#This Row],[200D EMA]])/Table2[[#This Row],[200D EMA]]</f>
        <v>-0.20826006243567186</v>
      </c>
      <c r="V729">
        <v>0.86809950110575695</v>
      </c>
      <c r="W729">
        <v>612.70000000000005</v>
      </c>
      <c r="X729">
        <v>636.29999999999995</v>
      </c>
      <c r="Y729">
        <v>612.70000000000005</v>
      </c>
      <c r="Z729">
        <v>636.29999999999995</v>
      </c>
      <c r="AA729">
        <v>612.70000000000005</v>
      </c>
      <c r="AB729">
        <v>636.29999999999995</v>
      </c>
      <c r="AC729" s="2">
        <f>(Table2[[#This Row],[Close Price]]/Table2[[#This Row],[Day Low]])-1</f>
        <v>8.4870246450137188E-3</v>
      </c>
      <c r="AD729" s="2">
        <f>(Table2[[#This Row],[Day High]]/Table2[[#This Row],[Close Price]])-1</f>
        <v>2.9778281275287144E-2</v>
      </c>
      <c r="AE729" s="2">
        <f>(Table2[[#This Row],[Close Price]]/Table2[[#This Row],[Current Week Low]])-1</f>
        <v>8.4870246450137188E-3</v>
      </c>
      <c r="AF729" s="2">
        <f>(Table2[[#This Row],[Current Week High]]/Table2[[#This Row],[Close Price]])-1</f>
        <v>2.9778281275287144E-2</v>
      </c>
      <c r="AG729" s="2">
        <f>(Table2[[#This Row],[Close Price]]/Table2[[#This Row],[Current Month Low]])-1</f>
        <v>8.4870246450137188E-3</v>
      </c>
      <c r="AH729" s="2">
        <f>(Table2[[#This Row],[Current Month High]]/Table2[[#This Row],[Close Price]])-1</f>
        <v>2.9778281275287144E-2</v>
      </c>
      <c r="AI729">
        <v>101.19760479041901</v>
      </c>
      <c r="AJ729">
        <v>5.3807452886501101</v>
      </c>
      <c r="AK729" t="str">
        <f>IF(AND(Table2[[#This Row],[20D EMA]]&gt;Table2[[#This Row],[50D EMA]],Table2[[#This Row],[50D EMA]]&gt;Table2[[#This Row],[200D EMA]]),"Uptrend","Downtrend/NoTrend")</f>
        <v>Downtrend/NoTrend</v>
      </c>
      <c r="AL729">
        <v>-0.25</v>
      </c>
      <c r="AM729" t="s">
        <v>10353</v>
      </c>
      <c r="AN729">
        <v>5.0599999999999996</v>
      </c>
      <c r="AO729" t="s">
        <v>10354</v>
      </c>
      <c r="AP729">
        <v>-8.3768707769740006E-3</v>
      </c>
      <c r="AQ729">
        <f>(Table2[[#This Row],[Sharpe Ratio]]-AVERAGE(Table2[Sharpe Ratio]))/_xlfn.STDEV.P(Table2[Sharpe Ratio])</f>
        <v>-0.82315806154378801</v>
      </c>
      <c r="AR72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9">
        <f>_xlfn.RANK.AVG(Table2[[#This Row],[1Y Return vs Nifty Z-Score]],Table2[1Y Return vs Nifty Z-Score])</f>
        <v>712</v>
      </c>
      <c r="AT729">
        <f>_xlfn.RANK.AVG(Table2[[#This Row],[6M Return vs Nifty Z-Score]],Table2[6M Return vs Nifty Z-Score])</f>
        <v>731</v>
      </c>
      <c r="AU729">
        <f>_xlfn.RANK.AVG(Table2[[#This Row],[Sharpe Ratio Z-Score]],Table2[Sharpe Ratio Z-Score])</f>
        <v>592</v>
      </c>
      <c r="AV729">
        <f>(Table2[[#This Row],[Rank 1Y]]+Table2[[#This Row],[Rank 6M]]+Table2[[#This Row],[Rank Sharpe]])/3</f>
        <v>678.33333333333337</v>
      </c>
    </row>
    <row r="730" spans="1:48" x14ac:dyDescent="0.3">
      <c r="A730" t="s">
        <v>1451</v>
      </c>
      <c r="B730" t="s">
        <v>1452</v>
      </c>
      <c r="C730" t="s">
        <v>10314</v>
      </c>
      <c r="D730" t="s">
        <v>54</v>
      </c>
      <c r="E730">
        <v>7382.5416054119996</v>
      </c>
      <c r="F730">
        <v>227.49</v>
      </c>
      <c r="G730">
        <v>-38.832704660525401</v>
      </c>
      <c r="H730">
        <f>(Table2[[#This Row],[1Y Return vs Nifty]]-AVERAGE(Table2[1Y Return vs Nifty]))/_xlfn.STDEV.P(Table2[1Y Return vs Nifty])</f>
        <v>-1.0371335735471729</v>
      </c>
      <c r="I730">
        <v>-3.9354808966893899</v>
      </c>
      <c r="J730">
        <f>(Table2[[#This Row],[1M Return vs Nifty]]-AVERAGE(Table2[1M Return vs Nifty]))/_xlfn.STDEV.P(Table2[1M Return vs Nifty])</f>
        <v>-0.41614049422925681</v>
      </c>
      <c r="K730">
        <v>-53.290757059061001</v>
      </c>
      <c r="L730">
        <f>(Table2[[#This Row],[6M Return vs Nifty]]-AVERAGE(Table2[6M Return vs Nifty]))/_xlfn.STDEV.P(Table2[6M Return vs Nifty])</f>
        <v>-2.1070456204293277</v>
      </c>
      <c r="M730">
        <v>-2.27257035563228</v>
      </c>
      <c r="N730">
        <f>(Table2[[#This Row],[1W Return vs Nifty]]-AVERAGE(Table2[1W Return vs Nifty]))/_xlfn.STDEV.P(Table2[1W Return vs Nifty])</f>
        <v>-0.3193178882259407</v>
      </c>
      <c r="O730">
        <v>223.12</v>
      </c>
      <c r="P730">
        <v>228.71842525597299</v>
      </c>
      <c r="Q730">
        <v>259.93429302835801</v>
      </c>
      <c r="R730">
        <v>58.640396961842903</v>
      </c>
      <c r="S730" s="2">
        <f>(Table2[[#This Row],[Close Price]]-Table2[[#This Row],[20D EMA]])/Table2[[#This Row],[20D EMA]]</f>
        <v>1.9585873072785965E-2</v>
      </c>
      <c r="T730" s="2">
        <f>(Table2[[#This Row],[Close Price]]-Table2[[#This Row],[50D EMA]])/Table2[[#This Row],[50D EMA]]</f>
        <v>-5.3709064086033837E-3</v>
      </c>
      <c r="U730" s="2">
        <f>(Table2[[#This Row],[Close Price]]-Table2[[#This Row],[200D EMA]])/Table2[[#This Row],[200D EMA]]</f>
        <v>-0.12481728613168573</v>
      </c>
      <c r="V730">
        <v>1.1642338570808299</v>
      </c>
      <c r="W730">
        <v>219.79</v>
      </c>
      <c r="X730">
        <v>229.4</v>
      </c>
      <c r="Y730">
        <v>219.79</v>
      </c>
      <c r="Z730">
        <v>229.4</v>
      </c>
      <c r="AA730">
        <v>219.79</v>
      </c>
      <c r="AB730">
        <v>229.4</v>
      </c>
      <c r="AC730" s="2">
        <f>(Table2[[#This Row],[Close Price]]/Table2[[#This Row],[Day Low]])-1</f>
        <v>3.5033441011875111E-2</v>
      </c>
      <c r="AD730" s="2">
        <f>(Table2[[#This Row],[Day High]]/Table2[[#This Row],[Close Price]])-1</f>
        <v>8.3959734493823657E-3</v>
      </c>
      <c r="AE730" s="2">
        <f>(Table2[[#This Row],[Close Price]]/Table2[[#This Row],[Current Week Low]])-1</f>
        <v>3.5033441011875111E-2</v>
      </c>
      <c r="AF730" s="2">
        <f>(Table2[[#This Row],[Current Week High]]/Table2[[#This Row],[Close Price]])-1</f>
        <v>8.3959734493823657E-3</v>
      </c>
      <c r="AG730" s="2">
        <f>(Table2[[#This Row],[Close Price]]/Table2[[#This Row],[Current Month Low]])-1</f>
        <v>3.5033441011875111E-2</v>
      </c>
      <c r="AH730" s="2">
        <f>(Table2[[#This Row],[Current Month High]]/Table2[[#This Row],[Close Price]])-1</f>
        <v>8.3959734493823657E-3</v>
      </c>
      <c r="AI730">
        <v>107.833311354345</v>
      </c>
      <c r="AJ730">
        <v>16.007139214686301</v>
      </c>
      <c r="AK730" t="str">
        <f>IF(AND(Table2[[#This Row],[20D EMA]]&gt;Table2[[#This Row],[50D EMA]],Table2[[#This Row],[50D EMA]]&gt;Table2[[#This Row],[200D EMA]]),"Uptrend","Downtrend/NoTrend")</f>
        <v>Downtrend/NoTrend</v>
      </c>
      <c r="AL730">
        <v>-0.12</v>
      </c>
      <c r="AM730" t="s">
        <v>10353</v>
      </c>
      <c r="AN730">
        <v>6.19</v>
      </c>
      <c r="AO730" t="s">
        <v>10354</v>
      </c>
      <c r="AP730">
        <v>-2.9983563804300999E-2</v>
      </c>
      <c r="AQ730">
        <f>(Table2[[#This Row],[Sharpe Ratio]]-AVERAGE(Table2[Sharpe Ratio]))/_xlfn.STDEV.P(Table2[Sharpe Ratio])</f>
        <v>-1.0703669640129743</v>
      </c>
      <c r="AR73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0">
        <f>_xlfn.RANK.AVG(Table2[[#This Row],[1Y Return vs Nifty Z-Score]],Table2[1Y Return vs Nifty Z-Score])</f>
        <v>676</v>
      </c>
      <c r="AT730">
        <f>_xlfn.RANK.AVG(Table2[[#This Row],[6M Return vs Nifty Z-Score]],Table2[6M Return vs Nifty Z-Score])</f>
        <v>734</v>
      </c>
      <c r="AU730">
        <f>_xlfn.RANK.AVG(Table2[[#This Row],[Sharpe Ratio Z-Score]],Table2[Sharpe Ratio Z-Score])</f>
        <v>634</v>
      </c>
      <c r="AV730">
        <f>(Table2[[#This Row],[Rank 1Y]]+Table2[[#This Row],[Rank 6M]]+Table2[[#This Row],[Rank Sharpe]])/3</f>
        <v>681.33333333333337</v>
      </c>
    </row>
    <row r="731" spans="1:48" x14ac:dyDescent="0.3">
      <c r="A731" t="s">
        <v>1338</v>
      </c>
      <c r="B731" t="s">
        <v>1339</v>
      </c>
      <c r="C731" t="s">
        <v>10323</v>
      </c>
      <c r="D731" t="s">
        <v>573</v>
      </c>
      <c r="E731">
        <v>8441.8941196800006</v>
      </c>
      <c r="F731">
        <v>768.6</v>
      </c>
      <c r="G731">
        <v>-53.244321791602999</v>
      </c>
      <c r="H731">
        <f>(Table2[[#This Row],[1Y Return vs Nifty]]-AVERAGE(Table2[1Y Return vs Nifty]))/_xlfn.STDEV.P(Table2[1Y Return vs Nifty])</f>
        <v>-1.2805358453786619</v>
      </c>
      <c r="I731">
        <v>-3.3932241522962698</v>
      </c>
      <c r="J731">
        <f>(Table2[[#This Row],[1M Return vs Nifty]]-AVERAGE(Table2[1M Return vs Nifty]))/_xlfn.STDEV.P(Table2[1M Return vs Nifty])</f>
        <v>-0.36045669917598694</v>
      </c>
      <c r="K731">
        <v>-32.738993989734901</v>
      </c>
      <c r="L731">
        <f>(Table2[[#This Row],[6M Return vs Nifty]]-AVERAGE(Table2[6M Return vs Nifty]))/_xlfn.STDEV.P(Table2[6M Return vs Nifty])</f>
        <v>-1.3888633175290481</v>
      </c>
      <c r="M731">
        <v>-1.9627574065379201</v>
      </c>
      <c r="N731">
        <f>(Table2[[#This Row],[1W Return vs Nifty]]-AVERAGE(Table2[1W Return vs Nifty]))/_xlfn.STDEV.P(Table2[1W Return vs Nifty])</f>
        <v>-0.24487298959109122</v>
      </c>
      <c r="O731">
        <v>782.9</v>
      </c>
      <c r="P731">
        <v>784.67860571712197</v>
      </c>
      <c r="Q731">
        <v>841.04333696689002</v>
      </c>
      <c r="R731">
        <v>34.814484757585802</v>
      </c>
      <c r="S731" s="2">
        <f>(Table2[[#This Row],[Close Price]]-Table2[[#This Row],[20D EMA]])/Table2[[#This Row],[20D EMA]]</f>
        <v>-1.8265423425724812E-2</v>
      </c>
      <c r="T731" s="2">
        <f>(Table2[[#This Row],[Close Price]]-Table2[[#This Row],[50D EMA]])/Table2[[#This Row],[50D EMA]]</f>
        <v>-2.0490689563821638E-2</v>
      </c>
      <c r="U731" s="2">
        <f>(Table2[[#This Row],[Close Price]]-Table2[[#This Row],[200D EMA]])/Table2[[#This Row],[200D EMA]]</f>
        <v>-8.6135082204143218E-2</v>
      </c>
      <c r="V731">
        <v>0.411499650030271</v>
      </c>
      <c r="W731">
        <v>764.55</v>
      </c>
      <c r="X731">
        <v>785.5</v>
      </c>
      <c r="Y731">
        <v>764.55</v>
      </c>
      <c r="Z731">
        <v>785.5</v>
      </c>
      <c r="AA731">
        <v>764.55</v>
      </c>
      <c r="AB731">
        <v>785.5</v>
      </c>
      <c r="AC731" s="2">
        <f>(Table2[[#This Row],[Close Price]]/Table2[[#This Row],[Day Low]])-1</f>
        <v>5.297233666862855E-3</v>
      </c>
      <c r="AD731" s="2">
        <f>(Table2[[#This Row],[Day High]]/Table2[[#This Row],[Close Price]])-1</f>
        <v>2.1988030184751484E-2</v>
      </c>
      <c r="AE731" s="2">
        <f>(Table2[[#This Row],[Close Price]]/Table2[[#This Row],[Current Week Low]])-1</f>
        <v>5.297233666862855E-3</v>
      </c>
      <c r="AF731" s="2">
        <f>(Table2[[#This Row],[Current Week High]]/Table2[[#This Row],[Close Price]])-1</f>
        <v>2.1988030184751484E-2</v>
      </c>
      <c r="AG731" s="2">
        <f>(Table2[[#This Row],[Close Price]]/Table2[[#This Row],[Current Month Low]])-1</f>
        <v>5.297233666862855E-3</v>
      </c>
      <c r="AH731" s="2">
        <f>(Table2[[#This Row],[Current Month High]]/Table2[[#This Row],[Close Price]])-1</f>
        <v>2.1988030184751484E-2</v>
      </c>
      <c r="AI731">
        <v>43.937028363257802</v>
      </c>
      <c r="AJ731">
        <v>6.6907273736813</v>
      </c>
      <c r="AK731" t="str">
        <f>IF(AND(Table2[[#This Row],[20D EMA]]&gt;Table2[[#This Row],[50D EMA]],Table2[[#This Row],[50D EMA]]&gt;Table2[[#This Row],[200D EMA]]),"Uptrend","Downtrend/NoTrend")</f>
        <v>Downtrend/NoTrend</v>
      </c>
      <c r="AL731">
        <v>-0.05</v>
      </c>
      <c r="AM731" t="s">
        <v>10353</v>
      </c>
      <c r="AN731">
        <v>-2.38</v>
      </c>
      <c r="AO731" t="s">
        <v>10353</v>
      </c>
      <c r="AP731">
        <v>-2.8920252904044999E-2</v>
      </c>
      <c r="AQ731">
        <f>(Table2[[#This Row],[Sharpe Ratio]]-AVERAGE(Table2[Sharpe Ratio]))/_xlfn.STDEV.P(Table2[Sharpe Ratio])</f>
        <v>-1.0582012929265494</v>
      </c>
      <c r="AR73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1">
        <f>_xlfn.RANK.AVG(Table2[[#This Row],[1Y Return vs Nifty Z-Score]],Table2[1Y Return vs Nifty Z-Score])</f>
        <v>714</v>
      </c>
      <c r="AT731">
        <f>_xlfn.RANK.AVG(Table2[[#This Row],[6M Return vs Nifty Z-Score]],Table2[6M Return vs Nifty Z-Score])</f>
        <v>707</v>
      </c>
      <c r="AU731">
        <f>_xlfn.RANK.AVG(Table2[[#This Row],[Sharpe Ratio Z-Score]],Table2[Sharpe Ratio Z-Score])</f>
        <v>627</v>
      </c>
      <c r="AV731">
        <f>(Table2[[#This Row],[Rank 1Y]]+Table2[[#This Row],[Rank 6M]]+Table2[[#This Row],[Rank Sharpe]])/3</f>
        <v>682.66666666666663</v>
      </c>
    </row>
    <row r="732" spans="1:48" x14ac:dyDescent="0.3">
      <c r="A732" t="s">
        <v>1554</v>
      </c>
      <c r="B732" t="s">
        <v>1555</v>
      </c>
      <c r="C732" t="s">
        <v>10311</v>
      </c>
      <c r="D732" t="s">
        <v>640</v>
      </c>
      <c r="E732">
        <v>6407.81767098</v>
      </c>
      <c r="F732">
        <v>131.4</v>
      </c>
      <c r="G732">
        <v>-53.4924844235737</v>
      </c>
      <c r="H732">
        <f>(Table2[[#This Row],[1Y Return vs Nifty]]-AVERAGE(Table2[1Y Return vs Nifty]))/_xlfn.STDEV.P(Table2[1Y Return vs Nifty])</f>
        <v>-1.2847271410435388</v>
      </c>
      <c r="I732">
        <v>-4.5841687060254701</v>
      </c>
      <c r="J732">
        <f>(Table2[[#This Row],[1M Return vs Nifty]]-AVERAGE(Table2[1M Return vs Nifty]))/_xlfn.STDEV.P(Table2[1M Return vs Nifty])</f>
        <v>-0.48275358738506635</v>
      </c>
      <c r="K732">
        <v>-19.170115362848701</v>
      </c>
      <c r="L732">
        <f>(Table2[[#This Row],[6M Return vs Nifty]]-AVERAGE(Table2[6M Return vs Nifty]))/_xlfn.STDEV.P(Table2[6M Return vs Nifty])</f>
        <v>-0.91469823168412567</v>
      </c>
      <c r="M732">
        <v>-7.0148026379672199</v>
      </c>
      <c r="N732">
        <f>(Table2[[#This Row],[1W Return vs Nifty]]-AVERAGE(Table2[1W Return vs Nifty]))/_xlfn.STDEV.P(Table2[1W Return vs Nifty])</f>
        <v>-1.4588280429606659</v>
      </c>
      <c r="O732">
        <v>136.35</v>
      </c>
      <c r="P732">
        <v>137.07314059816301</v>
      </c>
      <c r="Q732">
        <v>139.109425056898</v>
      </c>
      <c r="R732">
        <v>31.285406871280401</v>
      </c>
      <c r="S732" s="2">
        <f>(Table2[[#This Row],[Close Price]]-Table2[[#This Row],[20D EMA]])/Table2[[#This Row],[20D EMA]]</f>
        <v>-3.6303630363036223E-2</v>
      </c>
      <c r="T732" s="2">
        <f>(Table2[[#This Row],[Close Price]]-Table2[[#This Row],[50D EMA]])/Table2[[#This Row],[50D EMA]]</f>
        <v>-4.1387689618888258E-2</v>
      </c>
      <c r="U732" s="2">
        <f>(Table2[[#This Row],[Close Price]]-Table2[[#This Row],[200D EMA]])/Table2[[#This Row],[200D EMA]]</f>
        <v>-5.541986140583012E-2</v>
      </c>
      <c r="V732">
        <v>0.477289096027602</v>
      </c>
      <c r="W732">
        <v>130.30000000000001</v>
      </c>
      <c r="X732">
        <v>132.87</v>
      </c>
      <c r="Y732">
        <v>130.30000000000001</v>
      </c>
      <c r="Z732">
        <v>132.87</v>
      </c>
      <c r="AA732">
        <v>130.30000000000001</v>
      </c>
      <c r="AB732">
        <v>132.87</v>
      </c>
      <c r="AC732" s="2">
        <f>(Table2[[#This Row],[Close Price]]/Table2[[#This Row],[Day Low]])-1</f>
        <v>8.4420567920184819E-3</v>
      </c>
      <c r="AD732" s="2">
        <f>(Table2[[#This Row],[Day High]]/Table2[[#This Row],[Close Price]])-1</f>
        <v>1.1187214611872109E-2</v>
      </c>
      <c r="AE732" s="2">
        <f>(Table2[[#This Row],[Close Price]]/Table2[[#This Row],[Current Week Low]])-1</f>
        <v>8.4420567920184819E-3</v>
      </c>
      <c r="AF732" s="2">
        <f>(Table2[[#This Row],[Current Week High]]/Table2[[#This Row],[Close Price]])-1</f>
        <v>1.1187214611872109E-2</v>
      </c>
      <c r="AG732" s="2">
        <f>(Table2[[#This Row],[Close Price]]/Table2[[#This Row],[Current Month Low]])-1</f>
        <v>8.4420567920184819E-3</v>
      </c>
      <c r="AH732" s="2">
        <f>(Table2[[#This Row],[Current Month High]]/Table2[[#This Row],[Close Price]])-1</f>
        <v>1.1187214611872109E-2</v>
      </c>
      <c r="AI732">
        <v>36.263318112633101</v>
      </c>
      <c r="AJ732">
        <v>19.999999999999901</v>
      </c>
      <c r="AK732" t="str">
        <f>IF(AND(Table2[[#This Row],[20D EMA]]&gt;Table2[[#This Row],[50D EMA]],Table2[[#This Row],[50D EMA]]&gt;Table2[[#This Row],[200D EMA]]),"Uptrend","Downtrend/NoTrend")</f>
        <v>Downtrend/NoTrend</v>
      </c>
      <c r="AL732">
        <v>-7.0000000000000007E-2</v>
      </c>
      <c r="AM732" t="s">
        <v>10353</v>
      </c>
      <c r="AN732">
        <v>-2.71</v>
      </c>
      <c r="AO732" t="s">
        <v>10353</v>
      </c>
      <c r="AP732">
        <v>-9.9156704108127006E-2</v>
      </c>
      <c r="AQ732">
        <f>(Table2[[#This Row],[Sharpe Ratio]]-AVERAGE(Table2[Sharpe Ratio]))/_xlfn.STDEV.P(Table2[Sharpe Ratio])</f>
        <v>-1.8617984002456451</v>
      </c>
      <c r="AR73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2">
        <f>_xlfn.RANK.AVG(Table2[[#This Row],[1Y Return vs Nifty Z-Score]],Table2[1Y Return vs Nifty Z-Score])</f>
        <v>716</v>
      </c>
      <c r="AT732">
        <f>_xlfn.RANK.AVG(Table2[[#This Row],[6M Return vs Nifty Z-Score]],Table2[6M Return vs Nifty Z-Score])</f>
        <v>614</v>
      </c>
      <c r="AU732">
        <f>_xlfn.RANK.AVG(Table2[[#This Row],[Sharpe Ratio Z-Score]],Table2[Sharpe Ratio Z-Score])</f>
        <v>720</v>
      </c>
      <c r="AV732">
        <f>(Table2[[#This Row],[Rank 1Y]]+Table2[[#This Row],[Rank 6M]]+Table2[[#This Row],[Rank Sharpe]])/3</f>
        <v>683.33333333333337</v>
      </c>
    </row>
    <row r="733" spans="1:48" x14ac:dyDescent="0.3">
      <c r="A733" t="s">
        <v>1197</v>
      </c>
      <c r="B733" t="s">
        <v>1198</v>
      </c>
      <c r="C733" t="s">
        <v>10320</v>
      </c>
      <c r="D733" t="s">
        <v>1199</v>
      </c>
      <c r="E733">
        <v>10094.72205867</v>
      </c>
      <c r="F733">
        <v>928.7</v>
      </c>
      <c r="G733">
        <v>-49.2215149143017</v>
      </c>
      <c r="H733">
        <f>(Table2[[#This Row],[1Y Return vs Nifty]]-AVERAGE(Table2[1Y Return vs Nifty]))/_xlfn.STDEV.P(Table2[1Y Return vs Nifty])</f>
        <v>-1.2125934122589959</v>
      </c>
      <c r="I733">
        <v>-9.4543573405006303</v>
      </c>
      <c r="J733">
        <f>(Table2[[#This Row],[1M Return vs Nifty]]-AVERAGE(Table2[1M Return vs Nifty]))/_xlfn.STDEV.P(Table2[1M Return vs Nifty])</f>
        <v>-0.9828683182703204</v>
      </c>
      <c r="K733">
        <v>-24.8524904822896</v>
      </c>
      <c r="L733">
        <f>(Table2[[#This Row],[6M Return vs Nifty]]-AVERAGE(Table2[6M Return vs Nifty]))/_xlfn.STDEV.P(Table2[6M Return vs Nifty])</f>
        <v>-1.1132690908097964</v>
      </c>
      <c r="M733">
        <v>-2.79608342614456</v>
      </c>
      <c r="N733">
        <f>(Table2[[#This Row],[1W Return vs Nifty]]-AVERAGE(Table2[1W Return vs Nifty]))/_xlfn.STDEV.P(Table2[1W Return vs Nifty])</f>
        <v>-0.44511275116575771</v>
      </c>
      <c r="O733">
        <v>943.84</v>
      </c>
      <c r="P733">
        <v>956.23463031820404</v>
      </c>
      <c r="Q733">
        <v>1010.3997052242501</v>
      </c>
      <c r="R733">
        <v>39.142756469728901</v>
      </c>
      <c r="S733" s="2">
        <f>(Table2[[#This Row],[Close Price]]-Table2[[#This Row],[20D EMA]])/Table2[[#This Row],[20D EMA]]</f>
        <v>-1.6040854382098645E-2</v>
      </c>
      <c r="T733" s="2">
        <f>(Table2[[#This Row],[Close Price]]-Table2[[#This Row],[50D EMA]])/Table2[[#This Row],[50D EMA]]</f>
        <v>-2.8794847462323508E-2</v>
      </c>
      <c r="U733" s="2">
        <f>(Table2[[#This Row],[Close Price]]-Table2[[#This Row],[200D EMA]])/Table2[[#This Row],[200D EMA]]</f>
        <v>-8.0858797564788892E-2</v>
      </c>
      <c r="V733">
        <v>0.46433908273781299</v>
      </c>
      <c r="W733">
        <v>917</v>
      </c>
      <c r="X733">
        <v>943.95</v>
      </c>
      <c r="Y733">
        <v>917</v>
      </c>
      <c r="Z733">
        <v>943.95</v>
      </c>
      <c r="AA733">
        <v>917</v>
      </c>
      <c r="AB733">
        <v>943.95</v>
      </c>
      <c r="AC733" s="2">
        <f>(Table2[[#This Row],[Close Price]]/Table2[[#This Row],[Day Low]])-1</f>
        <v>1.2758996728462479E-2</v>
      </c>
      <c r="AD733" s="2">
        <f>(Table2[[#This Row],[Day High]]/Table2[[#This Row],[Close Price]])-1</f>
        <v>1.6420803273393014E-2</v>
      </c>
      <c r="AE733" s="2">
        <f>(Table2[[#This Row],[Close Price]]/Table2[[#This Row],[Current Week Low]])-1</f>
        <v>1.2758996728462479E-2</v>
      </c>
      <c r="AF733" s="2">
        <f>(Table2[[#This Row],[Current Week High]]/Table2[[#This Row],[Close Price]])-1</f>
        <v>1.6420803273393014E-2</v>
      </c>
      <c r="AG733" s="2">
        <f>(Table2[[#This Row],[Close Price]]/Table2[[#This Row],[Current Month Low]])-1</f>
        <v>1.2758996728462479E-2</v>
      </c>
      <c r="AH733" s="2">
        <f>(Table2[[#This Row],[Current Month High]]/Table2[[#This Row],[Close Price]])-1</f>
        <v>1.6420803273393014E-2</v>
      </c>
      <c r="AI733">
        <v>39.657585872725299</v>
      </c>
      <c r="AJ733">
        <v>8.7470725995316201</v>
      </c>
      <c r="AK733" t="str">
        <f>IF(AND(Table2[[#This Row],[20D EMA]]&gt;Table2[[#This Row],[50D EMA]],Table2[[#This Row],[50D EMA]]&gt;Table2[[#This Row],[200D EMA]]),"Uptrend","Downtrend/NoTrend")</f>
        <v>Downtrend/NoTrend</v>
      </c>
      <c r="AL733">
        <v>-0.1</v>
      </c>
      <c r="AM733" t="s">
        <v>10353</v>
      </c>
      <c r="AN733">
        <v>2.52</v>
      </c>
      <c r="AO733" t="s">
        <v>10354</v>
      </c>
      <c r="AP733">
        <v>-6.9843425058564002E-2</v>
      </c>
      <c r="AQ733">
        <f>(Table2[[#This Row],[Sharpe Ratio]]-AVERAGE(Table2[Sharpe Ratio]))/_xlfn.STDEV.P(Table2[Sharpe Ratio])</f>
        <v>-1.5264160475436162</v>
      </c>
      <c r="AR73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3">
        <f>_xlfn.RANK.AVG(Table2[[#This Row],[1Y Return vs Nifty Z-Score]],Table2[1Y Return vs Nifty Z-Score])</f>
        <v>703</v>
      </c>
      <c r="AT733">
        <f>_xlfn.RANK.AVG(Table2[[#This Row],[6M Return vs Nifty Z-Score]],Table2[6M Return vs Nifty Z-Score])</f>
        <v>668</v>
      </c>
      <c r="AU733">
        <f>_xlfn.RANK.AVG(Table2[[#This Row],[Sharpe Ratio Z-Score]],Table2[Sharpe Ratio Z-Score])</f>
        <v>687</v>
      </c>
      <c r="AV733">
        <f>(Table2[[#This Row],[Rank 1Y]]+Table2[[#This Row],[Rank 6M]]+Table2[[#This Row],[Rank Sharpe]])/3</f>
        <v>686</v>
      </c>
    </row>
    <row r="734" spans="1:48" x14ac:dyDescent="0.3">
      <c r="A734" t="s">
        <v>1324</v>
      </c>
      <c r="B734" t="s">
        <v>1325</v>
      </c>
      <c r="C734" t="s">
        <v>10320</v>
      </c>
      <c r="D734" t="s">
        <v>89</v>
      </c>
      <c r="E734">
        <v>8631.9249013649896</v>
      </c>
      <c r="F734">
        <v>292.35000000000002</v>
      </c>
      <c r="G734">
        <v>-72.860158135245101</v>
      </c>
      <c r="H734">
        <f>(Table2[[#This Row],[1Y Return vs Nifty]]-AVERAGE(Table2[1Y Return vs Nifty]))/_xlfn.STDEV.P(Table2[1Y Return vs Nifty])</f>
        <v>-1.6118337897031214</v>
      </c>
      <c r="I734">
        <v>-6.2519295316340502</v>
      </c>
      <c r="J734">
        <f>(Table2[[#This Row],[1M Return vs Nifty]]-AVERAGE(Table2[1M Return vs Nifty]))/_xlfn.STDEV.P(Table2[1M Return vs Nifty])</f>
        <v>-0.65401425490335618</v>
      </c>
      <c r="K734">
        <v>-22.0554145095137</v>
      </c>
      <c r="L734">
        <f>(Table2[[#This Row],[6M Return vs Nifty]]-AVERAGE(Table2[6M Return vs Nifty]))/_xlfn.STDEV.P(Table2[6M Return vs Nifty])</f>
        <v>-1.0155251426755645</v>
      </c>
      <c r="M734">
        <v>-4.0686342368319401</v>
      </c>
      <c r="N734">
        <f>(Table2[[#This Row],[1W Return vs Nifty]]-AVERAGE(Table2[1W Return vs Nifty]))/_xlfn.STDEV.P(Table2[1W Return vs Nifty])</f>
        <v>-0.75089375995265673</v>
      </c>
      <c r="O734">
        <v>295.98</v>
      </c>
      <c r="P734">
        <v>297.56431679705503</v>
      </c>
      <c r="Q734">
        <v>340.21339133884999</v>
      </c>
      <c r="R734">
        <v>41.774879486159499</v>
      </c>
      <c r="S734" s="2">
        <f>(Table2[[#This Row],[Close Price]]-Table2[[#This Row],[20D EMA]])/Table2[[#This Row],[20D EMA]]</f>
        <v>-1.2264342185282773E-2</v>
      </c>
      <c r="T734" s="2">
        <f>(Table2[[#This Row],[Close Price]]-Table2[[#This Row],[50D EMA]])/Table2[[#This Row],[50D EMA]]</f>
        <v>-1.7523326900151393E-2</v>
      </c>
      <c r="U734" s="2">
        <f>(Table2[[#This Row],[Close Price]]-Table2[[#This Row],[200D EMA]])/Table2[[#This Row],[200D EMA]]</f>
        <v>-0.1406863825979689</v>
      </c>
      <c r="V734">
        <v>0.58624241809270305</v>
      </c>
      <c r="W734">
        <v>291.60000000000002</v>
      </c>
      <c r="X734">
        <v>295.3</v>
      </c>
      <c r="Y734">
        <v>291.60000000000002</v>
      </c>
      <c r="Z734">
        <v>295.3</v>
      </c>
      <c r="AA734">
        <v>291.60000000000002</v>
      </c>
      <c r="AB734">
        <v>295.3</v>
      </c>
      <c r="AC734" s="2">
        <f>(Table2[[#This Row],[Close Price]]/Table2[[#This Row],[Day Low]])-1</f>
        <v>2.5720164609053242E-3</v>
      </c>
      <c r="AD734" s="2">
        <f>(Table2[[#This Row],[Day High]]/Table2[[#This Row],[Close Price]])-1</f>
        <v>1.0090644775098356E-2</v>
      </c>
      <c r="AE734" s="2">
        <f>(Table2[[#This Row],[Close Price]]/Table2[[#This Row],[Current Week Low]])-1</f>
        <v>2.5720164609053242E-3</v>
      </c>
      <c r="AF734" s="2">
        <f>(Table2[[#This Row],[Current Week High]]/Table2[[#This Row],[Close Price]])-1</f>
        <v>1.0090644775098356E-2</v>
      </c>
      <c r="AG734" s="2">
        <f>(Table2[[#This Row],[Close Price]]/Table2[[#This Row],[Current Month Low]])-1</f>
        <v>2.5720164609053242E-3</v>
      </c>
      <c r="AH734" s="2">
        <f>(Table2[[#This Row],[Current Month High]]/Table2[[#This Row],[Close Price]])-1</f>
        <v>1.0090644775098356E-2</v>
      </c>
      <c r="AI734">
        <v>82.315717461946207</v>
      </c>
      <c r="AJ734">
        <v>12.011494252873501</v>
      </c>
      <c r="AK734" t="str">
        <f>IF(AND(Table2[[#This Row],[20D EMA]]&gt;Table2[[#This Row],[50D EMA]],Table2[[#This Row],[50D EMA]]&gt;Table2[[#This Row],[200D EMA]]),"Uptrend","Downtrend/NoTrend")</f>
        <v>Downtrend/NoTrend</v>
      </c>
      <c r="AL734">
        <v>-0.06</v>
      </c>
      <c r="AM734" t="s">
        <v>10353</v>
      </c>
      <c r="AN734">
        <v>-1.1000000000000001</v>
      </c>
      <c r="AO734" t="s">
        <v>10353</v>
      </c>
      <c r="AP734">
        <v>-9.7191169226524002E-2</v>
      </c>
      <c r="AQ734">
        <f>(Table2[[#This Row],[Sharpe Ratio]]-AVERAGE(Table2[Sharpe Ratio]))/_xlfn.STDEV.P(Table2[Sharpe Ratio])</f>
        <v>-1.8393101036686796</v>
      </c>
      <c r="AR73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4">
        <f>_xlfn.RANK.AVG(Table2[[#This Row],[1Y Return vs Nifty Z-Score]],Table2[1Y Return vs Nifty Z-Score])</f>
        <v>735</v>
      </c>
      <c r="AT734">
        <f>_xlfn.RANK.AVG(Table2[[#This Row],[6M Return vs Nifty Z-Score]],Table2[6M Return vs Nifty Z-Score])</f>
        <v>645</v>
      </c>
      <c r="AU734">
        <f>_xlfn.RANK.AVG(Table2[[#This Row],[Sharpe Ratio Z-Score]],Table2[Sharpe Ratio Z-Score])</f>
        <v>719</v>
      </c>
      <c r="AV734">
        <f>(Table2[[#This Row],[Rank 1Y]]+Table2[[#This Row],[Rank 6M]]+Table2[[#This Row],[Rank Sharpe]])/3</f>
        <v>699.66666666666663</v>
      </c>
    </row>
    <row r="735" spans="1:48" x14ac:dyDescent="0.3">
      <c r="A735" t="s">
        <v>2627</v>
      </c>
      <c r="B735" t="s">
        <v>2628</v>
      </c>
      <c r="C735" t="s">
        <v>10323</v>
      </c>
      <c r="D735" t="s">
        <v>573</v>
      </c>
      <c r="E735">
        <v>1727.0430793769999</v>
      </c>
      <c r="F735">
        <v>103.11</v>
      </c>
      <c r="G735">
        <v>-70.722026104913894</v>
      </c>
      <c r="H735">
        <f>(Table2[[#This Row],[1Y Return vs Nifty]]-AVERAGE(Table2[1Y Return vs Nifty]))/_xlfn.STDEV.P(Table2[1Y Return vs Nifty])</f>
        <v>-1.5757222146505183</v>
      </c>
      <c r="I735">
        <v>-12.8059938610507</v>
      </c>
      <c r="J735">
        <f>(Table2[[#This Row],[1M Return vs Nifty]]-AVERAGE(Table2[1M Return vs Nifty]))/_xlfn.STDEV.P(Table2[1M Return vs Nifty])</f>
        <v>-1.3270444728928661</v>
      </c>
      <c r="K735">
        <v>-27.2139035094206</v>
      </c>
      <c r="L735">
        <f>(Table2[[#This Row],[6M Return vs Nifty]]-AVERAGE(Table2[6M Return vs Nifty]))/_xlfn.STDEV.P(Table2[6M Return vs Nifty])</f>
        <v>-1.1957887773302616</v>
      </c>
      <c r="M735">
        <v>-3.9183168428951798</v>
      </c>
      <c r="N735">
        <f>(Table2[[#This Row],[1W Return vs Nifty]]-AVERAGE(Table2[1W Return vs Nifty]))/_xlfn.STDEV.P(Table2[1W Return vs Nifty])</f>
        <v>-0.71477402000186274</v>
      </c>
      <c r="O735">
        <v>106.11</v>
      </c>
      <c r="P735">
        <v>107.146222638015</v>
      </c>
      <c r="Q735">
        <v>115.92935543343501</v>
      </c>
      <c r="R735">
        <v>39.050312771673802</v>
      </c>
      <c r="S735" s="2">
        <f>(Table2[[#This Row],[Close Price]]-Table2[[#This Row],[20D EMA]])/Table2[[#This Row],[20D EMA]]</f>
        <v>-2.8272547356516822E-2</v>
      </c>
      <c r="T735" s="2">
        <f>(Table2[[#This Row],[Close Price]]-Table2[[#This Row],[50D EMA]])/Table2[[#This Row],[50D EMA]]</f>
        <v>-3.7670228017753479E-2</v>
      </c>
      <c r="U735" s="2">
        <f>(Table2[[#This Row],[Close Price]]-Table2[[#This Row],[200D EMA]])/Table2[[#This Row],[200D EMA]]</f>
        <v>-0.11057902793909433</v>
      </c>
      <c r="V735">
        <v>0.518422411244162</v>
      </c>
      <c r="W735">
        <v>102.58</v>
      </c>
      <c r="X735">
        <v>104.69</v>
      </c>
      <c r="Y735">
        <v>102.58</v>
      </c>
      <c r="Z735">
        <v>104.69</v>
      </c>
      <c r="AA735">
        <v>102.58</v>
      </c>
      <c r="AB735">
        <v>104.69</v>
      </c>
      <c r="AC735" s="2">
        <f>(Table2[[#This Row],[Close Price]]/Table2[[#This Row],[Day Low]])-1</f>
        <v>5.1666991616299285E-3</v>
      </c>
      <c r="AD735" s="2">
        <f>(Table2[[#This Row],[Day High]]/Table2[[#This Row],[Close Price]])-1</f>
        <v>1.5323440985355319E-2</v>
      </c>
      <c r="AE735" s="2">
        <f>(Table2[[#This Row],[Close Price]]/Table2[[#This Row],[Current Week Low]])-1</f>
        <v>5.1666991616299285E-3</v>
      </c>
      <c r="AF735" s="2">
        <f>(Table2[[#This Row],[Current Week High]]/Table2[[#This Row],[Close Price]])-1</f>
        <v>1.5323440985355319E-2</v>
      </c>
      <c r="AG735" s="2">
        <f>(Table2[[#This Row],[Close Price]]/Table2[[#This Row],[Current Month Low]])-1</f>
        <v>5.1666991616299285E-3</v>
      </c>
      <c r="AH735" s="2">
        <f>(Table2[[#This Row],[Current Month High]]/Table2[[#This Row],[Close Price]])-1</f>
        <v>1.5323440985355319E-2</v>
      </c>
      <c r="AI735">
        <v>80.729318203859904</v>
      </c>
      <c r="AJ735">
        <v>28.968105065665998</v>
      </c>
      <c r="AK735" t="str">
        <f>IF(AND(Table2[[#This Row],[20D EMA]]&gt;Table2[[#This Row],[50D EMA]],Table2[[#This Row],[50D EMA]]&gt;Table2[[#This Row],[200D EMA]]),"Uptrend","Downtrend/NoTrend")</f>
        <v>Downtrend/NoTrend</v>
      </c>
      <c r="AL735">
        <v>-0.1</v>
      </c>
      <c r="AM735" t="s">
        <v>10353</v>
      </c>
      <c r="AN735">
        <v>2.08</v>
      </c>
      <c r="AO735" t="s">
        <v>10354</v>
      </c>
      <c r="AP735">
        <v>-7.0045929766229004E-2</v>
      </c>
      <c r="AQ735">
        <f>(Table2[[#This Row],[Sharpe Ratio]]-AVERAGE(Table2[Sharpe Ratio]))/_xlfn.STDEV.P(Table2[Sharpe Ratio])</f>
        <v>-1.5287329669566607</v>
      </c>
      <c r="AR73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5">
        <f>_xlfn.RANK.AVG(Table2[[#This Row],[1Y Return vs Nifty Z-Score]],Table2[1Y Return vs Nifty Z-Score])</f>
        <v>733</v>
      </c>
      <c r="AT735">
        <f>_xlfn.RANK.AVG(Table2[[#This Row],[6M Return vs Nifty Z-Score]],Table2[6M Return vs Nifty Z-Score])</f>
        <v>680</v>
      </c>
      <c r="AU735">
        <f>_xlfn.RANK.AVG(Table2[[#This Row],[Sharpe Ratio Z-Score]],Table2[Sharpe Ratio Z-Score])</f>
        <v>688</v>
      </c>
      <c r="AV735">
        <f>(Table2[[#This Row],[Rank 1Y]]+Table2[[#This Row],[Rank 6M]]+Table2[[#This Row],[Rank Sharpe]])/3</f>
        <v>700.33333333333337</v>
      </c>
    </row>
    <row r="736" spans="1:48" x14ac:dyDescent="0.3">
      <c r="A736" t="s">
        <v>2239</v>
      </c>
      <c r="B736" t="s">
        <v>2240</v>
      </c>
      <c r="C736" t="s">
        <v>10323</v>
      </c>
      <c r="D736" t="s">
        <v>384</v>
      </c>
      <c r="E736">
        <v>2524.1537683439901</v>
      </c>
      <c r="F736">
        <v>219.18</v>
      </c>
      <c r="G736">
        <v>-56.0061035971016</v>
      </c>
      <c r="H736">
        <f>(Table2[[#This Row],[1Y Return vs Nifty]]-AVERAGE(Table2[1Y Return vs Nifty]))/_xlfn.STDEV.P(Table2[1Y Return vs Nifty])</f>
        <v>-1.3271804349238303</v>
      </c>
      <c r="I736">
        <v>1.20291510737301</v>
      </c>
      <c r="J736">
        <f>(Table2[[#This Row],[1M Return vs Nifty]]-AVERAGE(Table2[1M Return vs Nifty]))/_xlfn.STDEV.P(Table2[1M Return vs Nifty])</f>
        <v>0.111516179387548</v>
      </c>
      <c r="K736">
        <v>-53.8900590841073</v>
      </c>
      <c r="L736">
        <f>(Table2[[#This Row],[6M Return vs Nifty]]-AVERAGE(Table2[6M Return vs Nifty]))/_xlfn.STDEV.P(Table2[6M Return vs Nifty])</f>
        <v>-2.1279882571767779</v>
      </c>
      <c r="M736">
        <v>2.9109318546014298</v>
      </c>
      <c r="N736">
        <f>(Table2[[#This Row],[1W Return vs Nifty]]-AVERAGE(Table2[1W Return vs Nifty]))/_xlfn.STDEV.P(Table2[1W Return vs Nifty])</f>
        <v>0.92622493928459559</v>
      </c>
      <c r="O736">
        <v>216.44</v>
      </c>
      <c r="P736">
        <v>219.499808123842</v>
      </c>
      <c r="Q736">
        <v>252.421466563255</v>
      </c>
      <c r="R736">
        <v>54.283969423787703</v>
      </c>
      <c r="S736" s="2">
        <f>(Table2[[#This Row],[Close Price]]-Table2[[#This Row],[20D EMA]])/Table2[[#This Row],[20D EMA]]</f>
        <v>1.2659397523563154E-2</v>
      </c>
      <c r="T736" s="2">
        <f>(Table2[[#This Row],[Close Price]]-Table2[[#This Row],[50D EMA]])/Table2[[#This Row],[50D EMA]]</f>
        <v>-1.4569858924958991E-3</v>
      </c>
      <c r="U736" s="2">
        <f>(Table2[[#This Row],[Close Price]]-Table2[[#This Row],[200D EMA]])/Table2[[#This Row],[200D EMA]]</f>
        <v>-0.13169033131706695</v>
      </c>
      <c r="V736">
        <v>1.0175908589761999</v>
      </c>
      <c r="W736">
        <v>218.5</v>
      </c>
      <c r="X736">
        <v>225.01</v>
      </c>
      <c r="Y736">
        <v>218.5</v>
      </c>
      <c r="Z736">
        <v>225.01</v>
      </c>
      <c r="AA736">
        <v>218.5</v>
      </c>
      <c r="AB736">
        <v>225.01</v>
      </c>
      <c r="AC736" s="2">
        <f>(Table2[[#This Row],[Close Price]]/Table2[[#This Row],[Day Low]])-1</f>
        <v>3.1121281464532302E-3</v>
      </c>
      <c r="AD736" s="2">
        <f>(Table2[[#This Row],[Day High]]/Table2[[#This Row],[Close Price]])-1</f>
        <v>2.6599142257505148E-2</v>
      </c>
      <c r="AE736" s="2">
        <f>(Table2[[#This Row],[Close Price]]/Table2[[#This Row],[Current Week Low]])-1</f>
        <v>3.1121281464532302E-3</v>
      </c>
      <c r="AF736" s="2">
        <f>(Table2[[#This Row],[Current Week High]]/Table2[[#This Row],[Close Price]])-1</f>
        <v>2.6599142257505148E-2</v>
      </c>
      <c r="AG736" s="2">
        <f>(Table2[[#This Row],[Close Price]]/Table2[[#This Row],[Current Month Low]])-1</f>
        <v>3.1121281464532302E-3</v>
      </c>
      <c r="AH736" s="2">
        <f>(Table2[[#This Row],[Current Month High]]/Table2[[#This Row],[Close Price]])-1</f>
        <v>2.6599142257505148E-2</v>
      </c>
      <c r="AI736">
        <v>96.984213888128394</v>
      </c>
      <c r="AJ736">
        <v>14.454308093994699</v>
      </c>
      <c r="AK736" t="str">
        <f>IF(AND(Table2[[#This Row],[20D EMA]]&gt;Table2[[#This Row],[50D EMA]],Table2[[#This Row],[50D EMA]]&gt;Table2[[#This Row],[200D EMA]]),"Uptrend","Downtrend/NoTrend")</f>
        <v>Downtrend/NoTrend</v>
      </c>
      <c r="AL736">
        <v>-0.12</v>
      </c>
      <c r="AM736" t="s">
        <v>10353</v>
      </c>
      <c r="AN736">
        <v>5.29</v>
      </c>
      <c r="AO736" t="s">
        <v>10354</v>
      </c>
      <c r="AP736">
        <v>-4.1338927090329998E-2</v>
      </c>
      <c r="AQ736">
        <f>(Table2[[#This Row],[Sharpe Ratio]]-AVERAGE(Table2[Sharpe Ratio]))/_xlfn.STDEV.P(Table2[Sharpe Ratio])</f>
        <v>-1.2002872110182787</v>
      </c>
      <c r="AR73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6">
        <f>_xlfn.RANK.AVG(Table2[[#This Row],[1Y Return vs Nifty Z-Score]],Table2[1Y Return vs Nifty Z-Score])</f>
        <v>720</v>
      </c>
      <c r="AT736">
        <f>_xlfn.RANK.AVG(Table2[[#This Row],[6M Return vs Nifty Z-Score]],Table2[6M Return vs Nifty Z-Score])</f>
        <v>735</v>
      </c>
      <c r="AU736">
        <f>_xlfn.RANK.AVG(Table2[[#This Row],[Sharpe Ratio Z-Score]],Table2[Sharpe Ratio Z-Score])</f>
        <v>653</v>
      </c>
      <c r="AV736">
        <f>(Table2[[#This Row],[Rank 1Y]]+Table2[[#This Row],[Rank 6M]]+Table2[[#This Row],[Rank Sharpe]])/3</f>
        <v>702.66666666666663</v>
      </c>
    </row>
    <row r="737" spans="1:48" x14ac:dyDescent="0.3">
      <c r="A737" t="s">
        <v>2151</v>
      </c>
      <c r="B737" t="s">
        <v>2152</v>
      </c>
      <c r="C737" t="s">
        <v>10321</v>
      </c>
      <c r="D737" t="s">
        <v>257</v>
      </c>
      <c r="E737">
        <v>2773.6264523999998</v>
      </c>
      <c r="F737">
        <v>406.3</v>
      </c>
      <c r="G737">
        <v>-60.606982883486303</v>
      </c>
      <c r="H737">
        <f>(Table2[[#This Row],[1Y Return vs Nifty]]-AVERAGE(Table2[1Y Return vs Nifty]))/_xlfn.STDEV.P(Table2[1Y Return vs Nifty])</f>
        <v>-1.4048861122633682</v>
      </c>
      <c r="I737">
        <v>-7.6859584769127203</v>
      </c>
      <c r="J737">
        <f>(Table2[[#This Row],[1M Return vs Nifty]]-AVERAGE(Table2[1M Return vs Nifty]))/_xlfn.STDEV.P(Table2[1M Return vs Nifty])</f>
        <v>-0.80127323271233264</v>
      </c>
      <c r="K737">
        <v>-31.1027050663998</v>
      </c>
      <c r="L737">
        <f>(Table2[[#This Row],[6M Return vs Nifty]]-AVERAGE(Table2[6M Return vs Nifty]))/_xlfn.STDEV.P(Table2[6M Return vs Nifty])</f>
        <v>-1.3316831260677637</v>
      </c>
      <c r="M737">
        <v>-3.5951542549291702</v>
      </c>
      <c r="N737">
        <f>(Table2[[#This Row],[1W Return vs Nifty]]-AVERAGE(Table2[1W Return vs Nifty]))/_xlfn.STDEV.P(Table2[1W Return vs Nifty])</f>
        <v>-0.63712133900828061</v>
      </c>
      <c r="O737">
        <v>417.1</v>
      </c>
      <c r="P737">
        <v>430.307860817267</v>
      </c>
      <c r="Q737">
        <v>475.70977559713498</v>
      </c>
      <c r="R737">
        <v>34.796949465246001</v>
      </c>
      <c r="S737" s="2">
        <f>(Table2[[#This Row],[Close Price]]-Table2[[#This Row],[20D EMA]])/Table2[[#This Row],[20D EMA]]</f>
        <v>-2.5893071205945844E-2</v>
      </c>
      <c r="T737" s="2">
        <f>(Table2[[#This Row],[Close Price]]-Table2[[#This Row],[50D EMA]])/Table2[[#This Row],[50D EMA]]</f>
        <v>-5.5792289668308154E-2</v>
      </c>
      <c r="U737" s="2">
        <f>(Table2[[#This Row],[Close Price]]-Table2[[#This Row],[200D EMA]])/Table2[[#This Row],[200D EMA]]</f>
        <v>-0.14590781850132953</v>
      </c>
      <c r="V737">
        <v>0.647968161137494</v>
      </c>
      <c r="W737">
        <v>404.8</v>
      </c>
      <c r="X737">
        <v>413</v>
      </c>
      <c r="Y737">
        <v>404.8</v>
      </c>
      <c r="Z737">
        <v>413</v>
      </c>
      <c r="AA737">
        <v>404.8</v>
      </c>
      <c r="AB737">
        <v>413</v>
      </c>
      <c r="AC737" s="2">
        <f>(Table2[[#This Row],[Close Price]]/Table2[[#This Row],[Day Low]])-1</f>
        <v>3.7055335968378955E-3</v>
      </c>
      <c r="AD737" s="2">
        <f>(Table2[[#This Row],[Day High]]/Table2[[#This Row],[Close Price]])-1</f>
        <v>1.649027811961612E-2</v>
      </c>
      <c r="AE737" s="2">
        <f>(Table2[[#This Row],[Close Price]]/Table2[[#This Row],[Current Week Low]])-1</f>
        <v>3.7055335968378955E-3</v>
      </c>
      <c r="AF737" s="2">
        <f>(Table2[[#This Row],[Current Week High]]/Table2[[#This Row],[Close Price]])-1</f>
        <v>1.649027811961612E-2</v>
      </c>
      <c r="AG737" s="2">
        <f>(Table2[[#This Row],[Close Price]]/Table2[[#This Row],[Current Month Low]])-1</f>
        <v>3.7055335968378955E-3</v>
      </c>
      <c r="AH737" s="2">
        <f>(Table2[[#This Row],[Current Month High]]/Table2[[#This Row],[Close Price]])-1</f>
        <v>1.649027811961612E-2</v>
      </c>
      <c r="AI737">
        <v>49.113955205513101</v>
      </c>
      <c r="AJ737">
        <v>2.1110831867303399</v>
      </c>
      <c r="AK737" t="str">
        <f>IF(AND(Table2[[#This Row],[20D EMA]]&gt;Table2[[#This Row],[50D EMA]],Table2[[#This Row],[50D EMA]]&gt;Table2[[#This Row],[200D EMA]]),"Uptrend","Downtrend/NoTrend")</f>
        <v>Downtrend/NoTrend</v>
      </c>
      <c r="AL737">
        <v>-0.12</v>
      </c>
      <c r="AM737" t="s">
        <v>10353</v>
      </c>
      <c r="AN737">
        <v>0.16</v>
      </c>
      <c r="AO737" t="s">
        <v>10354</v>
      </c>
      <c r="AP737">
        <v>-0.12944093906436999</v>
      </c>
      <c r="AQ737">
        <f>(Table2[[#This Row],[Sharpe Ratio]]-AVERAGE(Table2[Sharpe Ratio]))/_xlfn.STDEV.P(Table2[Sharpe Ratio])</f>
        <v>-2.2082897617965878</v>
      </c>
      <c r="AR73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7">
        <f>_xlfn.RANK.AVG(Table2[[#This Row],[1Y Return vs Nifty Z-Score]],Table2[1Y Return vs Nifty Z-Score])</f>
        <v>729</v>
      </c>
      <c r="AT737">
        <f>_xlfn.RANK.AVG(Table2[[#This Row],[6M Return vs Nifty Z-Score]],Table2[6M Return vs Nifty Z-Score])</f>
        <v>701</v>
      </c>
      <c r="AU737">
        <f>_xlfn.RANK.AVG(Table2[[#This Row],[Sharpe Ratio Z-Score]],Table2[Sharpe Ratio Z-Score])</f>
        <v>732</v>
      </c>
      <c r="AV737">
        <f>(Table2[[#This Row],[Rank 1Y]]+Table2[[#This Row],[Rank 6M]]+Table2[[#This Row],[Rank Sharpe]])/3</f>
        <v>720.66666666666663</v>
      </c>
    </row>
    <row r="738" spans="1:48" x14ac:dyDescent="0.3">
      <c r="A738" t="s">
        <v>1666</v>
      </c>
      <c r="B738" t="s">
        <v>1667</v>
      </c>
      <c r="C738" t="s">
        <v>10320</v>
      </c>
      <c r="D738" t="s">
        <v>474</v>
      </c>
      <c r="E738">
        <v>5214.8088587399998</v>
      </c>
      <c r="F738">
        <v>314.35000000000002</v>
      </c>
      <c r="G738">
        <v>-60.5326068778066</v>
      </c>
      <c r="H738">
        <f>(Table2[[#This Row],[1Y Return vs Nifty]]-AVERAGE(Table2[1Y Return vs Nifty]))/_xlfn.STDEV.P(Table2[1Y Return vs Nifty])</f>
        <v>-1.4036299528339624</v>
      </c>
      <c r="I738">
        <v>-5.3540690192542399</v>
      </c>
      <c r="J738">
        <f>(Table2[[#This Row],[1M Return vs Nifty]]-AVERAGE(Table2[1M Return vs Nifty]))/_xlfn.STDEV.P(Table2[1M Return vs Nifty])</f>
        <v>-0.56181386961587432</v>
      </c>
      <c r="K738">
        <v>-40.911216436162803</v>
      </c>
      <c r="L738">
        <f>(Table2[[#This Row],[6M Return vs Nifty]]-AVERAGE(Table2[6M Return vs Nifty]))/_xlfn.STDEV.P(Table2[6M Return vs Nifty])</f>
        <v>-1.674442005673267</v>
      </c>
      <c r="M738">
        <v>-6.3688717857695796</v>
      </c>
      <c r="N738">
        <f>(Table2[[#This Row],[1W Return vs Nifty]]-AVERAGE(Table2[1W Return vs Nifty]))/_xlfn.STDEV.P(Table2[1W Return vs Nifty])</f>
        <v>-1.3036174329537562</v>
      </c>
      <c r="O738">
        <v>320.18</v>
      </c>
      <c r="P738">
        <v>325.48581354533502</v>
      </c>
      <c r="Q738">
        <v>361.86529095587701</v>
      </c>
      <c r="R738">
        <v>42.927662650320002</v>
      </c>
      <c r="S738" s="2">
        <f>(Table2[[#This Row],[Close Price]]-Table2[[#This Row],[20D EMA]])/Table2[[#This Row],[20D EMA]]</f>
        <v>-1.8208507714410595E-2</v>
      </c>
      <c r="T738" s="2">
        <f>(Table2[[#This Row],[Close Price]]-Table2[[#This Row],[50D EMA]])/Table2[[#This Row],[50D EMA]]</f>
        <v>-3.4212899862021036E-2</v>
      </c>
      <c r="U738" s="2">
        <f>(Table2[[#This Row],[Close Price]]-Table2[[#This Row],[200D EMA]])/Table2[[#This Row],[200D EMA]]</f>
        <v>-0.1313065722063701</v>
      </c>
      <c r="V738">
        <v>1.99884866119142</v>
      </c>
      <c r="W738">
        <v>313</v>
      </c>
      <c r="X738">
        <v>322.95</v>
      </c>
      <c r="Y738">
        <v>313</v>
      </c>
      <c r="Z738">
        <v>322.95</v>
      </c>
      <c r="AA738">
        <v>313</v>
      </c>
      <c r="AB738">
        <v>322.95</v>
      </c>
      <c r="AC738" s="2">
        <f>(Table2[[#This Row],[Close Price]]/Table2[[#This Row],[Day Low]])-1</f>
        <v>4.3130990415336523E-3</v>
      </c>
      <c r="AD738" s="2">
        <f>(Table2[[#This Row],[Day High]]/Table2[[#This Row],[Close Price]])-1</f>
        <v>2.73580404008269E-2</v>
      </c>
      <c r="AE738" s="2">
        <f>(Table2[[#This Row],[Close Price]]/Table2[[#This Row],[Current Week Low]])-1</f>
        <v>4.3130990415336523E-3</v>
      </c>
      <c r="AF738" s="2">
        <f>(Table2[[#This Row],[Current Week High]]/Table2[[#This Row],[Close Price]])-1</f>
        <v>2.73580404008269E-2</v>
      </c>
      <c r="AG738" s="2">
        <f>(Table2[[#This Row],[Close Price]]/Table2[[#This Row],[Current Month Low]])-1</f>
        <v>4.3130990415336523E-3</v>
      </c>
      <c r="AH738" s="2">
        <f>(Table2[[#This Row],[Current Month High]]/Table2[[#This Row],[Close Price]])-1</f>
        <v>2.73580404008269E-2</v>
      </c>
      <c r="AI738">
        <v>72.546524574518799</v>
      </c>
      <c r="AJ738">
        <v>19.6839901008947</v>
      </c>
      <c r="AK738" t="str">
        <f>IF(AND(Table2[[#This Row],[20D EMA]]&gt;Table2[[#This Row],[50D EMA]],Table2[[#This Row],[50D EMA]]&gt;Table2[[#This Row],[200D EMA]]),"Uptrend","Downtrend/NoTrend")</f>
        <v>Downtrend/NoTrend</v>
      </c>
      <c r="AL738">
        <v>-0.11</v>
      </c>
      <c r="AM738" t="s">
        <v>10353</v>
      </c>
      <c r="AN738">
        <v>6.34</v>
      </c>
      <c r="AO738" t="s">
        <v>10354</v>
      </c>
      <c r="AP738">
        <v>-0.117503199637172</v>
      </c>
      <c r="AQ738">
        <f>(Table2[[#This Row],[Sharpe Ratio]]-AVERAGE(Table2[Sharpe Ratio]))/_xlfn.STDEV.P(Table2[Sharpe Ratio])</f>
        <v>-2.0717063680292798</v>
      </c>
      <c r="AR73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8">
        <f>_xlfn.RANK.AVG(Table2[[#This Row],[1Y Return vs Nifty Z-Score]],Table2[1Y Return vs Nifty Z-Score])</f>
        <v>727</v>
      </c>
      <c r="AT738">
        <f>_xlfn.RANK.AVG(Table2[[#This Row],[6M Return vs Nifty Z-Score]],Table2[6M Return vs Nifty Z-Score])</f>
        <v>727</v>
      </c>
      <c r="AU738">
        <f>_xlfn.RANK.AVG(Table2[[#This Row],[Sharpe Ratio Z-Score]],Table2[Sharpe Ratio Z-Score])</f>
        <v>731</v>
      </c>
      <c r="AV738">
        <f>(Table2[[#This Row],[Rank 1Y]]+Table2[[#This Row],[Rank 6M]]+Table2[[#This Row],[Rank Sharpe]])/3</f>
        <v>728.33333333333337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02DC7-3A39-40E3-AA94-C93E4E8FB2B0}">
  <dimension ref="A1:Q5038"/>
  <sheetViews>
    <sheetView topLeftCell="G982" workbookViewId="0">
      <selection sqref="A1:Q1233"/>
    </sheetView>
  </sheetViews>
  <sheetFormatPr defaultRowHeight="14.4" x14ac:dyDescent="0.3"/>
  <cols>
    <col min="1" max="1" width="48.109375" bestFit="1" customWidth="1"/>
    <col min="2" max="2" width="15.109375" bestFit="1" customWidth="1"/>
    <col min="3" max="3" width="30" bestFit="1" customWidth="1"/>
    <col min="4" max="4" width="50.44140625" bestFit="1" customWidth="1"/>
    <col min="5" max="5" width="13" bestFit="1" customWidth="1"/>
    <col min="6" max="6" width="12.21875" bestFit="1" customWidth="1"/>
    <col min="7" max="7" width="18.21875" bestFit="1" customWidth="1"/>
    <col min="8" max="10" width="19" bestFit="1" customWidth="1"/>
    <col min="11" max="12" width="12" bestFit="1" customWidth="1"/>
    <col min="13" max="13" width="23.5546875" bestFit="1" customWidth="1"/>
    <col min="14" max="14" width="17" bestFit="1" customWidth="1"/>
    <col min="15" max="15" width="23.21875" bestFit="1" customWidth="1"/>
    <col min="16" max="16" width="22.88671875" bestFit="1" customWidth="1"/>
    <col min="17" max="17" width="13.88671875" bestFit="1" customWidth="1"/>
  </cols>
  <sheetData>
    <row r="1" spans="1:17" x14ac:dyDescent="0.3">
      <c r="A1" t="s">
        <v>0</v>
      </c>
      <c r="B1" t="s">
        <v>1</v>
      </c>
      <c r="C1" t="s">
        <v>10307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</row>
    <row r="2" spans="1:17" x14ac:dyDescent="0.3">
      <c r="A2" t="s">
        <v>16</v>
      </c>
      <c r="B2" t="s">
        <v>17</v>
      </c>
      <c r="C2" t="str">
        <f>IFERROR(VLOOKUP(Table1[[#This Row],[Ticker]],[1]!Table2[[Symbol]:[Industry]],2,FALSE),"-")</f>
        <v>-</v>
      </c>
      <c r="D2" t="s">
        <v>18</v>
      </c>
      <c r="E2">
        <v>2051732.3664869999</v>
      </c>
      <c r="F2">
        <v>3032.5</v>
      </c>
      <c r="G2">
        <v>-4.2725729624045403</v>
      </c>
      <c r="H2">
        <v>-1.9606534145315699</v>
      </c>
      <c r="I2">
        <v>-11.271886066271399</v>
      </c>
      <c r="J2">
        <v>-0.86451104439650694</v>
      </c>
      <c r="K2">
        <v>2996.4673469149998</v>
      </c>
      <c r="L2">
        <v>2844.2225352288101</v>
      </c>
      <c r="M2">
        <v>61.532231289674499</v>
      </c>
      <c r="N2">
        <v>1.13221040946705</v>
      </c>
      <c r="O2">
        <v>6.1038746908491204</v>
      </c>
      <c r="P2">
        <v>36.580642255550998</v>
      </c>
      <c r="Q2">
        <v>3.1017511291580001E-3</v>
      </c>
    </row>
    <row r="3" spans="1:17" x14ac:dyDescent="0.3">
      <c r="A3" t="s">
        <v>19</v>
      </c>
      <c r="B3" t="s">
        <v>20</v>
      </c>
      <c r="C3" t="str">
        <f>IFERROR(VLOOKUP(Table1[[#This Row],[Ticker]],[1]!Table2[[Symbol]:[Industry]],2,FALSE),"-")</f>
        <v>-</v>
      </c>
      <c r="D3" t="s">
        <v>21</v>
      </c>
      <c r="E3">
        <v>1635755.4573253901</v>
      </c>
      <c r="F3">
        <v>4521.05</v>
      </c>
      <c r="G3">
        <v>2.1865389079287501</v>
      </c>
      <c r="H3">
        <v>1.8303622092105201</v>
      </c>
      <c r="I3">
        <v>-2.8813774760837898</v>
      </c>
      <c r="J3">
        <v>0.190006917609508</v>
      </c>
      <c r="K3">
        <v>4264.9294913826498</v>
      </c>
      <c r="L3">
        <v>3957.6921603231299</v>
      </c>
      <c r="M3">
        <v>63.290505255074798</v>
      </c>
      <c r="N3">
        <v>0.710924024894934</v>
      </c>
      <c r="O3">
        <v>1.57485539863526</v>
      </c>
      <c r="P3">
        <v>36.546360616127998</v>
      </c>
      <c r="Q3">
        <v>-2.4912300068603E-2</v>
      </c>
    </row>
    <row r="4" spans="1:17" x14ac:dyDescent="0.3">
      <c r="A4" t="s">
        <v>22</v>
      </c>
      <c r="B4" t="s">
        <v>23</v>
      </c>
      <c r="C4" t="str">
        <f>IFERROR(VLOOKUP(Table1[[#This Row],[Ticker]],[1]!Table2[[Symbol]:[Industry]],2,FALSE),"-")</f>
        <v>-</v>
      </c>
      <c r="D4" t="s">
        <v>24</v>
      </c>
      <c r="E4">
        <v>1240278.3524627599</v>
      </c>
      <c r="F4">
        <v>1626.95</v>
      </c>
      <c r="G4">
        <v>-27.390072430845802</v>
      </c>
      <c r="H4">
        <v>-2.2421300979905801</v>
      </c>
      <c r="I4">
        <v>0.75282228571685805</v>
      </c>
      <c r="J4">
        <v>-0.83005198949141301</v>
      </c>
      <c r="K4">
        <v>1620.87493888006</v>
      </c>
      <c r="L4">
        <v>1573.0297941942099</v>
      </c>
      <c r="M4">
        <v>44.8908208163067</v>
      </c>
      <c r="N4">
        <v>1.36546417720227</v>
      </c>
      <c r="O4">
        <v>10.267678785457401</v>
      </c>
      <c r="P4">
        <v>19.3172234241502</v>
      </c>
      <c r="Q4">
        <v>-8.6788308422027005E-2</v>
      </c>
    </row>
    <row r="5" spans="1:17" x14ac:dyDescent="0.3">
      <c r="A5" t="s">
        <v>25</v>
      </c>
      <c r="B5" t="s">
        <v>26</v>
      </c>
      <c r="C5" t="str">
        <f>IFERROR(VLOOKUP(Table1[[#This Row],[Ticker]],[1]!Table2[[Symbol]:[Industry]],2,FALSE),"-")</f>
        <v>-</v>
      </c>
      <c r="D5" t="s">
        <v>27</v>
      </c>
      <c r="E5">
        <v>940031.88169982505</v>
      </c>
      <c r="F5">
        <v>1571.35</v>
      </c>
      <c r="G5">
        <v>51.530067276430799</v>
      </c>
      <c r="H5">
        <v>3.8828814571995798</v>
      </c>
      <c r="I5">
        <v>25.9620227824105</v>
      </c>
      <c r="J5">
        <v>4.3411693677377601</v>
      </c>
      <c r="K5">
        <v>1465.93032774425</v>
      </c>
      <c r="L5">
        <v>1275.12470963391</v>
      </c>
      <c r="M5">
        <v>72.629979827530093</v>
      </c>
      <c r="N5">
        <v>1.09258251234822</v>
      </c>
      <c r="O5">
        <v>2.3578451649855299</v>
      </c>
      <c r="P5">
        <v>83.055684995340101</v>
      </c>
      <c r="Q5">
        <v>0.15053370345237299</v>
      </c>
    </row>
    <row r="6" spans="1:17" x14ac:dyDescent="0.3">
      <c r="A6" t="s">
        <v>28</v>
      </c>
      <c r="B6" t="s">
        <v>29</v>
      </c>
      <c r="C6" t="str">
        <f>IFERROR(VLOOKUP(Table1[[#This Row],[Ticker]],[1]!Table2[[Symbol]:[Industry]],2,FALSE),"-")</f>
        <v>-</v>
      </c>
      <c r="D6" t="s">
        <v>24</v>
      </c>
      <c r="E6">
        <v>866307.17626853497</v>
      </c>
      <c r="F6">
        <v>1229.95</v>
      </c>
      <c r="G6">
        <v>-2.9195834009905899</v>
      </c>
      <c r="H6">
        <v>0.3347119209344</v>
      </c>
      <c r="I6">
        <v>0.43576111217043201</v>
      </c>
      <c r="J6">
        <v>0.74623632307173904</v>
      </c>
      <c r="K6">
        <v>1191.6638064201099</v>
      </c>
      <c r="L6">
        <v>1106.6140901844301</v>
      </c>
      <c r="M6">
        <v>73.207592485325804</v>
      </c>
      <c r="N6">
        <v>0.72769583525813697</v>
      </c>
      <c r="O6">
        <v>2.2643196877921699</v>
      </c>
      <c r="P6">
        <v>36.813125695216897</v>
      </c>
      <c r="Q6">
        <v>7.4612041498147999E-2</v>
      </c>
    </row>
    <row r="7" spans="1:17" x14ac:dyDescent="0.3">
      <c r="A7" t="s">
        <v>30</v>
      </c>
      <c r="B7" t="s">
        <v>31</v>
      </c>
      <c r="C7" t="str">
        <f>IFERROR(VLOOKUP(Table1[[#This Row],[Ticker]],[1]!Table2[[Symbol]:[Industry]],2,FALSE),"-")</f>
        <v>-</v>
      </c>
      <c r="D7" t="s">
        <v>21</v>
      </c>
      <c r="E7">
        <v>813673.93080005003</v>
      </c>
      <c r="F7">
        <v>1964.5</v>
      </c>
      <c r="G7">
        <v>4.0204994869256998</v>
      </c>
      <c r="H7">
        <v>2.8662739902385401</v>
      </c>
      <c r="I7">
        <v>5.6474748879114198</v>
      </c>
      <c r="J7">
        <v>2.75818271001812</v>
      </c>
      <c r="K7">
        <v>1774.68426024109</v>
      </c>
      <c r="L7">
        <v>1606.78796174376</v>
      </c>
      <c r="M7">
        <v>81.182024128141194</v>
      </c>
      <c r="N7">
        <v>0.62932886933373999</v>
      </c>
      <c r="O7">
        <v>0.57266480020361499</v>
      </c>
      <c r="P7">
        <v>45.340879665593903</v>
      </c>
      <c r="Q7">
        <v>-2.9612522253699002E-2</v>
      </c>
    </row>
    <row r="8" spans="1:17" x14ac:dyDescent="0.3">
      <c r="A8" t="s">
        <v>32</v>
      </c>
      <c r="B8" t="s">
        <v>33</v>
      </c>
      <c r="C8" t="str">
        <f>IFERROR(VLOOKUP(Table1[[#This Row],[Ticker]],[1]!Table2[[Symbol]:[Industry]],2,FALSE),"-")</f>
        <v>-</v>
      </c>
      <c r="D8" t="s">
        <v>34</v>
      </c>
      <c r="E8">
        <v>733737.01126130996</v>
      </c>
      <c r="F8">
        <v>822.15</v>
      </c>
      <c r="G8">
        <v>12.7800624197315</v>
      </c>
      <c r="H8">
        <v>-6.6261223435413701</v>
      </c>
      <c r="I8">
        <v>-6.6431826229102402</v>
      </c>
      <c r="J8">
        <v>-1.5478454340972601</v>
      </c>
      <c r="K8">
        <v>827.72235844066597</v>
      </c>
      <c r="L8">
        <v>761.55846493075899</v>
      </c>
      <c r="M8">
        <v>56.2267918131896</v>
      </c>
      <c r="N8">
        <v>0.55850569639122305</v>
      </c>
      <c r="O8">
        <v>10.928662652800501</v>
      </c>
      <c r="P8">
        <v>51.353092783505097</v>
      </c>
      <c r="Q8">
        <v>8.4989684334058999E-2</v>
      </c>
    </row>
    <row r="9" spans="1:17" x14ac:dyDescent="0.3">
      <c r="A9" t="s">
        <v>35</v>
      </c>
      <c r="B9" t="s">
        <v>36</v>
      </c>
      <c r="C9" t="str">
        <f>IFERROR(VLOOKUP(Table1[[#This Row],[Ticker]],[1]!Table2[[Symbol]:[Industry]],2,FALSE),"-")</f>
        <v>-</v>
      </c>
      <c r="D9" t="s">
        <v>37</v>
      </c>
      <c r="E9">
        <v>669564.25662786001</v>
      </c>
      <c r="F9">
        <v>1058.5999999999999</v>
      </c>
      <c r="G9">
        <v>30.668981198566001</v>
      </c>
      <c r="H9">
        <v>-10.9412153625454</v>
      </c>
      <c r="I9">
        <v>-10.803449815492799</v>
      </c>
      <c r="J9">
        <v>-1.1658201724158701</v>
      </c>
      <c r="K9">
        <v>1069.9575384818199</v>
      </c>
      <c r="L9">
        <v>956.63389625328398</v>
      </c>
      <c r="M9">
        <v>41.591385745528797</v>
      </c>
      <c r="N9">
        <v>0.36700250363825998</v>
      </c>
      <c r="O9">
        <v>15.435480823729399</v>
      </c>
      <c r="P9">
        <v>77.216037498953696</v>
      </c>
      <c r="Q9">
        <v>-1.4734025943115001E-2</v>
      </c>
    </row>
    <row r="10" spans="1:17" x14ac:dyDescent="0.3">
      <c r="A10" t="s">
        <v>38</v>
      </c>
      <c r="B10" t="s">
        <v>39</v>
      </c>
      <c r="C10" t="str">
        <f>IFERROR(VLOOKUP(Table1[[#This Row],[Ticker]],[1]!Table2[[Symbol]:[Industry]],2,FALSE),"-")</f>
        <v>-</v>
      </c>
      <c r="D10" t="s">
        <v>40</v>
      </c>
      <c r="E10">
        <v>655312.75092810998</v>
      </c>
      <c r="F10">
        <v>2789.05</v>
      </c>
      <c r="G10">
        <v>-18.566350750738199</v>
      </c>
      <c r="H10">
        <v>-0.31719177057729903</v>
      </c>
      <c r="I10">
        <v>2.4709904349717302</v>
      </c>
      <c r="J10">
        <v>-2.2880752156135902</v>
      </c>
      <c r="K10">
        <v>2677.4158345594701</v>
      </c>
      <c r="L10">
        <v>2530.35485483927</v>
      </c>
      <c r="M10">
        <v>58.503301129571</v>
      </c>
      <c r="N10">
        <v>0.73547927875722396</v>
      </c>
      <c r="O10">
        <v>1.64572166149763</v>
      </c>
      <c r="P10">
        <v>28.406344237011101</v>
      </c>
      <c r="Q10">
        <v>-7.5137687782518003E-2</v>
      </c>
    </row>
    <row r="11" spans="1:17" x14ac:dyDescent="0.3">
      <c r="A11" t="s">
        <v>41</v>
      </c>
      <c r="B11" t="s">
        <v>42</v>
      </c>
      <c r="C11" t="str">
        <f>IFERROR(VLOOKUP(Table1[[#This Row],[Ticker]],[1]!Table2[[Symbol]:[Industry]],2,FALSE),"-")</f>
        <v>-</v>
      </c>
      <c r="D11" t="s">
        <v>43</v>
      </c>
      <c r="E11">
        <v>637842.26094585401</v>
      </c>
      <c r="F11">
        <v>510.05</v>
      </c>
      <c r="G11">
        <v>-13.483053854143099</v>
      </c>
      <c r="H11">
        <v>0.29499789873908899</v>
      </c>
      <c r="I11">
        <v>10.8232561615213</v>
      </c>
      <c r="J11">
        <v>-1.7644662707333501</v>
      </c>
      <c r="K11">
        <v>480.110155653437</v>
      </c>
      <c r="L11">
        <v>448.81761117917</v>
      </c>
      <c r="M11">
        <v>65.620289191094699</v>
      </c>
      <c r="N11">
        <v>0.62938055115494695</v>
      </c>
      <c r="O11">
        <v>0.558768748161941</v>
      </c>
      <c r="P11">
        <v>27.720045073243998</v>
      </c>
      <c r="Q11">
        <v>0.13147280172206199</v>
      </c>
    </row>
    <row r="12" spans="1:17" x14ac:dyDescent="0.3">
      <c r="A12" t="s">
        <v>44</v>
      </c>
      <c r="B12" t="s">
        <v>45</v>
      </c>
      <c r="C12" t="str">
        <f>IFERROR(VLOOKUP(Table1[[#This Row],[Ticker]],[1]!Table2[[Symbol]:[Industry]],2,FALSE),"-")</f>
        <v>-</v>
      </c>
      <c r="D12" t="s">
        <v>46</v>
      </c>
      <c r="E12">
        <v>506424.37161899998</v>
      </c>
      <c r="F12">
        <v>3683.1</v>
      </c>
      <c r="G12">
        <v>5.7866949563027701</v>
      </c>
      <c r="H12">
        <v>-3.3021400670827399</v>
      </c>
      <c r="I12">
        <v>-12.198347466301399</v>
      </c>
      <c r="J12">
        <v>1.6765949494822701</v>
      </c>
      <c r="K12">
        <v>3621.6662929549102</v>
      </c>
      <c r="L12">
        <v>3433.6440532793399</v>
      </c>
      <c r="M12">
        <v>60.4085023751866</v>
      </c>
      <c r="N12">
        <v>0.62415246154720805</v>
      </c>
      <c r="O12">
        <v>6.4293665662078201</v>
      </c>
      <c r="P12">
        <v>36.1589648798521</v>
      </c>
      <c r="Q12">
        <v>0.13200071970168101</v>
      </c>
    </row>
    <row r="13" spans="1:17" x14ac:dyDescent="0.3">
      <c r="A13" t="s">
        <v>47</v>
      </c>
      <c r="B13" t="s">
        <v>48</v>
      </c>
      <c r="C13" t="str">
        <f>IFERROR(VLOOKUP(Table1[[#This Row],[Ticker]],[1]!Table2[[Symbol]:[Industry]],2,FALSE),"-")</f>
        <v>-</v>
      </c>
      <c r="D13" t="s">
        <v>21</v>
      </c>
      <c r="E13">
        <v>488903.56343058398</v>
      </c>
      <c r="F13">
        <v>1806.65</v>
      </c>
      <c r="G13">
        <v>16.518267501985399</v>
      </c>
      <c r="H13">
        <v>5.85889828908907</v>
      </c>
      <c r="I13">
        <v>-3.2202421737195399</v>
      </c>
      <c r="J13">
        <v>3.8314231400840799</v>
      </c>
      <c r="K13">
        <v>1605.41522831467</v>
      </c>
      <c r="L13">
        <v>1480.1586056071101</v>
      </c>
      <c r="M13">
        <v>85.428646902680001</v>
      </c>
      <c r="N13">
        <v>0.84093151493435303</v>
      </c>
      <c r="O13">
        <v>0.296128193064504</v>
      </c>
      <c r="P13">
        <v>52.459915611814303</v>
      </c>
      <c r="Q13">
        <v>2.2740686778833001E-2</v>
      </c>
    </row>
    <row r="14" spans="1:17" x14ac:dyDescent="0.3">
      <c r="A14" t="s">
        <v>49</v>
      </c>
      <c r="B14" t="s">
        <v>50</v>
      </c>
      <c r="C14" t="str">
        <f>IFERROR(VLOOKUP(Table1[[#This Row],[Ticker]],[1]!Table2[[Symbol]:[Industry]],2,FALSE),"-")</f>
        <v>-</v>
      </c>
      <c r="D14" t="s">
        <v>51</v>
      </c>
      <c r="E14">
        <v>460159.31392772502</v>
      </c>
      <c r="F14">
        <v>7440.05</v>
      </c>
      <c r="G14">
        <v>-27.7303654517989</v>
      </c>
      <c r="H14">
        <v>4.4316658205302604</v>
      </c>
      <c r="I14">
        <v>3.57024555331069E-2</v>
      </c>
      <c r="J14">
        <v>5.4170952360994296</v>
      </c>
      <c r="K14">
        <v>6860.0293908324302</v>
      </c>
      <c r="L14">
        <v>6951.3070109641303</v>
      </c>
      <c r="M14">
        <v>91.399236416382905</v>
      </c>
      <c r="N14">
        <v>1.11820061264764</v>
      </c>
      <c r="O14">
        <v>10.106786916754499</v>
      </c>
      <c r="P14">
        <v>20.2374026309835</v>
      </c>
      <c r="Q14">
        <v>-6.6402408951769007E-2</v>
      </c>
    </row>
    <row r="15" spans="1:17" x14ac:dyDescent="0.3">
      <c r="A15" t="s">
        <v>52</v>
      </c>
      <c r="B15" t="s">
        <v>53</v>
      </c>
      <c r="C15" t="str">
        <f>IFERROR(VLOOKUP(Table1[[#This Row],[Ticker]],[1]!Table2[[Symbol]:[Industry]],2,FALSE),"-")</f>
        <v>-</v>
      </c>
      <c r="D15" t="s">
        <v>54</v>
      </c>
      <c r="E15">
        <v>435707.23387714999</v>
      </c>
      <c r="F15">
        <v>1815.95</v>
      </c>
      <c r="G15">
        <v>33.695474159461</v>
      </c>
      <c r="H15">
        <v>5.6831995852693202</v>
      </c>
      <c r="I15">
        <v>4.1562417901045796</v>
      </c>
      <c r="J15">
        <v>1.38306012918688</v>
      </c>
      <c r="K15">
        <v>1684.43553663138</v>
      </c>
      <c r="L15">
        <v>1497.3296026678499</v>
      </c>
      <c r="M15">
        <v>72.911063188801094</v>
      </c>
      <c r="N15">
        <v>0.83697246703526795</v>
      </c>
      <c r="O15">
        <v>1.1591728847159799</v>
      </c>
      <c r="P15">
        <v>69.977067440445495</v>
      </c>
      <c r="Q15">
        <v>0.12984113592299901</v>
      </c>
    </row>
    <row r="16" spans="1:17" x14ac:dyDescent="0.3">
      <c r="A16" t="s">
        <v>55</v>
      </c>
      <c r="B16" t="s">
        <v>56</v>
      </c>
      <c r="C16" t="str">
        <f>IFERROR(VLOOKUP(Table1[[#This Row],[Ticker]],[1]!Table2[[Symbol]:[Industry]],2,FALSE),"-")</f>
        <v>-</v>
      </c>
      <c r="D16" t="s">
        <v>57</v>
      </c>
      <c r="E16">
        <v>410368.70769971999</v>
      </c>
      <c r="F16">
        <v>326.2</v>
      </c>
      <c r="G16">
        <v>48.234170992614303</v>
      </c>
      <c r="H16">
        <v>-4.40012132310971</v>
      </c>
      <c r="I16">
        <v>7.0103121623860902</v>
      </c>
      <c r="J16">
        <v>0.90123162836763504</v>
      </c>
      <c r="K16">
        <v>314.73999533513802</v>
      </c>
      <c r="L16">
        <v>269.10572709236402</v>
      </c>
      <c r="M16">
        <v>47.0880023280478</v>
      </c>
      <c r="N16">
        <v>0.609269774326896</v>
      </c>
      <c r="O16">
        <v>5.7633353770692697</v>
      </c>
      <c r="P16">
        <v>81.322957198443504</v>
      </c>
      <c r="Q16">
        <v>0.12861495378622301</v>
      </c>
    </row>
    <row r="17" spans="1:17" x14ac:dyDescent="0.3">
      <c r="A17" t="s">
        <v>58</v>
      </c>
      <c r="B17" t="s">
        <v>59</v>
      </c>
      <c r="C17" t="str">
        <f>IFERROR(VLOOKUP(Table1[[#This Row],[Ticker]],[1]!Table2[[Symbol]:[Industry]],2,FALSE),"-")</f>
        <v>-</v>
      </c>
      <c r="D17" t="s">
        <v>60</v>
      </c>
      <c r="E17">
        <v>402191.80337179999</v>
      </c>
      <c r="F17">
        <v>1092.6500000000001</v>
      </c>
      <c r="G17">
        <v>49.351166178697497</v>
      </c>
      <c r="H17">
        <v>-1.6357716267117901</v>
      </c>
      <c r="I17">
        <v>-2.4073234841427502</v>
      </c>
      <c r="J17">
        <v>0.98976816087300301</v>
      </c>
      <c r="K17">
        <v>1051.99665945693</v>
      </c>
      <c r="L17">
        <v>926.29154537097895</v>
      </c>
      <c r="M17">
        <v>52.473294099001599</v>
      </c>
      <c r="N17">
        <v>0.91274191641991098</v>
      </c>
      <c r="O17">
        <v>7.9028051068503</v>
      </c>
      <c r="P17">
        <v>80.424372523117498</v>
      </c>
      <c r="Q17">
        <v>0.18141342364494401</v>
      </c>
    </row>
    <row r="18" spans="1:17" x14ac:dyDescent="0.3">
      <c r="A18" t="s">
        <v>61</v>
      </c>
      <c r="B18" t="s">
        <v>62</v>
      </c>
      <c r="C18" t="str">
        <f>IFERROR(VLOOKUP(Table1[[#This Row],[Ticker]],[1]!Table2[[Symbol]:[Industry]],2,FALSE),"-")</f>
        <v>-</v>
      </c>
      <c r="D18" t="s">
        <v>63</v>
      </c>
      <c r="E18">
        <v>397563.31149400002</v>
      </c>
      <c r="F18">
        <v>410</v>
      </c>
      <c r="G18">
        <v>43.810255245578098</v>
      </c>
      <c r="H18">
        <v>-2.4375346193335998</v>
      </c>
      <c r="I18">
        <v>7.0104735884019798</v>
      </c>
      <c r="J18">
        <v>2.15226085409626</v>
      </c>
      <c r="K18">
        <v>394.397461528105</v>
      </c>
      <c r="L18">
        <v>343.03944504151701</v>
      </c>
      <c r="M18">
        <v>53.192970434028098</v>
      </c>
      <c r="N18">
        <v>0.63836461861514204</v>
      </c>
      <c r="O18">
        <v>3.9756097560975601</v>
      </c>
      <c r="P18">
        <v>80.021953896816598</v>
      </c>
      <c r="Q18">
        <v>0.20352320101145499</v>
      </c>
    </row>
    <row r="19" spans="1:17" x14ac:dyDescent="0.3">
      <c r="A19" t="s">
        <v>64</v>
      </c>
      <c r="B19" t="s">
        <v>65</v>
      </c>
      <c r="C19" t="str">
        <f>IFERROR(VLOOKUP(Table1[[#This Row],[Ticker]],[1]!Table2[[Symbol]:[Industry]],2,FALSE),"-")</f>
        <v>-</v>
      </c>
      <c r="D19" t="s">
        <v>60</v>
      </c>
      <c r="E19">
        <v>390720.65481276001</v>
      </c>
      <c r="F19">
        <v>12427.4</v>
      </c>
      <c r="G19">
        <v>-10.1386737123813</v>
      </c>
      <c r="H19">
        <v>-6.9912949996682601</v>
      </c>
      <c r="I19">
        <v>-5.5237205431466396</v>
      </c>
      <c r="J19">
        <v>-4.1110033718562103E-2</v>
      </c>
      <c r="K19">
        <v>12409.6741613957</v>
      </c>
      <c r="L19">
        <v>11763.067431916699</v>
      </c>
      <c r="M19">
        <v>55.627676162797897</v>
      </c>
      <c r="N19">
        <v>0.88399971691683599</v>
      </c>
      <c r="O19">
        <v>10.0793408114328</v>
      </c>
      <c r="P19">
        <v>27.6221675660965</v>
      </c>
      <c r="Q19">
        <v>6.5703294398562997E-2</v>
      </c>
    </row>
    <row r="20" spans="1:17" x14ac:dyDescent="0.3">
      <c r="A20" t="s">
        <v>66</v>
      </c>
      <c r="B20" t="s">
        <v>67</v>
      </c>
      <c r="C20" t="str">
        <f>IFERROR(VLOOKUP(Table1[[#This Row],[Ticker]],[1]!Table2[[Symbol]:[Industry]],2,FALSE),"-")</f>
        <v>-</v>
      </c>
      <c r="D20" t="s">
        <v>24</v>
      </c>
      <c r="E20">
        <v>367605.93604896002</v>
      </c>
      <c r="F20">
        <v>1188.8</v>
      </c>
      <c r="G20">
        <v>-9.0376595335236001</v>
      </c>
      <c r="H20">
        <v>-1.0901701644777699</v>
      </c>
      <c r="I20">
        <v>-4.5623442199475903</v>
      </c>
      <c r="J20">
        <v>-0.49858534791911502</v>
      </c>
      <c r="K20">
        <v>1186.54371766756</v>
      </c>
      <c r="L20">
        <v>1126.8330687233699</v>
      </c>
      <c r="M20">
        <v>64.515544453304898</v>
      </c>
      <c r="N20">
        <v>0.64916417066382803</v>
      </c>
      <c r="O20">
        <v>12.689266487214001</v>
      </c>
      <c r="P20">
        <v>24.9527012823207</v>
      </c>
      <c r="Q20">
        <v>2.6327806677117999E-2</v>
      </c>
    </row>
    <row r="21" spans="1:17" x14ac:dyDescent="0.3">
      <c r="A21" t="s">
        <v>68</v>
      </c>
      <c r="B21" t="s">
        <v>69</v>
      </c>
      <c r="C21" t="str">
        <f>IFERROR(VLOOKUP(Table1[[#This Row],[Ticker]],[1]!Table2[[Symbol]:[Industry]],2,FALSE),"-")</f>
        <v>-</v>
      </c>
      <c r="D21" t="s">
        <v>24</v>
      </c>
      <c r="E21">
        <v>353935.06513629999</v>
      </c>
      <c r="F21">
        <v>1780.25</v>
      </c>
      <c r="G21">
        <v>-29.0416231749596</v>
      </c>
      <c r="H21">
        <v>-2.5579905829027099</v>
      </c>
      <c r="I21">
        <v>-9.6795319495225698</v>
      </c>
      <c r="J21">
        <v>-3.0291673961754002</v>
      </c>
      <c r="K21">
        <v>1782.6378510413199</v>
      </c>
      <c r="L21">
        <v>1771.8798405745899</v>
      </c>
      <c r="M21">
        <v>41.358666660361799</v>
      </c>
      <c r="N21">
        <v>0.68242693449399505</v>
      </c>
      <c r="O21">
        <v>8.2151383232692101</v>
      </c>
      <c r="P21">
        <v>15.3123684295754</v>
      </c>
      <c r="Q21">
        <v>-8.456564490606E-2</v>
      </c>
    </row>
    <row r="22" spans="1:17" x14ac:dyDescent="0.3">
      <c r="A22" t="s">
        <v>70</v>
      </c>
      <c r="B22" t="s">
        <v>71</v>
      </c>
      <c r="C22" t="str">
        <f>IFERROR(VLOOKUP(Table1[[#This Row],[Ticker]],[1]!Table2[[Symbol]:[Industry]],2,FALSE),"-")</f>
        <v>-</v>
      </c>
      <c r="D22" t="s">
        <v>72</v>
      </c>
      <c r="E22">
        <v>346805.44102501398</v>
      </c>
      <c r="F22">
        <v>3042.15</v>
      </c>
      <c r="G22">
        <v>-6.9318544925074601</v>
      </c>
      <c r="H22">
        <v>-7.3424113674630203</v>
      </c>
      <c r="I22">
        <v>-21.6934835862406</v>
      </c>
      <c r="J22">
        <v>-3.0140399042814501</v>
      </c>
      <c r="K22">
        <v>3100.2326435801001</v>
      </c>
      <c r="L22">
        <v>3002.2116940702499</v>
      </c>
      <c r="M22">
        <v>42.588462289024903</v>
      </c>
      <c r="N22">
        <v>0.58016728567630604</v>
      </c>
      <c r="O22">
        <v>23.067567345462901</v>
      </c>
      <c r="P22">
        <v>42.023809523809497</v>
      </c>
      <c r="Q22">
        <v>6.8724719467554998E-2</v>
      </c>
    </row>
    <row r="23" spans="1:17" x14ac:dyDescent="0.3">
      <c r="A23" t="s">
        <v>73</v>
      </c>
      <c r="B23" t="s">
        <v>74</v>
      </c>
      <c r="C23" t="str">
        <f>IFERROR(VLOOKUP(Table1[[#This Row],[Ticker]],[1]!Table2[[Symbol]:[Industry]],2,FALSE),"-")</f>
        <v>-</v>
      </c>
      <c r="D23" t="s">
        <v>60</v>
      </c>
      <c r="E23">
        <v>332748.01779359998</v>
      </c>
      <c r="F23">
        <v>2777</v>
      </c>
      <c r="G23">
        <v>46.094961877904503</v>
      </c>
      <c r="H23">
        <v>-2.3800078526601198</v>
      </c>
      <c r="I23">
        <v>28.716179823550299</v>
      </c>
      <c r="J23">
        <v>0.32133567300528998</v>
      </c>
      <c r="K23">
        <v>2740.82028860112</v>
      </c>
      <c r="L23">
        <v>2286.3305116747702</v>
      </c>
      <c r="M23">
        <v>50.645061594959699</v>
      </c>
      <c r="N23">
        <v>0.71895545377592596</v>
      </c>
      <c r="O23">
        <v>8.5163845876845503</v>
      </c>
      <c r="P23">
        <v>91.517241379310306</v>
      </c>
      <c r="Q23">
        <v>0.204224528297274</v>
      </c>
    </row>
    <row r="24" spans="1:17" x14ac:dyDescent="0.3">
      <c r="A24" t="s">
        <v>75</v>
      </c>
      <c r="B24" t="s">
        <v>76</v>
      </c>
      <c r="C24" t="str">
        <f>IFERROR(VLOOKUP(Table1[[#This Row],[Ticker]],[1]!Table2[[Symbol]:[Industry]],2,FALSE),"-")</f>
        <v>-</v>
      </c>
      <c r="D24" t="s">
        <v>77</v>
      </c>
      <c r="E24">
        <v>329265.15871902002</v>
      </c>
      <c r="F24">
        <v>11424.9</v>
      </c>
      <c r="G24">
        <v>1.61872818366278</v>
      </c>
      <c r="H24">
        <v>-6.1188419166591901</v>
      </c>
      <c r="I24">
        <v>8.6482580973733195E-2</v>
      </c>
      <c r="J24">
        <v>-1.35472422626736</v>
      </c>
      <c r="K24">
        <v>11245.479268958699</v>
      </c>
      <c r="L24">
        <v>10239.764297228399</v>
      </c>
      <c r="M24">
        <v>58.978872606113597</v>
      </c>
      <c r="N24">
        <v>0.69281983794945801</v>
      </c>
      <c r="O24">
        <v>5.7164614132290099</v>
      </c>
      <c r="P24">
        <v>42.011547473291003</v>
      </c>
      <c r="Q24">
        <v>1.6395685602274002E-2</v>
      </c>
    </row>
    <row r="25" spans="1:17" x14ac:dyDescent="0.3">
      <c r="A25" t="s">
        <v>78</v>
      </c>
      <c r="B25" t="s">
        <v>79</v>
      </c>
      <c r="C25" t="str">
        <f>IFERROR(VLOOKUP(Table1[[#This Row],[Ticker]],[1]!Table2[[Symbol]:[Industry]],2,FALSE),"-")</f>
        <v>-</v>
      </c>
      <c r="D25" t="s">
        <v>80</v>
      </c>
      <c r="E25">
        <v>325356.77300397999</v>
      </c>
      <c r="F25">
        <v>4999.8500000000004</v>
      </c>
      <c r="G25">
        <v>3.0592970173776401</v>
      </c>
      <c r="H25">
        <v>-3.1746151221581802</v>
      </c>
      <c r="I25">
        <v>16.293273165984601</v>
      </c>
      <c r="J25">
        <v>-0.91848709148398799</v>
      </c>
      <c r="K25">
        <v>4922.9089190519699</v>
      </c>
      <c r="L25">
        <v>4490.4132307805703</v>
      </c>
      <c r="M25">
        <v>52.2580851473585</v>
      </c>
      <c r="N25">
        <v>0.88622360347204299</v>
      </c>
      <c r="O25">
        <v>4.3831314939448003</v>
      </c>
      <c r="P25">
        <v>38.2701880530973</v>
      </c>
      <c r="Q25">
        <v>7.3458335009000006E-5</v>
      </c>
    </row>
    <row r="26" spans="1:17" x14ac:dyDescent="0.3">
      <c r="A26" t="s">
        <v>81</v>
      </c>
      <c r="B26" t="s">
        <v>82</v>
      </c>
      <c r="C26" t="str">
        <f>IFERROR(VLOOKUP(Table1[[#This Row],[Ticker]],[1]!Table2[[Symbol]:[Industry]],2,FALSE),"-")</f>
        <v>-</v>
      </c>
      <c r="D26" t="s">
        <v>83</v>
      </c>
      <c r="E26">
        <v>322832.76533025003</v>
      </c>
      <c r="F26">
        <v>1494.5</v>
      </c>
      <c r="G26">
        <v>56.501718988643503</v>
      </c>
      <c r="H26">
        <v>-7.7245221008061398</v>
      </c>
      <c r="I26">
        <v>-1.2887416810980501</v>
      </c>
      <c r="J26">
        <v>-1.9481996757120801</v>
      </c>
      <c r="K26">
        <v>1480.37845873325</v>
      </c>
      <c r="L26">
        <v>1296.6312597125</v>
      </c>
      <c r="M26">
        <v>53.162006278600202</v>
      </c>
      <c r="N26">
        <v>0.29579780709336401</v>
      </c>
      <c r="O26">
        <v>8.4911341585814704</v>
      </c>
      <c r="P26">
        <v>98.078197481776002</v>
      </c>
      <c r="Q26">
        <v>7.1361327419431006E-2</v>
      </c>
    </row>
    <row r="27" spans="1:17" x14ac:dyDescent="0.3">
      <c r="A27" t="s">
        <v>84</v>
      </c>
      <c r="B27" t="s">
        <v>85</v>
      </c>
      <c r="C27" t="str">
        <f>IFERROR(VLOOKUP(Table1[[#This Row],[Ticker]],[1]!Table2[[Symbol]:[Industry]],2,FALSE),"-")</f>
        <v>-</v>
      </c>
      <c r="D27" t="s">
        <v>86</v>
      </c>
      <c r="E27">
        <v>320985.70491179498</v>
      </c>
      <c r="F27">
        <v>520.85</v>
      </c>
      <c r="G27">
        <v>80.123758090973794</v>
      </c>
      <c r="H27">
        <v>-3.7152308244685699</v>
      </c>
      <c r="I27">
        <v>3.1712843540281201</v>
      </c>
      <c r="J27">
        <v>-4.0297049922909602</v>
      </c>
      <c r="K27">
        <v>509.04697530036401</v>
      </c>
      <c r="L27">
        <v>441.84812179243198</v>
      </c>
      <c r="M27">
        <v>43.817703333355901</v>
      </c>
      <c r="N27">
        <v>0.90190629920732401</v>
      </c>
      <c r="O27">
        <v>4.3582605356628301</v>
      </c>
      <c r="P27">
        <v>118.70669745958401</v>
      </c>
      <c r="Q27">
        <v>0.15678083059530401</v>
      </c>
    </row>
    <row r="28" spans="1:17" x14ac:dyDescent="0.3">
      <c r="A28" t="s">
        <v>87</v>
      </c>
      <c r="B28" t="s">
        <v>88</v>
      </c>
      <c r="C28" t="str">
        <f>IFERROR(VLOOKUP(Table1[[#This Row],[Ticker]],[1]!Table2[[Symbol]:[Industry]],2,FALSE),"-")</f>
        <v>-</v>
      </c>
      <c r="D28" t="s">
        <v>89</v>
      </c>
      <c r="E28">
        <v>318237.76995779999</v>
      </c>
      <c r="F28">
        <v>3587.55</v>
      </c>
      <c r="G28">
        <v>-15.072200710898899</v>
      </c>
      <c r="H28">
        <v>1.1880033904662199</v>
      </c>
      <c r="I28">
        <v>-17.650629486275601</v>
      </c>
      <c r="J28">
        <v>-1.81943992718134</v>
      </c>
      <c r="K28">
        <v>3442.7420792419798</v>
      </c>
      <c r="L28">
        <v>3406.3185968941202</v>
      </c>
      <c r="M28">
        <v>64.221751174744995</v>
      </c>
      <c r="N28">
        <v>0.74870728685926402</v>
      </c>
      <c r="O28">
        <v>8.3455282853200394</v>
      </c>
      <c r="P28">
        <v>17.407098326051699</v>
      </c>
      <c r="Q28">
        <v>6.5862386226333003E-2</v>
      </c>
    </row>
    <row r="29" spans="1:17" x14ac:dyDescent="0.3">
      <c r="A29" t="s">
        <v>90</v>
      </c>
      <c r="B29" t="s">
        <v>91</v>
      </c>
      <c r="C29" t="str">
        <f>IFERROR(VLOOKUP(Table1[[#This Row],[Ticker]],[1]!Table2[[Symbol]:[Industry]],2,FALSE),"-")</f>
        <v>-</v>
      </c>
      <c r="D29" t="s">
        <v>92</v>
      </c>
      <c r="E29">
        <v>313521.71999999997</v>
      </c>
      <c r="F29">
        <v>4688</v>
      </c>
      <c r="G29">
        <v>106.328668265527</v>
      </c>
      <c r="H29">
        <v>-3.1191959182114299</v>
      </c>
      <c r="I29">
        <v>35.528086580525702</v>
      </c>
      <c r="J29">
        <v>-4.29278218886693</v>
      </c>
      <c r="K29">
        <v>4809.2250203205604</v>
      </c>
      <c r="L29">
        <v>3943.5896464555799</v>
      </c>
      <c r="M29">
        <v>44.847370779766102</v>
      </c>
      <c r="N29">
        <v>0.41221810897543598</v>
      </c>
      <c r="O29">
        <v>21.0484215017064</v>
      </c>
      <c r="P29">
        <v>165.188369725082</v>
      </c>
      <c r="Q29">
        <v>0.24963162894279001</v>
      </c>
    </row>
    <row r="30" spans="1:17" x14ac:dyDescent="0.3">
      <c r="A30" t="s">
        <v>93</v>
      </c>
      <c r="B30" t="s">
        <v>94</v>
      </c>
      <c r="C30" t="str">
        <f>IFERROR(VLOOKUP(Table1[[#This Row],[Ticker]],[1]!Table2[[Symbol]:[Industry]],2,FALSE),"-")</f>
        <v>-</v>
      </c>
      <c r="D30" t="s">
        <v>95</v>
      </c>
      <c r="E30">
        <v>312081.761146545</v>
      </c>
      <c r="F30">
        <v>335.55</v>
      </c>
      <c r="G30">
        <v>45.110283208167999</v>
      </c>
      <c r="H30">
        <v>-7.7730595387102204</v>
      </c>
      <c r="I30">
        <v>4.0172491245557902</v>
      </c>
      <c r="J30">
        <v>-0.64033364810904303</v>
      </c>
      <c r="K30">
        <v>334.81092844632502</v>
      </c>
      <c r="L30">
        <v>291.91396731933298</v>
      </c>
      <c r="M30">
        <v>45.370302999274301</v>
      </c>
      <c r="N30">
        <v>0.66067925310864795</v>
      </c>
      <c r="O30">
        <v>8.0315899269855393</v>
      </c>
      <c r="P30">
        <v>78.389154704944104</v>
      </c>
      <c r="Q30">
        <v>0.124133835135014</v>
      </c>
    </row>
    <row r="31" spans="1:17" x14ac:dyDescent="0.3">
      <c r="A31" t="s">
        <v>96</v>
      </c>
      <c r="B31" t="s">
        <v>97</v>
      </c>
      <c r="C31" t="str">
        <f>IFERROR(VLOOKUP(Table1[[#This Row],[Ticker]],[1]!Table2[[Symbol]:[Industry]],2,FALSE),"-")</f>
        <v>-</v>
      </c>
      <c r="D31" t="s">
        <v>98</v>
      </c>
      <c r="E31">
        <v>310704.80723688001</v>
      </c>
      <c r="F31">
        <v>11126.1</v>
      </c>
      <c r="G31">
        <v>109.868100195219</v>
      </c>
      <c r="H31">
        <v>9.8999096595864398</v>
      </c>
      <c r="I31">
        <v>25.401691144302202</v>
      </c>
      <c r="J31">
        <v>4.0715322411032497</v>
      </c>
      <c r="K31">
        <v>9830.3386713028194</v>
      </c>
      <c r="L31">
        <v>8453.4242034385406</v>
      </c>
      <c r="M31">
        <v>92.310957767863897</v>
      </c>
      <c r="N31">
        <v>1.20357850476121</v>
      </c>
      <c r="O31">
        <v>0.25166050997205103</v>
      </c>
      <c r="P31">
        <v>140.69963655244001</v>
      </c>
      <c r="Q31">
        <v>0.16794617748225901</v>
      </c>
    </row>
    <row r="32" spans="1:17" x14ac:dyDescent="0.3">
      <c r="A32" t="s">
        <v>99</v>
      </c>
      <c r="B32" t="s">
        <v>100</v>
      </c>
      <c r="C32" t="str">
        <f>IFERROR(VLOOKUP(Table1[[#This Row],[Ticker]],[1]!Table2[[Symbol]:[Industry]],2,FALSE),"-")</f>
        <v>-</v>
      </c>
      <c r="D32" t="s">
        <v>101</v>
      </c>
      <c r="E32">
        <v>308205.19924445997</v>
      </c>
      <c r="F32">
        <v>1945.7</v>
      </c>
      <c r="G32">
        <v>72.780210771139707</v>
      </c>
      <c r="H32">
        <v>-5.1004157693721597</v>
      </c>
      <c r="I32">
        <v>-14.2614040692857</v>
      </c>
      <c r="J32">
        <v>-4.1409992035499696</v>
      </c>
      <c r="K32">
        <v>1829.7195245641501</v>
      </c>
      <c r="L32">
        <v>1693.6661063860399</v>
      </c>
      <c r="M32">
        <v>68.541914748944293</v>
      </c>
      <c r="N32">
        <v>0.55624688110813203</v>
      </c>
      <c r="O32">
        <v>11.7387058642133</v>
      </c>
      <c r="P32">
        <v>138.575194653914</v>
      </c>
      <c r="Q32">
        <v>4.7834640784557E-2</v>
      </c>
    </row>
    <row r="33" spans="1:17" x14ac:dyDescent="0.3">
      <c r="A33" t="s">
        <v>102</v>
      </c>
      <c r="B33" t="s">
        <v>103</v>
      </c>
      <c r="C33" t="str">
        <f>IFERROR(VLOOKUP(Table1[[#This Row],[Ticker]],[1]!Table2[[Symbol]:[Industry]],2,FALSE),"-")</f>
        <v>-</v>
      </c>
      <c r="D33" t="s">
        <v>104</v>
      </c>
      <c r="E33">
        <v>302071.682201905</v>
      </c>
      <c r="F33">
        <v>3150.95</v>
      </c>
      <c r="G33">
        <v>-32.680613288728097</v>
      </c>
      <c r="H33">
        <v>-0.31319197001205901</v>
      </c>
      <c r="I33">
        <v>-2.3928570166076901</v>
      </c>
      <c r="J33">
        <v>-2.0050148020407601</v>
      </c>
      <c r="K33">
        <v>3033.6639262295398</v>
      </c>
      <c r="L33">
        <v>3004.8627294867301</v>
      </c>
      <c r="M33">
        <v>60.791738216141702</v>
      </c>
      <c r="N33">
        <v>0.63614517491593103</v>
      </c>
      <c r="O33">
        <v>8.6323172376584907</v>
      </c>
      <c r="P33">
        <v>18.008688813153</v>
      </c>
      <c r="Q33">
        <v>-7.6994508988482993E-2</v>
      </c>
    </row>
    <row r="34" spans="1:17" x14ac:dyDescent="0.3">
      <c r="A34" t="s">
        <v>105</v>
      </c>
      <c r="B34" t="s">
        <v>106</v>
      </c>
      <c r="C34" t="str">
        <f>IFERROR(VLOOKUP(Table1[[#This Row],[Ticker]],[1]!Table2[[Symbol]:[Industry]],2,FALSE),"-")</f>
        <v>-</v>
      </c>
      <c r="D34" t="s">
        <v>37</v>
      </c>
      <c r="E34">
        <v>293321.77727298503</v>
      </c>
      <c r="F34">
        <v>1840.55</v>
      </c>
      <c r="G34">
        <v>-8.1832542193034605</v>
      </c>
      <c r="H34">
        <v>7.5917391906599603</v>
      </c>
      <c r="I34">
        <v>1.3489605927410599</v>
      </c>
      <c r="J34">
        <v>6.9916908685262698</v>
      </c>
      <c r="K34">
        <v>1625.2015256980701</v>
      </c>
      <c r="L34">
        <v>1599.1289543610901</v>
      </c>
      <c r="M34">
        <v>91.021726122557197</v>
      </c>
      <c r="N34">
        <v>1.42560704973858</v>
      </c>
      <c r="O34">
        <v>1.1654125125641901</v>
      </c>
      <c r="P34">
        <v>29.702970297029701</v>
      </c>
      <c r="Q34">
        <v>-4.0894651954731E-2</v>
      </c>
    </row>
    <row r="35" spans="1:17" x14ac:dyDescent="0.3">
      <c r="A35" t="s">
        <v>107</v>
      </c>
      <c r="B35" t="s">
        <v>108</v>
      </c>
      <c r="C35" t="str">
        <f>IFERROR(VLOOKUP(Table1[[#This Row],[Ticker]],[1]!Table2[[Symbol]:[Industry]],2,FALSE),"-")</f>
        <v>-</v>
      </c>
      <c r="D35" t="s">
        <v>21</v>
      </c>
      <c r="E35">
        <v>278210.00240173499</v>
      </c>
      <c r="F35">
        <v>532.45000000000005</v>
      </c>
      <c r="G35">
        <v>-6.0391890435333799</v>
      </c>
      <c r="H35">
        <v>2.3960012133528101</v>
      </c>
      <c r="I35">
        <v>-11.1241745988061</v>
      </c>
      <c r="J35">
        <v>3.0975427509961202</v>
      </c>
      <c r="K35">
        <v>512.04015481157603</v>
      </c>
      <c r="L35">
        <v>480.71327782562003</v>
      </c>
      <c r="M35">
        <v>61.406709940570799</v>
      </c>
      <c r="N35">
        <v>0.84145127067968695</v>
      </c>
      <c r="O35">
        <v>8.9116348952953093</v>
      </c>
      <c r="P35">
        <v>41.967737634982001</v>
      </c>
      <c r="Q35">
        <v>-0.110033118927442</v>
      </c>
    </row>
    <row r="36" spans="1:17" x14ac:dyDescent="0.3">
      <c r="A36" t="s">
        <v>109</v>
      </c>
      <c r="B36" t="s">
        <v>110</v>
      </c>
      <c r="C36" t="str">
        <f>IFERROR(VLOOKUP(Table1[[#This Row],[Ticker]],[1]!Table2[[Symbol]:[Industry]],2,FALSE),"-")</f>
        <v>-</v>
      </c>
      <c r="D36" t="s">
        <v>63</v>
      </c>
      <c r="E36">
        <v>258492.04782581999</v>
      </c>
      <c r="F36">
        <v>670.2</v>
      </c>
      <c r="G36">
        <v>66.042355279517594</v>
      </c>
      <c r="H36">
        <v>-14.891457636793699</v>
      </c>
      <c r="I36">
        <v>7.6226782490755198</v>
      </c>
      <c r="J36">
        <v>-7.2959811034186899</v>
      </c>
      <c r="K36">
        <v>687.26750916108097</v>
      </c>
      <c r="L36">
        <v>600.02395906364904</v>
      </c>
      <c r="M36">
        <v>51.395501457228498</v>
      </c>
      <c r="N36">
        <v>0.77193104294439696</v>
      </c>
      <c r="O36">
        <v>33.669054013727198</v>
      </c>
      <c r="P36">
        <v>131.62260238465501</v>
      </c>
      <c r="Q36">
        <v>0.165607298159548</v>
      </c>
    </row>
    <row r="37" spans="1:17" x14ac:dyDescent="0.3">
      <c r="A37" t="s">
        <v>111</v>
      </c>
      <c r="B37" t="s">
        <v>112</v>
      </c>
      <c r="C37" t="str">
        <f>IFERROR(VLOOKUP(Table1[[#This Row],[Ticker]],[1]!Table2[[Symbol]:[Industry]],2,FALSE),"-")</f>
        <v>-</v>
      </c>
      <c r="D37" t="s">
        <v>113</v>
      </c>
      <c r="E37">
        <v>254109.54687202</v>
      </c>
      <c r="F37">
        <v>7148.2</v>
      </c>
      <c r="G37">
        <v>222.33883449871601</v>
      </c>
      <c r="H37">
        <v>22.623513243445402</v>
      </c>
      <c r="I37">
        <v>69.8768536310602</v>
      </c>
      <c r="J37">
        <v>1.1959116477470599</v>
      </c>
      <c r="K37">
        <v>6007.0355473233703</v>
      </c>
      <c r="L37">
        <v>4493.4648136281003</v>
      </c>
      <c r="M37">
        <v>75.509723074998504</v>
      </c>
      <c r="N37">
        <v>1.11667788571738</v>
      </c>
      <c r="O37">
        <v>2.4733499342491898</v>
      </c>
      <c r="P37">
        <v>267.51670951156802</v>
      </c>
      <c r="Q37">
        <v>0.27371635514189901</v>
      </c>
    </row>
    <row r="38" spans="1:17" x14ac:dyDescent="0.3">
      <c r="A38" t="s">
        <v>114</v>
      </c>
      <c r="B38" t="s">
        <v>115</v>
      </c>
      <c r="C38" t="str">
        <f>IFERROR(VLOOKUP(Table1[[#This Row],[Ticker]],[1]!Table2[[Symbol]:[Industry]],2,FALSE),"-")</f>
        <v>-</v>
      </c>
      <c r="D38" t="s">
        <v>18</v>
      </c>
      <c r="E38">
        <v>252388.89361935799</v>
      </c>
      <c r="F38">
        <v>178.73</v>
      </c>
      <c r="G38">
        <v>68.412711990228999</v>
      </c>
      <c r="H38">
        <v>-1.9123642710403199</v>
      </c>
      <c r="I38">
        <v>-9.1681630490460009</v>
      </c>
      <c r="J38">
        <v>0.72270506571822002</v>
      </c>
      <c r="K38">
        <v>171.36612984432301</v>
      </c>
      <c r="L38">
        <v>154.68465107174299</v>
      </c>
      <c r="M38">
        <v>74.579651896929505</v>
      </c>
      <c r="N38">
        <v>0.60432408333053</v>
      </c>
      <c r="O38">
        <v>10.110222122754999</v>
      </c>
      <c r="P38">
        <v>109.040935672514</v>
      </c>
      <c r="Q38">
        <v>0.11189925714747299</v>
      </c>
    </row>
    <row r="39" spans="1:17" x14ac:dyDescent="0.3">
      <c r="A39" t="s">
        <v>116</v>
      </c>
      <c r="B39" t="s">
        <v>117</v>
      </c>
      <c r="C39" t="str">
        <f>IFERROR(VLOOKUP(Table1[[#This Row],[Ticker]],[1]!Table2[[Symbol]:[Industry]],2,FALSE),"-")</f>
        <v>-</v>
      </c>
      <c r="D39" t="s">
        <v>118</v>
      </c>
      <c r="E39">
        <v>241993.80558839999</v>
      </c>
      <c r="F39">
        <v>2509.9</v>
      </c>
      <c r="G39">
        <v>-14.6055692943754</v>
      </c>
      <c r="H39">
        <v>-1.7511086394431199</v>
      </c>
      <c r="I39">
        <v>-16.2359213504295</v>
      </c>
      <c r="J39">
        <v>-2.2397912051049498</v>
      </c>
      <c r="K39">
        <v>2519.24767879194</v>
      </c>
      <c r="L39">
        <v>2476.0252968526001</v>
      </c>
      <c r="M39">
        <v>49.023491327518201</v>
      </c>
      <c r="N39">
        <v>0.81494916223156999</v>
      </c>
      <c r="O39">
        <v>10.3350731104824</v>
      </c>
      <c r="P39">
        <v>16.024500173350201</v>
      </c>
      <c r="Q39">
        <v>-3.3447802271573998E-2</v>
      </c>
    </row>
    <row r="40" spans="1:17" x14ac:dyDescent="0.3">
      <c r="A40" t="s">
        <v>119</v>
      </c>
      <c r="B40" t="s">
        <v>120</v>
      </c>
      <c r="C40" t="str">
        <f>IFERROR(VLOOKUP(Table1[[#This Row],[Ticker]],[1]!Table2[[Symbol]:[Industry]],2,FALSE),"-")</f>
        <v>-</v>
      </c>
      <c r="D40" t="s">
        <v>121</v>
      </c>
      <c r="E40">
        <v>241435.2880798</v>
      </c>
      <c r="F40">
        <v>6779.6</v>
      </c>
      <c r="G40">
        <v>44.1161173927485</v>
      </c>
      <c r="H40">
        <v>-1.9012428462764099</v>
      </c>
      <c r="I40">
        <v>30.162874350289101</v>
      </c>
      <c r="J40">
        <v>-3.4359681579995902</v>
      </c>
      <c r="K40">
        <v>7008.2206369141904</v>
      </c>
      <c r="L40">
        <v>5898.8048787673097</v>
      </c>
      <c r="M40">
        <v>29.144121859511198</v>
      </c>
      <c r="N40">
        <v>0.55894191302629104</v>
      </c>
      <c r="O40">
        <v>17.539382854445599</v>
      </c>
      <c r="P40">
        <v>108.860135551447</v>
      </c>
      <c r="Q40">
        <v>0.15659027929276401</v>
      </c>
    </row>
    <row r="41" spans="1:17" x14ac:dyDescent="0.3">
      <c r="A41" t="s">
        <v>122</v>
      </c>
      <c r="B41" t="s">
        <v>123</v>
      </c>
      <c r="C41" t="str">
        <f>IFERROR(VLOOKUP(Table1[[#This Row],[Ticker]],[1]!Table2[[Symbol]:[Industry]],2,FALSE),"-")</f>
        <v>-</v>
      </c>
      <c r="D41" t="s">
        <v>124</v>
      </c>
      <c r="E41">
        <v>232018.25552400001</v>
      </c>
      <c r="F41">
        <v>177.54</v>
      </c>
      <c r="G41">
        <v>136.11100054722701</v>
      </c>
      <c r="H41">
        <v>-6.0770496171128796</v>
      </c>
      <c r="I41">
        <v>6.4344892835585998</v>
      </c>
      <c r="J41">
        <v>-3.7578621390763001</v>
      </c>
      <c r="K41">
        <v>182.19140380603201</v>
      </c>
      <c r="L41">
        <v>149.57328148237301</v>
      </c>
      <c r="M41">
        <v>33.148533278629699</v>
      </c>
      <c r="N41">
        <v>0.24397033703430601</v>
      </c>
      <c r="O41">
        <v>28.9850174608538</v>
      </c>
      <c r="P41">
        <v>210.65616797900199</v>
      </c>
      <c r="Q41">
        <v>0.17653943800511199</v>
      </c>
    </row>
    <row r="42" spans="1:17" x14ac:dyDescent="0.3">
      <c r="A42" t="s">
        <v>125</v>
      </c>
      <c r="B42" t="s">
        <v>126</v>
      </c>
      <c r="C42" t="str">
        <f>IFERROR(VLOOKUP(Table1[[#This Row],[Ticker]],[1]!Table2[[Symbol]:[Industry]],2,FALSE),"-")</f>
        <v>-</v>
      </c>
      <c r="D42" t="s">
        <v>127</v>
      </c>
      <c r="E42">
        <v>229202.60461251999</v>
      </c>
      <c r="F42">
        <v>940.45</v>
      </c>
      <c r="G42">
        <v>-13.932297759163699</v>
      </c>
      <c r="H42">
        <v>2.9409344516879699E-2</v>
      </c>
      <c r="I42">
        <v>-1.65782132418877</v>
      </c>
      <c r="J42">
        <v>-1.06131850254897</v>
      </c>
      <c r="K42">
        <v>917.08791786552194</v>
      </c>
      <c r="L42">
        <v>867.57794804205798</v>
      </c>
      <c r="M42">
        <v>56.284022211428599</v>
      </c>
      <c r="N42">
        <v>0.78483384789984201</v>
      </c>
      <c r="O42">
        <v>3.02514753575415</v>
      </c>
      <c r="P42">
        <v>30.076071922544902</v>
      </c>
      <c r="Q42">
        <v>8.0188853855699994E-3</v>
      </c>
    </row>
    <row r="43" spans="1:17" x14ac:dyDescent="0.3">
      <c r="A43" t="s">
        <v>128</v>
      </c>
      <c r="B43" t="s">
        <v>129</v>
      </c>
      <c r="C43" t="str">
        <f>IFERROR(VLOOKUP(Table1[[#This Row],[Ticker]],[1]!Table2[[Symbol]:[Industry]],2,FALSE),"-")</f>
        <v>-</v>
      </c>
      <c r="D43" t="s">
        <v>51</v>
      </c>
      <c r="E43">
        <v>219124.77164411999</v>
      </c>
      <c r="F43">
        <v>344.9</v>
      </c>
      <c r="G43">
        <v>6.0161564719284604</v>
      </c>
      <c r="H43">
        <v>-3.7397664720994199</v>
      </c>
      <c r="I43">
        <v>-7.8879118665972898</v>
      </c>
      <c r="J43">
        <v>-4.4653388885034699</v>
      </c>
      <c r="K43">
        <v>334.79972993019402</v>
      </c>
      <c r="L43">
        <v>304.74861497577302</v>
      </c>
      <c r="M43">
        <v>71.582625257761507</v>
      </c>
      <c r="N43">
        <v>1.27477985464578</v>
      </c>
      <c r="O43">
        <v>14.438967816758399</v>
      </c>
      <c r="P43">
        <v>68.861689106487106</v>
      </c>
    </row>
    <row r="44" spans="1:17" x14ac:dyDescent="0.3">
      <c r="A44" t="s">
        <v>130</v>
      </c>
      <c r="B44" t="s">
        <v>131</v>
      </c>
      <c r="C44" t="str">
        <f>IFERROR(VLOOKUP(Table1[[#This Row],[Ticker]],[1]!Table2[[Symbol]:[Industry]],2,FALSE),"-")</f>
        <v>-</v>
      </c>
      <c r="D44" t="s">
        <v>132</v>
      </c>
      <c r="E44">
        <v>217027.33343301</v>
      </c>
      <c r="F44">
        <v>296.89999999999998</v>
      </c>
      <c r="G44">
        <v>81.175640052448202</v>
      </c>
      <c r="H44">
        <v>-3.53962699732977</v>
      </c>
      <c r="I44">
        <v>30.643120475777401</v>
      </c>
      <c r="J44">
        <v>-3.9281610095534401</v>
      </c>
      <c r="K44">
        <v>299.802807722956</v>
      </c>
      <c r="L44">
        <v>243.913185964284</v>
      </c>
      <c r="M44">
        <v>39.723710541429199</v>
      </c>
      <c r="N44">
        <v>0.3925266328375</v>
      </c>
      <c r="O44">
        <v>14.685079151229299</v>
      </c>
      <c r="P44">
        <v>133.779527559055</v>
      </c>
      <c r="Q44">
        <v>0.21400085289777299</v>
      </c>
    </row>
    <row r="45" spans="1:17" x14ac:dyDescent="0.3">
      <c r="A45" t="s">
        <v>133</v>
      </c>
      <c r="B45" t="s">
        <v>134</v>
      </c>
      <c r="C45" t="str">
        <f>IFERROR(VLOOKUP(Table1[[#This Row],[Ticker]],[1]!Table2[[Symbol]:[Industry]],2,FALSE),"-")</f>
        <v>-</v>
      </c>
      <c r="D45" t="s">
        <v>135</v>
      </c>
      <c r="E45">
        <v>212823.5933677</v>
      </c>
      <c r="F45">
        <v>244.45</v>
      </c>
      <c r="G45">
        <v>125.4465826287</v>
      </c>
      <c r="H45">
        <v>5.4338025434107699E-2</v>
      </c>
      <c r="I45">
        <v>32.849457380662599</v>
      </c>
      <c r="J45">
        <v>-6.0734622553103002</v>
      </c>
      <c r="K45">
        <v>235.808158248853</v>
      </c>
      <c r="L45">
        <v>183.113753504665</v>
      </c>
      <c r="M45">
        <v>29.742346541596099</v>
      </c>
      <c r="N45">
        <v>1.0272110131254999</v>
      </c>
      <c r="O45">
        <v>14.9110247494375</v>
      </c>
      <c r="P45">
        <v>153.31606217616499</v>
      </c>
      <c r="Q45">
        <v>5.6234389426827E-2</v>
      </c>
    </row>
    <row r="46" spans="1:17" x14ac:dyDescent="0.3">
      <c r="A46" t="s">
        <v>136</v>
      </c>
      <c r="B46" t="s">
        <v>137</v>
      </c>
      <c r="C46" t="str">
        <f>IFERROR(VLOOKUP(Table1[[#This Row],[Ticker]],[1]!Table2[[Symbol]:[Industry]],2,FALSE),"-")</f>
        <v>-</v>
      </c>
      <c r="D46" t="s">
        <v>138</v>
      </c>
      <c r="E46">
        <v>209968.31546144999</v>
      </c>
      <c r="F46">
        <v>848.25</v>
      </c>
      <c r="G46">
        <v>34.995384974978599</v>
      </c>
      <c r="H46">
        <v>-3.9678954839471001</v>
      </c>
      <c r="I46">
        <v>-21.053878127552199</v>
      </c>
      <c r="J46">
        <v>-2.1256862748782499</v>
      </c>
      <c r="K46">
        <v>843.27296543129296</v>
      </c>
      <c r="L46">
        <v>787.05539497911002</v>
      </c>
      <c r="M46">
        <v>52.693244599798803</v>
      </c>
      <c r="N46">
        <v>0.59873209707970698</v>
      </c>
      <c r="O46">
        <v>14.070144414972001</v>
      </c>
      <c r="P46">
        <v>68.303571428571402</v>
      </c>
      <c r="Q46">
        <v>0.12619044982387201</v>
      </c>
    </row>
    <row r="47" spans="1:17" x14ac:dyDescent="0.3">
      <c r="A47" t="s">
        <v>139</v>
      </c>
      <c r="B47" t="s">
        <v>140</v>
      </c>
      <c r="C47" t="str">
        <f>IFERROR(VLOOKUP(Table1[[#This Row],[Ticker]],[1]!Table2[[Symbol]:[Industry]],2,FALSE),"-")</f>
        <v>-</v>
      </c>
      <c r="D47" t="s">
        <v>141</v>
      </c>
      <c r="E47">
        <v>208667.378815</v>
      </c>
      <c r="F47">
        <v>493.85</v>
      </c>
      <c r="G47">
        <v>22.592512496044499</v>
      </c>
      <c r="H47">
        <v>-23.917258125633001</v>
      </c>
      <c r="I47">
        <v>45.021180681517698</v>
      </c>
      <c r="J47">
        <v>-4.40206132522591</v>
      </c>
      <c r="K47">
        <v>577.84697340177001</v>
      </c>
      <c r="L47">
        <v>489.30490635215301</v>
      </c>
      <c r="M47">
        <v>28.937359985427399</v>
      </c>
      <c r="N47">
        <v>3.48865102519111</v>
      </c>
      <c r="O47">
        <v>63.551685734534701</v>
      </c>
      <c r="P47">
        <v>73.524244553759601</v>
      </c>
      <c r="Q47">
        <v>3.2297288611113001E-2</v>
      </c>
    </row>
    <row r="48" spans="1:17" x14ac:dyDescent="0.3">
      <c r="A48" t="s">
        <v>142</v>
      </c>
      <c r="B48" t="s">
        <v>143</v>
      </c>
      <c r="C48" t="str">
        <f>IFERROR(VLOOKUP(Table1[[#This Row],[Ticker]],[1]!Table2[[Symbol]:[Industry]],2,FALSE),"-")</f>
        <v>-</v>
      </c>
      <c r="D48" t="s">
        <v>144</v>
      </c>
      <c r="E48">
        <v>197704.57864373899</v>
      </c>
      <c r="F48">
        <v>1521.45</v>
      </c>
      <c r="G48">
        <v>32.536331568407803</v>
      </c>
      <c r="H48">
        <v>-5.8789022964117503</v>
      </c>
      <c r="I48">
        <v>-7.94214618762014</v>
      </c>
      <c r="J48">
        <v>-5.6130636023415104</v>
      </c>
      <c r="K48">
        <v>1539.1402492811101</v>
      </c>
      <c r="L48">
        <v>1380.6088801518499</v>
      </c>
      <c r="M48">
        <v>47.670668051433303</v>
      </c>
      <c r="N48">
        <v>0.95835223457775498</v>
      </c>
      <c r="O48">
        <v>11.919550428867099</v>
      </c>
      <c r="P48">
        <v>83.716717985872094</v>
      </c>
      <c r="Q48">
        <v>0.19551707613710201</v>
      </c>
    </row>
    <row r="49" spans="1:17" x14ac:dyDescent="0.3">
      <c r="A49" t="s">
        <v>145</v>
      </c>
      <c r="B49" t="s">
        <v>146</v>
      </c>
      <c r="C49" t="str">
        <f>IFERROR(VLOOKUP(Table1[[#This Row],[Ticker]],[1]!Table2[[Symbol]:[Industry]],2,FALSE),"-")</f>
        <v>-</v>
      </c>
      <c r="D49" t="s">
        <v>127</v>
      </c>
      <c r="E49">
        <v>190848.23019880801</v>
      </c>
      <c r="F49">
        <v>152.88</v>
      </c>
      <c r="G49">
        <v>-14.0279603328636</v>
      </c>
      <c r="H49">
        <v>-6.0246689692589399</v>
      </c>
      <c r="I49">
        <v>-14.4868353040915</v>
      </c>
      <c r="J49">
        <v>-2.2301467244856998</v>
      </c>
      <c r="K49">
        <v>159.13175382237</v>
      </c>
      <c r="L49">
        <v>152.656670146171</v>
      </c>
      <c r="M49">
        <v>45.675694744273301</v>
      </c>
      <c r="N49">
        <v>0.81139042997453503</v>
      </c>
      <c r="O49">
        <v>20.748299319727799</v>
      </c>
      <c r="P49">
        <v>33.403141361256502</v>
      </c>
      <c r="Q49">
        <v>-2.9077589199988998E-2</v>
      </c>
    </row>
    <row r="50" spans="1:17" x14ac:dyDescent="0.3">
      <c r="A50" t="s">
        <v>147</v>
      </c>
      <c r="B50" t="s">
        <v>148</v>
      </c>
      <c r="C50" t="str">
        <f>IFERROR(VLOOKUP(Table1[[#This Row],[Ticker]],[1]!Table2[[Symbol]:[Industry]],2,FALSE),"-")</f>
        <v>-</v>
      </c>
      <c r="D50" t="s">
        <v>37</v>
      </c>
      <c r="E50">
        <v>189212.822013875</v>
      </c>
      <c r="F50">
        <v>1888.75</v>
      </c>
      <c r="G50">
        <v>12.121765443696701</v>
      </c>
      <c r="H50">
        <v>3.0885310162302502</v>
      </c>
      <c r="I50">
        <v>9.1466651812489292</v>
      </c>
      <c r="J50">
        <v>2.8366297842744199</v>
      </c>
      <c r="K50">
        <v>1680.1290586896</v>
      </c>
      <c r="L50">
        <v>1512.9164411675799</v>
      </c>
      <c r="M50">
        <v>83.9254231123317</v>
      </c>
      <c r="N50">
        <v>1.22935752691649</v>
      </c>
      <c r="O50">
        <v>0.312375909993378</v>
      </c>
      <c r="P50">
        <v>49.385059516747702</v>
      </c>
      <c r="Q50">
        <v>3.8948793460817997E-2</v>
      </c>
    </row>
    <row r="51" spans="1:17" x14ac:dyDescent="0.3">
      <c r="A51" t="s">
        <v>149</v>
      </c>
      <c r="B51" t="s">
        <v>150</v>
      </c>
      <c r="C51" t="str">
        <f>IFERROR(VLOOKUP(Table1[[#This Row],[Ticker]],[1]!Table2[[Symbol]:[Industry]],2,FALSE),"-")</f>
        <v>-</v>
      </c>
      <c r="D51" t="s">
        <v>151</v>
      </c>
      <c r="E51">
        <v>185123.46174716001</v>
      </c>
      <c r="F51">
        <v>4793.05</v>
      </c>
      <c r="G51">
        <v>65.142511427501304</v>
      </c>
      <c r="H51">
        <v>8.5495846057394296</v>
      </c>
      <c r="I51">
        <v>38.728132744090999</v>
      </c>
      <c r="J51">
        <v>1.87142499445705</v>
      </c>
      <c r="K51">
        <v>4395.1959406404403</v>
      </c>
      <c r="L51">
        <v>3743.7501144742</v>
      </c>
      <c r="M51">
        <v>69.686410358314504</v>
      </c>
      <c r="N51">
        <v>1.5627064589625399</v>
      </c>
      <c r="O51">
        <v>3.1451789570315198</v>
      </c>
      <c r="P51">
        <v>105.414961321704</v>
      </c>
      <c r="Q51">
        <v>0.11466038484271</v>
      </c>
    </row>
    <row r="52" spans="1:17" x14ac:dyDescent="0.3">
      <c r="A52" t="s">
        <v>152</v>
      </c>
      <c r="B52" t="s">
        <v>153</v>
      </c>
      <c r="C52" t="str">
        <f>IFERROR(VLOOKUP(Table1[[#This Row],[Ticker]],[1]!Table2[[Symbol]:[Industry]],2,FALSE),"-")</f>
        <v>-</v>
      </c>
      <c r="D52" t="s">
        <v>21</v>
      </c>
      <c r="E52">
        <v>182194.52082785001</v>
      </c>
      <c r="F52">
        <v>6153.5</v>
      </c>
      <c r="G52">
        <v>-15.383763280952</v>
      </c>
      <c r="H52">
        <v>7.2598574265008997</v>
      </c>
      <c r="I52">
        <v>3.2553384383383999</v>
      </c>
      <c r="J52">
        <v>7.5770132059135697</v>
      </c>
      <c r="K52">
        <v>5559.7338456347798</v>
      </c>
      <c r="L52">
        <v>5298.9101638935399</v>
      </c>
      <c r="M52">
        <v>83.484658213952699</v>
      </c>
      <c r="N52">
        <v>1.33760703366435</v>
      </c>
      <c r="O52">
        <v>4.6883887218656097</v>
      </c>
      <c r="P52">
        <v>36.3339278395054</v>
      </c>
      <c r="Q52">
        <v>-1.7454485384066E-2</v>
      </c>
    </row>
    <row r="53" spans="1:17" x14ac:dyDescent="0.3">
      <c r="A53" t="s">
        <v>154</v>
      </c>
      <c r="B53" t="s">
        <v>155</v>
      </c>
      <c r="C53" t="str">
        <f>IFERROR(VLOOKUP(Table1[[#This Row],[Ticker]],[1]!Table2[[Symbol]:[Industry]],2,FALSE),"-")</f>
        <v>-</v>
      </c>
      <c r="D53" t="s">
        <v>156</v>
      </c>
      <c r="E53">
        <v>180843.71826170001</v>
      </c>
      <c r="F53">
        <v>463.25</v>
      </c>
      <c r="G53">
        <v>63.748735258688498</v>
      </c>
      <c r="H53">
        <v>4.9885281936193504</v>
      </c>
      <c r="I53">
        <v>56.6973066175009</v>
      </c>
      <c r="J53">
        <v>2.4986934613347498</v>
      </c>
      <c r="K53">
        <v>443.00873540464602</v>
      </c>
      <c r="L53">
        <v>373.64888251832798</v>
      </c>
      <c r="M53">
        <v>60.842937601188403</v>
      </c>
      <c r="N53">
        <v>0.61997894439821799</v>
      </c>
      <c r="O53">
        <v>9.3901780895844595</v>
      </c>
      <c r="P53">
        <v>122.716346153846</v>
      </c>
      <c r="Q53">
        <v>3.6941136612505997E-2</v>
      </c>
    </row>
    <row r="54" spans="1:17" x14ac:dyDescent="0.3">
      <c r="A54" t="s">
        <v>157</v>
      </c>
      <c r="B54" t="s">
        <v>158</v>
      </c>
      <c r="C54" t="str">
        <f>IFERROR(VLOOKUP(Table1[[#This Row],[Ticker]],[1]!Table2[[Symbol]:[Industry]],2,FALSE),"-")</f>
        <v>-</v>
      </c>
      <c r="D54" t="s">
        <v>77</v>
      </c>
      <c r="E54">
        <v>180601.56616364</v>
      </c>
      <c r="F54">
        <v>2690.8</v>
      </c>
      <c r="G54">
        <v>16.670961375362999</v>
      </c>
      <c r="H54">
        <v>-3.96340175393237</v>
      </c>
      <c r="I54">
        <v>6.8571676730832802</v>
      </c>
      <c r="J54">
        <v>-3.27157949340691</v>
      </c>
      <c r="K54">
        <v>2648.1415658419901</v>
      </c>
      <c r="L54">
        <v>2369.7925317949598</v>
      </c>
      <c r="M54">
        <v>51.929750930132897</v>
      </c>
      <c r="N54">
        <v>0.95032866542258598</v>
      </c>
      <c r="O54">
        <v>6.9477478816708702</v>
      </c>
      <c r="P54">
        <v>48.842930513024498</v>
      </c>
      <c r="Q54">
        <v>6.2306949539905003E-2</v>
      </c>
    </row>
    <row r="55" spans="1:17" x14ac:dyDescent="0.3">
      <c r="A55" t="s">
        <v>159</v>
      </c>
      <c r="B55" t="s">
        <v>160</v>
      </c>
      <c r="C55" t="str">
        <f>IFERROR(VLOOKUP(Table1[[#This Row],[Ticker]],[1]!Table2[[Symbol]:[Industry]],2,FALSE),"-")</f>
        <v>-</v>
      </c>
      <c r="D55" t="s">
        <v>124</v>
      </c>
      <c r="E55">
        <v>180565.06779840001</v>
      </c>
      <c r="F55">
        <v>547.15</v>
      </c>
      <c r="G55">
        <v>128.817457822493</v>
      </c>
      <c r="H55">
        <v>-0.32175739169266798</v>
      </c>
      <c r="I55">
        <v>18.7244519524005</v>
      </c>
      <c r="J55">
        <v>4.7735860919469104</v>
      </c>
      <c r="K55">
        <v>514.86512862221196</v>
      </c>
      <c r="L55">
        <v>433.410586759144</v>
      </c>
      <c r="M55">
        <v>67.963854582777699</v>
      </c>
      <c r="N55">
        <v>0.55334496009041501</v>
      </c>
      <c r="O55">
        <v>6.0038380699990901</v>
      </c>
      <c r="P55">
        <v>168.40814324258</v>
      </c>
      <c r="Q55">
        <v>0.20243593174107299</v>
      </c>
    </row>
    <row r="56" spans="1:17" x14ac:dyDescent="0.3">
      <c r="A56" t="s">
        <v>161</v>
      </c>
      <c r="B56" t="s">
        <v>162</v>
      </c>
      <c r="C56" t="str">
        <f>IFERROR(VLOOKUP(Table1[[#This Row],[Ticker]],[1]!Table2[[Symbol]:[Industry]],2,FALSE),"-")</f>
        <v>-</v>
      </c>
      <c r="D56" t="s">
        <v>163</v>
      </c>
      <c r="E56">
        <v>163153.55562187501</v>
      </c>
      <c r="F56">
        <v>7699.25</v>
      </c>
      <c r="G56">
        <v>48.599997619248199</v>
      </c>
      <c r="H56">
        <v>1.5917769285082</v>
      </c>
      <c r="I56">
        <v>27.037552747508801</v>
      </c>
      <c r="J56">
        <v>1.00600163975389</v>
      </c>
      <c r="K56">
        <v>7870.3485221903102</v>
      </c>
      <c r="L56">
        <v>6699.6876054722497</v>
      </c>
      <c r="M56">
        <v>39.944946747282103</v>
      </c>
      <c r="N56">
        <v>0.55268224316423398</v>
      </c>
      <c r="O56">
        <v>18.842095009254098</v>
      </c>
      <c r="P56">
        <v>99.980519480519405</v>
      </c>
      <c r="Q56">
        <v>0.17696728497050801</v>
      </c>
    </row>
    <row r="57" spans="1:17" x14ac:dyDescent="0.3">
      <c r="A57" t="s">
        <v>164</v>
      </c>
      <c r="B57" t="s">
        <v>165</v>
      </c>
      <c r="C57" t="str">
        <f>IFERROR(VLOOKUP(Table1[[#This Row],[Ticker]],[1]!Table2[[Symbol]:[Industry]],2,FALSE),"-")</f>
        <v>-</v>
      </c>
      <c r="D57" t="s">
        <v>124</v>
      </c>
      <c r="E57">
        <v>162509.41915999999</v>
      </c>
      <c r="F57">
        <v>617.15</v>
      </c>
      <c r="G57">
        <v>123.279737607268</v>
      </c>
      <c r="H57">
        <v>-2.08372499326736</v>
      </c>
      <c r="I57">
        <v>20.549740152546399</v>
      </c>
      <c r="J57">
        <v>2.9653215856352499</v>
      </c>
      <c r="K57">
        <v>586.12484291725195</v>
      </c>
      <c r="L57">
        <v>485.16175444112901</v>
      </c>
      <c r="M57">
        <v>61.134286410729203</v>
      </c>
      <c r="N57">
        <v>0.48721484415150601</v>
      </c>
      <c r="O57">
        <v>5.9709957060682202</v>
      </c>
      <c r="P57">
        <v>164.13438904344099</v>
      </c>
      <c r="Q57">
        <v>0.20068079494231</v>
      </c>
    </row>
    <row r="58" spans="1:17" x14ac:dyDescent="0.3">
      <c r="A58" t="s">
        <v>166</v>
      </c>
      <c r="B58" t="s">
        <v>167</v>
      </c>
      <c r="C58" t="str">
        <f>IFERROR(VLOOKUP(Table1[[#This Row],[Ticker]],[1]!Table2[[Symbol]:[Industry]],2,FALSE),"-")</f>
        <v>-</v>
      </c>
      <c r="D58" t="s">
        <v>21</v>
      </c>
      <c r="E58">
        <v>161077.33990605001</v>
      </c>
      <c r="F58">
        <v>1646.65</v>
      </c>
      <c r="G58">
        <v>0.95855687648288401</v>
      </c>
      <c r="H58">
        <v>5.6433288211753103</v>
      </c>
      <c r="I58">
        <v>16.442485235376701</v>
      </c>
      <c r="J58">
        <v>0.52353501147050097</v>
      </c>
      <c r="K58">
        <v>1518.18633247803</v>
      </c>
      <c r="L58">
        <v>1361.8840501877601</v>
      </c>
      <c r="M58">
        <v>68.032491101957902</v>
      </c>
      <c r="N58">
        <v>0.79394432889358402</v>
      </c>
      <c r="O58">
        <v>1.1143837488233499</v>
      </c>
      <c r="P58">
        <v>49.947639211400997</v>
      </c>
      <c r="Q58">
        <v>-1.3249639755480999E-2</v>
      </c>
    </row>
    <row r="59" spans="1:17" x14ac:dyDescent="0.3">
      <c r="A59" t="s">
        <v>168</v>
      </c>
      <c r="B59" t="s">
        <v>169</v>
      </c>
      <c r="C59" t="str">
        <f>IFERROR(VLOOKUP(Table1[[#This Row],[Ticker]],[1]!Table2[[Symbol]:[Industry]],2,FALSE),"-")</f>
        <v>-</v>
      </c>
      <c r="D59" t="s">
        <v>170</v>
      </c>
      <c r="E59">
        <v>160833.76255109999</v>
      </c>
      <c r="F59">
        <v>3162.2</v>
      </c>
      <c r="G59">
        <v>-2.2925105888947699</v>
      </c>
      <c r="H59">
        <v>-2.1638594159090498</v>
      </c>
      <c r="I59">
        <v>2.3559042431600901</v>
      </c>
      <c r="J59">
        <v>0.13673888596575001</v>
      </c>
      <c r="K59">
        <v>3096.47484937529</v>
      </c>
      <c r="L59">
        <v>2917.08244642822</v>
      </c>
      <c r="M59">
        <v>66.580747444177504</v>
      </c>
      <c r="N59">
        <v>0.66114231218827701</v>
      </c>
      <c r="O59">
        <v>3.6920498387198601</v>
      </c>
      <c r="P59">
        <v>37.933741903120897</v>
      </c>
      <c r="Q59">
        <v>-3.0422441905930001E-3</v>
      </c>
    </row>
    <row r="60" spans="1:17" x14ac:dyDescent="0.3">
      <c r="A60" t="s">
        <v>171</v>
      </c>
      <c r="B60" t="s">
        <v>172</v>
      </c>
      <c r="C60" t="str">
        <f>IFERROR(VLOOKUP(Table1[[#This Row],[Ticker]],[1]!Table2[[Symbol]:[Industry]],2,FALSE),"-")</f>
        <v>-</v>
      </c>
      <c r="D60" t="s">
        <v>37</v>
      </c>
      <c r="E60">
        <v>160310.08520162999</v>
      </c>
      <c r="F60">
        <v>745.3</v>
      </c>
      <c r="G60">
        <v>-13.6218831866729</v>
      </c>
      <c r="H60">
        <v>2.1402653462545702</v>
      </c>
      <c r="I60">
        <v>12.871239049468301</v>
      </c>
      <c r="J60">
        <v>0.68437381062722702</v>
      </c>
      <c r="K60">
        <v>677.93011147346897</v>
      </c>
      <c r="L60">
        <v>629.31794238037605</v>
      </c>
      <c r="M60">
        <v>73.773793675512294</v>
      </c>
      <c r="N60">
        <v>0.76416899000845095</v>
      </c>
      <c r="O60">
        <v>1.1673151750972699</v>
      </c>
      <c r="P60">
        <v>45.737192021900597</v>
      </c>
      <c r="Q60">
        <v>-5.4011293753953998E-2</v>
      </c>
    </row>
    <row r="61" spans="1:17" x14ac:dyDescent="0.3">
      <c r="A61" t="s">
        <v>173</v>
      </c>
      <c r="B61" t="s">
        <v>174</v>
      </c>
      <c r="C61" t="str">
        <f>IFERROR(VLOOKUP(Table1[[#This Row],[Ticker]],[1]!Table2[[Symbol]:[Industry]],2,FALSE),"-")</f>
        <v>-</v>
      </c>
      <c r="D61" t="s">
        <v>18</v>
      </c>
      <c r="E61">
        <v>155513.72921736</v>
      </c>
      <c r="F61">
        <v>358.45</v>
      </c>
      <c r="G61">
        <v>77.912040845181295</v>
      </c>
      <c r="H61">
        <v>1.6832851739872901</v>
      </c>
      <c r="I61">
        <v>1.7070412061498099</v>
      </c>
      <c r="J61">
        <v>0.44664661388792098</v>
      </c>
      <c r="K61">
        <v>331.73238083566201</v>
      </c>
      <c r="L61">
        <v>289.63149278337198</v>
      </c>
      <c r="M61">
        <v>72.333160508436606</v>
      </c>
      <c r="N61">
        <v>0.804224288651608</v>
      </c>
      <c r="O61">
        <v>2.4410656995396698</v>
      </c>
      <c r="P61">
        <v>116.292050082968</v>
      </c>
      <c r="Q61">
        <v>3.5254303306604E-2</v>
      </c>
    </row>
    <row r="62" spans="1:17" x14ac:dyDescent="0.3">
      <c r="A62" t="s">
        <v>175</v>
      </c>
      <c r="B62" t="s">
        <v>176</v>
      </c>
      <c r="C62" t="str">
        <f>IFERROR(VLOOKUP(Table1[[#This Row],[Ticker]],[1]!Table2[[Symbol]:[Industry]],2,FALSE),"-")</f>
        <v>-</v>
      </c>
      <c r="D62" t="s">
        <v>177</v>
      </c>
      <c r="E62">
        <v>153896.314124058</v>
      </c>
      <c r="F62">
        <v>234.06</v>
      </c>
      <c r="G62">
        <v>60.692035213268603</v>
      </c>
      <c r="H62">
        <v>-0.70138661608262098</v>
      </c>
      <c r="I62">
        <v>13.9703204275148</v>
      </c>
      <c r="J62">
        <v>1.88209790593812</v>
      </c>
      <c r="K62">
        <v>227.17135429871499</v>
      </c>
      <c r="L62">
        <v>193.42355566565101</v>
      </c>
      <c r="M62">
        <v>50.568682430994002</v>
      </c>
      <c r="N62">
        <v>0.54525859039647695</v>
      </c>
      <c r="O62">
        <v>5.2294283517047004</v>
      </c>
      <c r="P62">
        <v>101.51528196297799</v>
      </c>
      <c r="Q62">
        <v>0.111149000729151</v>
      </c>
    </row>
    <row r="63" spans="1:17" x14ac:dyDescent="0.3">
      <c r="A63" t="s">
        <v>178</v>
      </c>
      <c r="B63" t="s">
        <v>179</v>
      </c>
      <c r="C63" t="str">
        <f>IFERROR(VLOOKUP(Table1[[#This Row],[Ticker]],[1]!Table2[[Symbol]:[Industry]],2,FALSE),"-")</f>
        <v>-</v>
      </c>
      <c r="D63" t="s">
        <v>180</v>
      </c>
      <c r="E63">
        <v>153013.41991117</v>
      </c>
      <c r="F63">
        <v>683.9</v>
      </c>
      <c r="G63">
        <v>10.466299010191699</v>
      </c>
      <c r="H63">
        <v>4.75768708657366</v>
      </c>
      <c r="I63">
        <v>17.842068109427501</v>
      </c>
      <c r="J63">
        <v>0.33782894098014299</v>
      </c>
      <c r="K63">
        <v>667.48703110659199</v>
      </c>
      <c r="L63">
        <v>608.67869844560005</v>
      </c>
      <c r="M63">
        <v>51.825737830326901</v>
      </c>
      <c r="N63">
        <v>1.03136953528898</v>
      </c>
      <c r="O63">
        <v>4.5840035092849796</v>
      </c>
      <c r="P63">
        <v>52.401114206128099</v>
      </c>
      <c r="Q63">
        <v>3.2306743315580998E-2</v>
      </c>
    </row>
    <row r="64" spans="1:17" x14ac:dyDescent="0.3">
      <c r="A64" t="s">
        <v>181</v>
      </c>
      <c r="B64" t="s">
        <v>182</v>
      </c>
      <c r="C64" t="str">
        <f>IFERROR(VLOOKUP(Table1[[#This Row],[Ticker]],[1]!Table2[[Symbol]:[Industry]],2,FALSE),"-")</f>
        <v>-</v>
      </c>
      <c r="D64" t="s">
        <v>77</v>
      </c>
      <c r="E64">
        <v>152812.18057512</v>
      </c>
      <c r="F64">
        <v>620.4</v>
      </c>
      <c r="G64">
        <v>10.566526949276399</v>
      </c>
      <c r="H64">
        <v>-7.9771469840866001</v>
      </c>
      <c r="I64">
        <v>-12.555669042802901</v>
      </c>
      <c r="J64">
        <v>-4.5070002681930301</v>
      </c>
      <c r="K64">
        <v>642.71354227323002</v>
      </c>
      <c r="L64">
        <v>594.80864465943296</v>
      </c>
      <c r="M64">
        <v>40.748056852137303</v>
      </c>
      <c r="N64">
        <v>0.96325055088259703</v>
      </c>
      <c r="O64">
        <v>13.9506769825918</v>
      </c>
      <c r="P64">
        <v>53.545353297859101</v>
      </c>
      <c r="Q64">
        <v>2.2341181703380002E-2</v>
      </c>
    </row>
    <row r="65" spans="1:17" x14ac:dyDescent="0.3">
      <c r="A65" t="s">
        <v>183</v>
      </c>
      <c r="B65" t="s">
        <v>184</v>
      </c>
      <c r="C65" t="str">
        <f>IFERROR(VLOOKUP(Table1[[#This Row],[Ticker]],[1]!Table2[[Symbol]:[Industry]],2,FALSE),"-")</f>
        <v>-</v>
      </c>
      <c r="D65" t="s">
        <v>185</v>
      </c>
      <c r="E65">
        <v>150370.67168373501</v>
      </c>
      <c r="F65">
        <v>1470.05</v>
      </c>
      <c r="G65">
        <v>16.762894436479499</v>
      </c>
      <c r="H65">
        <v>-1.6924574644959001</v>
      </c>
      <c r="I65">
        <v>2.4826434924507002</v>
      </c>
      <c r="J65">
        <v>2.1295873388909601</v>
      </c>
      <c r="K65">
        <v>1423.25441017605</v>
      </c>
      <c r="L65">
        <v>1281.0896678707099</v>
      </c>
      <c r="M65">
        <v>60.641905083970201</v>
      </c>
      <c r="N65">
        <v>0.66799939445720202</v>
      </c>
      <c r="O65">
        <v>3.7379680963232498</v>
      </c>
      <c r="P65">
        <v>53.162117107730701</v>
      </c>
      <c r="Q65">
        <v>3.6044477373509999E-3</v>
      </c>
    </row>
    <row r="66" spans="1:17" x14ac:dyDescent="0.3">
      <c r="A66" t="s">
        <v>186</v>
      </c>
      <c r="B66" t="s">
        <v>187</v>
      </c>
      <c r="C66" t="str">
        <f>IFERROR(VLOOKUP(Table1[[#This Row],[Ticker]],[1]!Table2[[Symbol]:[Industry]],2,FALSE),"-")</f>
        <v>-</v>
      </c>
      <c r="D66" t="s">
        <v>118</v>
      </c>
      <c r="E66">
        <v>142645.81791563999</v>
      </c>
      <c r="F66">
        <v>5922.15</v>
      </c>
      <c r="G66">
        <v>1.3271933693468601</v>
      </c>
      <c r="H66">
        <v>0.266073443349643</v>
      </c>
      <c r="I66">
        <v>7.3462831794798404</v>
      </c>
      <c r="J66">
        <v>-9.9338857587131305E-2</v>
      </c>
      <c r="K66">
        <v>5679.0280118573601</v>
      </c>
      <c r="L66">
        <v>5242.5046321262198</v>
      </c>
      <c r="M66">
        <v>68.9653203118297</v>
      </c>
      <c r="N66">
        <v>0.71077118859055499</v>
      </c>
      <c r="O66">
        <v>1.39898516586036</v>
      </c>
      <c r="P66">
        <v>36.213400188605398</v>
      </c>
      <c r="Q66">
        <v>1.132015739443E-2</v>
      </c>
    </row>
    <row r="67" spans="1:17" x14ac:dyDescent="0.3">
      <c r="A67" t="s">
        <v>188</v>
      </c>
      <c r="B67" t="s">
        <v>189</v>
      </c>
      <c r="C67" t="str">
        <f>IFERROR(VLOOKUP(Table1[[#This Row],[Ticker]],[1]!Table2[[Symbol]:[Industry]],2,FALSE),"-")</f>
        <v>-</v>
      </c>
      <c r="D67" t="s">
        <v>95</v>
      </c>
      <c r="E67">
        <v>138422.10917603999</v>
      </c>
      <c r="F67">
        <v>433.2</v>
      </c>
      <c r="G67">
        <v>37.095964364759197</v>
      </c>
      <c r="H67">
        <v>-7.1914267435830199</v>
      </c>
      <c r="I67">
        <v>1.29530641769779</v>
      </c>
      <c r="J67">
        <v>2.4654532662048201</v>
      </c>
      <c r="K67">
        <v>429.325175010777</v>
      </c>
      <c r="L67">
        <v>389.362001233824</v>
      </c>
      <c r="M67">
        <v>61.629825636222698</v>
      </c>
      <c r="N67">
        <v>0.69016387097458998</v>
      </c>
      <c r="O67">
        <v>8.7257617728531702</v>
      </c>
      <c r="P67">
        <v>87.6949740034662</v>
      </c>
      <c r="Q67">
        <v>0.14869818311376701</v>
      </c>
    </row>
    <row r="68" spans="1:17" x14ac:dyDescent="0.3">
      <c r="A68" t="s">
        <v>190</v>
      </c>
      <c r="B68" t="s">
        <v>191</v>
      </c>
      <c r="C68" t="str">
        <f>IFERROR(VLOOKUP(Table1[[#This Row],[Ticker]],[1]!Table2[[Symbol]:[Industry]],2,FALSE),"-")</f>
        <v>-</v>
      </c>
      <c r="D68" t="s">
        <v>192</v>
      </c>
      <c r="E68">
        <v>134617.25044845001</v>
      </c>
      <c r="F68">
        <v>4911.95</v>
      </c>
      <c r="G68">
        <v>12.966571567826399</v>
      </c>
      <c r="H68">
        <v>-9.6611138954295406E-2</v>
      </c>
      <c r="I68">
        <v>14.2807880165893</v>
      </c>
      <c r="J68">
        <v>-0.13902046484342301</v>
      </c>
      <c r="K68">
        <v>4812.8046263837896</v>
      </c>
      <c r="L68">
        <v>4367.9295045565796</v>
      </c>
      <c r="M68">
        <v>54.695083250398</v>
      </c>
      <c r="N68">
        <v>0.61525051843927203</v>
      </c>
      <c r="O68">
        <v>2.9916835472673702</v>
      </c>
      <c r="P68">
        <v>49.983206106870199</v>
      </c>
      <c r="Q68">
        <v>6.0207191016466002E-2</v>
      </c>
    </row>
    <row r="69" spans="1:17" x14ac:dyDescent="0.3">
      <c r="A69" t="s">
        <v>193</v>
      </c>
      <c r="B69" t="s">
        <v>194</v>
      </c>
      <c r="C69" t="str">
        <f>IFERROR(VLOOKUP(Table1[[#This Row],[Ticker]],[1]!Table2[[Symbol]:[Industry]],2,FALSE),"-")</f>
        <v>-</v>
      </c>
      <c r="D69" t="s">
        <v>195</v>
      </c>
      <c r="E69">
        <v>133712.54171729999</v>
      </c>
      <c r="F69">
        <v>5036.8500000000004</v>
      </c>
      <c r="G69">
        <v>8.7151379511584608</v>
      </c>
      <c r="H69">
        <v>2.9284218262472299</v>
      </c>
      <c r="I69">
        <v>30.6010857489205</v>
      </c>
      <c r="J69">
        <v>3.2599404626156199</v>
      </c>
      <c r="K69">
        <v>4717.3586122507604</v>
      </c>
      <c r="L69">
        <v>4180.3108004577398</v>
      </c>
      <c r="M69">
        <v>63.1988908770522</v>
      </c>
      <c r="N69">
        <v>0.945814878410008</v>
      </c>
      <c r="O69">
        <v>1.90793849330432</v>
      </c>
      <c r="P69">
        <v>52.849512942675901</v>
      </c>
      <c r="Q69">
        <v>-3.5844763826987001E-2</v>
      </c>
    </row>
    <row r="70" spans="1:17" x14ac:dyDescent="0.3">
      <c r="A70" t="s">
        <v>196</v>
      </c>
      <c r="B70" t="s">
        <v>197</v>
      </c>
      <c r="C70" t="str">
        <f>IFERROR(VLOOKUP(Table1[[#This Row],[Ticker]],[1]!Table2[[Symbol]:[Industry]],2,FALSE),"-")</f>
        <v>-</v>
      </c>
      <c r="D70" t="s">
        <v>54</v>
      </c>
      <c r="E70">
        <v>132976.8542268</v>
      </c>
      <c r="F70">
        <v>1646.65</v>
      </c>
      <c r="G70">
        <v>2.8517142199347498</v>
      </c>
      <c r="H70">
        <v>5.9645113140803803</v>
      </c>
      <c r="I70">
        <v>-1.8727660990664301</v>
      </c>
      <c r="J70">
        <v>4.38271581885156</v>
      </c>
      <c r="K70">
        <v>1549.71076854066</v>
      </c>
      <c r="L70">
        <v>1424.0696157877701</v>
      </c>
      <c r="M70">
        <v>73.9571661840708</v>
      </c>
      <c r="N70">
        <v>0.82323026774528596</v>
      </c>
      <c r="O70">
        <v>2.1224911183311299</v>
      </c>
      <c r="P70">
        <v>45.463780918727899</v>
      </c>
      <c r="Q70">
        <v>5.0203570422672997E-2</v>
      </c>
    </row>
    <row r="71" spans="1:17" x14ac:dyDescent="0.3">
      <c r="A71" t="s">
        <v>198</v>
      </c>
      <c r="B71" t="s">
        <v>199</v>
      </c>
      <c r="C71" t="str">
        <f>IFERROR(VLOOKUP(Table1[[#This Row],[Ticker]],[1]!Table2[[Symbol]:[Industry]],2,FALSE),"-")</f>
        <v>-</v>
      </c>
      <c r="D71" t="s">
        <v>98</v>
      </c>
      <c r="E71">
        <v>132582.56090397999</v>
      </c>
      <c r="F71">
        <v>2790.7</v>
      </c>
      <c r="G71">
        <v>63.574175729089802</v>
      </c>
      <c r="H71">
        <v>8.0428836067820804</v>
      </c>
      <c r="I71">
        <v>10.902942396067299</v>
      </c>
      <c r="J71">
        <v>0.23157256329617801</v>
      </c>
      <c r="K71">
        <v>2543.2529876702902</v>
      </c>
      <c r="L71">
        <v>2174.61070759016</v>
      </c>
      <c r="M71">
        <v>70.888055552491906</v>
      </c>
      <c r="N71">
        <v>0.939053972304421</v>
      </c>
      <c r="O71">
        <v>2.4832479306267299</v>
      </c>
      <c r="P71">
        <v>93.906336853807602</v>
      </c>
      <c r="Q71">
        <v>0.26629035701154402</v>
      </c>
    </row>
    <row r="72" spans="1:17" x14ac:dyDescent="0.3">
      <c r="A72" t="s">
        <v>200</v>
      </c>
      <c r="B72" t="s">
        <v>201</v>
      </c>
      <c r="C72" t="str">
        <f>IFERROR(VLOOKUP(Table1[[#This Row],[Ticker]],[1]!Table2[[Symbol]:[Industry]],2,FALSE),"-")</f>
        <v>-</v>
      </c>
      <c r="D72" t="s">
        <v>34</v>
      </c>
      <c r="E72">
        <v>131300.88572481001</v>
      </c>
      <c r="F72">
        <v>253.9</v>
      </c>
      <c r="G72">
        <v>-0.16056436103202201</v>
      </c>
      <c r="H72">
        <v>-1.52441213106902</v>
      </c>
      <c r="I72">
        <v>-19.5631712701285</v>
      </c>
      <c r="J72">
        <v>-2.29627408910692</v>
      </c>
      <c r="K72">
        <v>254.23408041267399</v>
      </c>
      <c r="L72">
        <v>246.82497369356901</v>
      </c>
      <c r="M72">
        <v>64.401959280153804</v>
      </c>
      <c r="N72">
        <v>0.66535659426295002</v>
      </c>
      <c r="O72">
        <v>18.0385978731784</v>
      </c>
      <c r="P72">
        <v>35.1610327388874</v>
      </c>
      <c r="Q72">
        <v>0.14889859358348201</v>
      </c>
    </row>
    <row r="73" spans="1:17" x14ac:dyDescent="0.3">
      <c r="A73" t="s">
        <v>202</v>
      </c>
      <c r="B73" t="s">
        <v>203</v>
      </c>
      <c r="C73" t="str">
        <f>IFERROR(VLOOKUP(Table1[[#This Row],[Ticker]],[1]!Table2[[Symbol]:[Industry]],2,FALSE),"-")</f>
        <v>-</v>
      </c>
      <c r="D73" t="s">
        <v>204</v>
      </c>
      <c r="E73">
        <v>130934.013633852</v>
      </c>
      <c r="F73">
        <v>193.22</v>
      </c>
      <c r="G73">
        <v>58.717674738221902</v>
      </c>
      <c r="H73">
        <v>-1.5838848982895199</v>
      </c>
      <c r="I73">
        <v>47.989339075746102</v>
      </c>
      <c r="J73">
        <v>-2.73374426638614</v>
      </c>
      <c r="K73">
        <v>186.08215008490299</v>
      </c>
      <c r="L73">
        <v>147.41257453822499</v>
      </c>
      <c r="M73">
        <v>49.709983467546103</v>
      </c>
      <c r="N73">
        <v>0.58786064442542996</v>
      </c>
      <c r="O73">
        <v>8.1047510609667697</v>
      </c>
      <c r="P73">
        <v>122.603686635944</v>
      </c>
      <c r="Q73">
        <v>4.8395318576667998E-2</v>
      </c>
    </row>
    <row r="74" spans="1:17" x14ac:dyDescent="0.3">
      <c r="A74" t="s">
        <v>205</v>
      </c>
      <c r="B74" t="s">
        <v>206</v>
      </c>
      <c r="C74" t="str">
        <f>IFERROR(VLOOKUP(Table1[[#This Row],[Ticker]],[1]!Table2[[Symbol]:[Industry]],2,FALSE),"-")</f>
        <v>-</v>
      </c>
      <c r="D74" t="s">
        <v>34</v>
      </c>
      <c r="E74">
        <v>128300.353281815</v>
      </c>
      <c r="F74">
        <v>116.52</v>
      </c>
      <c r="G74">
        <v>42.812427281931399</v>
      </c>
      <c r="H74">
        <v>-5.9228231255608401</v>
      </c>
      <c r="I74">
        <v>-20.3370538090415</v>
      </c>
      <c r="J74">
        <v>-1.1490927606681101</v>
      </c>
      <c r="K74">
        <v>118.746657180914</v>
      </c>
      <c r="L74">
        <v>111.285803277952</v>
      </c>
      <c r="M74">
        <v>53.178078180028102</v>
      </c>
      <c r="N74">
        <v>0.4571329693849</v>
      </c>
      <c r="O74">
        <v>22.6398901476141</v>
      </c>
      <c r="P74">
        <v>77.893129770992303</v>
      </c>
      <c r="Q74">
        <v>0.136301372934475</v>
      </c>
    </row>
    <row r="75" spans="1:17" x14ac:dyDescent="0.3">
      <c r="A75" t="s">
        <v>207</v>
      </c>
      <c r="B75" t="s">
        <v>208</v>
      </c>
      <c r="C75" t="str">
        <f>IFERROR(VLOOKUP(Table1[[#This Row],[Ticker]],[1]!Table2[[Symbol]:[Industry]],2,FALSE),"-")</f>
        <v>-</v>
      </c>
      <c r="D75" t="s">
        <v>124</v>
      </c>
      <c r="E75">
        <v>125351.408412</v>
      </c>
      <c r="F75">
        <v>601.20000000000005</v>
      </c>
      <c r="G75">
        <v>259.31232734496803</v>
      </c>
      <c r="H75">
        <v>2.4545092843561802</v>
      </c>
      <c r="I75">
        <v>126.60937012975199</v>
      </c>
      <c r="J75">
        <v>3.9509645074834898</v>
      </c>
      <c r="K75">
        <v>534.01766090788306</v>
      </c>
      <c r="L75">
        <v>365.983749991764</v>
      </c>
      <c r="M75">
        <v>66.377367277238093</v>
      </c>
      <c r="N75">
        <v>0.64015496407861205</v>
      </c>
      <c r="O75">
        <v>7.6180971390552097</v>
      </c>
      <c r="P75">
        <v>322.93352092859601</v>
      </c>
      <c r="Q75">
        <v>0.22775197276665701</v>
      </c>
    </row>
    <row r="76" spans="1:17" x14ac:dyDescent="0.3">
      <c r="A76" t="s">
        <v>209</v>
      </c>
      <c r="B76" t="s">
        <v>210</v>
      </c>
      <c r="C76" t="str">
        <f>IFERROR(VLOOKUP(Table1[[#This Row],[Ticker]],[1]!Table2[[Symbol]:[Industry]],2,FALSE),"-")</f>
        <v>-</v>
      </c>
      <c r="D76" t="s">
        <v>51</v>
      </c>
      <c r="E76">
        <v>124908.97690518</v>
      </c>
      <c r="F76">
        <v>1486.3</v>
      </c>
      <c r="G76">
        <v>4.5688097783971102</v>
      </c>
      <c r="H76">
        <v>3.3004322758630402</v>
      </c>
      <c r="I76">
        <v>22.3547383858782</v>
      </c>
      <c r="J76">
        <v>5.9732082039633001</v>
      </c>
      <c r="K76">
        <v>1383.50113732315</v>
      </c>
      <c r="L76">
        <v>1262.9073407261601</v>
      </c>
      <c r="M76">
        <v>74.811839014016002</v>
      </c>
      <c r="N76">
        <v>1.0759610713957199</v>
      </c>
      <c r="O76">
        <v>0.51806499360829095</v>
      </c>
      <c r="P76">
        <v>46.9837816455696</v>
      </c>
      <c r="Q76">
        <v>0.11885242779736301</v>
      </c>
    </row>
    <row r="77" spans="1:17" x14ac:dyDescent="0.3">
      <c r="A77" t="s">
        <v>211</v>
      </c>
      <c r="B77" t="s">
        <v>212</v>
      </c>
      <c r="C77" t="str">
        <f>IFERROR(VLOOKUP(Table1[[#This Row],[Ticker]],[1]!Table2[[Symbol]:[Industry]],2,FALSE),"-")</f>
        <v>-</v>
      </c>
      <c r="D77" t="s">
        <v>138</v>
      </c>
      <c r="E77">
        <v>124819.65936036</v>
      </c>
      <c r="F77">
        <v>1254.2</v>
      </c>
      <c r="G77">
        <v>48.658706031856099</v>
      </c>
      <c r="H77">
        <v>-3.3777165050323199</v>
      </c>
      <c r="I77">
        <v>-5.7774254489199901</v>
      </c>
      <c r="J77">
        <v>6.4620367526494604</v>
      </c>
      <c r="K77">
        <v>1310.23295094796</v>
      </c>
      <c r="L77">
        <v>1180.97398080734</v>
      </c>
      <c r="M77">
        <v>51.163158406245103</v>
      </c>
      <c r="N77">
        <v>0.87083815579381896</v>
      </c>
      <c r="O77">
        <v>31.553978631797101</v>
      </c>
      <c r="P77">
        <v>84.957970800766802</v>
      </c>
      <c r="Q77">
        <v>8.6454625560790005E-2</v>
      </c>
    </row>
    <row r="78" spans="1:17" x14ac:dyDescent="0.3">
      <c r="A78" t="s">
        <v>213</v>
      </c>
      <c r="B78" t="s">
        <v>214</v>
      </c>
      <c r="C78" t="str">
        <f>IFERROR(VLOOKUP(Table1[[#This Row],[Ticker]],[1]!Table2[[Symbol]:[Industry]],2,FALSE),"-")</f>
        <v>-</v>
      </c>
      <c r="D78" t="s">
        <v>215</v>
      </c>
      <c r="E78">
        <v>124224.63800922</v>
      </c>
      <c r="F78">
        <v>1034.0999999999999</v>
      </c>
      <c r="G78">
        <v>-3.5859697054151898</v>
      </c>
      <c r="H78">
        <v>-22.633265010314599</v>
      </c>
      <c r="I78">
        <v>-17.281138682873401</v>
      </c>
      <c r="J78">
        <v>-6.65769994684391</v>
      </c>
      <c r="K78">
        <v>1062.61684033906</v>
      </c>
      <c r="L78">
        <v>1059.25771246831</v>
      </c>
      <c r="M78">
        <v>41.278136924459602</v>
      </c>
      <c r="N78">
        <v>0.62285032424244802</v>
      </c>
      <c r="O78">
        <v>30.3548979789188</v>
      </c>
      <c r="P78">
        <v>50.7434402332361</v>
      </c>
      <c r="Q78">
        <v>-3.3492911422038002E-2</v>
      </c>
    </row>
    <row r="79" spans="1:17" x14ac:dyDescent="0.3">
      <c r="A79" t="s">
        <v>216</v>
      </c>
      <c r="B79" t="s">
        <v>217</v>
      </c>
      <c r="C79" t="str">
        <f>IFERROR(VLOOKUP(Table1[[#This Row],[Ticker]],[1]!Table2[[Symbol]:[Industry]],2,FALSE),"-")</f>
        <v>-</v>
      </c>
      <c r="D79" t="s">
        <v>63</v>
      </c>
      <c r="E79">
        <v>123121.90384304</v>
      </c>
      <c r="F79">
        <v>705.8</v>
      </c>
      <c r="G79">
        <v>64.048500444143698</v>
      </c>
      <c r="H79">
        <v>-3.6631394619861202</v>
      </c>
      <c r="I79">
        <v>26.815950211095501</v>
      </c>
      <c r="J79">
        <v>-1.5129366752864699</v>
      </c>
      <c r="K79">
        <v>693.54747508737</v>
      </c>
      <c r="L79">
        <v>583.02599953020399</v>
      </c>
      <c r="M79">
        <v>47.953066023964404</v>
      </c>
      <c r="N79">
        <v>0.56281368806190701</v>
      </c>
      <c r="O79">
        <v>6.5457636724284498</v>
      </c>
      <c r="P79">
        <v>103.107913669064</v>
      </c>
      <c r="Q79">
        <v>9.2659683491895004E-2</v>
      </c>
    </row>
    <row r="80" spans="1:17" x14ac:dyDescent="0.3">
      <c r="A80" t="s">
        <v>218</v>
      </c>
      <c r="B80" t="s">
        <v>219</v>
      </c>
      <c r="C80" t="str">
        <f>IFERROR(VLOOKUP(Table1[[#This Row],[Ticker]],[1]!Table2[[Symbol]:[Industry]],2,FALSE),"-")</f>
        <v>-</v>
      </c>
      <c r="D80" t="s">
        <v>51</v>
      </c>
      <c r="E80">
        <v>121256.90215625</v>
      </c>
      <c r="F80">
        <v>3225.25</v>
      </c>
      <c r="G80">
        <v>40.230831175236801</v>
      </c>
      <c r="H80">
        <v>7.0225048435418502</v>
      </c>
      <c r="I80">
        <v>18.299527593657</v>
      </c>
      <c r="J80">
        <v>0.98219463227845205</v>
      </c>
      <c r="K80">
        <v>2932.56762670322</v>
      </c>
      <c r="L80">
        <v>2507.8347302612301</v>
      </c>
      <c r="M80">
        <v>72.296477904594198</v>
      </c>
      <c r="N80">
        <v>0.80131556009009397</v>
      </c>
      <c r="O80">
        <v>1.35338345864661</v>
      </c>
      <c r="P80">
        <v>83.164380838799403</v>
      </c>
      <c r="Q80">
        <v>0.107436006071107</v>
      </c>
    </row>
    <row r="81" spans="1:17" x14ac:dyDescent="0.3">
      <c r="A81" t="s">
        <v>220</v>
      </c>
      <c r="B81" t="s">
        <v>221</v>
      </c>
      <c r="C81" t="str">
        <f>IFERROR(VLOOKUP(Table1[[#This Row],[Ticker]],[1]!Table2[[Symbol]:[Industry]],2,FALSE),"-")</f>
        <v>-</v>
      </c>
      <c r="D81" t="s">
        <v>222</v>
      </c>
      <c r="E81">
        <v>118698.74353358999</v>
      </c>
      <c r="F81">
        <v>1199.7</v>
      </c>
      <c r="G81">
        <v>13.4967477559617</v>
      </c>
      <c r="H81">
        <v>-2.80418856711586</v>
      </c>
      <c r="I81">
        <v>-12.350459964464401</v>
      </c>
      <c r="J81">
        <v>-1.3917129369705299</v>
      </c>
      <c r="K81">
        <v>1170.0080833698701</v>
      </c>
      <c r="L81">
        <v>1087.1561565198599</v>
      </c>
      <c r="M81">
        <v>53.247666214354801</v>
      </c>
      <c r="N81">
        <v>0.67926852887080802</v>
      </c>
      <c r="O81">
        <v>4.4778193567679399</v>
      </c>
      <c r="P81">
        <v>45.114919280697201</v>
      </c>
      <c r="Q81">
        <v>7.5494408872799996E-3</v>
      </c>
    </row>
    <row r="82" spans="1:17" x14ac:dyDescent="0.3">
      <c r="A82" t="s">
        <v>223</v>
      </c>
      <c r="B82" t="s">
        <v>224</v>
      </c>
      <c r="C82" t="str">
        <f>IFERROR(VLOOKUP(Table1[[#This Row],[Ticker]],[1]!Table2[[Symbol]:[Industry]],2,FALSE),"-")</f>
        <v>-</v>
      </c>
      <c r="D82" t="s">
        <v>225</v>
      </c>
      <c r="E82">
        <v>118318.91281875</v>
      </c>
      <c r="F82">
        <v>10631.25</v>
      </c>
      <c r="G82">
        <v>17.0458212717549</v>
      </c>
      <c r="H82">
        <v>4.5907623435469596</v>
      </c>
      <c r="I82">
        <v>4.5426222343393796</v>
      </c>
      <c r="J82">
        <v>0.98487845212483105</v>
      </c>
      <c r="K82">
        <v>9462.82777741051</v>
      </c>
      <c r="L82">
        <v>8544.4885873646108</v>
      </c>
      <c r="M82">
        <v>89.503692025840493</v>
      </c>
      <c r="N82">
        <v>1.2320219651542299</v>
      </c>
      <c r="O82">
        <v>1.10429159318048</v>
      </c>
      <c r="P82">
        <v>60.401484633141699</v>
      </c>
      <c r="Q82">
        <v>0.10313110999351401</v>
      </c>
    </row>
    <row r="83" spans="1:17" x14ac:dyDescent="0.3">
      <c r="A83" t="s">
        <v>226</v>
      </c>
      <c r="B83" t="s">
        <v>227</v>
      </c>
      <c r="C83" t="str">
        <f>IFERROR(VLOOKUP(Table1[[#This Row],[Ticker]],[1]!Table2[[Symbol]:[Industry]],2,FALSE),"-")</f>
        <v>-</v>
      </c>
      <c r="D83" t="s">
        <v>228</v>
      </c>
      <c r="E83">
        <v>118253.392360414</v>
      </c>
      <c r="F83">
        <v>438.95</v>
      </c>
      <c r="G83">
        <v>115.020632833262</v>
      </c>
      <c r="H83">
        <v>5.8671638061518898</v>
      </c>
      <c r="I83">
        <v>52.244853298978597</v>
      </c>
      <c r="J83">
        <v>4.0886049636055102</v>
      </c>
      <c r="K83">
        <v>409.02248937487798</v>
      </c>
      <c r="L83">
        <v>321.60044421816798</v>
      </c>
      <c r="M83">
        <v>54.0428273686842</v>
      </c>
      <c r="N83">
        <v>0.32279109169128201</v>
      </c>
      <c r="O83">
        <v>4.8752705319512399</v>
      </c>
      <c r="P83">
        <v>163.31733653269299</v>
      </c>
      <c r="Q83">
        <v>6.3616559013362994E-2</v>
      </c>
    </row>
    <row r="84" spans="1:17" x14ac:dyDescent="0.3">
      <c r="A84" t="s">
        <v>229</v>
      </c>
      <c r="B84" t="s">
        <v>230</v>
      </c>
      <c r="C84" t="str">
        <f>IFERROR(VLOOKUP(Table1[[#This Row],[Ticker]],[1]!Table2[[Symbol]:[Industry]],2,FALSE),"-")</f>
        <v>-</v>
      </c>
      <c r="D84" t="s">
        <v>231</v>
      </c>
      <c r="E84">
        <v>118199.3214578</v>
      </c>
      <c r="F84">
        <v>1885.4</v>
      </c>
      <c r="G84">
        <v>8.6480383849890892</v>
      </c>
      <c r="H84">
        <v>2.0415447064260199</v>
      </c>
      <c r="I84">
        <v>6.6375653129004402</v>
      </c>
      <c r="J84">
        <v>-0.34006355084978901</v>
      </c>
      <c r="K84">
        <v>1844.0832829250901</v>
      </c>
      <c r="L84">
        <v>1648.9824359603101</v>
      </c>
      <c r="M84">
        <v>52.510827503601298</v>
      </c>
      <c r="N84">
        <v>0.66938490842199105</v>
      </c>
      <c r="O84">
        <v>5.3039142887450996</v>
      </c>
      <c r="P84">
        <v>52.930202376606999</v>
      </c>
      <c r="Q84">
        <v>-1.3122374276999999E-4</v>
      </c>
    </row>
    <row r="85" spans="1:17" x14ac:dyDescent="0.3">
      <c r="A85" t="s">
        <v>232</v>
      </c>
      <c r="B85" t="s">
        <v>233</v>
      </c>
      <c r="C85" t="str">
        <f>IFERROR(VLOOKUP(Table1[[#This Row],[Ticker]],[1]!Table2[[Symbol]:[Industry]],2,FALSE),"-")</f>
        <v>-</v>
      </c>
      <c r="D85" t="s">
        <v>57</v>
      </c>
      <c r="E85">
        <v>118132.390821375</v>
      </c>
      <c r="F85">
        <v>726.25</v>
      </c>
      <c r="G85">
        <v>261.86609116166102</v>
      </c>
      <c r="H85">
        <v>22.762008913433</v>
      </c>
      <c r="I85">
        <v>70.822948578042997</v>
      </c>
      <c r="J85">
        <v>5.7003887988380404</v>
      </c>
      <c r="K85">
        <v>605.67902837198403</v>
      </c>
      <c r="L85">
        <v>437.047486182282</v>
      </c>
      <c r="M85">
        <v>68.651692901592796</v>
      </c>
      <c r="N85">
        <v>1.26922505723549</v>
      </c>
      <c r="O85">
        <v>5.7349397590361297</v>
      </c>
      <c r="P85">
        <v>302.72643253234702</v>
      </c>
      <c r="Q85">
        <v>0.17178165996344499</v>
      </c>
    </row>
    <row r="86" spans="1:17" x14ac:dyDescent="0.3">
      <c r="A86" t="s">
        <v>234</v>
      </c>
      <c r="B86" t="s">
        <v>235</v>
      </c>
      <c r="C86" t="str">
        <f>IFERROR(VLOOKUP(Table1[[#This Row],[Ticker]],[1]!Table2[[Symbol]:[Industry]],2,FALSE),"-")</f>
        <v>-</v>
      </c>
      <c r="D86" t="s">
        <v>54</v>
      </c>
      <c r="E86">
        <v>116078.324784</v>
      </c>
      <c r="F86">
        <v>3429.75</v>
      </c>
      <c r="G86">
        <v>60.692162347279897</v>
      </c>
      <c r="H86">
        <v>6.9861473964578504</v>
      </c>
      <c r="I86">
        <v>14.468677712822499</v>
      </c>
      <c r="J86">
        <v>3.1163327070094602</v>
      </c>
      <c r="K86">
        <v>3167.3093314221901</v>
      </c>
      <c r="L86">
        <v>2701.5227221691298</v>
      </c>
      <c r="M86">
        <v>63.998867138816799</v>
      </c>
      <c r="N86">
        <v>0.90517068788421995</v>
      </c>
      <c r="O86">
        <v>4.2058459071360801</v>
      </c>
      <c r="P86">
        <v>91.029854071516098</v>
      </c>
      <c r="Q86">
        <v>0.103838366258221</v>
      </c>
    </row>
    <row r="87" spans="1:17" x14ac:dyDescent="0.3">
      <c r="A87" t="s">
        <v>236</v>
      </c>
      <c r="B87" t="s">
        <v>237</v>
      </c>
      <c r="C87" t="str">
        <f>IFERROR(VLOOKUP(Table1[[#This Row],[Ticker]],[1]!Table2[[Symbol]:[Industry]],2,FALSE),"-")</f>
        <v>-</v>
      </c>
      <c r="D87" t="s">
        <v>34</v>
      </c>
      <c r="E87">
        <v>114548.61827136</v>
      </c>
      <c r="F87">
        <v>60.6</v>
      </c>
      <c r="G87">
        <v>60.800230735283101</v>
      </c>
      <c r="H87">
        <v>-9.4768358538854809</v>
      </c>
      <c r="I87">
        <v>-18.860886373794699</v>
      </c>
      <c r="J87">
        <v>-3.5903927200058101</v>
      </c>
      <c r="K87">
        <v>63.109655039189803</v>
      </c>
      <c r="L87">
        <v>57.694032071605598</v>
      </c>
      <c r="M87">
        <v>34.643292698049699</v>
      </c>
      <c r="N87">
        <v>0.334105711869567</v>
      </c>
      <c r="O87">
        <v>38.201320132013201</v>
      </c>
      <c r="P87">
        <v>99.014778325123103</v>
      </c>
      <c r="Q87">
        <v>0.109288156445321</v>
      </c>
    </row>
    <row r="88" spans="1:17" x14ac:dyDescent="0.3">
      <c r="A88" t="s">
        <v>238</v>
      </c>
      <c r="B88" t="s">
        <v>239</v>
      </c>
      <c r="C88" t="str">
        <f>IFERROR(VLOOKUP(Table1[[#This Row],[Ticker]],[1]!Table2[[Symbol]:[Industry]],2,FALSE),"-")</f>
        <v>-</v>
      </c>
      <c r="D88" t="s">
        <v>54</v>
      </c>
      <c r="E88">
        <v>114472.960262055</v>
      </c>
      <c r="F88">
        <v>6872.15</v>
      </c>
      <c r="G88">
        <v>-8.6380337297746994</v>
      </c>
      <c r="H88">
        <v>-1.03209096218579E-2</v>
      </c>
      <c r="I88">
        <v>-2.8102388088125299</v>
      </c>
      <c r="J88">
        <v>0.64813927946334005</v>
      </c>
      <c r="K88">
        <v>6720.21551744917</v>
      </c>
      <c r="L88">
        <v>6182.0359151193597</v>
      </c>
      <c r="M88">
        <v>43.444886765285602</v>
      </c>
      <c r="N88">
        <v>0.71748917124540701</v>
      </c>
      <c r="O88">
        <v>3.42396484360789</v>
      </c>
      <c r="P88">
        <v>32.015829259156</v>
      </c>
      <c r="Q88">
        <v>1.2429400179539E-2</v>
      </c>
    </row>
    <row r="89" spans="1:17" x14ac:dyDescent="0.3">
      <c r="A89" t="s">
        <v>240</v>
      </c>
      <c r="B89" t="s">
        <v>241</v>
      </c>
      <c r="C89" t="str">
        <f>IFERROR(VLOOKUP(Table1[[#This Row],[Ticker]],[1]!Table2[[Symbol]:[Industry]],2,FALSE),"-")</f>
        <v>-</v>
      </c>
      <c r="D89" t="s">
        <v>24</v>
      </c>
      <c r="E89">
        <v>112856.168861064</v>
      </c>
      <c r="F89">
        <v>1449.05</v>
      </c>
      <c r="G89">
        <v>-28.149326385943901</v>
      </c>
      <c r="H89">
        <v>-0.95454067795605901</v>
      </c>
      <c r="I89">
        <v>-18.002860275441599</v>
      </c>
      <c r="J89">
        <v>1.1404756179134301</v>
      </c>
      <c r="K89">
        <v>1412.4502662152199</v>
      </c>
      <c r="L89">
        <v>1440.9676497701901</v>
      </c>
      <c r="M89">
        <v>80.757640696766501</v>
      </c>
      <c r="N89">
        <v>0.914571916478916</v>
      </c>
      <c r="O89">
        <v>16.938683965356599</v>
      </c>
      <c r="P89">
        <v>9.0167017755040604</v>
      </c>
      <c r="Q89">
        <v>2.2229134348566999E-2</v>
      </c>
    </row>
    <row r="90" spans="1:17" x14ac:dyDescent="0.3">
      <c r="A90" t="s">
        <v>242</v>
      </c>
      <c r="B90" t="s">
        <v>243</v>
      </c>
      <c r="C90" t="str">
        <f>IFERROR(VLOOKUP(Table1[[#This Row],[Ticker]],[1]!Table2[[Symbol]:[Industry]],2,FALSE),"-")</f>
        <v>-</v>
      </c>
      <c r="D90" t="s">
        <v>185</v>
      </c>
      <c r="E90">
        <v>112834.204071364</v>
      </c>
      <c r="F90">
        <v>636.65</v>
      </c>
      <c r="G90">
        <v>-15.9504781237255</v>
      </c>
      <c r="H90">
        <v>-2.9941534207511999</v>
      </c>
      <c r="I90">
        <v>5.2443392744812698</v>
      </c>
      <c r="J90">
        <v>-2.2889997586759701</v>
      </c>
      <c r="K90">
        <v>622.15121762694298</v>
      </c>
      <c r="L90">
        <v>578.63668960397399</v>
      </c>
      <c r="M90">
        <v>49.6676253626866</v>
      </c>
      <c r="N90">
        <v>0.58723413917744005</v>
      </c>
      <c r="O90">
        <v>4.0367548888714504</v>
      </c>
      <c r="P90">
        <v>30.141046606704801</v>
      </c>
      <c r="Q90">
        <v>-8.1232734777793997E-2</v>
      </c>
    </row>
    <row r="91" spans="1:17" x14ac:dyDescent="0.3">
      <c r="A91" t="s">
        <v>244</v>
      </c>
      <c r="B91" t="s">
        <v>245</v>
      </c>
      <c r="C91" t="str">
        <f>IFERROR(VLOOKUP(Table1[[#This Row],[Ticker]],[1]!Table2[[Symbol]:[Industry]],2,FALSE),"-")</f>
        <v>-</v>
      </c>
      <c r="D91" t="s">
        <v>54</v>
      </c>
      <c r="E91">
        <v>111847.93915845</v>
      </c>
      <c r="F91">
        <v>1111.55</v>
      </c>
      <c r="G91">
        <v>51.706852903080197</v>
      </c>
      <c r="H91">
        <v>-11.129876717463199</v>
      </c>
      <c r="I91">
        <v>7.6375431417439401</v>
      </c>
      <c r="J91">
        <v>-0.51024792021705501</v>
      </c>
      <c r="K91">
        <v>1154.90294582672</v>
      </c>
      <c r="L91">
        <v>969.19065613834198</v>
      </c>
      <c r="M91">
        <v>30.689277871159</v>
      </c>
      <c r="N91">
        <v>2.28058000150412</v>
      </c>
      <c r="O91">
        <v>19.139939723809</v>
      </c>
      <c r="P91">
        <v>95.781594011448703</v>
      </c>
      <c r="Q91">
        <v>7.7971548735935994E-2</v>
      </c>
    </row>
    <row r="92" spans="1:17" x14ac:dyDescent="0.3">
      <c r="A92" t="s">
        <v>246</v>
      </c>
      <c r="B92" t="s">
        <v>247</v>
      </c>
      <c r="C92" t="str">
        <f>IFERROR(VLOOKUP(Table1[[#This Row],[Ticker]],[1]!Table2[[Symbol]:[Industry]],2,FALSE),"-")</f>
        <v>-</v>
      </c>
      <c r="D92" t="s">
        <v>98</v>
      </c>
      <c r="E92">
        <v>111552.90942276</v>
      </c>
      <c r="F92">
        <v>5578.2</v>
      </c>
      <c r="G92">
        <v>59.485034515003299</v>
      </c>
      <c r="H92">
        <v>0.93799169820473105</v>
      </c>
      <c r="I92">
        <v>8.7959472970120594</v>
      </c>
      <c r="J92">
        <v>4.66724973088843E-2</v>
      </c>
      <c r="K92">
        <v>5333.42569902386</v>
      </c>
      <c r="L92">
        <v>4729.5955798126897</v>
      </c>
      <c r="M92">
        <v>75.029566635677199</v>
      </c>
      <c r="N92">
        <v>1.0886413263116299</v>
      </c>
      <c r="O92">
        <v>5.6711842529848502</v>
      </c>
      <c r="P92">
        <v>91.240550593962595</v>
      </c>
      <c r="Q92">
        <v>7.7394403856408001E-2</v>
      </c>
    </row>
    <row r="93" spans="1:17" x14ac:dyDescent="0.3">
      <c r="A93" t="s">
        <v>248</v>
      </c>
      <c r="B93" t="s">
        <v>249</v>
      </c>
      <c r="C93" t="str">
        <f>IFERROR(VLOOKUP(Table1[[#This Row],[Ticker]],[1]!Table2[[Symbol]:[Industry]],2,FALSE),"-")</f>
        <v>-</v>
      </c>
      <c r="D93" t="s">
        <v>37</v>
      </c>
      <c r="E93">
        <v>108778.32041421</v>
      </c>
      <c r="F93">
        <v>753.45</v>
      </c>
      <c r="G93">
        <v>6.0464546429599597</v>
      </c>
      <c r="H93">
        <v>1.3772439880151599</v>
      </c>
      <c r="I93">
        <v>27.086203145704602</v>
      </c>
      <c r="J93">
        <v>2.0922213427777301</v>
      </c>
      <c r="K93">
        <v>692.81845090764602</v>
      </c>
      <c r="L93">
        <v>609.08002457311295</v>
      </c>
      <c r="M93">
        <v>68.518577065002901</v>
      </c>
      <c r="N93">
        <v>0.88263218074192595</v>
      </c>
      <c r="O93">
        <v>0.73661158670117399</v>
      </c>
      <c r="P93">
        <v>62.5741719710864</v>
      </c>
      <c r="Q93">
        <v>-3.2429758851708998E-2</v>
      </c>
    </row>
    <row r="94" spans="1:17" x14ac:dyDescent="0.3">
      <c r="A94" t="s">
        <v>250</v>
      </c>
      <c r="B94" t="s">
        <v>251</v>
      </c>
      <c r="C94" t="str">
        <f>IFERROR(VLOOKUP(Table1[[#This Row],[Ticker]],[1]!Table2[[Symbol]:[Industry]],2,FALSE),"-")</f>
        <v>-</v>
      </c>
      <c r="D94" t="s">
        <v>252</v>
      </c>
      <c r="E94">
        <v>108000.691407705</v>
      </c>
      <c r="F94">
        <v>1484.85</v>
      </c>
      <c r="G94">
        <v>13.794166087451</v>
      </c>
      <c r="H94">
        <v>3.0260434001721399</v>
      </c>
      <c r="I94">
        <v>14.276238600258701</v>
      </c>
      <c r="J94">
        <v>1.7777231480709299</v>
      </c>
      <c r="K94">
        <v>1374.9001938433601</v>
      </c>
      <c r="L94">
        <v>1213.31115326956</v>
      </c>
      <c r="M94">
        <v>69.715464216017295</v>
      </c>
      <c r="N94">
        <v>0.74886449711111502</v>
      </c>
      <c r="O94">
        <v>0.74755025760178095</v>
      </c>
      <c r="P94">
        <v>51.306873184898301</v>
      </c>
      <c r="Q94">
        <v>7.7185240242610004E-2</v>
      </c>
    </row>
    <row r="95" spans="1:17" x14ac:dyDescent="0.3">
      <c r="A95" t="s">
        <v>253</v>
      </c>
      <c r="B95" t="s">
        <v>254</v>
      </c>
      <c r="C95" t="str">
        <f>IFERROR(VLOOKUP(Table1[[#This Row],[Ticker]],[1]!Table2[[Symbol]:[Industry]],2,FALSE),"-")</f>
        <v>-</v>
      </c>
      <c r="D95" t="s">
        <v>37</v>
      </c>
      <c r="E95">
        <v>108000.661955085</v>
      </c>
      <c r="F95">
        <v>2185.65</v>
      </c>
      <c r="G95">
        <v>30.880333480171998</v>
      </c>
      <c r="H95">
        <v>5.6814802242894498</v>
      </c>
      <c r="I95">
        <v>19.3109765742829</v>
      </c>
      <c r="J95">
        <v>0.625585369087448</v>
      </c>
      <c r="K95">
        <v>1955.8167549495599</v>
      </c>
      <c r="L95">
        <v>1704.9193331525</v>
      </c>
      <c r="M95">
        <v>83.016260131090107</v>
      </c>
      <c r="N95">
        <v>1.0037058313816201</v>
      </c>
      <c r="O95">
        <v>1.00885320156474</v>
      </c>
      <c r="P95">
        <v>72.642180094786696</v>
      </c>
      <c r="Q95">
        <v>-5.769411411867E-3</v>
      </c>
    </row>
    <row r="96" spans="1:17" x14ac:dyDescent="0.3">
      <c r="A96" t="s">
        <v>255</v>
      </c>
      <c r="B96" t="s">
        <v>256</v>
      </c>
      <c r="C96" t="str">
        <f>IFERROR(VLOOKUP(Table1[[#This Row],[Ticker]],[1]!Table2[[Symbol]:[Industry]],2,FALSE),"-")</f>
        <v>-</v>
      </c>
      <c r="D96" t="s">
        <v>257</v>
      </c>
      <c r="E96">
        <v>105457.96799999999</v>
      </c>
      <c r="F96">
        <v>3804.4</v>
      </c>
      <c r="G96">
        <v>90.357623867856702</v>
      </c>
      <c r="H96">
        <v>4.9715185961872299</v>
      </c>
      <c r="I96">
        <v>26.056415722786301</v>
      </c>
      <c r="J96">
        <v>-3.5486369894587502</v>
      </c>
      <c r="K96">
        <v>3736.3630515595701</v>
      </c>
      <c r="L96">
        <v>3123.3142878419999</v>
      </c>
      <c r="M96">
        <v>57.121323061860302</v>
      </c>
      <c r="N96">
        <v>0.55752192869638095</v>
      </c>
      <c r="O96">
        <v>9.6598675218168193</v>
      </c>
      <c r="P96">
        <v>130.10947801366899</v>
      </c>
      <c r="Q96">
        <v>0.1870274031559</v>
      </c>
    </row>
    <row r="97" spans="1:17" x14ac:dyDescent="0.3">
      <c r="A97" t="s">
        <v>258</v>
      </c>
      <c r="B97" t="s">
        <v>259</v>
      </c>
      <c r="C97" t="str">
        <f>IFERROR(VLOOKUP(Table1[[#This Row],[Ticker]],[1]!Table2[[Symbol]:[Industry]],2,FALSE),"-")</f>
        <v>-</v>
      </c>
      <c r="D97" t="s">
        <v>27</v>
      </c>
      <c r="E97">
        <v>104898.2240432</v>
      </c>
      <c r="F97">
        <v>15.05</v>
      </c>
      <c r="G97">
        <v>20.434089002999599</v>
      </c>
      <c r="H97">
        <v>-4.0284226165275303</v>
      </c>
      <c r="I97">
        <v>-9.5238391389438704</v>
      </c>
      <c r="J97">
        <v>-2.8924100274390101</v>
      </c>
      <c r="K97">
        <v>15.8509559145145</v>
      </c>
      <c r="L97">
        <v>14.381734154105899</v>
      </c>
      <c r="M97">
        <v>31.193565561325901</v>
      </c>
      <c r="N97">
        <v>0.91575495768716597</v>
      </c>
      <c r="O97">
        <v>27.4418604651162</v>
      </c>
      <c r="P97">
        <v>57.591623036649203</v>
      </c>
      <c r="Q97">
        <v>5.9875813493248997E-2</v>
      </c>
    </row>
    <row r="98" spans="1:17" x14ac:dyDescent="0.3">
      <c r="A98" t="s">
        <v>260</v>
      </c>
      <c r="B98" t="s">
        <v>261</v>
      </c>
      <c r="C98" t="str">
        <f>IFERROR(VLOOKUP(Table1[[#This Row],[Ticker]],[1]!Table2[[Symbol]:[Industry]],2,FALSE),"-")</f>
        <v>-</v>
      </c>
      <c r="D98" t="s">
        <v>163</v>
      </c>
      <c r="E98">
        <v>104487.44610584</v>
      </c>
      <c r="F98">
        <v>683.6</v>
      </c>
      <c r="G98">
        <v>27.101579519150899</v>
      </c>
      <c r="H98">
        <v>-4.1859313097753699</v>
      </c>
      <c r="I98">
        <v>31.609894414303199</v>
      </c>
      <c r="J98">
        <v>-9.0317498055688805</v>
      </c>
      <c r="K98">
        <v>700.68354540841494</v>
      </c>
      <c r="L98">
        <v>584.03484225638499</v>
      </c>
      <c r="M98">
        <v>30.3405762088661</v>
      </c>
      <c r="N98">
        <v>0.63301349112883998</v>
      </c>
      <c r="O98">
        <v>14.6503803393797</v>
      </c>
      <c r="P98">
        <v>90.311804008908695</v>
      </c>
      <c r="Q98">
        <v>0.231036785272282</v>
      </c>
    </row>
    <row r="99" spans="1:17" x14ac:dyDescent="0.3">
      <c r="A99" t="s">
        <v>262</v>
      </c>
      <c r="B99" t="s">
        <v>263</v>
      </c>
      <c r="C99" t="str">
        <f>IFERROR(VLOOKUP(Table1[[#This Row],[Ticker]],[1]!Table2[[Symbol]:[Industry]],2,FALSE),"-")</f>
        <v>-</v>
      </c>
      <c r="D99" t="s">
        <v>34</v>
      </c>
      <c r="E99">
        <v>102289.73425902</v>
      </c>
      <c r="F99">
        <v>112.77</v>
      </c>
      <c r="G99">
        <v>37.472344834228302</v>
      </c>
      <c r="H99">
        <v>-2.2965200055882899</v>
      </c>
      <c r="I99">
        <v>-16.863119963920401</v>
      </c>
      <c r="J99">
        <v>-2.1276587669340601</v>
      </c>
      <c r="K99">
        <v>112.537102817243</v>
      </c>
      <c r="L99">
        <v>105.46274332490999</v>
      </c>
      <c r="M99">
        <v>63.549499871333801</v>
      </c>
      <c r="N99">
        <v>0.47002097235773699</v>
      </c>
      <c r="O99">
        <v>14.3034494989802</v>
      </c>
      <c r="P99">
        <v>72.273143904674598</v>
      </c>
      <c r="Q99">
        <v>0.15915151581084699</v>
      </c>
    </row>
    <row r="100" spans="1:17" x14ac:dyDescent="0.3">
      <c r="A100" t="s">
        <v>264</v>
      </c>
      <c r="B100" t="s">
        <v>265</v>
      </c>
      <c r="C100" t="str">
        <f>IFERROR(VLOOKUP(Table1[[#This Row],[Ticker]],[1]!Table2[[Symbol]:[Industry]],2,FALSE),"-")</f>
        <v>-</v>
      </c>
      <c r="D100" t="s">
        <v>266</v>
      </c>
      <c r="E100">
        <v>101911.26781465</v>
      </c>
      <c r="F100">
        <v>94.78</v>
      </c>
      <c r="G100">
        <v>15.9741506362816</v>
      </c>
      <c r="H100">
        <v>-5.8515966938951296</v>
      </c>
      <c r="I100">
        <v>-6.2860953064295</v>
      </c>
      <c r="J100">
        <v>-5.3552064305581002</v>
      </c>
      <c r="K100">
        <v>93.357583482754507</v>
      </c>
      <c r="L100">
        <v>83.437590938331397</v>
      </c>
      <c r="M100">
        <v>42.781230807179803</v>
      </c>
      <c r="N100">
        <v>0.48333076731804497</v>
      </c>
      <c r="O100">
        <v>13.8425828233804</v>
      </c>
      <c r="P100">
        <v>59.294117647058798</v>
      </c>
      <c r="Q100">
        <v>8.8483436643353994E-2</v>
      </c>
    </row>
    <row r="101" spans="1:17" x14ac:dyDescent="0.3">
      <c r="A101" t="s">
        <v>267</v>
      </c>
      <c r="B101" t="s">
        <v>268</v>
      </c>
      <c r="C101" t="str">
        <f>IFERROR(VLOOKUP(Table1[[#This Row],[Ticker]],[1]!Table2[[Symbol]:[Industry]],2,FALSE),"-")</f>
        <v>-</v>
      </c>
      <c r="D101" t="s">
        <v>54</v>
      </c>
      <c r="E101">
        <v>101844.08222722499</v>
      </c>
      <c r="F101">
        <v>2232.75</v>
      </c>
      <c r="G101">
        <v>73.392262868499898</v>
      </c>
      <c r="H101">
        <v>12.8426471870404</v>
      </c>
      <c r="I101">
        <v>23.649499795612599</v>
      </c>
      <c r="J101">
        <v>5.6042449810803801</v>
      </c>
      <c r="K101">
        <v>1947.44017085357</v>
      </c>
      <c r="L101">
        <v>1619.03368954032</v>
      </c>
      <c r="M101">
        <v>79.424208814876593</v>
      </c>
      <c r="N101">
        <v>0.824081726858091</v>
      </c>
      <c r="O101">
        <v>1.48023737543387</v>
      </c>
      <c r="P101">
        <v>104.55794777828601</v>
      </c>
      <c r="Q101">
        <v>0.10129146602070099</v>
      </c>
    </row>
    <row r="102" spans="1:17" x14ac:dyDescent="0.3">
      <c r="A102" t="s">
        <v>269</v>
      </c>
      <c r="B102" t="s">
        <v>270</v>
      </c>
      <c r="C102" t="str">
        <f>IFERROR(VLOOKUP(Table1[[#This Row],[Ticker]],[1]!Table2[[Symbol]:[Industry]],2,FALSE),"-")</f>
        <v>-</v>
      </c>
      <c r="D102" t="s">
        <v>231</v>
      </c>
      <c r="E102">
        <v>101028.62620499999</v>
      </c>
      <c r="F102">
        <v>6718</v>
      </c>
      <c r="G102">
        <v>-1.33283380122754</v>
      </c>
      <c r="H102">
        <v>-0.395390266283416</v>
      </c>
      <c r="I102">
        <v>27.163004843396799</v>
      </c>
      <c r="J102">
        <v>-0.605992503279013</v>
      </c>
      <c r="K102">
        <v>6619.6595093012702</v>
      </c>
      <c r="L102">
        <v>5831.5731731570204</v>
      </c>
      <c r="M102">
        <v>49.314257821545297</v>
      </c>
      <c r="N102">
        <v>0.59913815495622602</v>
      </c>
      <c r="O102">
        <v>9.1314379279547406</v>
      </c>
      <c r="P102">
        <v>76.742962378321494</v>
      </c>
      <c r="Q102">
        <v>0.131160775329522</v>
      </c>
    </row>
    <row r="103" spans="1:17" x14ac:dyDescent="0.3">
      <c r="A103" t="s">
        <v>271</v>
      </c>
      <c r="B103" t="s">
        <v>272</v>
      </c>
      <c r="C103" t="str">
        <f>IFERROR(VLOOKUP(Table1[[#This Row],[Ticker]],[1]!Table2[[Symbol]:[Industry]],2,FALSE),"-")</f>
        <v>-</v>
      </c>
      <c r="D103" t="s">
        <v>273</v>
      </c>
      <c r="E103">
        <v>100680.54578605101</v>
      </c>
      <c r="F103">
        <v>73.81</v>
      </c>
      <c r="G103">
        <v>176.19964916897399</v>
      </c>
      <c r="H103">
        <v>10.8399910401226</v>
      </c>
      <c r="I103">
        <v>54.980576609974101</v>
      </c>
      <c r="J103">
        <v>-5.6397069145136198</v>
      </c>
      <c r="K103">
        <v>66.911844545124097</v>
      </c>
      <c r="L103">
        <v>49.055701441102698</v>
      </c>
      <c r="M103">
        <v>39.881741317784801</v>
      </c>
      <c r="N103">
        <v>0.664816711505824</v>
      </c>
      <c r="O103">
        <v>14.1986180734317</v>
      </c>
      <c r="P103">
        <v>240.13824884792601</v>
      </c>
      <c r="Q103">
        <v>0.22190648520348799</v>
      </c>
    </row>
    <row r="104" spans="1:17" x14ac:dyDescent="0.3">
      <c r="A104" t="s">
        <v>274</v>
      </c>
      <c r="B104" t="s">
        <v>275</v>
      </c>
      <c r="C104" t="str">
        <f>IFERROR(VLOOKUP(Table1[[#This Row],[Ticker]],[1]!Table2[[Symbol]:[Industry]],2,FALSE),"-")</f>
        <v>-</v>
      </c>
      <c r="D104" t="s">
        <v>276</v>
      </c>
      <c r="E104">
        <v>100154.845324275</v>
      </c>
      <c r="F104">
        <v>11068.05</v>
      </c>
      <c r="G104">
        <v>105.981989363425</v>
      </c>
      <c r="H104">
        <v>-1.32690698477854</v>
      </c>
      <c r="I104">
        <v>48.679639232815397</v>
      </c>
      <c r="J104">
        <v>-0.79998033655719503</v>
      </c>
      <c r="K104">
        <v>10442.0701456886</v>
      </c>
      <c r="L104">
        <v>8681.8715196330104</v>
      </c>
      <c r="M104">
        <v>73.404221692712099</v>
      </c>
      <c r="N104">
        <v>0.32639000322880402</v>
      </c>
      <c r="O104">
        <v>20.1476321483911</v>
      </c>
      <c r="P104">
        <v>152.80775687806201</v>
      </c>
      <c r="Q104">
        <v>0.191303886574061</v>
      </c>
    </row>
    <row r="105" spans="1:17" x14ac:dyDescent="0.3">
      <c r="A105" t="s">
        <v>277</v>
      </c>
      <c r="B105" t="s">
        <v>278</v>
      </c>
      <c r="C105" t="str">
        <f>IFERROR(VLOOKUP(Table1[[#This Row],[Ticker]],[1]!Table2[[Symbol]:[Industry]],2,FALSE),"-")</f>
        <v>-</v>
      </c>
      <c r="D105" t="s">
        <v>163</v>
      </c>
      <c r="E105">
        <v>99865.577021399993</v>
      </c>
      <c r="F105">
        <v>286.8</v>
      </c>
      <c r="G105">
        <v>76.636791705702393</v>
      </c>
      <c r="H105">
        <v>-7.0073335647110699</v>
      </c>
      <c r="I105">
        <v>8.6166741253113202</v>
      </c>
      <c r="J105">
        <v>-3.1777406433580602</v>
      </c>
      <c r="K105">
        <v>298.28023104635503</v>
      </c>
      <c r="L105">
        <v>251.306450700033</v>
      </c>
      <c r="M105">
        <v>30.189269829050499</v>
      </c>
      <c r="N105">
        <v>0.37468315059617002</v>
      </c>
      <c r="O105">
        <v>16.928172942817199</v>
      </c>
      <c r="P105">
        <v>152.68722466960301</v>
      </c>
      <c r="Q105">
        <v>0.17717156302439199</v>
      </c>
    </row>
    <row r="106" spans="1:17" x14ac:dyDescent="0.3">
      <c r="A106" t="s">
        <v>279</v>
      </c>
      <c r="B106" t="s">
        <v>280</v>
      </c>
      <c r="C106" t="str">
        <f>IFERROR(VLOOKUP(Table1[[#This Row],[Ticker]],[1]!Table2[[Symbol]:[Industry]],2,FALSE),"-")</f>
        <v>-</v>
      </c>
      <c r="D106" t="s">
        <v>281</v>
      </c>
      <c r="E106">
        <v>98924.562939284995</v>
      </c>
      <c r="F106">
        <v>6880.05</v>
      </c>
      <c r="G106">
        <v>12.5302318882707</v>
      </c>
      <c r="H106">
        <v>1.3292258214195301</v>
      </c>
      <c r="I106">
        <v>-0.78492734633719796</v>
      </c>
      <c r="J106">
        <v>1.20539551548306</v>
      </c>
      <c r="K106">
        <v>6551.5688345152403</v>
      </c>
      <c r="L106">
        <v>6082.7534854576497</v>
      </c>
      <c r="M106">
        <v>63.626880605429598</v>
      </c>
      <c r="N106">
        <v>0.86943872927478205</v>
      </c>
      <c r="O106">
        <v>1.72891185383827</v>
      </c>
      <c r="P106">
        <v>45.5787134997884</v>
      </c>
      <c r="Q106">
        <v>2.1602929469635001E-2</v>
      </c>
    </row>
    <row r="107" spans="1:17" x14ac:dyDescent="0.3">
      <c r="A107" t="s">
        <v>282</v>
      </c>
      <c r="B107" t="s">
        <v>283</v>
      </c>
      <c r="C107" t="str">
        <f>IFERROR(VLOOKUP(Table1[[#This Row],[Ticker]],[1]!Table2[[Symbol]:[Industry]],2,FALSE),"-")</f>
        <v>-</v>
      </c>
      <c r="D107" t="s">
        <v>185</v>
      </c>
      <c r="E107">
        <v>98718.545788470001</v>
      </c>
      <c r="F107">
        <v>3629.55</v>
      </c>
      <c r="G107">
        <v>56.932723692198202</v>
      </c>
      <c r="H107">
        <v>6.3845618977343097</v>
      </c>
      <c r="I107">
        <v>30.838391664643101</v>
      </c>
      <c r="J107">
        <v>2.1535408089788399</v>
      </c>
      <c r="K107">
        <v>3301.5362919720801</v>
      </c>
      <c r="L107">
        <v>2786.90000961036</v>
      </c>
      <c r="M107">
        <v>67.817186654707101</v>
      </c>
      <c r="N107">
        <v>0.91598706324225398</v>
      </c>
      <c r="O107">
        <v>1.8004986844099</v>
      </c>
      <c r="P107">
        <v>88.152199269070195</v>
      </c>
      <c r="Q107">
        <v>9.8066102580565001E-2</v>
      </c>
    </row>
    <row r="108" spans="1:17" x14ac:dyDescent="0.3">
      <c r="A108" t="s">
        <v>284</v>
      </c>
      <c r="B108" t="s">
        <v>285</v>
      </c>
      <c r="C108" t="str">
        <f>IFERROR(VLOOKUP(Table1[[#This Row],[Ticker]],[1]!Table2[[Symbol]:[Industry]],2,FALSE),"-")</f>
        <v>-</v>
      </c>
      <c r="D108" t="s">
        <v>46</v>
      </c>
      <c r="E108">
        <v>98599.717439775995</v>
      </c>
      <c r="F108">
        <v>93.38</v>
      </c>
      <c r="G108">
        <v>17.3374039201267</v>
      </c>
      <c r="H108">
        <v>-6.0578160193870403</v>
      </c>
      <c r="I108">
        <v>-4.1257664212835197</v>
      </c>
      <c r="J108">
        <v>-2.7372244293315502</v>
      </c>
      <c r="K108">
        <v>94.692324720642006</v>
      </c>
      <c r="L108">
        <v>83.670468036986406</v>
      </c>
      <c r="M108">
        <v>36.1771770092965</v>
      </c>
      <c r="N108">
        <v>0.84629321406278701</v>
      </c>
      <c r="O108">
        <v>11.1051617048618</v>
      </c>
      <c r="P108">
        <v>79.576923076922995</v>
      </c>
      <c r="Q108">
        <v>0.14896911751766301</v>
      </c>
    </row>
    <row r="109" spans="1:17" x14ac:dyDescent="0.3">
      <c r="A109" t="s">
        <v>286</v>
      </c>
      <c r="B109" t="s">
        <v>287</v>
      </c>
      <c r="C109" t="str">
        <f>IFERROR(VLOOKUP(Table1[[#This Row],[Ticker]],[1]!Table2[[Symbol]:[Industry]],2,FALSE),"-")</f>
        <v>-</v>
      </c>
      <c r="D109" t="s">
        <v>101</v>
      </c>
      <c r="E109">
        <v>98280.620532119996</v>
      </c>
      <c r="F109">
        <v>97.84</v>
      </c>
      <c r="G109">
        <v>60.655336566352503</v>
      </c>
      <c r="H109">
        <v>-9.0578365597892301</v>
      </c>
      <c r="I109">
        <v>-4.7900054437315003</v>
      </c>
      <c r="J109">
        <v>-2.5883389377330199</v>
      </c>
      <c r="K109">
        <v>99.443492066845195</v>
      </c>
      <c r="L109">
        <v>88.264792338837395</v>
      </c>
      <c r="M109">
        <v>57.316416048746397</v>
      </c>
      <c r="N109">
        <v>0.38173841210773501</v>
      </c>
      <c r="O109">
        <v>21.013900245298402</v>
      </c>
      <c r="P109">
        <v>102.148760330578</v>
      </c>
      <c r="Q109">
        <v>0.15017025090320901</v>
      </c>
    </row>
    <row r="110" spans="1:17" x14ac:dyDescent="0.3">
      <c r="A110" t="s">
        <v>288</v>
      </c>
      <c r="B110" t="s">
        <v>289</v>
      </c>
      <c r="C110" t="str">
        <f>IFERROR(VLOOKUP(Table1[[#This Row],[Ticker]],[1]!Table2[[Symbol]:[Industry]],2,FALSE),"-")</f>
        <v>-</v>
      </c>
      <c r="D110" t="s">
        <v>135</v>
      </c>
      <c r="E110">
        <v>97742.826916880003</v>
      </c>
      <c r="F110">
        <v>7566.8</v>
      </c>
      <c r="G110">
        <v>40.434314329723399</v>
      </c>
      <c r="H110">
        <v>9.0076515898228795</v>
      </c>
      <c r="I110">
        <v>33.011280439901199</v>
      </c>
      <c r="J110">
        <v>2.2815099166522499</v>
      </c>
      <c r="K110">
        <v>7037.84791605586</v>
      </c>
      <c r="L110">
        <v>6000.6423212366799</v>
      </c>
      <c r="M110">
        <v>61.0347720635393</v>
      </c>
      <c r="N110">
        <v>0.66000904714932296</v>
      </c>
      <c r="O110">
        <v>2.37484802029919</v>
      </c>
      <c r="P110">
        <v>90.501126622273105</v>
      </c>
      <c r="Q110">
        <v>-1.1233325484676E-2</v>
      </c>
    </row>
    <row r="111" spans="1:17" x14ac:dyDescent="0.3">
      <c r="A111" t="s">
        <v>290</v>
      </c>
      <c r="B111" t="s">
        <v>291</v>
      </c>
      <c r="C111" t="str">
        <f>IFERROR(VLOOKUP(Table1[[#This Row],[Ticker]],[1]!Table2[[Symbol]:[Industry]],2,FALSE),"-")</f>
        <v>-</v>
      </c>
      <c r="D111" t="s">
        <v>127</v>
      </c>
      <c r="E111">
        <v>97672.126116629996</v>
      </c>
      <c r="F111">
        <v>965.35</v>
      </c>
      <c r="G111">
        <v>6.4371998627281801</v>
      </c>
      <c r="H111">
        <v>-2.1251498025090401</v>
      </c>
      <c r="I111">
        <v>2.1679398724227701</v>
      </c>
      <c r="J111">
        <v>-0.30351351172482999</v>
      </c>
      <c r="K111">
        <v>969.38881537385805</v>
      </c>
      <c r="L111">
        <v>882.33248622494602</v>
      </c>
      <c r="M111">
        <v>53.725347133048203</v>
      </c>
      <c r="N111">
        <v>0.56492607678111795</v>
      </c>
      <c r="O111">
        <v>13.6375407883151</v>
      </c>
      <c r="P111">
        <v>65.981774415405695</v>
      </c>
      <c r="Q111">
        <v>0.10136221588225799</v>
      </c>
    </row>
    <row r="112" spans="1:17" x14ac:dyDescent="0.3">
      <c r="A112" t="s">
        <v>292</v>
      </c>
      <c r="B112" t="s">
        <v>293</v>
      </c>
      <c r="C112" t="str">
        <f>IFERROR(VLOOKUP(Table1[[#This Row],[Ticker]],[1]!Table2[[Symbol]:[Industry]],2,FALSE),"-")</f>
        <v>-</v>
      </c>
      <c r="D112" t="s">
        <v>54</v>
      </c>
      <c r="E112">
        <v>95800.023057869999</v>
      </c>
      <c r="F112">
        <v>2391.15</v>
      </c>
      <c r="G112">
        <v>6.5204997647167602</v>
      </c>
      <c r="H112">
        <v>22.994721806493899</v>
      </c>
      <c r="I112">
        <v>-1.2033948127088701</v>
      </c>
      <c r="J112">
        <v>2.5583969192863201</v>
      </c>
      <c r="K112">
        <v>2219.9480664333</v>
      </c>
      <c r="L112">
        <v>2093.6382481969899</v>
      </c>
      <c r="M112">
        <v>58.520485669385998</v>
      </c>
      <c r="N112">
        <v>0.60619094516009697</v>
      </c>
      <c r="O112">
        <v>6.8690797315099399</v>
      </c>
      <c r="P112">
        <v>42.072428032441103</v>
      </c>
    </row>
    <row r="113" spans="1:17" x14ac:dyDescent="0.3">
      <c r="A113" t="s">
        <v>294</v>
      </c>
      <c r="B113" t="s">
        <v>295</v>
      </c>
      <c r="C113" t="str">
        <f>IFERROR(VLOOKUP(Table1[[#This Row],[Ticker]],[1]!Table2[[Symbol]:[Industry]],2,FALSE),"-")</f>
        <v>-</v>
      </c>
      <c r="D113" t="s">
        <v>204</v>
      </c>
      <c r="E113">
        <v>95345.8596464</v>
      </c>
      <c r="F113">
        <v>32327.599999999999</v>
      </c>
      <c r="G113">
        <v>39.483252994859797</v>
      </c>
      <c r="H113">
        <v>-7.3995311099921999</v>
      </c>
      <c r="I113">
        <v>-1.6307028757770199</v>
      </c>
      <c r="J113">
        <v>-1.9740564377754799</v>
      </c>
      <c r="K113">
        <v>32694.880380495699</v>
      </c>
      <c r="L113">
        <v>29035.6835887913</v>
      </c>
      <c r="M113">
        <v>50.453495225724801</v>
      </c>
      <c r="N113">
        <v>0.64922172637667896</v>
      </c>
      <c r="O113">
        <v>13.457231591581101</v>
      </c>
      <c r="P113">
        <v>73.804301075268796</v>
      </c>
      <c r="Q113">
        <v>0.12569582159444301</v>
      </c>
    </row>
    <row r="114" spans="1:17" x14ac:dyDescent="0.3">
      <c r="A114" t="s">
        <v>296</v>
      </c>
      <c r="B114" t="s">
        <v>297</v>
      </c>
      <c r="C114" t="str">
        <f>IFERROR(VLOOKUP(Table1[[#This Row],[Ticker]],[1]!Table2[[Symbol]:[Industry]],2,FALSE),"-")</f>
        <v>-</v>
      </c>
      <c r="D114" t="s">
        <v>298</v>
      </c>
      <c r="E114">
        <v>94865.827062199998</v>
      </c>
      <c r="F114">
        <v>10937.75</v>
      </c>
      <c r="G114">
        <v>134.124567493857</v>
      </c>
      <c r="H114">
        <v>0.475553726558053</v>
      </c>
      <c r="I114">
        <v>27.999203782171101</v>
      </c>
      <c r="J114">
        <v>-1.7188567312937</v>
      </c>
      <c r="K114">
        <v>10385.188673487301</v>
      </c>
      <c r="L114">
        <v>8151.4834661315599</v>
      </c>
      <c r="M114">
        <v>52.706044659861497</v>
      </c>
      <c r="N114">
        <v>1.25671006709271</v>
      </c>
      <c r="O114">
        <v>4.6248085758039803</v>
      </c>
      <c r="P114">
        <v>182.71686311000801</v>
      </c>
      <c r="Q114">
        <v>8.5977822719473004E-2</v>
      </c>
    </row>
    <row r="115" spans="1:17" x14ac:dyDescent="0.3">
      <c r="A115" t="s">
        <v>299</v>
      </c>
      <c r="B115" t="s">
        <v>300</v>
      </c>
      <c r="C115" t="str">
        <f>IFERROR(VLOOKUP(Table1[[#This Row],[Ticker]],[1]!Table2[[Symbol]:[Industry]],2,FALSE),"-")</f>
        <v>-</v>
      </c>
      <c r="D115" t="s">
        <v>225</v>
      </c>
      <c r="E115">
        <v>94059.205255289999</v>
      </c>
      <c r="F115">
        <v>4403.3</v>
      </c>
      <c r="G115">
        <v>49.455452342856098</v>
      </c>
      <c r="H115">
        <v>5.3558187275091198</v>
      </c>
      <c r="I115">
        <v>3.9171982805618599</v>
      </c>
      <c r="J115">
        <v>-0.27156240576816598</v>
      </c>
      <c r="K115">
        <v>4175.3148266686303</v>
      </c>
      <c r="L115">
        <v>3688.55997408435</v>
      </c>
      <c r="M115">
        <v>58.260605193715499</v>
      </c>
      <c r="N115">
        <v>1.01826372534686</v>
      </c>
      <c r="O115">
        <v>2.8308314218881101</v>
      </c>
      <c r="P115">
        <v>81.654290429042902</v>
      </c>
      <c r="Q115">
        <v>9.9039612733439995E-3</v>
      </c>
    </row>
    <row r="116" spans="1:17" x14ac:dyDescent="0.3">
      <c r="A116" t="s">
        <v>301</v>
      </c>
      <c r="B116" t="s">
        <v>302</v>
      </c>
      <c r="C116" t="str">
        <f>IFERROR(VLOOKUP(Table1[[#This Row],[Ticker]],[1]!Table2[[Symbol]:[Industry]],2,FALSE),"-")</f>
        <v>-</v>
      </c>
      <c r="D116" t="s">
        <v>34</v>
      </c>
      <c r="E116">
        <v>93450.653619999997</v>
      </c>
      <c r="F116">
        <v>122.42</v>
      </c>
      <c r="G116">
        <v>7.8909561993674604</v>
      </c>
      <c r="H116">
        <v>-11.466490805811601</v>
      </c>
      <c r="I116">
        <v>-29.653017892733601</v>
      </c>
      <c r="J116">
        <v>-5.9330022465777796</v>
      </c>
      <c r="K116">
        <v>130.42897107796901</v>
      </c>
      <c r="L116">
        <v>129.69817722183799</v>
      </c>
      <c r="M116">
        <v>42.643625744911702</v>
      </c>
      <c r="N116">
        <v>0.62962734361805595</v>
      </c>
      <c r="O116">
        <v>40.9083483090998</v>
      </c>
      <c r="P116">
        <v>41.3625866050808</v>
      </c>
      <c r="Q116">
        <v>0.13787960888606299</v>
      </c>
    </row>
    <row r="117" spans="1:17" x14ac:dyDescent="0.3">
      <c r="A117" t="s">
        <v>303</v>
      </c>
      <c r="B117" t="s">
        <v>304</v>
      </c>
      <c r="C117" t="str">
        <f>IFERROR(VLOOKUP(Table1[[#This Row],[Ticker]],[1]!Table2[[Symbol]:[Industry]],2,FALSE),"-")</f>
        <v>-</v>
      </c>
      <c r="D117" t="s">
        <v>305</v>
      </c>
      <c r="E117">
        <v>93362.919768930005</v>
      </c>
      <c r="F117">
        <v>655.9</v>
      </c>
      <c r="G117">
        <v>25.785342418705898</v>
      </c>
      <c r="H117">
        <v>1.07407895846097</v>
      </c>
      <c r="I117">
        <v>-1.6964823889460501</v>
      </c>
      <c r="J117">
        <v>-0.66878221398122095</v>
      </c>
      <c r="K117">
        <v>622.11155820339604</v>
      </c>
      <c r="L117">
        <v>554.59095120249106</v>
      </c>
      <c r="M117">
        <v>63.787463096854502</v>
      </c>
      <c r="N117">
        <v>0.87283788568654097</v>
      </c>
      <c r="O117">
        <v>2.4089037963104198</v>
      </c>
      <c r="P117">
        <v>76.506996770721102</v>
      </c>
      <c r="Q117">
        <v>0.202883364329392</v>
      </c>
    </row>
    <row r="118" spans="1:17" x14ac:dyDescent="0.3">
      <c r="A118" t="s">
        <v>306</v>
      </c>
      <c r="B118" t="s">
        <v>307</v>
      </c>
      <c r="C118" t="str">
        <f>IFERROR(VLOOKUP(Table1[[#This Row],[Ticker]],[1]!Table2[[Symbol]:[Industry]],2,FALSE),"-")</f>
        <v>-</v>
      </c>
      <c r="D118" t="s">
        <v>177</v>
      </c>
      <c r="E118">
        <v>93247.397887155006</v>
      </c>
      <c r="F118">
        <v>847.85</v>
      </c>
      <c r="G118">
        <v>3.9921173056322998</v>
      </c>
      <c r="H118">
        <v>-11.1175346788425</v>
      </c>
      <c r="I118">
        <v>-31.444064890432799</v>
      </c>
      <c r="J118">
        <v>-4.4465891211064701</v>
      </c>
      <c r="K118">
        <v>879.27776216560096</v>
      </c>
      <c r="L118">
        <v>934.35184865420899</v>
      </c>
      <c r="M118">
        <v>45.807547156680101</v>
      </c>
      <c r="N118">
        <v>1.2684821330131699</v>
      </c>
      <c r="O118">
        <v>48.540425782862499</v>
      </c>
      <c r="P118">
        <v>62.423371647509498</v>
      </c>
      <c r="Q118">
        <v>-1.2944355154076E-2</v>
      </c>
    </row>
    <row r="119" spans="1:17" x14ac:dyDescent="0.3">
      <c r="A119" t="s">
        <v>308</v>
      </c>
      <c r="B119" t="s">
        <v>309</v>
      </c>
      <c r="C119" t="str">
        <f>IFERROR(VLOOKUP(Table1[[#This Row],[Ticker]],[1]!Table2[[Symbol]:[Industry]],2,FALSE),"-")</f>
        <v>-</v>
      </c>
      <c r="D119" t="s">
        <v>77</v>
      </c>
      <c r="E119">
        <v>91743.600362040001</v>
      </c>
      <c r="F119">
        <v>25427.3</v>
      </c>
      <c r="G119">
        <v>-31.0173533524482</v>
      </c>
      <c r="H119">
        <v>-9.7759807337926201</v>
      </c>
      <c r="I119">
        <v>-13.776482726541801</v>
      </c>
      <c r="J119">
        <v>1.8916624738416301</v>
      </c>
      <c r="K119">
        <v>25915.2902413804</v>
      </c>
      <c r="L119">
        <v>26091.985238274901</v>
      </c>
      <c r="M119">
        <v>60.149032045565598</v>
      </c>
      <c r="N119">
        <v>0.60989160005810905</v>
      </c>
      <c r="O119">
        <v>20.884836376650298</v>
      </c>
      <c r="P119">
        <v>7.28818565400843</v>
      </c>
      <c r="Q119">
        <v>-8.7252070780900998E-2</v>
      </c>
    </row>
    <row r="120" spans="1:17" x14ac:dyDescent="0.3">
      <c r="A120" t="s">
        <v>310</v>
      </c>
      <c r="B120" t="s">
        <v>311</v>
      </c>
      <c r="C120" t="str">
        <f>IFERROR(VLOOKUP(Table1[[#This Row],[Ticker]],[1]!Table2[[Symbol]:[Industry]],2,FALSE),"-")</f>
        <v>-</v>
      </c>
      <c r="D120" t="s">
        <v>18</v>
      </c>
      <c r="E120">
        <v>91038.886389844905</v>
      </c>
      <c r="F120">
        <v>427.85</v>
      </c>
      <c r="G120">
        <v>123.5499751915</v>
      </c>
      <c r="H120">
        <v>6.1941994884323499</v>
      </c>
      <c r="I120">
        <v>10.7434741428298</v>
      </c>
      <c r="J120">
        <v>2.09152077766195</v>
      </c>
      <c r="K120">
        <v>378.18084239149698</v>
      </c>
      <c r="L120">
        <v>322.556026972994</v>
      </c>
      <c r="M120">
        <v>84.833627691098599</v>
      </c>
      <c r="N120">
        <v>1.0248611255310001</v>
      </c>
      <c r="O120">
        <v>2.3723267500291998</v>
      </c>
      <c r="P120">
        <v>168.30058528428</v>
      </c>
      <c r="Q120">
        <v>9.1591499898852999E-2</v>
      </c>
    </row>
    <row r="121" spans="1:17" x14ac:dyDescent="0.3">
      <c r="A121" t="s">
        <v>312</v>
      </c>
      <c r="B121" t="s">
        <v>313</v>
      </c>
      <c r="C121" t="str">
        <f>IFERROR(VLOOKUP(Table1[[#This Row],[Ticker]],[1]!Table2[[Symbol]:[Industry]],2,FALSE),"-")</f>
        <v>-</v>
      </c>
      <c r="D121" t="s">
        <v>54</v>
      </c>
      <c r="E121">
        <v>90253.668206085</v>
      </c>
      <c r="F121">
        <v>1553.95</v>
      </c>
      <c r="G121">
        <v>59.532673678451097</v>
      </c>
      <c r="H121">
        <v>7.8675691497356199</v>
      </c>
      <c r="I121">
        <v>31.331484593328501</v>
      </c>
      <c r="J121">
        <v>1.0859064170135999</v>
      </c>
      <c r="K121">
        <v>1417.6967803092</v>
      </c>
      <c r="L121">
        <v>1184.11090083827</v>
      </c>
      <c r="M121">
        <v>63.772245091554701</v>
      </c>
      <c r="N121">
        <v>0.67195605076378595</v>
      </c>
      <c r="O121">
        <v>1.9627401139032701</v>
      </c>
      <c r="P121">
        <v>90.481735719539103</v>
      </c>
      <c r="Q121">
        <v>8.1830074105625997E-2</v>
      </c>
    </row>
    <row r="122" spans="1:17" x14ac:dyDescent="0.3">
      <c r="A122" t="s">
        <v>314</v>
      </c>
      <c r="B122" t="s">
        <v>315</v>
      </c>
      <c r="C122" t="str">
        <f>IFERROR(VLOOKUP(Table1[[#This Row],[Ticker]],[1]!Table2[[Symbol]:[Industry]],2,FALSE),"-")</f>
        <v>-</v>
      </c>
      <c r="D122" t="s">
        <v>281</v>
      </c>
      <c r="E122">
        <v>85719.010218590003</v>
      </c>
      <c r="F122">
        <v>881.95</v>
      </c>
      <c r="G122">
        <v>23.383414796823001</v>
      </c>
      <c r="H122">
        <v>-6.8658675847313804</v>
      </c>
      <c r="I122">
        <v>1.5266562733926901</v>
      </c>
      <c r="J122">
        <v>-0.53572121347576096</v>
      </c>
      <c r="K122">
        <v>879.50830329698897</v>
      </c>
      <c r="L122">
        <v>797.07624647412399</v>
      </c>
      <c r="M122">
        <v>59.079222861972298</v>
      </c>
      <c r="N122">
        <v>0.66533195887515195</v>
      </c>
      <c r="O122">
        <v>11.1060717727762</v>
      </c>
      <c r="P122">
        <v>66.076640617644301</v>
      </c>
      <c r="Q122">
        <v>8.5078559388465994E-2</v>
      </c>
    </row>
    <row r="123" spans="1:17" x14ac:dyDescent="0.3">
      <c r="A123" t="s">
        <v>316</v>
      </c>
      <c r="B123" t="s">
        <v>317</v>
      </c>
      <c r="C123" t="str">
        <f>IFERROR(VLOOKUP(Table1[[#This Row],[Ticker]],[1]!Table2[[Symbol]:[Industry]],2,FALSE),"-")</f>
        <v>-</v>
      </c>
      <c r="D123" t="s">
        <v>95</v>
      </c>
      <c r="E123">
        <v>84884.133306160002</v>
      </c>
      <c r="F123">
        <v>1766.15</v>
      </c>
      <c r="G123">
        <v>117.063784254594</v>
      </c>
      <c r="H123">
        <v>-5.41120804725049</v>
      </c>
      <c r="I123">
        <v>40.731593944496097</v>
      </c>
      <c r="J123">
        <v>2.7696268693925901</v>
      </c>
      <c r="K123">
        <v>1635.5793373562401</v>
      </c>
      <c r="L123">
        <v>1334.2170297335799</v>
      </c>
      <c r="M123">
        <v>61.349966424909397</v>
      </c>
      <c r="N123">
        <v>0.63783714204704101</v>
      </c>
      <c r="O123">
        <v>8.0315941454576194</v>
      </c>
      <c r="P123">
        <v>166.588679245283</v>
      </c>
      <c r="Q123">
        <v>0.15584628479454599</v>
      </c>
    </row>
    <row r="124" spans="1:17" x14ac:dyDescent="0.3">
      <c r="A124" t="s">
        <v>318</v>
      </c>
      <c r="B124" t="s">
        <v>319</v>
      </c>
      <c r="C124" t="str">
        <f>IFERROR(VLOOKUP(Table1[[#This Row],[Ticker]],[1]!Table2[[Symbol]:[Industry]],2,FALSE),"-")</f>
        <v>-</v>
      </c>
      <c r="D124" t="s">
        <v>320</v>
      </c>
      <c r="E124">
        <v>84705.766199999998</v>
      </c>
      <c r="F124">
        <v>4199.8</v>
      </c>
      <c r="G124">
        <v>89.784374298502996</v>
      </c>
      <c r="H124">
        <v>-18.225599875402001</v>
      </c>
      <c r="I124">
        <v>86.612059397325396</v>
      </c>
      <c r="J124">
        <v>-4.7618148169688599</v>
      </c>
      <c r="K124">
        <v>4484.7926738392098</v>
      </c>
      <c r="L124">
        <v>3253.56682678586</v>
      </c>
      <c r="M124">
        <v>27.816465283566501</v>
      </c>
      <c r="N124">
        <v>0.75856763678108996</v>
      </c>
      <c r="O124">
        <v>39.5304538311348</v>
      </c>
      <c r="P124">
        <v>141.09070034443101</v>
      </c>
      <c r="Q124">
        <v>0.25819719592947499</v>
      </c>
    </row>
    <row r="125" spans="1:17" x14ac:dyDescent="0.3">
      <c r="A125" t="s">
        <v>321</v>
      </c>
      <c r="B125" t="s">
        <v>322</v>
      </c>
      <c r="C125" t="str">
        <f>IFERROR(VLOOKUP(Table1[[#This Row],[Ticker]],[1]!Table2[[Symbol]:[Industry]],2,FALSE),"-")</f>
        <v>-</v>
      </c>
      <c r="D125" t="s">
        <v>185</v>
      </c>
      <c r="E125">
        <v>84277.856420865006</v>
      </c>
      <c r="F125">
        <v>650.95000000000005</v>
      </c>
      <c r="G125">
        <v>-17.357054620928899</v>
      </c>
      <c r="H125">
        <v>-5.9675453133449601</v>
      </c>
      <c r="I125">
        <v>10.220735784997199</v>
      </c>
      <c r="J125">
        <v>-6.2722677686030801</v>
      </c>
      <c r="K125">
        <v>649.65294337233695</v>
      </c>
      <c r="L125">
        <v>589.94984514154896</v>
      </c>
      <c r="M125">
        <v>38.548212800131601</v>
      </c>
      <c r="N125">
        <v>0.71953155251045298</v>
      </c>
      <c r="O125">
        <v>6.4290652123818903</v>
      </c>
      <c r="P125">
        <v>33.857701007608398</v>
      </c>
      <c r="Q125">
        <v>-3.8635833423320998E-2</v>
      </c>
    </row>
    <row r="126" spans="1:17" x14ac:dyDescent="0.3">
      <c r="A126" t="s">
        <v>323</v>
      </c>
      <c r="B126" t="s">
        <v>324</v>
      </c>
      <c r="C126" t="str">
        <f>IFERROR(VLOOKUP(Table1[[#This Row],[Ticker]],[1]!Table2[[Symbol]:[Industry]],2,FALSE),"-")</f>
        <v>-</v>
      </c>
      <c r="D126" t="s">
        <v>138</v>
      </c>
      <c r="E126">
        <v>80250.020668650002</v>
      </c>
      <c r="F126">
        <v>2886.1</v>
      </c>
      <c r="G126">
        <v>44.796251983914502</v>
      </c>
      <c r="H126">
        <v>-8.2043803280026601</v>
      </c>
      <c r="I126">
        <v>5.2498514757351398</v>
      </c>
      <c r="J126">
        <v>-0.17718401147068499</v>
      </c>
      <c r="K126">
        <v>2977.0293814443698</v>
      </c>
      <c r="L126">
        <v>2590.7895545101901</v>
      </c>
      <c r="M126">
        <v>42.515165526764903</v>
      </c>
      <c r="N126">
        <v>0.59459604079971495</v>
      </c>
      <c r="O126">
        <v>17.8995876788746</v>
      </c>
      <c r="P126">
        <v>88.387728459529995</v>
      </c>
      <c r="Q126">
        <v>6.2150449610822001E-2</v>
      </c>
    </row>
    <row r="127" spans="1:17" x14ac:dyDescent="0.3">
      <c r="A127" t="s">
        <v>325</v>
      </c>
      <c r="B127" t="s">
        <v>326</v>
      </c>
      <c r="C127" t="str">
        <f>IFERROR(VLOOKUP(Table1[[#This Row],[Ticker]],[1]!Table2[[Symbol]:[Industry]],2,FALSE),"-")</f>
        <v>-</v>
      </c>
      <c r="D127" t="s">
        <v>298</v>
      </c>
      <c r="E127">
        <v>79661.234055480003</v>
      </c>
      <c r="F127">
        <v>5206.8</v>
      </c>
      <c r="G127">
        <v>50.020728980172301</v>
      </c>
      <c r="H127">
        <v>6.0226916113375903</v>
      </c>
      <c r="I127">
        <v>8.4689558369127091</v>
      </c>
      <c r="J127">
        <v>3.4223911153437001</v>
      </c>
      <c r="K127">
        <v>4650.9011471926997</v>
      </c>
      <c r="L127">
        <v>3977.4324439705201</v>
      </c>
      <c r="M127">
        <v>76.112526382631998</v>
      </c>
      <c r="N127">
        <v>0.85357753423989602</v>
      </c>
      <c r="O127">
        <v>1.2137973419374699</v>
      </c>
      <c r="P127">
        <v>87.590182391353295</v>
      </c>
      <c r="Q127">
        <v>0.134128086408038</v>
      </c>
    </row>
    <row r="128" spans="1:17" x14ac:dyDescent="0.3">
      <c r="A128" t="s">
        <v>327</v>
      </c>
      <c r="B128" t="s">
        <v>328</v>
      </c>
      <c r="C128" t="str">
        <f>IFERROR(VLOOKUP(Table1[[#This Row],[Ticker]],[1]!Table2[[Symbol]:[Industry]],2,FALSE),"-")</f>
        <v>-</v>
      </c>
      <c r="D128" t="s">
        <v>135</v>
      </c>
      <c r="E128">
        <v>79342.999642700001</v>
      </c>
      <c r="F128">
        <v>1749.5</v>
      </c>
      <c r="G128">
        <v>100.52589076917801</v>
      </c>
      <c r="H128">
        <v>21.6379431913976</v>
      </c>
      <c r="I128">
        <v>44.227515516903999</v>
      </c>
      <c r="J128">
        <v>3.4701574395603201</v>
      </c>
      <c r="K128">
        <v>1532.7897196715001</v>
      </c>
      <c r="L128">
        <v>1222.5088577566301</v>
      </c>
      <c r="M128">
        <v>61.578647307439098</v>
      </c>
      <c r="N128">
        <v>0.70690219663805998</v>
      </c>
      <c r="O128">
        <v>5.7387825092883604</v>
      </c>
      <c r="P128">
        <v>164.55466505368199</v>
      </c>
      <c r="Q128">
        <v>2.7767258475453999E-2</v>
      </c>
    </row>
    <row r="129" spans="1:17" x14ac:dyDescent="0.3">
      <c r="A129" t="s">
        <v>329</v>
      </c>
      <c r="B129" t="s">
        <v>330</v>
      </c>
      <c r="C129" t="str">
        <f>IFERROR(VLOOKUP(Table1[[#This Row],[Ticker]],[1]!Table2[[Symbol]:[Industry]],2,FALSE),"-")</f>
        <v>-</v>
      </c>
      <c r="D129" t="s">
        <v>331</v>
      </c>
      <c r="E129">
        <v>79305.771545519994</v>
      </c>
      <c r="F129">
        <v>4100.2</v>
      </c>
      <c r="G129">
        <v>1.8989271899073199</v>
      </c>
      <c r="H129">
        <v>-3.98140626189408</v>
      </c>
      <c r="I129">
        <v>-3.8833831062745099</v>
      </c>
      <c r="J129">
        <v>-2.1189695165169802</v>
      </c>
      <c r="K129">
        <v>4059.1985645288701</v>
      </c>
      <c r="L129">
        <v>3768.8519394222999</v>
      </c>
      <c r="M129">
        <v>53.468238473917701</v>
      </c>
      <c r="N129">
        <v>0.50247193334553497</v>
      </c>
      <c r="O129">
        <v>14.1822350129261</v>
      </c>
      <c r="P129">
        <v>42.405140227489802</v>
      </c>
      <c r="Q129">
        <v>0.12115346210228101</v>
      </c>
    </row>
    <row r="130" spans="1:17" x14ac:dyDescent="0.3">
      <c r="A130" t="s">
        <v>332</v>
      </c>
      <c r="B130" t="s">
        <v>333</v>
      </c>
      <c r="C130" t="str">
        <f>IFERROR(VLOOKUP(Table1[[#This Row],[Ticker]],[1]!Table2[[Symbol]:[Industry]],2,FALSE),"-")</f>
        <v>-</v>
      </c>
      <c r="D130" t="s">
        <v>51</v>
      </c>
      <c r="E130">
        <v>78887.654581499999</v>
      </c>
      <c r="F130">
        <v>1965</v>
      </c>
      <c r="G130">
        <v>23.6839422951244</v>
      </c>
      <c r="H130">
        <v>3.8233582121144298</v>
      </c>
      <c r="I130">
        <v>35.965423478159799</v>
      </c>
      <c r="J130">
        <v>1.8494439973115799</v>
      </c>
      <c r="K130">
        <v>1842.390971365</v>
      </c>
      <c r="L130">
        <v>1623.2575815390701</v>
      </c>
      <c r="M130">
        <v>64.336220722404505</v>
      </c>
      <c r="N130">
        <v>0.75104258052806105</v>
      </c>
      <c r="O130">
        <v>1.86259541984732</v>
      </c>
      <c r="P130">
        <v>66.194443269759304</v>
      </c>
      <c r="Q130">
        <v>-5.8594852919459997E-3</v>
      </c>
    </row>
    <row r="131" spans="1:17" x14ac:dyDescent="0.3">
      <c r="A131" t="s">
        <v>334</v>
      </c>
      <c r="B131" t="s">
        <v>335</v>
      </c>
      <c r="C131" t="str">
        <f>IFERROR(VLOOKUP(Table1[[#This Row],[Ticker]],[1]!Table2[[Symbol]:[Industry]],2,FALSE),"-")</f>
        <v>-</v>
      </c>
      <c r="D131" t="s">
        <v>170</v>
      </c>
      <c r="E131">
        <v>76782.922419750001</v>
      </c>
      <c r="F131">
        <v>2590.3000000000002</v>
      </c>
      <c r="G131">
        <v>-22.649211500846501</v>
      </c>
      <c r="H131">
        <v>-2.9935089548113099</v>
      </c>
      <c r="I131">
        <v>-4.7922275057510202</v>
      </c>
      <c r="J131">
        <v>1.9012933477157801</v>
      </c>
      <c r="K131">
        <v>2480.9198617011898</v>
      </c>
      <c r="L131">
        <v>2420.4049601254201</v>
      </c>
      <c r="M131">
        <v>67.024925067006905</v>
      </c>
      <c r="N131">
        <v>1.0091349948080299</v>
      </c>
      <c r="O131">
        <v>4.0014670115430402</v>
      </c>
      <c r="P131">
        <v>24.399087525513199</v>
      </c>
      <c r="Q131">
        <v>-1.2342446828002999E-2</v>
      </c>
    </row>
    <row r="132" spans="1:17" x14ac:dyDescent="0.3">
      <c r="A132" t="s">
        <v>336</v>
      </c>
      <c r="B132" t="s">
        <v>337</v>
      </c>
      <c r="C132" t="str">
        <f>IFERROR(VLOOKUP(Table1[[#This Row],[Ticker]],[1]!Table2[[Symbol]:[Industry]],2,FALSE),"-")</f>
        <v>-</v>
      </c>
      <c r="D132" t="s">
        <v>338</v>
      </c>
      <c r="E132">
        <v>75480.573579774995</v>
      </c>
      <c r="F132">
        <v>12614.45</v>
      </c>
      <c r="G132">
        <v>116.165789178678</v>
      </c>
      <c r="H132">
        <v>12.259873398965</v>
      </c>
      <c r="I132">
        <v>66.140853553849595</v>
      </c>
      <c r="J132">
        <v>-2.7739381811314199</v>
      </c>
      <c r="K132">
        <v>11881.5788086924</v>
      </c>
      <c r="L132">
        <v>9073.0980330530092</v>
      </c>
      <c r="M132">
        <v>43.985918690888496</v>
      </c>
      <c r="N132">
        <v>1.5770235827494501</v>
      </c>
      <c r="O132">
        <v>8.1283765839969195</v>
      </c>
      <c r="P132">
        <v>166.49589622790899</v>
      </c>
      <c r="Q132">
        <v>0.128697646787229</v>
      </c>
    </row>
    <row r="133" spans="1:17" x14ac:dyDescent="0.3">
      <c r="A133" t="s">
        <v>339</v>
      </c>
      <c r="B133" t="s">
        <v>340</v>
      </c>
      <c r="C133" t="str">
        <f>IFERROR(VLOOKUP(Table1[[#This Row],[Ticker]],[1]!Table2[[Symbol]:[Industry]],2,FALSE),"-")</f>
        <v>-</v>
      </c>
      <c r="D133" t="s">
        <v>135</v>
      </c>
      <c r="E133">
        <v>74960</v>
      </c>
      <c r="F133">
        <v>937</v>
      </c>
      <c r="G133">
        <v>3.1726243744891902</v>
      </c>
      <c r="H133">
        <v>-6.2531592694266198</v>
      </c>
      <c r="I133">
        <v>-12.606832675724499</v>
      </c>
      <c r="J133">
        <v>-0.37022898857872</v>
      </c>
      <c r="K133">
        <v>962.06805263825595</v>
      </c>
      <c r="L133">
        <v>925.397516552654</v>
      </c>
      <c r="M133">
        <v>54.2872644058044</v>
      </c>
      <c r="N133">
        <v>0.45459807471998098</v>
      </c>
      <c r="O133">
        <v>21.547491995731001</v>
      </c>
      <c r="P133">
        <v>47.431358665722598</v>
      </c>
      <c r="Q133">
        <v>2.3170760591314E-2</v>
      </c>
    </row>
    <row r="134" spans="1:17" x14ac:dyDescent="0.3">
      <c r="A134" t="s">
        <v>341</v>
      </c>
      <c r="B134" t="s">
        <v>342</v>
      </c>
      <c r="C134" t="str">
        <f>IFERROR(VLOOKUP(Table1[[#This Row],[Ticker]],[1]!Table2[[Symbol]:[Industry]],2,FALSE),"-")</f>
        <v>-</v>
      </c>
      <c r="D134" t="s">
        <v>34</v>
      </c>
      <c r="E134">
        <v>74870.992883885003</v>
      </c>
      <c r="F134">
        <v>555.85</v>
      </c>
      <c r="G134">
        <v>14.8376343627494</v>
      </c>
      <c r="H134">
        <v>-6.2797809309422501</v>
      </c>
      <c r="I134">
        <v>-7.8846508890526703</v>
      </c>
      <c r="J134">
        <v>1.5510646351359301</v>
      </c>
      <c r="K134">
        <v>558.02708377456202</v>
      </c>
      <c r="L134">
        <v>508.37992367273802</v>
      </c>
      <c r="M134">
        <v>47.0167758841758</v>
      </c>
      <c r="N134">
        <v>0.63824466169341099</v>
      </c>
      <c r="O134">
        <v>13.825672393631301</v>
      </c>
      <c r="P134">
        <v>46.991934417559101</v>
      </c>
      <c r="Q134">
        <v>0.18113582437861001</v>
      </c>
    </row>
    <row r="135" spans="1:17" x14ac:dyDescent="0.3">
      <c r="A135" t="s">
        <v>343</v>
      </c>
      <c r="B135" t="s">
        <v>344</v>
      </c>
      <c r="C135" t="str">
        <f>IFERROR(VLOOKUP(Table1[[#This Row],[Ticker]],[1]!Table2[[Symbol]:[Industry]],2,FALSE),"-")</f>
        <v>-</v>
      </c>
      <c r="D135" t="s">
        <v>24</v>
      </c>
      <c r="E135">
        <v>74818.199564647002</v>
      </c>
      <c r="F135">
        <v>23.87</v>
      </c>
      <c r="G135">
        <v>-3.13042712603258</v>
      </c>
      <c r="H135">
        <v>-10.1510176439471</v>
      </c>
      <c r="I135">
        <v>-18.425611790435799</v>
      </c>
      <c r="J135">
        <v>-4.7045985563345702</v>
      </c>
      <c r="K135">
        <v>24.358186712826001</v>
      </c>
      <c r="L135">
        <v>23.1248721425277</v>
      </c>
      <c r="M135">
        <v>41.661951077776699</v>
      </c>
      <c r="N135">
        <v>0.46351692345345502</v>
      </c>
      <c r="O135">
        <v>37.620444072056898</v>
      </c>
      <c r="P135">
        <v>52.038216560509497</v>
      </c>
      <c r="Q135">
        <v>7.4268794243947001E-2</v>
      </c>
    </row>
    <row r="136" spans="1:17" x14ac:dyDescent="0.3">
      <c r="A136" t="s">
        <v>345</v>
      </c>
      <c r="B136" t="s">
        <v>346</v>
      </c>
      <c r="C136" t="str">
        <f>IFERROR(VLOOKUP(Table1[[#This Row],[Ticker]],[1]!Table2[[Symbol]:[Industry]],2,FALSE),"-")</f>
        <v>-</v>
      </c>
      <c r="D136" t="s">
        <v>37</v>
      </c>
      <c r="E136">
        <v>74070.767999999996</v>
      </c>
      <c r="F136">
        <v>422.2</v>
      </c>
      <c r="G136">
        <v>56.706926870727997</v>
      </c>
      <c r="H136">
        <v>-2.0489863323855602</v>
      </c>
      <c r="I136">
        <v>-4.9669157225939697</v>
      </c>
      <c r="J136">
        <v>-0.76523466208345903</v>
      </c>
      <c r="K136">
        <v>395.55229075002001</v>
      </c>
      <c r="L136">
        <v>347.44629933119802</v>
      </c>
      <c r="M136">
        <v>65.635166236804295</v>
      </c>
      <c r="N136">
        <v>0.614986953969896</v>
      </c>
      <c r="O136">
        <v>10.800568450971101</v>
      </c>
      <c r="P136">
        <v>108.493827160493</v>
      </c>
      <c r="Q136">
        <v>0.115804721829563</v>
      </c>
    </row>
    <row r="137" spans="1:17" x14ac:dyDescent="0.3">
      <c r="A137" t="s">
        <v>347</v>
      </c>
      <c r="B137" t="s">
        <v>348</v>
      </c>
      <c r="C137" t="str">
        <f>IFERROR(VLOOKUP(Table1[[#This Row],[Ticker]],[1]!Table2[[Symbol]:[Industry]],2,FALSE),"-")</f>
        <v>-</v>
      </c>
      <c r="D137" t="s">
        <v>192</v>
      </c>
      <c r="E137">
        <v>73807.099582259994</v>
      </c>
      <c r="F137">
        <v>251.35</v>
      </c>
      <c r="G137">
        <v>6.7232046492581796</v>
      </c>
      <c r="H137">
        <v>2.16938581066236</v>
      </c>
      <c r="I137">
        <v>32.834398317303403</v>
      </c>
      <c r="J137">
        <v>-2.5888425765232799</v>
      </c>
      <c r="K137">
        <v>243.573055910298</v>
      </c>
      <c r="L137">
        <v>208.53742888822299</v>
      </c>
      <c r="M137">
        <v>39.666177420264802</v>
      </c>
      <c r="N137">
        <v>0.62202687443406501</v>
      </c>
      <c r="O137">
        <v>5.2914262979908404</v>
      </c>
      <c r="P137">
        <v>59.536655030149099</v>
      </c>
      <c r="Q137">
        <v>8.8499541379526994E-2</v>
      </c>
    </row>
    <row r="138" spans="1:17" x14ac:dyDescent="0.3">
      <c r="A138" t="s">
        <v>349</v>
      </c>
      <c r="B138" t="s">
        <v>350</v>
      </c>
      <c r="C138" t="str">
        <f>IFERROR(VLOOKUP(Table1[[#This Row],[Ticker]],[1]!Table2[[Symbol]:[Industry]],2,FALSE),"-")</f>
        <v>-</v>
      </c>
      <c r="D138" t="s">
        <v>127</v>
      </c>
      <c r="E138">
        <v>72745.895806839995</v>
      </c>
      <c r="F138">
        <v>1562.45</v>
      </c>
      <c r="G138">
        <v>13.9055241561902</v>
      </c>
      <c r="H138">
        <v>-8.5030112168407701</v>
      </c>
      <c r="I138">
        <v>19.4900378002088</v>
      </c>
      <c r="J138">
        <v>-3.3322152493750301</v>
      </c>
      <c r="K138">
        <v>1596.44681784011</v>
      </c>
      <c r="L138">
        <v>1386.0283342186001</v>
      </c>
      <c r="M138">
        <v>36.753990313988098</v>
      </c>
      <c r="N138">
        <v>0.62866336758179298</v>
      </c>
      <c r="O138">
        <v>15.4916957342635</v>
      </c>
      <c r="P138">
        <v>55.886461139379399</v>
      </c>
      <c r="Q138">
        <v>8.7208920979698998E-2</v>
      </c>
    </row>
    <row r="139" spans="1:17" x14ac:dyDescent="0.3">
      <c r="A139" t="s">
        <v>351</v>
      </c>
      <c r="B139" t="s">
        <v>352</v>
      </c>
      <c r="C139" t="str">
        <f>IFERROR(VLOOKUP(Table1[[#This Row],[Ticker]],[1]!Table2[[Symbol]:[Industry]],2,FALSE),"-")</f>
        <v>-</v>
      </c>
      <c r="D139" t="s">
        <v>54</v>
      </c>
      <c r="E139">
        <v>72619.596225000001</v>
      </c>
      <c r="F139">
        <v>6073.65</v>
      </c>
      <c r="G139">
        <v>36.3058310215443</v>
      </c>
      <c r="H139">
        <v>15.8005971474281</v>
      </c>
      <c r="I139">
        <v>5.9781569666574299</v>
      </c>
      <c r="J139">
        <v>5.9769177173880701</v>
      </c>
      <c r="K139">
        <v>5507.41030067663</v>
      </c>
      <c r="L139">
        <v>4984.1109558181297</v>
      </c>
      <c r="M139">
        <v>73.439549573835905</v>
      </c>
      <c r="N139">
        <v>1.01662861125533</v>
      </c>
      <c r="O139">
        <v>2.0786512229054899</v>
      </c>
      <c r="P139">
        <v>76.201044386422893</v>
      </c>
      <c r="Q139">
        <v>4.0074162927773001E-2</v>
      </c>
    </row>
    <row r="140" spans="1:17" x14ac:dyDescent="0.3">
      <c r="A140" t="s">
        <v>353</v>
      </c>
      <c r="B140" t="s">
        <v>354</v>
      </c>
      <c r="C140" t="str">
        <f>IFERROR(VLOOKUP(Table1[[#This Row],[Ticker]],[1]!Table2[[Symbol]:[Industry]],2,FALSE),"-")</f>
        <v>-</v>
      </c>
      <c r="D140" t="s">
        <v>138</v>
      </c>
      <c r="E140">
        <v>71577.856938240002</v>
      </c>
      <c r="F140">
        <v>1785.6</v>
      </c>
      <c r="G140">
        <v>141.46693571832799</v>
      </c>
      <c r="H140">
        <v>2.5427882560328401</v>
      </c>
      <c r="I140">
        <v>34.202548441831603</v>
      </c>
      <c r="J140">
        <v>6.4058256963540599</v>
      </c>
      <c r="K140">
        <v>1743.8516465894099</v>
      </c>
      <c r="L140">
        <v>1426.59169786915</v>
      </c>
      <c r="M140">
        <v>55.945997232147398</v>
      </c>
      <c r="N140">
        <v>1.95970059078201</v>
      </c>
      <c r="O140">
        <v>16.196236559139798</v>
      </c>
      <c r="P140">
        <v>202.004228329809</v>
      </c>
      <c r="Q140">
        <v>0.16397687077033499</v>
      </c>
    </row>
    <row r="141" spans="1:17" x14ac:dyDescent="0.3">
      <c r="A141" t="s">
        <v>355</v>
      </c>
      <c r="B141" t="s">
        <v>356</v>
      </c>
      <c r="C141" t="str">
        <f>IFERROR(VLOOKUP(Table1[[#This Row],[Ticker]],[1]!Table2[[Symbol]:[Industry]],2,FALSE),"-")</f>
        <v>-</v>
      </c>
      <c r="D141" t="s">
        <v>357</v>
      </c>
      <c r="E141">
        <v>71293.076324084905</v>
      </c>
      <c r="F141">
        <v>1969.45</v>
      </c>
      <c r="G141">
        <v>27.156776904648101</v>
      </c>
      <c r="H141">
        <v>11.706310320457799</v>
      </c>
      <c r="I141">
        <v>9.9038290703039191</v>
      </c>
      <c r="J141">
        <v>1.1464755575215</v>
      </c>
      <c r="K141">
        <v>1732.3506741147701</v>
      </c>
      <c r="L141">
        <v>1536.3684074043299</v>
      </c>
      <c r="M141">
        <v>81.901010698363507</v>
      </c>
      <c r="N141">
        <v>0.75063395211014905</v>
      </c>
      <c r="O141">
        <v>0.27672700500140901</v>
      </c>
      <c r="P141">
        <v>68.336253686054903</v>
      </c>
      <c r="Q141">
        <v>6.0986405469974997E-2</v>
      </c>
    </row>
    <row r="142" spans="1:17" x14ac:dyDescent="0.3">
      <c r="A142" t="s">
        <v>358</v>
      </c>
      <c r="B142" t="s">
        <v>359</v>
      </c>
      <c r="C142" t="str">
        <f>IFERROR(VLOOKUP(Table1[[#This Row],[Ticker]],[1]!Table2[[Symbol]:[Industry]],2,FALSE),"-")</f>
        <v>-</v>
      </c>
      <c r="D142" t="s">
        <v>360</v>
      </c>
      <c r="E142">
        <v>70800.805955189993</v>
      </c>
      <c r="F142">
        <v>744.35</v>
      </c>
      <c r="G142">
        <v>-41.637042568131797</v>
      </c>
      <c r="H142">
        <v>-1.41898020155208</v>
      </c>
      <c r="I142">
        <v>-9.7646462345706393</v>
      </c>
      <c r="J142">
        <v>-0.16501093392688099</v>
      </c>
      <c r="K142">
        <v>718.80595663824897</v>
      </c>
      <c r="L142">
        <v>735.38703582048799</v>
      </c>
      <c r="M142">
        <v>70.958485429525595</v>
      </c>
      <c r="N142">
        <v>1.16887303733341</v>
      </c>
      <c r="O142">
        <v>15.241485860146399</v>
      </c>
      <c r="P142">
        <v>14.877691179874899</v>
      </c>
      <c r="Q142">
        <v>-0.14954085887709401</v>
      </c>
    </row>
    <row r="143" spans="1:17" x14ac:dyDescent="0.3">
      <c r="A143" t="s">
        <v>361</v>
      </c>
      <c r="B143" t="s">
        <v>362</v>
      </c>
      <c r="C143" t="str">
        <f>IFERROR(VLOOKUP(Table1[[#This Row],[Ticker]],[1]!Table2[[Symbol]:[Industry]],2,FALSE),"-")</f>
        <v>-</v>
      </c>
      <c r="D143" t="s">
        <v>170</v>
      </c>
      <c r="E143">
        <v>69446.421226890001</v>
      </c>
      <c r="F143">
        <v>4577.8500000000004</v>
      </c>
      <c r="G143">
        <v>-3.9473920703376799</v>
      </c>
      <c r="H143">
        <v>0.23983457218430199</v>
      </c>
      <c r="I143">
        <v>11.167988540313001</v>
      </c>
      <c r="J143">
        <v>-3.35682405166155E-2</v>
      </c>
      <c r="K143">
        <v>4191.1547088717598</v>
      </c>
      <c r="L143">
        <v>3819.0350488774102</v>
      </c>
      <c r="M143">
        <v>71.0707132756215</v>
      </c>
      <c r="N143">
        <v>0.76729702530238997</v>
      </c>
      <c r="O143">
        <v>0.70229474534988501</v>
      </c>
      <c r="P143">
        <v>42.1692546583851</v>
      </c>
      <c r="Q143">
        <v>4.0847464682720004E-3</v>
      </c>
    </row>
    <row r="144" spans="1:17" x14ac:dyDescent="0.3">
      <c r="A144" t="s">
        <v>363</v>
      </c>
      <c r="B144" t="s">
        <v>364</v>
      </c>
      <c r="C144" t="str">
        <f>IFERROR(VLOOKUP(Table1[[#This Row],[Ticker]],[1]!Table2[[Symbol]:[Industry]],2,FALSE),"-")</f>
        <v>-</v>
      </c>
      <c r="D144" t="s">
        <v>365</v>
      </c>
      <c r="E144">
        <v>67368.065370149998</v>
      </c>
      <c r="F144">
        <v>5303.45</v>
      </c>
      <c r="G144">
        <v>-7.5546784810322301</v>
      </c>
      <c r="H144">
        <v>-0.63982095437059905</v>
      </c>
      <c r="I144">
        <v>15.737697543154701</v>
      </c>
      <c r="J144">
        <v>-4.8797704662146497</v>
      </c>
      <c r="K144">
        <v>5410.9276172776799</v>
      </c>
      <c r="L144">
        <v>4867.82668774783</v>
      </c>
      <c r="M144">
        <v>43.7419994935915</v>
      </c>
      <c r="N144">
        <v>0.65349985346365602</v>
      </c>
      <c r="O144">
        <v>21.807502663360602</v>
      </c>
      <c r="P144">
        <v>47.277145237433999</v>
      </c>
      <c r="Q144">
        <v>0.101145408056588</v>
      </c>
    </row>
    <row r="145" spans="1:17" x14ac:dyDescent="0.3">
      <c r="A145" t="s">
        <v>366</v>
      </c>
      <c r="B145" t="s">
        <v>367</v>
      </c>
      <c r="C145" t="str">
        <f>IFERROR(VLOOKUP(Table1[[#This Row],[Ticker]],[1]!Table2[[Symbol]:[Industry]],2,FALSE),"-")</f>
        <v>-</v>
      </c>
      <c r="D145" t="s">
        <v>104</v>
      </c>
      <c r="E145">
        <v>67161.510382890003</v>
      </c>
      <c r="F145">
        <v>576.1</v>
      </c>
      <c r="G145">
        <v>-32.394252336361703</v>
      </c>
      <c r="H145">
        <v>2.4429412625542901</v>
      </c>
      <c r="I145">
        <v>-15.8347489445625</v>
      </c>
      <c r="J145">
        <v>-1.00925617413536E-2</v>
      </c>
      <c r="K145">
        <v>542.39319623363497</v>
      </c>
      <c r="L145">
        <v>539.22700400223403</v>
      </c>
      <c r="M145">
        <v>61.049950274440903</v>
      </c>
      <c r="N145">
        <v>0.60479379151273005</v>
      </c>
      <c r="O145">
        <v>17.9916681131747</v>
      </c>
      <c r="P145">
        <v>31.230068337129801</v>
      </c>
      <c r="Q145">
        <v>-9.5008951551311005E-2</v>
      </c>
    </row>
    <row r="146" spans="1:17" x14ac:dyDescent="0.3">
      <c r="A146" t="s">
        <v>368</v>
      </c>
      <c r="B146" t="s">
        <v>369</v>
      </c>
      <c r="C146" t="str">
        <f>IFERROR(VLOOKUP(Table1[[#This Row],[Ticker]],[1]!Table2[[Symbol]:[Industry]],2,FALSE),"-")</f>
        <v>-</v>
      </c>
      <c r="D146" t="s">
        <v>204</v>
      </c>
      <c r="E146">
        <v>67079.562011350004</v>
      </c>
      <c r="F146">
        <v>1168.3</v>
      </c>
      <c r="G146">
        <v>61.466149698056</v>
      </c>
      <c r="H146">
        <v>12.3075027768735</v>
      </c>
      <c r="I146">
        <v>63.320383555986702</v>
      </c>
      <c r="J146">
        <v>3.0803036398380299</v>
      </c>
      <c r="K146">
        <v>1050.57647873427</v>
      </c>
      <c r="L146">
        <v>847.74736248840804</v>
      </c>
      <c r="M146">
        <v>67.640211533759597</v>
      </c>
      <c r="N146">
        <v>0.78848543720172304</v>
      </c>
      <c r="O146">
        <v>7.4210391166652503</v>
      </c>
      <c r="P146">
        <v>112.96026248632801</v>
      </c>
      <c r="Q146">
        <v>0.140932094323755</v>
      </c>
    </row>
    <row r="147" spans="1:17" x14ac:dyDescent="0.3">
      <c r="A147" t="s">
        <v>370</v>
      </c>
      <c r="B147" t="s">
        <v>371</v>
      </c>
      <c r="C147" t="str">
        <f>IFERROR(VLOOKUP(Table1[[#This Row],[Ticker]],[1]!Table2[[Symbol]:[Industry]],2,FALSE),"-")</f>
        <v>-</v>
      </c>
      <c r="D147" t="s">
        <v>138</v>
      </c>
      <c r="E147">
        <v>66434.628253924995</v>
      </c>
      <c r="F147">
        <v>3716.75</v>
      </c>
      <c r="G147">
        <v>70.920975578638405</v>
      </c>
      <c r="H147">
        <v>3.10034311973771</v>
      </c>
      <c r="I147">
        <v>21.0950268038739</v>
      </c>
      <c r="J147">
        <v>5.6570132363969599</v>
      </c>
      <c r="K147">
        <v>3542.8577099140898</v>
      </c>
      <c r="L147">
        <v>3004.8888500211301</v>
      </c>
      <c r="M147">
        <v>61.093782451503699</v>
      </c>
      <c r="N147">
        <v>0.53750205897941195</v>
      </c>
      <c r="O147">
        <v>11.306921369475999</v>
      </c>
      <c r="P147">
        <v>115.083475593877</v>
      </c>
      <c r="Q147">
        <v>0.19696177512090299</v>
      </c>
    </row>
    <row r="148" spans="1:17" x14ac:dyDescent="0.3">
      <c r="A148" t="s">
        <v>372</v>
      </c>
      <c r="B148" t="s">
        <v>373</v>
      </c>
      <c r="C148" t="str">
        <f>IFERROR(VLOOKUP(Table1[[#This Row],[Ticker]],[1]!Table2[[Symbol]:[Industry]],2,FALSE),"-")</f>
        <v>-</v>
      </c>
      <c r="D148" t="s">
        <v>89</v>
      </c>
      <c r="E148">
        <v>65983.398011665005</v>
      </c>
      <c r="F148">
        <v>639.85</v>
      </c>
      <c r="G148">
        <v>125.00684164402</v>
      </c>
      <c r="H148">
        <v>5.8498792619333102</v>
      </c>
      <c r="I148">
        <v>42.192499050716101</v>
      </c>
      <c r="J148">
        <v>3.2169170239609501</v>
      </c>
      <c r="K148">
        <v>540.86792938703695</v>
      </c>
      <c r="L148">
        <v>422.95218184652902</v>
      </c>
      <c r="M148">
        <v>79.431758389093801</v>
      </c>
      <c r="N148">
        <v>2.5785510167079102</v>
      </c>
      <c r="O148">
        <v>0.80487614284596698</v>
      </c>
      <c r="P148">
        <v>215.50788954635101</v>
      </c>
      <c r="Q148">
        <v>0.23932068520743199</v>
      </c>
    </row>
    <row r="149" spans="1:17" x14ac:dyDescent="0.3">
      <c r="A149" t="s">
        <v>374</v>
      </c>
      <c r="B149" t="s">
        <v>375</v>
      </c>
      <c r="C149" t="str">
        <f>IFERROR(VLOOKUP(Table1[[#This Row],[Ticker]],[1]!Table2[[Symbol]:[Industry]],2,FALSE),"-")</f>
        <v>-</v>
      </c>
      <c r="D149" t="s">
        <v>83</v>
      </c>
      <c r="E149">
        <v>65926.376691015001</v>
      </c>
      <c r="F149">
        <v>319.35000000000002</v>
      </c>
      <c r="G149">
        <v>72.953796568161707</v>
      </c>
      <c r="H149">
        <v>-3.3062140125319401</v>
      </c>
      <c r="I149">
        <v>9.8194348595578909</v>
      </c>
      <c r="J149">
        <v>2.3697371052723302</v>
      </c>
      <c r="K149">
        <v>317.40172649481201</v>
      </c>
      <c r="L149">
        <v>261.254229090705</v>
      </c>
      <c r="M149">
        <v>47.800595574560397</v>
      </c>
      <c r="N149">
        <v>0.55537227292858105</v>
      </c>
      <c r="O149">
        <v>13.026459996868599</v>
      </c>
      <c r="P149">
        <v>124.578059071729</v>
      </c>
    </row>
    <row r="150" spans="1:17" hidden="1" x14ac:dyDescent="0.3">
      <c r="A150" t="s">
        <v>376</v>
      </c>
      <c r="B150" t="s">
        <v>377</v>
      </c>
      <c r="C150" t="str">
        <f>IFERROR(VLOOKUP(Table1[[#This Row],[Ticker]],[1]!Table2[[Symbol]:[Industry]],2,FALSE),"-")</f>
        <v>-</v>
      </c>
      <c r="D150" t="s">
        <v>124</v>
      </c>
      <c r="E150">
        <v>64218.762120457999</v>
      </c>
      <c r="F150">
        <v>238.93</v>
      </c>
      <c r="G150">
        <v>268.15075566966601</v>
      </c>
      <c r="H150">
        <v>-6.77733920421091</v>
      </c>
      <c r="I150">
        <v>35.535694967959003</v>
      </c>
      <c r="J150">
        <v>-9.0544183470818798</v>
      </c>
      <c r="K150">
        <v>237.434786966801</v>
      </c>
      <c r="M150">
        <v>36.449796040818697</v>
      </c>
      <c r="N150">
        <v>0.50588981658649701</v>
      </c>
      <c r="O150">
        <v>29.745113631607499</v>
      </c>
      <c r="P150">
        <v>410.53418803418799</v>
      </c>
    </row>
    <row r="151" spans="1:17" x14ac:dyDescent="0.3">
      <c r="A151" t="s">
        <v>378</v>
      </c>
      <c r="B151" t="s">
        <v>379</v>
      </c>
      <c r="C151" t="str">
        <f>IFERROR(VLOOKUP(Table1[[#This Row],[Ticker]],[1]!Table2[[Symbol]:[Industry]],2,FALSE),"-")</f>
        <v>-</v>
      </c>
      <c r="D151" t="s">
        <v>138</v>
      </c>
      <c r="E151">
        <v>63935.817354079998</v>
      </c>
      <c r="F151">
        <v>1758.4</v>
      </c>
      <c r="G151">
        <v>25.910493846215999</v>
      </c>
      <c r="H151">
        <v>-4.7752670206262602</v>
      </c>
      <c r="I151">
        <v>15.287127348695799</v>
      </c>
      <c r="J151">
        <v>2.63793484076866</v>
      </c>
      <c r="K151">
        <v>1746.63223292824</v>
      </c>
      <c r="L151">
        <v>1561.1323579313901</v>
      </c>
      <c r="M151">
        <v>54.195120558865703</v>
      </c>
      <c r="N151">
        <v>0.61305833812893595</v>
      </c>
      <c r="O151">
        <v>11.069722474977199</v>
      </c>
      <c r="P151">
        <v>67.291409000095101</v>
      </c>
      <c r="Q151">
        <v>9.4865747398634001E-2</v>
      </c>
    </row>
    <row r="152" spans="1:17" x14ac:dyDescent="0.3">
      <c r="A152" t="s">
        <v>380</v>
      </c>
      <c r="B152" t="s">
        <v>381</v>
      </c>
      <c r="C152" t="str">
        <f>IFERROR(VLOOKUP(Table1[[#This Row],[Ticker]],[1]!Table2[[Symbol]:[Industry]],2,FALSE),"-")</f>
        <v>-</v>
      </c>
      <c r="D152" t="s">
        <v>54</v>
      </c>
      <c r="E152">
        <v>63703.282465800003</v>
      </c>
      <c r="F152">
        <v>29979</v>
      </c>
      <c r="G152">
        <v>4.0968305252471398</v>
      </c>
      <c r="H152">
        <v>4.5990428497949098</v>
      </c>
      <c r="I152">
        <v>-6.5836660495528401</v>
      </c>
      <c r="J152">
        <v>3.5925016568111201</v>
      </c>
      <c r="K152">
        <v>28196.4872064503</v>
      </c>
      <c r="L152">
        <v>26530.991265960802</v>
      </c>
      <c r="M152">
        <v>71.898803874904502</v>
      </c>
      <c r="N152">
        <v>1.2492153382429001</v>
      </c>
      <c r="O152">
        <v>1.8079322192200999</v>
      </c>
      <c r="P152">
        <v>36.268181818181802</v>
      </c>
      <c r="Q152">
        <v>1.8081878793184999E-2</v>
      </c>
    </row>
    <row r="153" spans="1:17" x14ac:dyDescent="0.3">
      <c r="A153" t="s">
        <v>382</v>
      </c>
      <c r="B153" t="s">
        <v>383</v>
      </c>
      <c r="C153" t="str">
        <f>IFERROR(VLOOKUP(Table1[[#This Row],[Ticker]],[1]!Table2[[Symbol]:[Industry]],2,FALSE),"-")</f>
        <v>-</v>
      </c>
      <c r="D153" t="s">
        <v>384</v>
      </c>
      <c r="E153">
        <v>63652.470082380001</v>
      </c>
      <c r="F153">
        <v>983.7</v>
      </c>
      <c r="G153">
        <v>79.722956565379704</v>
      </c>
      <c r="H153">
        <v>-2.4882912452035799</v>
      </c>
      <c r="I153">
        <v>20.386623723477499</v>
      </c>
      <c r="J153">
        <v>-2.8047179310075099</v>
      </c>
      <c r="K153">
        <v>956.95244667204304</v>
      </c>
      <c r="L153">
        <v>801.087196887966</v>
      </c>
      <c r="M153">
        <v>54.080651982651403</v>
      </c>
      <c r="N153">
        <v>0.58060504758617604</v>
      </c>
      <c r="O153">
        <v>20.6668699806851</v>
      </c>
      <c r="P153">
        <v>123.619004319163</v>
      </c>
      <c r="Q153">
        <v>0.149377454074586</v>
      </c>
    </row>
    <row r="154" spans="1:17" x14ac:dyDescent="0.3">
      <c r="A154" t="s">
        <v>385</v>
      </c>
      <c r="B154" t="s">
        <v>386</v>
      </c>
      <c r="C154" t="str">
        <f>IFERROR(VLOOKUP(Table1[[#This Row],[Ticker]],[1]!Table2[[Symbol]:[Industry]],2,FALSE),"-")</f>
        <v>-</v>
      </c>
      <c r="D154" t="s">
        <v>387</v>
      </c>
      <c r="E154">
        <v>63421.241199850003</v>
      </c>
      <c r="F154">
        <v>216.41</v>
      </c>
      <c r="G154">
        <v>26.7529295827098</v>
      </c>
      <c r="H154">
        <v>-9.2582246615494199</v>
      </c>
      <c r="I154">
        <v>-20.7531923968134</v>
      </c>
      <c r="J154">
        <v>-1.1302964085263001</v>
      </c>
      <c r="K154">
        <v>233.68232912093899</v>
      </c>
      <c r="L154">
        <v>221.12386543555601</v>
      </c>
      <c r="M154">
        <v>35.305985353709303</v>
      </c>
      <c r="N154">
        <v>0.71197405514842704</v>
      </c>
      <c r="O154">
        <v>32.318284737304197</v>
      </c>
      <c r="P154">
        <v>62.714285714285701</v>
      </c>
      <c r="Q154">
        <v>7.9300370516556001E-2</v>
      </c>
    </row>
    <row r="155" spans="1:17" hidden="1" x14ac:dyDescent="0.3">
      <c r="A155" t="s">
        <v>388</v>
      </c>
      <c r="B155" t="s">
        <v>389</v>
      </c>
      <c r="C155" t="str">
        <f>IFERROR(VLOOKUP(Table1[[#This Row],[Ticker]],[1]!Table2[[Symbol]:[Industry]],2,FALSE),"-")</f>
        <v>-</v>
      </c>
      <c r="D155" t="s">
        <v>27</v>
      </c>
      <c r="E155">
        <v>61582.5</v>
      </c>
      <c r="F155">
        <v>1231.6500000000001</v>
      </c>
      <c r="G155">
        <v>21.372672551505701</v>
      </c>
      <c r="H155">
        <v>6.6990397606324104</v>
      </c>
      <c r="I155">
        <v>38.478318292723699</v>
      </c>
      <c r="J155">
        <v>7.5092703578081403</v>
      </c>
      <c r="K155">
        <v>1121.83387873372</v>
      </c>
      <c r="M155">
        <v>69.018499452494794</v>
      </c>
      <c r="N155">
        <v>0.48367725669971601</v>
      </c>
      <c r="O155">
        <v>11.1192303008159</v>
      </c>
      <c r="P155">
        <v>63.132450331125803</v>
      </c>
    </row>
    <row r="156" spans="1:17" x14ac:dyDescent="0.3">
      <c r="A156" t="s">
        <v>390</v>
      </c>
      <c r="B156" t="s">
        <v>391</v>
      </c>
      <c r="C156" t="str">
        <f>IFERROR(VLOOKUP(Table1[[#This Row],[Ticker]],[1]!Table2[[Symbol]:[Industry]],2,FALSE),"-")</f>
        <v>-</v>
      </c>
      <c r="D156" t="s">
        <v>276</v>
      </c>
      <c r="E156">
        <v>61370.100449685</v>
      </c>
      <c r="F156">
        <v>7195.95</v>
      </c>
      <c r="G156">
        <v>-21.2037823009797</v>
      </c>
      <c r="H156">
        <v>-13.191014640033099</v>
      </c>
      <c r="I156">
        <v>17.2690311102231</v>
      </c>
      <c r="J156">
        <v>-2.4969599908295699</v>
      </c>
      <c r="K156">
        <v>7800.6691880775097</v>
      </c>
      <c r="L156">
        <v>7165.0096657974</v>
      </c>
      <c r="M156">
        <v>28.277766139324399</v>
      </c>
      <c r="N156">
        <v>0.47188036423743601</v>
      </c>
      <c r="O156">
        <v>38.064466818140701</v>
      </c>
      <c r="P156">
        <v>35.135211267605598</v>
      </c>
      <c r="Q156">
        <v>0.113343726766317</v>
      </c>
    </row>
    <row r="157" spans="1:17" x14ac:dyDescent="0.3">
      <c r="A157" t="s">
        <v>392</v>
      </c>
      <c r="B157" t="s">
        <v>393</v>
      </c>
      <c r="C157" t="str">
        <f>IFERROR(VLOOKUP(Table1[[#This Row],[Ticker]],[1]!Table2[[Symbol]:[Industry]],2,FALSE),"-")</f>
        <v>-</v>
      </c>
      <c r="D157" t="s">
        <v>127</v>
      </c>
      <c r="E157">
        <v>60880.636263779998</v>
      </c>
      <c r="F157">
        <v>739.35</v>
      </c>
      <c r="G157">
        <v>25.227094674077101</v>
      </c>
      <c r="H157">
        <v>6.5867889975557601</v>
      </c>
      <c r="I157">
        <v>-1.42760572945862</v>
      </c>
      <c r="J157">
        <v>6.9397623532324397</v>
      </c>
      <c r="K157">
        <v>739.55896217456404</v>
      </c>
      <c r="L157">
        <v>663.54999636523905</v>
      </c>
      <c r="M157">
        <v>51.333812086767701</v>
      </c>
      <c r="N157">
        <v>0.49989409648609301</v>
      </c>
      <c r="O157">
        <v>14.695340501792099</v>
      </c>
      <c r="P157">
        <v>73.089078777946796</v>
      </c>
      <c r="Q157">
        <v>0.17809229660650799</v>
      </c>
    </row>
    <row r="158" spans="1:17" x14ac:dyDescent="0.3">
      <c r="A158" t="s">
        <v>394</v>
      </c>
      <c r="B158" t="s">
        <v>395</v>
      </c>
      <c r="C158" t="str">
        <f>IFERROR(VLOOKUP(Table1[[#This Row],[Ticker]],[1]!Table2[[Symbol]:[Industry]],2,FALSE),"-")</f>
        <v>-</v>
      </c>
      <c r="D158" t="s">
        <v>298</v>
      </c>
      <c r="E158">
        <v>60735.926687380001</v>
      </c>
      <c r="F158">
        <v>5738.6</v>
      </c>
      <c r="G158">
        <v>-3.1408349671412998</v>
      </c>
      <c r="H158">
        <v>10.4183950102955</v>
      </c>
      <c r="I158">
        <v>-4.9324422462664197</v>
      </c>
      <c r="J158">
        <v>2.1999605572837799</v>
      </c>
      <c r="K158">
        <v>5181.16762686727</v>
      </c>
      <c r="L158">
        <v>4952.7150464874903</v>
      </c>
      <c r="M158">
        <v>74.998210633623103</v>
      </c>
      <c r="N158">
        <v>1.0037618740115599</v>
      </c>
      <c r="O158">
        <v>4.5551179730247604</v>
      </c>
      <c r="P158">
        <v>39.5913403064947</v>
      </c>
      <c r="Q158">
        <v>9.8373780689609992E-3</v>
      </c>
    </row>
    <row r="159" spans="1:17" x14ac:dyDescent="0.3">
      <c r="A159" t="s">
        <v>396</v>
      </c>
      <c r="B159" t="s">
        <v>397</v>
      </c>
      <c r="C159" t="str">
        <f>IFERROR(VLOOKUP(Table1[[#This Row],[Ticker]],[1]!Table2[[Symbol]:[Industry]],2,FALSE),"-")</f>
        <v>-</v>
      </c>
      <c r="D159" t="s">
        <v>34</v>
      </c>
      <c r="E159">
        <v>60473.236454207901</v>
      </c>
      <c r="F159">
        <v>50.58</v>
      </c>
      <c r="G159">
        <v>25.010076844944901</v>
      </c>
      <c r="H159">
        <v>-9.3031563434712901</v>
      </c>
      <c r="I159">
        <v>-25.375849671366701</v>
      </c>
      <c r="J159">
        <v>-2.9376889073047301</v>
      </c>
      <c r="K159">
        <v>53.211213260284801</v>
      </c>
      <c r="L159">
        <v>49.846438392303398</v>
      </c>
      <c r="M159">
        <v>32.370002363136301</v>
      </c>
      <c r="N159">
        <v>0.30831121245709098</v>
      </c>
      <c r="O159">
        <v>39.679715302491097</v>
      </c>
      <c r="P159">
        <v>61.339712918660197</v>
      </c>
      <c r="Q159">
        <v>0.115506272120496</v>
      </c>
    </row>
    <row r="160" spans="1:17" x14ac:dyDescent="0.3">
      <c r="A160" t="s">
        <v>398</v>
      </c>
      <c r="B160" t="s">
        <v>399</v>
      </c>
      <c r="C160" t="str">
        <f>IFERROR(VLOOKUP(Table1[[#This Row],[Ticker]],[1]!Table2[[Symbol]:[Industry]],2,FALSE),"-")</f>
        <v>-</v>
      </c>
      <c r="D160" t="s">
        <v>204</v>
      </c>
      <c r="E160">
        <v>60457.478037649998</v>
      </c>
      <c r="F160">
        <v>3867.95</v>
      </c>
      <c r="G160">
        <v>-10.9366010504367</v>
      </c>
      <c r="H160">
        <v>-6.1318237686295003</v>
      </c>
      <c r="I160">
        <v>20.093861780216301</v>
      </c>
      <c r="J160">
        <v>-5.4194022996140596</v>
      </c>
      <c r="K160">
        <v>4060.6594324088501</v>
      </c>
      <c r="L160">
        <v>3695.3652634147302</v>
      </c>
      <c r="M160">
        <v>38.160518406748601</v>
      </c>
      <c r="N160">
        <v>0.49860911202639902</v>
      </c>
      <c r="O160">
        <v>28.000620483718698</v>
      </c>
      <c r="P160">
        <v>48.072505933695702</v>
      </c>
      <c r="Q160">
        <v>0.106553004271443</v>
      </c>
    </row>
    <row r="161" spans="1:17" x14ac:dyDescent="0.3">
      <c r="A161" t="s">
        <v>400</v>
      </c>
      <c r="B161" t="s">
        <v>401</v>
      </c>
      <c r="C161" t="str">
        <f>IFERROR(VLOOKUP(Table1[[#This Row],[Ticker]],[1]!Table2[[Symbol]:[Industry]],2,FALSE),"-")</f>
        <v>-</v>
      </c>
      <c r="D161" t="s">
        <v>402</v>
      </c>
      <c r="E161">
        <v>59837.768840420998</v>
      </c>
      <c r="F161">
        <v>209.43</v>
      </c>
      <c r="G161">
        <v>25.412930873823701</v>
      </c>
      <c r="H161">
        <v>7.1555860416942796</v>
      </c>
      <c r="I161">
        <v>18.384984038667302</v>
      </c>
      <c r="J161">
        <v>-8.2492783517421895</v>
      </c>
      <c r="K161">
        <v>192.54328180515299</v>
      </c>
      <c r="L161">
        <v>174.30683197350399</v>
      </c>
      <c r="M161">
        <v>52.478701353636602</v>
      </c>
      <c r="N161">
        <v>2.65861217540983</v>
      </c>
      <c r="O161">
        <v>9.7264002291935299</v>
      </c>
      <c r="P161">
        <v>55.883885374023002</v>
      </c>
      <c r="Q161">
        <v>-7.1381840818855999E-2</v>
      </c>
    </row>
    <row r="162" spans="1:17" x14ac:dyDescent="0.3">
      <c r="A162" t="s">
        <v>403</v>
      </c>
      <c r="B162" t="s">
        <v>404</v>
      </c>
      <c r="C162" t="str">
        <f>IFERROR(VLOOKUP(Table1[[#This Row],[Ticker]],[1]!Table2[[Symbol]:[Industry]],2,FALSE),"-")</f>
        <v>-</v>
      </c>
      <c r="D162" t="s">
        <v>405</v>
      </c>
      <c r="E162">
        <v>59114.961050703998</v>
      </c>
      <c r="F162">
        <v>226.96</v>
      </c>
      <c r="G162">
        <v>-10.8642303247314</v>
      </c>
      <c r="H162">
        <v>0.32662380041783101</v>
      </c>
      <c r="I162">
        <v>8.5711939142310296</v>
      </c>
      <c r="J162">
        <v>-1.2488162434093899</v>
      </c>
      <c r="K162">
        <v>220.22858646044099</v>
      </c>
      <c r="L162">
        <v>204.866524429458</v>
      </c>
      <c r="M162">
        <v>66.951607082508403</v>
      </c>
      <c r="N162">
        <v>0.96248675236829295</v>
      </c>
      <c r="O162">
        <v>8.7856891082128907</v>
      </c>
      <c r="P162">
        <v>46.4258064516129</v>
      </c>
      <c r="Q162">
        <v>7.3645933858373994E-2</v>
      </c>
    </row>
    <row r="163" spans="1:17" x14ac:dyDescent="0.3">
      <c r="A163" t="s">
        <v>406</v>
      </c>
      <c r="B163" t="s">
        <v>407</v>
      </c>
      <c r="C163" t="str">
        <f>IFERROR(VLOOKUP(Table1[[#This Row],[Ticker]],[1]!Table2[[Symbol]:[Industry]],2,FALSE),"-")</f>
        <v>-</v>
      </c>
      <c r="D163" t="s">
        <v>21</v>
      </c>
      <c r="E163">
        <v>58687.925614500004</v>
      </c>
      <c r="F163">
        <v>3102.5</v>
      </c>
      <c r="G163">
        <v>-5.5874966172859803</v>
      </c>
      <c r="H163">
        <v>6.9039090900000204</v>
      </c>
      <c r="I163">
        <v>3.7935826349337698</v>
      </c>
      <c r="J163">
        <v>1.01419621128478</v>
      </c>
      <c r="K163">
        <v>2800.6078182238898</v>
      </c>
      <c r="L163">
        <v>2547.1360220004399</v>
      </c>
      <c r="M163">
        <v>73.389862845718596</v>
      </c>
      <c r="N163">
        <v>0.47765461670386999</v>
      </c>
      <c r="O163">
        <v>1.62771958098308</v>
      </c>
      <c r="P163">
        <v>49.944420279348499</v>
      </c>
      <c r="Q163">
        <v>-2.9813030857221E-2</v>
      </c>
    </row>
    <row r="164" spans="1:17" x14ac:dyDescent="0.3">
      <c r="A164" t="s">
        <v>408</v>
      </c>
      <c r="B164" t="s">
        <v>409</v>
      </c>
      <c r="C164" t="str">
        <f>IFERROR(VLOOKUP(Table1[[#This Row],[Ticker]],[1]!Table2[[Symbol]:[Industry]],2,FALSE),"-")</f>
        <v>-</v>
      </c>
      <c r="D164" t="s">
        <v>410</v>
      </c>
      <c r="E164">
        <v>58620.209221079996</v>
      </c>
      <c r="F164">
        <v>962.1</v>
      </c>
      <c r="G164">
        <v>11.0148133962836</v>
      </c>
      <c r="H164">
        <v>-8.4065669855228702</v>
      </c>
      <c r="I164">
        <v>-14.921848788670699</v>
      </c>
      <c r="J164">
        <v>-3.8277518329608502</v>
      </c>
      <c r="K164">
        <v>1005.85788600069</v>
      </c>
      <c r="L164">
        <v>946.91419563935597</v>
      </c>
      <c r="M164">
        <v>33.800883172202603</v>
      </c>
      <c r="N164">
        <v>0.58924508288461297</v>
      </c>
      <c r="O164">
        <v>22.648373349963599</v>
      </c>
      <c r="P164">
        <v>43.127045522166</v>
      </c>
      <c r="Q164">
        <v>5.2048239427179999E-3</v>
      </c>
    </row>
    <row r="165" spans="1:17" x14ac:dyDescent="0.3">
      <c r="A165" t="s">
        <v>411</v>
      </c>
      <c r="B165" t="s">
        <v>412</v>
      </c>
      <c r="C165" t="str">
        <f>IFERROR(VLOOKUP(Table1[[#This Row],[Ticker]],[1]!Table2[[Symbol]:[Industry]],2,FALSE),"-")</f>
        <v>-</v>
      </c>
      <c r="D165" t="s">
        <v>338</v>
      </c>
      <c r="E165">
        <v>58555.018014100002</v>
      </c>
      <c r="F165">
        <v>1769.65</v>
      </c>
      <c r="G165">
        <v>71.221246290156898</v>
      </c>
      <c r="H165">
        <v>12.5008172970439</v>
      </c>
      <c r="I165">
        <v>46.4892098985177</v>
      </c>
      <c r="J165">
        <v>2.0934540256425098</v>
      </c>
      <c r="K165">
        <v>1557.4032290692101</v>
      </c>
      <c r="L165">
        <v>1291.45308465464</v>
      </c>
      <c r="M165">
        <v>72.206640379576001</v>
      </c>
      <c r="N165">
        <v>1.5075888466341201</v>
      </c>
      <c r="O165">
        <v>2.9045291441810401</v>
      </c>
      <c r="P165">
        <v>119.369034337424</v>
      </c>
      <c r="Q165">
        <v>2.3809939805853001E-2</v>
      </c>
    </row>
    <row r="166" spans="1:17" x14ac:dyDescent="0.3">
      <c r="A166" t="s">
        <v>413</v>
      </c>
      <c r="B166" t="s">
        <v>414</v>
      </c>
      <c r="C166" t="str">
        <f>IFERROR(VLOOKUP(Table1[[#This Row],[Ticker]],[1]!Table2[[Symbol]:[Industry]],2,FALSE),"-")</f>
        <v>-</v>
      </c>
      <c r="D166" t="s">
        <v>415</v>
      </c>
      <c r="E166">
        <v>56914.124517074997</v>
      </c>
      <c r="F166">
        <v>134195.25</v>
      </c>
      <c r="G166">
        <v>-6.0354531401967799</v>
      </c>
      <c r="H166">
        <v>-6.1419774150809499</v>
      </c>
      <c r="I166">
        <v>-20.6621676130436</v>
      </c>
      <c r="J166">
        <v>-4.6245218729986197</v>
      </c>
      <c r="K166">
        <v>134646.25325109001</v>
      </c>
      <c r="L166">
        <v>128320.383917295</v>
      </c>
      <c r="M166">
        <v>36.068801636846601</v>
      </c>
      <c r="N166">
        <v>0.70655090288867795</v>
      </c>
      <c r="O166">
        <v>12.854218014422999</v>
      </c>
      <c r="P166">
        <v>26.117428692260699</v>
      </c>
      <c r="Q166">
        <v>4.9523508178561999E-2</v>
      </c>
    </row>
    <row r="167" spans="1:17" x14ac:dyDescent="0.3">
      <c r="A167" t="s">
        <v>416</v>
      </c>
      <c r="B167" t="s">
        <v>417</v>
      </c>
      <c r="C167" t="str">
        <f>IFERROR(VLOOKUP(Table1[[#This Row],[Ticker]],[1]!Table2[[Symbol]:[Industry]],2,FALSE),"-")</f>
        <v>-</v>
      </c>
      <c r="D167" t="s">
        <v>24</v>
      </c>
      <c r="E167">
        <v>56109.970609536998</v>
      </c>
      <c r="F167">
        <v>75.010000000000005</v>
      </c>
      <c r="G167">
        <v>-53.874951118889598</v>
      </c>
      <c r="H167">
        <v>-3.0223168187213001</v>
      </c>
      <c r="I167">
        <v>-22.094123523498801</v>
      </c>
      <c r="J167">
        <v>-2.3685635942946801</v>
      </c>
      <c r="K167">
        <v>75.438379877779397</v>
      </c>
      <c r="L167">
        <v>78.506001822337197</v>
      </c>
      <c r="M167">
        <v>61.085295753322903</v>
      </c>
      <c r="N167">
        <v>0.71652960320932901</v>
      </c>
      <c r="O167">
        <v>34.2487668310891</v>
      </c>
      <c r="P167">
        <v>6.5029106914667096</v>
      </c>
      <c r="Q167">
        <v>3.9469982320039003E-2</v>
      </c>
    </row>
    <row r="168" spans="1:17" x14ac:dyDescent="0.3">
      <c r="A168" t="s">
        <v>418</v>
      </c>
      <c r="B168" t="s">
        <v>419</v>
      </c>
      <c r="C168" t="str">
        <f>IFERROR(VLOOKUP(Table1[[#This Row],[Ticker]],[1]!Table2[[Symbol]:[Industry]],2,FALSE),"-")</f>
        <v>-</v>
      </c>
      <c r="D168" t="s">
        <v>27</v>
      </c>
      <c r="E168">
        <v>56008.2</v>
      </c>
      <c r="F168">
        <v>1965.2</v>
      </c>
      <c r="G168">
        <v>-25.694993794812198</v>
      </c>
      <c r="H168">
        <v>-1.6954610615143799</v>
      </c>
      <c r="I168">
        <v>-10.309373354714101</v>
      </c>
      <c r="J168">
        <v>1.0837992522147499</v>
      </c>
      <c r="K168">
        <v>1883.05630184386</v>
      </c>
      <c r="L168">
        <v>1808.0668027127299</v>
      </c>
      <c r="M168">
        <v>69.197422588022306</v>
      </c>
      <c r="N168">
        <v>0.69397636619865699</v>
      </c>
      <c r="O168">
        <v>6.0782617545288096</v>
      </c>
      <c r="P168">
        <v>27.329273033562199</v>
      </c>
      <c r="Q168">
        <v>2.3767821708938E-2</v>
      </c>
    </row>
    <row r="169" spans="1:17" x14ac:dyDescent="0.3">
      <c r="A169" t="s">
        <v>420</v>
      </c>
      <c r="B169" t="s">
        <v>421</v>
      </c>
      <c r="C169" t="str">
        <f>IFERROR(VLOOKUP(Table1[[#This Row],[Ticker]],[1]!Table2[[Symbol]:[Industry]],2,FALSE),"-")</f>
        <v>-</v>
      </c>
      <c r="D169" t="s">
        <v>415</v>
      </c>
      <c r="E169">
        <v>55974.02577855</v>
      </c>
      <c r="F169">
        <v>2895.45</v>
      </c>
      <c r="G169">
        <v>-8.6073766625064199</v>
      </c>
      <c r="H169">
        <v>-16.0637825818811</v>
      </c>
      <c r="I169">
        <v>14.7895692908754</v>
      </c>
      <c r="J169">
        <v>-2.6561280151949398</v>
      </c>
      <c r="K169">
        <v>2986.2763834119801</v>
      </c>
      <c r="L169">
        <v>2754.78644883895</v>
      </c>
      <c r="M169">
        <v>52.321556335318199</v>
      </c>
      <c r="N169">
        <v>0.69917084343223201</v>
      </c>
      <c r="O169">
        <v>16.5621924053256</v>
      </c>
      <c r="P169">
        <v>31.983316619564199</v>
      </c>
      <c r="Q169">
        <v>-1.7878554789715E-2</v>
      </c>
    </row>
    <row r="170" spans="1:17" x14ac:dyDescent="0.3">
      <c r="A170" t="s">
        <v>422</v>
      </c>
      <c r="B170" t="s">
        <v>423</v>
      </c>
      <c r="C170" t="str">
        <f>IFERROR(VLOOKUP(Table1[[#This Row],[Ticker]],[1]!Table2[[Symbol]:[Industry]],2,FALSE),"-")</f>
        <v>-</v>
      </c>
      <c r="D170" t="s">
        <v>127</v>
      </c>
      <c r="E170">
        <v>55006.205273612999</v>
      </c>
      <c r="F170">
        <v>133.16999999999999</v>
      </c>
      <c r="G170">
        <v>-0.46007158094193201</v>
      </c>
      <c r="H170">
        <v>-11.0821243836675</v>
      </c>
      <c r="I170">
        <v>-16.214896567079101</v>
      </c>
      <c r="J170">
        <v>-0.71914561521216902</v>
      </c>
      <c r="K170">
        <v>140.812568560127</v>
      </c>
      <c r="L170">
        <v>133.57191084948701</v>
      </c>
      <c r="M170">
        <v>45.248282040324497</v>
      </c>
      <c r="N170">
        <v>0.50916750380851705</v>
      </c>
      <c r="O170">
        <v>31.673800405496699</v>
      </c>
      <c r="P170">
        <v>62.799511002444902</v>
      </c>
      <c r="Q170">
        <v>-1.3400203211979E-2</v>
      </c>
    </row>
    <row r="171" spans="1:17" x14ac:dyDescent="0.3">
      <c r="A171" t="s">
        <v>424</v>
      </c>
      <c r="B171" t="s">
        <v>425</v>
      </c>
      <c r="C171" t="str">
        <f>IFERROR(VLOOKUP(Table1[[#This Row],[Ticker]],[1]!Table2[[Symbol]:[Industry]],2,FALSE),"-")</f>
        <v>-</v>
      </c>
      <c r="D171" t="s">
        <v>124</v>
      </c>
      <c r="E171">
        <v>54952.154999999999</v>
      </c>
      <c r="F171">
        <v>274.5</v>
      </c>
      <c r="G171">
        <v>227.355964002999</v>
      </c>
      <c r="H171">
        <v>-8.2180200675898192</v>
      </c>
      <c r="I171">
        <v>27.1622462296693</v>
      </c>
      <c r="J171">
        <v>-3.01114884940778</v>
      </c>
      <c r="K171">
        <v>288.91454080307898</v>
      </c>
      <c r="L171">
        <v>221.81558017699899</v>
      </c>
      <c r="M171">
        <v>34.389123586621501</v>
      </c>
      <c r="N171">
        <v>0.50743029241169202</v>
      </c>
      <c r="O171">
        <v>28.8524590163934</v>
      </c>
      <c r="P171">
        <v>305.76496674057603</v>
      </c>
      <c r="Q171">
        <v>0.18283123907250901</v>
      </c>
    </row>
    <row r="172" spans="1:17" x14ac:dyDescent="0.3">
      <c r="A172" t="s">
        <v>426</v>
      </c>
      <c r="B172" t="s">
        <v>427</v>
      </c>
      <c r="C172" t="str">
        <f>IFERROR(VLOOKUP(Table1[[#This Row],[Ticker]],[1]!Table2[[Symbol]:[Industry]],2,FALSE),"-")</f>
        <v>-</v>
      </c>
      <c r="D172" t="s">
        <v>428</v>
      </c>
      <c r="E172">
        <v>54900.003220799998</v>
      </c>
      <c r="F172">
        <v>366</v>
      </c>
      <c r="G172">
        <v>37.057376674232501</v>
      </c>
      <c r="H172">
        <v>-1.4737998870734501</v>
      </c>
      <c r="I172">
        <v>16.8960412902527</v>
      </c>
      <c r="J172">
        <v>-2.2556958314027802</v>
      </c>
      <c r="K172">
        <v>353.12591085605499</v>
      </c>
      <c r="L172">
        <v>301.41530706783698</v>
      </c>
      <c r="M172">
        <v>43.235344660791696</v>
      </c>
      <c r="N172">
        <v>0.57555155645446598</v>
      </c>
      <c r="O172">
        <v>4.9726775956283999</v>
      </c>
      <c r="P172">
        <v>90.923317683880995</v>
      </c>
      <c r="Q172">
        <v>4.6027291654384003E-2</v>
      </c>
    </row>
    <row r="173" spans="1:17" x14ac:dyDescent="0.3">
      <c r="A173" t="s">
        <v>429</v>
      </c>
      <c r="B173" t="s">
        <v>430</v>
      </c>
      <c r="C173" t="str">
        <f>IFERROR(VLOOKUP(Table1[[#This Row],[Ticker]],[1]!Table2[[Symbol]:[Industry]],2,FALSE),"-")</f>
        <v>-</v>
      </c>
      <c r="D173" t="s">
        <v>51</v>
      </c>
      <c r="E173">
        <v>54744.533697500003</v>
      </c>
      <c r="F173">
        <v>4968.2</v>
      </c>
      <c r="G173">
        <v>62.287497059990997</v>
      </c>
      <c r="H173">
        <v>14.420912455858501</v>
      </c>
      <c r="I173">
        <v>8.9542654976868299</v>
      </c>
      <c r="J173">
        <v>16.837683425502899</v>
      </c>
      <c r="K173">
        <v>4378.8086973490299</v>
      </c>
      <c r="L173">
        <v>4059.03993785994</v>
      </c>
      <c r="M173">
        <v>77.1041742221514</v>
      </c>
      <c r="N173">
        <v>0.52220732077438503</v>
      </c>
      <c r="O173">
        <v>3.9813212028501299</v>
      </c>
      <c r="P173">
        <v>93.288851712801701</v>
      </c>
      <c r="Q173">
        <v>7.5776094234809993E-2</v>
      </c>
    </row>
    <row r="174" spans="1:17" x14ac:dyDescent="0.3">
      <c r="A174" t="s">
        <v>431</v>
      </c>
      <c r="B174" t="s">
        <v>432</v>
      </c>
      <c r="C174" t="str">
        <f>IFERROR(VLOOKUP(Table1[[#This Row],[Ticker]],[1]!Table2[[Symbol]:[Industry]],2,FALSE),"-")</f>
        <v>-</v>
      </c>
      <c r="D174" t="s">
        <v>252</v>
      </c>
      <c r="E174">
        <v>53687.465504450003</v>
      </c>
      <c r="F174">
        <v>2030.5</v>
      </c>
      <c r="G174">
        <v>1.43641383865784</v>
      </c>
      <c r="H174">
        <v>1.0796657081604</v>
      </c>
      <c r="I174">
        <v>5.9423522999944103</v>
      </c>
      <c r="J174">
        <v>1.0471839436069701</v>
      </c>
      <c r="K174">
        <v>1998.85190878915</v>
      </c>
      <c r="L174">
        <v>1871.1575663352901</v>
      </c>
      <c r="M174">
        <v>57.634256155985902</v>
      </c>
      <c r="N174">
        <v>1.0122172618332499</v>
      </c>
      <c r="O174">
        <v>7.4833784782073201</v>
      </c>
      <c r="P174">
        <v>32.271513256465298</v>
      </c>
      <c r="Q174">
        <v>-7.5685804175670002E-3</v>
      </c>
    </row>
    <row r="175" spans="1:17" x14ac:dyDescent="0.3">
      <c r="A175" t="s">
        <v>433</v>
      </c>
      <c r="B175" t="s">
        <v>434</v>
      </c>
      <c r="C175" t="str">
        <f>IFERROR(VLOOKUP(Table1[[#This Row],[Ticker]],[1]!Table2[[Symbol]:[Industry]],2,FALSE),"-")</f>
        <v>-</v>
      </c>
      <c r="D175" t="s">
        <v>101</v>
      </c>
      <c r="E175">
        <v>53622.055162875004</v>
      </c>
      <c r="F175">
        <v>136.44999999999999</v>
      </c>
      <c r="G175">
        <v>79.857165926076505</v>
      </c>
      <c r="H175">
        <v>-9.4269077666392995</v>
      </c>
      <c r="I175">
        <v>-0.145052357890678</v>
      </c>
      <c r="J175">
        <v>-1.89009350552287</v>
      </c>
      <c r="K175">
        <v>138.22346918904</v>
      </c>
      <c r="L175">
        <v>120.097111490459</v>
      </c>
      <c r="M175">
        <v>51.976335564490299</v>
      </c>
      <c r="N175">
        <v>0.54693822463288999</v>
      </c>
      <c r="O175">
        <v>24.954195676071802</v>
      </c>
      <c r="P175">
        <v>122.41238793805999</v>
      </c>
      <c r="Q175">
        <v>0.18322688083951999</v>
      </c>
    </row>
    <row r="176" spans="1:17" x14ac:dyDescent="0.3">
      <c r="A176" t="s">
        <v>435</v>
      </c>
      <c r="B176" t="s">
        <v>436</v>
      </c>
      <c r="C176" t="str">
        <f>IFERROR(VLOOKUP(Table1[[#This Row],[Ticker]],[1]!Table2[[Symbol]:[Industry]],2,FALSE),"-")</f>
        <v>-</v>
      </c>
      <c r="D176" t="s">
        <v>185</v>
      </c>
      <c r="E176">
        <v>53585.858381439997</v>
      </c>
      <c r="F176">
        <v>16507.900000000001</v>
      </c>
      <c r="G176">
        <v>-28.857509201870599</v>
      </c>
      <c r="H176">
        <v>-4.1367746019380798</v>
      </c>
      <c r="I176">
        <v>-9.9828345919269701</v>
      </c>
      <c r="J176">
        <v>-4.4856881851685602</v>
      </c>
      <c r="K176">
        <v>16795.716223293799</v>
      </c>
      <c r="L176">
        <v>16484.2252268829</v>
      </c>
      <c r="M176">
        <v>26.369052446122001</v>
      </c>
      <c r="N176">
        <v>0.83561385717279901</v>
      </c>
      <c r="O176">
        <v>16.6108348124231</v>
      </c>
      <c r="P176">
        <v>7.5755601027017896</v>
      </c>
      <c r="Q176">
        <v>-4.4520695323894001E-2</v>
      </c>
    </row>
    <row r="177" spans="1:17" x14ac:dyDescent="0.3">
      <c r="A177" t="s">
        <v>437</v>
      </c>
      <c r="B177" t="s">
        <v>438</v>
      </c>
      <c r="C177" t="str">
        <f>IFERROR(VLOOKUP(Table1[[#This Row],[Ticker]],[1]!Table2[[Symbol]:[Industry]],2,FALSE),"-")</f>
        <v>-</v>
      </c>
      <c r="D177" t="s">
        <v>34</v>
      </c>
      <c r="E177">
        <v>53448.32074684</v>
      </c>
      <c r="F177">
        <v>117.4</v>
      </c>
      <c r="G177">
        <v>1.2539995175410701</v>
      </c>
      <c r="H177">
        <v>-8.0474775583300193</v>
      </c>
      <c r="I177">
        <v>-27.578447073964099</v>
      </c>
      <c r="J177">
        <v>-3.7902797923917499</v>
      </c>
      <c r="K177">
        <v>121.08212481792199</v>
      </c>
      <c r="L177">
        <v>120.771766411741</v>
      </c>
      <c r="M177">
        <v>42.6717757570649</v>
      </c>
      <c r="N177">
        <v>0.40833795237410803</v>
      </c>
      <c r="O177">
        <v>34.540034071550203</v>
      </c>
      <c r="P177">
        <v>35.879629629629598</v>
      </c>
      <c r="Q177">
        <v>7.5071138640288998E-2</v>
      </c>
    </row>
    <row r="178" spans="1:17" x14ac:dyDescent="0.3">
      <c r="A178" t="s">
        <v>439</v>
      </c>
      <c r="B178" t="s">
        <v>440</v>
      </c>
      <c r="C178" t="str">
        <f>IFERROR(VLOOKUP(Table1[[#This Row],[Ticker]],[1]!Table2[[Symbol]:[Industry]],2,FALSE),"-")</f>
        <v>-</v>
      </c>
      <c r="D178" t="s">
        <v>34</v>
      </c>
      <c r="E178">
        <v>52745.387988832001</v>
      </c>
      <c r="F178">
        <v>60.76</v>
      </c>
      <c r="G178">
        <v>35.267422336332999</v>
      </c>
      <c r="H178">
        <v>-3.92690941900331</v>
      </c>
      <c r="I178">
        <v>-17.500720872435899</v>
      </c>
      <c r="J178">
        <v>-0.46289199716769902</v>
      </c>
      <c r="K178">
        <v>61.622655931336901</v>
      </c>
      <c r="L178">
        <v>57.663712423973998</v>
      </c>
      <c r="M178">
        <v>50.865110461115698</v>
      </c>
      <c r="N178">
        <v>0.33604231627368603</v>
      </c>
      <c r="O178">
        <v>26.5635286372613</v>
      </c>
      <c r="P178">
        <v>72.368794326241101</v>
      </c>
      <c r="Q178">
        <v>0.11330038240081</v>
      </c>
    </row>
    <row r="179" spans="1:17" x14ac:dyDescent="0.3">
      <c r="A179" t="s">
        <v>441</v>
      </c>
      <c r="B179" t="s">
        <v>442</v>
      </c>
      <c r="C179" t="str">
        <f>IFERROR(VLOOKUP(Table1[[#This Row],[Ticker]],[1]!Table2[[Symbol]:[Industry]],2,FALSE),"-")</f>
        <v>-</v>
      </c>
      <c r="D179" t="s">
        <v>443</v>
      </c>
      <c r="E179">
        <v>51482.366274849999</v>
      </c>
      <c r="F179">
        <v>1916.5</v>
      </c>
      <c r="G179">
        <v>-28.813797725656201</v>
      </c>
      <c r="H179">
        <v>-13.198463600387299</v>
      </c>
      <c r="I179">
        <v>-22.085659409270999</v>
      </c>
      <c r="J179">
        <v>-2.94817565282588</v>
      </c>
      <c r="K179">
        <v>2075.7329805719701</v>
      </c>
      <c r="L179">
        <v>2040.65282083425</v>
      </c>
      <c r="M179">
        <v>35.893028072594603</v>
      </c>
      <c r="N179">
        <v>1.19432797893423</v>
      </c>
      <c r="O179">
        <v>28.045917036264001</v>
      </c>
      <c r="P179">
        <v>10.143678160919499</v>
      </c>
      <c r="Q179">
        <v>4.1698165469600002E-4</v>
      </c>
    </row>
    <row r="180" spans="1:17" x14ac:dyDescent="0.3">
      <c r="A180" t="s">
        <v>444</v>
      </c>
      <c r="B180" t="s">
        <v>445</v>
      </c>
      <c r="C180" t="str">
        <f>IFERROR(VLOOKUP(Table1[[#This Row],[Ticker]],[1]!Table2[[Symbol]:[Industry]],2,FALSE),"-")</f>
        <v>-</v>
      </c>
      <c r="D180" t="s">
        <v>384</v>
      </c>
      <c r="E180">
        <v>51341.758439965</v>
      </c>
      <c r="F180">
        <v>1743.35</v>
      </c>
      <c r="G180">
        <v>26.092276032738098</v>
      </c>
      <c r="H180">
        <v>6.1304946578839701</v>
      </c>
      <c r="I180">
        <v>48.274416825142403</v>
      </c>
      <c r="J180">
        <v>-0.46253830811076302</v>
      </c>
      <c r="K180">
        <v>1632.20256567552</v>
      </c>
      <c r="L180">
        <v>1359.1855757303699</v>
      </c>
      <c r="M180">
        <v>54.522422792513197</v>
      </c>
      <c r="N180">
        <v>0.61930259442968705</v>
      </c>
      <c r="O180">
        <v>2.61852181145496</v>
      </c>
      <c r="P180">
        <v>71.076002158873393</v>
      </c>
      <c r="Q180">
        <v>0.109616405762473</v>
      </c>
    </row>
    <row r="181" spans="1:17" hidden="1" x14ac:dyDescent="0.3">
      <c r="A181" t="s">
        <v>446</v>
      </c>
      <c r="B181" t="s">
        <v>447</v>
      </c>
      <c r="C181" t="str">
        <f>IFERROR(VLOOKUP(Table1[[#This Row],[Ticker]],[1]!Table2[[Symbol]:[Industry]],2,FALSE),"-")</f>
        <v>-</v>
      </c>
      <c r="D181" t="s">
        <v>98</v>
      </c>
      <c r="E181">
        <v>50693.667868304998</v>
      </c>
      <c r="F181">
        <v>114.93</v>
      </c>
      <c r="G181">
        <v>-4.0461741548950396</v>
      </c>
      <c r="H181">
        <v>90.426449784694199</v>
      </c>
      <c r="I181">
        <v>13.0594715863229</v>
      </c>
      <c r="J181">
        <v>-5.7441627774639601</v>
      </c>
      <c r="M181">
        <v>40.198608092487497</v>
      </c>
      <c r="O181">
        <v>36.952927869137703</v>
      </c>
      <c r="P181">
        <v>51.223684210526301</v>
      </c>
    </row>
    <row r="182" spans="1:17" x14ac:dyDescent="0.3">
      <c r="A182" t="s">
        <v>448</v>
      </c>
      <c r="B182" t="s">
        <v>449</v>
      </c>
      <c r="C182" t="str">
        <f>IFERROR(VLOOKUP(Table1[[#This Row],[Ticker]],[1]!Table2[[Symbol]:[Industry]],2,FALSE),"-")</f>
        <v>-</v>
      </c>
      <c r="D182" t="s">
        <v>51</v>
      </c>
      <c r="E182">
        <v>50612.262212640002</v>
      </c>
      <c r="F182">
        <v>680.8</v>
      </c>
      <c r="G182">
        <v>-35.074980342612101</v>
      </c>
      <c r="H182">
        <v>5.1634888948551403</v>
      </c>
      <c r="I182">
        <v>4.8252018722453096</v>
      </c>
      <c r="J182">
        <v>8.0722700357932506</v>
      </c>
      <c r="K182">
        <v>640.07335777593403</v>
      </c>
      <c r="L182">
        <v>652.06846931724897</v>
      </c>
      <c r="M182">
        <v>76.156984822387599</v>
      </c>
      <c r="N182">
        <v>0.92646436879418803</v>
      </c>
      <c r="O182">
        <v>19.477085781433601</v>
      </c>
      <c r="P182">
        <v>22.954668593100902</v>
      </c>
      <c r="Q182">
        <v>-1.0712827964730999E-2</v>
      </c>
    </row>
    <row r="183" spans="1:17" x14ac:dyDescent="0.3">
      <c r="A183" t="s">
        <v>450</v>
      </c>
      <c r="B183" t="s">
        <v>451</v>
      </c>
      <c r="C183" t="str">
        <f>IFERROR(VLOOKUP(Table1[[#This Row],[Ticker]],[1]!Table2[[Symbol]:[Industry]],2,FALSE),"-")</f>
        <v>-</v>
      </c>
      <c r="D183" t="s">
        <v>163</v>
      </c>
      <c r="E183">
        <v>50348.158449750001</v>
      </c>
      <c r="F183">
        <v>11879.7</v>
      </c>
      <c r="G183">
        <v>140.332868991163</v>
      </c>
      <c r="H183">
        <v>-2.99479567722805</v>
      </c>
      <c r="I183">
        <v>80.892742152592007</v>
      </c>
      <c r="J183">
        <v>-2.64217661490175</v>
      </c>
      <c r="K183">
        <v>11668.4722250541</v>
      </c>
      <c r="L183">
        <v>9017.7502220322895</v>
      </c>
      <c r="M183">
        <v>47.600372085098101</v>
      </c>
      <c r="N183">
        <v>0.48389819620208002</v>
      </c>
      <c r="O183">
        <v>21.0636632238187</v>
      </c>
      <c r="P183">
        <v>204.92825791216401</v>
      </c>
      <c r="Q183">
        <v>0.16407633772220601</v>
      </c>
    </row>
    <row r="184" spans="1:17" x14ac:dyDescent="0.3">
      <c r="A184" t="s">
        <v>452</v>
      </c>
      <c r="B184" t="s">
        <v>453</v>
      </c>
      <c r="C184" t="str">
        <f>IFERROR(VLOOKUP(Table1[[#This Row],[Ticker]],[1]!Table2[[Symbol]:[Industry]],2,FALSE),"-")</f>
        <v>-</v>
      </c>
      <c r="D184" t="s">
        <v>257</v>
      </c>
      <c r="E184">
        <v>49381.218821729999</v>
      </c>
      <c r="F184">
        <v>4384.7</v>
      </c>
      <c r="G184">
        <v>25.888295643749998</v>
      </c>
      <c r="H184">
        <v>-17.179971998075899</v>
      </c>
      <c r="I184">
        <v>6.6246362878820602</v>
      </c>
      <c r="J184">
        <v>-2.49331907627265</v>
      </c>
      <c r="K184">
        <v>4701.4413815032703</v>
      </c>
      <c r="L184">
        <v>4210.9707110912404</v>
      </c>
      <c r="M184">
        <v>40.472403404527199</v>
      </c>
      <c r="N184">
        <v>0.45622225337761801</v>
      </c>
      <c r="O184">
        <v>33.189271785983003</v>
      </c>
      <c r="P184">
        <v>75.370462953704603</v>
      </c>
      <c r="Q184">
        <v>0.124497115303271</v>
      </c>
    </row>
    <row r="185" spans="1:17" x14ac:dyDescent="0.3">
      <c r="A185" t="s">
        <v>454</v>
      </c>
      <c r="B185" t="s">
        <v>455</v>
      </c>
      <c r="C185" t="str">
        <f>IFERROR(VLOOKUP(Table1[[#This Row],[Ticker]],[1]!Table2[[Symbol]:[Industry]],2,FALSE),"-")</f>
        <v>-</v>
      </c>
      <c r="D185" t="s">
        <v>118</v>
      </c>
      <c r="E185">
        <v>48906.905906150001</v>
      </c>
      <c r="F185">
        <v>376.3</v>
      </c>
      <c r="G185">
        <v>-23.116927054979499</v>
      </c>
      <c r="H185">
        <v>1.93301959742073</v>
      </c>
      <c r="I185">
        <v>-15.624517713102501</v>
      </c>
      <c r="J185">
        <v>-5.0761884015009597</v>
      </c>
      <c r="K185">
        <v>356.99302448047598</v>
      </c>
      <c r="L185">
        <v>357.66155992775498</v>
      </c>
      <c r="M185">
        <v>56.6905474441824</v>
      </c>
      <c r="N185">
        <v>1.01500314624058</v>
      </c>
      <c r="O185">
        <v>9.0884932234919003</v>
      </c>
      <c r="P185">
        <v>31.665500349895002</v>
      </c>
      <c r="Q185">
        <v>-6.129203750455E-3</v>
      </c>
    </row>
    <row r="186" spans="1:17" x14ac:dyDescent="0.3">
      <c r="A186" t="s">
        <v>456</v>
      </c>
      <c r="B186" t="s">
        <v>457</v>
      </c>
      <c r="C186" t="str">
        <f>IFERROR(VLOOKUP(Table1[[#This Row],[Ticker]],[1]!Table2[[Symbol]:[Industry]],2,FALSE),"-")</f>
        <v>-</v>
      </c>
      <c r="D186" t="s">
        <v>320</v>
      </c>
      <c r="E186">
        <v>48705.460205299998</v>
      </c>
      <c r="F186">
        <v>1851.35</v>
      </c>
      <c r="G186">
        <v>275.42059176815297</v>
      </c>
      <c r="H186">
        <v>-27.549337155757598</v>
      </c>
      <c r="I186">
        <v>99.265332268147205</v>
      </c>
      <c r="J186">
        <v>-11.4448671103119</v>
      </c>
      <c r="K186">
        <v>2191.89178795214</v>
      </c>
      <c r="L186">
        <v>1548.06868712714</v>
      </c>
      <c r="M186">
        <v>14.1747711357712</v>
      </c>
      <c r="N186">
        <v>0.58595844090749305</v>
      </c>
      <c r="O186">
        <v>60.933913090447497</v>
      </c>
      <c r="P186">
        <v>325.01147842056901</v>
      </c>
      <c r="Q186">
        <v>0.210977369446397</v>
      </c>
    </row>
    <row r="187" spans="1:17" x14ac:dyDescent="0.3">
      <c r="A187" t="s">
        <v>458</v>
      </c>
      <c r="B187" t="s">
        <v>459</v>
      </c>
      <c r="C187" t="str">
        <f>IFERROR(VLOOKUP(Table1[[#This Row],[Ticker]],[1]!Table2[[Symbol]:[Industry]],2,FALSE),"-")</f>
        <v>-</v>
      </c>
      <c r="D187" t="s">
        <v>298</v>
      </c>
      <c r="E187">
        <v>48550.089859599997</v>
      </c>
      <c r="F187">
        <v>7795.9</v>
      </c>
      <c r="G187">
        <v>-23.561634923883499</v>
      </c>
      <c r="H187">
        <v>13.381684242255499</v>
      </c>
      <c r="I187">
        <v>-12.9185592892626</v>
      </c>
      <c r="J187">
        <v>10.919935803882</v>
      </c>
      <c r="K187">
        <v>7228.0637589248599</v>
      </c>
      <c r="L187">
        <v>7377.7910003877796</v>
      </c>
      <c r="M187">
        <v>55.747103441163297</v>
      </c>
      <c r="N187">
        <v>3.91741071542689</v>
      </c>
      <c r="O187">
        <v>18.010749239985099</v>
      </c>
      <c r="P187">
        <v>21.598140753681001</v>
      </c>
      <c r="Q187">
        <v>4.1153877194552997E-2</v>
      </c>
    </row>
    <row r="188" spans="1:17" x14ac:dyDescent="0.3">
      <c r="A188" t="s">
        <v>460</v>
      </c>
      <c r="B188" t="s">
        <v>461</v>
      </c>
      <c r="C188" t="str">
        <f>IFERROR(VLOOKUP(Table1[[#This Row],[Ticker]],[1]!Table2[[Symbol]:[Industry]],2,FALSE),"-")</f>
        <v>-</v>
      </c>
      <c r="D188" t="s">
        <v>21</v>
      </c>
      <c r="E188">
        <v>47929.230348869998</v>
      </c>
      <c r="F188">
        <v>1766.3</v>
      </c>
      <c r="G188">
        <v>19.836490768254698</v>
      </c>
      <c r="H188">
        <v>-1.9324350920501601</v>
      </c>
      <c r="I188">
        <v>-1.44438672809753</v>
      </c>
      <c r="J188">
        <v>-2.9000100723025399</v>
      </c>
      <c r="K188">
        <v>1750.4254394181901</v>
      </c>
      <c r="L188">
        <v>1541.4461833191899</v>
      </c>
      <c r="M188">
        <v>34.634446981634397</v>
      </c>
      <c r="N188">
        <v>0.62509757360483498</v>
      </c>
      <c r="O188">
        <v>9.1943610938119296</v>
      </c>
      <c r="P188">
        <v>70.163776493256194</v>
      </c>
      <c r="Q188">
        <v>0.19020692741633799</v>
      </c>
    </row>
    <row r="189" spans="1:17" x14ac:dyDescent="0.3">
      <c r="A189" t="s">
        <v>462</v>
      </c>
      <c r="B189" t="s">
        <v>463</v>
      </c>
      <c r="C189" t="str">
        <f>IFERROR(VLOOKUP(Table1[[#This Row],[Ticker]],[1]!Table2[[Symbol]:[Industry]],2,FALSE),"-")</f>
        <v>-</v>
      </c>
      <c r="D189" t="s">
        <v>92</v>
      </c>
      <c r="E189">
        <v>47794.251562500001</v>
      </c>
      <c r="F189">
        <v>1303.8499999999999</v>
      </c>
      <c r="G189">
        <v>91.385407418353594</v>
      </c>
      <c r="H189">
        <v>-10.545175128426999</v>
      </c>
      <c r="I189">
        <v>28.3019232599272</v>
      </c>
      <c r="J189">
        <v>-2.9398373381469001</v>
      </c>
      <c r="K189">
        <v>1383.9471154309999</v>
      </c>
      <c r="L189">
        <v>1123.84580175421</v>
      </c>
      <c r="M189">
        <v>36.918450927116901</v>
      </c>
      <c r="N189">
        <v>0.30390712585266499</v>
      </c>
      <c r="O189">
        <v>37.646201633623498</v>
      </c>
      <c r="P189">
        <v>189.74444444444401</v>
      </c>
      <c r="Q189">
        <v>0.18724907075358799</v>
      </c>
    </row>
    <row r="190" spans="1:17" x14ac:dyDescent="0.3">
      <c r="A190" t="s">
        <v>464</v>
      </c>
      <c r="B190" t="s">
        <v>465</v>
      </c>
      <c r="C190" t="str">
        <f>IFERROR(VLOOKUP(Table1[[#This Row],[Ticker]],[1]!Table2[[Symbol]:[Industry]],2,FALSE),"-")</f>
        <v>-</v>
      </c>
      <c r="D190" t="s">
        <v>24</v>
      </c>
      <c r="E190">
        <v>47711.465017695999</v>
      </c>
      <c r="F190">
        <v>194.72</v>
      </c>
      <c r="G190">
        <v>6.0543266821328396</v>
      </c>
      <c r="H190">
        <v>-3.81198010053417</v>
      </c>
      <c r="I190">
        <v>13.9758494769425</v>
      </c>
      <c r="J190">
        <v>-3.9647135749105802</v>
      </c>
      <c r="K190">
        <v>191.81328791995199</v>
      </c>
      <c r="L190">
        <v>168.627108366036</v>
      </c>
      <c r="M190">
        <v>30.292898133095498</v>
      </c>
      <c r="N190">
        <v>0.57067073437756999</v>
      </c>
      <c r="O190">
        <v>6.0959326211996698</v>
      </c>
      <c r="P190">
        <v>41.872495446265901</v>
      </c>
      <c r="Q190">
        <v>0.11543816092772299</v>
      </c>
    </row>
    <row r="191" spans="1:17" x14ac:dyDescent="0.3">
      <c r="A191" t="s">
        <v>466</v>
      </c>
      <c r="B191" t="s">
        <v>467</v>
      </c>
      <c r="C191" t="str">
        <f>IFERROR(VLOOKUP(Table1[[#This Row],[Ticker]],[1]!Table2[[Symbol]:[Industry]],2,FALSE),"-")</f>
        <v>-</v>
      </c>
      <c r="D191" t="s">
        <v>54</v>
      </c>
      <c r="E191">
        <v>47630.538851240002</v>
      </c>
      <c r="F191">
        <v>1687.9</v>
      </c>
      <c r="G191">
        <v>91.588718024667401</v>
      </c>
      <c r="H191">
        <v>20.1112059528058</v>
      </c>
      <c r="I191">
        <v>68.876524402176102</v>
      </c>
      <c r="J191">
        <v>1.4500330147913401</v>
      </c>
      <c r="K191">
        <v>1471.4921848091201</v>
      </c>
      <c r="L191">
        <v>1137.8350036455599</v>
      </c>
      <c r="M191">
        <v>63.186766226545501</v>
      </c>
      <c r="N191">
        <v>1.1268730226133701</v>
      </c>
      <c r="O191">
        <v>3.7087505183956302</v>
      </c>
      <c r="P191">
        <v>133.748788256474</v>
      </c>
      <c r="Q191">
        <v>0.15911644889611101</v>
      </c>
    </row>
    <row r="192" spans="1:17" x14ac:dyDescent="0.3">
      <c r="A192" t="s">
        <v>468</v>
      </c>
      <c r="B192" t="s">
        <v>469</v>
      </c>
      <c r="C192" t="str">
        <f>IFERROR(VLOOKUP(Table1[[#This Row],[Ticker]],[1]!Table2[[Symbol]:[Industry]],2,FALSE),"-")</f>
        <v>-</v>
      </c>
      <c r="D192" t="s">
        <v>54</v>
      </c>
      <c r="E192">
        <v>47122.829447609998</v>
      </c>
      <c r="F192">
        <v>2781.65</v>
      </c>
      <c r="G192">
        <v>64.987030591948596</v>
      </c>
      <c r="H192">
        <v>-1.42469275159728</v>
      </c>
      <c r="I192">
        <v>15.040563034947599</v>
      </c>
      <c r="J192">
        <v>-8.2725134272286702</v>
      </c>
      <c r="K192">
        <v>2720.37234056635</v>
      </c>
      <c r="L192">
        <v>2283.8139419128202</v>
      </c>
      <c r="M192">
        <v>41.537545911187003</v>
      </c>
      <c r="N192">
        <v>0.90974223008906696</v>
      </c>
      <c r="O192">
        <v>11.013247532938999</v>
      </c>
      <c r="P192">
        <v>100.83390491318001</v>
      </c>
      <c r="Q192">
        <v>6.1121502190325999E-2</v>
      </c>
    </row>
    <row r="193" spans="1:17" x14ac:dyDescent="0.3">
      <c r="A193" t="s">
        <v>470</v>
      </c>
      <c r="B193" t="s">
        <v>471</v>
      </c>
      <c r="C193" t="str">
        <f>IFERROR(VLOOKUP(Table1[[#This Row],[Ticker]],[1]!Table2[[Symbol]:[Industry]],2,FALSE),"-")</f>
        <v>-</v>
      </c>
      <c r="D193" t="s">
        <v>177</v>
      </c>
      <c r="E193">
        <v>46810.5285</v>
      </c>
      <c r="F193">
        <v>680</v>
      </c>
      <c r="G193">
        <v>19.0078585963352</v>
      </c>
      <c r="H193">
        <v>-9.3501552847676894</v>
      </c>
      <c r="I193">
        <v>4.9315516651607796</v>
      </c>
      <c r="J193">
        <v>0.842251465682478</v>
      </c>
      <c r="K193">
        <v>615.93203319122699</v>
      </c>
      <c r="L193">
        <v>566.490680531826</v>
      </c>
      <c r="M193">
        <v>85.754568601477104</v>
      </c>
      <c r="N193">
        <v>2.5857669178357199</v>
      </c>
      <c r="O193">
        <v>1.4632352941176401</v>
      </c>
      <c r="P193">
        <v>71.263065105150403</v>
      </c>
      <c r="Q193">
        <v>-5.7685674774388997E-2</v>
      </c>
    </row>
    <row r="194" spans="1:17" x14ac:dyDescent="0.3">
      <c r="A194" t="s">
        <v>472</v>
      </c>
      <c r="B194" t="s">
        <v>473</v>
      </c>
      <c r="C194" t="str">
        <f>IFERROR(VLOOKUP(Table1[[#This Row],[Ticker]],[1]!Table2[[Symbol]:[Industry]],2,FALSE),"-")</f>
        <v>-</v>
      </c>
      <c r="D194" t="s">
        <v>474</v>
      </c>
      <c r="E194">
        <v>46672.93959804</v>
      </c>
      <c r="F194">
        <v>41844.6</v>
      </c>
      <c r="G194">
        <v>-24.446938018501601</v>
      </c>
      <c r="H194">
        <v>-0.421804382203118</v>
      </c>
      <c r="I194">
        <v>4.8083437413806998</v>
      </c>
      <c r="J194">
        <v>0.86634332071172404</v>
      </c>
      <c r="K194">
        <v>40535.195018110899</v>
      </c>
      <c r="L194">
        <v>38567.655305764201</v>
      </c>
      <c r="M194">
        <v>53.754035238328299</v>
      </c>
      <c r="N194">
        <v>0.67765158290109095</v>
      </c>
      <c r="O194">
        <v>2.5747647247195502</v>
      </c>
      <c r="P194">
        <v>26.533222659173401</v>
      </c>
      <c r="Q194">
        <v>-9.8367838034999996E-4</v>
      </c>
    </row>
    <row r="195" spans="1:17" x14ac:dyDescent="0.3">
      <c r="A195" t="s">
        <v>475</v>
      </c>
      <c r="B195" t="s">
        <v>476</v>
      </c>
      <c r="C195" t="str">
        <f>IFERROR(VLOOKUP(Table1[[#This Row],[Ticker]],[1]!Table2[[Symbol]:[Industry]],2,FALSE),"-")</f>
        <v>-</v>
      </c>
      <c r="D195" t="s">
        <v>384</v>
      </c>
      <c r="E195">
        <v>44998.928077949997</v>
      </c>
      <c r="F195">
        <v>599.5</v>
      </c>
      <c r="G195">
        <v>-31.563976681418701</v>
      </c>
      <c r="H195">
        <v>5.7162944718923603</v>
      </c>
      <c r="I195">
        <v>12.9718847284629</v>
      </c>
      <c r="J195">
        <v>2.5294742953842499</v>
      </c>
      <c r="K195">
        <v>557.84517689940401</v>
      </c>
      <c r="L195">
        <v>551.78800526405598</v>
      </c>
      <c r="M195">
        <v>75.780340876286203</v>
      </c>
      <c r="N195">
        <v>0.94861953580421199</v>
      </c>
      <c r="O195">
        <v>6.5971643035863199</v>
      </c>
      <c r="P195">
        <v>33.876730683340703</v>
      </c>
      <c r="Q195">
        <v>-0.103101354968724</v>
      </c>
    </row>
    <row r="196" spans="1:17" x14ac:dyDescent="0.3">
      <c r="A196" t="s">
        <v>477</v>
      </c>
      <c r="B196" t="s">
        <v>478</v>
      </c>
      <c r="C196" t="str">
        <f>IFERROR(VLOOKUP(Table1[[#This Row],[Ticker]],[1]!Table2[[Symbol]:[Industry]],2,FALSE),"-")</f>
        <v>-</v>
      </c>
      <c r="D196" t="s">
        <v>405</v>
      </c>
      <c r="E196">
        <v>44996.622279570001</v>
      </c>
      <c r="F196">
        <v>751.95</v>
      </c>
      <c r="G196">
        <v>201.88420488424899</v>
      </c>
      <c r="H196">
        <v>9.9479184937299898</v>
      </c>
      <c r="I196">
        <v>66.872923587600496</v>
      </c>
      <c r="J196">
        <v>1.0336908040746</v>
      </c>
      <c r="K196">
        <v>634.99527616871001</v>
      </c>
      <c r="L196">
        <v>502.57878686576998</v>
      </c>
      <c r="M196">
        <v>70.813290109799993</v>
      </c>
      <c r="N196">
        <v>1.6196873548973201</v>
      </c>
      <c r="O196">
        <v>3.4643260855109901</v>
      </c>
      <c r="P196">
        <v>257.51812670866502</v>
      </c>
      <c r="Q196">
        <v>0.140713154404839</v>
      </c>
    </row>
    <row r="197" spans="1:17" x14ac:dyDescent="0.3">
      <c r="A197" t="s">
        <v>479</v>
      </c>
      <c r="B197" t="s">
        <v>480</v>
      </c>
      <c r="C197" t="str">
        <f>IFERROR(VLOOKUP(Table1[[#This Row],[Ticker]],[1]!Table2[[Symbol]:[Industry]],2,FALSE),"-")</f>
        <v>-</v>
      </c>
      <c r="D197" t="s">
        <v>132</v>
      </c>
      <c r="E197">
        <v>44368.486510985</v>
      </c>
      <c r="F197">
        <v>50181.95</v>
      </c>
      <c r="G197">
        <v>-2.5941134808002402</v>
      </c>
      <c r="H197">
        <v>-7.70756927747607</v>
      </c>
      <c r="I197">
        <v>19.232299530677501</v>
      </c>
      <c r="J197">
        <v>-4.5869892805331203</v>
      </c>
      <c r="K197">
        <v>52490.003530833099</v>
      </c>
      <c r="L197">
        <v>47095.986319567099</v>
      </c>
      <c r="M197">
        <v>24.462469590952399</v>
      </c>
      <c r="N197">
        <v>0.83739492255738801</v>
      </c>
      <c r="O197">
        <v>19.5529468264983</v>
      </c>
      <c r="P197">
        <v>43.468409872575897</v>
      </c>
      <c r="Q197">
        <v>-1.6917796484384E-2</v>
      </c>
    </row>
    <row r="198" spans="1:17" x14ac:dyDescent="0.3">
      <c r="A198" t="s">
        <v>481</v>
      </c>
      <c r="B198" t="s">
        <v>482</v>
      </c>
      <c r="C198" t="str">
        <f>IFERROR(VLOOKUP(Table1[[#This Row],[Ticker]],[1]!Table2[[Symbol]:[Industry]],2,FALSE),"-")</f>
        <v>-</v>
      </c>
      <c r="D198" t="s">
        <v>34</v>
      </c>
      <c r="E198">
        <v>43890.353814521899</v>
      </c>
      <c r="F198">
        <v>61.98</v>
      </c>
      <c r="G198">
        <v>18.745613612843599</v>
      </c>
      <c r="H198">
        <v>-6.2297207418433</v>
      </c>
      <c r="I198">
        <v>-10.4292478860553</v>
      </c>
      <c r="J198">
        <v>-1.99039363446083</v>
      </c>
      <c r="K198">
        <v>63.769686376582399</v>
      </c>
      <c r="L198">
        <v>58.581416831260903</v>
      </c>
      <c r="M198">
        <v>41.880712595652398</v>
      </c>
      <c r="N198">
        <v>0.41146675622766798</v>
      </c>
      <c r="O198">
        <v>18.586640851887701</v>
      </c>
      <c r="P198">
        <v>60.987012987012903</v>
      </c>
      <c r="Q198">
        <v>0.14630244141876</v>
      </c>
    </row>
    <row r="199" spans="1:17" x14ac:dyDescent="0.3">
      <c r="A199" t="s">
        <v>483</v>
      </c>
      <c r="B199" t="s">
        <v>484</v>
      </c>
      <c r="C199" t="str">
        <f>IFERROR(VLOOKUP(Table1[[#This Row],[Ticker]],[1]!Table2[[Symbol]:[Industry]],2,FALSE),"-")</f>
        <v>-</v>
      </c>
      <c r="D199" t="s">
        <v>77</v>
      </c>
      <c r="E199">
        <v>43869.921445745</v>
      </c>
      <c r="F199">
        <v>2336.15</v>
      </c>
      <c r="G199">
        <v>-16.5862034216475</v>
      </c>
      <c r="H199">
        <v>-7.8344194348715996</v>
      </c>
      <c r="I199">
        <v>-26.517831258261499</v>
      </c>
      <c r="J199">
        <v>-1.1491672287379899</v>
      </c>
      <c r="K199">
        <v>2452.98144724439</v>
      </c>
      <c r="L199">
        <v>2408.7078983506999</v>
      </c>
      <c r="M199">
        <v>45.788171032207003</v>
      </c>
      <c r="N199">
        <v>0.53257590699823398</v>
      </c>
      <c r="O199">
        <v>21.738758213299601</v>
      </c>
      <c r="P199">
        <v>29.5701608430393</v>
      </c>
      <c r="Q199">
        <v>-5.1762702836325003E-2</v>
      </c>
    </row>
    <row r="200" spans="1:17" x14ac:dyDescent="0.3">
      <c r="A200" t="s">
        <v>485</v>
      </c>
      <c r="B200" t="s">
        <v>486</v>
      </c>
      <c r="C200" t="str">
        <f>IFERROR(VLOOKUP(Table1[[#This Row],[Ticker]],[1]!Table2[[Symbol]:[Industry]],2,FALSE),"-")</f>
        <v>-</v>
      </c>
      <c r="D200" t="s">
        <v>37</v>
      </c>
      <c r="E200">
        <v>43672</v>
      </c>
      <c r="F200">
        <v>265</v>
      </c>
      <c r="G200">
        <v>68.659248358080305</v>
      </c>
      <c r="H200">
        <v>-6.9140930931229203</v>
      </c>
      <c r="I200">
        <v>-15.6411319469318</v>
      </c>
      <c r="J200">
        <v>-0.38766494008251601</v>
      </c>
      <c r="K200">
        <v>259.41817933863803</v>
      </c>
      <c r="L200">
        <v>231.064530645893</v>
      </c>
      <c r="M200">
        <v>52.910017443151503</v>
      </c>
      <c r="N200">
        <v>0.56647097537680602</v>
      </c>
      <c r="O200">
        <v>22.528301886792399</v>
      </c>
      <c r="P200">
        <v>114.488061513557</v>
      </c>
      <c r="Q200">
        <v>4.6009264382459003E-2</v>
      </c>
    </row>
    <row r="201" spans="1:17" x14ac:dyDescent="0.3">
      <c r="A201" t="s">
        <v>487</v>
      </c>
      <c r="B201" t="s">
        <v>488</v>
      </c>
      <c r="C201" t="str">
        <f>IFERROR(VLOOKUP(Table1[[#This Row],[Ticker]],[1]!Table2[[Symbol]:[Industry]],2,FALSE),"-")</f>
        <v>-</v>
      </c>
      <c r="D201" t="s">
        <v>489</v>
      </c>
      <c r="E201">
        <v>43508.196914200002</v>
      </c>
      <c r="F201">
        <v>363.4</v>
      </c>
      <c r="G201">
        <v>8.9813436423721509</v>
      </c>
      <c r="H201">
        <v>0.28641876157532697</v>
      </c>
      <c r="I201">
        <v>18.254755506087999</v>
      </c>
      <c r="J201">
        <v>0.85822765277524504</v>
      </c>
      <c r="K201">
        <v>345.082754132535</v>
      </c>
      <c r="L201">
        <v>307.39052534369898</v>
      </c>
      <c r="M201">
        <v>70.203018482993997</v>
      </c>
      <c r="N201">
        <v>0.63561633104223503</v>
      </c>
      <c r="O201">
        <v>3.68739680792515</v>
      </c>
      <c r="P201">
        <v>67.080459770114899</v>
      </c>
      <c r="Q201">
        <v>-2.9584071196623998E-2</v>
      </c>
    </row>
    <row r="202" spans="1:17" hidden="1" x14ac:dyDescent="0.3">
      <c r="A202" t="s">
        <v>490</v>
      </c>
      <c r="B202" t="s">
        <v>491</v>
      </c>
      <c r="C202" t="str">
        <f>IFERROR(VLOOKUP(Table1[[#This Row],[Ticker]],[1]!Table2[[Symbol]:[Industry]],2,FALSE),"-")</f>
        <v>-</v>
      </c>
      <c r="D202" t="s">
        <v>163</v>
      </c>
      <c r="E202">
        <v>43314.112093274998</v>
      </c>
      <c r="F202">
        <v>1691.65</v>
      </c>
      <c r="G202">
        <v>393.01695851443998</v>
      </c>
      <c r="H202">
        <v>-4.2095428097684202</v>
      </c>
      <c r="I202">
        <v>59.191569069765897</v>
      </c>
      <c r="J202">
        <v>-3.03990888183777</v>
      </c>
      <c r="K202">
        <v>1611.41689277724</v>
      </c>
      <c r="L202">
        <v>1147.8739368030299</v>
      </c>
      <c r="M202">
        <v>49.3154196878208</v>
      </c>
      <c r="N202">
        <v>1.46441652877016</v>
      </c>
      <c r="O202">
        <v>11.7193272840126</v>
      </c>
      <c r="P202">
        <v>454.63934426229503</v>
      </c>
      <c r="Q202">
        <v>0.23595429624580999</v>
      </c>
    </row>
    <row r="203" spans="1:17" x14ac:dyDescent="0.3">
      <c r="A203" t="s">
        <v>492</v>
      </c>
      <c r="B203" t="s">
        <v>493</v>
      </c>
      <c r="C203" t="str">
        <f>IFERROR(VLOOKUP(Table1[[#This Row],[Ticker]],[1]!Table2[[Symbol]:[Industry]],2,FALSE),"-")</f>
        <v>-</v>
      </c>
      <c r="D203" t="s">
        <v>225</v>
      </c>
      <c r="E203">
        <v>43285.347571514998</v>
      </c>
      <c r="F203">
        <v>684.05</v>
      </c>
      <c r="G203">
        <v>85.722732536122606</v>
      </c>
      <c r="H203">
        <v>-0.83029179664061903</v>
      </c>
      <c r="I203">
        <v>19.492053458517098</v>
      </c>
      <c r="J203">
        <v>-7.2670674463295999</v>
      </c>
      <c r="K203">
        <v>657.54526800327403</v>
      </c>
      <c r="L203">
        <v>554.58325252141105</v>
      </c>
      <c r="M203">
        <v>49.956612933184303</v>
      </c>
      <c r="N203">
        <v>0.95223542979752895</v>
      </c>
      <c r="O203">
        <v>8.0988231854396808</v>
      </c>
      <c r="P203">
        <v>119.10634208840401</v>
      </c>
      <c r="Q203">
        <v>3.2151982138063001E-2</v>
      </c>
    </row>
    <row r="204" spans="1:17" x14ac:dyDescent="0.3">
      <c r="A204" t="s">
        <v>494</v>
      </c>
      <c r="B204" t="s">
        <v>495</v>
      </c>
      <c r="C204" t="str">
        <f>IFERROR(VLOOKUP(Table1[[#This Row],[Ticker]],[1]!Table2[[Symbol]:[Industry]],2,FALSE),"-")</f>
        <v>-</v>
      </c>
      <c r="D204" t="s">
        <v>496</v>
      </c>
      <c r="E204">
        <v>42701.376726779999</v>
      </c>
      <c r="F204">
        <v>649.45000000000005</v>
      </c>
      <c r="G204">
        <v>-0.87354974774627003</v>
      </c>
      <c r="H204">
        <v>6.5671914370037099</v>
      </c>
      <c r="I204">
        <v>25.692595546950301</v>
      </c>
      <c r="J204">
        <v>-1.2331491490595801</v>
      </c>
      <c r="K204">
        <v>600.598571536289</v>
      </c>
      <c r="L204">
        <v>537.82100097681496</v>
      </c>
      <c r="M204">
        <v>56.723893786878001</v>
      </c>
      <c r="N204">
        <v>0.74145960693638602</v>
      </c>
      <c r="O204">
        <v>2.8023712372006999</v>
      </c>
      <c r="P204">
        <v>54.2453390333689</v>
      </c>
      <c r="Q204">
        <v>-7.8446889330945999E-2</v>
      </c>
    </row>
    <row r="205" spans="1:17" hidden="1" x14ac:dyDescent="0.3">
      <c r="A205" t="s">
        <v>497</v>
      </c>
      <c r="B205" t="s">
        <v>498</v>
      </c>
      <c r="C205" t="str">
        <f>IFERROR(VLOOKUP(Table1[[#This Row],[Ticker]],[1]!Table2[[Symbol]:[Industry]],2,FALSE),"-")</f>
        <v>-</v>
      </c>
      <c r="D205" t="s">
        <v>21</v>
      </c>
      <c r="E205">
        <v>42633.734160350003</v>
      </c>
      <c r="F205">
        <v>1050.95</v>
      </c>
      <c r="G205">
        <v>-50.024022192735202</v>
      </c>
      <c r="H205">
        <v>5.0847940815102897</v>
      </c>
      <c r="I205">
        <v>-16.934864369492399</v>
      </c>
      <c r="J205">
        <v>0.235275116193811</v>
      </c>
      <c r="K205">
        <v>1023.91290999998</v>
      </c>
      <c r="M205">
        <v>55.153962753077202</v>
      </c>
      <c r="N205">
        <v>3.7273870487140299</v>
      </c>
      <c r="O205">
        <v>33.212807459917201</v>
      </c>
      <c r="P205">
        <v>8.3341923513039902</v>
      </c>
    </row>
    <row r="206" spans="1:17" x14ac:dyDescent="0.3">
      <c r="A206" t="s">
        <v>499</v>
      </c>
      <c r="B206" t="s">
        <v>500</v>
      </c>
      <c r="C206" t="str">
        <f>IFERROR(VLOOKUP(Table1[[#This Row],[Ticker]],[1]!Table2[[Symbol]:[Industry]],2,FALSE),"-")</f>
        <v>-</v>
      </c>
      <c r="D206" t="s">
        <v>51</v>
      </c>
      <c r="E206">
        <v>42590.151777871899</v>
      </c>
      <c r="F206">
        <v>170.86</v>
      </c>
      <c r="G206">
        <v>1.8213912029224899</v>
      </c>
      <c r="H206">
        <v>-5.21518738593329</v>
      </c>
      <c r="I206">
        <v>-13.275317764533799</v>
      </c>
      <c r="J206">
        <v>-0.44211780645886201</v>
      </c>
      <c r="K206">
        <v>171.421498170549</v>
      </c>
      <c r="L206">
        <v>161.31226417154701</v>
      </c>
      <c r="M206">
        <v>57.8124305333547</v>
      </c>
      <c r="N206">
        <v>0.45261805914432401</v>
      </c>
      <c r="O206">
        <v>13.689570408521501</v>
      </c>
      <c r="P206">
        <v>39.762781186094003</v>
      </c>
      <c r="Q206">
        <v>8.2195504837740005E-2</v>
      </c>
    </row>
    <row r="207" spans="1:17" x14ac:dyDescent="0.3">
      <c r="A207" t="s">
        <v>501</v>
      </c>
      <c r="B207" t="s">
        <v>502</v>
      </c>
      <c r="C207" t="str">
        <f>IFERROR(VLOOKUP(Table1[[#This Row],[Ticker]],[1]!Table2[[Symbol]:[Industry]],2,FALSE),"-")</f>
        <v>-</v>
      </c>
      <c r="D207" t="s">
        <v>281</v>
      </c>
      <c r="E207">
        <v>42417.323545380001</v>
      </c>
      <c r="F207">
        <v>561.85</v>
      </c>
      <c r="G207">
        <v>39.754249196440803</v>
      </c>
      <c r="H207">
        <v>7.9691087421939297</v>
      </c>
      <c r="I207">
        <v>26.5777950943977</v>
      </c>
      <c r="J207">
        <v>-1.5947506149947199</v>
      </c>
      <c r="K207">
        <v>505.58321585788002</v>
      </c>
      <c r="L207">
        <v>444.727811946435</v>
      </c>
      <c r="M207">
        <v>73.201047490429502</v>
      </c>
      <c r="N207">
        <v>0.95770045888114796</v>
      </c>
      <c r="O207">
        <v>0.80982468630417204</v>
      </c>
      <c r="P207">
        <v>79.047163798597794</v>
      </c>
      <c r="Q207">
        <v>7.6022244922187995E-2</v>
      </c>
    </row>
    <row r="208" spans="1:17" x14ac:dyDescent="0.3">
      <c r="A208" t="s">
        <v>503</v>
      </c>
      <c r="B208" t="s">
        <v>504</v>
      </c>
      <c r="C208" t="str">
        <f>IFERROR(VLOOKUP(Table1[[#This Row],[Ticker]],[1]!Table2[[Symbol]:[Industry]],2,FALSE),"-")</f>
        <v>-</v>
      </c>
      <c r="D208" t="s">
        <v>21</v>
      </c>
      <c r="E208">
        <v>42287.856878680002</v>
      </c>
      <c r="F208">
        <v>6340.6</v>
      </c>
      <c r="G208">
        <v>-14.5512453019738</v>
      </c>
      <c r="H208">
        <v>0.137170439674308</v>
      </c>
      <c r="I208">
        <v>-15.4897995478432</v>
      </c>
      <c r="J208">
        <v>3.4428815230118301</v>
      </c>
      <c r="K208">
        <v>5926.5467282673098</v>
      </c>
      <c r="L208">
        <v>5614.7570608920896</v>
      </c>
      <c r="M208">
        <v>76.422962829953093</v>
      </c>
      <c r="N208">
        <v>0.66331181181216903</v>
      </c>
      <c r="O208">
        <v>7.9937229915149901</v>
      </c>
      <c r="P208">
        <v>47.894337862265999</v>
      </c>
      <c r="Q208">
        <v>3.5482038693490001E-3</v>
      </c>
    </row>
    <row r="209" spans="1:17" x14ac:dyDescent="0.3">
      <c r="A209" t="s">
        <v>505</v>
      </c>
      <c r="B209" t="s">
        <v>506</v>
      </c>
      <c r="C209" t="str">
        <f>IFERROR(VLOOKUP(Table1[[#This Row],[Ticker]],[1]!Table2[[Symbol]:[Industry]],2,FALSE),"-")</f>
        <v>-</v>
      </c>
      <c r="D209" t="s">
        <v>204</v>
      </c>
      <c r="E209">
        <v>41935.714825409901</v>
      </c>
      <c r="F209">
        <v>715.05</v>
      </c>
      <c r="G209">
        <v>-7.4683970664388104</v>
      </c>
      <c r="H209">
        <v>0.41256519254034402</v>
      </c>
      <c r="I209">
        <v>-9.9568080388420093</v>
      </c>
      <c r="J209">
        <v>-3.4156396716016801</v>
      </c>
      <c r="K209">
        <v>679.02002666496901</v>
      </c>
      <c r="L209">
        <v>638.98192356331595</v>
      </c>
      <c r="M209">
        <v>62.965726655047398</v>
      </c>
      <c r="N209">
        <v>1.01354267970054</v>
      </c>
      <c r="O209">
        <v>6.9156003076707897</v>
      </c>
      <c r="P209">
        <v>46.496619545175101</v>
      </c>
      <c r="Q209">
        <v>3.5506902412460002E-3</v>
      </c>
    </row>
    <row r="210" spans="1:17" x14ac:dyDescent="0.3">
      <c r="A210" t="s">
        <v>507</v>
      </c>
      <c r="B210" t="s">
        <v>508</v>
      </c>
      <c r="C210" t="str">
        <f>IFERROR(VLOOKUP(Table1[[#This Row],[Ticker]],[1]!Table2[[Symbol]:[Industry]],2,FALSE),"-")</f>
        <v>-</v>
      </c>
      <c r="D210" t="s">
        <v>509</v>
      </c>
      <c r="E210">
        <v>41692.5</v>
      </c>
      <c r="F210">
        <v>490.5</v>
      </c>
      <c r="G210">
        <v>49.736141788923398</v>
      </c>
      <c r="H210">
        <v>-5.2516186082962397</v>
      </c>
      <c r="I210">
        <v>37.108573661152001</v>
      </c>
      <c r="J210">
        <v>-2.5609032246993699</v>
      </c>
      <c r="K210">
        <v>509.41409975170001</v>
      </c>
      <c r="L210">
        <v>426.89194127996899</v>
      </c>
      <c r="M210">
        <v>38.568683002743299</v>
      </c>
      <c r="N210">
        <v>0.47556578682407102</v>
      </c>
      <c r="O210">
        <v>26.472986748216101</v>
      </c>
      <c r="P210">
        <v>102.937525858502</v>
      </c>
      <c r="Q210">
        <v>0.135106476277189</v>
      </c>
    </row>
    <row r="211" spans="1:17" x14ac:dyDescent="0.3">
      <c r="A211" t="s">
        <v>510</v>
      </c>
      <c r="B211" t="s">
        <v>511</v>
      </c>
      <c r="C211" t="str">
        <f>IFERROR(VLOOKUP(Table1[[#This Row],[Ticker]],[1]!Table2[[Symbol]:[Industry]],2,FALSE),"-")</f>
        <v>-</v>
      </c>
      <c r="D211" t="s">
        <v>512</v>
      </c>
      <c r="E211">
        <v>41091.471577844997</v>
      </c>
      <c r="F211">
        <v>3784.05</v>
      </c>
      <c r="G211">
        <v>-5.4532621899267202</v>
      </c>
      <c r="H211">
        <v>-6.03039778140172</v>
      </c>
      <c r="I211">
        <v>17.304115617913801</v>
      </c>
      <c r="J211">
        <v>-2.2514629186337598</v>
      </c>
      <c r="K211">
        <v>3868.3547652934399</v>
      </c>
      <c r="L211">
        <v>3467.4949738483001</v>
      </c>
      <c r="M211">
        <v>42.124835687251696</v>
      </c>
      <c r="N211">
        <v>0.56283624285644496</v>
      </c>
      <c r="O211">
        <v>16.5299084314425</v>
      </c>
      <c r="P211">
        <v>42.8806071590394</v>
      </c>
      <c r="Q211">
        <v>0.12405664572899899</v>
      </c>
    </row>
    <row r="212" spans="1:17" x14ac:dyDescent="0.3">
      <c r="A212" t="s">
        <v>513</v>
      </c>
      <c r="B212" t="s">
        <v>514</v>
      </c>
      <c r="C212" t="str">
        <f>IFERROR(VLOOKUP(Table1[[#This Row],[Ticker]],[1]!Table2[[Symbol]:[Industry]],2,FALSE),"-")</f>
        <v>-</v>
      </c>
      <c r="D212" t="s">
        <v>257</v>
      </c>
      <c r="E212">
        <v>40750.644256649997</v>
      </c>
      <c r="F212">
        <v>4320.45</v>
      </c>
      <c r="G212">
        <v>-10.4322509205756</v>
      </c>
      <c r="H212">
        <v>-7.0544926488063799</v>
      </c>
      <c r="I212">
        <v>3.3904201184130902</v>
      </c>
      <c r="J212">
        <v>-4.5494735849977204</v>
      </c>
      <c r="K212">
        <v>4339.7205631940797</v>
      </c>
      <c r="L212">
        <v>3951.61116058984</v>
      </c>
      <c r="M212">
        <v>35.468103098076099</v>
      </c>
      <c r="N212">
        <v>0.54440452793345895</v>
      </c>
      <c r="O212">
        <v>14.570241525767001</v>
      </c>
      <c r="P212">
        <v>29.352853999191598</v>
      </c>
      <c r="Q212">
        <v>7.6704480940438996E-2</v>
      </c>
    </row>
    <row r="213" spans="1:17" x14ac:dyDescent="0.3">
      <c r="A213" t="s">
        <v>515</v>
      </c>
      <c r="B213" t="s">
        <v>516</v>
      </c>
      <c r="C213" t="str">
        <f>IFERROR(VLOOKUP(Table1[[#This Row],[Ticker]],[1]!Table2[[Symbol]:[Industry]],2,FALSE),"-")</f>
        <v>-</v>
      </c>
      <c r="D213" t="s">
        <v>517</v>
      </c>
      <c r="E213">
        <v>40718.741654359997</v>
      </c>
      <c r="F213">
        <v>4512.2</v>
      </c>
      <c r="G213">
        <v>43.220313512389403</v>
      </c>
      <c r="H213">
        <v>4.9350225161124097</v>
      </c>
      <c r="I213">
        <v>27.425217686830699</v>
      </c>
      <c r="J213">
        <v>-1.55981355486311</v>
      </c>
      <c r="K213">
        <v>4381.2652276835297</v>
      </c>
      <c r="L213">
        <v>3766.4458710133999</v>
      </c>
      <c r="M213">
        <v>50.628689148682099</v>
      </c>
      <c r="N213">
        <v>0.99371846045462398</v>
      </c>
      <c r="O213">
        <v>11.690527902132001</v>
      </c>
      <c r="P213">
        <v>94.399207272413904</v>
      </c>
      <c r="Q213">
        <v>0.23280783695680601</v>
      </c>
    </row>
    <row r="214" spans="1:17" hidden="1" x14ac:dyDescent="0.3">
      <c r="A214" t="s">
        <v>518</v>
      </c>
      <c r="B214" t="s">
        <v>519</v>
      </c>
      <c r="C214" t="str">
        <f>IFERROR(VLOOKUP(Table1[[#This Row],[Ticker]],[1]!Table2[[Symbol]:[Industry]],2,FALSE),"-")</f>
        <v>-</v>
      </c>
      <c r="D214" t="s">
        <v>34</v>
      </c>
      <c r="E214">
        <v>40226.162562944999</v>
      </c>
      <c r="F214">
        <v>59.35</v>
      </c>
      <c r="G214">
        <v>29.691827899365698</v>
      </c>
      <c r="H214">
        <v>-11.0179050370567</v>
      </c>
      <c r="I214">
        <v>-21.1582544282494</v>
      </c>
      <c r="J214">
        <v>-3.1758245220660299</v>
      </c>
      <c r="K214">
        <v>61.0092232899637</v>
      </c>
      <c r="L214">
        <v>55.986100930939799</v>
      </c>
      <c r="M214">
        <v>38.879796919222102</v>
      </c>
      <c r="N214">
        <v>0.37272500534948599</v>
      </c>
      <c r="O214">
        <v>30.581297388374001</v>
      </c>
      <c r="P214">
        <v>69.088319088319096</v>
      </c>
      <c r="Q214">
        <v>0.11928685466735001</v>
      </c>
    </row>
    <row r="215" spans="1:17" x14ac:dyDescent="0.3">
      <c r="A215" t="s">
        <v>520</v>
      </c>
      <c r="B215" t="s">
        <v>521</v>
      </c>
      <c r="C215" t="str">
        <f>IFERROR(VLOOKUP(Table1[[#This Row],[Ticker]],[1]!Table2[[Symbol]:[Industry]],2,FALSE),"-")</f>
        <v>-</v>
      </c>
      <c r="D215" t="s">
        <v>522</v>
      </c>
      <c r="E215">
        <v>40180.420652050001</v>
      </c>
      <c r="F215">
        <v>35668.15</v>
      </c>
      <c r="G215">
        <v>-21.390632934427199</v>
      </c>
      <c r="H215">
        <v>-11.4969050182789</v>
      </c>
      <c r="I215">
        <v>-0.92908838056837995</v>
      </c>
      <c r="J215">
        <v>0.59153322929493002</v>
      </c>
      <c r="K215">
        <v>36408.569886480203</v>
      </c>
      <c r="L215">
        <v>33486.143476708399</v>
      </c>
      <c r="M215">
        <v>46.398596391143897</v>
      </c>
      <c r="N215">
        <v>0.63058285828541805</v>
      </c>
      <c r="O215">
        <v>14.546170743366201</v>
      </c>
      <c r="P215">
        <v>25.1560145198331</v>
      </c>
      <c r="Q215">
        <v>3.0652944209952002E-2</v>
      </c>
    </row>
    <row r="216" spans="1:17" x14ac:dyDescent="0.3">
      <c r="A216" t="s">
        <v>523</v>
      </c>
      <c r="B216" t="s">
        <v>524</v>
      </c>
      <c r="C216" t="str">
        <f>IFERROR(VLOOKUP(Table1[[#This Row],[Ticker]],[1]!Table2[[Symbol]:[Industry]],2,FALSE),"-")</f>
        <v>-</v>
      </c>
      <c r="D216" t="s">
        <v>387</v>
      </c>
      <c r="E216">
        <v>40051.562524155001</v>
      </c>
      <c r="F216">
        <v>766.35</v>
      </c>
      <c r="G216">
        <v>6.5018516333124401</v>
      </c>
      <c r="H216">
        <v>-1.2192633022106401</v>
      </c>
      <c r="I216">
        <v>17.1942863746524</v>
      </c>
      <c r="J216">
        <v>-0.25835528422749898</v>
      </c>
      <c r="K216">
        <v>743.22460932988804</v>
      </c>
      <c r="L216">
        <v>656.74538536100897</v>
      </c>
      <c r="M216">
        <v>51.637856267839197</v>
      </c>
      <c r="N216">
        <v>0.637685907367462</v>
      </c>
      <c r="O216">
        <v>5.8197951327722404</v>
      </c>
      <c r="P216">
        <v>55.762195121951201</v>
      </c>
    </row>
    <row r="217" spans="1:17" x14ac:dyDescent="0.3">
      <c r="A217" t="s">
        <v>525</v>
      </c>
      <c r="B217" t="s">
        <v>526</v>
      </c>
      <c r="C217" t="str">
        <f>IFERROR(VLOOKUP(Table1[[#This Row],[Ticker]],[1]!Table2[[Symbol]:[Industry]],2,FALSE),"-")</f>
        <v>-</v>
      </c>
      <c r="D217" t="s">
        <v>54</v>
      </c>
      <c r="E217">
        <v>40000.601462769999</v>
      </c>
      <c r="F217">
        <v>3202.3</v>
      </c>
      <c r="G217">
        <v>56.163044252919697</v>
      </c>
      <c r="H217">
        <v>15.273722383418299</v>
      </c>
      <c r="I217">
        <v>36.732384037194102</v>
      </c>
      <c r="J217">
        <v>4.8295172187465196</v>
      </c>
      <c r="K217">
        <v>2744.1000825197798</v>
      </c>
      <c r="L217">
        <v>2304.5681798598098</v>
      </c>
      <c r="M217">
        <v>66.409065076070505</v>
      </c>
      <c r="N217">
        <v>1.19869068281491</v>
      </c>
      <c r="O217">
        <v>5.8567279767666802</v>
      </c>
      <c r="P217">
        <v>94.072906881609597</v>
      </c>
      <c r="Q217">
        <v>9.2464057852673004E-2</v>
      </c>
    </row>
    <row r="218" spans="1:17" x14ac:dyDescent="0.3">
      <c r="A218" t="s">
        <v>527</v>
      </c>
      <c r="B218" t="s">
        <v>528</v>
      </c>
      <c r="C218" t="str">
        <f>IFERROR(VLOOKUP(Table1[[#This Row],[Ticker]],[1]!Table2[[Symbol]:[Industry]],2,FALSE),"-")</f>
        <v>-</v>
      </c>
      <c r="D218" t="s">
        <v>443</v>
      </c>
      <c r="E218">
        <v>39842.814030659902</v>
      </c>
      <c r="F218">
        <v>1435.65</v>
      </c>
      <c r="G218">
        <v>-47.788989683457899</v>
      </c>
      <c r="H218">
        <v>-2.84086292073474</v>
      </c>
      <c r="I218">
        <v>-19.2402535052845</v>
      </c>
      <c r="J218">
        <v>1.0478379866430101</v>
      </c>
      <c r="K218">
        <v>1476.7485862344699</v>
      </c>
      <c r="L218">
        <v>1508.9825148463899</v>
      </c>
      <c r="M218">
        <v>48.825747200328998</v>
      </c>
      <c r="N218">
        <v>1.07483389657887</v>
      </c>
      <c r="O218">
        <v>25.378748302162698</v>
      </c>
      <c r="P218">
        <v>10.011494252873501</v>
      </c>
      <c r="Q218">
        <v>3.6485753116128998E-2</v>
      </c>
    </row>
    <row r="219" spans="1:17" x14ac:dyDescent="0.3">
      <c r="A219" t="s">
        <v>529</v>
      </c>
      <c r="B219" t="s">
        <v>530</v>
      </c>
      <c r="C219" t="str">
        <f>IFERROR(VLOOKUP(Table1[[#This Row],[Ticker]],[1]!Table2[[Symbol]:[Industry]],2,FALSE),"-")</f>
        <v>-</v>
      </c>
      <c r="D219" t="s">
        <v>51</v>
      </c>
      <c r="E219">
        <v>39773.007631439999</v>
      </c>
      <c r="F219">
        <v>322.2</v>
      </c>
      <c r="G219">
        <v>-21.122546669020601</v>
      </c>
      <c r="H219">
        <v>1.8197753268316399</v>
      </c>
      <c r="I219">
        <v>-0.94914062515485498</v>
      </c>
      <c r="J219">
        <v>1.0560597030705501</v>
      </c>
      <c r="K219">
        <v>300.63441032062201</v>
      </c>
      <c r="L219">
        <v>286.93827446305102</v>
      </c>
      <c r="M219">
        <v>67.654777167452096</v>
      </c>
      <c r="N219">
        <v>1.0673530869668999</v>
      </c>
      <c r="O219">
        <v>0.65176908752328999</v>
      </c>
      <c r="P219">
        <v>35.748894038339998</v>
      </c>
      <c r="Q219">
        <v>6.7909605261121997E-2</v>
      </c>
    </row>
    <row r="220" spans="1:17" x14ac:dyDescent="0.3">
      <c r="A220" t="s">
        <v>531</v>
      </c>
      <c r="B220" t="s">
        <v>532</v>
      </c>
      <c r="C220" t="str">
        <f>IFERROR(VLOOKUP(Table1[[#This Row],[Ticker]],[1]!Table2[[Symbol]:[Industry]],2,FALSE),"-")</f>
        <v>-</v>
      </c>
      <c r="D220" t="s">
        <v>276</v>
      </c>
      <c r="E220">
        <v>39714.243713174998</v>
      </c>
      <c r="F220">
        <v>2911.75</v>
      </c>
      <c r="G220">
        <v>-0.22488181147491501</v>
      </c>
      <c r="H220">
        <v>-6.9815762735195204</v>
      </c>
      <c r="I220">
        <v>18.297200878957401</v>
      </c>
      <c r="J220">
        <v>1.87932059627484</v>
      </c>
      <c r="K220">
        <v>2814.3154754163802</v>
      </c>
      <c r="L220">
        <v>2488.48013777593</v>
      </c>
      <c r="M220">
        <v>52.100499792912501</v>
      </c>
      <c r="N220">
        <v>1.00870504510992</v>
      </c>
      <c r="O220">
        <v>8.8348931055207203</v>
      </c>
      <c r="P220">
        <v>51.507661888284701</v>
      </c>
      <c r="Q220">
        <v>1.5862151140340001E-3</v>
      </c>
    </row>
    <row r="221" spans="1:17" x14ac:dyDescent="0.3">
      <c r="A221" t="s">
        <v>533</v>
      </c>
      <c r="B221" t="s">
        <v>534</v>
      </c>
      <c r="C221" t="str">
        <f>IFERROR(VLOOKUP(Table1[[#This Row],[Ticker]],[1]!Table2[[Symbol]:[Industry]],2,FALSE),"-")</f>
        <v>-</v>
      </c>
      <c r="D221" t="s">
        <v>535</v>
      </c>
      <c r="E221">
        <v>39556.922264050001</v>
      </c>
      <c r="F221">
        <v>1086.5</v>
      </c>
      <c r="G221">
        <v>87.038694857730405</v>
      </c>
      <c r="H221">
        <v>-3.0693328023663602</v>
      </c>
      <c r="I221">
        <v>36.520370363671397</v>
      </c>
      <c r="J221">
        <v>-3.25527199130407</v>
      </c>
      <c r="K221">
        <v>1006.89135556699</v>
      </c>
      <c r="L221">
        <v>808.97292274748997</v>
      </c>
      <c r="M221">
        <v>55.130113582145597</v>
      </c>
      <c r="N221">
        <v>0.662631133069984</v>
      </c>
      <c r="O221">
        <v>11.826967326277</v>
      </c>
      <c r="P221">
        <v>124.94824016563101</v>
      </c>
      <c r="Q221">
        <v>0.122461131552163</v>
      </c>
    </row>
    <row r="222" spans="1:17" x14ac:dyDescent="0.3">
      <c r="A222" t="s">
        <v>536</v>
      </c>
      <c r="B222" t="s">
        <v>537</v>
      </c>
      <c r="C222" t="str">
        <f>IFERROR(VLOOKUP(Table1[[#This Row],[Ticker]],[1]!Table2[[Symbol]:[Industry]],2,FALSE),"-")</f>
        <v>-</v>
      </c>
      <c r="D222" t="s">
        <v>538</v>
      </c>
      <c r="E222">
        <v>38682.628610895001</v>
      </c>
      <c r="F222">
        <v>607.85</v>
      </c>
      <c r="G222">
        <v>-59.113418876071101</v>
      </c>
      <c r="H222">
        <v>23.633802874730701</v>
      </c>
      <c r="I222">
        <v>33.721684551167399</v>
      </c>
      <c r="J222">
        <v>9.7836694781519409</v>
      </c>
      <c r="K222">
        <v>500.27442954541999</v>
      </c>
      <c r="L222">
        <v>520.14515029562403</v>
      </c>
      <c r="M222">
        <v>69.750679693090007</v>
      </c>
      <c r="N222">
        <v>1.7636397464864</v>
      </c>
      <c r="O222">
        <v>64.234597351320204</v>
      </c>
      <c r="P222">
        <v>96.080645161290306</v>
      </c>
      <c r="Q222">
        <v>-6.4741137630975998E-2</v>
      </c>
    </row>
    <row r="223" spans="1:17" x14ac:dyDescent="0.3">
      <c r="A223" t="s">
        <v>539</v>
      </c>
      <c r="B223" t="s">
        <v>540</v>
      </c>
      <c r="C223" t="str">
        <f>IFERROR(VLOOKUP(Table1[[#This Row],[Ticker]],[1]!Table2[[Symbol]:[Industry]],2,FALSE),"-")</f>
        <v>-</v>
      </c>
      <c r="D223" t="s">
        <v>37</v>
      </c>
      <c r="E223">
        <v>38454.413358675003</v>
      </c>
      <c r="F223">
        <v>1114.25</v>
      </c>
      <c r="G223">
        <v>-9.1686072482887493</v>
      </c>
      <c r="H223">
        <v>-4.4314709914807597</v>
      </c>
      <c r="I223">
        <v>1.8812704308963299</v>
      </c>
      <c r="J223">
        <v>8.08871794617229E-2</v>
      </c>
      <c r="K223">
        <v>1045.1414498573399</v>
      </c>
      <c r="L223">
        <v>981.03303053459797</v>
      </c>
      <c r="M223">
        <v>65.672389602733404</v>
      </c>
      <c r="N223">
        <v>1.13639979441489</v>
      </c>
      <c r="O223">
        <v>1.63787300875029</v>
      </c>
      <c r="P223">
        <v>30.436055019022501</v>
      </c>
      <c r="Q223">
        <v>-4.5276539539086003E-2</v>
      </c>
    </row>
    <row r="224" spans="1:17" x14ac:dyDescent="0.3">
      <c r="A224" t="s">
        <v>541</v>
      </c>
      <c r="B224" t="s">
        <v>542</v>
      </c>
      <c r="C224" t="str">
        <f>IFERROR(VLOOKUP(Table1[[#This Row],[Ticker]],[1]!Table2[[Symbol]:[Industry]],2,FALSE),"-")</f>
        <v>-</v>
      </c>
      <c r="D224" t="s">
        <v>177</v>
      </c>
      <c r="E224">
        <v>38325.043799999999</v>
      </c>
      <c r="F224">
        <v>547.5</v>
      </c>
      <c r="G224">
        <v>-11.5337611810228</v>
      </c>
      <c r="H224">
        <v>0.41449877971716298</v>
      </c>
      <c r="I224">
        <v>12.887338467927499</v>
      </c>
      <c r="J224">
        <v>4.0231115391104399</v>
      </c>
      <c r="K224">
        <v>525.75229003250001</v>
      </c>
      <c r="L224">
        <v>477.405160364979</v>
      </c>
      <c r="M224">
        <v>57.482177351792501</v>
      </c>
      <c r="N224">
        <v>0.56378570842092701</v>
      </c>
      <c r="O224">
        <v>4.1735159817351599</v>
      </c>
      <c r="P224">
        <v>45.727974447697598</v>
      </c>
      <c r="Q224">
        <v>-4.1805958268614003E-2</v>
      </c>
    </row>
    <row r="225" spans="1:17" x14ac:dyDescent="0.3">
      <c r="A225" t="s">
        <v>543</v>
      </c>
      <c r="B225" t="s">
        <v>544</v>
      </c>
      <c r="C225" t="str">
        <f>IFERROR(VLOOKUP(Table1[[#This Row],[Ticker]],[1]!Table2[[Symbol]:[Industry]],2,FALSE),"-")</f>
        <v>-</v>
      </c>
      <c r="D225" t="s">
        <v>156</v>
      </c>
      <c r="E225">
        <v>38194.905394904999</v>
      </c>
      <c r="F225">
        <v>275.45</v>
      </c>
      <c r="G225">
        <v>62.961419066068999</v>
      </c>
      <c r="H225">
        <v>-3.2771853217412401</v>
      </c>
      <c r="I225">
        <v>5.9732407891226398</v>
      </c>
      <c r="J225">
        <v>-2.32822690214525</v>
      </c>
      <c r="K225">
        <v>265.38728323093801</v>
      </c>
      <c r="L225">
        <v>228.170401549941</v>
      </c>
      <c r="M225">
        <v>56.031706314938901</v>
      </c>
      <c r="N225">
        <v>0.40066134239664902</v>
      </c>
      <c r="O225">
        <v>13.1965874024323</v>
      </c>
      <c r="P225">
        <v>135.83047945205399</v>
      </c>
      <c r="Q225">
        <v>0.17544781405538401</v>
      </c>
    </row>
    <row r="226" spans="1:17" x14ac:dyDescent="0.3">
      <c r="A226" t="s">
        <v>545</v>
      </c>
      <c r="B226" t="s">
        <v>546</v>
      </c>
      <c r="C226" t="str">
        <f>IFERROR(VLOOKUP(Table1[[#This Row],[Ticker]],[1]!Table2[[Symbol]:[Industry]],2,FALSE),"-")</f>
        <v>-</v>
      </c>
      <c r="D226" t="s">
        <v>46</v>
      </c>
      <c r="E226">
        <v>38057.777999999998</v>
      </c>
      <c r="F226">
        <v>63.02</v>
      </c>
      <c r="G226">
        <v>71.275942038143398</v>
      </c>
      <c r="H226">
        <v>-4.0525743831123897</v>
      </c>
      <c r="I226">
        <v>-15.0270873226044</v>
      </c>
      <c r="J226">
        <v>-4.1916885750917299</v>
      </c>
      <c r="K226">
        <v>65.218355786104595</v>
      </c>
      <c r="L226">
        <v>58.571670575217901</v>
      </c>
      <c r="M226">
        <v>36.942249811183302</v>
      </c>
      <c r="N226">
        <v>0.27546442778637298</v>
      </c>
      <c r="O226">
        <v>24.008251348778099</v>
      </c>
      <c r="P226">
        <v>119.2</v>
      </c>
      <c r="Q226">
        <v>0.12498473356721999</v>
      </c>
    </row>
    <row r="227" spans="1:17" x14ac:dyDescent="0.3">
      <c r="A227" t="s">
        <v>547</v>
      </c>
      <c r="B227" t="s">
        <v>548</v>
      </c>
      <c r="C227" t="str">
        <f>IFERROR(VLOOKUP(Table1[[#This Row],[Ticker]],[1]!Table2[[Symbol]:[Industry]],2,FALSE),"-")</f>
        <v>-</v>
      </c>
      <c r="D227" t="s">
        <v>549</v>
      </c>
      <c r="E227">
        <v>37432.917027089999</v>
      </c>
      <c r="F227">
        <v>2765.1</v>
      </c>
      <c r="G227">
        <v>102.637644652063</v>
      </c>
      <c r="H227">
        <v>7.4804682150032296</v>
      </c>
      <c r="I227">
        <v>4.5810214878253701</v>
      </c>
      <c r="J227">
        <v>1.7465663016231301</v>
      </c>
      <c r="K227">
        <v>2596.18911000141</v>
      </c>
      <c r="L227">
        <v>2332.5253645288499</v>
      </c>
      <c r="M227">
        <v>59.225087383047999</v>
      </c>
      <c r="N227">
        <v>0.88741221648813595</v>
      </c>
      <c r="O227">
        <v>18.068062637879201</v>
      </c>
      <c r="P227">
        <v>154.70707442888701</v>
      </c>
      <c r="Q227">
        <v>0.18236111876026501</v>
      </c>
    </row>
    <row r="228" spans="1:17" x14ac:dyDescent="0.3">
      <c r="A228" t="s">
        <v>550</v>
      </c>
      <c r="B228" t="s">
        <v>551</v>
      </c>
      <c r="C228" t="str">
        <f>IFERROR(VLOOKUP(Table1[[#This Row],[Ticker]],[1]!Table2[[Symbol]:[Industry]],2,FALSE),"-")</f>
        <v>-</v>
      </c>
      <c r="D228" t="s">
        <v>552</v>
      </c>
      <c r="E228">
        <v>37162.256280000001</v>
      </c>
      <c r="F228">
        <v>675.6</v>
      </c>
      <c r="G228">
        <v>20.805013522874599</v>
      </c>
      <c r="H228">
        <v>-11.447461789227599</v>
      </c>
      <c r="I228">
        <v>-8.7653238615812405</v>
      </c>
      <c r="J228">
        <v>-1.27910737732375</v>
      </c>
      <c r="K228">
        <v>700.95696069412395</v>
      </c>
      <c r="L228">
        <v>636.62519733378701</v>
      </c>
      <c r="M228">
        <v>48.569378921864001</v>
      </c>
      <c r="N228">
        <v>0.69103688770843696</v>
      </c>
      <c r="O228">
        <v>22.372705743043198</v>
      </c>
      <c r="P228">
        <v>56.3888888888888</v>
      </c>
      <c r="Q228">
        <v>4.4933425956138001E-2</v>
      </c>
    </row>
    <row r="229" spans="1:17" x14ac:dyDescent="0.3">
      <c r="A229" t="s">
        <v>553</v>
      </c>
      <c r="B229" t="s">
        <v>554</v>
      </c>
      <c r="C229" t="str">
        <f>IFERROR(VLOOKUP(Table1[[#This Row],[Ticker]],[1]!Table2[[Symbol]:[Industry]],2,FALSE),"-")</f>
        <v>-</v>
      </c>
      <c r="D229" t="s">
        <v>225</v>
      </c>
      <c r="E229">
        <v>36498.434628479998</v>
      </c>
      <c r="F229">
        <v>7213.8</v>
      </c>
      <c r="G229">
        <v>163.16011180648701</v>
      </c>
      <c r="H229">
        <v>14.095343953216201</v>
      </c>
      <c r="I229">
        <v>-23.0916335666811</v>
      </c>
      <c r="J229">
        <v>17.067257437526798</v>
      </c>
      <c r="K229">
        <v>6468.5078163831604</v>
      </c>
      <c r="L229">
        <v>5793.0258909388504</v>
      </c>
      <c r="M229">
        <v>73.562454083218697</v>
      </c>
      <c r="N229">
        <v>4.0396208482971403</v>
      </c>
      <c r="O229">
        <v>35.252571460256704</v>
      </c>
      <c r="P229">
        <v>195.896142250661</v>
      </c>
      <c r="Q229">
        <v>0.154997268589354</v>
      </c>
    </row>
    <row r="230" spans="1:17" x14ac:dyDescent="0.3">
      <c r="A230" t="s">
        <v>555</v>
      </c>
      <c r="B230" t="s">
        <v>556</v>
      </c>
      <c r="C230" t="str">
        <f>IFERROR(VLOOKUP(Table1[[#This Row],[Ticker]],[1]!Table2[[Symbol]:[Industry]],2,FALSE),"-")</f>
        <v>-</v>
      </c>
      <c r="D230" t="s">
        <v>37</v>
      </c>
      <c r="E230">
        <v>36316.370945625</v>
      </c>
      <c r="F230">
        <v>620.25</v>
      </c>
      <c r="G230">
        <v>-34.6721859893103</v>
      </c>
      <c r="H230">
        <v>3.20855927278479</v>
      </c>
      <c r="I230">
        <v>-3.52047698935095</v>
      </c>
      <c r="J230">
        <v>1.48943797825641</v>
      </c>
      <c r="K230">
        <v>585.87492032717603</v>
      </c>
      <c r="L230">
        <v>569.95878662453197</v>
      </c>
      <c r="M230">
        <v>63.652450096978299</v>
      </c>
      <c r="N230">
        <v>1.71960506731535</v>
      </c>
      <c r="O230">
        <v>8.8270858524788398</v>
      </c>
      <c r="P230">
        <v>36.378627968337703</v>
      </c>
      <c r="Q230">
        <v>-8.2236731029451005E-2</v>
      </c>
    </row>
    <row r="231" spans="1:17" hidden="1" x14ac:dyDescent="0.3">
      <c r="A231" t="s">
        <v>557</v>
      </c>
      <c r="B231" t="s">
        <v>558</v>
      </c>
      <c r="C231" t="str">
        <f>IFERROR(VLOOKUP(Table1[[#This Row],[Ticker]],[1]!Table2[[Symbol]:[Industry]],2,FALSE),"-")</f>
        <v>-</v>
      </c>
      <c r="D231" t="s">
        <v>37</v>
      </c>
      <c r="E231">
        <v>36037.399016629999</v>
      </c>
      <c r="F231">
        <v>392.65</v>
      </c>
      <c r="G231">
        <v>-1.74891753294803</v>
      </c>
      <c r="H231">
        <v>9.7432161934910209</v>
      </c>
      <c r="I231">
        <v>15.356728208269899</v>
      </c>
      <c r="J231">
        <v>3.29361958036931</v>
      </c>
      <c r="K231">
        <v>347.07223313587099</v>
      </c>
      <c r="M231">
        <v>81.1047130432746</v>
      </c>
      <c r="N231">
        <v>2.1793932901508599</v>
      </c>
      <c r="O231">
        <v>1.5535464153826499</v>
      </c>
      <c r="P231">
        <v>40.962125291689098</v>
      </c>
    </row>
    <row r="232" spans="1:17" x14ac:dyDescent="0.3">
      <c r="A232" t="s">
        <v>559</v>
      </c>
      <c r="B232" t="s">
        <v>560</v>
      </c>
      <c r="C232" t="str">
        <f>IFERROR(VLOOKUP(Table1[[#This Row],[Ticker]],[1]!Table2[[Symbol]:[Industry]],2,FALSE),"-")</f>
        <v>-</v>
      </c>
      <c r="D232" t="s">
        <v>77</v>
      </c>
      <c r="E232">
        <v>36009.144767999998</v>
      </c>
      <c r="F232">
        <v>1920</v>
      </c>
      <c r="G232">
        <v>-45.147733199565501</v>
      </c>
      <c r="H232">
        <v>3.2488826386493699</v>
      </c>
      <c r="I232">
        <v>-19.995562791249299</v>
      </c>
      <c r="J232">
        <v>3.4608203212023398</v>
      </c>
      <c r="K232">
        <v>1817.7011373440901</v>
      </c>
      <c r="L232">
        <v>1923.64362825486</v>
      </c>
      <c r="M232">
        <v>86.174777711413995</v>
      </c>
      <c r="N232">
        <v>1.01048692889422</v>
      </c>
      <c r="O232">
        <v>26.5989583333333</v>
      </c>
      <c r="P232">
        <v>16.264987283517002</v>
      </c>
      <c r="Q232">
        <v>-6.6028084666424E-2</v>
      </c>
    </row>
    <row r="233" spans="1:17" x14ac:dyDescent="0.3">
      <c r="A233" t="s">
        <v>561</v>
      </c>
      <c r="B233" t="s">
        <v>562</v>
      </c>
      <c r="C233" t="str">
        <f>IFERROR(VLOOKUP(Table1[[#This Row],[Ticker]],[1]!Table2[[Symbol]:[Industry]],2,FALSE),"-")</f>
        <v>-</v>
      </c>
      <c r="D233" t="s">
        <v>170</v>
      </c>
      <c r="E233">
        <v>35751.112904394999</v>
      </c>
      <c r="F233">
        <v>1061.6500000000001</v>
      </c>
      <c r="G233">
        <v>64.875330281001894</v>
      </c>
      <c r="H233">
        <v>4.8645466954978902</v>
      </c>
      <c r="I233">
        <v>17.423523506882599</v>
      </c>
      <c r="J233">
        <v>5.3033299797561098</v>
      </c>
      <c r="K233">
        <v>913.11345059881501</v>
      </c>
      <c r="L233">
        <v>809.62259526599905</v>
      </c>
      <c r="M233">
        <v>88.548469657574898</v>
      </c>
      <c r="N233">
        <v>1.12339556912636</v>
      </c>
      <c r="O233">
        <v>2.5761785899307501</v>
      </c>
      <c r="P233">
        <v>99.746001881467507</v>
      </c>
      <c r="Q233">
        <v>5.8040079102886999E-2</v>
      </c>
    </row>
    <row r="234" spans="1:17" x14ac:dyDescent="0.3">
      <c r="A234" t="s">
        <v>563</v>
      </c>
      <c r="B234" t="s">
        <v>564</v>
      </c>
      <c r="C234" t="str">
        <f>IFERROR(VLOOKUP(Table1[[#This Row],[Ticker]],[1]!Table2[[Symbol]:[Industry]],2,FALSE),"-")</f>
        <v>-</v>
      </c>
      <c r="D234" t="s">
        <v>18</v>
      </c>
      <c r="E234">
        <v>35682.911099719997</v>
      </c>
      <c r="F234">
        <v>203.6</v>
      </c>
      <c r="G234">
        <v>77.901402588290694</v>
      </c>
      <c r="H234">
        <v>-6.9358662340265802</v>
      </c>
      <c r="I234">
        <v>-25.615777911295002</v>
      </c>
      <c r="J234">
        <v>-4.6387237689195997</v>
      </c>
      <c r="K234">
        <v>212.99727307690199</v>
      </c>
      <c r="L234">
        <v>191.57602443760999</v>
      </c>
      <c r="M234">
        <v>34.477590338722003</v>
      </c>
      <c r="N234">
        <v>0.43124417131654202</v>
      </c>
      <c r="O234">
        <v>42.067779960707199</v>
      </c>
      <c r="P234">
        <v>138.407494145199</v>
      </c>
      <c r="Q234">
        <v>0.134692541006012</v>
      </c>
    </row>
    <row r="235" spans="1:17" x14ac:dyDescent="0.3">
      <c r="A235" t="s">
        <v>565</v>
      </c>
      <c r="B235" t="s">
        <v>566</v>
      </c>
      <c r="C235" t="str">
        <f>IFERROR(VLOOKUP(Table1[[#This Row],[Ticker]],[1]!Table2[[Symbol]:[Industry]],2,FALSE),"-")</f>
        <v>-</v>
      </c>
      <c r="D235" t="s">
        <v>231</v>
      </c>
      <c r="E235">
        <v>35482.078530525003</v>
      </c>
      <c r="F235">
        <v>8833.35</v>
      </c>
      <c r="G235">
        <v>48.112038010583902</v>
      </c>
      <c r="H235">
        <v>2.21666276557136</v>
      </c>
      <c r="I235">
        <v>28.156579271024398</v>
      </c>
      <c r="J235">
        <v>1.4395211118929301</v>
      </c>
      <c r="K235">
        <v>8490.5450506828292</v>
      </c>
      <c r="L235">
        <v>7157.3856417377201</v>
      </c>
      <c r="M235">
        <v>53.161847747013397</v>
      </c>
      <c r="N235">
        <v>0.96673478220936404</v>
      </c>
      <c r="O235">
        <v>9.3571521563166709</v>
      </c>
      <c r="P235">
        <v>94.325344010207502</v>
      </c>
      <c r="Q235">
        <v>0.28020223290589202</v>
      </c>
    </row>
    <row r="236" spans="1:17" x14ac:dyDescent="0.3">
      <c r="A236" t="s">
        <v>567</v>
      </c>
      <c r="B236" t="s">
        <v>568</v>
      </c>
      <c r="C236" t="str">
        <f>IFERROR(VLOOKUP(Table1[[#This Row],[Ticker]],[1]!Table2[[Symbol]:[Industry]],2,FALSE),"-")</f>
        <v>-</v>
      </c>
      <c r="D236" t="s">
        <v>185</v>
      </c>
      <c r="E236">
        <v>35408.879999999997</v>
      </c>
      <c r="F236">
        <v>811.2</v>
      </c>
      <c r="G236">
        <v>24.891109060306199</v>
      </c>
      <c r="H236">
        <v>-3.09284957478366</v>
      </c>
      <c r="I236">
        <v>64.061011339962306</v>
      </c>
      <c r="J236">
        <v>-1.42118880128003</v>
      </c>
      <c r="K236">
        <v>767.301857216499</v>
      </c>
      <c r="L236">
        <v>618.247409128492</v>
      </c>
      <c r="M236">
        <v>48.774544276521603</v>
      </c>
      <c r="N236">
        <v>0.33892423944625799</v>
      </c>
      <c r="O236">
        <v>5.4733727810650699</v>
      </c>
      <c r="P236">
        <v>94.485734835770799</v>
      </c>
      <c r="Q236">
        <v>1.1104101326359E-2</v>
      </c>
    </row>
    <row r="237" spans="1:17" x14ac:dyDescent="0.3">
      <c r="A237" t="s">
        <v>569</v>
      </c>
      <c r="B237" t="s">
        <v>570</v>
      </c>
      <c r="C237" t="str">
        <f>IFERROR(VLOOKUP(Table1[[#This Row],[Ticker]],[1]!Table2[[Symbol]:[Industry]],2,FALSE),"-")</f>
        <v>-</v>
      </c>
      <c r="D237" t="s">
        <v>54</v>
      </c>
      <c r="E237">
        <v>35018.793210540003</v>
      </c>
      <c r="F237">
        <v>1380.3</v>
      </c>
      <c r="G237">
        <v>27.331888193375399</v>
      </c>
      <c r="H237">
        <v>5.3010674378462603</v>
      </c>
      <c r="I237">
        <v>2.1654697623585002</v>
      </c>
      <c r="J237">
        <v>-1.6713711950382799</v>
      </c>
      <c r="K237">
        <v>1307.69796665117</v>
      </c>
      <c r="L237">
        <v>1194.00614834269</v>
      </c>
      <c r="M237">
        <v>53.532309118585403</v>
      </c>
      <c r="N237">
        <v>0.68179904036135797</v>
      </c>
      <c r="O237">
        <v>3.60428892269797</v>
      </c>
      <c r="P237">
        <v>61.099439775910298</v>
      </c>
      <c r="Q237">
        <v>-3.1894075696757999E-2</v>
      </c>
    </row>
    <row r="238" spans="1:17" x14ac:dyDescent="0.3">
      <c r="A238" t="s">
        <v>571</v>
      </c>
      <c r="B238" t="s">
        <v>572</v>
      </c>
      <c r="C238" t="str">
        <f>IFERROR(VLOOKUP(Table1[[#This Row],[Ticker]],[1]!Table2[[Symbol]:[Industry]],2,FALSE),"-")</f>
        <v>-</v>
      </c>
      <c r="D238" t="s">
        <v>573</v>
      </c>
      <c r="E238">
        <v>34917.470249999998</v>
      </c>
      <c r="F238">
        <v>3178.65</v>
      </c>
      <c r="G238">
        <v>-26.0354740799654</v>
      </c>
      <c r="H238">
        <v>-7.4830614824991804</v>
      </c>
      <c r="I238">
        <v>-26.424002596520602</v>
      </c>
      <c r="J238">
        <v>-2.25912458333165</v>
      </c>
      <c r="K238">
        <v>3269.2951083951798</v>
      </c>
      <c r="L238">
        <v>3261.2740901631601</v>
      </c>
      <c r="M238">
        <v>35.480525989205098</v>
      </c>
      <c r="N238">
        <v>1.14786194978615</v>
      </c>
      <c r="O238">
        <v>23.322794268006799</v>
      </c>
      <c r="P238">
        <v>28.3784329563812</v>
      </c>
      <c r="Q238">
        <v>6.5721052391635004E-2</v>
      </c>
    </row>
    <row r="239" spans="1:17" x14ac:dyDescent="0.3">
      <c r="A239" t="s">
        <v>574</v>
      </c>
      <c r="B239" t="s">
        <v>575</v>
      </c>
      <c r="C239" t="str">
        <f>IFERROR(VLOOKUP(Table1[[#This Row],[Ticker]],[1]!Table2[[Symbol]:[Industry]],2,FALSE),"-")</f>
        <v>-</v>
      </c>
      <c r="D239" t="s">
        <v>576</v>
      </c>
      <c r="E239">
        <v>34820.941947179999</v>
      </c>
      <c r="F239">
        <v>1280.45</v>
      </c>
      <c r="G239">
        <v>-7.2763060871422303</v>
      </c>
      <c r="H239">
        <v>-4.2031021411969798</v>
      </c>
      <c r="I239">
        <v>0.29876795814007701</v>
      </c>
      <c r="J239">
        <v>-5.0494479764540596</v>
      </c>
      <c r="K239">
        <v>1291.76945074473</v>
      </c>
      <c r="L239">
        <v>1192.0708958313801</v>
      </c>
      <c r="M239">
        <v>33.841133514828002</v>
      </c>
      <c r="N239">
        <v>0.609728049656728</v>
      </c>
      <c r="O239">
        <v>12.5541801710336</v>
      </c>
      <c r="P239">
        <v>29.922378367408999</v>
      </c>
      <c r="Q239">
        <v>0.117832988179376</v>
      </c>
    </row>
    <row r="240" spans="1:17" x14ac:dyDescent="0.3">
      <c r="A240" t="s">
        <v>577</v>
      </c>
      <c r="B240" t="s">
        <v>578</v>
      </c>
      <c r="C240" t="str">
        <f>IFERROR(VLOOKUP(Table1[[#This Row],[Ticker]],[1]!Table2[[Symbol]:[Industry]],2,FALSE),"-")</f>
        <v>-</v>
      </c>
      <c r="D240" t="s">
        <v>195</v>
      </c>
      <c r="E240">
        <v>34754.098098199996</v>
      </c>
      <c r="F240">
        <v>867.1</v>
      </c>
      <c r="G240">
        <v>-21.0104462755816</v>
      </c>
      <c r="H240">
        <v>3.2380225556535001</v>
      </c>
      <c r="I240">
        <v>9.0891400507135192</v>
      </c>
      <c r="J240">
        <v>1.6050430405239999</v>
      </c>
      <c r="K240">
        <v>794.56347130254198</v>
      </c>
      <c r="L240">
        <v>739.50726417633996</v>
      </c>
      <c r="M240">
        <v>67.702592953042299</v>
      </c>
      <c r="N240">
        <v>0.80703669599699301</v>
      </c>
      <c r="O240">
        <v>1.37239072771306</v>
      </c>
      <c r="P240">
        <v>42.6972763926602</v>
      </c>
      <c r="Q240">
        <v>9.4905588574640005E-3</v>
      </c>
    </row>
    <row r="241" spans="1:17" x14ac:dyDescent="0.3">
      <c r="A241" t="s">
        <v>579</v>
      </c>
      <c r="B241" t="s">
        <v>580</v>
      </c>
      <c r="C241" t="str">
        <f>IFERROR(VLOOKUP(Table1[[#This Row],[Ticker]],[1]!Table2[[Symbol]:[Industry]],2,FALSE),"-")</f>
        <v>-</v>
      </c>
      <c r="D241" t="s">
        <v>204</v>
      </c>
      <c r="E241">
        <v>34711.371000959902</v>
      </c>
      <c r="F241">
        <v>2467.6999999999998</v>
      </c>
      <c r="G241">
        <v>21.363887726612798</v>
      </c>
      <c r="H241">
        <v>-5.1719049418117198</v>
      </c>
      <c r="I241">
        <v>20.790412250992699</v>
      </c>
      <c r="J241">
        <v>-6.0969939605316696</v>
      </c>
      <c r="K241">
        <v>2506.1568794453401</v>
      </c>
      <c r="L241">
        <v>2169.45746948534</v>
      </c>
      <c r="M241">
        <v>36.171338233089699</v>
      </c>
      <c r="N241">
        <v>0.85655450495769203</v>
      </c>
      <c r="O241">
        <v>24.054787859140099</v>
      </c>
      <c r="P241">
        <v>60.235057303334202</v>
      </c>
      <c r="Q241">
        <v>3.2870220758974E-2</v>
      </c>
    </row>
    <row r="242" spans="1:17" x14ac:dyDescent="0.3">
      <c r="A242" t="s">
        <v>581</v>
      </c>
      <c r="B242" t="s">
        <v>582</v>
      </c>
      <c r="C242" t="str">
        <f>IFERROR(VLOOKUP(Table1[[#This Row],[Ticker]],[1]!Table2[[Symbol]:[Industry]],2,FALSE),"-")</f>
        <v>-</v>
      </c>
      <c r="D242" t="s">
        <v>77</v>
      </c>
      <c r="E242">
        <v>34631.243756944998</v>
      </c>
      <c r="F242">
        <v>4481.95</v>
      </c>
      <c r="G242">
        <v>4.7194434876248899</v>
      </c>
      <c r="H242">
        <v>-1.1595264900381099</v>
      </c>
      <c r="I242">
        <v>-13.679076171961601</v>
      </c>
      <c r="J242">
        <v>0.34089875048116602</v>
      </c>
      <c r="K242">
        <v>4319.5225925694403</v>
      </c>
      <c r="L242">
        <v>4054.5342613800199</v>
      </c>
      <c r="M242">
        <v>66.272059303506794</v>
      </c>
      <c r="N242">
        <v>0.75547599800564702</v>
      </c>
      <c r="O242">
        <v>2.63278260578543</v>
      </c>
      <c r="P242">
        <v>46.821614007501601</v>
      </c>
      <c r="Q242">
        <v>2.6596930641030001E-3</v>
      </c>
    </row>
    <row r="243" spans="1:17" x14ac:dyDescent="0.3">
      <c r="A243" t="s">
        <v>583</v>
      </c>
      <c r="B243" t="s">
        <v>584</v>
      </c>
      <c r="C243" t="str">
        <f>IFERROR(VLOOKUP(Table1[[#This Row],[Ticker]],[1]!Table2[[Symbol]:[Industry]],2,FALSE),"-")</f>
        <v>-</v>
      </c>
      <c r="D243" t="s">
        <v>43</v>
      </c>
      <c r="E243">
        <v>34573.568361400001</v>
      </c>
      <c r="F243">
        <v>6676.7</v>
      </c>
      <c r="G243">
        <v>182.85061897441</v>
      </c>
      <c r="H243">
        <v>51.5987118382088</v>
      </c>
      <c r="I243">
        <v>108.827537029628</v>
      </c>
      <c r="J243">
        <v>17.326104367998301</v>
      </c>
      <c r="K243">
        <v>4761.3459571887597</v>
      </c>
      <c r="L243">
        <v>3568.72294665548</v>
      </c>
      <c r="M243">
        <v>86.385862756592005</v>
      </c>
      <c r="N243">
        <v>2.1753423268820802</v>
      </c>
      <c r="O243">
        <v>1.5471715068821501</v>
      </c>
      <c r="P243">
        <v>235.15887756638699</v>
      </c>
      <c r="Q243">
        <v>0.19096192859290401</v>
      </c>
    </row>
    <row r="244" spans="1:17" x14ac:dyDescent="0.3">
      <c r="A244" t="s">
        <v>585</v>
      </c>
      <c r="B244" t="s">
        <v>586</v>
      </c>
      <c r="C244" t="str">
        <f>IFERROR(VLOOKUP(Table1[[#This Row],[Ticker]],[1]!Table2[[Symbol]:[Industry]],2,FALSE),"-")</f>
        <v>-</v>
      </c>
      <c r="D244" t="s">
        <v>338</v>
      </c>
      <c r="E244">
        <v>34144.391695279999</v>
      </c>
      <c r="F244">
        <v>1660.6</v>
      </c>
      <c r="G244">
        <v>93.885538766991502</v>
      </c>
      <c r="H244">
        <v>-4.5689405732837898</v>
      </c>
      <c r="I244">
        <v>13.205970878543701</v>
      </c>
      <c r="J244">
        <v>-1.71627914915247</v>
      </c>
      <c r="K244">
        <v>1667.9021696322</v>
      </c>
      <c r="L244">
        <v>1400.1175462505</v>
      </c>
      <c r="M244">
        <v>39.634224441886097</v>
      </c>
      <c r="N244">
        <v>0.86095610289129598</v>
      </c>
      <c r="O244">
        <v>14.283993737203399</v>
      </c>
      <c r="P244">
        <v>125.747688961392</v>
      </c>
      <c r="Q244">
        <v>0.17683569110476999</v>
      </c>
    </row>
    <row r="245" spans="1:17" x14ac:dyDescent="0.3">
      <c r="A245" t="s">
        <v>587</v>
      </c>
      <c r="B245" t="s">
        <v>588</v>
      </c>
      <c r="C245" t="str">
        <f>IFERROR(VLOOKUP(Table1[[#This Row],[Ticker]],[1]!Table2[[Symbol]:[Industry]],2,FALSE),"-")</f>
        <v>-</v>
      </c>
      <c r="D245" t="s">
        <v>46</v>
      </c>
      <c r="E245">
        <v>33766.199999999997</v>
      </c>
      <c r="F245">
        <v>187.59</v>
      </c>
      <c r="G245">
        <v>204.91623186014201</v>
      </c>
      <c r="H245">
        <v>3.4422261462882302</v>
      </c>
      <c r="I245">
        <v>26.5118537033254</v>
      </c>
      <c r="J245">
        <v>2.0601445939829302</v>
      </c>
      <c r="K245">
        <v>175.08302599075</v>
      </c>
      <c r="L245">
        <v>136.57812627657</v>
      </c>
      <c r="M245">
        <v>55.962512762711498</v>
      </c>
      <c r="N245">
        <v>1.5218776177717299</v>
      </c>
      <c r="O245">
        <v>11.812996428381</v>
      </c>
      <c r="P245">
        <v>254.947965941343</v>
      </c>
      <c r="Q245">
        <v>0.14462016688236401</v>
      </c>
    </row>
    <row r="246" spans="1:17" x14ac:dyDescent="0.3">
      <c r="A246" t="s">
        <v>589</v>
      </c>
      <c r="B246" t="s">
        <v>590</v>
      </c>
      <c r="C246" t="str">
        <f>IFERROR(VLOOKUP(Table1[[#This Row],[Ticker]],[1]!Table2[[Symbol]:[Industry]],2,FALSE),"-")</f>
        <v>-</v>
      </c>
      <c r="D246" t="s">
        <v>549</v>
      </c>
      <c r="E246">
        <v>33175.997019000002</v>
      </c>
      <c r="F246">
        <v>4536.6000000000004</v>
      </c>
      <c r="G246">
        <v>-13.268156018433499</v>
      </c>
      <c r="H246">
        <v>1.49199926029845</v>
      </c>
      <c r="I246">
        <v>-21.120679855859201</v>
      </c>
      <c r="J246">
        <v>-2.92090497418967</v>
      </c>
      <c r="K246">
        <v>4404.6887446082401</v>
      </c>
      <c r="L246">
        <v>4311.4781184385802</v>
      </c>
      <c r="M246">
        <v>56.256260134478097</v>
      </c>
      <c r="N246">
        <v>0.49882999538033101</v>
      </c>
      <c r="O246">
        <v>16.133227527222999</v>
      </c>
      <c r="P246">
        <v>23.927117764361999</v>
      </c>
      <c r="Q246">
        <v>3.7080691324723997E-2</v>
      </c>
    </row>
    <row r="247" spans="1:17" hidden="1" x14ac:dyDescent="0.3">
      <c r="A247" t="s">
        <v>591</v>
      </c>
      <c r="B247" t="s">
        <v>592</v>
      </c>
      <c r="C247" t="str">
        <f>IFERROR(VLOOKUP(Table1[[#This Row],[Ticker]],[1]!Table2[[Symbol]:[Industry]],2,FALSE),"-")</f>
        <v>-</v>
      </c>
      <c r="D247" t="s">
        <v>113</v>
      </c>
      <c r="E247">
        <v>32822.823164180001</v>
      </c>
      <c r="F247">
        <v>632.20000000000005</v>
      </c>
      <c r="G247">
        <v>-36.972110378534602</v>
      </c>
      <c r="H247">
        <v>-5.2239502889781102</v>
      </c>
      <c r="I247">
        <v>-19.8664646373167</v>
      </c>
      <c r="J247">
        <v>-1.0016439797218699</v>
      </c>
      <c r="O247">
        <v>11.9424232837709</v>
      </c>
      <c r="P247">
        <v>1.8035426731078901</v>
      </c>
    </row>
    <row r="248" spans="1:17" x14ac:dyDescent="0.3">
      <c r="A248" t="s">
        <v>593</v>
      </c>
      <c r="B248" t="s">
        <v>594</v>
      </c>
      <c r="C248" t="str">
        <f>IFERROR(VLOOKUP(Table1[[#This Row],[Ticker]],[1]!Table2[[Symbol]:[Industry]],2,FALSE),"-")</f>
        <v>-</v>
      </c>
      <c r="D248" t="s">
        <v>180</v>
      </c>
      <c r="E248">
        <v>32802.243715819997</v>
      </c>
      <c r="F248">
        <v>178.6</v>
      </c>
      <c r="G248">
        <v>41.088856612007802</v>
      </c>
      <c r="H248">
        <v>-5.4406966284367</v>
      </c>
      <c r="I248">
        <v>-5.2401205030682503</v>
      </c>
      <c r="J248">
        <v>2.3372741220605899</v>
      </c>
      <c r="K248">
        <v>181.832246284121</v>
      </c>
      <c r="L248">
        <v>161.50463625499799</v>
      </c>
      <c r="M248">
        <v>49.440235452093098</v>
      </c>
      <c r="N248">
        <v>1.0219235934653501</v>
      </c>
      <c r="O248">
        <v>17.021276595744599</v>
      </c>
      <c r="P248">
        <v>101.58013544018</v>
      </c>
      <c r="Q248">
        <v>6.3282544774052998E-2</v>
      </c>
    </row>
    <row r="249" spans="1:17" x14ac:dyDescent="0.3">
      <c r="A249" t="s">
        <v>595</v>
      </c>
      <c r="B249" t="s">
        <v>596</v>
      </c>
      <c r="C249" t="str">
        <f>IFERROR(VLOOKUP(Table1[[#This Row],[Ticker]],[1]!Table2[[Symbol]:[Industry]],2,FALSE),"-")</f>
        <v>-</v>
      </c>
      <c r="D249" t="s">
        <v>24</v>
      </c>
      <c r="E249">
        <v>32478.784818925</v>
      </c>
      <c r="F249">
        <v>201.61</v>
      </c>
      <c r="G249">
        <v>-44.728344859434102</v>
      </c>
      <c r="H249">
        <v>-6.9612921411586797</v>
      </c>
      <c r="I249">
        <v>-12.5318717314984</v>
      </c>
      <c r="J249">
        <v>-2.0703638422828599</v>
      </c>
      <c r="K249">
        <v>198.93425545665301</v>
      </c>
      <c r="L249">
        <v>205.06004477738401</v>
      </c>
      <c r="M249">
        <v>55.502970046868903</v>
      </c>
      <c r="N249">
        <v>1.1914733796279999</v>
      </c>
      <c r="O249">
        <v>30.499479192500299</v>
      </c>
      <c r="P249">
        <v>19.1900679869937</v>
      </c>
      <c r="Q249">
        <v>-7.4747008967186002E-2</v>
      </c>
    </row>
    <row r="250" spans="1:17" x14ac:dyDescent="0.3">
      <c r="A250" t="s">
        <v>597</v>
      </c>
      <c r="B250" t="s">
        <v>598</v>
      </c>
      <c r="C250" t="str">
        <f>IFERROR(VLOOKUP(Table1[[#This Row],[Ticker]],[1]!Table2[[Symbol]:[Industry]],2,FALSE),"-")</f>
        <v>-</v>
      </c>
      <c r="D250" t="s">
        <v>113</v>
      </c>
      <c r="E250">
        <v>32315.41561014</v>
      </c>
      <c r="F250">
        <v>319.8</v>
      </c>
      <c r="G250">
        <v>15.562504303546101</v>
      </c>
      <c r="H250">
        <v>-7.9008729700207097</v>
      </c>
      <c r="I250">
        <v>25.182283340329899</v>
      </c>
      <c r="J250">
        <v>-3.66569549511008</v>
      </c>
      <c r="K250">
        <v>316.04283096876702</v>
      </c>
      <c r="L250">
        <v>277.18955386270102</v>
      </c>
      <c r="M250">
        <v>52.824543465519596</v>
      </c>
      <c r="N250">
        <v>0.94776634995786802</v>
      </c>
      <c r="O250">
        <v>9.0994371482176106</v>
      </c>
      <c r="P250">
        <v>60.905660377358402</v>
      </c>
      <c r="Q250">
        <v>2.5713595967126999E-2</v>
      </c>
    </row>
    <row r="251" spans="1:17" hidden="1" x14ac:dyDescent="0.3">
      <c r="A251" t="s">
        <v>599</v>
      </c>
      <c r="B251" t="s">
        <v>600</v>
      </c>
      <c r="C251" t="str">
        <f>IFERROR(VLOOKUP(Table1[[#This Row],[Ticker]],[1]!Table2[[Symbol]:[Industry]],2,FALSE),"-")</f>
        <v>-</v>
      </c>
      <c r="D251" t="s">
        <v>138</v>
      </c>
      <c r="E251">
        <v>32216.064643341</v>
      </c>
      <c r="F251">
        <v>386.37</v>
      </c>
      <c r="G251">
        <v>-5.21294130786438</v>
      </c>
      <c r="H251">
        <v>2.3474975763345598</v>
      </c>
      <c r="I251">
        <v>-9.99690749429001</v>
      </c>
      <c r="J251">
        <v>2.6339352861440899</v>
      </c>
      <c r="K251">
        <v>370.19023801262898</v>
      </c>
      <c r="L251">
        <v>354.65223710554102</v>
      </c>
      <c r="M251">
        <v>56.330526885428</v>
      </c>
      <c r="N251">
        <v>1.30963588916026</v>
      </c>
      <c r="O251">
        <v>3.2688873359732802</v>
      </c>
      <c r="P251">
        <v>36.045774647887299</v>
      </c>
      <c r="Q251">
        <v>-0.123824141917355</v>
      </c>
    </row>
    <row r="252" spans="1:17" x14ac:dyDescent="0.3">
      <c r="A252" t="s">
        <v>601</v>
      </c>
      <c r="B252" t="s">
        <v>602</v>
      </c>
      <c r="C252" t="str">
        <f>IFERROR(VLOOKUP(Table1[[#This Row],[Ticker]],[1]!Table2[[Symbol]:[Industry]],2,FALSE),"-")</f>
        <v>-</v>
      </c>
      <c r="D252" t="s">
        <v>603</v>
      </c>
      <c r="E252">
        <v>31940.558451000001</v>
      </c>
      <c r="F252">
        <v>810.5</v>
      </c>
      <c r="G252">
        <v>2.77027682566625</v>
      </c>
      <c r="H252">
        <v>-8.7816004376127097</v>
      </c>
      <c r="I252">
        <v>16.069425104800299</v>
      </c>
      <c r="J252">
        <v>4.7611732275270402</v>
      </c>
      <c r="K252">
        <v>801.398421251836</v>
      </c>
      <c r="L252">
        <v>704.98683102038399</v>
      </c>
      <c r="M252">
        <v>47.919168721417101</v>
      </c>
      <c r="N252">
        <v>0.66018344277945995</v>
      </c>
      <c r="O252">
        <v>13.633559531153599</v>
      </c>
      <c r="P252">
        <v>42.794221282593298</v>
      </c>
      <c r="Q252">
        <v>4.8039442125234998E-2</v>
      </c>
    </row>
    <row r="253" spans="1:17" x14ac:dyDescent="0.3">
      <c r="A253" t="s">
        <v>604</v>
      </c>
      <c r="B253" t="s">
        <v>605</v>
      </c>
      <c r="C253" t="str">
        <f>IFERROR(VLOOKUP(Table1[[#This Row],[Ticker]],[1]!Table2[[Symbol]:[Industry]],2,FALSE),"-")</f>
        <v>-</v>
      </c>
      <c r="D253" t="s">
        <v>415</v>
      </c>
      <c r="E253">
        <v>31713.765738509999</v>
      </c>
      <c r="F253">
        <v>499.35</v>
      </c>
      <c r="G253">
        <v>-1.9781849485201299</v>
      </c>
      <c r="H253">
        <v>-11.43760063599</v>
      </c>
      <c r="I253">
        <v>-18.956123689517302</v>
      </c>
      <c r="J253">
        <v>-4.4248866715806701</v>
      </c>
      <c r="K253">
        <v>508.665451290134</v>
      </c>
      <c r="L253">
        <v>481.17635630806302</v>
      </c>
      <c r="M253">
        <v>47.497122373046501</v>
      </c>
      <c r="N253">
        <v>0.55968262683921599</v>
      </c>
      <c r="O253">
        <v>13.757885250826</v>
      </c>
      <c r="P253">
        <v>36.808219178082098</v>
      </c>
      <c r="Q253">
        <v>0.10985294939075201</v>
      </c>
    </row>
    <row r="254" spans="1:17" x14ac:dyDescent="0.3">
      <c r="A254" t="s">
        <v>606</v>
      </c>
      <c r="B254" t="s">
        <v>607</v>
      </c>
      <c r="C254" t="str">
        <f>IFERROR(VLOOKUP(Table1[[#This Row],[Ticker]],[1]!Table2[[Symbol]:[Industry]],2,FALSE),"-")</f>
        <v>-</v>
      </c>
      <c r="D254" t="s">
        <v>405</v>
      </c>
      <c r="E254">
        <v>31356.019492070001</v>
      </c>
      <c r="F254">
        <v>1669.85</v>
      </c>
      <c r="G254">
        <v>36.785607787971699</v>
      </c>
      <c r="H254">
        <v>0.90880821932498701</v>
      </c>
      <c r="I254">
        <v>43.708121477810501</v>
      </c>
      <c r="J254">
        <v>-7.8484010218929399</v>
      </c>
      <c r="K254">
        <v>1500.62800912286</v>
      </c>
      <c r="L254">
        <v>1241.7054134655</v>
      </c>
      <c r="M254">
        <v>61.596622423486302</v>
      </c>
      <c r="N254">
        <v>0.94998331648294598</v>
      </c>
      <c r="O254">
        <v>5.3597628529508503</v>
      </c>
      <c r="P254">
        <v>74.042420136536506</v>
      </c>
      <c r="Q254">
        <v>0.10563115785407701</v>
      </c>
    </row>
    <row r="255" spans="1:17" x14ac:dyDescent="0.3">
      <c r="A255" t="s">
        <v>608</v>
      </c>
      <c r="B255" t="s">
        <v>609</v>
      </c>
      <c r="C255" t="str">
        <f>IFERROR(VLOOKUP(Table1[[#This Row],[Ticker]],[1]!Table2[[Symbol]:[Industry]],2,FALSE),"-")</f>
        <v>-</v>
      </c>
      <c r="D255" t="s">
        <v>517</v>
      </c>
      <c r="E255">
        <v>31058.2832223</v>
      </c>
      <c r="F255">
        <v>70.25</v>
      </c>
      <c r="G255">
        <v>-23.5458200189866</v>
      </c>
      <c r="H255">
        <v>-4.7616679655208696</v>
      </c>
      <c r="I255">
        <v>-14.639761406937</v>
      </c>
      <c r="J255">
        <v>-2.9800234895390298</v>
      </c>
      <c r="K255">
        <v>71.635082805405204</v>
      </c>
      <c r="L255">
        <v>68.197651960339002</v>
      </c>
      <c r="M255">
        <v>41.797783772530799</v>
      </c>
      <c r="N255">
        <v>0.48740911521784802</v>
      </c>
      <c r="O255">
        <v>13.8790035587188</v>
      </c>
      <c r="P255">
        <v>21.4347450302506</v>
      </c>
      <c r="Q255">
        <v>3.6461274674203001E-2</v>
      </c>
    </row>
    <row r="256" spans="1:17" x14ac:dyDescent="0.3">
      <c r="A256" t="s">
        <v>610</v>
      </c>
      <c r="B256" t="s">
        <v>611</v>
      </c>
      <c r="C256" t="str">
        <f>IFERROR(VLOOKUP(Table1[[#This Row],[Ticker]],[1]!Table2[[Symbol]:[Industry]],2,FALSE),"-")</f>
        <v>-</v>
      </c>
      <c r="D256" t="s">
        <v>612</v>
      </c>
      <c r="E256">
        <v>31007.625201300001</v>
      </c>
      <c r="F256">
        <v>320.64999999999998</v>
      </c>
      <c r="G256">
        <v>56.847525318942502</v>
      </c>
      <c r="H256">
        <v>3.7224032258316702</v>
      </c>
      <c r="I256">
        <v>0.90692224421762302</v>
      </c>
      <c r="J256">
        <v>3.3557511605658501</v>
      </c>
      <c r="K256">
        <v>321.52012946062501</v>
      </c>
      <c r="L256">
        <v>288.607822096174</v>
      </c>
      <c r="M256">
        <v>48.915472187435498</v>
      </c>
      <c r="N256">
        <v>1.1574328802512299</v>
      </c>
      <c r="O256">
        <v>29.6740994854202</v>
      </c>
      <c r="P256">
        <v>136.380390711389</v>
      </c>
      <c r="Q256">
        <v>0.11041588700441</v>
      </c>
    </row>
    <row r="257" spans="1:17" x14ac:dyDescent="0.3">
      <c r="A257" t="s">
        <v>613</v>
      </c>
      <c r="B257" t="s">
        <v>614</v>
      </c>
      <c r="C257" t="str">
        <f>IFERROR(VLOOKUP(Table1[[#This Row],[Ticker]],[1]!Table2[[Symbol]:[Industry]],2,FALSE),"-")</f>
        <v>-</v>
      </c>
      <c r="D257" t="s">
        <v>410</v>
      </c>
      <c r="E257">
        <v>30763.667745454899</v>
      </c>
      <c r="F257">
        <v>416.05</v>
      </c>
      <c r="G257">
        <v>-36.770698529234799</v>
      </c>
      <c r="H257">
        <v>2.5553713533217102</v>
      </c>
      <c r="I257">
        <v>-24.701885960067401</v>
      </c>
      <c r="J257">
        <v>-2.34343124976041</v>
      </c>
      <c r="K257">
        <v>410.843886255646</v>
      </c>
      <c r="L257">
        <v>415.89023916533603</v>
      </c>
      <c r="M257">
        <v>44.339056079374103</v>
      </c>
      <c r="N257">
        <v>1.1071785876284199</v>
      </c>
      <c r="O257">
        <v>17.2935945198894</v>
      </c>
      <c r="P257">
        <v>17.4618859401468</v>
      </c>
      <c r="Q257">
        <v>-7.0304334470998001E-2</v>
      </c>
    </row>
    <row r="258" spans="1:17" x14ac:dyDescent="0.3">
      <c r="A258" t="s">
        <v>615</v>
      </c>
      <c r="B258" t="s">
        <v>616</v>
      </c>
      <c r="C258" t="str">
        <f>IFERROR(VLOOKUP(Table1[[#This Row],[Ticker]],[1]!Table2[[Symbol]:[Industry]],2,FALSE),"-")</f>
        <v>-</v>
      </c>
      <c r="D258" t="s">
        <v>54</v>
      </c>
      <c r="E258">
        <v>30602.31604048</v>
      </c>
      <c r="F258">
        <v>1970.6</v>
      </c>
      <c r="G258">
        <v>11.657991336776499</v>
      </c>
      <c r="H258">
        <v>-0.112822288674578</v>
      </c>
      <c r="I258">
        <v>15.0090834032214</v>
      </c>
      <c r="J258">
        <v>2.5257108584517698</v>
      </c>
      <c r="K258">
        <v>1882.0216136250201</v>
      </c>
      <c r="L258">
        <v>1705.4593930953099</v>
      </c>
      <c r="M258">
        <v>61.851158097089602</v>
      </c>
      <c r="N258">
        <v>0.72467685964353101</v>
      </c>
      <c r="O258">
        <v>3.0143103623262002</v>
      </c>
      <c r="P258">
        <v>58.351078789826801</v>
      </c>
      <c r="Q258">
        <v>8.8185869887492996E-2</v>
      </c>
    </row>
    <row r="259" spans="1:17" x14ac:dyDescent="0.3">
      <c r="A259" t="s">
        <v>617</v>
      </c>
      <c r="B259" t="s">
        <v>618</v>
      </c>
      <c r="C259" t="str">
        <f>IFERROR(VLOOKUP(Table1[[#This Row],[Ticker]],[1]!Table2[[Symbol]:[Industry]],2,FALSE),"-")</f>
        <v>-</v>
      </c>
      <c r="D259" t="s">
        <v>281</v>
      </c>
      <c r="E259">
        <v>30336.45500763</v>
      </c>
      <c r="F259">
        <v>1129.6500000000001</v>
      </c>
      <c r="G259">
        <v>30.3615547418337</v>
      </c>
      <c r="H259">
        <v>-9.1583990073232702</v>
      </c>
      <c r="I259">
        <v>-27.435792378468399</v>
      </c>
      <c r="J259">
        <v>4.0415329671409603</v>
      </c>
      <c r="K259">
        <v>1171.9089267689001</v>
      </c>
      <c r="L259">
        <v>1136.9751819191299</v>
      </c>
      <c r="M259">
        <v>58.843727818431098</v>
      </c>
      <c r="N259">
        <v>1.31718065228726</v>
      </c>
      <c r="O259">
        <v>34.014960385960201</v>
      </c>
      <c r="P259">
        <v>67.355555555555497</v>
      </c>
    </row>
    <row r="260" spans="1:17" x14ac:dyDescent="0.3">
      <c r="A260" t="s">
        <v>619</v>
      </c>
      <c r="B260" t="s">
        <v>620</v>
      </c>
      <c r="C260" t="str">
        <f>IFERROR(VLOOKUP(Table1[[#This Row],[Ticker]],[1]!Table2[[Symbol]:[Industry]],2,FALSE),"-")</f>
        <v>-</v>
      </c>
      <c r="D260" t="s">
        <v>204</v>
      </c>
      <c r="E260">
        <v>30240.417632820001</v>
      </c>
      <c r="F260">
        <v>13676.55</v>
      </c>
      <c r="G260">
        <v>122.39006419405</v>
      </c>
      <c r="H260">
        <v>0.86263780114006094</v>
      </c>
      <c r="I260">
        <v>32.066695567516803</v>
      </c>
      <c r="J260">
        <v>1.6910674819525899</v>
      </c>
      <c r="K260">
        <v>13164.0723429442</v>
      </c>
      <c r="L260">
        <v>10255.433014795501</v>
      </c>
      <c r="M260">
        <v>46.057483669361297</v>
      </c>
      <c r="N260">
        <v>1.47585377576647</v>
      </c>
      <c r="O260">
        <v>9.6036646668933301</v>
      </c>
      <c r="P260">
        <v>164.91336813458199</v>
      </c>
      <c r="Q260">
        <v>0.20645293880472701</v>
      </c>
    </row>
    <row r="261" spans="1:17" x14ac:dyDescent="0.3">
      <c r="A261" t="s">
        <v>621</v>
      </c>
      <c r="B261" t="s">
        <v>622</v>
      </c>
      <c r="C261" t="str">
        <f>IFERROR(VLOOKUP(Table1[[#This Row],[Ticker]],[1]!Table2[[Symbol]:[Industry]],2,FALSE),"-")</f>
        <v>-</v>
      </c>
      <c r="D261" t="s">
        <v>54</v>
      </c>
      <c r="E261">
        <v>30198.1670672849</v>
      </c>
      <c r="F261">
        <v>1832.95</v>
      </c>
      <c r="G261">
        <v>-22.813131593840499</v>
      </c>
      <c r="H261">
        <v>-14.258618594021501</v>
      </c>
      <c r="I261">
        <v>-10.8346802323814</v>
      </c>
      <c r="J261">
        <v>-3.2246863146949698</v>
      </c>
      <c r="K261">
        <v>1929.84991156454</v>
      </c>
      <c r="L261">
        <v>1834.02605547352</v>
      </c>
      <c r="M261">
        <v>20.036236460021701</v>
      </c>
      <c r="N261">
        <v>1.3102181677276601</v>
      </c>
      <c r="O261">
        <v>21.168062413049899</v>
      </c>
      <c r="P261">
        <v>24.263584285278402</v>
      </c>
      <c r="Q261">
        <v>-0.11410957091049199</v>
      </c>
    </row>
    <row r="262" spans="1:17" x14ac:dyDescent="0.3">
      <c r="A262" t="s">
        <v>623</v>
      </c>
      <c r="B262" t="s">
        <v>624</v>
      </c>
      <c r="C262" t="str">
        <f>IFERROR(VLOOKUP(Table1[[#This Row],[Ticker]],[1]!Table2[[Symbol]:[Industry]],2,FALSE),"-")</f>
        <v>-</v>
      </c>
      <c r="D262" t="s">
        <v>51</v>
      </c>
      <c r="E262">
        <v>30172.652336340001</v>
      </c>
      <c r="F262">
        <v>388.2</v>
      </c>
      <c r="G262">
        <v>-33.618706028056202</v>
      </c>
      <c r="H262">
        <v>5.9147288952211499</v>
      </c>
      <c r="I262">
        <v>-29.548146648132999</v>
      </c>
      <c r="J262">
        <v>-4.60868273047745</v>
      </c>
      <c r="K262">
        <v>396.1337036873</v>
      </c>
      <c r="L262">
        <v>418.03416079029199</v>
      </c>
      <c r="M262">
        <v>49.269468822230401</v>
      </c>
      <c r="N262">
        <v>0.97425465468501604</v>
      </c>
      <c r="O262">
        <v>33.874291602266801</v>
      </c>
      <c r="P262">
        <v>15.4326494201605</v>
      </c>
      <c r="Q262">
        <v>7.8845584377090994E-2</v>
      </c>
    </row>
    <row r="263" spans="1:17" x14ac:dyDescent="0.3">
      <c r="A263" t="s">
        <v>625</v>
      </c>
      <c r="B263" t="s">
        <v>626</v>
      </c>
      <c r="C263" t="str">
        <f>IFERROR(VLOOKUP(Table1[[#This Row],[Ticker]],[1]!Table2[[Symbol]:[Industry]],2,FALSE),"-")</f>
        <v>-</v>
      </c>
      <c r="D263" t="s">
        <v>627</v>
      </c>
      <c r="E263">
        <v>30137.644663524999</v>
      </c>
      <c r="F263">
        <v>1240.75</v>
      </c>
      <c r="G263">
        <v>-30.833696017194601</v>
      </c>
      <c r="H263">
        <v>7.6170046251382102</v>
      </c>
      <c r="I263">
        <v>7.3665543146002097</v>
      </c>
      <c r="J263">
        <v>4.4559471540586202</v>
      </c>
      <c r="K263">
        <v>1126.6646901589199</v>
      </c>
      <c r="L263">
        <v>1107.6857143770201</v>
      </c>
      <c r="M263">
        <v>82.550460510938194</v>
      </c>
      <c r="N263">
        <v>0.91222776461354105</v>
      </c>
      <c r="O263">
        <v>19.919403586540401</v>
      </c>
      <c r="P263">
        <v>40.031600925455599</v>
      </c>
      <c r="Q263">
        <v>1.2919323269064E-2</v>
      </c>
    </row>
    <row r="264" spans="1:17" x14ac:dyDescent="0.3">
      <c r="A264" t="s">
        <v>628</v>
      </c>
      <c r="B264" t="s">
        <v>629</v>
      </c>
      <c r="C264" t="str">
        <f>IFERROR(VLOOKUP(Table1[[#This Row],[Ticker]],[1]!Table2[[Symbol]:[Industry]],2,FALSE),"-")</f>
        <v>-</v>
      </c>
      <c r="D264" t="s">
        <v>338</v>
      </c>
      <c r="E264">
        <v>29913.017034465</v>
      </c>
      <c r="F264">
        <v>464.85</v>
      </c>
      <c r="G264">
        <v>22.971126040036701</v>
      </c>
      <c r="H264">
        <v>3.8948311285525898</v>
      </c>
      <c r="I264">
        <v>41.423660350328497</v>
      </c>
      <c r="J264">
        <v>2.6007699237750699</v>
      </c>
      <c r="K264">
        <v>434.93217582110901</v>
      </c>
      <c r="L264">
        <v>368.29406111063798</v>
      </c>
      <c r="M264">
        <v>55.757840023703103</v>
      </c>
      <c r="N264">
        <v>0.90457429868457395</v>
      </c>
      <c r="O264">
        <v>4.1196084758524201</v>
      </c>
      <c r="P264">
        <v>77.933014354066898</v>
      </c>
      <c r="Q264">
        <v>-4.5566208580419001E-2</v>
      </c>
    </row>
    <row r="265" spans="1:17" x14ac:dyDescent="0.3">
      <c r="A265" t="s">
        <v>630</v>
      </c>
      <c r="B265" t="s">
        <v>631</v>
      </c>
      <c r="C265" t="str">
        <f>IFERROR(VLOOKUP(Table1[[#This Row],[Ticker]],[1]!Table2[[Symbol]:[Industry]],2,FALSE),"-")</f>
        <v>-</v>
      </c>
      <c r="D265" t="s">
        <v>231</v>
      </c>
      <c r="E265">
        <v>29845.981674049999</v>
      </c>
      <c r="F265">
        <v>4662.6499999999996</v>
      </c>
      <c r="G265">
        <v>105.93398777305499</v>
      </c>
      <c r="H265">
        <v>7.6588015583188804</v>
      </c>
      <c r="I265">
        <v>41.999105953443397</v>
      </c>
      <c r="J265">
        <v>-6.8383934503898702</v>
      </c>
      <c r="K265">
        <v>4372.7866300128699</v>
      </c>
      <c r="L265">
        <v>3315.71033408835</v>
      </c>
      <c r="M265">
        <v>36.129697132738201</v>
      </c>
      <c r="N265">
        <v>0.83845264520589602</v>
      </c>
      <c r="O265">
        <v>15.385027827522901</v>
      </c>
      <c r="P265">
        <v>146.050131926121</v>
      </c>
    </row>
    <row r="266" spans="1:17" x14ac:dyDescent="0.3">
      <c r="A266" t="s">
        <v>632</v>
      </c>
      <c r="B266" t="s">
        <v>633</v>
      </c>
      <c r="C266" t="str">
        <f>IFERROR(VLOOKUP(Table1[[#This Row],[Ticker]],[1]!Table2[[Symbol]:[Industry]],2,FALSE),"-")</f>
        <v>-</v>
      </c>
      <c r="D266" t="s">
        <v>549</v>
      </c>
      <c r="E266">
        <v>29602.76</v>
      </c>
      <c r="F266">
        <v>1416.4</v>
      </c>
      <c r="G266">
        <v>115.911599531372</v>
      </c>
      <c r="H266">
        <v>17.365188762026001</v>
      </c>
      <c r="I266">
        <v>33.847363268263997</v>
      </c>
      <c r="J266">
        <v>-11.8923308276147</v>
      </c>
      <c r="K266">
        <v>1275.07147174132</v>
      </c>
      <c r="L266">
        <v>1039.7721190703501</v>
      </c>
      <c r="M266">
        <v>48.6384632171468</v>
      </c>
      <c r="N266">
        <v>1.30442486147862</v>
      </c>
      <c r="O266">
        <v>17.509178198249</v>
      </c>
      <c r="P266">
        <v>148.001750930181</v>
      </c>
      <c r="Q266">
        <v>8.6407372745036001E-2</v>
      </c>
    </row>
    <row r="267" spans="1:17" x14ac:dyDescent="0.3">
      <c r="A267" t="s">
        <v>634</v>
      </c>
      <c r="B267" t="s">
        <v>635</v>
      </c>
      <c r="C267" t="str">
        <f>IFERROR(VLOOKUP(Table1[[#This Row],[Ticker]],[1]!Table2[[Symbol]:[Industry]],2,FALSE),"-")</f>
        <v>-</v>
      </c>
      <c r="D267" t="s">
        <v>204</v>
      </c>
      <c r="E267">
        <v>29388.659163359898</v>
      </c>
      <c r="F267">
        <v>15494.15</v>
      </c>
      <c r="G267">
        <v>-25.4664606062939</v>
      </c>
      <c r="H267">
        <v>-3.1807737042812398</v>
      </c>
      <c r="I267">
        <v>-8.8336128811343393</v>
      </c>
      <c r="J267">
        <v>-0.38866627223106298</v>
      </c>
      <c r="K267">
        <v>15600.8274897877</v>
      </c>
      <c r="L267">
        <v>15035.197686092701</v>
      </c>
      <c r="M267">
        <v>48.793664169580602</v>
      </c>
      <c r="N267">
        <v>0.39341970309140301</v>
      </c>
      <c r="O267">
        <v>17.786390347324598</v>
      </c>
      <c r="P267">
        <v>19.4154142581888</v>
      </c>
      <c r="Q267">
        <v>7.2602211910700001E-2</v>
      </c>
    </row>
    <row r="268" spans="1:17" hidden="1" x14ac:dyDescent="0.3">
      <c r="A268" t="s">
        <v>636</v>
      </c>
      <c r="B268" t="s">
        <v>637</v>
      </c>
      <c r="C268" t="str">
        <f>IFERROR(VLOOKUP(Table1[[#This Row],[Ticker]],[1]!Table2[[Symbol]:[Industry]],2,FALSE),"-")</f>
        <v>-</v>
      </c>
      <c r="D268" t="s">
        <v>118</v>
      </c>
      <c r="E268">
        <v>29349.510099679999</v>
      </c>
      <c r="F268">
        <v>1316.8</v>
      </c>
      <c r="G268">
        <v>-20.8875675760567</v>
      </c>
      <c r="H268">
        <v>4.10506721706866</v>
      </c>
      <c r="I268">
        <v>4.2031834496184599</v>
      </c>
      <c r="J268">
        <v>0.19035907929639601</v>
      </c>
      <c r="K268">
        <v>1217.9667031285201</v>
      </c>
      <c r="L268">
        <v>1122.2969593180901</v>
      </c>
      <c r="M268">
        <v>65.067892149791803</v>
      </c>
      <c r="N268">
        <v>0.349316543282917</v>
      </c>
      <c r="O268">
        <v>6.3183475091129901</v>
      </c>
      <c r="P268">
        <v>37.173811135996601</v>
      </c>
      <c r="Q268">
        <v>-2.6273002995086999E-2</v>
      </c>
    </row>
    <row r="269" spans="1:17" x14ac:dyDescent="0.3">
      <c r="A269" t="s">
        <v>638</v>
      </c>
      <c r="B269" t="s">
        <v>639</v>
      </c>
      <c r="C269" t="str">
        <f>IFERROR(VLOOKUP(Table1[[#This Row],[Ticker]],[1]!Table2[[Symbol]:[Industry]],2,FALSE),"-")</f>
        <v>-</v>
      </c>
      <c r="D269" t="s">
        <v>640</v>
      </c>
      <c r="E269">
        <v>29076.43874388</v>
      </c>
      <c r="F269">
        <v>302.60000000000002</v>
      </c>
      <c r="G269">
        <v>106.525175789551</v>
      </c>
      <c r="H269">
        <v>-0.70322304761147203</v>
      </c>
      <c r="I269">
        <v>-10.4534901880316</v>
      </c>
      <c r="J269">
        <v>0.51138783822325096</v>
      </c>
      <c r="K269">
        <v>298.70765429617001</v>
      </c>
      <c r="L269">
        <v>278.252645169792</v>
      </c>
      <c r="M269">
        <v>57.472602182054104</v>
      </c>
      <c r="N269">
        <v>0.52448172661688397</v>
      </c>
      <c r="O269">
        <v>26.9993390614672</v>
      </c>
      <c r="P269">
        <v>150.08264462809899</v>
      </c>
      <c r="Q269">
        <v>8.3861060787453007E-2</v>
      </c>
    </row>
    <row r="270" spans="1:17" x14ac:dyDescent="0.3">
      <c r="A270" t="s">
        <v>641</v>
      </c>
      <c r="B270" t="s">
        <v>642</v>
      </c>
      <c r="C270" t="str">
        <f>IFERROR(VLOOKUP(Table1[[#This Row],[Ticker]],[1]!Table2[[Symbol]:[Industry]],2,FALSE),"-")</f>
        <v>-</v>
      </c>
      <c r="D270" t="s">
        <v>185</v>
      </c>
      <c r="E270">
        <v>29029.5181209599</v>
      </c>
      <c r="F270">
        <v>8908.7999999999993</v>
      </c>
      <c r="G270">
        <v>29.615758089411401</v>
      </c>
      <c r="H270">
        <v>9.4976669508059803</v>
      </c>
      <c r="I270">
        <v>23.381875650073699</v>
      </c>
      <c r="J270">
        <v>2.3211589161583799</v>
      </c>
      <c r="K270">
        <v>7955.3085236322504</v>
      </c>
      <c r="L270">
        <v>7034.8127784224398</v>
      </c>
      <c r="M270">
        <v>73.469101786162099</v>
      </c>
      <c r="N270">
        <v>1.94996281402752</v>
      </c>
      <c r="O270">
        <v>3.7042025862068901</v>
      </c>
      <c r="P270">
        <v>61.391304347826001</v>
      </c>
      <c r="Q270">
        <v>1.5894010564521999E-2</v>
      </c>
    </row>
    <row r="271" spans="1:17" hidden="1" x14ac:dyDescent="0.3">
      <c r="A271" t="s">
        <v>643</v>
      </c>
      <c r="B271" t="s">
        <v>644</v>
      </c>
      <c r="C271" t="str">
        <f>IFERROR(VLOOKUP(Table1[[#This Row],[Ticker]],[1]!Table2[[Symbol]:[Industry]],2,FALSE),"-")</f>
        <v>-</v>
      </c>
      <c r="D271" t="s">
        <v>54</v>
      </c>
      <c r="E271">
        <v>28904.789509559901</v>
      </c>
      <c r="F271">
        <v>6318.3</v>
      </c>
      <c r="G271">
        <v>33.711840859603697</v>
      </c>
      <c r="H271">
        <v>6.1917172286056097</v>
      </c>
      <c r="I271">
        <v>26.754039412196299</v>
      </c>
      <c r="J271">
        <v>1.72638330428652</v>
      </c>
      <c r="K271">
        <v>5462.8492613265398</v>
      </c>
      <c r="L271">
        <v>4738.2236616997798</v>
      </c>
      <c r="M271">
        <v>83.746540669453793</v>
      </c>
      <c r="N271">
        <v>1.3918994875872599</v>
      </c>
      <c r="O271">
        <v>2.1026225408733201</v>
      </c>
      <c r="P271">
        <v>66.183587585481305</v>
      </c>
      <c r="Q271">
        <v>-7.3654108496479007E-2</v>
      </c>
    </row>
    <row r="272" spans="1:17" x14ac:dyDescent="0.3">
      <c r="A272" t="s">
        <v>645</v>
      </c>
      <c r="B272" t="s">
        <v>646</v>
      </c>
      <c r="C272" t="str">
        <f>IFERROR(VLOOKUP(Table1[[#This Row],[Ticker]],[1]!Table2[[Symbol]:[Industry]],2,FALSE),"-")</f>
        <v>-</v>
      </c>
      <c r="D272" t="s">
        <v>257</v>
      </c>
      <c r="E272">
        <v>28798.17623424</v>
      </c>
      <c r="F272">
        <v>1513.4</v>
      </c>
      <c r="G272">
        <v>-2.5787574294828102</v>
      </c>
      <c r="H272">
        <v>-11.9298472680012</v>
      </c>
      <c r="I272">
        <v>25.111078599705198</v>
      </c>
      <c r="J272">
        <v>-3.7059610118560302</v>
      </c>
      <c r="K272">
        <v>1598.1065949619899</v>
      </c>
      <c r="L272">
        <v>1425.4415270818199</v>
      </c>
      <c r="M272">
        <v>33.809744907060796</v>
      </c>
      <c r="N272">
        <v>0.77116644486848995</v>
      </c>
      <c r="O272">
        <v>21.656534954407199</v>
      </c>
      <c r="P272">
        <v>47.5624024960998</v>
      </c>
      <c r="Q272">
        <v>4.4479906257409003E-2</v>
      </c>
    </row>
    <row r="273" spans="1:17" x14ac:dyDescent="0.3">
      <c r="A273" t="s">
        <v>647</v>
      </c>
      <c r="B273" t="s">
        <v>648</v>
      </c>
      <c r="C273" t="str">
        <f>IFERROR(VLOOKUP(Table1[[#This Row],[Ticker]],[1]!Table2[[Symbol]:[Industry]],2,FALSE),"-")</f>
        <v>-</v>
      </c>
      <c r="D273" t="s">
        <v>163</v>
      </c>
      <c r="E273">
        <v>28765.606668991899</v>
      </c>
      <c r="F273">
        <v>220.63</v>
      </c>
      <c r="G273">
        <v>298.86240006010701</v>
      </c>
      <c r="H273">
        <v>24.1511832458317</v>
      </c>
      <c r="I273">
        <v>38.753676638664899</v>
      </c>
      <c r="J273">
        <v>-0.74980393431153003</v>
      </c>
      <c r="K273">
        <v>186.297333764152</v>
      </c>
      <c r="L273">
        <v>140.087661691177</v>
      </c>
      <c r="M273">
        <v>60.700057354785201</v>
      </c>
      <c r="N273">
        <v>0.68447028589106096</v>
      </c>
      <c r="O273">
        <v>7.41966187735121</v>
      </c>
      <c r="P273">
        <v>368.926673751328</v>
      </c>
      <c r="Q273">
        <v>0.19657687587002401</v>
      </c>
    </row>
    <row r="274" spans="1:17" x14ac:dyDescent="0.3">
      <c r="A274" t="s">
        <v>649</v>
      </c>
      <c r="B274" t="s">
        <v>650</v>
      </c>
      <c r="C274" t="str">
        <f>IFERROR(VLOOKUP(Table1[[#This Row],[Ticker]],[1]!Table2[[Symbol]:[Industry]],2,FALSE),"-")</f>
        <v>-</v>
      </c>
      <c r="D274" t="s">
        <v>138</v>
      </c>
      <c r="E274">
        <v>28691.865470519999</v>
      </c>
      <c r="F274">
        <v>1241.0999999999999</v>
      </c>
      <c r="G274">
        <v>66.824705327263899</v>
      </c>
      <c r="H274">
        <v>-5.1284996144202299</v>
      </c>
      <c r="I274">
        <v>10.538416270661701</v>
      </c>
      <c r="J274">
        <v>4.5903352066442897</v>
      </c>
      <c r="K274">
        <v>1205.7085243603501</v>
      </c>
      <c r="L274">
        <v>1057.4239607558</v>
      </c>
      <c r="M274">
        <v>71.067058349855003</v>
      </c>
      <c r="N274">
        <v>0.85454833299641297</v>
      </c>
      <c r="O274">
        <v>17.0816211425348</v>
      </c>
      <c r="P274">
        <v>119.663716814159</v>
      </c>
      <c r="Q274">
        <v>0.14152043724702101</v>
      </c>
    </row>
    <row r="275" spans="1:17" x14ac:dyDescent="0.3">
      <c r="A275" t="s">
        <v>651</v>
      </c>
      <c r="B275" t="s">
        <v>652</v>
      </c>
      <c r="C275" t="str">
        <f>IFERROR(VLOOKUP(Table1[[#This Row],[Ticker]],[1]!Table2[[Symbol]:[Industry]],2,FALSE),"-")</f>
        <v>-</v>
      </c>
      <c r="D275" t="s">
        <v>257</v>
      </c>
      <c r="E275">
        <v>28478.940973409899</v>
      </c>
      <c r="F275">
        <v>3786.15</v>
      </c>
      <c r="G275">
        <v>-8.4210399522336203</v>
      </c>
      <c r="H275">
        <v>-12.400588120503899</v>
      </c>
      <c r="I275">
        <v>24.677876375743001</v>
      </c>
      <c r="J275">
        <v>-0.17084371126958001</v>
      </c>
      <c r="K275">
        <v>3921.1419007454501</v>
      </c>
      <c r="L275">
        <v>3591.67052799978</v>
      </c>
      <c r="M275">
        <v>48.575461916347599</v>
      </c>
      <c r="N275">
        <v>0.95267815875645001</v>
      </c>
      <c r="O275">
        <v>27.250637190813801</v>
      </c>
      <c r="P275">
        <v>49.976232917409398</v>
      </c>
      <c r="Q275">
        <v>8.5449019952331007E-2</v>
      </c>
    </row>
    <row r="276" spans="1:17" x14ac:dyDescent="0.3">
      <c r="A276" t="s">
        <v>653</v>
      </c>
      <c r="B276" t="s">
        <v>654</v>
      </c>
      <c r="C276" t="str">
        <f>IFERROR(VLOOKUP(Table1[[#This Row],[Ticker]],[1]!Table2[[Symbol]:[Industry]],2,FALSE),"-")</f>
        <v>-</v>
      </c>
      <c r="D276" t="s">
        <v>627</v>
      </c>
      <c r="E276">
        <v>28449.179220000002</v>
      </c>
      <c r="F276">
        <v>832.3</v>
      </c>
      <c r="G276">
        <v>-21.346689522243601</v>
      </c>
      <c r="H276">
        <v>-3.0313771524792901</v>
      </c>
      <c r="I276">
        <v>-5.3793177989220204</v>
      </c>
      <c r="J276">
        <v>-5.6686106595985901</v>
      </c>
      <c r="K276">
        <v>863.77725815238603</v>
      </c>
      <c r="L276">
        <v>816.459671341746</v>
      </c>
      <c r="M276">
        <v>34.186688152436297</v>
      </c>
      <c r="N276">
        <v>0.47856154073031298</v>
      </c>
      <c r="O276">
        <v>21.260362849933902</v>
      </c>
      <c r="P276">
        <v>17.225352112675999</v>
      </c>
      <c r="Q276">
        <v>5.8777117394684997E-2</v>
      </c>
    </row>
    <row r="277" spans="1:17" x14ac:dyDescent="0.3">
      <c r="A277" t="s">
        <v>655</v>
      </c>
      <c r="B277" t="s">
        <v>656</v>
      </c>
      <c r="C277" t="str">
        <f>IFERROR(VLOOKUP(Table1[[#This Row],[Ticker]],[1]!Table2[[Symbol]:[Industry]],2,FALSE),"-")</f>
        <v>-</v>
      </c>
      <c r="D277" t="s">
        <v>384</v>
      </c>
      <c r="E277">
        <v>28376.661599259998</v>
      </c>
      <c r="F277">
        <v>6314.05</v>
      </c>
      <c r="G277">
        <v>0.63540759787850398</v>
      </c>
      <c r="H277">
        <v>-10.1115734900298</v>
      </c>
      <c r="I277">
        <v>-1.89322801678078</v>
      </c>
      <c r="J277">
        <v>-1.540399990928</v>
      </c>
      <c r="K277">
        <v>6366.7517871351902</v>
      </c>
      <c r="L277">
        <v>5835.3851797831203</v>
      </c>
      <c r="M277">
        <v>44.490275918443501</v>
      </c>
      <c r="N277">
        <v>1.28410406341307</v>
      </c>
      <c r="O277">
        <v>13.9815174095865</v>
      </c>
      <c r="P277">
        <v>31.964720512472098</v>
      </c>
      <c r="Q277">
        <v>-2.6405366241661E-2</v>
      </c>
    </row>
    <row r="278" spans="1:17" x14ac:dyDescent="0.3">
      <c r="A278" t="s">
        <v>657</v>
      </c>
      <c r="B278" t="s">
        <v>658</v>
      </c>
      <c r="C278" t="str">
        <f>IFERROR(VLOOKUP(Table1[[#This Row],[Ticker]],[1]!Table2[[Symbol]:[Industry]],2,FALSE),"-")</f>
        <v>-</v>
      </c>
      <c r="D278" t="s">
        <v>170</v>
      </c>
      <c r="E278">
        <v>28260.761499600001</v>
      </c>
      <c r="F278">
        <v>6528.9</v>
      </c>
      <c r="G278">
        <v>115.05892474544299</v>
      </c>
      <c r="H278">
        <v>6.1791293727327998</v>
      </c>
      <c r="I278">
        <v>84.102908207137503</v>
      </c>
      <c r="J278">
        <v>-2.2916038708967101</v>
      </c>
      <c r="K278">
        <v>6059.7380483418101</v>
      </c>
      <c r="L278">
        <v>4511.2457839450199</v>
      </c>
      <c r="M278">
        <v>44.309682186301103</v>
      </c>
      <c r="N278">
        <v>0.61766603861848801</v>
      </c>
      <c r="O278">
        <v>21.764768950359102</v>
      </c>
      <c r="P278">
        <v>168.67901234567799</v>
      </c>
      <c r="Q278">
        <v>6.3539302743755993E-2</v>
      </c>
    </row>
    <row r="279" spans="1:17" x14ac:dyDescent="0.3">
      <c r="A279" t="s">
        <v>659</v>
      </c>
      <c r="B279" t="s">
        <v>660</v>
      </c>
      <c r="C279" t="str">
        <f>IFERROR(VLOOKUP(Table1[[#This Row],[Ticker]],[1]!Table2[[Symbol]:[Industry]],2,FALSE),"-")</f>
        <v>-</v>
      </c>
      <c r="D279" t="s">
        <v>281</v>
      </c>
      <c r="E279">
        <v>28208.304093750001</v>
      </c>
      <c r="F279">
        <v>3389.25</v>
      </c>
      <c r="G279">
        <v>26.0811485040478</v>
      </c>
      <c r="H279">
        <v>8.9141430905071299</v>
      </c>
      <c r="I279">
        <v>32.254927871748201</v>
      </c>
      <c r="J279">
        <v>2.1119793829828901</v>
      </c>
      <c r="K279">
        <v>3098.1786953196902</v>
      </c>
      <c r="L279">
        <v>2694.3459690353202</v>
      </c>
      <c r="M279">
        <v>68.767385507145306</v>
      </c>
      <c r="N279">
        <v>0.78360707949608899</v>
      </c>
      <c r="O279">
        <v>2.0697794497307598</v>
      </c>
      <c r="P279">
        <v>74.371044914338597</v>
      </c>
      <c r="Q279">
        <v>-5.1106156009595997E-2</v>
      </c>
    </row>
    <row r="280" spans="1:17" x14ac:dyDescent="0.3">
      <c r="A280" t="s">
        <v>661</v>
      </c>
      <c r="B280" t="s">
        <v>662</v>
      </c>
      <c r="C280" t="str">
        <f>IFERROR(VLOOKUP(Table1[[#This Row],[Ticker]],[1]!Table2[[Symbol]:[Industry]],2,FALSE),"-")</f>
        <v>-</v>
      </c>
      <c r="D280" t="s">
        <v>428</v>
      </c>
      <c r="E280">
        <v>28206.36</v>
      </c>
      <c r="F280">
        <v>803.6</v>
      </c>
      <c r="G280">
        <v>93.187318618223998</v>
      </c>
      <c r="H280">
        <v>-4.5230217241508504</v>
      </c>
      <c r="I280">
        <v>69.510216124780698</v>
      </c>
      <c r="J280">
        <v>-7.1143924364334197</v>
      </c>
      <c r="K280">
        <v>781.30417182345104</v>
      </c>
      <c r="L280">
        <v>615.47197622739498</v>
      </c>
      <c r="M280">
        <v>62.4183867058739</v>
      </c>
      <c r="N280">
        <v>0.82002453611026604</v>
      </c>
      <c r="O280">
        <v>20.706819313091</v>
      </c>
      <c r="P280">
        <v>187</v>
      </c>
      <c r="Q280">
        <v>0.104422542391923</v>
      </c>
    </row>
    <row r="281" spans="1:17" x14ac:dyDescent="0.3">
      <c r="A281" t="s">
        <v>663</v>
      </c>
      <c r="B281" t="s">
        <v>664</v>
      </c>
      <c r="C281" t="str">
        <f>IFERROR(VLOOKUP(Table1[[#This Row],[Ticker]],[1]!Table2[[Symbol]:[Industry]],2,FALSE),"-")</f>
        <v>-</v>
      </c>
      <c r="D281" t="s">
        <v>204</v>
      </c>
      <c r="E281">
        <v>28196.075328449999</v>
      </c>
      <c r="F281">
        <v>1341.85</v>
      </c>
      <c r="G281">
        <v>-26.098917621569299</v>
      </c>
      <c r="H281">
        <v>-6.0124685086343801</v>
      </c>
      <c r="I281">
        <v>9.7736595589985704</v>
      </c>
      <c r="J281">
        <v>-0.77909258882300803</v>
      </c>
      <c r="K281">
        <v>1343.8395822662701</v>
      </c>
      <c r="L281">
        <v>1245.6493928632499</v>
      </c>
      <c r="M281">
        <v>41.423149160008499</v>
      </c>
      <c r="N281">
        <v>0.36608606571508601</v>
      </c>
      <c r="O281">
        <v>12.2293848045608</v>
      </c>
      <c r="P281">
        <v>33.776980210358303</v>
      </c>
      <c r="Q281">
        <v>2.5865857487319999E-2</v>
      </c>
    </row>
    <row r="282" spans="1:17" x14ac:dyDescent="0.3">
      <c r="A282" t="s">
        <v>665</v>
      </c>
      <c r="B282" t="s">
        <v>666</v>
      </c>
      <c r="C282" t="str">
        <f>IFERROR(VLOOKUP(Table1[[#This Row],[Ticker]],[1]!Table2[[Symbol]:[Industry]],2,FALSE),"-")</f>
        <v>-</v>
      </c>
      <c r="D282" t="s">
        <v>338</v>
      </c>
      <c r="E282">
        <v>28171.8898515</v>
      </c>
      <c r="F282">
        <v>2220.5</v>
      </c>
      <c r="G282">
        <v>2.26341235683745</v>
      </c>
      <c r="H282">
        <v>1.1084458271990301</v>
      </c>
      <c r="I282">
        <v>65.364501849903405</v>
      </c>
      <c r="J282">
        <v>5.8549172163808203</v>
      </c>
      <c r="K282">
        <v>1996.8531941287899</v>
      </c>
      <c r="L282">
        <v>1689.8601641908799</v>
      </c>
      <c r="M282">
        <v>74.932901643862493</v>
      </c>
      <c r="N282">
        <v>0.91221927879711595</v>
      </c>
      <c r="O282">
        <v>1.2384598063499099</v>
      </c>
      <c r="P282">
        <v>87.210184638732002</v>
      </c>
      <c r="Q282">
        <v>-6.1453602376361001E-2</v>
      </c>
    </row>
    <row r="283" spans="1:17" x14ac:dyDescent="0.3">
      <c r="A283" t="s">
        <v>667</v>
      </c>
      <c r="B283" t="s">
        <v>668</v>
      </c>
      <c r="C283" t="str">
        <f>IFERROR(VLOOKUP(Table1[[#This Row],[Ticker]],[1]!Table2[[Symbol]:[Industry]],2,FALSE),"-")</f>
        <v>-</v>
      </c>
      <c r="D283" t="s">
        <v>170</v>
      </c>
      <c r="E283">
        <v>27619.401879370002</v>
      </c>
      <c r="F283">
        <v>1084.1500000000001</v>
      </c>
      <c r="G283">
        <v>-30.579790327121799</v>
      </c>
      <c r="H283">
        <v>-3.35231480474132</v>
      </c>
      <c r="I283">
        <v>-1.5425580464919599</v>
      </c>
      <c r="J283">
        <v>-0.993372745988235</v>
      </c>
      <c r="K283">
        <v>1071.1837118187</v>
      </c>
      <c r="L283">
        <v>1059.87286131058</v>
      </c>
      <c r="M283">
        <v>60.480086205295898</v>
      </c>
      <c r="N283">
        <v>0.53622888795087897</v>
      </c>
      <c r="O283">
        <v>24.429276391643199</v>
      </c>
      <c r="P283">
        <v>16.200428724544398</v>
      </c>
      <c r="Q283">
        <v>1.3157728004291E-2</v>
      </c>
    </row>
    <row r="284" spans="1:17" x14ac:dyDescent="0.3">
      <c r="A284" t="s">
        <v>669</v>
      </c>
      <c r="B284" t="s">
        <v>670</v>
      </c>
      <c r="C284" t="str">
        <f>IFERROR(VLOOKUP(Table1[[#This Row],[Ticker]],[1]!Table2[[Symbol]:[Industry]],2,FALSE),"-")</f>
        <v>-</v>
      </c>
      <c r="D284" t="s">
        <v>54</v>
      </c>
      <c r="E284">
        <v>27543.928239199999</v>
      </c>
      <c r="F284">
        <v>1082</v>
      </c>
      <c r="G284">
        <v>82.612221681132297</v>
      </c>
      <c r="H284">
        <v>5.1551974903107398</v>
      </c>
      <c r="I284">
        <v>37.234071223951098</v>
      </c>
      <c r="J284">
        <v>-1.56320934087176</v>
      </c>
      <c r="K284">
        <v>929.97734469988495</v>
      </c>
      <c r="L284">
        <v>746.46505314051205</v>
      </c>
      <c r="M284">
        <v>71.814383284649693</v>
      </c>
      <c r="N284">
        <v>0.610354499039648</v>
      </c>
      <c r="O284">
        <v>7.0194085027726496</v>
      </c>
      <c r="P284">
        <v>114.172604908946</v>
      </c>
      <c r="Q284">
        <v>7.6609374842216998E-2</v>
      </c>
    </row>
    <row r="285" spans="1:17" x14ac:dyDescent="0.3">
      <c r="A285" t="s">
        <v>671</v>
      </c>
      <c r="B285" t="s">
        <v>672</v>
      </c>
      <c r="C285" t="str">
        <f>IFERROR(VLOOKUP(Table1[[#This Row],[Ticker]],[1]!Table2[[Symbol]:[Industry]],2,FALSE),"-")</f>
        <v>-</v>
      </c>
      <c r="D285" t="s">
        <v>54</v>
      </c>
      <c r="E285">
        <v>27539.038061849998</v>
      </c>
      <c r="F285">
        <v>1537.55</v>
      </c>
      <c r="G285">
        <v>40.394177694795601</v>
      </c>
      <c r="H285">
        <v>12.0761118805964</v>
      </c>
      <c r="I285">
        <v>41.777318400434602</v>
      </c>
      <c r="J285">
        <v>-2.66874549511008</v>
      </c>
      <c r="K285">
        <v>1359.80477407588</v>
      </c>
      <c r="L285">
        <v>1090.0417609323199</v>
      </c>
      <c r="M285">
        <v>61.813480629175302</v>
      </c>
      <c r="N285">
        <v>0.98433390919639296</v>
      </c>
      <c r="O285">
        <v>3.0828265747455399</v>
      </c>
      <c r="P285">
        <v>112.31013532173399</v>
      </c>
      <c r="Q285">
        <v>3.3020590162798999E-2</v>
      </c>
    </row>
    <row r="286" spans="1:17" x14ac:dyDescent="0.3">
      <c r="A286" t="s">
        <v>673</v>
      </c>
      <c r="B286" t="s">
        <v>674</v>
      </c>
      <c r="C286" t="str">
        <f>IFERROR(VLOOKUP(Table1[[#This Row],[Ticker]],[1]!Table2[[Symbol]:[Industry]],2,FALSE),"-")</f>
        <v>-</v>
      </c>
      <c r="D286" t="s">
        <v>509</v>
      </c>
      <c r="E286">
        <v>27524.26936514</v>
      </c>
      <c r="F286">
        <v>1503.85</v>
      </c>
      <c r="G286">
        <v>110.607850705808</v>
      </c>
      <c r="H286">
        <v>-6.7347274000930497</v>
      </c>
      <c r="I286">
        <v>64.223829000476798</v>
      </c>
      <c r="J286">
        <v>-2.0837882853235099</v>
      </c>
      <c r="K286">
        <v>1509.72502917269</v>
      </c>
      <c r="L286">
        <v>1170.52812390286</v>
      </c>
      <c r="M286">
        <v>38.6866977186111</v>
      </c>
      <c r="N286">
        <v>0.19625074445364299</v>
      </c>
      <c r="O286">
        <v>18.0935598630182</v>
      </c>
      <c r="P286">
        <v>151.06010016694401</v>
      </c>
      <c r="Q286">
        <v>8.4429214011986997E-2</v>
      </c>
    </row>
    <row r="287" spans="1:17" hidden="1" x14ac:dyDescent="0.3">
      <c r="A287" t="s">
        <v>675</v>
      </c>
      <c r="B287" t="s">
        <v>676</v>
      </c>
      <c r="C287" t="str">
        <f>IFERROR(VLOOKUP(Table1[[#This Row],[Ticker]],[1]!Table2[[Symbol]:[Industry]],2,FALSE),"-")</f>
        <v>-</v>
      </c>
      <c r="D287" t="s">
        <v>677</v>
      </c>
      <c r="E287">
        <v>27396.523259639998</v>
      </c>
      <c r="F287">
        <v>1204.6500000000001</v>
      </c>
      <c r="G287">
        <v>147.37536030654601</v>
      </c>
      <c r="H287">
        <v>5.7387188164754903</v>
      </c>
      <c r="I287">
        <v>84.717778721900601</v>
      </c>
      <c r="J287">
        <v>-3.0874065663414401</v>
      </c>
      <c r="K287">
        <v>1156.01610644536</v>
      </c>
      <c r="M287">
        <v>49.311639334411304</v>
      </c>
      <c r="N287">
        <v>0.98632194189272404</v>
      </c>
      <c r="O287">
        <v>20.3627609679159</v>
      </c>
      <c r="P287">
        <v>227.35054347825999</v>
      </c>
    </row>
    <row r="288" spans="1:17" x14ac:dyDescent="0.3">
      <c r="A288" t="s">
        <v>678</v>
      </c>
      <c r="B288" t="s">
        <v>679</v>
      </c>
      <c r="C288" t="str">
        <f>IFERROR(VLOOKUP(Table1[[#This Row],[Ticker]],[1]!Table2[[Symbol]:[Industry]],2,FALSE),"-")</f>
        <v>-</v>
      </c>
      <c r="D288" t="s">
        <v>257</v>
      </c>
      <c r="E288">
        <v>27003.500800000002</v>
      </c>
      <c r="F288">
        <v>2438.9</v>
      </c>
      <c r="G288">
        <v>-21.2471714543343</v>
      </c>
      <c r="H288">
        <v>-7.4561088331584697</v>
      </c>
      <c r="I288">
        <v>2.9652997797477401</v>
      </c>
      <c r="J288">
        <v>-2.9830807214921902</v>
      </c>
      <c r="K288">
        <v>2510.3671992293998</v>
      </c>
      <c r="L288">
        <v>2356.83907140467</v>
      </c>
      <c r="M288">
        <v>43.388100004311603</v>
      </c>
      <c r="N288">
        <v>0.87415583128713303</v>
      </c>
      <c r="O288">
        <v>21.3661896756734</v>
      </c>
      <c r="P288">
        <v>30.060793515358299</v>
      </c>
      <c r="Q288">
        <v>4.5984203027316997E-2</v>
      </c>
    </row>
    <row r="289" spans="1:17" x14ac:dyDescent="0.3">
      <c r="A289" t="s">
        <v>680</v>
      </c>
      <c r="B289" t="s">
        <v>681</v>
      </c>
      <c r="C289" t="str">
        <f>IFERROR(VLOOKUP(Table1[[#This Row],[Ticker]],[1]!Table2[[Symbol]:[Industry]],2,FALSE),"-")</f>
        <v>-</v>
      </c>
      <c r="D289" t="s">
        <v>535</v>
      </c>
      <c r="E289">
        <v>27001.348106450001</v>
      </c>
      <c r="F289">
        <v>833.5</v>
      </c>
      <c r="G289">
        <v>3.39017738663591</v>
      </c>
      <c r="H289">
        <v>5.5026971629389703</v>
      </c>
      <c r="I289">
        <v>-12.0767019539184</v>
      </c>
      <c r="J289">
        <v>0.89017384135934297</v>
      </c>
      <c r="K289">
        <v>780.38728481450801</v>
      </c>
      <c r="L289">
        <v>735.24114497388803</v>
      </c>
      <c r="M289">
        <v>66.507702751153303</v>
      </c>
      <c r="N289">
        <v>1.7658587542369699</v>
      </c>
      <c r="O289">
        <v>5.9268146370725798</v>
      </c>
      <c r="P289">
        <v>37.122645389487502</v>
      </c>
      <c r="Q289">
        <v>-2.4043119242919998E-2</v>
      </c>
    </row>
    <row r="290" spans="1:17" x14ac:dyDescent="0.3">
      <c r="A290" t="s">
        <v>682</v>
      </c>
      <c r="B290" t="s">
        <v>683</v>
      </c>
      <c r="C290" t="str">
        <f>IFERROR(VLOOKUP(Table1[[#This Row],[Ticker]],[1]!Table2[[Symbol]:[Industry]],2,FALSE),"-")</f>
        <v>-</v>
      </c>
      <c r="D290" t="s">
        <v>252</v>
      </c>
      <c r="E290">
        <v>26893.032251299999</v>
      </c>
      <c r="F290">
        <v>2010.5</v>
      </c>
      <c r="G290">
        <v>31.070580146704099</v>
      </c>
      <c r="H290">
        <v>11.9686066474393</v>
      </c>
      <c r="I290">
        <v>11.853491883527299</v>
      </c>
      <c r="J290">
        <v>2.5040545048899099</v>
      </c>
      <c r="K290">
        <v>1744.2512185728599</v>
      </c>
      <c r="L290">
        <v>1631.5186287382101</v>
      </c>
      <c r="M290">
        <v>85.347272961000201</v>
      </c>
      <c r="N290">
        <v>2.2139785874431199</v>
      </c>
      <c r="O290">
        <v>1.9646854016413799</v>
      </c>
      <c r="P290">
        <v>76.166484118291294</v>
      </c>
      <c r="Q290">
        <v>8.6375358649549996E-2</v>
      </c>
    </row>
    <row r="291" spans="1:17" x14ac:dyDescent="0.3">
      <c r="A291" t="s">
        <v>684</v>
      </c>
      <c r="B291" t="s">
        <v>685</v>
      </c>
      <c r="C291" t="str">
        <f>IFERROR(VLOOKUP(Table1[[#This Row],[Ticker]],[1]!Table2[[Symbol]:[Industry]],2,FALSE),"-")</f>
        <v>-</v>
      </c>
      <c r="D291" t="s">
        <v>549</v>
      </c>
      <c r="E291">
        <v>26295.12320835</v>
      </c>
      <c r="F291">
        <v>5165.75</v>
      </c>
      <c r="G291">
        <v>154.47786602797899</v>
      </c>
      <c r="H291">
        <v>18.568319150619399</v>
      </c>
      <c r="I291">
        <v>22.044373629839701</v>
      </c>
      <c r="J291">
        <v>4.8962812116310204</v>
      </c>
      <c r="K291">
        <v>4370.1982221530798</v>
      </c>
      <c r="L291">
        <v>3623.4517345520298</v>
      </c>
      <c r="M291">
        <v>85.201581539636507</v>
      </c>
      <c r="N291">
        <v>0.79583048836968995</v>
      </c>
      <c r="O291">
        <v>1.97938343899723</v>
      </c>
      <c r="P291">
        <v>203.51057579318399</v>
      </c>
      <c r="Q291">
        <v>0.12872361287914399</v>
      </c>
    </row>
    <row r="292" spans="1:17" hidden="1" x14ac:dyDescent="0.3">
      <c r="A292" t="s">
        <v>686</v>
      </c>
      <c r="B292" t="s">
        <v>687</v>
      </c>
      <c r="C292" t="str">
        <f>IFERROR(VLOOKUP(Table1[[#This Row],[Ticker]],[1]!Table2[[Symbol]:[Industry]],2,FALSE),"-")</f>
        <v>-</v>
      </c>
      <c r="D292" t="s">
        <v>54</v>
      </c>
      <c r="E292">
        <v>26272.378840444999</v>
      </c>
      <c r="F292">
        <v>1389.35</v>
      </c>
      <c r="G292">
        <v>-27.843934026099301</v>
      </c>
      <c r="H292">
        <v>7.0718186962419702</v>
      </c>
      <c r="I292">
        <v>-10.738288284881399</v>
      </c>
      <c r="J292">
        <v>-2.0929981266890199</v>
      </c>
      <c r="M292">
        <v>59.894979634115899</v>
      </c>
      <c r="O292">
        <v>4.7396264440205904</v>
      </c>
      <c r="P292">
        <v>13.416326530612199</v>
      </c>
    </row>
    <row r="293" spans="1:17" x14ac:dyDescent="0.3">
      <c r="A293" t="s">
        <v>688</v>
      </c>
      <c r="B293" t="s">
        <v>689</v>
      </c>
      <c r="C293" t="str">
        <f>IFERROR(VLOOKUP(Table1[[#This Row],[Ticker]],[1]!Table2[[Symbol]:[Industry]],2,FALSE),"-")</f>
        <v>-</v>
      </c>
      <c r="D293" t="s">
        <v>443</v>
      </c>
      <c r="E293">
        <v>26054.948700000001</v>
      </c>
      <c r="F293">
        <v>3717.25</v>
      </c>
      <c r="G293">
        <v>6.1095629475000903</v>
      </c>
      <c r="H293">
        <v>-0.38286225487729397</v>
      </c>
      <c r="I293">
        <v>5.2258884680869597</v>
      </c>
      <c r="J293">
        <v>3.2145968542883501</v>
      </c>
      <c r="K293">
        <v>3540.5238305094999</v>
      </c>
      <c r="L293">
        <v>3246.4600311183799</v>
      </c>
      <c r="M293">
        <v>77.497054606956993</v>
      </c>
      <c r="N293">
        <v>0.80183697623739203</v>
      </c>
      <c r="O293">
        <v>5.9600511130539902</v>
      </c>
      <c r="P293">
        <v>48.088759635878297</v>
      </c>
      <c r="Q293">
        <v>0.111989308077193</v>
      </c>
    </row>
    <row r="294" spans="1:17" x14ac:dyDescent="0.3">
      <c r="A294" t="s">
        <v>690</v>
      </c>
      <c r="B294" t="s">
        <v>691</v>
      </c>
      <c r="C294" t="str">
        <f>IFERROR(VLOOKUP(Table1[[#This Row],[Ticker]],[1]!Table2[[Symbol]:[Industry]],2,FALSE),"-")</f>
        <v>-</v>
      </c>
      <c r="D294" t="s">
        <v>276</v>
      </c>
      <c r="E294">
        <v>25989.190639600001</v>
      </c>
      <c r="F294">
        <v>262.75</v>
      </c>
      <c r="G294">
        <v>53.226729393651901</v>
      </c>
      <c r="H294">
        <v>2.3332950988768202</v>
      </c>
      <c r="I294">
        <v>9.6768409285817008</v>
      </c>
      <c r="J294">
        <v>-2.2661981541882601</v>
      </c>
      <c r="K294">
        <v>248.90345373869201</v>
      </c>
      <c r="L294">
        <v>207.638524121762</v>
      </c>
      <c r="M294">
        <v>48.905863944040902</v>
      </c>
      <c r="N294">
        <v>0.95231233963778705</v>
      </c>
      <c r="O294">
        <v>8.2397716460513593</v>
      </c>
      <c r="P294">
        <v>98.451661631419896</v>
      </c>
      <c r="Q294">
        <v>6.4154970917117998E-2</v>
      </c>
    </row>
    <row r="295" spans="1:17" x14ac:dyDescent="0.3">
      <c r="A295" t="s">
        <v>692</v>
      </c>
      <c r="B295" t="s">
        <v>693</v>
      </c>
      <c r="C295" t="str">
        <f>IFERROR(VLOOKUP(Table1[[#This Row],[Ticker]],[1]!Table2[[Symbol]:[Industry]],2,FALSE),"-")</f>
        <v>-</v>
      </c>
      <c r="D295" t="s">
        <v>63</v>
      </c>
      <c r="E295">
        <v>25953.343448970001</v>
      </c>
      <c r="F295">
        <v>195.79</v>
      </c>
      <c r="G295">
        <v>84.733869584458702</v>
      </c>
      <c r="H295">
        <v>6.4606190278706102</v>
      </c>
      <c r="I295">
        <v>40.180133649184398</v>
      </c>
      <c r="J295">
        <v>-0.40268479472098101</v>
      </c>
      <c r="K295">
        <v>175.56396646413799</v>
      </c>
      <c r="L295">
        <v>144.11381959834699</v>
      </c>
      <c r="M295">
        <v>58.781998909235703</v>
      </c>
      <c r="N295">
        <v>1.7664213515435401</v>
      </c>
      <c r="O295">
        <v>7.2577761887736996</v>
      </c>
      <c r="P295">
        <v>137.897934386391</v>
      </c>
      <c r="Q295">
        <v>0.10000974431622001</v>
      </c>
    </row>
    <row r="296" spans="1:17" x14ac:dyDescent="0.3">
      <c r="A296" t="s">
        <v>694</v>
      </c>
      <c r="B296" t="s">
        <v>695</v>
      </c>
      <c r="C296" t="str">
        <f>IFERROR(VLOOKUP(Table1[[#This Row],[Ticker]],[1]!Table2[[Symbol]:[Industry]],2,FALSE),"-")</f>
        <v>-</v>
      </c>
      <c r="D296" t="s">
        <v>177</v>
      </c>
      <c r="E296">
        <v>25925.512727199999</v>
      </c>
      <c r="F296">
        <v>459.5</v>
      </c>
      <c r="G296">
        <v>36.118537465929101</v>
      </c>
      <c r="H296">
        <v>28.696490601731199</v>
      </c>
      <c r="I296">
        <v>12.261154556181101</v>
      </c>
      <c r="J296">
        <v>25.2408398930177</v>
      </c>
      <c r="K296">
        <v>342.388013483495</v>
      </c>
      <c r="L296">
        <v>321.74227404384601</v>
      </c>
      <c r="M296">
        <v>96.043694021887006</v>
      </c>
      <c r="N296">
        <v>4.0051154105536702</v>
      </c>
      <c r="O296">
        <v>2.2198041349292499</v>
      </c>
      <c r="P296">
        <v>80.550098231827107</v>
      </c>
      <c r="Q296">
        <v>6.5250789622990002E-3</v>
      </c>
    </row>
    <row r="297" spans="1:17" x14ac:dyDescent="0.3">
      <c r="A297" t="s">
        <v>696</v>
      </c>
      <c r="B297" t="s">
        <v>697</v>
      </c>
      <c r="C297" t="str">
        <f>IFERROR(VLOOKUP(Table1[[#This Row],[Ticker]],[1]!Table2[[Symbol]:[Industry]],2,FALSE),"-")</f>
        <v>-</v>
      </c>
      <c r="D297" t="s">
        <v>281</v>
      </c>
      <c r="E297">
        <v>25843.438504574999</v>
      </c>
      <c r="F297">
        <v>1272.45</v>
      </c>
      <c r="G297">
        <v>-6.1239638874693103</v>
      </c>
      <c r="H297">
        <v>-0.96029967777484704</v>
      </c>
      <c r="I297">
        <v>-16.555234571639598</v>
      </c>
      <c r="J297">
        <v>-1.3900916066575999</v>
      </c>
      <c r="K297">
        <v>1240.46605022161</v>
      </c>
      <c r="L297">
        <v>1205.2307231274899</v>
      </c>
      <c r="M297">
        <v>64.084431922821594</v>
      </c>
      <c r="N297">
        <v>0.88131958288170398</v>
      </c>
      <c r="O297">
        <v>13.552595386852101</v>
      </c>
      <c r="P297">
        <v>29.848461656206901</v>
      </c>
      <c r="Q297">
        <v>0.10220165338100801</v>
      </c>
    </row>
    <row r="298" spans="1:17" x14ac:dyDescent="0.3">
      <c r="A298" t="s">
        <v>698</v>
      </c>
      <c r="B298" t="s">
        <v>699</v>
      </c>
      <c r="C298" t="str">
        <f>IFERROR(VLOOKUP(Table1[[#This Row],[Ticker]],[1]!Table2[[Symbol]:[Industry]],2,FALSE),"-")</f>
        <v>-</v>
      </c>
      <c r="D298" t="s">
        <v>257</v>
      </c>
      <c r="E298">
        <v>25807.852635075</v>
      </c>
      <c r="F298">
        <v>5220.25</v>
      </c>
      <c r="G298">
        <v>-29.564390069812202</v>
      </c>
      <c r="H298">
        <v>-9.4893123022143193</v>
      </c>
      <c r="I298">
        <v>-0.48517772548340798</v>
      </c>
      <c r="J298">
        <v>-1.08425645091376</v>
      </c>
      <c r="K298">
        <v>5516.7478479998099</v>
      </c>
      <c r="L298">
        <v>5253.1636858022202</v>
      </c>
      <c r="M298">
        <v>41.534857537762697</v>
      </c>
      <c r="N298">
        <v>1.2634269194513701</v>
      </c>
      <c r="O298">
        <v>40.797854508883603</v>
      </c>
      <c r="P298">
        <v>29.711765436700201</v>
      </c>
      <c r="Q298">
        <v>4.3313847016240997E-2</v>
      </c>
    </row>
    <row r="299" spans="1:17" x14ac:dyDescent="0.3">
      <c r="A299" t="s">
        <v>700</v>
      </c>
      <c r="B299" t="s">
        <v>701</v>
      </c>
      <c r="C299" t="str">
        <f>IFERROR(VLOOKUP(Table1[[#This Row],[Ticker]],[1]!Table2[[Symbol]:[Industry]],2,FALSE),"-")</f>
        <v>-</v>
      </c>
      <c r="D299" t="s">
        <v>276</v>
      </c>
      <c r="E299">
        <v>25772.01631504</v>
      </c>
      <c r="F299">
        <v>522.1</v>
      </c>
      <c r="G299">
        <v>76.338516755519905</v>
      </c>
      <c r="H299">
        <v>16.677859418791101</v>
      </c>
      <c r="I299">
        <v>31.6257220053641</v>
      </c>
      <c r="J299">
        <v>-2.6889427687774701</v>
      </c>
      <c r="K299">
        <v>452.25401172819198</v>
      </c>
      <c r="L299">
        <v>361.713239967665</v>
      </c>
      <c r="M299">
        <v>69.266328156158295</v>
      </c>
      <c r="N299">
        <v>1.4285147395180799</v>
      </c>
      <c r="O299">
        <v>6.49300900210687</v>
      </c>
      <c r="P299">
        <v>133.080357142857</v>
      </c>
      <c r="Q299">
        <v>0.23406393253591101</v>
      </c>
    </row>
    <row r="300" spans="1:17" x14ac:dyDescent="0.3">
      <c r="A300" t="s">
        <v>702</v>
      </c>
      <c r="B300" t="s">
        <v>703</v>
      </c>
      <c r="C300" t="str">
        <f>IFERROR(VLOOKUP(Table1[[#This Row],[Ticker]],[1]!Table2[[Symbol]:[Industry]],2,FALSE),"-")</f>
        <v>-</v>
      </c>
      <c r="D300" t="s">
        <v>54</v>
      </c>
      <c r="E300">
        <v>25725.980171904001</v>
      </c>
      <c r="F300">
        <v>194.97</v>
      </c>
      <c r="G300">
        <v>56.508251682425502</v>
      </c>
      <c r="H300">
        <v>7.4111606742735203</v>
      </c>
      <c r="I300">
        <v>34.186904555538398</v>
      </c>
      <c r="J300">
        <v>-1.3989497145193599</v>
      </c>
      <c r="K300">
        <v>172.13458953511201</v>
      </c>
      <c r="L300">
        <v>146.87438407480099</v>
      </c>
      <c r="M300">
        <v>74.462955137233294</v>
      </c>
      <c r="N300">
        <v>0.66805502408781003</v>
      </c>
      <c r="O300">
        <v>0.78473611324818504</v>
      </c>
      <c r="P300">
        <v>122.822857142857</v>
      </c>
    </row>
    <row r="301" spans="1:17" x14ac:dyDescent="0.3">
      <c r="A301" t="s">
        <v>704</v>
      </c>
      <c r="B301" t="s">
        <v>705</v>
      </c>
      <c r="C301" t="str">
        <f>IFERROR(VLOOKUP(Table1[[#This Row],[Ticker]],[1]!Table2[[Symbol]:[Industry]],2,FALSE),"-")</f>
        <v>-</v>
      </c>
      <c r="D301" t="s">
        <v>706</v>
      </c>
      <c r="E301">
        <v>25640.493311999999</v>
      </c>
      <c r="F301">
        <v>2321.6</v>
      </c>
      <c r="G301">
        <v>90.817967029734803</v>
      </c>
      <c r="H301">
        <v>2.43019606848384</v>
      </c>
      <c r="I301">
        <v>46.1242586761051</v>
      </c>
      <c r="J301">
        <v>-0.25545534784648799</v>
      </c>
      <c r="K301">
        <v>2241.8994123642701</v>
      </c>
      <c r="L301">
        <v>1834.45124006689</v>
      </c>
      <c r="M301">
        <v>47.984072052989397</v>
      </c>
      <c r="N301">
        <v>1.71966474534059</v>
      </c>
      <c r="O301">
        <v>8.7611991729841403</v>
      </c>
      <c r="P301">
        <v>133.18601848131701</v>
      </c>
      <c r="Q301">
        <v>0.120796850939818</v>
      </c>
    </row>
    <row r="302" spans="1:17" hidden="1" x14ac:dyDescent="0.3">
      <c r="A302" t="s">
        <v>707</v>
      </c>
      <c r="B302" t="s">
        <v>708</v>
      </c>
      <c r="C302" t="str">
        <f>IFERROR(VLOOKUP(Table1[[#This Row],[Ticker]],[1]!Table2[[Symbol]:[Industry]],2,FALSE),"-")</f>
        <v>-</v>
      </c>
      <c r="D302" t="s">
        <v>405</v>
      </c>
      <c r="E302">
        <v>25582.918187499999</v>
      </c>
      <c r="F302">
        <v>1682.05</v>
      </c>
      <c r="G302">
        <v>223.528791546619</v>
      </c>
      <c r="H302">
        <v>57.209592071280099</v>
      </c>
      <c r="I302">
        <v>82.547376982841399</v>
      </c>
      <c r="J302">
        <v>-3.8107257022447101</v>
      </c>
      <c r="K302">
        <v>1299.6030201697799</v>
      </c>
      <c r="L302">
        <v>960.56165129475903</v>
      </c>
      <c r="M302">
        <v>82.705186395898394</v>
      </c>
      <c r="N302">
        <v>1.05799153768798</v>
      </c>
      <c r="O302">
        <v>8.7958146309562597</v>
      </c>
      <c r="P302">
        <v>336.896103896103</v>
      </c>
    </row>
    <row r="303" spans="1:17" x14ac:dyDescent="0.3">
      <c r="A303" t="s">
        <v>709</v>
      </c>
      <c r="B303" t="s">
        <v>710</v>
      </c>
      <c r="C303" t="str">
        <f>IFERROR(VLOOKUP(Table1[[#This Row],[Ticker]],[1]!Table2[[Symbol]:[Industry]],2,FALSE),"-")</f>
        <v>-</v>
      </c>
      <c r="D303" t="s">
        <v>276</v>
      </c>
      <c r="E303">
        <v>25578.72324132</v>
      </c>
      <c r="F303">
        <v>512.45000000000005</v>
      </c>
      <c r="G303">
        <v>-14.921545195404899</v>
      </c>
      <c r="H303">
        <v>-2.31849494847657</v>
      </c>
      <c r="I303">
        <v>23.1847931926767</v>
      </c>
      <c r="J303">
        <v>-5.4478220729501903</v>
      </c>
      <c r="K303">
        <v>506.348537604</v>
      </c>
      <c r="L303">
        <v>451.10031415682499</v>
      </c>
      <c r="M303">
        <v>36.355069129714302</v>
      </c>
      <c r="N303">
        <v>0.60909225494766495</v>
      </c>
      <c r="O303">
        <v>10.713240316128299</v>
      </c>
      <c r="P303">
        <v>52.469503124070201</v>
      </c>
      <c r="Q303">
        <v>-5.9181201207010002E-3</v>
      </c>
    </row>
    <row r="304" spans="1:17" x14ac:dyDescent="0.3">
      <c r="A304" t="s">
        <v>711</v>
      </c>
      <c r="B304" t="s">
        <v>712</v>
      </c>
      <c r="C304" t="str">
        <f>IFERROR(VLOOKUP(Table1[[#This Row],[Ticker]],[1]!Table2[[Symbol]:[Industry]],2,FALSE),"-")</f>
        <v>-</v>
      </c>
      <c r="D304" t="s">
        <v>552</v>
      </c>
      <c r="E304">
        <v>25318.895995170002</v>
      </c>
      <c r="F304">
        <v>974.7</v>
      </c>
      <c r="G304">
        <v>17.069721880952699</v>
      </c>
      <c r="H304">
        <v>19.0321832173078</v>
      </c>
      <c r="I304">
        <v>20.095498855882301</v>
      </c>
      <c r="J304">
        <v>11.375566728070799</v>
      </c>
      <c r="K304">
        <v>830.684297725909</v>
      </c>
      <c r="L304">
        <v>761.20618313041405</v>
      </c>
      <c r="M304">
        <v>81.834152664236996</v>
      </c>
      <c r="N304">
        <v>1.80343065386063</v>
      </c>
      <c r="O304">
        <v>2.0826921103929301</v>
      </c>
      <c r="P304">
        <v>61.374172185430403</v>
      </c>
      <c r="Q304">
        <v>6.0667261096721999E-2</v>
      </c>
    </row>
    <row r="305" spans="1:17" hidden="1" x14ac:dyDescent="0.3">
      <c r="A305" t="s">
        <v>713</v>
      </c>
      <c r="B305" t="s">
        <v>714</v>
      </c>
      <c r="C305" t="str">
        <f>IFERROR(VLOOKUP(Table1[[#This Row],[Ticker]],[1]!Table2[[Symbol]:[Industry]],2,FALSE),"-")</f>
        <v>-</v>
      </c>
      <c r="D305" t="s">
        <v>127</v>
      </c>
      <c r="E305">
        <v>24996.802578479899</v>
      </c>
      <c r="F305">
        <v>411.3</v>
      </c>
      <c r="G305">
        <v>54.373550886407699</v>
      </c>
      <c r="H305">
        <v>-8.5346063940250794</v>
      </c>
      <c r="I305">
        <v>-29.269147135932901</v>
      </c>
      <c r="J305">
        <v>-2.7948457104725999</v>
      </c>
      <c r="K305">
        <v>430.976359938369</v>
      </c>
      <c r="L305">
        <v>404.82323319775003</v>
      </c>
      <c r="M305">
        <v>41.3823045781118</v>
      </c>
      <c r="N305">
        <v>0.26130533372054299</v>
      </c>
      <c r="O305">
        <v>40.371991247264702</v>
      </c>
      <c r="P305">
        <v>86.784741144414099</v>
      </c>
      <c r="Q305">
        <v>3.9341089376676998E-2</v>
      </c>
    </row>
    <row r="306" spans="1:17" x14ac:dyDescent="0.3">
      <c r="A306" t="s">
        <v>715</v>
      </c>
      <c r="B306" t="s">
        <v>716</v>
      </c>
      <c r="C306" t="str">
        <f>IFERROR(VLOOKUP(Table1[[#This Row],[Ticker]],[1]!Table2[[Symbol]:[Industry]],2,FALSE),"-")</f>
        <v>-</v>
      </c>
      <c r="D306" t="s">
        <v>54</v>
      </c>
      <c r="E306">
        <v>24936.1182725</v>
      </c>
      <c r="F306">
        <v>462.5</v>
      </c>
      <c r="G306">
        <v>-12.7694362315932</v>
      </c>
      <c r="H306">
        <v>3.6796671279695898</v>
      </c>
      <c r="I306">
        <v>0.14807419151527401</v>
      </c>
      <c r="J306">
        <v>3.7318886555809399</v>
      </c>
      <c r="K306">
        <v>443.96232754487102</v>
      </c>
      <c r="L306">
        <v>424.331511088784</v>
      </c>
      <c r="M306">
        <v>66.062213118422306</v>
      </c>
      <c r="N306">
        <v>0.78305213559760001</v>
      </c>
      <c r="O306">
        <v>4.7135135135135204</v>
      </c>
      <c r="P306">
        <v>32.3697767601602</v>
      </c>
      <c r="Q306">
        <v>-8.3166654757512004E-2</v>
      </c>
    </row>
    <row r="307" spans="1:17" x14ac:dyDescent="0.3">
      <c r="A307" t="s">
        <v>717</v>
      </c>
      <c r="B307" t="s">
        <v>718</v>
      </c>
      <c r="C307" t="str">
        <f>IFERROR(VLOOKUP(Table1[[#This Row],[Ticker]],[1]!Table2[[Symbol]:[Industry]],2,FALSE),"-")</f>
        <v>-</v>
      </c>
      <c r="D307" t="s">
        <v>46</v>
      </c>
      <c r="E307">
        <v>24157.14601135</v>
      </c>
      <c r="F307">
        <v>256.85000000000002</v>
      </c>
      <c r="G307">
        <v>70.833580594708707</v>
      </c>
      <c r="H307">
        <v>-9.4175660577735805</v>
      </c>
      <c r="I307">
        <v>-0.55326306759854105</v>
      </c>
      <c r="J307">
        <v>-3.11659002709282</v>
      </c>
      <c r="K307">
        <v>273.42013079492898</v>
      </c>
      <c r="L307">
        <v>233.40244897180301</v>
      </c>
      <c r="M307">
        <v>28.044152228608301</v>
      </c>
      <c r="N307">
        <v>0.23603009739931699</v>
      </c>
      <c r="O307">
        <v>36.889234962040099</v>
      </c>
      <c r="P307">
        <v>114.041666666666</v>
      </c>
      <c r="Q307">
        <v>0.172365805389295</v>
      </c>
    </row>
    <row r="308" spans="1:17" x14ac:dyDescent="0.3">
      <c r="A308" t="s">
        <v>719</v>
      </c>
      <c r="B308" t="s">
        <v>720</v>
      </c>
      <c r="C308" t="str">
        <f>IFERROR(VLOOKUP(Table1[[#This Row],[Ticker]],[1]!Table2[[Symbol]:[Industry]],2,FALSE),"-")</f>
        <v>-</v>
      </c>
      <c r="D308" t="s">
        <v>104</v>
      </c>
      <c r="E308">
        <v>24089.767060999999</v>
      </c>
      <c r="F308">
        <v>298</v>
      </c>
      <c r="G308">
        <v>-42.483251188036299</v>
      </c>
      <c r="H308">
        <v>-3.76464525797397</v>
      </c>
      <c r="I308">
        <v>-11.0799233754404</v>
      </c>
      <c r="J308">
        <v>-0.98755730945607301</v>
      </c>
      <c r="K308">
        <v>288.91235452597698</v>
      </c>
      <c r="L308">
        <v>292.08474027600698</v>
      </c>
      <c r="M308">
        <v>57.090860607585903</v>
      </c>
      <c r="N308">
        <v>0.74355578871551897</v>
      </c>
      <c r="O308">
        <v>19.8993288590604</v>
      </c>
      <c r="P308">
        <v>18.324399444113499</v>
      </c>
      <c r="Q308">
        <v>-0.10527488254734101</v>
      </c>
    </row>
    <row r="309" spans="1:17" x14ac:dyDescent="0.3">
      <c r="A309" t="s">
        <v>721</v>
      </c>
      <c r="B309" t="s">
        <v>722</v>
      </c>
      <c r="C309" t="str">
        <f>IFERROR(VLOOKUP(Table1[[#This Row],[Ticker]],[1]!Table2[[Symbol]:[Industry]],2,FALSE),"-")</f>
        <v>-</v>
      </c>
      <c r="D309" t="s">
        <v>723</v>
      </c>
      <c r="E309">
        <v>24081.831828750001</v>
      </c>
      <c r="F309">
        <v>2377.5</v>
      </c>
      <c r="G309">
        <v>40.047139947475898</v>
      </c>
      <c r="H309">
        <v>25.990704311825301</v>
      </c>
      <c r="I309">
        <v>34.664695936393898</v>
      </c>
      <c r="J309">
        <v>2.9427342201924001</v>
      </c>
      <c r="K309">
        <v>2041.52077894588</v>
      </c>
      <c r="L309">
        <v>1737.5510837449201</v>
      </c>
      <c r="M309">
        <v>80.288439996155802</v>
      </c>
      <c r="N309">
        <v>1.2975040592831</v>
      </c>
      <c r="O309">
        <v>1.2050473186119901</v>
      </c>
      <c r="P309">
        <v>90.184785217182593</v>
      </c>
      <c r="Q309">
        <v>8.8745404587431007E-2</v>
      </c>
    </row>
    <row r="310" spans="1:17" x14ac:dyDescent="0.3">
      <c r="A310" t="s">
        <v>724</v>
      </c>
      <c r="B310" t="s">
        <v>725</v>
      </c>
      <c r="C310" t="str">
        <f>IFERROR(VLOOKUP(Table1[[#This Row],[Ticker]],[1]!Table2[[Symbol]:[Industry]],2,FALSE),"-")</f>
        <v>-</v>
      </c>
      <c r="D310" t="s">
        <v>46</v>
      </c>
      <c r="E310">
        <v>23806.383062000001</v>
      </c>
      <c r="F310">
        <v>926</v>
      </c>
      <c r="G310">
        <v>6.5828014651851801</v>
      </c>
      <c r="H310">
        <v>3.6446203331417002</v>
      </c>
      <c r="I310">
        <v>15.481374247650599</v>
      </c>
      <c r="J310">
        <v>4.1365613625721798</v>
      </c>
      <c r="K310">
        <v>855.85307039548695</v>
      </c>
      <c r="L310">
        <v>757.648757936013</v>
      </c>
      <c r="M310">
        <v>70.917859026496004</v>
      </c>
      <c r="N310">
        <v>2.3176160461592401</v>
      </c>
      <c r="O310">
        <v>4.6436285097192203</v>
      </c>
      <c r="P310">
        <v>68.348331969820904</v>
      </c>
      <c r="Q310">
        <v>8.0770044300839006E-2</v>
      </c>
    </row>
    <row r="311" spans="1:17" x14ac:dyDescent="0.3">
      <c r="A311" t="s">
        <v>726</v>
      </c>
      <c r="B311" t="s">
        <v>727</v>
      </c>
      <c r="C311" t="str">
        <f>IFERROR(VLOOKUP(Table1[[#This Row],[Ticker]],[1]!Table2[[Symbol]:[Industry]],2,FALSE),"-")</f>
        <v>-</v>
      </c>
      <c r="D311" t="s">
        <v>405</v>
      </c>
      <c r="E311">
        <v>23729.37564192</v>
      </c>
      <c r="F311">
        <v>1057.5999999999999</v>
      </c>
      <c r="G311">
        <v>-32.654102946894398</v>
      </c>
      <c r="H311">
        <v>1.1446429093177399</v>
      </c>
      <c r="I311">
        <v>0.170183479308819</v>
      </c>
      <c r="J311">
        <v>-0.78360871775412999</v>
      </c>
      <c r="K311">
        <v>975.38511978100303</v>
      </c>
      <c r="L311">
        <v>930.41474588368305</v>
      </c>
      <c r="M311">
        <v>60.140436983790998</v>
      </c>
      <c r="N311">
        <v>0.93301721996146703</v>
      </c>
      <c r="O311">
        <v>7.7864977307110497</v>
      </c>
      <c r="P311">
        <v>43.578604398588098</v>
      </c>
      <c r="Q311">
        <v>-7.1672398799293005E-2</v>
      </c>
    </row>
    <row r="312" spans="1:17" x14ac:dyDescent="0.3">
      <c r="A312" t="s">
        <v>728</v>
      </c>
      <c r="B312" t="s">
        <v>729</v>
      </c>
      <c r="C312" t="str">
        <f>IFERROR(VLOOKUP(Table1[[#This Row],[Ticker]],[1]!Table2[[Symbol]:[Industry]],2,FALSE),"-")</f>
        <v>-</v>
      </c>
      <c r="D312" t="s">
        <v>730</v>
      </c>
      <c r="E312">
        <v>23589.356582929999</v>
      </c>
      <c r="F312">
        <v>555.70000000000005</v>
      </c>
      <c r="G312">
        <v>16.750469452141001</v>
      </c>
      <c r="H312">
        <v>-3.5049379029191798</v>
      </c>
      <c r="I312">
        <v>38.497897731407598</v>
      </c>
      <c r="J312">
        <v>2.0634123835963498</v>
      </c>
      <c r="K312">
        <v>584.18541102817096</v>
      </c>
      <c r="L312">
        <v>477.60038403196199</v>
      </c>
      <c r="M312">
        <v>45.915417645046197</v>
      </c>
      <c r="N312">
        <v>0.45039962461999</v>
      </c>
      <c r="O312">
        <v>34.622998020514601</v>
      </c>
      <c r="P312">
        <v>108.283358320839</v>
      </c>
      <c r="Q312">
        <v>0.245377486951214</v>
      </c>
    </row>
    <row r="313" spans="1:17" x14ac:dyDescent="0.3">
      <c r="A313" t="s">
        <v>731</v>
      </c>
      <c r="B313" t="s">
        <v>732</v>
      </c>
      <c r="C313" t="str">
        <f>IFERROR(VLOOKUP(Table1[[#This Row],[Ticker]],[1]!Table2[[Symbol]:[Industry]],2,FALSE),"-")</f>
        <v>-</v>
      </c>
      <c r="D313" t="s">
        <v>305</v>
      </c>
      <c r="E313">
        <v>23563.722377760001</v>
      </c>
      <c r="F313">
        <v>376.8</v>
      </c>
      <c r="G313">
        <v>19.517256926778899</v>
      </c>
      <c r="H313">
        <v>-12.2037152756801</v>
      </c>
      <c r="I313">
        <v>-19.831248943375002</v>
      </c>
      <c r="J313">
        <v>-1.4105753466338999</v>
      </c>
      <c r="K313">
        <v>403.11209739098803</v>
      </c>
      <c r="L313">
        <v>378.05197015433203</v>
      </c>
      <c r="M313">
        <v>41.3087439358697</v>
      </c>
      <c r="N313">
        <v>0.99209826435675397</v>
      </c>
      <c r="O313">
        <v>33.280254777069999</v>
      </c>
      <c r="P313">
        <v>83.3130625152031</v>
      </c>
      <c r="Q313">
        <v>0.14654942985515601</v>
      </c>
    </row>
    <row r="314" spans="1:17" x14ac:dyDescent="0.3">
      <c r="A314" t="s">
        <v>733</v>
      </c>
      <c r="B314" t="s">
        <v>734</v>
      </c>
      <c r="C314" t="str">
        <f>IFERROR(VLOOKUP(Table1[[#This Row],[Ticker]],[1]!Table2[[Symbol]:[Industry]],2,FALSE),"-")</f>
        <v>-</v>
      </c>
      <c r="D314" t="s">
        <v>163</v>
      </c>
      <c r="E314">
        <v>23294.0201846399</v>
      </c>
      <c r="F314">
        <v>732.8</v>
      </c>
      <c r="G314">
        <v>55.253183187250798</v>
      </c>
      <c r="H314">
        <v>18.845406671182399</v>
      </c>
      <c r="I314">
        <v>29.566234792841499</v>
      </c>
      <c r="J314">
        <v>-3.5831137636900201</v>
      </c>
      <c r="K314">
        <v>671.11500611296105</v>
      </c>
      <c r="L314">
        <v>550.45790692902995</v>
      </c>
      <c r="M314">
        <v>51.788999452108797</v>
      </c>
      <c r="N314">
        <v>0.59822892446740406</v>
      </c>
      <c r="O314">
        <v>15.1678493449781</v>
      </c>
      <c r="P314">
        <v>134.87179487179401</v>
      </c>
      <c r="Q314">
        <v>0.16234626588263401</v>
      </c>
    </row>
    <row r="315" spans="1:17" x14ac:dyDescent="0.3">
      <c r="A315" t="s">
        <v>735</v>
      </c>
      <c r="B315" t="s">
        <v>736</v>
      </c>
      <c r="C315" t="str">
        <f>IFERROR(VLOOKUP(Table1[[#This Row],[Ticker]],[1]!Table2[[Symbol]:[Industry]],2,FALSE),"-")</f>
        <v>-</v>
      </c>
      <c r="D315" t="s">
        <v>170</v>
      </c>
      <c r="E315">
        <v>23185.9708976</v>
      </c>
      <c r="F315">
        <v>7875.2</v>
      </c>
      <c r="G315">
        <v>-22.255870885838998</v>
      </c>
      <c r="H315">
        <v>0.60188283484861405</v>
      </c>
      <c r="I315">
        <v>14.6642769281219</v>
      </c>
      <c r="J315">
        <v>1.1331586989493401</v>
      </c>
      <c r="K315">
        <v>7401.25513813421</v>
      </c>
      <c r="L315">
        <v>6791.1188572617802</v>
      </c>
      <c r="M315">
        <v>51.037382261735097</v>
      </c>
      <c r="N315">
        <v>0.45927290147914401</v>
      </c>
      <c r="O315">
        <v>3.30404307192198</v>
      </c>
      <c r="P315">
        <v>52.182188855715602</v>
      </c>
      <c r="Q315">
        <v>-8.2348452386564006E-2</v>
      </c>
    </row>
    <row r="316" spans="1:17" x14ac:dyDescent="0.3">
      <c r="A316" t="s">
        <v>737</v>
      </c>
      <c r="B316" t="s">
        <v>738</v>
      </c>
      <c r="C316" t="str">
        <f>IFERROR(VLOOKUP(Table1[[#This Row],[Ticker]],[1]!Table2[[Symbol]:[Industry]],2,FALSE),"-")</f>
        <v>-</v>
      </c>
      <c r="D316" t="s">
        <v>535</v>
      </c>
      <c r="E316">
        <v>23077.692449955</v>
      </c>
      <c r="F316">
        <v>2560.35</v>
      </c>
      <c r="G316">
        <v>3.1468881705334999</v>
      </c>
      <c r="H316">
        <v>15.291734989685301</v>
      </c>
      <c r="I316">
        <v>-22.589123593674799</v>
      </c>
      <c r="J316">
        <v>-2.2034655929712699</v>
      </c>
      <c r="K316">
        <v>2406.3936198299698</v>
      </c>
      <c r="L316">
        <v>2501.9607834380299</v>
      </c>
      <c r="M316">
        <v>58.042252447988297</v>
      </c>
      <c r="N316">
        <v>2.5076404257543699</v>
      </c>
      <c r="O316">
        <v>52.166695959536703</v>
      </c>
      <c r="P316">
        <v>50.167155425219903</v>
      </c>
      <c r="Q316">
        <v>7.4282982894339003E-2</v>
      </c>
    </row>
    <row r="317" spans="1:17" hidden="1" x14ac:dyDescent="0.3">
      <c r="A317" t="s">
        <v>739</v>
      </c>
      <c r="B317" t="s">
        <v>740</v>
      </c>
      <c r="C317" t="str">
        <f>IFERROR(VLOOKUP(Table1[[#This Row],[Ticker]],[1]!Table2[[Symbol]:[Industry]],2,FALSE),"-")</f>
        <v>-</v>
      </c>
      <c r="D317" t="s">
        <v>741</v>
      </c>
      <c r="E317">
        <v>23025.673136879999</v>
      </c>
      <c r="F317">
        <v>102.71</v>
      </c>
      <c r="G317">
        <v>73.078867484012306</v>
      </c>
      <c r="H317">
        <v>-2.2315334085830401</v>
      </c>
      <c r="I317">
        <v>12.678878475104399</v>
      </c>
      <c r="J317">
        <v>1.10704283173817</v>
      </c>
      <c r="K317">
        <v>99.838316985497997</v>
      </c>
      <c r="L317">
        <v>84.259465044592403</v>
      </c>
      <c r="M317">
        <v>50.681017208567297</v>
      </c>
      <c r="N317">
        <v>0.40006523520413201</v>
      </c>
      <c r="O317">
        <v>3.7873624768766501</v>
      </c>
      <c r="P317">
        <v>107.453039789941</v>
      </c>
      <c r="Q317">
        <v>2.0612820630179999E-2</v>
      </c>
    </row>
    <row r="318" spans="1:17" x14ac:dyDescent="0.3">
      <c r="A318" t="s">
        <v>742</v>
      </c>
      <c r="B318" t="s">
        <v>743</v>
      </c>
      <c r="C318" t="str">
        <f>IFERROR(VLOOKUP(Table1[[#This Row],[Ticker]],[1]!Table2[[Symbol]:[Industry]],2,FALSE),"-")</f>
        <v>-</v>
      </c>
      <c r="D318" t="s">
        <v>640</v>
      </c>
      <c r="E318">
        <v>22973.926353210001</v>
      </c>
      <c r="F318">
        <v>1341.9</v>
      </c>
      <c r="G318">
        <v>18.563429424996698</v>
      </c>
      <c r="H318">
        <v>6.4392905731476997</v>
      </c>
      <c r="I318">
        <v>65.211413692634295</v>
      </c>
      <c r="J318">
        <v>0.78255359695807003</v>
      </c>
      <c r="K318">
        <v>1275.19961307992</v>
      </c>
      <c r="L318">
        <v>1070.6944854337701</v>
      </c>
      <c r="M318">
        <v>65.2542290347766</v>
      </c>
      <c r="N318">
        <v>0.56958164139233303</v>
      </c>
      <c r="O318">
        <v>11.409195916238099</v>
      </c>
      <c r="P318">
        <v>106.04990403071</v>
      </c>
      <c r="Q318">
        <v>0.103286958971614</v>
      </c>
    </row>
    <row r="319" spans="1:17" x14ac:dyDescent="0.3">
      <c r="A319" t="s">
        <v>744</v>
      </c>
      <c r="B319" t="s">
        <v>745</v>
      </c>
      <c r="C319" t="str">
        <f>IFERROR(VLOOKUP(Table1[[#This Row],[Ticker]],[1]!Table2[[Symbol]:[Industry]],2,FALSE),"-")</f>
        <v>-</v>
      </c>
      <c r="D319" t="s">
        <v>405</v>
      </c>
      <c r="E319">
        <v>22953.72184812</v>
      </c>
      <c r="F319">
        <v>6449.1</v>
      </c>
      <c r="G319">
        <v>116.789591395344</v>
      </c>
      <c r="H319">
        <v>-3.4264557665697302</v>
      </c>
      <c r="I319">
        <v>44.430826873564797</v>
      </c>
      <c r="J319">
        <v>0.93522239653290695</v>
      </c>
      <c r="K319">
        <v>5817.5657107029301</v>
      </c>
      <c r="L319">
        <v>4548.9028321491196</v>
      </c>
      <c r="M319">
        <v>57.298739057820001</v>
      </c>
      <c r="N319">
        <v>2.0924603876385</v>
      </c>
      <c r="O319">
        <v>6.9738413111906903</v>
      </c>
      <c r="P319">
        <v>207.1</v>
      </c>
    </row>
    <row r="320" spans="1:17" x14ac:dyDescent="0.3">
      <c r="A320" t="s">
        <v>746</v>
      </c>
      <c r="B320" t="s">
        <v>747</v>
      </c>
      <c r="C320" t="str">
        <f>IFERROR(VLOOKUP(Table1[[#This Row],[Ticker]],[1]!Table2[[Symbol]:[Industry]],2,FALSE),"-")</f>
        <v>-</v>
      </c>
      <c r="D320" t="s">
        <v>573</v>
      </c>
      <c r="E320">
        <v>22726.204082970002</v>
      </c>
      <c r="F320">
        <v>626.9</v>
      </c>
      <c r="G320">
        <v>-4.58552668955436</v>
      </c>
      <c r="H320">
        <v>-16.636306693793301</v>
      </c>
      <c r="I320">
        <v>-20.127450210617202</v>
      </c>
      <c r="J320">
        <v>-0.31674343838959801</v>
      </c>
      <c r="K320">
        <v>670.13447430243195</v>
      </c>
      <c r="L320">
        <v>649.48179106269401</v>
      </c>
      <c r="M320">
        <v>37.824812546399997</v>
      </c>
      <c r="N320">
        <v>1.0062700323398099</v>
      </c>
      <c r="O320">
        <v>22.706970808741399</v>
      </c>
      <c r="P320">
        <v>43.127853881278497</v>
      </c>
      <c r="Q320">
        <v>-6.9816472406457997E-2</v>
      </c>
    </row>
    <row r="321" spans="1:17" x14ac:dyDescent="0.3">
      <c r="A321" t="s">
        <v>748</v>
      </c>
      <c r="B321" t="s">
        <v>749</v>
      </c>
      <c r="C321" t="str">
        <f>IFERROR(VLOOKUP(Table1[[#This Row],[Ticker]],[1]!Table2[[Symbol]:[Industry]],2,FALSE),"-")</f>
        <v>-</v>
      </c>
      <c r="D321" t="s">
        <v>750</v>
      </c>
      <c r="E321">
        <v>22653.01838025</v>
      </c>
      <c r="F321">
        <v>1615.5</v>
      </c>
      <c r="G321">
        <v>19.358313208706502</v>
      </c>
      <c r="H321">
        <v>10.0569694050238</v>
      </c>
      <c r="I321">
        <v>30.626971434289601</v>
      </c>
      <c r="J321">
        <v>-1.8684433366617399</v>
      </c>
      <c r="K321">
        <v>1478.9075875941201</v>
      </c>
      <c r="L321">
        <v>1267.99541598408</v>
      </c>
      <c r="M321">
        <v>51.243341003068899</v>
      </c>
      <c r="N321">
        <v>0.55235642858982803</v>
      </c>
      <c r="O321">
        <v>6.1590838749613104</v>
      </c>
      <c r="P321">
        <v>63.487324798866503</v>
      </c>
      <c r="Q321">
        <v>4.3089580820966998E-2</v>
      </c>
    </row>
    <row r="322" spans="1:17" x14ac:dyDescent="0.3">
      <c r="A322" t="s">
        <v>751</v>
      </c>
      <c r="B322" t="s">
        <v>752</v>
      </c>
      <c r="C322" t="str">
        <f>IFERROR(VLOOKUP(Table1[[#This Row],[Ticker]],[1]!Table2[[Symbol]:[Industry]],2,FALSE),"-")</f>
        <v>-</v>
      </c>
      <c r="D322" t="s">
        <v>215</v>
      </c>
      <c r="E322">
        <v>22500.416513519998</v>
      </c>
      <c r="F322">
        <v>1385.1</v>
      </c>
      <c r="G322">
        <v>73.385910389603595</v>
      </c>
      <c r="H322">
        <v>-1.40510768859446</v>
      </c>
      <c r="I322">
        <v>28.110163017375399</v>
      </c>
      <c r="J322">
        <v>2.3470875056573699</v>
      </c>
      <c r="K322">
        <v>1272.3806221320599</v>
      </c>
      <c r="L322">
        <v>1071.4756391839801</v>
      </c>
      <c r="M322">
        <v>79.362961873239797</v>
      </c>
      <c r="N322">
        <v>0.57637733750792297</v>
      </c>
      <c r="O322">
        <v>3.0864197530864099</v>
      </c>
      <c r="P322">
        <v>130.37006237006199</v>
      </c>
      <c r="Q322">
        <v>0.15946088463428701</v>
      </c>
    </row>
    <row r="323" spans="1:17" x14ac:dyDescent="0.3">
      <c r="A323" t="s">
        <v>753</v>
      </c>
      <c r="B323" t="s">
        <v>754</v>
      </c>
      <c r="C323" t="str">
        <f>IFERROR(VLOOKUP(Table1[[#This Row],[Ticker]],[1]!Table2[[Symbol]:[Industry]],2,FALSE),"-")</f>
        <v>-</v>
      </c>
      <c r="D323" t="s">
        <v>204</v>
      </c>
      <c r="E323">
        <v>22342.795591400001</v>
      </c>
      <c r="F323">
        <v>1889.5</v>
      </c>
      <c r="G323">
        <v>-3.60181890142437</v>
      </c>
      <c r="H323">
        <v>-5.9366555650184401</v>
      </c>
      <c r="I323">
        <v>-24.957843384420901</v>
      </c>
      <c r="J323">
        <v>-1.3607147138722699</v>
      </c>
      <c r="K323">
        <v>1962.11040115784</v>
      </c>
      <c r="L323">
        <v>1809.40037380903</v>
      </c>
      <c r="M323">
        <v>41.544104939251298</v>
      </c>
      <c r="N323">
        <v>0.40659691453187702</v>
      </c>
      <c r="O323">
        <v>28.518126488488999</v>
      </c>
      <c r="P323">
        <v>69.713028248080093</v>
      </c>
      <c r="Q323">
        <v>0.22025401584149501</v>
      </c>
    </row>
    <row r="324" spans="1:17" x14ac:dyDescent="0.3">
      <c r="A324" t="s">
        <v>755</v>
      </c>
      <c r="B324" t="s">
        <v>756</v>
      </c>
      <c r="C324" t="str">
        <f>IFERROR(VLOOKUP(Table1[[#This Row],[Ticker]],[1]!Table2[[Symbol]:[Industry]],2,FALSE),"-")</f>
        <v>-</v>
      </c>
      <c r="D324" t="s">
        <v>204</v>
      </c>
      <c r="E324">
        <v>22321.682262679999</v>
      </c>
      <c r="F324">
        <v>588.4</v>
      </c>
      <c r="G324">
        <v>-15.535497371696099</v>
      </c>
      <c r="H324">
        <v>-2.3294986432571498</v>
      </c>
      <c r="I324">
        <v>18.4817095012823</v>
      </c>
      <c r="J324">
        <v>1.0875229434281199</v>
      </c>
      <c r="K324">
        <v>566.17123276168604</v>
      </c>
      <c r="L324">
        <v>520.213997816801</v>
      </c>
      <c r="M324">
        <v>71.228111637357799</v>
      </c>
      <c r="N324">
        <v>0.720410629920194</v>
      </c>
      <c r="O324">
        <v>5.7783820530251404</v>
      </c>
      <c r="P324">
        <v>44.641101278269403</v>
      </c>
      <c r="Q324">
        <v>9.7395922782397004E-2</v>
      </c>
    </row>
    <row r="325" spans="1:17" x14ac:dyDescent="0.3">
      <c r="A325" t="s">
        <v>757</v>
      </c>
      <c r="B325" t="s">
        <v>758</v>
      </c>
      <c r="C325" t="str">
        <f>IFERROR(VLOOKUP(Table1[[#This Row],[Ticker]],[1]!Table2[[Symbol]:[Industry]],2,FALSE),"-")</f>
        <v>-</v>
      </c>
      <c r="D325" t="s">
        <v>127</v>
      </c>
      <c r="E325">
        <v>22300.083266235</v>
      </c>
      <c r="F325">
        <v>802.05</v>
      </c>
      <c r="G325">
        <v>37.097490420256797</v>
      </c>
      <c r="H325">
        <v>7.2790420959197704</v>
      </c>
      <c r="I325">
        <v>3.5321094718864798</v>
      </c>
      <c r="J325">
        <v>-3.3514969382132098</v>
      </c>
      <c r="K325">
        <v>726.50811155325903</v>
      </c>
      <c r="L325">
        <v>628.27281811801504</v>
      </c>
      <c r="M325">
        <v>61.404930886406</v>
      </c>
      <c r="N325">
        <v>2.3184333087916902</v>
      </c>
      <c r="O325">
        <v>5.2926874883111896</v>
      </c>
      <c r="P325">
        <v>90.873393622084706</v>
      </c>
      <c r="Q325">
        <v>6.9341434642375993E-2</v>
      </c>
    </row>
    <row r="326" spans="1:17" x14ac:dyDescent="0.3">
      <c r="A326" t="s">
        <v>759</v>
      </c>
      <c r="B326" t="s">
        <v>760</v>
      </c>
      <c r="C326" t="str">
        <f>IFERROR(VLOOKUP(Table1[[#This Row],[Ticker]],[1]!Table2[[Symbol]:[Industry]],2,FALSE),"-")</f>
        <v>-</v>
      </c>
      <c r="D326" t="s">
        <v>51</v>
      </c>
      <c r="E326">
        <v>22274.283292799999</v>
      </c>
      <c r="F326">
        <v>761.6</v>
      </c>
      <c r="G326">
        <v>-27.2789483139582</v>
      </c>
      <c r="H326">
        <v>-1.8926445196941599</v>
      </c>
      <c r="I326">
        <v>-5.69265962197953</v>
      </c>
      <c r="J326">
        <v>1.46842339888357</v>
      </c>
      <c r="K326">
        <v>747.47315345535401</v>
      </c>
      <c r="L326">
        <v>732.94957689691705</v>
      </c>
      <c r="M326">
        <v>72.052940116398204</v>
      </c>
      <c r="N326">
        <v>0.69572543296525602</v>
      </c>
      <c r="O326">
        <v>13.28125</v>
      </c>
      <c r="P326">
        <v>26.922756436963599</v>
      </c>
    </row>
    <row r="327" spans="1:17" x14ac:dyDescent="0.3">
      <c r="A327" t="s">
        <v>761</v>
      </c>
      <c r="B327" t="s">
        <v>762</v>
      </c>
      <c r="C327" t="str">
        <f>IFERROR(VLOOKUP(Table1[[#This Row],[Ticker]],[1]!Table2[[Symbol]:[Industry]],2,FALSE),"-")</f>
        <v>-</v>
      </c>
      <c r="D327" t="s">
        <v>257</v>
      </c>
      <c r="E327">
        <v>22221.258028479999</v>
      </c>
      <c r="F327">
        <v>702.8</v>
      </c>
      <c r="G327">
        <v>12.6056277768526</v>
      </c>
      <c r="H327">
        <v>-2.2984221969230401</v>
      </c>
      <c r="I327">
        <v>-10.712502107459001</v>
      </c>
      <c r="J327">
        <v>-1.92152070750389</v>
      </c>
      <c r="K327">
        <v>673.51505291273804</v>
      </c>
      <c r="L327">
        <v>626.159485316717</v>
      </c>
      <c r="M327">
        <v>61.847223256258999</v>
      </c>
      <c r="N327">
        <v>1.73123871649092</v>
      </c>
      <c r="O327">
        <v>13.6809903244166</v>
      </c>
      <c r="P327">
        <v>50.556983718937403</v>
      </c>
      <c r="Q327">
        <v>0.115452060553024</v>
      </c>
    </row>
    <row r="328" spans="1:17" x14ac:dyDescent="0.3">
      <c r="A328" t="s">
        <v>763</v>
      </c>
      <c r="B328" t="s">
        <v>764</v>
      </c>
      <c r="C328" t="str">
        <f>IFERROR(VLOOKUP(Table1[[#This Row],[Ticker]],[1]!Table2[[Symbol]:[Industry]],2,FALSE),"-")</f>
        <v>-</v>
      </c>
      <c r="D328" t="s">
        <v>517</v>
      </c>
      <c r="E328">
        <v>22193.028352950001</v>
      </c>
      <c r="F328">
        <v>1451.1</v>
      </c>
      <c r="G328">
        <v>3.1114017783300798</v>
      </c>
      <c r="H328">
        <v>-6.1227849908141403</v>
      </c>
      <c r="I328">
        <v>38.4404337895512</v>
      </c>
      <c r="J328">
        <v>-3.46137955882832</v>
      </c>
      <c r="K328">
        <v>1474.9250827345099</v>
      </c>
      <c r="L328">
        <v>1248.3441385046799</v>
      </c>
      <c r="M328">
        <v>42.297106125793</v>
      </c>
      <c r="N328">
        <v>1.1861463340773499</v>
      </c>
      <c r="O328">
        <v>17.1525049962097</v>
      </c>
      <c r="P328">
        <v>74.568421052631507</v>
      </c>
      <c r="Q328">
        <v>0.12182032781494199</v>
      </c>
    </row>
    <row r="329" spans="1:17" x14ac:dyDescent="0.3">
      <c r="A329" t="s">
        <v>765</v>
      </c>
      <c r="B329" t="s">
        <v>766</v>
      </c>
      <c r="C329" t="str">
        <f>IFERROR(VLOOKUP(Table1[[#This Row],[Ticker]],[1]!Table2[[Symbol]:[Industry]],2,FALSE),"-")</f>
        <v>-</v>
      </c>
      <c r="D329" t="s">
        <v>298</v>
      </c>
      <c r="E329">
        <v>21839.06077665</v>
      </c>
      <c r="F329">
        <v>1985.1</v>
      </c>
      <c r="G329">
        <v>-18.062074283032899</v>
      </c>
      <c r="H329">
        <v>9.9848280355063199</v>
      </c>
      <c r="I329">
        <v>-15.3067823750267</v>
      </c>
      <c r="J329">
        <v>-3.9026209748751701</v>
      </c>
      <c r="K329">
        <v>1857.2956960174499</v>
      </c>
      <c r="L329">
        <v>1835.1849874966599</v>
      </c>
      <c r="M329">
        <v>66.223974295333903</v>
      </c>
      <c r="N329">
        <v>1.1198182096120299</v>
      </c>
      <c r="O329">
        <v>23.870333988212099</v>
      </c>
      <c r="P329">
        <v>28.727060501912899</v>
      </c>
      <c r="Q329">
        <v>6.9940475159582002E-2</v>
      </c>
    </row>
    <row r="330" spans="1:17" x14ac:dyDescent="0.3">
      <c r="A330" t="s">
        <v>767</v>
      </c>
      <c r="B330" t="s">
        <v>768</v>
      </c>
      <c r="C330" t="str">
        <f>IFERROR(VLOOKUP(Table1[[#This Row],[Ticker]],[1]!Table2[[Symbol]:[Industry]],2,FALSE),"-")</f>
        <v>-</v>
      </c>
      <c r="D330" t="s">
        <v>443</v>
      </c>
      <c r="E330">
        <v>21817.766262450001</v>
      </c>
      <c r="F330">
        <v>685.5</v>
      </c>
      <c r="G330">
        <v>58.361796534610399</v>
      </c>
      <c r="H330">
        <v>3.9989115562881299</v>
      </c>
      <c r="I330">
        <v>25.987743257443501</v>
      </c>
      <c r="J330">
        <v>-3.6622853877755501</v>
      </c>
      <c r="K330">
        <v>617.61952047271097</v>
      </c>
      <c r="L330">
        <v>516.69885367936195</v>
      </c>
      <c r="M330">
        <v>62.336808321291201</v>
      </c>
      <c r="N330">
        <v>1.0651391049785699</v>
      </c>
      <c r="O330">
        <v>3.5740335521517101</v>
      </c>
      <c r="P330">
        <v>121.48626817447401</v>
      </c>
      <c r="Q330">
        <v>0.17120643461504301</v>
      </c>
    </row>
    <row r="331" spans="1:17" x14ac:dyDescent="0.3">
      <c r="A331" t="s">
        <v>769</v>
      </c>
      <c r="B331" t="s">
        <v>770</v>
      </c>
      <c r="C331" t="str">
        <f>IFERROR(VLOOKUP(Table1[[#This Row],[Ticker]],[1]!Table2[[Symbol]:[Industry]],2,FALSE),"-")</f>
        <v>-</v>
      </c>
      <c r="D331" t="s">
        <v>405</v>
      </c>
      <c r="E331">
        <v>21746.14798428</v>
      </c>
      <c r="F331">
        <v>4418.1000000000004</v>
      </c>
      <c r="G331">
        <v>55.299840329857801</v>
      </c>
      <c r="H331">
        <v>-4.7224717929103104</v>
      </c>
      <c r="I331">
        <v>28.638696332602802</v>
      </c>
      <c r="J331">
        <v>-5.0578405189375699</v>
      </c>
      <c r="K331">
        <v>4109.6770944029404</v>
      </c>
      <c r="L331">
        <v>3417.6434231942198</v>
      </c>
      <c r="M331">
        <v>56.215294812792798</v>
      </c>
      <c r="N331">
        <v>0.82973304748785404</v>
      </c>
      <c r="O331">
        <v>11.1337452751182</v>
      </c>
      <c r="P331">
        <v>98.1210762331838</v>
      </c>
      <c r="Q331">
        <v>-1.4258612733446E-2</v>
      </c>
    </row>
    <row r="332" spans="1:17" x14ac:dyDescent="0.3">
      <c r="A332" t="s">
        <v>771</v>
      </c>
      <c r="B332" t="s">
        <v>772</v>
      </c>
      <c r="C332" t="str">
        <f>IFERROR(VLOOKUP(Table1[[#This Row],[Ticker]],[1]!Table2[[Symbol]:[Industry]],2,FALSE),"-")</f>
        <v>-</v>
      </c>
      <c r="D332" t="s">
        <v>773</v>
      </c>
      <c r="E332">
        <v>21735.354098165</v>
      </c>
      <c r="F332">
        <v>315.05</v>
      </c>
      <c r="G332">
        <v>54.5517274442537</v>
      </c>
      <c r="H332">
        <v>0.52698152281323396</v>
      </c>
      <c r="I332">
        <v>41.779420402370803</v>
      </c>
      <c r="J332">
        <v>-7.34609168580704</v>
      </c>
      <c r="K332">
        <v>273.41293087149302</v>
      </c>
      <c r="L332">
        <v>218.114103365538</v>
      </c>
      <c r="M332">
        <v>57.506748492023398</v>
      </c>
      <c r="N332">
        <v>1.41160272821653</v>
      </c>
      <c r="O332">
        <v>9.1572766227582694</v>
      </c>
      <c r="P332">
        <v>112.440997977073</v>
      </c>
      <c r="Q332">
        <v>4.0074378129071997E-2</v>
      </c>
    </row>
    <row r="333" spans="1:17" x14ac:dyDescent="0.3">
      <c r="A333" t="s">
        <v>774</v>
      </c>
      <c r="B333" t="s">
        <v>775</v>
      </c>
      <c r="C333" t="str">
        <f>IFERROR(VLOOKUP(Table1[[#This Row],[Ticker]],[1]!Table2[[Symbol]:[Industry]],2,FALSE),"-")</f>
        <v>-</v>
      </c>
      <c r="D333" t="s">
        <v>776</v>
      </c>
      <c r="E333">
        <v>21632.054888999999</v>
      </c>
      <c r="F333">
        <v>1358.3</v>
      </c>
      <c r="G333">
        <v>-37.244644724406598</v>
      </c>
      <c r="H333">
        <v>-9.4340846978087995</v>
      </c>
      <c r="I333">
        <v>-7.0086271902597401</v>
      </c>
      <c r="J333">
        <v>-0.78612515361045998</v>
      </c>
      <c r="K333">
        <v>1379.1760846775901</v>
      </c>
      <c r="L333">
        <v>1321.59092556259</v>
      </c>
      <c r="M333">
        <v>43.448337671624998</v>
      </c>
      <c r="N333">
        <v>0.47941392658780102</v>
      </c>
      <c r="O333">
        <v>13.745122579695201</v>
      </c>
      <c r="P333">
        <v>22.330796595668001</v>
      </c>
      <c r="Q333">
        <v>-1.7744834282256001E-2</v>
      </c>
    </row>
    <row r="334" spans="1:17" hidden="1" x14ac:dyDescent="0.3">
      <c r="A334" t="s">
        <v>777</v>
      </c>
      <c r="B334" t="s">
        <v>778</v>
      </c>
      <c r="C334" t="str">
        <f>IFERROR(VLOOKUP(Table1[[#This Row],[Ticker]],[1]!Table2[[Symbol]:[Industry]],2,FALSE),"-")</f>
        <v>-</v>
      </c>
      <c r="D334" t="s">
        <v>225</v>
      </c>
      <c r="E334">
        <v>21473.5627045</v>
      </c>
      <c r="F334">
        <v>745</v>
      </c>
      <c r="G334">
        <v>57.544262762757903</v>
      </c>
      <c r="H334">
        <v>6.6875516620895397</v>
      </c>
      <c r="I334">
        <v>30.2951909503516</v>
      </c>
      <c r="J334">
        <v>-0.71645552261025203</v>
      </c>
      <c r="K334">
        <v>685.901319515458</v>
      </c>
      <c r="L334">
        <v>572.56807083657702</v>
      </c>
      <c r="M334">
        <v>60.151473955198298</v>
      </c>
      <c r="N334">
        <v>0.91288588409594396</v>
      </c>
      <c r="O334">
        <v>4.0268456375838797</v>
      </c>
      <c r="P334">
        <v>91.615226337448505</v>
      </c>
      <c r="Q334">
        <v>-2.5532810639801E-2</v>
      </c>
    </row>
    <row r="335" spans="1:17" x14ac:dyDescent="0.3">
      <c r="A335" t="s">
        <v>779</v>
      </c>
      <c r="B335" t="s">
        <v>780</v>
      </c>
      <c r="C335" t="str">
        <f>IFERROR(VLOOKUP(Table1[[#This Row],[Ticker]],[1]!Table2[[Symbol]:[Industry]],2,FALSE),"-")</f>
        <v>-</v>
      </c>
      <c r="D335" t="s">
        <v>640</v>
      </c>
      <c r="E335">
        <v>21264.894516487999</v>
      </c>
      <c r="F335">
        <v>147.49</v>
      </c>
      <c r="G335">
        <v>65.803942920662294</v>
      </c>
      <c r="H335">
        <v>11.944111811336899</v>
      </c>
      <c r="I335">
        <v>22.975218615185302</v>
      </c>
      <c r="J335">
        <v>-1.4580972927132601</v>
      </c>
      <c r="K335">
        <v>130.52437201291301</v>
      </c>
      <c r="L335">
        <v>106.300234239083</v>
      </c>
      <c r="M335">
        <v>60.232020890273503</v>
      </c>
      <c r="N335">
        <v>0.89024924947766204</v>
      </c>
      <c r="O335">
        <v>3.0578344294528401</v>
      </c>
      <c r="P335">
        <v>139.82113821138199</v>
      </c>
      <c r="Q335">
        <v>6.8036423394792003E-2</v>
      </c>
    </row>
    <row r="336" spans="1:17" x14ac:dyDescent="0.3">
      <c r="A336" t="s">
        <v>781</v>
      </c>
      <c r="B336" t="s">
        <v>782</v>
      </c>
      <c r="C336" t="str">
        <f>IFERROR(VLOOKUP(Table1[[#This Row],[Ticker]],[1]!Table2[[Symbol]:[Industry]],2,FALSE),"-")</f>
        <v>-</v>
      </c>
      <c r="D336" t="s">
        <v>496</v>
      </c>
      <c r="E336">
        <v>21216.623570142001</v>
      </c>
      <c r="F336">
        <v>175.89</v>
      </c>
      <c r="G336">
        <v>-41.478653379271698</v>
      </c>
      <c r="H336">
        <v>0.583671943861377</v>
      </c>
      <c r="I336">
        <v>-1.60224056442433</v>
      </c>
      <c r="J336">
        <v>-6.8007772207263697</v>
      </c>
      <c r="K336">
        <v>173.14007031253499</v>
      </c>
      <c r="L336">
        <v>171.57042359224499</v>
      </c>
      <c r="M336">
        <v>48.349708510416399</v>
      </c>
      <c r="N336">
        <v>1.1979293157717099</v>
      </c>
      <c r="O336">
        <v>29.3422025129342</v>
      </c>
      <c r="P336">
        <v>23.6485061511423</v>
      </c>
      <c r="Q336">
        <v>2.8067099920463998E-2</v>
      </c>
    </row>
    <row r="337" spans="1:17" x14ac:dyDescent="0.3">
      <c r="A337" t="s">
        <v>783</v>
      </c>
      <c r="B337" t="s">
        <v>784</v>
      </c>
      <c r="C337" t="str">
        <f>IFERROR(VLOOKUP(Table1[[#This Row],[Ticker]],[1]!Table2[[Symbol]:[Industry]],2,FALSE),"-")</f>
        <v>-</v>
      </c>
      <c r="D337" t="s">
        <v>384</v>
      </c>
      <c r="E337">
        <v>21188.496726844998</v>
      </c>
      <c r="F337">
        <v>528.85</v>
      </c>
      <c r="G337">
        <v>59.248569045956501</v>
      </c>
      <c r="H337">
        <v>-1.6117339098361601</v>
      </c>
      <c r="I337">
        <v>36.622537742379102</v>
      </c>
      <c r="J337">
        <v>0.698571965517927</v>
      </c>
      <c r="K337">
        <v>495.87681218512699</v>
      </c>
      <c r="L337">
        <v>419.00187571179703</v>
      </c>
      <c r="M337">
        <v>63.568319939837103</v>
      </c>
      <c r="N337">
        <v>0.64740052062570397</v>
      </c>
      <c r="O337">
        <v>8.6035737921906108</v>
      </c>
      <c r="P337">
        <v>100.740178401973</v>
      </c>
      <c r="Q337">
        <v>4.8401444368639003E-2</v>
      </c>
    </row>
    <row r="338" spans="1:17" x14ac:dyDescent="0.3">
      <c r="A338" t="s">
        <v>785</v>
      </c>
      <c r="B338" t="s">
        <v>786</v>
      </c>
      <c r="C338" t="str">
        <f>IFERROR(VLOOKUP(Table1[[#This Row],[Ticker]],[1]!Table2[[Symbol]:[Industry]],2,FALSE),"-")</f>
        <v>-</v>
      </c>
      <c r="D338" t="s">
        <v>118</v>
      </c>
      <c r="E338">
        <v>21057.141338000001</v>
      </c>
      <c r="F338">
        <v>841</v>
      </c>
      <c r="G338">
        <v>44.3611345282511</v>
      </c>
      <c r="H338">
        <v>15.6017999247502</v>
      </c>
      <c r="I338">
        <v>48.0274835956724</v>
      </c>
      <c r="J338">
        <v>-4.8054655044438803</v>
      </c>
      <c r="K338">
        <v>763.72267177792196</v>
      </c>
      <c r="L338">
        <v>623.84698798678505</v>
      </c>
      <c r="M338">
        <v>55.741383023720701</v>
      </c>
      <c r="N338">
        <v>0.65228977762484297</v>
      </c>
      <c r="O338">
        <v>6.4209274673008299</v>
      </c>
      <c r="P338">
        <v>86.805864060417505</v>
      </c>
    </row>
    <row r="339" spans="1:17" x14ac:dyDescent="0.3">
      <c r="A339" t="s">
        <v>787</v>
      </c>
      <c r="B339" t="s">
        <v>788</v>
      </c>
      <c r="C339" t="str">
        <f>IFERROR(VLOOKUP(Table1[[#This Row],[Ticker]],[1]!Table2[[Symbol]:[Industry]],2,FALSE),"-")</f>
        <v>-</v>
      </c>
      <c r="D339" t="s">
        <v>54</v>
      </c>
      <c r="E339">
        <v>21030.28863676</v>
      </c>
      <c r="F339">
        <v>1069.9000000000001</v>
      </c>
      <c r="G339">
        <v>8.8550784206456097</v>
      </c>
      <c r="H339">
        <v>-14.4576727557903</v>
      </c>
      <c r="I339">
        <v>-10.870570599293799</v>
      </c>
      <c r="J339">
        <v>-8.3636121617767607</v>
      </c>
      <c r="K339">
        <v>1070.1467036982699</v>
      </c>
      <c r="L339">
        <v>954.38494678765699</v>
      </c>
      <c r="M339">
        <v>42.034313173554501</v>
      </c>
      <c r="N339">
        <v>0.44252058306396802</v>
      </c>
      <c r="O339">
        <v>20.1000093466679</v>
      </c>
      <c r="P339">
        <v>51.297461641801597</v>
      </c>
      <c r="Q339">
        <v>1.1684468148114E-2</v>
      </c>
    </row>
    <row r="340" spans="1:17" x14ac:dyDescent="0.3">
      <c r="A340" t="s">
        <v>789</v>
      </c>
      <c r="B340" t="s">
        <v>790</v>
      </c>
      <c r="C340" t="str">
        <f>IFERROR(VLOOKUP(Table1[[#This Row],[Ticker]],[1]!Table2[[Symbol]:[Industry]],2,FALSE),"-")</f>
        <v>-</v>
      </c>
      <c r="D340" t="s">
        <v>138</v>
      </c>
      <c r="E340">
        <v>21018.994266689999</v>
      </c>
      <c r="F340">
        <v>1495.9</v>
      </c>
      <c r="G340">
        <v>196.15805585503301</v>
      </c>
      <c r="H340">
        <v>2.8980228340391698</v>
      </c>
      <c r="I340">
        <v>-5.4189280882769602</v>
      </c>
      <c r="J340">
        <v>-4.7561804641888403E-2</v>
      </c>
      <c r="K340">
        <v>1452.6747634041201</v>
      </c>
      <c r="L340">
        <v>1191.79149210725</v>
      </c>
      <c r="M340">
        <v>53.078150899946998</v>
      </c>
      <c r="N340">
        <v>0.84978578196331001</v>
      </c>
      <c r="O340">
        <v>5.2877866167524399</v>
      </c>
      <c r="P340">
        <v>236.91441441441401</v>
      </c>
    </row>
    <row r="341" spans="1:17" x14ac:dyDescent="0.3">
      <c r="A341" t="s">
        <v>791</v>
      </c>
      <c r="B341" t="s">
        <v>792</v>
      </c>
      <c r="C341" t="str">
        <f>IFERROR(VLOOKUP(Table1[[#This Row],[Ticker]],[1]!Table2[[Symbol]:[Industry]],2,FALSE),"-")</f>
        <v>-</v>
      </c>
      <c r="D341" t="s">
        <v>320</v>
      </c>
      <c r="E341">
        <v>20977.907759999998</v>
      </c>
      <c r="F341">
        <v>1831.3</v>
      </c>
      <c r="G341">
        <v>93.987432124061598</v>
      </c>
      <c r="H341">
        <v>-24.1587811159472</v>
      </c>
      <c r="I341">
        <v>111.271398757931</v>
      </c>
      <c r="J341">
        <v>-3.9867391902271801E-2</v>
      </c>
      <c r="K341">
        <v>1954.1000736155399</v>
      </c>
      <c r="L341">
        <v>1411.7303208388901</v>
      </c>
      <c r="M341">
        <v>43.294945360775102</v>
      </c>
      <c r="N341">
        <v>0.40551502482424501</v>
      </c>
      <c r="O341">
        <v>54.7425326270955</v>
      </c>
      <c r="P341">
        <v>182.477248187567</v>
      </c>
      <c r="Q341">
        <v>0.19340491132752599</v>
      </c>
    </row>
    <row r="342" spans="1:17" x14ac:dyDescent="0.3">
      <c r="A342" t="s">
        <v>793</v>
      </c>
      <c r="B342" t="s">
        <v>794</v>
      </c>
      <c r="C342" t="str">
        <f>IFERROR(VLOOKUP(Table1[[#This Row],[Ticker]],[1]!Table2[[Symbol]:[Industry]],2,FALSE),"-")</f>
        <v>-</v>
      </c>
      <c r="D342" t="s">
        <v>627</v>
      </c>
      <c r="E342">
        <v>20749.278568770002</v>
      </c>
      <c r="F342">
        <v>661.95</v>
      </c>
      <c r="G342">
        <v>88.832898526809203</v>
      </c>
      <c r="H342">
        <v>-7.0288553602107999</v>
      </c>
      <c r="I342">
        <v>-22.387644334936699</v>
      </c>
      <c r="J342">
        <v>-4.9800240822439301</v>
      </c>
      <c r="K342">
        <v>675.88171067400401</v>
      </c>
      <c r="L342">
        <v>591.52720693411902</v>
      </c>
      <c r="M342">
        <v>33.464567858687403</v>
      </c>
      <c r="N342">
        <v>0.829647235262296</v>
      </c>
      <c r="O342">
        <v>18.173578064808499</v>
      </c>
      <c r="P342">
        <v>142.428126716718</v>
      </c>
      <c r="Q342">
        <v>0.146452144347025</v>
      </c>
    </row>
    <row r="343" spans="1:17" x14ac:dyDescent="0.3">
      <c r="A343" t="s">
        <v>795</v>
      </c>
      <c r="B343" t="s">
        <v>796</v>
      </c>
      <c r="C343" t="str">
        <f>IFERROR(VLOOKUP(Table1[[#This Row],[Ticker]],[1]!Table2[[Symbol]:[Industry]],2,FALSE),"-")</f>
        <v>-</v>
      </c>
      <c r="D343" t="s">
        <v>281</v>
      </c>
      <c r="E343">
        <v>20367.872069370002</v>
      </c>
      <c r="F343">
        <v>2545.1</v>
      </c>
      <c r="G343">
        <v>-2.68034078753562</v>
      </c>
      <c r="H343">
        <v>17.117163806151801</v>
      </c>
      <c r="I343">
        <v>1.1416378622826699</v>
      </c>
      <c r="J343">
        <v>0.73819127077889601</v>
      </c>
      <c r="K343">
        <v>2245.1384535422098</v>
      </c>
      <c r="L343">
        <v>2059.3888922704</v>
      </c>
      <c r="M343">
        <v>77.864627058916696</v>
      </c>
      <c r="N343">
        <v>0.94439892722701602</v>
      </c>
      <c r="O343">
        <v>2.4773093395151502</v>
      </c>
      <c r="P343">
        <v>45.4342857142857</v>
      </c>
      <c r="Q343">
        <v>7.6520211689270007E-2</v>
      </c>
    </row>
    <row r="344" spans="1:17" x14ac:dyDescent="0.3">
      <c r="A344" t="s">
        <v>797</v>
      </c>
      <c r="B344" t="s">
        <v>798</v>
      </c>
      <c r="C344" t="str">
        <f>IFERROR(VLOOKUP(Table1[[#This Row],[Ticker]],[1]!Table2[[Symbol]:[Industry]],2,FALSE),"-")</f>
        <v>-</v>
      </c>
      <c r="D344" t="s">
        <v>138</v>
      </c>
      <c r="E344">
        <v>20286.087829255001</v>
      </c>
      <c r="F344">
        <v>593.35</v>
      </c>
      <c r="G344">
        <v>136.548332993114</v>
      </c>
      <c r="H344">
        <v>11.2459442650275</v>
      </c>
      <c r="I344">
        <v>56.398946960572701</v>
      </c>
      <c r="J344">
        <v>-0.166010349906454</v>
      </c>
      <c r="K344">
        <v>524.93980240495102</v>
      </c>
      <c r="L344">
        <v>396.16642083161099</v>
      </c>
      <c r="M344">
        <v>58.247785747914001</v>
      </c>
      <c r="N344">
        <v>0.89454432564494402</v>
      </c>
      <c r="O344">
        <v>7.3312547400353898</v>
      </c>
      <c r="P344">
        <v>182.480361818614</v>
      </c>
      <c r="Q344">
        <v>0.225012705171036</v>
      </c>
    </row>
    <row r="345" spans="1:17" hidden="1" x14ac:dyDescent="0.3">
      <c r="A345" t="s">
        <v>799</v>
      </c>
      <c r="B345" t="s">
        <v>800</v>
      </c>
      <c r="C345" t="str">
        <f>IFERROR(VLOOKUP(Table1[[#This Row],[Ticker]],[1]!Table2[[Symbol]:[Industry]],2,FALSE),"-")</f>
        <v>-</v>
      </c>
      <c r="D345" t="s">
        <v>573</v>
      </c>
      <c r="E345">
        <v>20270.77768128</v>
      </c>
      <c r="F345">
        <v>1955.4</v>
      </c>
      <c r="G345">
        <v>-23.728700125498801</v>
      </c>
      <c r="H345">
        <v>-10.2158903289212</v>
      </c>
      <c r="I345">
        <v>6.43889209904453</v>
      </c>
      <c r="J345">
        <v>-2.5251721084167298</v>
      </c>
      <c r="K345">
        <v>1988.95193385016</v>
      </c>
      <c r="L345">
        <v>1836.38597781254</v>
      </c>
      <c r="M345">
        <v>32.188879494745798</v>
      </c>
      <c r="N345">
        <v>0.40985779088292901</v>
      </c>
      <c r="O345">
        <v>19.1572056868159</v>
      </c>
      <c r="P345">
        <v>33.729995896594097</v>
      </c>
      <c r="Q345">
        <v>-4.1996812388794998E-2</v>
      </c>
    </row>
    <row r="346" spans="1:17" x14ac:dyDescent="0.3">
      <c r="A346" t="s">
        <v>801</v>
      </c>
      <c r="B346" t="s">
        <v>802</v>
      </c>
      <c r="C346" t="str">
        <f>IFERROR(VLOOKUP(Table1[[#This Row],[Ticker]],[1]!Table2[[Symbol]:[Industry]],2,FALSE),"-")</f>
        <v>-</v>
      </c>
      <c r="D346" t="s">
        <v>46</v>
      </c>
      <c r="E346">
        <v>20226.07783242</v>
      </c>
      <c r="F346">
        <v>322.14999999999998</v>
      </c>
      <c r="G346">
        <v>64.645482173141701</v>
      </c>
      <c r="H346">
        <v>-8.6516709001994094</v>
      </c>
      <c r="I346">
        <v>13.224615276924199</v>
      </c>
      <c r="J346">
        <v>-2.7514524288543001</v>
      </c>
      <c r="K346">
        <v>319.25131276450099</v>
      </c>
      <c r="L346">
        <v>262.005205246115</v>
      </c>
      <c r="M346">
        <v>50.316928624035398</v>
      </c>
      <c r="N346">
        <v>0.45201820605357501</v>
      </c>
      <c r="O346">
        <v>13.146049976718899</v>
      </c>
      <c r="P346">
        <v>135.92090809227301</v>
      </c>
      <c r="Q346">
        <v>0.16492404226523499</v>
      </c>
    </row>
    <row r="347" spans="1:17" hidden="1" x14ac:dyDescent="0.3">
      <c r="A347" t="s">
        <v>803</v>
      </c>
      <c r="B347" t="s">
        <v>804</v>
      </c>
      <c r="C347" t="str">
        <f>IFERROR(VLOOKUP(Table1[[#This Row],[Ticker]],[1]!Table2[[Symbol]:[Industry]],2,FALSE),"-")</f>
        <v>-</v>
      </c>
      <c r="D347" t="s">
        <v>138</v>
      </c>
      <c r="E347">
        <v>20173.740000000002</v>
      </c>
      <c r="F347">
        <v>138.12</v>
      </c>
      <c r="G347">
        <v>-14.135073327032201</v>
      </c>
      <c r="H347">
        <v>-11.4160903064456</v>
      </c>
      <c r="I347">
        <v>-4.9780902890088399</v>
      </c>
      <c r="J347">
        <v>-1.59712535122518</v>
      </c>
      <c r="K347">
        <v>140.83214555613901</v>
      </c>
      <c r="L347">
        <v>133.25629754077099</v>
      </c>
      <c r="M347">
        <v>53.328059728626101</v>
      </c>
      <c r="N347">
        <v>0.123817097194002</v>
      </c>
      <c r="O347">
        <v>12.1126556617434</v>
      </c>
      <c r="P347">
        <v>17.0508474576271</v>
      </c>
    </row>
    <row r="348" spans="1:17" hidden="1" x14ac:dyDescent="0.3">
      <c r="A348" t="s">
        <v>805</v>
      </c>
      <c r="B348" t="s">
        <v>806</v>
      </c>
      <c r="C348" t="str">
        <f>IFERROR(VLOOKUP(Table1[[#This Row],[Ticker]],[1]!Table2[[Symbol]:[Industry]],2,FALSE),"-")</f>
        <v>-</v>
      </c>
      <c r="D348" t="s">
        <v>138</v>
      </c>
      <c r="E348">
        <v>20155.501969815999</v>
      </c>
      <c r="F348">
        <v>340.28</v>
      </c>
      <c r="G348">
        <v>-23.025961327292801</v>
      </c>
      <c r="H348">
        <v>-3.1994532080817999</v>
      </c>
      <c r="I348">
        <v>-12.4017381125452</v>
      </c>
      <c r="J348">
        <v>-1.94090011636875</v>
      </c>
      <c r="K348">
        <v>340.58959999954999</v>
      </c>
      <c r="L348">
        <v>336.43226080305698</v>
      </c>
      <c r="M348">
        <v>42.778347382377802</v>
      </c>
      <c r="N348">
        <v>1.4790388139471999</v>
      </c>
      <c r="O348">
        <v>7.26460561890209</v>
      </c>
      <c r="P348">
        <v>11.7504105090311</v>
      </c>
      <c r="Q348">
        <v>-0.10379904096142301</v>
      </c>
    </row>
    <row r="349" spans="1:17" x14ac:dyDescent="0.3">
      <c r="A349" t="s">
        <v>807</v>
      </c>
      <c r="B349" t="s">
        <v>808</v>
      </c>
      <c r="C349" t="str">
        <f>IFERROR(VLOOKUP(Table1[[#This Row],[Ticker]],[1]!Table2[[Symbol]:[Industry]],2,FALSE),"-")</f>
        <v>-</v>
      </c>
      <c r="D349" t="s">
        <v>40</v>
      </c>
      <c r="E349">
        <v>20135.885993740001</v>
      </c>
      <c r="F349">
        <v>548.35</v>
      </c>
      <c r="G349">
        <v>21.265674486647999</v>
      </c>
      <c r="H349">
        <v>2.5560825874220798</v>
      </c>
      <c r="I349">
        <v>9.1394898099045694</v>
      </c>
      <c r="J349">
        <v>-4.3422617750133101</v>
      </c>
      <c r="K349">
        <v>518.02967280881705</v>
      </c>
      <c r="L349">
        <v>453.06732576047199</v>
      </c>
      <c r="M349">
        <v>51.224102149188703</v>
      </c>
      <c r="N349">
        <v>0.387152690630651</v>
      </c>
      <c r="O349">
        <v>8.2246740220661891</v>
      </c>
      <c r="P349">
        <v>64.669669669669602</v>
      </c>
      <c r="Q349">
        <v>0.12810449149188</v>
      </c>
    </row>
    <row r="350" spans="1:17" hidden="1" x14ac:dyDescent="0.3">
      <c r="A350" t="s">
        <v>809</v>
      </c>
      <c r="B350" t="s">
        <v>810</v>
      </c>
      <c r="C350" t="str">
        <f>IFERROR(VLOOKUP(Table1[[#This Row],[Ticker]],[1]!Table2[[Symbol]:[Industry]],2,FALSE),"-")</f>
        <v>-</v>
      </c>
      <c r="D350" t="s">
        <v>576</v>
      </c>
      <c r="E350">
        <v>20058.226566950001</v>
      </c>
      <c r="F350">
        <v>805.75</v>
      </c>
      <c r="G350">
        <v>-43.477334348781497</v>
      </c>
      <c r="H350">
        <v>-7.9678534987492897</v>
      </c>
      <c r="I350">
        <v>-16.1094929737942</v>
      </c>
      <c r="J350">
        <v>-3.4845350487197702</v>
      </c>
      <c r="K350">
        <v>820.090185497177</v>
      </c>
      <c r="L350">
        <v>844.19185665990904</v>
      </c>
      <c r="M350">
        <v>49.062175991006697</v>
      </c>
      <c r="N350">
        <v>0.74258374748354505</v>
      </c>
      <c r="O350">
        <v>19.019547005895099</v>
      </c>
      <c r="P350">
        <v>6.2644246620507698</v>
      </c>
      <c r="Q350">
        <v>-0.15591564987508499</v>
      </c>
    </row>
    <row r="351" spans="1:17" x14ac:dyDescent="0.3">
      <c r="A351" t="s">
        <v>811</v>
      </c>
      <c r="B351" t="s">
        <v>812</v>
      </c>
      <c r="C351" t="str">
        <f>IFERROR(VLOOKUP(Table1[[#This Row],[Ticker]],[1]!Table2[[Symbol]:[Industry]],2,FALSE),"-")</f>
        <v>-</v>
      </c>
      <c r="D351" t="s">
        <v>281</v>
      </c>
      <c r="E351">
        <v>20027.0941922399</v>
      </c>
      <c r="F351">
        <v>402.2</v>
      </c>
      <c r="G351">
        <v>-8.7203083419995497</v>
      </c>
      <c r="H351">
        <v>9.7843732819620097</v>
      </c>
      <c r="I351">
        <v>-26.946578343891801</v>
      </c>
      <c r="J351">
        <v>9.7208733745636405E-2</v>
      </c>
      <c r="K351">
        <v>377.67638757621899</v>
      </c>
      <c r="L351">
        <v>373.13782878594498</v>
      </c>
      <c r="M351">
        <v>56.054305442484797</v>
      </c>
      <c r="N351">
        <v>0.50335236547712803</v>
      </c>
      <c r="O351">
        <v>38.736946792640403</v>
      </c>
      <c r="P351">
        <v>29.283188685310101</v>
      </c>
      <c r="Q351">
        <v>8.7315465863330999E-2</v>
      </c>
    </row>
    <row r="352" spans="1:17" x14ac:dyDescent="0.3">
      <c r="A352" t="s">
        <v>813</v>
      </c>
      <c r="B352" t="s">
        <v>814</v>
      </c>
      <c r="C352" t="str">
        <f>IFERROR(VLOOKUP(Table1[[#This Row],[Ticker]],[1]!Table2[[Symbol]:[Industry]],2,FALSE),"-")</f>
        <v>-</v>
      </c>
      <c r="D352" t="s">
        <v>40</v>
      </c>
      <c r="E352">
        <v>19934.874318499998</v>
      </c>
      <c r="F352">
        <v>902.5</v>
      </c>
      <c r="G352">
        <v>-16.070710794903501</v>
      </c>
      <c r="H352">
        <v>-5.1511941539090804</v>
      </c>
      <c r="I352">
        <v>-6.49571411740793</v>
      </c>
      <c r="J352">
        <v>-2.7215535090473599</v>
      </c>
      <c r="K352">
        <v>912.82506196473503</v>
      </c>
      <c r="L352">
        <v>860.17644632515805</v>
      </c>
      <c r="M352">
        <v>49.531307837907903</v>
      </c>
      <c r="N352">
        <v>0.41334847917690698</v>
      </c>
      <c r="O352">
        <v>13.573407202216</v>
      </c>
      <c r="P352">
        <v>26.898200224971799</v>
      </c>
    </row>
    <row r="353" spans="1:17" hidden="1" x14ac:dyDescent="0.3">
      <c r="A353" t="s">
        <v>815</v>
      </c>
      <c r="B353" t="s">
        <v>816</v>
      </c>
      <c r="C353" t="str">
        <f>IFERROR(VLOOKUP(Table1[[#This Row],[Ticker]],[1]!Table2[[Symbol]:[Industry]],2,FALSE),"-")</f>
        <v>-</v>
      </c>
      <c r="D353" t="s">
        <v>817</v>
      </c>
      <c r="E353">
        <v>19853.105097209998</v>
      </c>
      <c r="F353">
        <v>1828.3</v>
      </c>
      <c r="G353">
        <v>-5.8089052891656202E-2</v>
      </c>
      <c r="H353">
        <v>-2.3683063652494298</v>
      </c>
      <c r="I353">
        <v>17.0475566883262</v>
      </c>
      <c r="J353">
        <v>1.2202023108945299</v>
      </c>
      <c r="K353">
        <v>1673.9220908648699</v>
      </c>
      <c r="M353">
        <v>67.545785366835105</v>
      </c>
      <c r="N353">
        <v>0.70851552237379301</v>
      </c>
      <c r="O353">
        <v>6.0247224197341698</v>
      </c>
      <c r="P353">
        <v>48.4431453740916</v>
      </c>
    </row>
    <row r="354" spans="1:17" x14ac:dyDescent="0.3">
      <c r="A354" t="s">
        <v>818</v>
      </c>
      <c r="B354" t="s">
        <v>819</v>
      </c>
      <c r="C354" t="str">
        <f>IFERROR(VLOOKUP(Table1[[#This Row],[Ticker]],[1]!Table2[[Symbol]:[Industry]],2,FALSE),"-")</f>
        <v>-</v>
      </c>
      <c r="D354" t="s">
        <v>231</v>
      </c>
      <c r="E354">
        <v>19709.734701214998</v>
      </c>
      <c r="F354">
        <v>453.05</v>
      </c>
      <c r="G354">
        <v>17.117526653456999</v>
      </c>
      <c r="H354">
        <v>-2.5848460379826301</v>
      </c>
      <c r="I354">
        <v>19.568621682933401</v>
      </c>
      <c r="J354">
        <v>-4.1883621441698704</v>
      </c>
      <c r="K354">
        <v>455.15566535372801</v>
      </c>
      <c r="L354">
        <v>380.07077736630998</v>
      </c>
      <c r="M354">
        <v>31.880918671751399</v>
      </c>
      <c r="N354">
        <v>1.33612578771626</v>
      </c>
      <c r="O354">
        <v>27.458337931795601</v>
      </c>
      <c r="P354">
        <v>61.227758007117401</v>
      </c>
      <c r="Q354">
        <v>5.5663166504015003E-2</v>
      </c>
    </row>
    <row r="355" spans="1:17" x14ac:dyDescent="0.3">
      <c r="A355" t="s">
        <v>820</v>
      </c>
      <c r="B355" t="s">
        <v>821</v>
      </c>
      <c r="C355" t="str">
        <f>IFERROR(VLOOKUP(Table1[[#This Row],[Ticker]],[1]!Table2[[Symbol]:[Industry]],2,FALSE),"-")</f>
        <v>-</v>
      </c>
      <c r="D355" t="s">
        <v>77</v>
      </c>
      <c r="E355">
        <v>19654.800168400001</v>
      </c>
      <c r="F355">
        <v>831.8</v>
      </c>
      <c r="G355">
        <v>-39.839205280545102</v>
      </c>
      <c r="H355">
        <v>-0.26324749561680799</v>
      </c>
      <c r="I355">
        <v>-13.948242877494</v>
      </c>
      <c r="J355">
        <v>0.39900177051491198</v>
      </c>
      <c r="K355">
        <v>814.16609112746403</v>
      </c>
      <c r="L355">
        <v>841.46080194570197</v>
      </c>
      <c r="M355">
        <v>65.755385138513802</v>
      </c>
      <c r="N355">
        <v>0.81976132850076799</v>
      </c>
      <c r="O355">
        <v>27.218081269535901</v>
      </c>
      <c r="P355">
        <v>18.828571428571401</v>
      </c>
      <c r="Q355">
        <v>-9.2557708120199006E-2</v>
      </c>
    </row>
    <row r="356" spans="1:17" hidden="1" x14ac:dyDescent="0.3">
      <c r="A356" t="s">
        <v>822</v>
      </c>
      <c r="B356" t="s">
        <v>823</v>
      </c>
      <c r="C356" t="str">
        <f>IFERROR(VLOOKUP(Table1[[#This Row],[Ticker]],[1]!Table2[[Symbol]:[Industry]],2,FALSE),"-")</f>
        <v>-</v>
      </c>
      <c r="D356" t="s">
        <v>127</v>
      </c>
      <c r="E356">
        <v>19638.143192700001</v>
      </c>
      <c r="F356">
        <v>14426</v>
      </c>
      <c r="G356">
        <v>116.511304625596</v>
      </c>
      <c r="H356">
        <v>7.8300009829513399</v>
      </c>
      <c r="I356">
        <v>59.924218763248597</v>
      </c>
      <c r="J356">
        <v>7.8976292849485699</v>
      </c>
      <c r="K356">
        <v>13431.528485106101</v>
      </c>
      <c r="L356">
        <v>9936.7045743358503</v>
      </c>
      <c r="M356">
        <v>39.854552227454697</v>
      </c>
      <c r="N356">
        <v>0.31313563793129201</v>
      </c>
      <c r="O356">
        <v>8.84583391099404</v>
      </c>
      <c r="P356">
        <v>222.77624263036</v>
      </c>
    </row>
    <row r="357" spans="1:17" x14ac:dyDescent="0.3">
      <c r="A357" t="s">
        <v>824</v>
      </c>
      <c r="B357" t="s">
        <v>825</v>
      </c>
      <c r="C357" t="str">
        <f>IFERROR(VLOOKUP(Table1[[#This Row],[Ticker]],[1]!Table2[[Symbol]:[Industry]],2,FALSE),"-")</f>
        <v>-</v>
      </c>
      <c r="D357" t="s">
        <v>138</v>
      </c>
      <c r="E357">
        <v>19637.753082744999</v>
      </c>
      <c r="F357">
        <v>1737.6</v>
      </c>
      <c r="G357">
        <v>161.46714351772999</v>
      </c>
      <c r="H357">
        <v>-6.0424076899584698</v>
      </c>
      <c r="I357">
        <v>-3.1489434054438998</v>
      </c>
      <c r="J357">
        <v>-2.3542963743529399</v>
      </c>
      <c r="K357">
        <v>1778.4320249623199</v>
      </c>
      <c r="L357">
        <v>1526.7621790272799</v>
      </c>
      <c r="M357">
        <v>58.919512291503302</v>
      </c>
      <c r="N357">
        <v>0.67493010759029204</v>
      </c>
      <c r="O357">
        <v>24.355629228360701</v>
      </c>
      <c r="P357">
        <v>199.832492328006</v>
      </c>
      <c r="Q357">
        <v>8.1254302698215E-2</v>
      </c>
    </row>
    <row r="358" spans="1:17" x14ac:dyDescent="0.3">
      <c r="A358" t="s">
        <v>826</v>
      </c>
      <c r="B358" t="s">
        <v>827</v>
      </c>
      <c r="C358" t="str">
        <f>IFERROR(VLOOKUP(Table1[[#This Row],[Ticker]],[1]!Table2[[Symbol]:[Industry]],2,FALSE),"-")</f>
        <v>-</v>
      </c>
      <c r="D358" t="s">
        <v>257</v>
      </c>
      <c r="E358">
        <v>19550.549570165</v>
      </c>
      <c r="F358">
        <v>1347.55</v>
      </c>
      <c r="G358">
        <v>131.56888174156799</v>
      </c>
      <c r="H358">
        <v>8.8336186472434299</v>
      </c>
      <c r="I358">
        <v>35.236149568807903</v>
      </c>
      <c r="J358">
        <v>1.5175717011123E-2</v>
      </c>
      <c r="K358">
        <v>1265.71407623547</v>
      </c>
      <c r="L358">
        <v>1018.37031536883</v>
      </c>
      <c r="M358">
        <v>63.784160694768197</v>
      </c>
      <c r="N358">
        <v>1.1524525844848399</v>
      </c>
      <c r="O358">
        <v>7.60268635672145</v>
      </c>
      <c r="P358">
        <v>187.56935552710101</v>
      </c>
      <c r="Q358">
        <v>0.19026672665288499</v>
      </c>
    </row>
    <row r="359" spans="1:17" x14ac:dyDescent="0.3">
      <c r="A359" t="s">
        <v>828</v>
      </c>
      <c r="B359" t="s">
        <v>829</v>
      </c>
      <c r="C359" t="str">
        <f>IFERROR(VLOOKUP(Table1[[#This Row],[Ticker]],[1]!Table2[[Symbol]:[Industry]],2,FALSE),"-")</f>
        <v>-</v>
      </c>
      <c r="D359" t="s">
        <v>163</v>
      </c>
      <c r="E359">
        <v>19541.972780550001</v>
      </c>
      <c r="F359">
        <v>817.3</v>
      </c>
      <c r="G359">
        <v>99.997424682098796</v>
      </c>
      <c r="H359">
        <v>2.0888619193594402</v>
      </c>
      <c r="I359">
        <v>16.976141739448099</v>
      </c>
      <c r="J359">
        <v>1.7411160328656199</v>
      </c>
      <c r="K359">
        <v>809.66979577268103</v>
      </c>
      <c r="L359">
        <v>675.08704022403401</v>
      </c>
      <c r="M359">
        <v>53.828713153512297</v>
      </c>
      <c r="N359">
        <v>0.66895511541283303</v>
      </c>
      <c r="O359">
        <v>19.907010889514201</v>
      </c>
      <c r="P359">
        <v>172.433333333333</v>
      </c>
      <c r="Q359">
        <v>0.18919343299335201</v>
      </c>
    </row>
    <row r="360" spans="1:17" x14ac:dyDescent="0.3">
      <c r="A360" t="s">
        <v>830</v>
      </c>
      <c r="B360" t="s">
        <v>831</v>
      </c>
      <c r="C360" t="str">
        <f>IFERROR(VLOOKUP(Table1[[#This Row],[Ticker]],[1]!Table2[[Symbol]:[Industry]],2,FALSE),"-")</f>
        <v>-</v>
      </c>
      <c r="D360" t="s">
        <v>535</v>
      </c>
      <c r="E360">
        <v>19417.56627209</v>
      </c>
      <c r="F360">
        <v>457.7</v>
      </c>
      <c r="G360">
        <v>-51.414929904113599</v>
      </c>
      <c r="H360">
        <v>-2.9876443124746301</v>
      </c>
      <c r="I360">
        <v>-37.272343573020002</v>
      </c>
      <c r="J360">
        <v>-3.25844067195895</v>
      </c>
      <c r="K360">
        <v>451.93664490180902</v>
      </c>
      <c r="L360">
        <v>474.011118782008</v>
      </c>
      <c r="M360">
        <v>56.880323852065303</v>
      </c>
      <c r="N360">
        <v>0.76528258373379399</v>
      </c>
      <c r="O360">
        <v>49.666281580810697</v>
      </c>
      <c r="P360">
        <v>50.4206651768108</v>
      </c>
      <c r="Q360">
        <v>4.4851982079789E-2</v>
      </c>
    </row>
    <row r="361" spans="1:17" x14ac:dyDescent="0.3">
      <c r="A361" t="s">
        <v>832</v>
      </c>
      <c r="B361" t="s">
        <v>833</v>
      </c>
      <c r="C361" t="str">
        <f>IFERROR(VLOOKUP(Table1[[#This Row],[Ticker]],[1]!Table2[[Symbol]:[Industry]],2,FALSE),"-")</f>
        <v>-</v>
      </c>
      <c r="D361" t="s">
        <v>54</v>
      </c>
      <c r="E361">
        <v>19333.77371365</v>
      </c>
      <c r="F361">
        <v>1420.75</v>
      </c>
      <c r="G361">
        <v>46.348070501726902</v>
      </c>
      <c r="H361">
        <v>23.3536463182554</v>
      </c>
      <c r="I361">
        <v>48.847148900586802</v>
      </c>
      <c r="J361">
        <v>9.6077435620954201</v>
      </c>
      <c r="K361">
        <v>1146.4869793662599</v>
      </c>
      <c r="L361">
        <v>973.97224214964899</v>
      </c>
      <c r="M361">
        <v>92.691569006456504</v>
      </c>
      <c r="N361">
        <v>0.83756608293185197</v>
      </c>
      <c r="O361">
        <v>0.299137779341895</v>
      </c>
      <c r="P361">
        <v>79.308386445383903</v>
      </c>
      <c r="Q361">
        <v>6.0832927087353002E-2</v>
      </c>
    </row>
    <row r="362" spans="1:17" x14ac:dyDescent="0.3">
      <c r="A362" t="s">
        <v>834</v>
      </c>
      <c r="B362" t="s">
        <v>835</v>
      </c>
      <c r="C362" t="str">
        <f>IFERROR(VLOOKUP(Table1[[#This Row],[Ticker]],[1]!Table2[[Symbol]:[Industry]],2,FALSE),"-")</f>
        <v>-</v>
      </c>
      <c r="D362" t="s">
        <v>51</v>
      </c>
      <c r="E362">
        <v>19257.334373950001</v>
      </c>
      <c r="F362">
        <v>1207.75</v>
      </c>
      <c r="G362">
        <v>-47.2468751333234</v>
      </c>
      <c r="H362">
        <v>-8.9884980126064793</v>
      </c>
      <c r="I362">
        <v>-31.440910525938602</v>
      </c>
      <c r="J362">
        <v>-0.76800661146938298</v>
      </c>
      <c r="K362">
        <v>1280.2653115773101</v>
      </c>
      <c r="L362">
        <v>1376.0285527511901</v>
      </c>
      <c r="M362">
        <v>43.292078364144203</v>
      </c>
      <c r="N362">
        <v>0.56681198349216999</v>
      </c>
      <c r="O362">
        <v>48.706271993376099</v>
      </c>
      <c r="P362">
        <v>4.74848222029489</v>
      </c>
      <c r="Q362">
        <v>5.0561455864201001E-2</v>
      </c>
    </row>
    <row r="363" spans="1:17" x14ac:dyDescent="0.3">
      <c r="A363" t="s">
        <v>836</v>
      </c>
      <c r="B363" t="s">
        <v>837</v>
      </c>
      <c r="C363" t="str">
        <f>IFERROR(VLOOKUP(Table1[[#This Row],[Ticker]],[1]!Table2[[Symbol]:[Industry]],2,FALSE),"-")</f>
        <v>-</v>
      </c>
      <c r="D363" t="s">
        <v>46</v>
      </c>
      <c r="E363">
        <v>19223.7380843299</v>
      </c>
      <c r="F363">
        <v>1652.95</v>
      </c>
      <c r="G363">
        <v>172.894132991269</v>
      </c>
      <c r="H363">
        <v>-4.1801319158282997</v>
      </c>
      <c r="I363">
        <v>108.37744229643999</v>
      </c>
      <c r="J363">
        <v>-4.8807690245218396</v>
      </c>
      <c r="K363">
        <v>1565.1986949586401</v>
      </c>
      <c r="L363">
        <v>1138.11233113202</v>
      </c>
      <c r="M363">
        <v>47.4588799340912</v>
      </c>
      <c r="N363">
        <v>0.50205063856062104</v>
      </c>
      <c r="O363">
        <v>8.6965727940954096</v>
      </c>
      <c r="P363">
        <v>244.364583333333</v>
      </c>
      <c r="Q363">
        <v>0.19243236323585999</v>
      </c>
    </row>
    <row r="364" spans="1:17" x14ac:dyDescent="0.3">
      <c r="A364" t="s">
        <v>838</v>
      </c>
      <c r="B364" t="s">
        <v>839</v>
      </c>
      <c r="C364" t="str">
        <f>IFERROR(VLOOKUP(Table1[[#This Row],[Ticker]],[1]!Table2[[Symbol]:[Industry]],2,FALSE),"-")</f>
        <v>-</v>
      </c>
      <c r="D364" t="s">
        <v>443</v>
      </c>
      <c r="E364">
        <v>19207.921458825</v>
      </c>
      <c r="F364">
        <v>310.64999999999998</v>
      </c>
      <c r="G364">
        <v>-7.4005605527752403</v>
      </c>
      <c r="H364">
        <v>-1.6566265495658401</v>
      </c>
      <c r="I364">
        <v>25.259979460569099</v>
      </c>
      <c r="J364">
        <v>6.46253726351061</v>
      </c>
      <c r="K364">
        <v>303.62958212019498</v>
      </c>
      <c r="L364">
        <v>270.97733754682599</v>
      </c>
      <c r="M364">
        <v>68.647200277756596</v>
      </c>
      <c r="N364">
        <v>1.0820679260141</v>
      </c>
      <c r="O364">
        <v>14.566232093996399</v>
      </c>
      <c r="P364">
        <v>67.1959095801937</v>
      </c>
      <c r="Q364">
        <v>6.4601945384253998E-2</v>
      </c>
    </row>
    <row r="365" spans="1:17" x14ac:dyDescent="0.3">
      <c r="A365" t="s">
        <v>840</v>
      </c>
      <c r="B365" t="s">
        <v>841</v>
      </c>
      <c r="C365" t="str">
        <f>IFERROR(VLOOKUP(Table1[[#This Row],[Ticker]],[1]!Table2[[Symbol]:[Industry]],2,FALSE),"-")</f>
        <v>-</v>
      </c>
      <c r="D365" t="s">
        <v>410</v>
      </c>
      <c r="E365">
        <v>19083.42819884</v>
      </c>
      <c r="F365">
        <v>8042.6</v>
      </c>
      <c r="G365">
        <v>-1.33693873520796</v>
      </c>
      <c r="H365">
        <v>-3.1319951925273402</v>
      </c>
      <c r="I365">
        <v>21.093122081601202</v>
      </c>
      <c r="J365">
        <v>-2.9456489728404001</v>
      </c>
      <c r="K365">
        <v>7956.6088835649998</v>
      </c>
      <c r="L365">
        <v>7280.8474032870699</v>
      </c>
      <c r="M365">
        <v>45.655203682287798</v>
      </c>
      <c r="N365">
        <v>0.41152391862594701</v>
      </c>
      <c r="O365">
        <v>11.655434809638599</v>
      </c>
      <c r="P365">
        <v>46.586228265228002</v>
      </c>
      <c r="Q365">
        <v>-6.2854972146620001E-3</v>
      </c>
    </row>
    <row r="366" spans="1:17" x14ac:dyDescent="0.3">
      <c r="A366" t="s">
        <v>842</v>
      </c>
      <c r="B366" t="s">
        <v>843</v>
      </c>
      <c r="C366" t="str">
        <f>IFERROR(VLOOKUP(Table1[[#This Row],[Ticker]],[1]!Table2[[Symbol]:[Industry]],2,FALSE),"-")</f>
        <v>-</v>
      </c>
      <c r="D366" t="s">
        <v>124</v>
      </c>
      <c r="E366">
        <v>19079.214672300001</v>
      </c>
      <c r="F366">
        <v>73</v>
      </c>
      <c r="G366">
        <v>289.47431888805698</v>
      </c>
      <c r="H366">
        <v>-9.1773190430008</v>
      </c>
      <c r="I366">
        <v>46.602576274272202</v>
      </c>
      <c r="J366">
        <v>2.8531585270813302</v>
      </c>
      <c r="K366">
        <v>70.734710715621006</v>
      </c>
      <c r="L366">
        <v>52.937775434988303</v>
      </c>
      <c r="M366">
        <v>46.667389121678902</v>
      </c>
      <c r="N366">
        <v>0.64861899718651495</v>
      </c>
      <c r="O366">
        <v>25.205479452054799</v>
      </c>
      <c r="P366">
        <v>367.94871794871699</v>
      </c>
      <c r="Q366">
        <v>0.161066707285759</v>
      </c>
    </row>
    <row r="367" spans="1:17" x14ac:dyDescent="0.3">
      <c r="A367" t="s">
        <v>844</v>
      </c>
      <c r="B367" t="s">
        <v>845</v>
      </c>
      <c r="C367" t="str">
        <f>IFERROR(VLOOKUP(Table1[[#This Row],[Ticker]],[1]!Table2[[Symbol]:[Industry]],2,FALSE),"-")</f>
        <v>-</v>
      </c>
      <c r="D367" t="s">
        <v>428</v>
      </c>
      <c r="E367">
        <v>18813.142640775</v>
      </c>
      <c r="F367">
        <v>1317.75</v>
      </c>
      <c r="G367">
        <v>41.717428854387997</v>
      </c>
      <c r="H367">
        <v>-3.2398888697266099</v>
      </c>
      <c r="I367">
        <v>18.217874209649899</v>
      </c>
      <c r="J367">
        <v>-0.53982986374167996</v>
      </c>
      <c r="K367">
        <v>1296.53059346995</v>
      </c>
      <c r="L367">
        <v>1095.5110535454601</v>
      </c>
      <c r="M367">
        <v>45.940114926891198</v>
      </c>
      <c r="N367">
        <v>0.41053696094286501</v>
      </c>
      <c r="O367">
        <v>17.146651489280899</v>
      </c>
      <c r="P367">
        <v>81.134020618556704</v>
      </c>
      <c r="Q367">
        <v>0.162082070758852</v>
      </c>
    </row>
    <row r="368" spans="1:17" x14ac:dyDescent="0.3">
      <c r="A368" t="s">
        <v>846</v>
      </c>
      <c r="B368" t="s">
        <v>847</v>
      </c>
      <c r="C368" t="str">
        <f>IFERROR(VLOOKUP(Table1[[#This Row],[Ticker]],[1]!Table2[[Symbol]:[Industry]],2,FALSE),"-")</f>
        <v>-</v>
      </c>
      <c r="D368" t="s">
        <v>730</v>
      </c>
      <c r="E368">
        <v>18801.13138164</v>
      </c>
      <c r="F368">
        <v>1396.05</v>
      </c>
      <c r="G368">
        <v>40.694463193452997</v>
      </c>
      <c r="H368">
        <v>-10.316644921542601</v>
      </c>
      <c r="I368">
        <v>34.754262307438403</v>
      </c>
      <c r="J368">
        <v>-0.75842169900622802</v>
      </c>
      <c r="K368">
        <v>1474.56540864365</v>
      </c>
      <c r="L368">
        <v>1202.76642748175</v>
      </c>
      <c r="M368">
        <v>38.959186919868898</v>
      </c>
      <c r="N368">
        <v>0.35793181161092402</v>
      </c>
      <c r="O368">
        <v>35.879803731957999</v>
      </c>
      <c r="P368">
        <v>104.99999999999901</v>
      </c>
      <c r="Q368">
        <v>0.24456132969823899</v>
      </c>
    </row>
    <row r="369" spans="1:17" x14ac:dyDescent="0.3">
      <c r="A369" t="s">
        <v>848</v>
      </c>
      <c r="B369" t="s">
        <v>849</v>
      </c>
      <c r="C369" t="str">
        <f>IFERROR(VLOOKUP(Table1[[#This Row],[Ticker]],[1]!Table2[[Symbol]:[Industry]],2,FALSE),"-")</f>
        <v>-</v>
      </c>
      <c r="D369" t="s">
        <v>576</v>
      </c>
      <c r="E369">
        <v>18775.303043200001</v>
      </c>
      <c r="F369">
        <v>1460.8</v>
      </c>
      <c r="G369">
        <v>-41.802716531576301</v>
      </c>
      <c r="H369">
        <v>-12.0429205721441</v>
      </c>
      <c r="I369">
        <v>-11.1907236645882</v>
      </c>
      <c r="J369">
        <v>-1.29860163027955</v>
      </c>
      <c r="K369">
        <v>1472.5632041727299</v>
      </c>
      <c r="L369">
        <v>1483.00440869567</v>
      </c>
      <c r="M369">
        <v>55.638739290515097</v>
      </c>
      <c r="N369">
        <v>0.58505687591422895</v>
      </c>
      <c r="O369">
        <v>19.725492880613299</v>
      </c>
      <c r="P369">
        <v>15.1142631993695</v>
      </c>
      <c r="Q369">
        <v>-0.100672559458135</v>
      </c>
    </row>
    <row r="370" spans="1:17" x14ac:dyDescent="0.3">
      <c r="A370" t="s">
        <v>850</v>
      </c>
      <c r="B370" t="s">
        <v>851</v>
      </c>
      <c r="C370" t="str">
        <f>IFERROR(VLOOKUP(Table1[[#This Row],[Ticker]],[1]!Table2[[Symbol]:[Industry]],2,FALSE),"-")</f>
        <v>-</v>
      </c>
      <c r="D370" t="s">
        <v>27</v>
      </c>
      <c r="E370">
        <v>18737.982263295002</v>
      </c>
      <c r="F370">
        <v>95.85</v>
      </c>
      <c r="G370">
        <v>-23.625044811547699</v>
      </c>
      <c r="H370">
        <v>4.0919173951480499</v>
      </c>
      <c r="I370">
        <v>-3.8538338385939599</v>
      </c>
      <c r="J370">
        <v>2.1586602434659001</v>
      </c>
      <c r="K370">
        <v>90.307391758366506</v>
      </c>
      <c r="L370">
        <v>85.875692663888103</v>
      </c>
      <c r="M370">
        <v>53.027342769519798</v>
      </c>
      <c r="N370">
        <v>0.84314562304458696</v>
      </c>
      <c r="O370">
        <v>16.223265519040101</v>
      </c>
      <c r="P370">
        <v>47.348193697155999</v>
      </c>
      <c r="Q370">
        <v>8.9760498771669001E-2</v>
      </c>
    </row>
    <row r="371" spans="1:17" x14ac:dyDescent="0.3">
      <c r="A371" t="s">
        <v>852</v>
      </c>
      <c r="B371" t="s">
        <v>853</v>
      </c>
      <c r="C371" t="str">
        <f>IFERROR(VLOOKUP(Table1[[#This Row],[Ticker]],[1]!Table2[[Symbol]:[Industry]],2,FALSE),"-")</f>
        <v>-</v>
      </c>
      <c r="D371" t="s">
        <v>305</v>
      </c>
      <c r="E371">
        <v>18673.828466474999</v>
      </c>
      <c r="F371">
        <v>855.75</v>
      </c>
      <c r="G371">
        <v>29.708174141162399</v>
      </c>
      <c r="H371">
        <v>-1.6430848789814501</v>
      </c>
      <c r="I371">
        <v>-8.4156436688298104</v>
      </c>
      <c r="J371">
        <v>3.1914752289847899</v>
      </c>
      <c r="K371">
        <v>809.32151419209697</v>
      </c>
      <c r="L371">
        <v>755.14286013674496</v>
      </c>
      <c r="M371">
        <v>73.273058296409801</v>
      </c>
      <c r="N371">
        <v>1.12769571036063</v>
      </c>
      <c r="O371">
        <v>11.948583114227199</v>
      </c>
      <c r="P371">
        <v>62.566489361702097</v>
      </c>
      <c r="Q371">
        <v>0.18672870460128599</v>
      </c>
    </row>
    <row r="372" spans="1:17" x14ac:dyDescent="0.3">
      <c r="A372" t="s">
        <v>854</v>
      </c>
      <c r="B372" t="s">
        <v>855</v>
      </c>
      <c r="C372" t="str">
        <f>IFERROR(VLOOKUP(Table1[[#This Row],[Ticker]],[1]!Table2[[Symbol]:[Industry]],2,FALSE),"-")</f>
        <v>-</v>
      </c>
      <c r="D372" t="s">
        <v>627</v>
      </c>
      <c r="E372">
        <v>18548.57430738</v>
      </c>
      <c r="F372">
        <v>36.86</v>
      </c>
      <c r="G372">
        <v>-37.731329224216203</v>
      </c>
      <c r="H372">
        <v>-4.9538391729940798</v>
      </c>
      <c r="I372">
        <v>-26.230853491076399</v>
      </c>
      <c r="J372">
        <v>-3.70491021338285</v>
      </c>
      <c r="K372">
        <v>37.807008576778102</v>
      </c>
      <c r="L372">
        <v>38.310772150971097</v>
      </c>
      <c r="M372">
        <v>35.951195612620403</v>
      </c>
      <c r="N372">
        <v>0.45288369806464401</v>
      </c>
      <c r="O372">
        <v>43.516006511123102</v>
      </c>
      <c r="P372">
        <v>13.7654320987654</v>
      </c>
      <c r="Q372">
        <v>3.2792648318457997E-2</v>
      </c>
    </row>
    <row r="373" spans="1:17" x14ac:dyDescent="0.3">
      <c r="A373" t="s">
        <v>856</v>
      </c>
      <c r="B373" t="s">
        <v>857</v>
      </c>
      <c r="C373" t="str">
        <f>IFERROR(VLOOKUP(Table1[[#This Row],[Ticker]],[1]!Table2[[Symbol]:[Industry]],2,FALSE),"-")</f>
        <v>-</v>
      </c>
      <c r="D373" t="s">
        <v>21</v>
      </c>
      <c r="E373">
        <v>18465.393841139899</v>
      </c>
      <c r="F373">
        <v>665.15</v>
      </c>
      <c r="G373">
        <v>-5.41261264617573</v>
      </c>
      <c r="H373">
        <v>-2.3821567787112898</v>
      </c>
      <c r="I373">
        <v>-32.056537225617497</v>
      </c>
      <c r="J373">
        <v>5.8930287979490403</v>
      </c>
      <c r="K373">
        <v>637.40644103653506</v>
      </c>
      <c r="L373">
        <v>635.15487156429901</v>
      </c>
      <c r="M373">
        <v>67.316870867429401</v>
      </c>
      <c r="N373">
        <v>1.26018777648647</v>
      </c>
      <c r="O373">
        <v>30.7975644591445</v>
      </c>
      <c r="P373">
        <v>41.641822827938597</v>
      </c>
      <c r="Q373">
        <v>7.9661807155484002E-2</v>
      </c>
    </row>
    <row r="374" spans="1:17" x14ac:dyDescent="0.3">
      <c r="A374" t="s">
        <v>858</v>
      </c>
      <c r="B374" t="s">
        <v>859</v>
      </c>
      <c r="C374" t="str">
        <f>IFERROR(VLOOKUP(Table1[[#This Row],[Ticker]],[1]!Table2[[Symbol]:[Industry]],2,FALSE),"-")</f>
        <v>-</v>
      </c>
      <c r="D374" t="s">
        <v>276</v>
      </c>
      <c r="E374">
        <v>18416.400449159999</v>
      </c>
      <c r="F374">
        <v>487.9</v>
      </c>
      <c r="G374">
        <v>151.46899956272199</v>
      </c>
      <c r="H374">
        <v>40.412408417381201</v>
      </c>
      <c r="I374">
        <v>50.435582031558504</v>
      </c>
      <c r="J374">
        <v>-2.6720260023054201</v>
      </c>
      <c r="K374">
        <v>369.18246134928302</v>
      </c>
      <c r="L374">
        <v>285.97613470224098</v>
      </c>
      <c r="M374">
        <v>73.4675845412428</v>
      </c>
      <c r="N374">
        <v>1.0293317233855901</v>
      </c>
      <c r="O374">
        <v>4.4168887067022</v>
      </c>
      <c r="P374">
        <v>208.21225521162299</v>
      </c>
      <c r="Q374">
        <v>0.14341732230669499</v>
      </c>
    </row>
    <row r="375" spans="1:17" x14ac:dyDescent="0.3">
      <c r="A375" t="s">
        <v>860</v>
      </c>
      <c r="B375" t="s">
        <v>861</v>
      </c>
      <c r="C375" t="str">
        <f>IFERROR(VLOOKUP(Table1[[#This Row],[Ticker]],[1]!Table2[[Symbol]:[Industry]],2,FALSE),"-")</f>
        <v>-</v>
      </c>
      <c r="D375" t="s">
        <v>21</v>
      </c>
      <c r="E375">
        <v>18387.92177664</v>
      </c>
      <c r="F375">
        <v>665.6</v>
      </c>
      <c r="G375">
        <v>-1.7698431481182499</v>
      </c>
      <c r="H375">
        <v>3.77971501930304</v>
      </c>
      <c r="I375">
        <v>-28.412789866769899</v>
      </c>
      <c r="J375">
        <v>8.0404131412905304</v>
      </c>
      <c r="K375">
        <v>650.04557273368903</v>
      </c>
      <c r="L375">
        <v>646.90419780527998</v>
      </c>
      <c r="M375">
        <v>66.007019728605897</v>
      </c>
      <c r="N375">
        <v>1.41605262683114</v>
      </c>
      <c r="O375">
        <v>29.484675480769202</v>
      </c>
      <c r="P375">
        <v>40.897544453852603</v>
      </c>
      <c r="Q375">
        <v>4.8334950323767001E-2</v>
      </c>
    </row>
    <row r="376" spans="1:17" x14ac:dyDescent="0.3">
      <c r="A376" t="s">
        <v>862</v>
      </c>
      <c r="B376" t="s">
        <v>863</v>
      </c>
      <c r="C376" t="str">
        <f>IFERROR(VLOOKUP(Table1[[#This Row],[Ticker]],[1]!Table2[[Symbol]:[Industry]],2,FALSE),"-")</f>
        <v>-</v>
      </c>
      <c r="D376" t="s">
        <v>517</v>
      </c>
      <c r="E376">
        <v>18323.082675789999</v>
      </c>
      <c r="F376">
        <v>1620.7</v>
      </c>
      <c r="G376">
        <v>5.2122493468918503</v>
      </c>
      <c r="H376">
        <v>-8.3231792869576804</v>
      </c>
      <c r="I376">
        <v>-2.1280146916026301</v>
      </c>
      <c r="J376">
        <v>-2.75922088038145</v>
      </c>
      <c r="K376">
        <v>1679.3917975628799</v>
      </c>
      <c r="L376">
        <v>1600.42831718708</v>
      </c>
      <c r="M376">
        <v>45.287161997815097</v>
      </c>
      <c r="N376">
        <v>1.10849796895728</v>
      </c>
      <c r="O376">
        <v>17.353612636514999</v>
      </c>
      <c r="P376">
        <v>42.566854327938003</v>
      </c>
    </row>
    <row r="377" spans="1:17" x14ac:dyDescent="0.3">
      <c r="A377" t="s">
        <v>864</v>
      </c>
      <c r="B377" t="s">
        <v>865</v>
      </c>
      <c r="C377" t="str">
        <f>IFERROR(VLOOKUP(Table1[[#This Row],[Ticker]],[1]!Table2[[Symbol]:[Industry]],2,FALSE),"-")</f>
        <v>-</v>
      </c>
      <c r="D377" t="s">
        <v>127</v>
      </c>
      <c r="E377">
        <v>18311.180177959999</v>
      </c>
      <c r="F377">
        <v>698.2</v>
      </c>
      <c r="G377">
        <v>81.018713556038904</v>
      </c>
      <c r="H377">
        <v>8.78226036413845</v>
      </c>
      <c r="I377">
        <v>16.1925279369664</v>
      </c>
      <c r="J377">
        <v>-4.3686487918133698</v>
      </c>
      <c r="K377">
        <v>656.36173525446497</v>
      </c>
      <c r="L377">
        <v>560.81259090685705</v>
      </c>
      <c r="M377">
        <v>46.511306535830997</v>
      </c>
      <c r="N377">
        <v>0.56959033287219696</v>
      </c>
      <c r="O377">
        <v>7.4190776281867601</v>
      </c>
      <c r="P377">
        <v>111.511663132384</v>
      </c>
      <c r="Q377">
        <v>0.16998789179565299</v>
      </c>
    </row>
    <row r="378" spans="1:17" x14ac:dyDescent="0.3">
      <c r="A378" t="s">
        <v>866</v>
      </c>
      <c r="B378" t="s">
        <v>867</v>
      </c>
      <c r="C378" t="str">
        <f>IFERROR(VLOOKUP(Table1[[#This Row],[Ticker]],[1]!Table2[[Symbol]:[Industry]],2,FALSE),"-")</f>
        <v>-</v>
      </c>
      <c r="D378" t="s">
        <v>405</v>
      </c>
      <c r="E378">
        <v>18228.622679347998</v>
      </c>
      <c r="F378">
        <v>113.93</v>
      </c>
      <c r="G378">
        <v>-41.9189090627643</v>
      </c>
      <c r="H378">
        <v>-0.505992283041929</v>
      </c>
      <c r="I378">
        <v>-16.491171267636702</v>
      </c>
      <c r="J378">
        <v>-2.0888346983994999</v>
      </c>
      <c r="K378">
        <v>112.635115798954</v>
      </c>
      <c r="L378">
        <v>114.321910310089</v>
      </c>
      <c r="M378">
        <v>67.229909505105596</v>
      </c>
      <c r="N378">
        <v>0.79396603922061304</v>
      </c>
      <c r="O378">
        <v>20.2492758711489</v>
      </c>
      <c r="P378">
        <v>9.0239234449760897</v>
      </c>
      <c r="Q378">
        <v>0.104234161461392</v>
      </c>
    </row>
    <row r="379" spans="1:17" x14ac:dyDescent="0.3">
      <c r="A379" t="s">
        <v>868</v>
      </c>
      <c r="B379" t="s">
        <v>869</v>
      </c>
      <c r="C379" t="str">
        <f>IFERROR(VLOOKUP(Table1[[#This Row],[Ticker]],[1]!Table2[[Symbol]:[Industry]],2,FALSE),"-")</f>
        <v>-</v>
      </c>
      <c r="D379" t="s">
        <v>627</v>
      </c>
      <c r="E379">
        <v>18167.161811512</v>
      </c>
      <c r="F379">
        <v>188.84</v>
      </c>
      <c r="G379">
        <v>22.736939359294201</v>
      </c>
      <c r="H379">
        <v>3.0857594961320598</v>
      </c>
      <c r="I379">
        <v>7.74283477617674</v>
      </c>
      <c r="J379">
        <v>-2.6076597808243598</v>
      </c>
      <c r="K379">
        <v>177.112255874813</v>
      </c>
      <c r="L379">
        <v>153.46799968846199</v>
      </c>
      <c r="M379">
        <v>44.675735146137797</v>
      </c>
      <c r="N379">
        <v>1.7982644092037099</v>
      </c>
      <c r="O379">
        <v>12.7674221563228</v>
      </c>
      <c r="P379">
        <v>67.708703374777997</v>
      </c>
      <c r="Q379">
        <v>2.9217166102383001E-2</v>
      </c>
    </row>
    <row r="380" spans="1:17" x14ac:dyDescent="0.3">
      <c r="A380" t="s">
        <v>870</v>
      </c>
      <c r="B380" t="s">
        <v>871</v>
      </c>
      <c r="C380" t="str">
        <f>IFERROR(VLOOKUP(Table1[[#This Row],[Ticker]],[1]!Table2[[Symbol]:[Industry]],2,FALSE),"-")</f>
        <v>-</v>
      </c>
      <c r="D380" t="s">
        <v>54</v>
      </c>
      <c r="E380">
        <v>18146.203664820001</v>
      </c>
      <c r="F380">
        <v>1734.55</v>
      </c>
      <c r="G380">
        <v>48.772113541611901</v>
      </c>
      <c r="H380">
        <v>1.4795150289771799</v>
      </c>
      <c r="I380">
        <v>5.0845149266050003</v>
      </c>
      <c r="J380">
        <v>0.37124047493010998</v>
      </c>
      <c r="K380">
        <v>1611.5049789898601</v>
      </c>
      <c r="L380">
        <v>1462.18475850502</v>
      </c>
      <c r="M380">
        <v>67.526872752038102</v>
      </c>
      <c r="N380">
        <v>2.69204317905327</v>
      </c>
      <c r="O380">
        <v>4.6380905710414702</v>
      </c>
      <c r="P380">
        <v>80.927297381871199</v>
      </c>
    </row>
    <row r="381" spans="1:17" x14ac:dyDescent="0.3">
      <c r="A381" t="s">
        <v>872</v>
      </c>
      <c r="B381" t="s">
        <v>873</v>
      </c>
      <c r="C381" t="str">
        <f>IFERROR(VLOOKUP(Table1[[#This Row],[Ticker]],[1]!Table2[[Symbol]:[Industry]],2,FALSE),"-")</f>
        <v>-</v>
      </c>
      <c r="D381" t="s">
        <v>874</v>
      </c>
      <c r="E381">
        <v>18087.775051925</v>
      </c>
      <c r="F381">
        <v>203.41</v>
      </c>
      <c r="G381">
        <v>18.300245093444602</v>
      </c>
      <c r="H381">
        <v>7.20886597697762</v>
      </c>
      <c r="I381">
        <v>21.259464206441301</v>
      </c>
      <c r="J381">
        <v>6.1073797325334702</v>
      </c>
      <c r="K381">
        <v>186.194069466282</v>
      </c>
      <c r="L381">
        <v>163.928297703851</v>
      </c>
      <c r="M381">
        <v>65.335577439724702</v>
      </c>
      <c r="N381">
        <v>0.98800462725948601</v>
      </c>
      <c r="O381">
        <v>2.63015584287891</v>
      </c>
      <c r="P381">
        <v>67.622579316027995</v>
      </c>
      <c r="Q381">
        <v>-1.8422958086996E-2</v>
      </c>
    </row>
    <row r="382" spans="1:17" x14ac:dyDescent="0.3">
      <c r="A382" t="s">
        <v>875</v>
      </c>
      <c r="B382" t="s">
        <v>876</v>
      </c>
      <c r="C382" t="str">
        <f>IFERROR(VLOOKUP(Table1[[#This Row],[Ticker]],[1]!Table2[[Symbol]:[Industry]],2,FALSE),"-")</f>
        <v>-</v>
      </c>
      <c r="D382" t="s">
        <v>24</v>
      </c>
      <c r="E382">
        <v>18006.931180455998</v>
      </c>
      <c r="F382">
        <v>223.76</v>
      </c>
      <c r="G382">
        <v>52.446323913276998</v>
      </c>
      <c r="H382">
        <v>-3.0642715038211401</v>
      </c>
      <c r="I382">
        <v>7.7626913128715298</v>
      </c>
      <c r="J382">
        <v>-3.3928246159892002</v>
      </c>
      <c r="K382">
        <v>214.241920963626</v>
      </c>
      <c r="L382">
        <v>188.36041903432101</v>
      </c>
      <c r="M382">
        <v>56.457798064030598</v>
      </c>
      <c r="N382">
        <v>0.53978425399510499</v>
      </c>
      <c r="O382">
        <v>4.01769753307115</v>
      </c>
      <c r="P382">
        <v>83.109656301145606</v>
      </c>
      <c r="Q382">
        <v>0.20203469708114599</v>
      </c>
    </row>
    <row r="383" spans="1:17" x14ac:dyDescent="0.3">
      <c r="A383" t="s">
        <v>877</v>
      </c>
      <c r="B383" t="s">
        <v>878</v>
      </c>
      <c r="C383" t="str">
        <f>IFERROR(VLOOKUP(Table1[[#This Row],[Ticker]],[1]!Table2[[Symbol]:[Industry]],2,FALSE),"-")</f>
        <v>-</v>
      </c>
      <c r="D383" t="s">
        <v>51</v>
      </c>
      <c r="E383">
        <v>17988.430860707998</v>
      </c>
      <c r="F383">
        <v>212.52</v>
      </c>
      <c r="G383">
        <v>9.0178586365075297</v>
      </c>
      <c r="H383">
        <v>0.56370468665503604</v>
      </c>
      <c r="I383">
        <v>4.42167343518698</v>
      </c>
      <c r="J383">
        <v>-1.3075548455674499</v>
      </c>
      <c r="K383">
        <v>206.35732946715601</v>
      </c>
      <c r="L383">
        <v>184.45374501073499</v>
      </c>
      <c r="M383">
        <v>50.113497342849001</v>
      </c>
      <c r="N383">
        <v>0.79090420569184505</v>
      </c>
      <c r="O383">
        <v>8.4133258046301407</v>
      </c>
      <c r="P383">
        <v>69.541284403669707</v>
      </c>
      <c r="Q383">
        <v>1.4910335472482999E-2</v>
      </c>
    </row>
    <row r="384" spans="1:17" x14ac:dyDescent="0.3">
      <c r="A384" t="s">
        <v>879</v>
      </c>
      <c r="B384" t="s">
        <v>880</v>
      </c>
      <c r="C384" t="str">
        <f>IFERROR(VLOOKUP(Table1[[#This Row],[Ticker]],[1]!Table2[[Symbol]:[Industry]],2,FALSE),"-")</f>
        <v>-</v>
      </c>
      <c r="D384" t="s">
        <v>21</v>
      </c>
      <c r="E384">
        <v>17906.186139379999</v>
      </c>
      <c r="F384">
        <v>789.8</v>
      </c>
      <c r="G384">
        <v>13.158932796714099</v>
      </c>
      <c r="H384">
        <v>-1.9888581602271</v>
      </c>
      <c r="I384">
        <v>30.652790476556898</v>
      </c>
      <c r="J384">
        <v>-3.0692653853532001</v>
      </c>
      <c r="K384">
        <v>750.50760723272299</v>
      </c>
      <c r="L384">
        <v>637.46670269053595</v>
      </c>
      <c r="M384">
        <v>59.399810101143601</v>
      </c>
      <c r="N384">
        <v>0.59563110705256295</v>
      </c>
      <c r="O384">
        <v>6.2927323373005803</v>
      </c>
      <c r="P384">
        <v>73.087880780188399</v>
      </c>
      <c r="Q384">
        <v>4.4453536726098003E-2</v>
      </c>
    </row>
    <row r="385" spans="1:17" x14ac:dyDescent="0.3">
      <c r="A385" t="s">
        <v>881</v>
      </c>
      <c r="B385" t="s">
        <v>882</v>
      </c>
      <c r="C385" t="str">
        <f>IFERROR(VLOOKUP(Table1[[#This Row],[Ticker]],[1]!Table2[[Symbol]:[Industry]],2,FALSE),"-")</f>
        <v>-</v>
      </c>
      <c r="D385" t="s">
        <v>177</v>
      </c>
      <c r="E385">
        <v>17844.205595700001</v>
      </c>
      <c r="F385">
        <v>1806.5</v>
      </c>
      <c r="G385">
        <v>45.007985402670201</v>
      </c>
      <c r="H385">
        <v>-3.25857892292139</v>
      </c>
      <c r="I385">
        <v>7.4249140058463299</v>
      </c>
      <c r="J385">
        <v>-0.33557674862329701</v>
      </c>
      <c r="K385">
        <v>1721.3366518743901</v>
      </c>
      <c r="L385">
        <v>1462.53576779323</v>
      </c>
      <c r="M385">
        <v>53.858066444022498</v>
      </c>
      <c r="N385">
        <v>0.41740960950741401</v>
      </c>
      <c r="O385">
        <v>5.8483254912814902</v>
      </c>
      <c r="P385">
        <v>84.572158365261799</v>
      </c>
      <c r="Q385">
        <v>3.2621981574888E-2</v>
      </c>
    </row>
    <row r="386" spans="1:17" x14ac:dyDescent="0.3">
      <c r="A386" t="s">
        <v>883</v>
      </c>
      <c r="B386" t="s">
        <v>884</v>
      </c>
      <c r="C386" t="str">
        <f>IFERROR(VLOOKUP(Table1[[#This Row],[Ticker]],[1]!Table2[[Symbol]:[Industry]],2,FALSE),"-")</f>
        <v>-</v>
      </c>
      <c r="D386" t="s">
        <v>135</v>
      </c>
      <c r="E386">
        <v>17792.286707160001</v>
      </c>
      <c r="F386">
        <v>2969.3</v>
      </c>
      <c r="G386">
        <v>-35.672065527860298</v>
      </c>
      <c r="H386">
        <v>4.0321926275049798</v>
      </c>
      <c r="I386">
        <v>-1.23794374322473</v>
      </c>
      <c r="J386">
        <v>1.15137466299268</v>
      </c>
      <c r="K386">
        <v>2827.6689708159001</v>
      </c>
      <c r="L386">
        <v>2723.4917376155499</v>
      </c>
      <c r="M386">
        <v>57.722173541629502</v>
      </c>
      <c r="N386">
        <v>1.0742309645922901</v>
      </c>
      <c r="O386">
        <v>10.8678813188293</v>
      </c>
      <c r="P386">
        <v>33.152466367712996</v>
      </c>
      <c r="Q386">
        <v>-9.4396159148757E-2</v>
      </c>
    </row>
    <row r="387" spans="1:17" x14ac:dyDescent="0.3">
      <c r="A387" t="s">
        <v>885</v>
      </c>
      <c r="B387" t="s">
        <v>886</v>
      </c>
      <c r="C387" t="str">
        <f>IFERROR(VLOOKUP(Table1[[#This Row],[Ticker]],[1]!Table2[[Symbol]:[Industry]],2,FALSE),"-")</f>
        <v>-</v>
      </c>
      <c r="D387" t="s">
        <v>170</v>
      </c>
      <c r="E387">
        <v>17748.627473979999</v>
      </c>
      <c r="F387">
        <v>1148.2</v>
      </c>
      <c r="G387">
        <v>-17.215156660177801</v>
      </c>
      <c r="H387">
        <v>7.9158220750500501</v>
      </c>
      <c r="I387">
        <v>5.1916178477368904</v>
      </c>
      <c r="J387">
        <v>-3.56739869478863</v>
      </c>
      <c r="K387">
        <v>1076.38642295966</v>
      </c>
      <c r="L387">
        <v>1003.53486217032</v>
      </c>
      <c r="M387">
        <v>56.320038852241098</v>
      </c>
      <c r="N387">
        <v>1.54213403721147</v>
      </c>
      <c r="O387">
        <v>5.38233757185158</v>
      </c>
      <c r="P387">
        <v>37.938491110043202</v>
      </c>
      <c r="Q387">
        <v>3.05263536306E-4</v>
      </c>
    </row>
    <row r="388" spans="1:17" x14ac:dyDescent="0.3">
      <c r="A388" t="s">
        <v>887</v>
      </c>
      <c r="B388" t="s">
        <v>888</v>
      </c>
      <c r="C388" t="str">
        <f>IFERROR(VLOOKUP(Table1[[#This Row],[Ticker]],[1]!Table2[[Symbol]:[Industry]],2,FALSE),"-")</f>
        <v>-</v>
      </c>
      <c r="D388" t="s">
        <v>509</v>
      </c>
      <c r="E388">
        <v>17637.914413979899</v>
      </c>
      <c r="F388">
        <v>636.29999999999995</v>
      </c>
      <c r="G388">
        <v>95.692471121147605</v>
      </c>
      <c r="H388">
        <v>2.73877471466623</v>
      </c>
      <c r="I388">
        <v>9.9725013593644594</v>
      </c>
      <c r="J388">
        <v>-6.7980865739482601</v>
      </c>
      <c r="K388">
        <v>601.69904147833597</v>
      </c>
      <c r="L388">
        <v>491.267587161986</v>
      </c>
      <c r="M388">
        <v>47.910751267449903</v>
      </c>
      <c r="N388">
        <v>1.20487478526819</v>
      </c>
      <c r="O388">
        <v>13.782806852113699</v>
      </c>
      <c r="P388">
        <v>172.03933304831099</v>
      </c>
      <c r="Q388">
        <v>0.23900375494377499</v>
      </c>
    </row>
    <row r="389" spans="1:17" x14ac:dyDescent="0.3">
      <c r="A389" t="s">
        <v>889</v>
      </c>
      <c r="B389" t="s">
        <v>890</v>
      </c>
      <c r="C389" t="str">
        <f>IFERROR(VLOOKUP(Table1[[#This Row],[Ticker]],[1]!Table2[[Symbol]:[Industry]],2,FALSE),"-")</f>
        <v>-</v>
      </c>
      <c r="D389" t="s">
        <v>773</v>
      </c>
      <c r="E389">
        <v>17607.264108300002</v>
      </c>
      <c r="F389">
        <v>427.95</v>
      </c>
      <c r="G389">
        <v>19.881531189404701</v>
      </c>
      <c r="H389">
        <v>15.099891186307</v>
      </c>
      <c r="I389">
        <v>2.45235610344093</v>
      </c>
      <c r="J389">
        <v>3.1034714289170799</v>
      </c>
      <c r="K389">
        <v>378.88002522570298</v>
      </c>
      <c r="L389">
        <v>336.81613366913598</v>
      </c>
      <c r="M389">
        <v>67.734432915392603</v>
      </c>
      <c r="N389">
        <v>1.31590646466317</v>
      </c>
      <c r="O389">
        <v>4.9889005724967896</v>
      </c>
      <c r="P389">
        <v>86.227154046997299</v>
      </c>
      <c r="Q389">
        <v>0.184148373781651</v>
      </c>
    </row>
    <row r="390" spans="1:17" x14ac:dyDescent="0.3">
      <c r="A390" t="s">
        <v>891</v>
      </c>
      <c r="B390" t="s">
        <v>892</v>
      </c>
      <c r="C390" t="str">
        <f>IFERROR(VLOOKUP(Table1[[#This Row],[Ticker]],[1]!Table2[[Symbol]:[Industry]],2,FALSE),"-")</f>
        <v>-</v>
      </c>
      <c r="D390" t="s">
        <v>538</v>
      </c>
      <c r="E390">
        <v>17542.808528725</v>
      </c>
      <c r="F390">
        <v>1023.65</v>
      </c>
      <c r="G390">
        <v>100.61577914384399</v>
      </c>
      <c r="H390">
        <v>15.995003555553501</v>
      </c>
      <c r="I390">
        <v>36.346910940250297</v>
      </c>
      <c r="J390">
        <v>4.3696788703721401</v>
      </c>
      <c r="K390">
        <v>892.52644476912405</v>
      </c>
      <c r="L390">
        <v>699.87765894796905</v>
      </c>
      <c r="M390">
        <v>51.433891517386201</v>
      </c>
      <c r="N390">
        <v>1.67062460874506</v>
      </c>
      <c r="O390">
        <v>16.152981976261401</v>
      </c>
      <c r="P390">
        <v>140.54752673011299</v>
      </c>
    </row>
    <row r="391" spans="1:17" x14ac:dyDescent="0.3">
      <c r="A391" t="s">
        <v>893</v>
      </c>
      <c r="B391" t="s">
        <v>894</v>
      </c>
      <c r="C391" t="str">
        <f>IFERROR(VLOOKUP(Table1[[#This Row],[Ticker]],[1]!Table2[[Symbol]:[Industry]],2,FALSE),"-")</f>
        <v>-</v>
      </c>
      <c r="D391" t="s">
        <v>895</v>
      </c>
      <c r="E391">
        <v>17518.340261500001</v>
      </c>
      <c r="F391">
        <v>788.5</v>
      </c>
      <c r="G391">
        <v>-16.767541861286499</v>
      </c>
      <c r="H391">
        <v>9.6117706707278394</v>
      </c>
      <c r="I391">
        <v>-2.91909576307423</v>
      </c>
      <c r="J391">
        <v>2.8992452013349999</v>
      </c>
      <c r="K391">
        <v>727.22655601231304</v>
      </c>
      <c r="L391">
        <v>692.99664347615703</v>
      </c>
      <c r="M391">
        <v>71.4036480751721</v>
      </c>
      <c r="N391">
        <v>1.3494096149033501</v>
      </c>
      <c r="O391">
        <v>7.7362079898541403</v>
      </c>
      <c r="P391">
        <v>32.744107744107701</v>
      </c>
      <c r="Q391">
        <v>7.4125714136171E-2</v>
      </c>
    </row>
    <row r="392" spans="1:17" x14ac:dyDescent="0.3">
      <c r="A392" t="s">
        <v>896</v>
      </c>
      <c r="B392" t="s">
        <v>897</v>
      </c>
      <c r="C392" t="str">
        <f>IFERROR(VLOOKUP(Table1[[#This Row],[Ticker]],[1]!Table2[[Symbol]:[Industry]],2,FALSE),"-")</f>
        <v>-</v>
      </c>
      <c r="D392" t="s">
        <v>127</v>
      </c>
      <c r="E392">
        <v>17381.126495789998</v>
      </c>
      <c r="F392">
        <v>952.65</v>
      </c>
      <c r="G392">
        <v>189.61529705669</v>
      </c>
      <c r="H392">
        <v>-3.4938973357357002</v>
      </c>
      <c r="I392">
        <v>-36.167713565</v>
      </c>
      <c r="J392">
        <v>-2.4031143262788999</v>
      </c>
      <c r="K392">
        <v>911.26554394909704</v>
      </c>
      <c r="L392">
        <v>834.27268660674201</v>
      </c>
      <c r="M392">
        <v>69.450997161725198</v>
      </c>
      <c r="N392">
        <v>1.1056422321775701</v>
      </c>
      <c r="O392">
        <v>37.931034482758598</v>
      </c>
      <c r="P392">
        <v>230.78124999999901</v>
      </c>
      <c r="Q392">
        <v>0.22820060583306101</v>
      </c>
    </row>
    <row r="393" spans="1:17" x14ac:dyDescent="0.3">
      <c r="A393" t="s">
        <v>898</v>
      </c>
      <c r="B393" t="s">
        <v>899</v>
      </c>
      <c r="C393" t="str">
        <f>IFERROR(VLOOKUP(Table1[[#This Row],[Ticker]],[1]!Table2[[Symbol]:[Industry]],2,FALSE),"-")</f>
        <v>-</v>
      </c>
      <c r="D393" t="s">
        <v>730</v>
      </c>
      <c r="E393">
        <v>17317.280363499998</v>
      </c>
      <c r="F393">
        <v>958.75</v>
      </c>
      <c r="G393">
        <v>3.5950397906756999</v>
      </c>
      <c r="H393">
        <v>12.9625142104645</v>
      </c>
      <c r="I393">
        <v>9.3917000326300908</v>
      </c>
      <c r="J393">
        <v>-1.03577352322086</v>
      </c>
      <c r="K393">
        <v>895.846256561264</v>
      </c>
      <c r="L393">
        <v>769.62311625514997</v>
      </c>
      <c r="M393">
        <v>59.676380338130102</v>
      </c>
      <c r="N393">
        <v>0.65074479734693202</v>
      </c>
      <c r="O393">
        <v>4.14080834419818</v>
      </c>
      <c r="P393">
        <v>64.310197086546694</v>
      </c>
      <c r="Q393">
        <v>0.182416448887671</v>
      </c>
    </row>
    <row r="394" spans="1:17" x14ac:dyDescent="0.3">
      <c r="A394" t="s">
        <v>900</v>
      </c>
      <c r="B394" t="s">
        <v>901</v>
      </c>
      <c r="C394" t="str">
        <f>IFERROR(VLOOKUP(Table1[[#This Row],[Ticker]],[1]!Table2[[Symbol]:[Industry]],2,FALSE),"-")</f>
        <v>-</v>
      </c>
      <c r="D394" t="s">
        <v>222</v>
      </c>
      <c r="E394">
        <v>17152.026177</v>
      </c>
      <c r="F394">
        <v>2458.3000000000002</v>
      </c>
      <c r="G394">
        <v>101.94767967828599</v>
      </c>
      <c r="H394">
        <v>9.7236297802879896</v>
      </c>
      <c r="I394">
        <v>29.885256113228898</v>
      </c>
      <c r="J394">
        <v>-3.0042936326177001</v>
      </c>
      <c r="K394">
        <v>2227.7031246370102</v>
      </c>
      <c r="L394">
        <v>1783.4113041713999</v>
      </c>
      <c r="M394">
        <v>50.249635938400402</v>
      </c>
      <c r="N394">
        <v>0.53029697125584496</v>
      </c>
      <c r="O394">
        <v>6.6590733433673499</v>
      </c>
      <c r="P394">
        <v>150.82134476073799</v>
      </c>
      <c r="Q394">
        <v>7.1165968067079005E-2</v>
      </c>
    </row>
    <row r="395" spans="1:17" x14ac:dyDescent="0.3">
      <c r="A395" t="s">
        <v>902</v>
      </c>
      <c r="B395" t="s">
        <v>903</v>
      </c>
      <c r="C395" t="str">
        <f>IFERROR(VLOOKUP(Table1[[#This Row],[Ticker]],[1]!Table2[[Symbol]:[Industry]],2,FALSE),"-")</f>
        <v>-</v>
      </c>
      <c r="D395" t="s">
        <v>51</v>
      </c>
      <c r="E395">
        <v>17128.228638635999</v>
      </c>
      <c r="F395">
        <v>207.63</v>
      </c>
      <c r="G395">
        <v>-27.772525112039101</v>
      </c>
      <c r="H395">
        <v>-7.9381465702106704</v>
      </c>
      <c r="I395">
        <v>-28.164871969823</v>
      </c>
      <c r="J395">
        <v>-5.2137365398861997</v>
      </c>
      <c r="K395">
        <v>212.044955180383</v>
      </c>
      <c r="L395">
        <v>211.932203476647</v>
      </c>
      <c r="M395">
        <v>43.2910004563916</v>
      </c>
      <c r="N395">
        <v>3.0711837764643901</v>
      </c>
      <c r="O395">
        <v>39.310311612002103</v>
      </c>
      <c r="P395">
        <v>13.4435186449938</v>
      </c>
      <c r="Q395">
        <v>4.3497572605514997E-2</v>
      </c>
    </row>
    <row r="396" spans="1:17" x14ac:dyDescent="0.3">
      <c r="A396" t="s">
        <v>904</v>
      </c>
      <c r="B396" t="s">
        <v>905</v>
      </c>
      <c r="C396" t="str">
        <f>IFERROR(VLOOKUP(Table1[[#This Row],[Ticker]],[1]!Table2[[Symbol]:[Industry]],2,FALSE),"-")</f>
        <v>-</v>
      </c>
      <c r="D396" t="s">
        <v>54</v>
      </c>
      <c r="E396">
        <v>16769.625</v>
      </c>
      <c r="F396">
        <v>6707.85</v>
      </c>
      <c r="G396">
        <v>26.3562143207246</v>
      </c>
      <c r="H396">
        <v>-7.5249508561144296</v>
      </c>
      <c r="I396">
        <v>10.1150347332088</v>
      </c>
      <c r="J396">
        <v>-5.2807572402253804</v>
      </c>
      <c r="K396">
        <v>6615.5793134215401</v>
      </c>
      <c r="L396">
        <v>5825.3962931549604</v>
      </c>
      <c r="M396">
        <v>49.529112506757897</v>
      </c>
      <c r="N396">
        <v>0.271871184971263</v>
      </c>
      <c r="O396">
        <v>12.885648903896101</v>
      </c>
      <c r="P396">
        <v>57.8317647058823</v>
      </c>
      <c r="Q396">
        <v>8.2673226914608003E-2</v>
      </c>
    </row>
    <row r="397" spans="1:17" hidden="1" x14ac:dyDescent="0.3">
      <c r="A397" t="s">
        <v>906</v>
      </c>
      <c r="B397" t="s">
        <v>907</v>
      </c>
      <c r="C397" t="str">
        <f>IFERROR(VLOOKUP(Table1[[#This Row],[Ticker]],[1]!Table2[[Symbol]:[Industry]],2,FALSE),"-")</f>
        <v>-</v>
      </c>
      <c r="D397" t="s">
        <v>51</v>
      </c>
      <c r="E397">
        <v>16751.211290660001</v>
      </c>
      <c r="F397">
        <v>389.8</v>
      </c>
      <c r="G397">
        <v>-11.7475015266709</v>
      </c>
      <c r="H397">
        <v>-13.8496654452063</v>
      </c>
      <c r="I397">
        <v>5.3581442145469804</v>
      </c>
      <c r="J397">
        <v>-4.9594454951100797</v>
      </c>
      <c r="K397">
        <v>401.56088207641301</v>
      </c>
      <c r="M397">
        <v>40.007918126081698</v>
      </c>
      <c r="N397">
        <v>0.54624923358691502</v>
      </c>
      <c r="O397">
        <v>24.923037455105099</v>
      </c>
      <c r="P397">
        <v>33.4931506849315</v>
      </c>
    </row>
    <row r="398" spans="1:17" x14ac:dyDescent="0.3">
      <c r="A398" t="s">
        <v>908</v>
      </c>
      <c r="B398" t="s">
        <v>909</v>
      </c>
      <c r="C398" t="str">
        <f>IFERROR(VLOOKUP(Table1[[#This Row],[Ticker]],[1]!Table2[[Symbol]:[Industry]],2,FALSE),"-")</f>
        <v>-</v>
      </c>
      <c r="D398" t="s">
        <v>54</v>
      </c>
      <c r="E398">
        <v>16574.38464366</v>
      </c>
      <c r="F398">
        <v>683.85</v>
      </c>
      <c r="G398">
        <v>93.706994762161898</v>
      </c>
      <c r="H398">
        <v>11.5338578826402</v>
      </c>
      <c r="I398">
        <v>34.072630895582897</v>
      </c>
      <c r="J398">
        <v>3.7678238311181</v>
      </c>
      <c r="K398">
        <v>604.25559268621498</v>
      </c>
      <c r="L398">
        <v>480.14794354247101</v>
      </c>
      <c r="M398">
        <v>51.345509202045598</v>
      </c>
      <c r="N398">
        <v>0.96952734903863802</v>
      </c>
      <c r="O398">
        <v>5.43247788257659</v>
      </c>
      <c r="P398">
        <v>126.891174518911</v>
      </c>
      <c r="Q398">
        <v>9.0621166086850002E-2</v>
      </c>
    </row>
    <row r="399" spans="1:17" hidden="1" x14ac:dyDescent="0.3">
      <c r="A399" t="s">
        <v>910</v>
      </c>
      <c r="B399" t="s">
        <v>911</v>
      </c>
      <c r="C399" t="str">
        <f>IFERROR(VLOOKUP(Table1[[#This Row],[Ticker]],[1]!Table2[[Symbol]:[Industry]],2,FALSE),"-")</f>
        <v>-</v>
      </c>
      <c r="D399" t="s">
        <v>257</v>
      </c>
      <c r="E399">
        <v>16439.214059999998</v>
      </c>
      <c r="F399">
        <v>15388.2</v>
      </c>
      <c r="G399">
        <v>-28.7587709378152</v>
      </c>
      <c r="H399">
        <v>-3.8390028669159899</v>
      </c>
      <c r="I399">
        <v>-8.0724245349093398</v>
      </c>
      <c r="J399">
        <v>-4.1697139640677499</v>
      </c>
      <c r="K399">
        <v>15482.1341390989</v>
      </c>
      <c r="L399">
        <v>15097.191799572</v>
      </c>
      <c r="M399">
        <v>58.359314361368902</v>
      </c>
      <c r="N399">
        <v>0.78986719882832301</v>
      </c>
      <c r="O399">
        <v>15.635032037535201</v>
      </c>
      <c r="P399">
        <v>20.954544382698099</v>
      </c>
      <c r="Q399">
        <v>7.2407632172373004E-2</v>
      </c>
    </row>
    <row r="400" spans="1:17" x14ac:dyDescent="0.3">
      <c r="A400" t="s">
        <v>912</v>
      </c>
      <c r="B400" t="s">
        <v>913</v>
      </c>
      <c r="C400" t="str">
        <f>IFERROR(VLOOKUP(Table1[[#This Row],[Ticker]],[1]!Table2[[Symbol]:[Industry]],2,FALSE),"-")</f>
        <v>-</v>
      </c>
      <c r="D400" t="s">
        <v>185</v>
      </c>
      <c r="E400">
        <v>16371.0874869299</v>
      </c>
      <c r="F400">
        <v>504.9</v>
      </c>
      <c r="G400">
        <v>19.711603093773899</v>
      </c>
      <c r="H400">
        <v>8.0676707747822398</v>
      </c>
      <c r="I400">
        <v>7.6416695346153398</v>
      </c>
      <c r="J400">
        <v>5.0933732739267699</v>
      </c>
      <c r="K400">
        <v>469.21507545736603</v>
      </c>
      <c r="L400">
        <v>432.60961683316299</v>
      </c>
      <c r="M400">
        <v>64.151229030913399</v>
      </c>
      <c r="N400">
        <v>2.32095646420533</v>
      </c>
      <c r="O400">
        <v>6.5359477124182996</v>
      </c>
      <c r="P400">
        <v>96.995708154506403</v>
      </c>
    </row>
    <row r="401" spans="1:17" x14ac:dyDescent="0.3">
      <c r="A401" t="s">
        <v>914</v>
      </c>
      <c r="B401" t="s">
        <v>915</v>
      </c>
      <c r="C401" t="str">
        <f>IFERROR(VLOOKUP(Table1[[#This Row],[Ticker]],[1]!Table2[[Symbol]:[Industry]],2,FALSE),"-")</f>
        <v>-</v>
      </c>
      <c r="D401" t="s">
        <v>573</v>
      </c>
      <c r="E401">
        <v>16342.68864</v>
      </c>
      <c r="F401">
        <v>3296</v>
      </c>
      <c r="G401">
        <v>-57.735243979213898</v>
      </c>
      <c r="H401">
        <v>-11.5283529757612</v>
      </c>
      <c r="I401">
        <v>-5.5637191495588301</v>
      </c>
      <c r="J401">
        <v>-1.2489902102496699</v>
      </c>
      <c r="K401">
        <v>3435.8479876944298</v>
      </c>
      <c r="L401">
        <v>3524.9643139575801</v>
      </c>
      <c r="M401">
        <v>40.264716755463503</v>
      </c>
      <c r="N401">
        <v>0.67239927040895897</v>
      </c>
      <c r="O401">
        <v>43.332827669902898</v>
      </c>
      <c r="P401">
        <v>14.6056085815122</v>
      </c>
      <c r="Q401">
        <v>-7.3681058030565003E-2</v>
      </c>
    </row>
    <row r="402" spans="1:17" x14ac:dyDescent="0.3">
      <c r="A402" t="s">
        <v>916</v>
      </c>
      <c r="B402" t="s">
        <v>917</v>
      </c>
      <c r="C402" t="str">
        <f>IFERROR(VLOOKUP(Table1[[#This Row],[Ticker]],[1]!Table2[[Symbol]:[Industry]],2,FALSE),"-")</f>
        <v>-</v>
      </c>
      <c r="D402" t="s">
        <v>573</v>
      </c>
      <c r="E402">
        <v>16137.8783676</v>
      </c>
      <c r="F402">
        <v>5263.5</v>
      </c>
      <c r="G402">
        <v>-21.985828861476602</v>
      </c>
      <c r="H402">
        <v>-5.47618483611957</v>
      </c>
      <c r="I402">
        <v>8.7447846887237404</v>
      </c>
      <c r="J402">
        <v>-4.5267931205233003</v>
      </c>
      <c r="K402">
        <v>5223.9819794455498</v>
      </c>
      <c r="L402">
        <v>4812.9288042307198</v>
      </c>
      <c r="M402">
        <v>38.616146170538499</v>
      </c>
      <c r="N402">
        <v>0.45464447330612701</v>
      </c>
      <c r="O402">
        <v>13.2107912985655</v>
      </c>
      <c r="P402">
        <v>30.900273563790101</v>
      </c>
      <c r="Q402">
        <v>4.2765158439957998E-2</v>
      </c>
    </row>
    <row r="403" spans="1:17" x14ac:dyDescent="0.3">
      <c r="A403" t="s">
        <v>918</v>
      </c>
      <c r="B403" t="s">
        <v>919</v>
      </c>
      <c r="C403" t="str">
        <f>IFERROR(VLOOKUP(Table1[[#This Row],[Ticker]],[1]!Table2[[Symbol]:[Industry]],2,FALSE),"-")</f>
        <v>-</v>
      </c>
      <c r="D403" t="s">
        <v>573</v>
      </c>
      <c r="E403">
        <v>16132.0667301799</v>
      </c>
      <c r="F403">
        <v>857.9</v>
      </c>
      <c r="G403">
        <v>45.176658709873301</v>
      </c>
      <c r="H403">
        <v>-2.4322113896814201</v>
      </c>
      <c r="I403">
        <v>6.4745112999742904</v>
      </c>
      <c r="J403">
        <v>-3.32878137709517</v>
      </c>
      <c r="K403">
        <v>833.67987434236898</v>
      </c>
      <c r="L403">
        <v>703.29445497839095</v>
      </c>
      <c r="M403">
        <v>45.458843497586997</v>
      </c>
      <c r="N403">
        <v>0.466370157307893</v>
      </c>
      <c r="O403">
        <v>8.0079263317403004</v>
      </c>
      <c r="P403">
        <v>103.776722090261</v>
      </c>
      <c r="Q403">
        <v>0.120858772161289</v>
      </c>
    </row>
    <row r="404" spans="1:17" hidden="1" x14ac:dyDescent="0.3">
      <c r="A404" t="s">
        <v>920</v>
      </c>
      <c r="B404" t="s">
        <v>921</v>
      </c>
      <c r="C404" t="str">
        <f>IFERROR(VLOOKUP(Table1[[#This Row],[Ticker]],[1]!Table2[[Symbol]:[Industry]],2,FALSE),"-")</f>
        <v>-</v>
      </c>
      <c r="D404" t="s">
        <v>922</v>
      </c>
      <c r="E404">
        <v>16131.5776373399</v>
      </c>
      <c r="F404">
        <v>2658.15</v>
      </c>
      <c r="G404">
        <v>70.390331226143601</v>
      </c>
      <c r="H404">
        <v>12.587199547154301</v>
      </c>
      <c r="I404">
        <v>62.367879325709602</v>
      </c>
      <c r="J404">
        <v>-1.7311061131207901</v>
      </c>
      <c r="K404">
        <v>2307.03602138108</v>
      </c>
      <c r="M404">
        <v>72.579929470432205</v>
      </c>
      <c r="N404">
        <v>1.5135157701556099</v>
      </c>
      <c r="O404">
        <v>2.1763256400127702</v>
      </c>
      <c r="P404">
        <v>116.885607049608</v>
      </c>
    </row>
    <row r="405" spans="1:17" x14ac:dyDescent="0.3">
      <c r="A405" t="s">
        <v>923</v>
      </c>
      <c r="B405" t="s">
        <v>924</v>
      </c>
      <c r="C405" t="str">
        <f>IFERROR(VLOOKUP(Table1[[#This Row],[Ticker]],[1]!Table2[[Symbol]:[Industry]],2,FALSE),"-")</f>
        <v>-</v>
      </c>
      <c r="D405" t="s">
        <v>54</v>
      </c>
      <c r="E405">
        <v>16079.62156399</v>
      </c>
      <c r="F405">
        <v>1048.1500000000001</v>
      </c>
      <c r="G405">
        <v>305.77727506398202</v>
      </c>
      <c r="H405">
        <v>17.7989427818931</v>
      </c>
      <c r="I405">
        <v>58.670650087266601</v>
      </c>
      <c r="J405">
        <v>-0.246609602595695</v>
      </c>
      <c r="K405">
        <v>880.64509197115501</v>
      </c>
      <c r="L405">
        <v>625.960189966136</v>
      </c>
      <c r="M405">
        <v>63.045464740623999</v>
      </c>
      <c r="N405">
        <v>0.43640801481108599</v>
      </c>
      <c r="O405">
        <v>4.7273768067547399</v>
      </c>
      <c r="P405">
        <v>391.51230949589598</v>
      </c>
      <c r="Q405">
        <v>9.6731727321025002E-2</v>
      </c>
    </row>
    <row r="406" spans="1:17" x14ac:dyDescent="0.3">
      <c r="A406" t="s">
        <v>925</v>
      </c>
      <c r="B406" t="s">
        <v>926</v>
      </c>
      <c r="C406" t="str">
        <f>IFERROR(VLOOKUP(Table1[[#This Row],[Ticker]],[1]!Table2[[Symbol]:[Industry]],2,FALSE),"-")</f>
        <v>-</v>
      </c>
      <c r="D406" t="s">
        <v>225</v>
      </c>
      <c r="E406">
        <v>16073.832500324999</v>
      </c>
      <c r="F406">
        <v>3872.25</v>
      </c>
      <c r="G406">
        <v>146.48386760605601</v>
      </c>
      <c r="H406">
        <v>0.69612413076201796</v>
      </c>
      <c r="I406">
        <v>-13.057014481788499</v>
      </c>
      <c r="J406">
        <v>7.2746454139808296</v>
      </c>
      <c r="K406">
        <v>3766.22336354463</v>
      </c>
      <c r="L406">
        <v>3355.6352163972801</v>
      </c>
      <c r="M406">
        <v>72.286070870381906</v>
      </c>
      <c r="N406">
        <v>1.3649951548755099</v>
      </c>
      <c r="O406">
        <v>11.045257924978999</v>
      </c>
      <c r="P406">
        <v>186.62102146558101</v>
      </c>
      <c r="Q406">
        <v>0.26728070514532098</v>
      </c>
    </row>
    <row r="407" spans="1:17" x14ac:dyDescent="0.3">
      <c r="A407" t="s">
        <v>927</v>
      </c>
      <c r="B407" t="s">
        <v>928</v>
      </c>
      <c r="C407" t="str">
        <f>IFERROR(VLOOKUP(Table1[[#This Row],[Ticker]],[1]!Table2[[Symbol]:[Industry]],2,FALSE),"-")</f>
        <v>-</v>
      </c>
      <c r="D407" t="s">
        <v>54</v>
      </c>
      <c r="E407">
        <v>16063.53422356</v>
      </c>
      <c r="F407">
        <v>12520.4</v>
      </c>
      <c r="G407">
        <v>214.748949718219</v>
      </c>
      <c r="H407">
        <v>31.017506610627201</v>
      </c>
      <c r="I407">
        <v>60.732743546509397</v>
      </c>
      <c r="J407">
        <v>0.58022134772267397</v>
      </c>
      <c r="K407">
        <v>10023.8558551486</v>
      </c>
      <c r="L407">
        <v>7274.9095959612296</v>
      </c>
      <c r="M407">
        <v>74.562991261473499</v>
      </c>
      <c r="N407">
        <v>0.47974223493470802</v>
      </c>
      <c r="O407">
        <v>1.5183220983355099</v>
      </c>
      <c r="P407">
        <v>268.24705882352902</v>
      </c>
      <c r="Q407">
        <v>0.169762292605104</v>
      </c>
    </row>
    <row r="408" spans="1:17" x14ac:dyDescent="0.3">
      <c r="A408" t="s">
        <v>929</v>
      </c>
      <c r="B408" t="s">
        <v>930</v>
      </c>
      <c r="C408" t="str">
        <f>IFERROR(VLOOKUP(Table1[[#This Row],[Ticker]],[1]!Table2[[Symbol]:[Industry]],2,FALSE),"-")</f>
        <v>-</v>
      </c>
      <c r="D408" t="s">
        <v>552</v>
      </c>
      <c r="E408">
        <v>16046.95719465</v>
      </c>
      <c r="F408">
        <v>321.5</v>
      </c>
      <c r="G408">
        <v>-10.7487835150927</v>
      </c>
      <c r="H408">
        <v>0.79448197557186495</v>
      </c>
      <c r="I408">
        <v>-18.387533971770001</v>
      </c>
      <c r="J408">
        <v>5.4226153102154502</v>
      </c>
      <c r="K408">
        <v>317.89019756123798</v>
      </c>
      <c r="L408">
        <v>317.69955116315401</v>
      </c>
      <c r="M408">
        <v>59.652061605973003</v>
      </c>
      <c r="N408">
        <v>1.25268788957189</v>
      </c>
      <c r="O408">
        <v>21.928460342146099</v>
      </c>
      <c r="P408">
        <v>25.0972762645914</v>
      </c>
      <c r="Q408">
        <v>-4.412802722307E-2</v>
      </c>
    </row>
    <row r="409" spans="1:17" x14ac:dyDescent="0.3">
      <c r="A409" t="s">
        <v>931</v>
      </c>
      <c r="B409" t="s">
        <v>932</v>
      </c>
      <c r="C409" t="str">
        <f>IFERROR(VLOOKUP(Table1[[#This Row],[Ticker]],[1]!Table2[[Symbol]:[Industry]],2,FALSE),"-")</f>
        <v>-</v>
      </c>
      <c r="D409" t="s">
        <v>933</v>
      </c>
      <c r="E409">
        <v>16011.617125229999</v>
      </c>
      <c r="F409">
        <v>498.9</v>
      </c>
      <c r="G409">
        <v>85.302101090200196</v>
      </c>
      <c r="H409">
        <v>-0.85419316780650201</v>
      </c>
      <c r="I409">
        <v>-4.2437692871617401</v>
      </c>
      <c r="J409">
        <v>-2.8824886580589602</v>
      </c>
      <c r="K409">
        <v>479.10865030465698</v>
      </c>
      <c r="L409">
        <v>397.74602502118103</v>
      </c>
      <c r="M409">
        <v>60.0294911164399</v>
      </c>
      <c r="N409">
        <v>0.50144145298135101</v>
      </c>
      <c r="O409">
        <v>23.832431348967699</v>
      </c>
      <c r="P409">
        <v>146.37037037037001</v>
      </c>
      <c r="Q409">
        <v>0.122261529381572</v>
      </c>
    </row>
    <row r="410" spans="1:17" x14ac:dyDescent="0.3">
      <c r="A410" t="s">
        <v>934</v>
      </c>
      <c r="B410" t="s">
        <v>935</v>
      </c>
      <c r="C410" t="str">
        <f>IFERROR(VLOOKUP(Table1[[#This Row],[Ticker]],[1]!Table2[[Symbol]:[Industry]],2,FALSE),"-")</f>
        <v>-</v>
      </c>
      <c r="D410" t="s">
        <v>257</v>
      </c>
      <c r="E410">
        <v>15959.396473999999</v>
      </c>
      <c r="F410">
        <v>917</v>
      </c>
      <c r="G410">
        <v>34.835453889978403</v>
      </c>
      <c r="H410">
        <v>-7.3309783399298203</v>
      </c>
      <c r="I410">
        <v>6.6073615158917001</v>
      </c>
      <c r="J410">
        <v>-0.937138269442786</v>
      </c>
      <c r="K410">
        <v>933.70385501543103</v>
      </c>
      <c r="L410">
        <v>827.41092782783198</v>
      </c>
      <c r="M410">
        <v>45.693555181153897</v>
      </c>
      <c r="N410">
        <v>0.36013322705315398</v>
      </c>
      <c r="O410">
        <v>15.5943293347873</v>
      </c>
      <c r="P410">
        <v>74.600152322924501</v>
      </c>
      <c r="Q410">
        <v>0.163703386946535</v>
      </c>
    </row>
    <row r="411" spans="1:17" x14ac:dyDescent="0.3">
      <c r="A411" t="s">
        <v>936</v>
      </c>
      <c r="B411" t="s">
        <v>937</v>
      </c>
      <c r="C411" t="str">
        <f>IFERROR(VLOOKUP(Table1[[#This Row],[Ticker]],[1]!Table2[[Symbol]:[Industry]],2,FALSE),"-")</f>
        <v>-</v>
      </c>
      <c r="D411" t="s">
        <v>273</v>
      </c>
      <c r="E411">
        <v>15844.3639978149</v>
      </c>
      <c r="F411">
        <v>678.95</v>
      </c>
      <c r="G411">
        <v>50.601997464947502</v>
      </c>
      <c r="H411">
        <v>-1.12020335932195</v>
      </c>
      <c r="I411">
        <v>0.396442315801245</v>
      </c>
      <c r="J411">
        <v>-1.49351194729555</v>
      </c>
      <c r="K411">
        <v>678.35129499592404</v>
      </c>
      <c r="L411">
        <v>594.81329036432896</v>
      </c>
      <c r="M411">
        <v>54.370486103751098</v>
      </c>
      <c r="N411">
        <v>0.63752760433542599</v>
      </c>
      <c r="O411">
        <v>21.953015685985701</v>
      </c>
      <c r="P411">
        <v>168.35968379446601</v>
      </c>
      <c r="Q411">
        <v>6.0921669765273002E-2</v>
      </c>
    </row>
    <row r="412" spans="1:17" x14ac:dyDescent="0.3">
      <c r="A412" t="s">
        <v>938</v>
      </c>
      <c r="B412" t="s">
        <v>939</v>
      </c>
      <c r="C412" t="str">
        <f>IFERROR(VLOOKUP(Table1[[#This Row],[Ticker]],[1]!Table2[[Symbol]:[Industry]],2,FALSE),"-")</f>
        <v>-</v>
      </c>
      <c r="D412" t="s">
        <v>730</v>
      </c>
      <c r="E412">
        <v>15818.663325</v>
      </c>
      <c r="F412">
        <v>3798.5</v>
      </c>
      <c r="G412">
        <v>21.643490712401299</v>
      </c>
      <c r="H412">
        <v>-17.2964742842621</v>
      </c>
      <c r="I412">
        <v>5.4394604471039996</v>
      </c>
      <c r="J412">
        <v>-4.2494012363252303</v>
      </c>
      <c r="K412">
        <v>4137.2072712976496</v>
      </c>
      <c r="L412">
        <v>3586.5146737701798</v>
      </c>
      <c r="M412">
        <v>35.569981440023298</v>
      </c>
      <c r="N412">
        <v>0.496525914290184</v>
      </c>
      <c r="O412">
        <v>44.478083453994998</v>
      </c>
      <c r="P412">
        <v>99.391092097320197</v>
      </c>
      <c r="Q412">
        <v>0.12720653114265201</v>
      </c>
    </row>
    <row r="413" spans="1:17" x14ac:dyDescent="0.3">
      <c r="A413" t="s">
        <v>940</v>
      </c>
      <c r="B413" t="s">
        <v>941</v>
      </c>
      <c r="C413" t="str">
        <f>IFERROR(VLOOKUP(Table1[[#This Row],[Ticker]],[1]!Table2[[Symbol]:[Industry]],2,FALSE),"-")</f>
        <v>-</v>
      </c>
      <c r="D413" t="s">
        <v>21</v>
      </c>
      <c r="E413">
        <v>15704.9189304799</v>
      </c>
      <c r="F413">
        <v>2786.2</v>
      </c>
      <c r="G413">
        <v>201.58508293229301</v>
      </c>
      <c r="H413">
        <v>20.5949311727347</v>
      </c>
      <c r="I413">
        <v>41.613937240750197</v>
      </c>
      <c r="J413">
        <v>5.5679447870215704</v>
      </c>
      <c r="K413">
        <v>2428.2232744963999</v>
      </c>
      <c r="L413">
        <v>1851.1867672015001</v>
      </c>
      <c r="M413">
        <v>74.242590016431095</v>
      </c>
      <c r="N413">
        <v>1.1058360342833899</v>
      </c>
      <c r="O413">
        <v>4.9816954992462898</v>
      </c>
      <c r="P413">
        <v>277.22718656918403</v>
      </c>
    </row>
    <row r="414" spans="1:17" x14ac:dyDescent="0.3">
      <c r="A414" t="s">
        <v>942</v>
      </c>
      <c r="B414" t="s">
        <v>943</v>
      </c>
      <c r="C414" t="str">
        <f>IFERROR(VLOOKUP(Table1[[#This Row],[Ticker]],[1]!Table2[[Symbol]:[Industry]],2,FALSE),"-")</f>
        <v>-</v>
      </c>
      <c r="D414" t="s">
        <v>54</v>
      </c>
      <c r="E414">
        <v>15686.50210353</v>
      </c>
      <c r="F414">
        <v>6811.15</v>
      </c>
      <c r="G414">
        <v>23.117617861754798</v>
      </c>
      <c r="H414">
        <v>1.44231140175818</v>
      </c>
      <c r="I414">
        <v>11.9317136916665</v>
      </c>
      <c r="J414">
        <v>-2.42152497396811</v>
      </c>
      <c r="K414">
        <v>6535.3511859206201</v>
      </c>
      <c r="L414">
        <v>5738.4798979529796</v>
      </c>
      <c r="M414">
        <v>59.708827853370401</v>
      </c>
      <c r="N414">
        <v>0.59712266907271905</v>
      </c>
      <c r="O414">
        <v>10.694963405592301</v>
      </c>
      <c r="P414">
        <v>54.510409454218603</v>
      </c>
      <c r="Q414">
        <v>1.9169123156704E-2</v>
      </c>
    </row>
    <row r="415" spans="1:17" hidden="1" x14ac:dyDescent="0.3">
      <c r="A415" t="s">
        <v>944</v>
      </c>
      <c r="B415" t="s">
        <v>945</v>
      </c>
      <c r="C415" t="str">
        <f>IFERROR(VLOOKUP(Table1[[#This Row],[Ticker]],[1]!Table2[[Symbol]:[Industry]],2,FALSE),"-")</f>
        <v>-</v>
      </c>
      <c r="D415" t="s">
        <v>46</v>
      </c>
      <c r="E415">
        <v>15656.461604300001</v>
      </c>
      <c r="F415">
        <v>1502.95</v>
      </c>
      <c r="G415">
        <v>467.43349267637097</v>
      </c>
      <c r="H415">
        <v>-0.61692768950279897</v>
      </c>
      <c r="I415">
        <v>9.6894817655984102</v>
      </c>
      <c r="J415">
        <v>7.38035132467789</v>
      </c>
      <c r="K415">
        <v>1681.10340127157</v>
      </c>
      <c r="L415">
        <v>1450.4781770346999</v>
      </c>
      <c r="M415">
        <v>49.219348516953701</v>
      </c>
      <c r="N415">
        <v>0.50864437561200904</v>
      </c>
      <c r="O415">
        <v>102.119165640906</v>
      </c>
      <c r="P415">
        <v>561.50968309859104</v>
      </c>
      <c r="Q415">
        <v>0.282878312883659</v>
      </c>
    </row>
    <row r="416" spans="1:17" x14ac:dyDescent="0.3">
      <c r="A416" t="s">
        <v>946</v>
      </c>
      <c r="B416" t="s">
        <v>947</v>
      </c>
      <c r="C416" t="str">
        <f>IFERROR(VLOOKUP(Table1[[#This Row],[Ticker]],[1]!Table2[[Symbol]:[Industry]],2,FALSE),"-")</f>
        <v>-</v>
      </c>
      <c r="D416" t="s">
        <v>573</v>
      </c>
      <c r="E416">
        <v>15651.982709239999</v>
      </c>
      <c r="F416">
        <v>1473.1</v>
      </c>
      <c r="G416">
        <v>-27.589389257869801</v>
      </c>
      <c r="H416">
        <v>-5.5027503260873898</v>
      </c>
      <c r="I416">
        <v>-9.0415322304922405</v>
      </c>
      <c r="J416">
        <v>-4.6206554954329802</v>
      </c>
      <c r="K416">
        <v>1507.89260508046</v>
      </c>
      <c r="L416">
        <v>1439.44320616445</v>
      </c>
      <c r="M416">
        <v>29.6269254628473</v>
      </c>
      <c r="N416">
        <v>0.67399112533737104</v>
      </c>
      <c r="O416">
        <v>14.724051320344801</v>
      </c>
      <c r="P416">
        <v>18.511665325824598</v>
      </c>
      <c r="Q416">
        <v>-5.0534739164360999E-2</v>
      </c>
    </row>
    <row r="417" spans="1:17" x14ac:dyDescent="0.3">
      <c r="A417" t="s">
        <v>948</v>
      </c>
      <c r="B417" t="s">
        <v>949</v>
      </c>
      <c r="C417" t="str">
        <f>IFERROR(VLOOKUP(Table1[[#This Row],[Ticker]],[1]!Table2[[Symbol]:[Industry]],2,FALSE),"-")</f>
        <v>-</v>
      </c>
      <c r="D417" t="s">
        <v>950</v>
      </c>
      <c r="E417">
        <v>15646.17478944</v>
      </c>
      <c r="F417">
        <v>813.8</v>
      </c>
      <c r="G417">
        <v>35.576262827546699</v>
      </c>
      <c r="H417">
        <v>-9.1936191454906293</v>
      </c>
      <c r="I417">
        <v>41.460987116134099</v>
      </c>
      <c r="J417">
        <v>-2.78386623255285</v>
      </c>
      <c r="K417">
        <v>770.95791520304101</v>
      </c>
      <c r="L417">
        <v>632.57240520627704</v>
      </c>
      <c r="M417">
        <v>57.989035660181898</v>
      </c>
      <c r="N417">
        <v>0.54624031423282404</v>
      </c>
      <c r="O417">
        <v>7.7291717866797702</v>
      </c>
      <c r="P417">
        <v>82.323288898846101</v>
      </c>
      <c r="Q417">
        <v>-2.1830108612737001E-2</v>
      </c>
    </row>
    <row r="418" spans="1:17" x14ac:dyDescent="0.3">
      <c r="A418" t="s">
        <v>951</v>
      </c>
      <c r="B418" t="s">
        <v>952</v>
      </c>
      <c r="C418" t="str">
        <f>IFERROR(VLOOKUP(Table1[[#This Row],[Ticker]],[1]!Table2[[Symbol]:[Industry]],2,FALSE),"-")</f>
        <v>-</v>
      </c>
      <c r="D418" t="s">
        <v>538</v>
      </c>
      <c r="E418">
        <v>15625.630202175</v>
      </c>
      <c r="F418">
        <v>650.25</v>
      </c>
      <c r="G418">
        <v>-3.5088849168134599</v>
      </c>
      <c r="H418">
        <v>-10.8112806430165</v>
      </c>
      <c r="I418">
        <v>-30.842439910072901</v>
      </c>
      <c r="J418">
        <v>-1.7753094094831701</v>
      </c>
      <c r="K418">
        <v>684.22962304951102</v>
      </c>
      <c r="L418">
        <v>641.13010668977302</v>
      </c>
      <c r="M418">
        <v>35.066576957836503</v>
      </c>
      <c r="N418">
        <v>0.30854858850344302</v>
      </c>
      <c r="O418">
        <v>27.020376778162198</v>
      </c>
      <c r="P418">
        <v>50.416377515614101</v>
      </c>
      <c r="Q418">
        <v>8.9237289646546994E-2</v>
      </c>
    </row>
    <row r="419" spans="1:17" hidden="1" x14ac:dyDescent="0.3">
      <c r="A419" t="s">
        <v>953</v>
      </c>
      <c r="B419" t="s">
        <v>954</v>
      </c>
      <c r="C419" t="str">
        <f>IFERROR(VLOOKUP(Table1[[#This Row],[Ticker]],[1]!Table2[[Symbol]:[Industry]],2,FALSE),"-")</f>
        <v>-</v>
      </c>
      <c r="D419" t="s">
        <v>573</v>
      </c>
      <c r="E419">
        <v>15625.10943497</v>
      </c>
      <c r="F419">
        <v>3431.05</v>
      </c>
      <c r="G419">
        <v>-6.1073142268857801</v>
      </c>
      <c r="H419">
        <v>9.1965790928913105</v>
      </c>
      <c r="I419">
        <v>23.049486394268101</v>
      </c>
      <c r="J419">
        <v>2.9881755277280999</v>
      </c>
      <c r="K419">
        <v>3088.5751799077598</v>
      </c>
      <c r="L419">
        <v>2758.2101165014401</v>
      </c>
      <c r="M419">
        <v>64.4385471140031</v>
      </c>
      <c r="N419">
        <v>0.77440437468679502</v>
      </c>
      <c r="O419">
        <v>4.3062619314786899</v>
      </c>
      <c r="P419">
        <v>51.3475959417732</v>
      </c>
      <c r="Q419">
        <v>3.1470491181342999E-2</v>
      </c>
    </row>
    <row r="420" spans="1:17" x14ac:dyDescent="0.3">
      <c r="A420" t="s">
        <v>955</v>
      </c>
      <c r="B420" t="s">
        <v>956</v>
      </c>
      <c r="C420" t="str">
        <f>IFERROR(VLOOKUP(Table1[[#This Row],[Ticker]],[1]!Table2[[Symbol]:[Industry]],2,FALSE),"-")</f>
        <v>-</v>
      </c>
      <c r="D420" t="s">
        <v>127</v>
      </c>
      <c r="E420">
        <v>15608.4067571</v>
      </c>
      <c r="F420">
        <v>53.26</v>
      </c>
      <c r="G420">
        <v>-36.709206351952098</v>
      </c>
      <c r="H420">
        <v>-7.5160515401600003</v>
      </c>
      <c r="I420">
        <v>-29.020154932693298</v>
      </c>
      <c r="J420">
        <v>-3.5978404614920501</v>
      </c>
      <c r="K420">
        <v>56.435316431180702</v>
      </c>
      <c r="L420">
        <v>55.808739674694102</v>
      </c>
      <c r="M420">
        <v>31.568804133678402</v>
      </c>
      <c r="N420">
        <v>0.51459406229028903</v>
      </c>
      <c r="O420">
        <v>38.377769432970297</v>
      </c>
      <c r="P420">
        <v>36.040868454661499</v>
      </c>
    </row>
    <row r="421" spans="1:17" x14ac:dyDescent="0.3">
      <c r="A421" t="s">
        <v>957</v>
      </c>
      <c r="B421" t="s">
        <v>958</v>
      </c>
      <c r="C421" t="str">
        <f>IFERROR(VLOOKUP(Table1[[#This Row],[Ticker]],[1]!Table2[[Symbol]:[Industry]],2,FALSE),"-")</f>
        <v>-</v>
      </c>
      <c r="D421" t="s">
        <v>959</v>
      </c>
      <c r="E421">
        <v>15552.620530314</v>
      </c>
      <c r="F421">
        <v>198.94</v>
      </c>
      <c r="G421">
        <v>-2.54026997135928</v>
      </c>
      <c r="H421">
        <v>-2.6643979533647002</v>
      </c>
      <c r="I421">
        <v>-17.9781692901581</v>
      </c>
      <c r="J421">
        <v>-4.8841923380931602</v>
      </c>
      <c r="K421">
        <v>205.111156384037</v>
      </c>
      <c r="L421">
        <v>198.33125622967901</v>
      </c>
      <c r="M421">
        <v>39.2613131823217</v>
      </c>
      <c r="N421">
        <v>0.69898467657866503</v>
      </c>
      <c r="O421">
        <v>19.407861666834201</v>
      </c>
      <c r="P421">
        <v>46.064610866372902</v>
      </c>
      <c r="Q421">
        <v>1.8367079201724999E-2</v>
      </c>
    </row>
    <row r="422" spans="1:17" hidden="1" x14ac:dyDescent="0.3">
      <c r="A422" t="s">
        <v>960</v>
      </c>
      <c r="B422" t="s">
        <v>961</v>
      </c>
      <c r="C422" t="str">
        <f>IFERROR(VLOOKUP(Table1[[#This Row],[Ticker]],[1]!Table2[[Symbol]:[Industry]],2,FALSE),"-")</f>
        <v>-</v>
      </c>
      <c r="D422" t="s">
        <v>741</v>
      </c>
      <c r="E422">
        <v>15502.9956089399</v>
      </c>
      <c r="F422">
        <v>895.44</v>
      </c>
      <c r="G422">
        <v>-1.9946893238021399</v>
      </c>
      <c r="H422">
        <v>0.43807685789850997</v>
      </c>
      <c r="I422">
        <v>-0.244069792425431</v>
      </c>
      <c r="J422">
        <v>1.87512044902577</v>
      </c>
      <c r="K422">
        <v>866.28521796003702</v>
      </c>
      <c r="L422">
        <v>806.71124516811403</v>
      </c>
      <c r="M422">
        <v>63.673105172010501</v>
      </c>
      <c r="N422">
        <v>0.45509675734329902</v>
      </c>
      <c r="O422">
        <v>1.8460198338247</v>
      </c>
      <c r="P422">
        <v>33.048052063831697</v>
      </c>
      <c r="Q422">
        <v>-2.790653939747E-3</v>
      </c>
    </row>
    <row r="423" spans="1:17" x14ac:dyDescent="0.3">
      <c r="A423" t="s">
        <v>962</v>
      </c>
      <c r="B423" t="s">
        <v>963</v>
      </c>
      <c r="C423" t="str">
        <f>IFERROR(VLOOKUP(Table1[[#This Row],[Ticker]],[1]!Table2[[Symbol]:[Industry]],2,FALSE),"-")</f>
        <v>-</v>
      </c>
      <c r="D423" t="s">
        <v>92</v>
      </c>
      <c r="E423">
        <v>15403.98907035</v>
      </c>
      <c r="F423">
        <v>2751.5</v>
      </c>
      <c r="G423">
        <v>-15.9455070236277</v>
      </c>
      <c r="H423">
        <v>-12.693814930895799</v>
      </c>
      <c r="I423">
        <v>-14.5535844024356</v>
      </c>
      <c r="J423">
        <v>-4.5864818790770503</v>
      </c>
      <c r="K423">
        <v>2969.1068204662301</v>
      </c>
      <c r="L423">
        <v>2631.3966959536201</v>
      </c>
      <c r="M423">
        <v>26.652167008787501</v>
      </c>
      <c r="N423">
        <v>0.278532992368351</v>
      </c>
      <c r="O423">
        <v>32.8366345629656</v>
      </c>
      <c r="P423">
        <v>58.587896253602302</v>
      </c>
      <c r="Q423">
        <v>0.141381542862098</v>
      </c>
    </row>
    <row r="424" spans="1:17" x14ac:dyDescent="0.3">
      <c r="A424" t="s">
        <v>964</v>
      </c>
      <c r="B424" t="s">
        <v>965</v>
      </c>
      <c r="C424" t="str">
        <f>IFERROR(VLOOKUP(Table1[[#This Row],[Ticker]],[1]!Table2[[Symbol]:[Industry]],2,FALSE),"-")</f>
        <v>-</v>
      </c>
      <c r="D424" t="s">
        <v>204</v>
      </c>
      <c r="E424">
        <v>15381.515384025</v>
      </c>
      <c r="F424">
        <v>632.75</v>
      </c>
      <c r="G424">
        <v>-19.7249919979594</v>
      </c>
      <c r="H424">
        <v>-5.2670288607783098</v>
      </c>
      <c r="I424">
        <v>5.4657126592466598</v>
      </c>
      <c r="J424">
        <v>-4.32825602664367</v>
      </c>
      <c r="K424">
        <v>644.12564330831401</v>
      </c>
      <c r="L424">
        <v>603.12706918987897</v>
      </c>
      <c r="M424">
        <v>38.896854046384597</v>
      </c>
      <c r="N424">
        <v>0.34252786105166</v>
      </c>
      <c r="O424">
        <v>14.105096799683899</v>
      </c>
      <c r="P424">
        <v>26.158907387099902</v>
      </c>
      <c r="Q424">
        <v>4.5372488673224E-2</v>
      </c>
    </row>
    <row r="425" spans="1:17" x14ac:dyDescent="0.3">
      <c r="A425" t="s">
        <v>966</v>
      </c>
      <c r="B425" t="s">
        <v>967</v>
      </c>
      <c r="C425" t="str">
        <f>IFERROR(VLOOKUP(Table1[[#This Row],[Ticker]],[1]!Table2[[Symbol]:[Industry]],2,FALSE),"-")</f>
        <v>-</v>
      </c>
      <c r="D425" t="s">
        <v>46</v>
      </c>
      <c r="E425">
        <v>15366.30091425</v>
      </c>
      <c r="F425">
        <v>1589.25</v>
      </c>
      <c r="G425">
        <v>-7.1398174826714902</v>
      </c>
      <c r="H425">
        <v>-10.6161938523465</v>
      </c>
      <c r="I425">
        <v>12.965807403779401</v>
      </c>
      <c r="J425">
        <v>-3.3400987072622699</v>
      </c>
      <c r="K425">
        <v>1613.5226383071799</v>
      </c>
      <c r="L425">
        <v>1458.80789775107</v>
      </c>
      <c r="M425">
        <v>57.703335939182097</v>
      </c>
      <c r="N425">
        <v>0.59087788806305097</v>
      </c>
      <c r="O425">
        <v>17.036337895233601</v>
      </c>
      <c r="P425">
        <v>55.056344211912702</v>
      </c>
      <c r="Q425">
        <v>-3.1839026832800002E-2</v>
      </c>
    </row>
    <row r="426" spans="1:17" x14ac:dyDescent="0.3">
      <c r="A426" t="s">
        <v>968</v>
      </c>
      <c r="B426" t="s">
        <v>969</v>
      </c>
      <c r="C426" t="str">
        <f>IFERROR(VLOOKUP(Table1[[#This Row],[Ticker]],[1]!Table2[[Symbol]:[Industry]],2,FALSE),"-")</f>
        <v>-</v>
      </c>
      <c r="D426" t="s">
        <v>225</v>
      </c>
      <c r="E426">
        <v>15190.4747178</v>
      </c>
      <c r="F426">
        <v>1192.2</v>
      </c>
      <c r="G426">
        <v>22.4407379391698</v>
      </c>
      <c r="H426">
        <v>10.0840328767113</v>
      </c>
      <c r="I426">
        <v>18.6654592818936</v>
      </c>
      <c r="J426">
        <v>-1.3458585385883499</v>
      </c>
      <c r="K426">
        <v>1052.05845141078</v>
      </c>
      <c r="L426">
        <v>941.31360210722403</v>
      </c>
      <c r="M426">
        <v>73.522950739208596</v>
      </c>
      <c r="N426">
        <v>1.6593876405469301</v>
      </c>
      <c r="O426">
        <v>0.65425264217413504</v>
      </c>
      <c r="P426">
        <v>60.890688259109297</v>
      </c>
      <c r="Q426">
        <v>-2.8426332380003999E-2</v>
      </c>
    </row>
    <row r="427" spans="1:17" x14ac:dyDescent="0.3">
      <c r="A427" t="s">
        <v>970</v>
      </c>
      <c r="B427" t="s">
        <v>971</v>
      </c>
      <c r="C427" t="str">
        <f>IFERROR(VLOOKUP(Table1[[#This Row],[Ticker]],[1]!Table2[[Symbol]:[Industry]],2,FALSE),"-")</f>
        <v>-</v>
      </c>
      <c r="D427" t="s">
        <v>132</v>
      </c>
      <c r="E427">
        <v>15139.2470636</v>
      </c>
      <c r="F427">
        <v>1684.75</v>
      </c>
      <c r="G427">
        <v>77.196488221177006</v>
      </c>
      <c r="H427">
        <v>-1.0496071695275899</v>
      </c>
      <c r="I427">
        <v>63.536513330986203</v>
      </c>
      <c r="J427">
        <v>-8.4726822941276794</v>
      </c>
      <c r="K427">
        <v>1538.26589636837</v>
      </c>
      <c r="L427">
        <v>1112.2969479138801</v>
      </c>
      <c r="M427">
        <v>40.921188821497601</v>
      </c>
      <c r="N427">
        <v>1.0564979364314799</v>
      </c>
      <c r="O427">
        <v>16.931295444427899</v>
      </c>
      <c r="P427">
        <v>159.192307692307</v>
      </c>
      <c r="Q427">
        <v>0.20092979169759601</v>
      </c>
    </row>
    <row r="428" spans="1:17" x14ac:dyDescent="0.3">
      <c r="A428" t="s">
        <v>972</v>
      </c>
      <c r="B428" t="s">
        <v>973</v>
      </c>
      <c r="C428" t="str">
        <f>IFERROR(VLOOKUP(Table1[[#This Row],[Ticker]],[1]!Table2[[Symbol]:[Industry]],2,FALSE),"-")</f>
        <v>-</v>
      </c>
      <c r="D428" t="s">
        <v>974</v>
      </c>
      <c r="E428">
        <v>15137.015492864901</v>
      </c>
      <c r="F428">
        <v>1271.8499999999999</v>
      </c>
      <c r="G428">
        <v>46.530867675590599</v>
      </c>
      <c r="H428">
        <v>-6.5018244923756097</v>
      </c>
      <c r="I428">
        <v>-27.446246564193501</v>
      </c>
      <c r="J428">
        <v>-3.0089731072487802</v>
      </c>
      <c r="K428">
        <v>1349.93931961207</v>
      </c>
      <c r="L428">
        <v>1221.86630230982</v>
      </c>
      <c r="M428">
        <v>41.158229868867899</v>
      </c>
      <c r="N428">
        <v>0.62427832837976505</v>
      </c>
      <c r="O428">
        <v>33.2704328340606</v>
      </c>
      <c r="P428">
        <v>97.384961589198397</v>
      </c>
      <c r="Q428">
        <v>0.18336677389747799</v>
      </c>
    </row>
    <row r="429" spans="1:17" x14ac:dyDescent="0.3">
      <c r="A429" t="s">
        <v>975</v>
      </c>
      <c r="B429" t="s">
        <v>976</v>
      </c>
      <c r="C429" t="str">
        <f>IFERROR(VLOOKUP(Table1[[#This Row],[Ticker]],[1]!Table2[[Symbol]:[Industry]],2,FALSE),"-")</f>
        <v>-</v>
      </c>
      <c r="D429" t="s">
        <v>977</v>
      </c>
      <c r="E429">
        <v>15109.51975155</v>
      </c>
      <c r="F429">
        <v>2220.75</v>
      </c>
      <c r="G429">
        <v>151.29098752067301</v>
      </c>
      <c r="H429">
        <v>36.580981109419199</v>
      </c>
      <c r="I429">
        <v>122.775629866557</v>
      </c>
      <c r="J429">
        <v>4.3833998634468996</v>
      </c>
      <c r="K429">
        <v>1761.22727699098</v>
      </c>
      <c r="L429">
        <v>1262.4521927824101</v>
      </c>
      <c r="M429">
        <v>62.318078300187203</v>
      </c>
      <c r="N429">
        <v>1.2657784448985101</v>
      </c>
      <c r="O429">
        <v>14.5558932792975</v>
      </c>
      <c r="P429">
        <v>214.286725162751</v>
      </c>
      <c r="Q429">
        <v>0.24613669791134801</v>
      </c>
    </row>
    <row r="430" spans="1:17" x14ac:dyDescent="0.3">
      <c r="A430" t="s">
        <v>978</v>
      </c>
      <c r="B430" t="s">
        <v>979</v>
      </c>
      <c r="C430" t="str">
        <f>IFERROR(VLOOKUP(Table1[[#This Row],[Ticker]],[1]!Table2[[Symbol]:[Industry]],2,FALSE),"-")</f>
        <v>-</v>
      </c>
      <c r="D430" t="s">
        <v>298</v>
      </c>
      <c r="E430">
        <v>15106.201811999999</v>
      </c>
      <c r="F430">
        <v>1080</v>
      </c>
      <c r="G430">
        <v>126.329127284203</v>
      </c>
      <c r="H430">
        <v>4.6214661598243598</v>
      </c>
      <c r="I430">
        <v>14.0611990194308</v>
      </c>
      <c r="J430">
        <v>1.6706219167359599</v>
      </c>
      <c r="K430">
        <v>1021.8740909589</v>
      </c>
      <c r="L430">
        <v>850.52850892167601</v>
      </c>
      <c r="M430">
        <v>54.419406350235299</v>
      </c>
      <c r="N430">
        <v>0.64250556917581503</v>
      </c>
      <c r="O430">
        <v>7.125</v>
      </c>
      <c r="P430">
        <v>167.97345077848701</v>
      </c>
      <c r="Q430">
        <v>0.141392693155729</v>
      </c>
    </row>
    <row r="431" spans="1:17" x14ac:dyDescent="0.3">
      <c r="A431" t="s">
        <v>980</v>
      </c>
      <c r="B431" t="s">
        <v>981</v>
      </c>
      <c r="C431" t="str">
        <f>IFERROR(VLOOKUP(Table1[[#This Row],[Ticker]],[1]!Table2[[Symbol]:[Industry]],2,FALSE),"-")</f>
        <v>-</v>
      </c>
      <c r="D431" t="s">
        <v>338</v>
      </c>
      <c r="E431">
        <v>15073.98811101</v>
      </c>
      <c r="F431">
        <v>4465.8500000000004</v>
      </c>
      <c r="G431">
        <v>17.290266720651001</v>
      </c>
      <c r="H431">
        <v>3.2056511379937702</v>
      </c>
      <c r="I431">
        <v>9.1242071335014092</v>
      </c>
      <c r="J431">
        <v>4.6629657474934696</v>
      </c>
      <c r="K431">
        <v>4249.22081710784</v>
      </c>
      <c r="L431">
        <v>3794.19480279463</v>
      </c>
      <c r="M431">
        <v>65.787112838220395</v>
      </c>
      <c r="N431">
        <v>0.88282154211935804</v>
      </c>
      <c r="O431">
        <v>9.4528477221581504</v>
      </c>
      <c r="P431">
        <v>64.122305727568403</v>
      </c>
      <c r="Q431">
        <v>2.4350101543335001E-2</v>
      </c>
    </row>
    <row r="432" spans="1:17" x14ac:dyDescent="0.3">
      <c r="A432" t="s">
        <v>982</v>
      </c>
      <c r="B432" t="s">
        <v>983</v>
      </c>
      <c r="C432" t="str">
        <f>IFERROR(VLOOKUP(Table1[[#This Row],[Ticker]],[1]!Table2[[Symbol]:[Industry]],2,FALSE),"-")</f>
        <v>-</v>
      </c>
      <c r="D432" t="s">
        <v>72</v>
      </c>
      <c r="E432">
        <v>14967</v>
      </c>
      <c r="F432">
        <v>99.78</v>
      </c>
      <c r="G432">
        <v>59.991231860142499</v>
      </c>
      <c r="H432">
        <v>-8.4505004749151205</v>
      </c>
      <c r="I432">
        <v>13.744496648979499</v>
      </c>
      <c r="J432">
        <v>-3.07194549511008</v>
      </c>
      <c r="K432">
        <v>95.739061650958206</v>
      </c>
      <c r="L432">
        <v>77.886271538156805</v>
      </c>
      <c r="M432">
        <v>39.479061776248003</v>
      </c>
      <c r="N432">
        <v>0.42229053893444302</v>
      </c>
      <c r="O432">
        <v>32.090599318500701</v>
      </c>
      <c r="P432">
        <v>126.002265005662</v>
      </c>
      <c r="Q432">
        <v>7.4933278255434999E-2</v>
      </c>
    </row>
    <row r="433" spans="1:17" x14ac:dyDescent="0.3">
      <c r="A433" t="s">
        <v>984</v>
      </c>
      <c r="B433" t="s">
        <v>985</v>
      </c>
      <c r="C433" t="str">
        <f>IFERROR(VLOOKUP(Table1[[#This Row],[Ticker]],[1]!Table2[[Symbol]:[Industry]],2,FALSE),"-")</f>
        <v>-</v>
      </c>
      <c r="D433" t="s">
        <v>986</v>
      </c>
      <c r="E433">
        <v>14852.8375896</v>
      </c>
      <c r="F433">
        <v>1513.5</v>
      </c>
      <c r="G433">
        <v>-45.785924361517502</v>
      </c>
      <c r="H433">
        <v>-1.11720941160031E-2</v>
      </c>
      <c r="I433">
        <v>-4.7100775076866599</v>
      </c>
      <c r="J433">
        <v>0.402041975996413</v>
      </c>
      <c r="K433">
        <v>1466.7193532532699</v>
      </c>
      <c r="L433">
        <v>1467.93757651029</v>
      </c>
      <c r="M433">
        <v>55.860706501142097</v>
      </c>
      <c r="N433">
        <v>0.77979848721630796</v>
      </c>
      <c r="O433">
        <v>23.9147670961347</v>
      </c>
      <c r="P433">
        <v>25.685102142501201</v>
      </c>
      <c r="Q433">
        <v>-2.1741631173839E-2</v>
      </c>
    </row>
    <row r="434" spans="1:17" x14ac:dyDescent="0.3">
      <c r="A434" t="s">
        <v>987</v>
      </c>
      <c r="B434" t="s">
        <v>988</v>
      </c>
      <c r="C434" t="str">
        <f>IFERROR(VLOOKUP(Table1[[#This Row],[Ticker]],[1]!Table2[[Symbol]:[Industry]],2,FALSE),"-")</f>
        <v>-</v>
      </c>
      <c r="D434" t="s">
        <v>989</v>
      </c>
      <c r="E434">
        <v>14724.393745609999</v>
      </c>
      <c r="F434">
        <v>829.3</v>
      </c>
      <c r="G434">
        <v>42.453331773958702</v>
      </c>
      <c r="H434">
        <v>2.66458187963749</v>
      </c>
      <c r="I434">
        <v>19.833970132528201</v>
      </c>
      <c r="J434">
        <v>-0.48374587107272499</v>
      </c>
      <c r="K434">
        <v>774.63666862974196</v>
      </c>
      <c r="L434">
        <v>668.54564664870895</v>
      </c>
      <c r="M434">
        <v>67.266727504429994</v>
      </c>
      <c r="N434">
        <v>0.91508385323330099</v>
      </c>
      <c r="O434">
        <v>5.5106716507898197</v>
      </c>
      <c r="P434">
        <v>83.189750386569401</v>
      </c>
      <c r="Q434">
        <v>7.9519072589222001E-2</v>
      </c>
    </row>
    <row r="435" spans="1:17" x14ac:dyDescent="0.3">
      <c r="A435" t="s">
        <v>990</v>
      </c>
      <c r="B435" t="s">
        <v>991</v>
      </c>
      <c r="C435" t="str">
        <f>IFERROR(VLOOKUP(Table1[[#This Row],[Ticker]],[1]!Table2[[Symbol]:[Industry]],2,FALSE),"-")</f>
        <v>-</v>
      </c>
      <c r="D435" t="s">
        <v>18</v>
      </c>
      <c r="E435">
        <v>14617.143024000001</v>
      </c>
      <c r="F435">
        <v>981.6</v>
      </c>
      <c r="G435">
        <v>100.790156735831</v>
      </c>
      <c r="H435">
        <v>-5.8147460756028897</v>
      </c>
      <c r="I435">
        <v>-4.9378156024314199</v>
      </c>
      <c r="J435">
        <v>-5.43042958590775</v>
      </c>
      <c r="K435">
        <v>979.30546875676202</v>
      </c>
      <c r="L435">
        <v>862.74266316352703</v>
      </c>
      <c r="M435">
        <v>51.708797020614902</v>
      </c>
      <c r="N435">
        <v>0.39110670873715903</v>
      </c>
      <c r="O435">
        <v>29.889975550122202</v>
      </c>
      <c r="P435">
        <v>137.07281729259699</v>
      </c>
      <c r="Q435">
        <v>0.196115015843287</v>
      </c>
    </row>
    <row r="436" spans="1:17" x14ac:dyDescent="0.3">
      <c r="A436" t="s">
        <v>992</v>
      </c>
      <c r="B436" t="s">
        <v>993</v>
      </c>
      <c r="C436" t="str">
        <f>IFERROR(VLOOKUP(Table1[[#This Row],[Ticker]],[1]!Table2[[Symbol]:[Industry]],2,FALSE),"-")</f>
        <v>-</v>
      </c>
      <c r="D436" t="s">
        <v>54</v>
      </c>
      <c r="E436">
        <v>14394.0819933</v>
      </c>
      <c r="F436">
        <v>909</v>
      </c>
      <c r="G436">
        <v>63.112284731402603</v>
      </c>
      <c r="H436">
        <v>6.9346468877635097</v>
      </c>
      <c r="I436">
        <v>46.136610564642901</v>
      </c>
      <c r="J436">
        <v>-0.25510431315733301</v>
      </c>
      <c r="K436">
        <v>818.87949439210502</v>
      </c>
      <c r="L436">
        <v>667.08060693752395</v>
      </c>
      <c r="M436">
        <v>58.3503807610387</v>
      </c>
      <c r="N436">
        <v>0.68234037965824601</v>
      </c>
      <c r="O436">
        <v>4.5654565456545599</v>
      </c>
      <c r="P436">
        <v>185.17647058823499</v>
      </c>
      <c r="Q436">
        <v>2.6468556059695999E-2</v>
      </c>
    </row>
    <row r="437" spans="1:17" x14ac:dyDescent="0.3">
      <c r="A437" t="s">
        <v>994</v>
      </c>
      <c r="B437" t="s">
        <v>995</v>
      </c>
      <c r="C437" t="str">
        <f>IFERROR(VLOOKUP(Table1[[#This Row],[Ticker]],[1]!Table2[[Symbol]:[Industry]],2,FALSE),"-")</f>
        <v>-</v>
      </c>
      <c r="D437" t="s">
        <v>54</v>
      </c>
      <c r="E437">
        <v>14327.4445790399</v>
      </c>
      <c r="F437">
        <v>1884.9</v>
      </c>
      <c r="G437">
        <v>45.7397132160295</v>
      </c>
      <c r="H437">
        <v>19.2149705498015</v>
      </c>
      <c r="I437">
        <v>9.2691621484067408</v>
      </c>
      <c r="J437">
        <v>4.9292230217082</v>
      </c>
      <c r="K437">
        <v>1611.3549273956701</v>
      </c>
      <c r="L437">
        <v>1388.4400348623799</v>
      </c>
      <c r="M437">
        <v>61.823119182547501</v>
      </c>
      <c r="N437">
        <v>3.2900561536916801</v>
      </c>
      <c r="O437">
        <v>5.3053212372009098</v>
      </c>
      <c r="P437">
        <v>97.578616352201195</v>
      </c>
      <c r="Q437">
        <v>7.7315219393717993E-2</v>
      </c>
    </row>
    <row r="438" spans="1:17" x14ac:dyDescent="0.3">
      <c r="A438" t="s">
        <v>996</v>
      </c>
      <c r="B438" t="s">
        <v>997</v>
      </c>
      <c r="C438" t="str">
        <f>IFERROR(VLOOKUP(Table1[[#This Row],[Ticker]],[1]!Table2[[Symbol]:[Industry]],2,FALSE),"-")</f>
        <v>-</v>
      </c>
      <c r="D438" t="s">
        <v>163</v>
      </c>
      <c r="E438">
        <v>14151.827456000001</v>
      </c>
      <c r="F438">
        <v>13988</v>
      </c>
      <c r="G438">
        <v>119.97207375547301</v>
      </c>
      <c r="H438">
        <v>2.2844517530222301</v>
      </c>
      <c r="I438">
        <v>44.474498023695801</v>
      </c>
      <c r="J438">
        <v>-4.36710046543927</v>
      </c>
      <c r="K438">
        <v>12969.349294441399</v>
      </c>
      <c r="L438">
        <v>9937.4307640945299</v>
      </c>
      <c r="M438">
        <v>49.053264236131199</v>
      </c>
      <c r="N438">
        <v>0.82919531239838296</v>
      </c>
      <c r="O438">
        <v>5.8049756934515298</v>
      </c>
      <c r="P438">
        <v>232.09482318585901</v>
      </c>
      <c r="Q438">
        <v>0.23836790555151799</v>
      </c>
    </row>
    <row r="439" spans="1:17" x14ac:dyDescent="0.3">
      <c r="A439" t="s">
        <v>998</v>
      </c>
      <c r="B439" t="s">
        <v>999</v>
      </c>
      <c r="C439" t="str">
        <f>IFERROR(VLOOKUP(Table1[[#This Row],[Ticker]],[1]!Table2[[Symbol]:[Industry]],2,FALSE),"-")</f>
        <v>-</v>
      </c>
      <c r="D439" t="s">
        <v>627</v>
      </c>
      <c r="E439">
        <v>14117.513736000001</v>
      </c>
      <c r="F439">
        <v>488.2</v>
      </c>
      <c r="G439">
        <v>-9.2691771110668597</v>
      </c>
      <c r="H439">
        <v>-10.0443027621345</v>
      </c>
      <c r="I439">
        <v>0.25865867742728899</v>
      </c>
      <c r="J439">
        <v>-1.7139356646356001</v>
      </c>
      <c r="K439">
        <v>501.80288974268302</v>
      </c>
      <c r="L439">
        <v>454.99626484563601</v>
      </c>
      <c r="M439">
        <v>38.469605866954701</v>
      </c>
      <c r="N439">
        <v>1.1619883765055401</v>
      </c>
      <c r="O439">
        <v>21.261777959852498</v>
      </c>
      <c r="P439">
        <v>44.224519940915798</v>
      </c>
      <c r="Q439">
        <v>1.3289602379596E-2</v>
      </c>
    </row>
    <row r="440" spans="1:17" x14ac:dyDescent="0.3">
      <c r="A440" t="s">
        <v>1000</v>
      </c>
      <c r="B440" t="s">
        <v>1001</v>
      </c>
      <c r="C440" t="str">
        <f>IFERROR(VLOOKUP(Table1[[#This Row],[Ticker]],[1]!Table2[[Symbol]:[Industry]],2,FALSE),"-")</f>
        <v>-</v>
      </c>
      <c r="D440" t="s">
        <v>257</v>
      </c>
      <c r="E440">
        <v>14015.9899579049</v>
      </c>
      <c r="F440">
        <v>5875.35</v>
      </c>
      <c r="G440">
        <v>-9.0145264576892803</v>
      </c>
      <c r="H440">
        <v>9.0547086316463599</v>
      </c>
      <c r="I440">
        <v>24.051767765065499</v>
      </c>
      <c r="J440">
        <v>-4.3396576160795002</v>
      </c>
      <c r="K440">
        <v>5419.6783696386101</v>
      </c>
      <c r="L440">
        <v>4828.0372182415704</v>
      </c>
      <c r="M440">
        <v>53.782285332937199</v>
      </c>
      <c r="N440">
        <v>1.0308082436563599</v>
      </c>
      <c r="O440">
        <v>13.6893972273992</v>
      </c>
      <c r="P440">
        <v>55.348289948572798</v>
      </c>
      <c r="Q440">
        <v>0.14252204233215299</v>
      </c>
    </row>
    <row r="441" spans="1:17" x14ac:dyDescent="0.3">
      <c r="A441" t="s">
        <v>1002</v>
      </c>
      <c r="B441" t="s">
        <v>1003</v>
      </c>
      <c r="C441" t="str">
        <f>IFERROR(VLOOKUP(Table1[[#This Row],[Ticker]],[1]!Table2[[Symbol]:[Industry]],2,FALSE),"-")</f>
        <v>-</v>
      </c>
      <c r="D441" t="s">
        <v>118</v>
      </c>
      <c r="E441">
        <v>13980.30019752</v>
      </c>
      <c r="F441">
        <v>2197.0500000000002</v>
      </c>
      <c r="G441">
        <v>11.6336815452888</v>
      </c>
      <c r="H441">
        <v>-3.25107817213126</v>
      </c>
      <c r="I441">
        <v>26.097932788459499</v>
      </c>
      <c r="J441">
        <v>-0.59258639166483296</v>
      </c>
      <c r="K441">
        <v>2169.3615119275901</v>
      </c>
      <c r="L441">
        <v>1852.4916651508399</v>
      </c>
      <c r="M441">
        <v>36.926924317110497</v>
      </c>
      <c r="N441">
        <v>0.53382392870782103</v>
      </c>
      <c r="O441">
        <v>13.060695022871499</v>
      </c>
      <c r="P441">
        <v>52.557025309863498</v>
      </c>
      <c r="Q441">
        <v>-6.0188257522346002E-2</v>
      </c>
    </row>
    <row r="442" spans="1:17" hidden="1" x14ac:dyDescent="0.3">
      <c r="A442" t="s">
        <v>1004</v>
      </c>
      <c r="B442" t="s">
        <v>1005</v>
      </c>
      <c r="C442" t="str">
        <f>IFERROR(VLOOKUP(Table1[[#This Row],[Ticker]],[1]!Table2[[Symbol]:[Industry]],2,FALSE),"-")</f>
        <v>-</v>
      </c>
      <c r="D442" t="s">
        <v>538</v>
      </c>
      <c r="E442">
        <v>13958.705024429901</v>
      </c>
      <c r="F442">
        <v>584.29999999999995</v>
      </c>
      <c r="G442">
        <v>-27.718739863702002</v>
      </c>
      <c r="H442">
        <v>-2.41513921759329</v>
      </c>
      <c r="I442">
        <v>-10.613094122484</v>
      </c>
      <c r="J442">
        <v>0.72561122391259703</v>
      </c>
      <c r="K442">
        <v>569.18310763475495</v>
      </c>
      <c r="M442">
        <v>61.2270779485413</v>
      </c>
      <c r="N442">
        <v>0.62901878246959597</v>
      </c>
      <c r="O442">
        <v>12.955673455416701</v>
      </c>
      <c r="P442">
        <v>24.292703680068001</v>
      </c>
    </row>
    <row r="443" spans="1:17" hidden="1" x14ac:dyDescent="0.3">
      <c r="A443" t="s">
        <v>1006</v>
      </c>
      <c r="B443" t="s">
        <v>1007</v>
      </c>
      <c r="C443" t="str">
        <f>IFERROR(VLOOKUP(Table1[[#This Row],[Ticker]],[1]!Table2[[Symbol]:[Industry]],2,FALSE),"-")</f>
        <v>-</v>
      </c>
      <c r="D443" t="s">
        <v>163</v>
      </c>
      <c r="E443">
        <v>13951.450961189999</v>
      </c>
      <c r="F443">
        <v>11580.3</v>
      </c>
      <c r="G443">
        <v>305.005659803615</v>
      </c>
      <c r="H443">
        <v>40.628115517520797</v>
      </c>
      <c r="I443">
        <v>54.382692215930398</v>
      </c>
      <c r="J443">
        <v>-1.7611959971720399</v>
      </c>
      <c r="K443">
        <v>9381.5788894119196</v>
      </c>
      <c r="L443">
        <v>6794.5420051108204</v>
      </c>
      <c r="M443">
        <v>58.9486935990709</v>
      </c>
      <c r="N443">
        <v>1.32949847262593</v>
      </c>
      <c r="O443">
        <v>7.0611296771240797</v>
      </c>
      <c r="P443">
        <v>392.56911952360599</v>
      </c>
      <c r="Q443">
        <v>0.24354378564883</v>
      </c>
    </row>
    <row r="444" spans="1:17" x14ac:dyDescent="0.3">
      <c r="A444" t="s">
        <v>1008</v>
      </c>
      <c r="B444" t="s">
        <v>1009</v>
      </c>
      <c r="C444" t="str">
        <f>IFERROR(VLOOKUP(Table1[[#This Row],[Ticker]],[1]!Table2[[Symbol]:[Industry]],2,FALSE),"-")</f>
        <v>-</v>
      </c>
      <c r="D444" t="s">
        <v>163</v>
      </c>
      <c r="E444">
        <v>13925.13765615</v>
      </c>
      <c r="F444">
        <v>620.54999999999995</v>
      </c>
      <c r="G444">
        <v>3.5149737301549799</v>
      </c>
      <c r="H444">
        <v>-4.4034869143948097</v>
      </c>
      <c r="I444">
        <v>11.286406082689901</v>
      </c>
      <c r="J444">
        <v>0.24867079249080101</v>
      </c>
      <c r="K444">
        <v>611.00234548825904</v>
      </c>
      <c r="L444">
        <v>537.51683460267702</v>
      </c>
      <c r="M444">
        <v>63.215711360164697</v>
      </c>
      <c r="N444">
        <v>0.259555710543943</v>
      </c>
      <c r="O444">
        <v>15.5023769236967</v>
      </c>
      <c r="P444">
        <v>79.310843025355695</v>
      </c>
      <c r="Q444">
        <v>0.19335291871948301</v>
      </c>
    </row>
    <row r="445" spans="1:17" x14ac:dyDescent="0.3">
      <c r="A445" t="s">
        <v>1010</v>
      </c>
      <c r="B445" t="s">
        <v>1011</v>
      </c>
      <c r="C445" t="str">
        <f>IFERROR(VLOOKUP(Table1[[#This Row],[Ticker]],[1]!Table2[[Symbol]:[Industry]],2,FALSE),"-")</f>
        <v>-</v>
      </c>
      <c r="D445" t="s">
        <v>46</v>
      </c>
      <c r="E445">
        <v>13886.159732960001</v>
      </c>
      <c r="F445">
        <v>755.45</v>
      </c>
      <c r="G445">
        <v>19.6467326811606</v>
      </c>
      <c r="H445">
        <v>9.2794622624126095</v>
      </c>
      <c r="I445">
        <v>37.3481310832546</v>
      </c>
      <c r="J445">
        <v>-0.55421825217149701</v>
      </c>
      <c r="K445">
        <v>703.019762065024</v>
      </c>
      <c r="L445">
        <v>599.41684195986704</v>
      </c>
      <c r="M445">
        <v>55.908475676486603</v>
      </c>
      <c r="N445">
        <v>1.5465409279040401</v>
      </c>
      <c r="O445">
        <v>7.6113574690581602</v>
      </c>
      <c r="P445">
        <v>68.627232142857096</v>
      </c>
      <c r="Q445">
        <v>8.0300536593312002E-2</v>
      </c>
    </row>
    <row r="446" spans="1:17" x14ac:dyDescent="0.3">
      <c r="A446" t="s">
        <v>1012</v>
      </c>
      <c r="B446" t="s">
        <v>1013</v>
      </c>
      <c r="C446" t="str">
        <f>IFERROR(VLOOKUP(Table1[[#This Row],[Ticker]],[1]!Table2[[Symbol]:[Industry]],2,FALSE),"-")</f>
        <v>-</v>
      </c>
      <c r="D446" t="s">
        <v>24</v>
      </c>
      <c r="E446">
        <v>13829.577459516</v>
      </c>
      <c r="F446">
        <v>227.79</v>
      </c>
      <c r="G446">
        <v>-32.948025684700099</v>
      </c>
      <c r="H446">
        <v>-2.5064811402087099</v>
      </c>
      <c r="I446">
        <v>-28.842835418263899</v>
      </c>
      <c r="J446">
        <v>-0.69240535653380497</v>
      </c>
      <c r="K446">
        <v>232.70582556283401</v>
      </c>
      <c r="L446">
        <v>239.67572449550801</v>
      </c>
      <c r="M446">
        <v>57.118468146351098</v>
      </c>
      <c r="N446">
        <v>1.3993282398267599</v>
      </c>
      <c r="O446">
        <v>32.007550814346502</v>
      </c>
      <c r="P446">
        <v>10.9817295980511</v>
      </c>
      <c r="Q446">
        <v>2.8470644348868E-2</v>
      </c>
    </row>
    <row r="447" spans="1:17" x14ac:dyDescent="0.3">
      <c r="A447" t="s">
        <v>1014</v>
      </c>
      <c r="B447" t="s">
        <v>1015</v>
      </c>
      <c r="C447" t="str">
        <f>IFERROR(VLOOKUP(Table1[[#This Row],[Ticker]],[1]!Table2[[Symbol]:[Industry]],2,FALSE),"-")</f>
        <v>-</v>
      </c>
      <c r="D447" t="s">
        <v>603</v>
      </c>
      <c r="E447">
        <v>13639.375764</v>
      </c>
      <c r="F447">
        <v>142</v>
      </c>
      <c r="G447">
        <v>-77.071369306806403</v>
      </c>
      <c r="H447">
        <v>-1.7053026233909101</v>
      </c>
      <c r="I447">
        <v>-23.313800609317699</v>
      </c>
      <c r="J447">
        <v>1.17222619491824</v>
      </c>
      <c r="K447">
        <v>142.984579568237</v>
      </c>
      <c r="L447">
        <v>170.31741862778301</v>
      </c>
      <c r="M447">
        <v>53.473769545798497</v>
      </c>
      <c r="N447">
        <v>1.17697390256741</v>
      </c>
      <c r="O447">
        <v>111.05633802816899</v>
      </c>
      <c r="P447">
        <v>13.147410358565701</v>
      </c>
      <c r="Q447">
        <v>-2.6077716508164001E-2</v>
      </c>
    </row>
    <row r="448" spans="1:17" x14ac:dyDescent="0.3">
      <c r="A448" t="s">
        <v>1016</v>
      </c>
      <c r="B448" t="s">
        <v>1017</v>
      </c>
      <c r="C448" t="str">
        <f>IFERROR(VLOOKUP(Table1[[#This Row],[Ticker]],[1]!Table2[[Symbol]:[Industry]],2,FALSE),"-")</f>
        <v>-</v>
      </c>
      <c r="D448" t="s">
        <v>127</v>
      </c>
      <c r="E448">
        <v>13638.00896562</v>
      </c>
      <c r="F448">
        <v>939.9</v>
      </c>
      <c r="G448">
        <v>95.005928083459395</v>
      </c>
      <c r="H448">
        <v>4.3280210455433101</v>
      </c>
      <c r="I448">
        <v>65.727947671974206</v>
      </c>
      <c r="J448">
        <v>-0.107298227393961</v>
      </c>
      <c r="K448">
        <v>846.05099954638297</v>
      </c>
      <c r="L448">
        <v>622.67218542698095</v>
      </c>
      <c r="M448">
        <v>50.001696283824899</v>
      </c>
      <c r="N448">
        <v>0.69721687079472405</v>
      </c>
      <c r="O448">
        <v>8.4157889137142092</v>
      </c>
      <c r="P448">
        <v>151.24298315958299</v>
      </c>
      <c r="Q448">
        <v>0.19644474346402099</v>
      </c>
    </row>
    <row r="449" spans="1:17" x14ac:dyDescent="0.3">
      <c r="A449" t="s">
        <v>1018</v>
      </c>
      <c r="B449" t="s">
        <v>1019</v>
      </c>
      <c r="C449" t="str">
        <f>IFERROR(VLOOKUP(Table1[[#This Row],[Ticker]],[1]!Table2[[Symbol]:[Industry]],2,FALSE),"-")</f>
        <v>-</v>
      </c>
      <c r="D449" t="s">
        <v>298</v>
      </c>
      <c r="E449">
        <v>13636.0277836</v>
      </c>
      <c r="F449">
        <v>989</v>
      </c>
      <c r="G449">
        <v>5.4878170731751101</v>
      </c>
      <c r="H449">
        <v>2.27869731668242</v>
      </c>
      <c r="I449">
        <v>-22.850475268993598</v>
      </c>
      <c r="J449">
        <v>-0.76891519207977899</v>
      </c>
      <c r="K449">
        <v>989.71833185658602</v>
      </c>
      <c r="L449">
        <v>930.00818707204201</v>
      </c>
      <c r="M449">
        <v>58.749688687807101</v>
      </c>
      <c r="N449">
        <v>0.60772634889459698</v>
      </c>
      <c r="O449">
        <v>21.2335692618806</v>
      </c>
      <c r="P449">
        <v>58.24</v>
      </c>
      <c r="Q449">
        <v>3.9929750414582001E-2</v>
      </c>
    </row>
    <row r="450" spans="1:17" x14ac:dyDescent="0.3">
      <c r="A450" t="s">
        <v>1020</v>
      </c>
      <c r="B450" t="s">
        <v>1021</v>
      </c>
      <c r="C450" t="str">
        <f>IFERROR(VLOOKUP(Table1[[#This Row],[Ticker]],[1]!Table2[[Symbol]:[Industry]],2,FALSE),"-")</f>
        <v>-</v>
      </c>
      <c r="D450" t="s">
        <v>257</v>
      </c>
      <c r="E450">
        <v>13595.9992650899</v>
      </c>
      <c r="F450">
        <v>1712.15</v>
      </c>
      <c r="G450">
        <v>76.155106768732907</v>
      </c>
      <c r="H450">
        <v>-25.658898222595301</v>
      </c>
      <c r="I450">
        <v>70.274965908601203</v>
      </c>
      <c r="J450">
        <v>-5.5905991531307597</v>
      </c>
      <c r="K450">
        <v>1974.70280494236</v>
      </c>
      <c r="L450">
        <v>1528.10844283131</v>
      </c>
      <c r="M450">
        <v>26.2542295643531</v>
      </c>
      <c r="N450">
        <v>0.81858991276666004</v>
      </c>
      <c r="O450">
        <v>56.761965949245003</v>
      </c>
      <c r="P450">
        <v>124.662117832305</v>
      </c>
      <c r="Q450">
        <v>0.14828175040769001</v>
      </c>
    </row>
    <row r="451" spans="1:17" x14ac:dyDescent="0.3">
      <c r="A451" t="s">
        <v>1022</v>
      </c>
      <c r="B451" t="s">
        <v>1023</v>
      </c>
      <c r="C451" t="str">
        <f>IFERROR(VLOOKUP(Table1[[#This Row],[Ticker]],[1]!Table2[[Symbol]:[Industry]],2,FALSE),"-")</f>
        <v>-</v>
      </c>
      <c r="D451" t="s">
        <v>384</v>
      </c>
      <c r="E451">
        <v>13530.801272625</v>
      </c>
      <c r="F451">
        <v>1071.8499999999999</v>
      </c>
      <c r="G451">
        <v>41.8151024731728</v>
      </c>
      <c r="H451">
        <v>10.517433347930799</v>
      </c>
      <c r="I451">
        <v>96.610562782148904</v>
      </c>
      <c r="J451">
        <v>-4.84344765682473</v>
      </c>
      <c r="K451">
        <v>894.41517307000697</v>
      </c>
      <c r="L451">
        <v>705.02239714464895</v>
      </c>
      <c r="M451">
        <v>66.486963397134303</v>
      </c>
      <c r="N451">
        <v>0.665585011274476</v>
      </c>
      <c r="O451">
        <v>4.8654196016233602</v>
      </c>
      <c r="P451">
        <v>138.18888888888799</v>
      </c>
      <c r="Q451">
        <v>9.0904895795097002E-2</v>
      </c>
    </row>
    <row r="452" spans="1:17" x14ac:dyDescent="0.3">
      <c r="A452" t="s">
        <v>1024</v>
      </c>
      <c r="B452" t="s">
        <v>1025</v>
      </c>
      <c r="C452" t="str">
        <f>IFERROR(VLOOKUP(Table1[[#This Row],[Ticker]],[1]!Table2[[Symbol]:[Industry]],2,FALSE),"-")</f>
        <v>-</v>
      </c>
      <c r="D452" t="s">
        <v>552</v>
      </c>
      <c r="E452">
        <v>13530.044516800001</v>
      </c>
      <c r="F452">
        <v>1709.6</v>
      </c>
      <c r="G452">
        <v>-26.1704384962406</v>
      </c>
      <c r="H452">
        <v>1.3213652730134799</v>
      </c>
      <c r="I452">
        <v>4.5905306324151098</v>
      </c>
      <c r="J452">
        <v>0.91353383516106901</v>
      </c>
      <c r="K452">
        <v>1707.4141135605601</v>
      </c>
      <c r="L452">
        <v>1639.58871052106</v>
      </c>
      <c r="M452">
        <v>55.918155878062301</v>
      </c>
      <c r="N452">
        <v>0.84057211718265801</v>
      </c>
      <c r="O452">
        <v>15.7551474029012</v>
      </c>
      <c r="P452">
        <v>30.8033664881407</v>
      </c>
      <c r="Q452">
        <v>-8.2382376188201004E-2</v>
      </c>
    </row>
    <row r="453" spans="1:17" x14ac:dyDescent="0.3">
      <c r="A453" t="s">
        <v>1026</v>
      </c>
      <c r="B453" t="s">
        <v>1027</v>
      </c>
      <c r="C453" t="str">
        <f>IFERROR(VLOOKUP(Table1[[#This Row],[Ticker]],[1]!Table2[[Symbol]:[Industry]],2,FALSE),"-")</f>
        <v>-</v>
      </c>
      <c r="D453" t="s">
        <v>257</v>
      </c>
      <c r="E453">
        <v>13518.36464</v>
      </c>
      <c r="F453">
        <v>4282.3</v>
      </c>
      <c r="G453">
        <v>4.95213954451593</v>
      </c>
      <c r="H453">
        <v>-6.5462540705416599</v>
      </c>
      <c r="I453">
        <v>-0.32595917600749502</v>
      </c>
      <c r="J453">
        <v>-1.3601912127710301</v>
      </c>
      <c r="K453">
        <v>4238.0149928585097</v>
      </c>
      <c r="L453">
        <v>3864.59777652821</v>
      </c>
      <c r="M453">
        <v>67.446528339749506</v>
      </c>
      <c r="N453">
        <v>0.46777412332957202</v>
      </c>
      <c r="O453">
        <v>16.759685215888599</v>
      </c>
      <c r="P453">
        <v>55.155797101449203</v>
      </c>
      <c r="Q453">
        <v>0.188499326079198</v>
      </c>
    </row>
    <row r="454" spans="1:17" x14ac:dyDescent="0.3">
      <c r="A454" t="s">
        <v>1028</v>
      </c>
      <c r="B454" t="s">
        <v>1029</v>
      </c>
      <c r="C454" t="str">
        <f>IFERROR(VLOOKUP(Table1[[#This Row],[Ticker]],[1]!Table2[[Symbol]:[Industry]],2,FALSE),"-")</f>
        <v>-</v>
      </c>
      <c r="D454" t="s">
        <v>132</v>
      </c>
      <c r="E454">
        <v>13443.87964555</v>
      </c>
      <c r="F454">
        <v>513.85</v>
      </c>
      <c r="G454">
        <v>140.22497322792199</v>
      </c>
      <c r="H454">
        <v>19.673945021033301</v>
      </c>
      <c r="I454">
        <v>166.040684927467</v>
      </c>
      <c r="J454">
        <v>-8.3138425188670304</v>
      </c>
      <c r="K454">
        <v>428.17377264688503</v>
      </c>
      <c r="L454">
        <v>294.73285242787699</v>
      </c>
      <c r="M454">
        <v>55.3478323765111</v>
      </c>
      <c r="N454">
        <v>0.93645146455943495</v>
      </c>
      <c r="O454">
        <v>15.208718497615999</v>
      </c>
      <c r="P454">
        <v>250.260727309907</v>
      </c>
      <c r="Q454">
        <v>0.27331014256223402</v>
      </c>
    </row>
    <row r="455" spans="1:17" x14ac:dyDescent="0.3">
      <c r="A455" t="s">
        <v>1030</v>
      </c>
      <c r="B455" t="s">
        <v>1031</v>
      </c>
      <c r="C455" t="str">
        <f>IFERROR(VLOOKUP(Table1[[#This Row],[Ticker]],[1]!Table2[[Symbol]:[Industry]],2,FALSE),"-")</f>
        <v>-</v>
      </c>
      <c r="D455" t="s">
        <v>773</v>
      </c>
      <c r="E455">
        <v>13402.138226405001</v>
      </c>
      <c r="F455">
        <v>2854.55</v>
      </c>
      <c r="G455">
        <v>41.698334745824098</v>
      </c>
      <c r="H455">
        <v>17.524100726259</v>
      </c>
      <c r="I455">
        <v>0.38074445218452602</v>
      </c>
      <c r="J455">
        <v>4.7111914240717097</v>
      </c>
      <c r="K455">
        <v>2559.5315696008802</v>
      </c>
      <c r="L455">
        <v>2370.6517287316501</v>
      </c>
      <c r="M455">
        <v>66.816811310687598</v>
      </c>
      <c r="N455">
        <v>1.70003508325391</v>
      </c>
      <c r="O455">
        <v>4.9202150951988797</v>
      </c>
      <c r="P455">
        <v>77.411435674331798</v>
      </c>
      <c r="Q455">
        <v>7.0355308025178004E-2</v>
      </c>
    </row>
    <row r="456" spans="1:17" x14ac:dyDescent="0.3">
      <c r="A456" t="s">
        <v>1032</v>
      </c>
      <c r="B456" t="s">
        <v>1033</v>
      </c>
      <c r="C456" t="str">
        <f>IFERROR(VLOOKUP(Table1[[#This Row],[Ticker]],[1]!Table2[[Symbol]:[Industry]],2,FALSE),"-")</f>
        <v>-</v>
      </c>
      <c r="D456" t="s">
        <v>357</v>
      </c>
      <c r="E456">
        <v>13364.029549839999</v>
      </c>
      <c r="F456">
        <v>384.85</v>
      </c>
      <c r="G456">
        <v>102.40162147053201</v>
      </c>
      <c r="H456">
        <v>23.131131558246501</v>
      </c>
      <c r="I456">
        <v>102.34043404491599</v>
      </c>
      <c r="J456">
        <v>3.24479907459021</v>
      </c>
      <c r="K456">
        <v>308.756944092862</v>
      </c>
      <c r="L456">
        <v>238.46337442845399</v>
      </c>
      <c r="M456">
        <v>83.405601832741397</v>
      </c>
      <c r="N456">
        <v>0.78893943972753</v>
      </c>
      <c r="O456">
        <v>1.3251916331038001</v>
      </c>
      <c r="P456">
        <v>162.517053206002</v>
      </c>
      <c r="Q456">
        <v>0.19383206181684601</v>
      </c>
    </row>
    <row r="457" spans="1:17" x14ac:dyDescent="0.3">
      <c r="A457" t="s">
        <v>1034</v>
      </c>
      <c r="B457" t="s">
        <v>1035</v>
      </c>
      <c r="C457" t="str">
        <f>IFERROR(VLOOKUP(Table1[[#This Row],[Ticker]],[1]!Table2[[Symbol]:[Industry]],2,FALSE),"-")</f>
        <v>-</v>
      </c>
      <c r="D457" t="s">
        <v>474</v>
      </c>
      <c r="E457">
        <v>13360.19977325</v>
      </c>
      <c r="F457">
        <v>2007.5</v>
      </c>
      <c r="G457">
        <v>38.016782653148397</v>
      </c>
      <c r="H457">
        <v>-1.0202660765610001</v>
      </c>
      <c r="I457">
        <v>67.966716310591707</v>
      </c>
      <c r="J457">
        <v>-5.5968541313862801</v>
      </c>
      <c r="K457">
        <v>1869.4853093900899</v>
      </c>
      <c r="L457">
        <v>1465.1258466080501</v>
      </c>
      <c r="M457">
        <v>59.279633481182401</v>
      </c>
      <c r="N457">
        <v>0.60789566073526502</v>
      </c>
      <c r="O457">
        <v>18.555417185554099</v>
      </c>
      <c r="P457">
        <v>123.45868730297001</v>
      </c>
      <c r="Q457">
        <v>0.21584113107198799</v>
      </c>
    </row>
    <row r="458" spans="1:17" x14ac:dyDescent="0.3">
      <c r="A458" t="s">
        <v>1036</v>
      </c>
      <c r="B458" t="s">
        <v>1037</v>
      </c>
      <c r="C458" t="str">
        <f>IFERROR(VLOOKUP(Table1[[#This Row],[Ticker]],[1]!Table2[[Symbol]:[Industry]],2,FALSE),"-")</f>
        <v>-</v>
      </c>
      <c r="D458" t="s">
        <v>443</v>
      </c>
      <c r="E458">
        <v>13297.150552409999</v>
      </c>
      <c r="F458">
        <v>215.1</v>
      </c>
      <c r="G458">
        <v>178.100278114747</v>
      </c>
      <c r="H458">
        <v>1.00905987791186</v>
      </c>
      <c r="I458">
        <v>17.9587852615639</v>
      </c>
      <c r="J458">
        <v>-3.15194549511008</v>
      </c>
      <c r="K458">
        <v>201.22973655343301</v>
      </c>
      <c r="L458">
        <v>164.38088096457901</v>
      </c>
      <c r="M458">
        <v>54.491381936117499</v>
      </c>
      <c r="N458">
        <v>0.84238472981649004</v>
      </c>
      <c r="O458">
        <v>5.4393305439330604</v>
      </c>
      <c r="P458">
        <v>257.90349417637202</v>
      </c>
      <c r="Q458">
        <v>0.18506784005506999</v>
      </c>
    </row>
    <row r="459" spans="1:17" x14ac:dyDescent="0.3">
      <c r="A459" t="s">
        <v>1038</v>
      </c>
      <c r="B459" t="s">
        <v>1039</v>
      </c>
      <c r="C459" t="str">
        <f>IFERROR(VLOOKUP(Table1[[#This Row],[Ticker]],[1]!Table2[[Symbol]:[Industry]],2,FALSE),"-")</f>
        <v>-</v>
      </c>
      <c r="D459" t="s">
        <v>627</v>
      </c>
      <c r="E459">
        <v>13222.435187863</v>
      </c>
      <c r="F459">
        <v>26.63</v>
      </c>
      <c r="G459">
        <v>0.473304689274201</v>
      </c>
      <c r="H459">
        <v>2.1280768982547902</v>
      </c>
      <c r="I459">
        <v>-20.172808809789299</v>
      </c>
      <c r="J459">
        <v>-5.0803843136754798</v>
      </c>
      <c r="K459">
        <v>26.895258931622799</v>
      </c>
      <c r="L459">
        <v>25.7085636654813</v>
      </c>
      <c r="M459">
        <v>43.112366558067698</v>
      </c>
      <c r="N459">
        <v>2.8256582385501998</v>
      </c>
      <c r="O459">
        <v>46.639128802102803</v>
      </c>
      <c r="P459">
        <v>65.403726708074501</v>
      </c>
      <c r="Q459">
        <v>7.0143076213110001E-3</v>
      </c>
    </row>
    <row r="460" spans="1:17" hidden="1" x14ac:dyDescent="0.3">
      <c r="A460" t="s">
        <v>1040</v>
      </c>
      <c r="B460" t="s">
        <v>1041</v>
      </c>
      <c r="C460" t="str">
        <f>IFERROR(VLOOKUP(Table1[[#This Row],[Ticker]],[1]!Table2[[Symbol]:[Industry]],2,FALSE),"-")</f>
        <v>-</v>
      </c>
      <c r="D460" t="s">
        <v>132</v>
      </c>
      <c r="E460">
        <v>13167.75831195</v>
      </c>
      <c r="F460">
        <v>433.5</v>
      </c>
      <c r="G460">
        <v>22.0126717077883</v>
      </c>
      <c r="H460">
        <v>27.619355127873298</v>
      </c>
      <c r="I460">
        <v>57.039734744217597</v>
      </c>
      <c r="J460">
        <v>0.39569960162107698</v>
      </c>
      <c r="K460">
        <v>382.70081152064103</v>
      </c>
      <c r="L460">
        <v>303.77632107269898</v>
      </c>
      <c r="M460">
        <v>52.644155529244898</v>
      </c>
      <c r="N460">
        <v>1.4350800769148899</v>
      </c>
      <c r="O460">
        <v>9.9307958477508702</v>
      </c>
      <c r="P460">
        <v>111.980440097799</v>
      </c>
      <c r="Q460">
        <v>0.19016750114830699</v>
      </c>
    </row>
    <row r="461" spans="1:17" x14ac:dyDescent="0.3">
      <c r="A461" t="s">
        <v>1042</v>
      </c>
      <c r="B461" t="s">
        <v>1043</v>
      </c>
      <c r="C461" t="str">
        <f>IFERROR(VLOOKUP(Table1[[#This Row],[Ticker]],[1]!Table2[[Symbol]:[Industry]],2,FALSE),"-")</f>
        <v>-</v>
      </c>
      <c r="D461" t="s">
        <v>204</v>
      </c>
      <c r="E461">
        <v>13143.968093014901</v>
      </c>
      <c r="F461">
        <v>558.65</v>
      </c>
      <c r="G461">
        <v>28.754273793333699</v>
      </c>
      <c r="H461">
        <v>7.7768739690938498</v>
      </c>
      <c r="I461">
        <v>16.581763729724798</v>
      </c>
      <c r="J461">
        <v>-9.9228522516499602</v>
      </c>
      <c r="K461">
        <v>515.06819718899601</v>
      </c>
      <c r="L461">
        <v>436.491669856388</v>
      </c>
      <c r="M461">
        <v>49.085072909623797</v>
      </c>
      <c r="N461">
        <v>2.5920016231662699</v>
      </c>
      <c r="O461">
        <v>16.709925713774201</v>
      </c>
      <c r="P461">
        <v>78.482428115015907</v>
      </c>
      <c r="Q461">
        <v>0.162038615354413</v>
      </c>
    </row>
    <row r="462" spans="1:17" hidden="1" x14ac:dyDescent="0.3">
      <c r="A462" t="s">
        <v>1044</v>
      </c>
      <c r="B462" t="s">
        <v>1045</v>
      </c>
      <c r="C462" t="str">
        <f>IFERROR(VLOOKUP(Table1[[#This Row],[Ticker]],[1]!Table2[[Symbol]:[Industry]],2,FALSE),"-")</f>
        <v>-</v>
      </c>
      <c r="D462" t="s">
        <v>54</v>
      </c>
      <c r="E462">
        <v>13118.00192986</v>
      </c>
      <c r="F462">
        <v>833.45</v>
      </c>
      <c r="G462">
        <v>-25.394011467957899</v>
      </c>
      <c r="H462">
        <v>16.9096816981492</v>
      </c>
      <c r="I462">
        <v>-8.2883657267399595</v>
      </c>
      <c r="J462">
        <v>-10.784589173271</v>
      </c>
      <c r="M462">
        <v>34.039128643917302</v>
      </c>
      <c r="O462">
        <v>41.088247645329602</v>
      </c>
      <c r="P462">
        <v>14.958620689655101</v>
      </c>
    </row>
    <row r="463" spans="1:17" x14ac:dyDescent="0.3">
      <c r="A463" t="s">
        <v>1046</v>
      </c>
      <c r="B463" t="s">
        <v>1047</v>
      </c>
      <c r="C463" t="str">
        <f>IFERROR(VLOOKUP(Table1[[#This Row],[Ticker]],[1]!Table2[[Symbol]:[Industry]],2,FALSE),"-")</f>
        <v>-</v>
      </c>
      <c r="D463" t="s">
        <v>338</v>
      </c>
      <c r="E463">
        <v>13039.4208614</v>
      </c>
      <c r="F463">
        <v>940.7</v>
      </c>
      <c r="G463">
        <v>-14.469976288038101</v>
      </c>
      <c r="H463">
        <v>-3.8585117090799601</v>
      </c>
      <c r="I463">
        <v>13.690694017189699</v>
      </c>
      <c r="J463">
        <v>-2.1993887278164599</v>
      </c>
      <c r="K463">
        <v>906.12508668743305</v>
      </c>
      <c r="L463">
        <v>809.771147902238</v>
      </c>
      <c r="M463">
        <v>42.1567614729327</v>
      </c>
      <c r="N463">
        <v>0.348752621311678</v>
      </c>
      <c r="O463">
        <v>8.9614117146805405</v>
      </c>
      <c r="P463">
        <v>45.360426485358801</v>
      </c>
      <c r="Q463">
        <v>-4.808793115282E-2</v>
      </c>
    </row>
    <row r="464" spans="1:17" x14ac:dyDescent="0.3">
      <c r="A464" t="s">
        <v>1048</v>
      </c>
      <c r="B464" t="s">
        <v>1049</v>
      </c>
      <c r="C464" t="str">
        <f>IFERROR(VLOOKUP(Table1[[#This Row],[Ticker]],[1]!Table2[[Symbol]:[Industry]],2,FALSE),"-")</f>
        <v>-</v>
      </c>
      <c r="D464" t="s">
        <v>54</v>
      </c>
      <c r="E464">
        <v>12981.3001550399</v>
      </c>
      <c r="F464">
        <v>1059.45</v>
      </c>
      <c r="G464">
        <v>39.473215263201297</v>
      </c>
      <c r="H464">
        <v>16.727658262659201</v>
      </c>
      <c r="I464">
        <v>12.4332724409864</v>
      </c>
      <c r="J464">
        <v>-0.62824320503373698</v>
      </c>
      <c r="K464">
        <v>937.50259308602699</v>
      </c>
      <c r="L464">
        <v>817.07992829239004</v>
      </c>
      <c r="M464">
        <v>66.642984815829294</v>
      </c>
      <c r="N464">
        <v>1.0393472693286001</v>
      </c>
      <c r="O464">
        <v>3.3555146538298102</v>
      </c>
      <c r="P464">
        <v>73.396072013093303</v>
      </c>
      <c r="Q464">
        <v>3.4817100554353997E-2</v>
      </c>
    </row>
    <row r="465" spans="1:17" x14ac:dyDescent="0.3">
      <c r="A465" t="s">
        <v>1050</v>
      </c>
      <c r="B465" t="s">
        <v>1051</v>
      </c>
      <c r="C465" t="str">
        <f>IFERROR(VLOOKUP(Table1[[#This Row],[Ticker]],[1]!Table2[[Symbol]:[Industry]],2,FALSE),"-")</f>
        <v>-</v>
      </c>
      <c r="D465" t="s">
        <v>281</v>
      </c>
      <c r="E465">
        <v>12980.33484286</v>
      </c>
      <c r="F465">
        <v>1278.2</v>
      </c>
      <c r="G465">
        <v>-8.0245685613293105</v>
      </c>
      <c r="H465">
        <v>4.24297639533851</v>
      </c>
      <c r="I465">
        <v>-14.686325302681899</v>
      </c>
      <c r="J465">
        <v>1.26705029758822E-2</v>
      </c>
      <c r="K465">
        <v>1230.4747991156601</v>
      </c>
      <c r="L465">
        <v>1206.3923421066199</v>
      </c>
      <c r="M465">
        <v>79.089171385391197</v>
      </c>
      <c r="N465">
        <v>0.67427993327851299</v>
      </c>
      <c r="O465">
        <v>29.009544672195201</v>
      </c>
      <c r="P465">
        <v>28.727529080014101</v>
      </c>
      <c r="Q465">
        <v>0.119417512647018</v>
      </c>
    </row>
    <row r="466" spans="1:17" hidden="1" x14ac:dyDescent="0.3">
      <c r="A466" t="s">
        <v>1052</v>
      </c>
      <c r="B466" t="s">
        <v>1053</v>
      </c>
      <c r="C466" t="str">
        <f>IFERROR(VLOOKUP(Table1[[#This Row],[Ticker]],[1]!Table2[[Symbol]:[Industry]],2,FALSE),"-")</f>
        <v>-</v>
      </c>
      <c r="D466" t="s">
        <v>1054</v>
      </c>
      <c r="E466">
        <v>12906.893384999599</v>
      </c>
      <c r="F466">
        <v>100</v>
      </c>
      <c r="G466">
        <v>-30.065910997000302</v>
      </c>
      <c r="I466">
        <v>-12.9602652557823</v>
      </c>
      <c r="M466">
        <v>50</v>
      </c>
      <c r="N466">
        <v>1</v>
      </c>
      <c r="O466">
        <v>0</v>
      </c>
      <c r="P466">
        <v>0</v>
      </c>
    </row>
    <row r="467" spans="1:17" x14ac:dyDescent="0.3">
      <c r="A467" t="s">
        <v>1055</v>
      </c>
      <c r="B467" t="s">
        <v>1056</v>
      </c>
      <c r="C467" t="str">
        <f>IFERROR(VLOOKUP(Table1[[#This Row],[Ticker]],[1]!Table2[[Symbol]:[Industry]],2,FALSE),"-")</f>
        <v>-</v>
      </c>
      <c r="D467" t="s">
        <v>231</v>
      </c>
      <c r="E467">
        <v>12745.086437675</v>
      </c>
      <c r="F467">
        <v>1552.75</v>
      </c>
      <c r="G467">
        <v>-4.8087819686455404</v>
      </c>
      <c r="H467">
        <v>-9.0218674526484293</v>
      </c>
      <c r="I467">
        <v>-34.409613934168597</v>
      </c>
      <c r="J467">
        <v>-3.0857472516972702</v>
      </c>
      <c r="K467">
        <v>1663.55837800313</v>
      </c>
      <c r="L467">
        <v>1603.3834366595499</v>
      </c>
      <c r="M467">
        <v>32.975417640943299</v>
      </c>
      <c r="N467">
        <v>0.54374288220117895</v>
      </c>
      <c r="O467">
        <v>43.097729834165101</v>
      </c>
      <c r="P467">
        <v>52.529469548133598</v>
      </c>
      <c r="Q467">
        <v>0.138482133849717</v>
      </c>
    </row>
    <row r="468" spans="1:17" x14ac:dyDescent="0.3">
      <c r="A468" t="s">
        <v>1057</v>
      </c>
      <c r="B468" t="s">
        <v>1058</v>
      </c>
      <c r="C468" t="str">
        <f>IFERROR(VLOOKUP(Table1[[#This Row],[Ticker]],[1]!Table2[[Symbol]:[Industry]],2,FALSE),"-")</f>
        <v>-</v>
      </c>
      <c r="D468" t="s">
        <v>496</v>
      </c>
      <c r="E468">
        <v>12736.459699700001</v>
      </c>
      <c r="F468">
        <v>819.5</v>
      </c>
      <c r="G468">
        <v>-43.016921472082302</v>
      </c>
      <c r="H468">
        <v>-0.91444816127728101</v>
      </c>
      <c r="I468">
        <v>-4.8610698989692702</v>
      </c>
      <c r="J468">
        <v>-7.0490883522529302</v>
      </c>
      <c r="K468">
        <v>829.81799481190501</v>
      </c>
      <c r="L468">
        <v>826.39329844358599</v>
      </c>
      <c r="M468">
        <v>40.718958088823896</v>
      </c>
      <c r="N468">
        <v>0.85966393647820605</v>
      </c>
      <c r="O468">
        <v>25.070164734594201</v>
      </c>
      <c r="P468">
        <v>15.593483320403401</v>
      </c>
      <c r="Q468">
        <v>3.4907488988092997E-2</v>
      </c>
    </row>
    <row r="469" spans="1:17" x14ac:dyDescent="0.3">
      <c r="A469" t="s">
        <v>1059</v>
      </c>
      <c r="B469" t="s">
        <v>1060</v>
      </c>
      <c r="C469" t="str">
        <f>IFERROR(VLOOKUP(Table1[[#This Row],[Ticker]],[1]!Table2[[Symbol]:[Industry]],2,FALSE),"-")</f>
        <v>-</v>
      </c>
      <c r="D469" t="s">
        <v>24</v>
      </c>
      <c r="E469">
        <v>12619.567900352</v>
      </c>
      <c r="F469">
        <v>170.38</v>
      </c>
      <c r="G469">
        <v>3.6178865706732699</v>
      </c>
      <c r="H469">
        <v>-1.25169646936871</v>
      </c>
      <c r="I469">
        <v>10.3248288107878</v>
      </c>
      <c r="J469">
        <v>0.95435456466277202</v>
      </c>
      <c r="K469">
        <v>163.79629546012299</v>
      </c>
      <c r="L469">
        <v>152.823089906635</v>
      </c>
      <c r="M469">
        <v>61.0051328141545</v>
      </c>
      <c r="N469">
        <v>0.55704226903075005</v>
      </c>
      <c r="O469">
        <v>3.7797863599013901</v>
      </c>
      <c r="P469">
        <v>37.237213048731299</v>
      </c>
      <c r="Q469">
        <v>-1.8320857126541999E-2</v>
      </c>
    </row>
    <row r="470" spans="1:17" x14ac:dyDescent="0.3">
      <c r="A470" t="s">
        <v>1061</v>
      </c>
      <c r="B470" t="s">
        <v>1062</v>
      </c>
      <c r="C470" t="str">
        <f>IFERROR(VLOOKUP(Table1[[#This Row],[Ticker]],[1]!Table2[[Symbol]:[Industry]],2,FALSE),"-")</f>
        <v>-</v>
      </c>
      <c r="D470" t="s">
        <v>46</v>
      </c>
      <c r="E470">
        <v>12571.763799263999</v>
      </c>
      <c r="F470">
        <v>223.68</v>
      </c>
      <c r="G470">
        <v>6.1996997249003796</v>
      </c>
      <c r="H470">
        <v>-16.301249200037901</v>
      </c>
      <c r="I470">
        <v>-9.2606825019575894</v>
      </c>
      <c r="J470">
        <v>-0.65643302973611795</v>
      </c>
      <c r="K470">
        <v>237.15629142827399</v>
      </c>
      <c r="L470">
        <v>216.79149863614199</v>
      </c>
      <c r="M470">
        <v>51.925752530177903</v>
      </c>
      <c r="N470">
        <v>0.57373869610242501</v>
      </c>
      <c r="O470">
        <v>35.863733905579302</v>
      </c>
      <c r="P470">
        <v>92.082438814941995</v>
      </c>
      <c r="Q470">
        <v>0.116568986567866</v>
      </c>
    </row>
    <row r="471" spans="1:17" x14ac:dyDescent="0.3">
      <c r="A471" t="s">
        <v>1063</v>
      </c>
      <c r="B471" t="s">
        <v>1064</v>
      </c>
      <c r="C471" t="str">
        <f>IFERROR(VLOOKUP(Table1[[#This Row],[Ticker]],[1]!Table2[[Symbol]:[Industry]],2,FALSE),"-")</f>
        <v>-</v>
      </c>
      <c r="D471" t="s">
        <v>54</v>
      </c>
      <c r="E471">
        <v>12558.273494909999</v>
      </c>
      <c r="F471">
        <v>1365.65</v>
      </c>
      <c r="G471">
        <v>177.40904115880201</v>
      </c>
      <c r="H471">
        <v>21.8090750570254</v>
      </c>
      <c r="I471">
        <v>57.735316270372202</v>
      </c>
      <c r="J471">
        <v>1.6138782596791801</v>
      </c>
      <c r="K471">
        <v>1120.7018716017401</v>
      </c>
      <c r="L471">
        <v>863.84290859670398</v>
      </c>
      <c r="M471">
        <v>79.750027032353302</v>
      </c>
      <c r="N471">
        <v>0.90076161955371903</v>
      </c>
      <c r="O471">
        <v>1.4169076996302099</v>
      </c>
      <c r="P471">
        <v>210.022701475595</v>
      </c>
      <c r="Q471">
        <v>8.8313903497196006E-2</v>
      </c>
    </row>
    <row r="472" spans="1:17" x14ac:dyDescent="0.3">
      <c r="A472" t="s">
        <v>1065</v>
      </c>
      <c r="B472" t="s">
        <v>1066</v>
      </c>
      <c r="C472" t="str">
        <f>IFERROR(VLOOKUP(Table1[[#This Row],[Ticker]],[1]!Table2[[Symbol]:[Industry]],2,FALSE),"-")</f>
        <v>-</v>
      </c>
      <c r="D472" t="s">
        <v>77</v>
      </c>
      <c r="E472">
        <v>12452.0359878</v>
      </c>
      <c r="F472">
        <v>603</v>
      </c>
      <c r="G472">
        <v>-46.403059800330098</v>
      </c>
      <c r="H472">
        <v>0.30562218944210601</v>
      </c>
      <c r="I472">
        <v>-8.6530519708835492</v>
      </c>
      <c r="J472">
        <v>-4.4735202982596904</v>
      </c>
      <c r="K472">
        <v>617.42481500869906</v>
      </c>
      <c r="L472">
        <v>644.71128313182703</v>
      </c>
      <c r="M472">
        <v>36.0714455627487</v>
      </c>
      <c r="N472">
        <v>0.67938155820399604</v>
      </c>
      <c r="O472">
        <v>36.650082918739599</v>
      </c>
      <c r="P472">
        <v>19.5835399107585</v>
      </c>
      <c r="Q472">
        <v>4.2488924109845998E-2</v>
      </c>
    </row>
    <row r="473" spans="1:17" x14ac:dyDescent="0.3">
      <c r="A473" t="s">
        <v>1067</v>
      </c>
      <c r="B473" t="s">
        <v>1068</v>
      </c>
      <c r="C473" t="str">
        <f>IFERROR(VLOOKUP(Table1[[#This Row],[Ticker]],[1]!Table2[[Symbol]:[Industry]],2,FALSE),"-")</f>
        <v>-</v>
      </c>
      <c r="D473" t="s">
        <v>410</v>
      </c>
      <c r="E473">
        <v>12439.16256205</v>
      </c>
      <c r="F473">
        <v>267.05</v>
      </c>
      <c r="G473">
        <v>57.600989916562497</v>
      </c>
      <c r="H473">
        <v>-6.5029975545402703</v>
      </c>
      <c r="I473">
        <v>1.01754097554499</v>
      </c>
      <c r="J473">
        <v>-4.1851360655617702</v>
      </c>
      <c r="K473">
        <v>270.51705839459498</v>
      </c>
      <c r="L473">
        <v>227.42602863180301</v>
      </c>
      <c r="M473">
        <v>41.327676338637197</v>
      </c>
      <c r="N473">
        <v>0.276351732390542</v>
      </c>
      <c r="O473">
        <v>43.868189477625897</v>
      </c>
      <c r="P473">
        <v>107.82101167315101</v>
      </c>
      <c r="Q473">
        <v>0.111966701302723</v>
      </c>
    </row>
    <row r="474" spans="1:17" x14ac:dyDescent="0.3">
      <c r="A474" t="s">
        <v>1069</v>
      </c>
      <c r="B474" t="s">
        <v>1070</v>
      </c>
      <c r="C474" t="str">
        <f>IFERROR(VLOOKUP(Table1[[#This Row],[Ticker]],[1]!Table2[[Symbol]:[Industry]],2,FALSE),"-")</f>
        <v>-</v>
      </c>
      <c r="D474" t="s">
        <v>127</v>
      </c>
      <c r="E474">
        <v>12378.71228976</v>
      </c>
      <c r="F474">
        <v>925.2</v>
      </c>
      <c r="G474">
        <v>16.268608575953401</v>
      </c>
      <c r="H474">
        <v>-16.390627018897401</v>
      </c>
      <c r="I474">
        <v>7.3909542564127602</v>
      </c>
      <c r="J474">
        <v>-4.4695346309627801</v>
      </c>
      <c r="K474">
        <v>1017.87057502493</v>
      </c>
      <c r="L474">
        <v>876.95431536725903</v>
      </c>
      <c r="M474">
        <v>32.038258289702298</v>
      </c>
      <c r="N474">
        <v>1.0326517375667399</v>
      </c>
      <c r="O474">
        <v>32.290315607436199</v>
      </c>
      <c r="P474">
        <v>66.913223885982305</v>
      </c>
      <c r="Q474">
        <v>0.120404215520425</v>
      </c>
    </row>
    <row r="475" spans="1:17" x14ac:dyDescent="0.3">
      <c r="A475" t="s">
        <v>1071</v>
      </c>
      <c r="B475" t="s">
        <v>1072</v>
      </c>
      <c r="C475" t="str">
        <f>IFERROR(VLOOKUP(Table1[[#This Row],[Ticker]],[1]!Table2[[Symbol]:[Industry]],2,FALSE),"-")</f>
        <v>-</v>
      </c>
      <c r="D475" t="s">
        <v>298</v>
      </c>
      <c r="E475">
        <v>12357.993413765</v>
      </c>
      <c r="F475">
        <v>918.35</v>
      </c>
      <c r="G475">
        <v>-34.369563370261297</v>
      </c>
      <c r="H475">
        <v>-5.2871175529690699</v>
      </c>
      <c r="I475">
        <v>-19.241518444883202</v>
      </c>
      <c r="J475">
        <v>-2.9418942564010702</v>
      </c>
      <c r="K475">
        <v>937.97679632457198</v>
      </c>
      <c r="L475">
        <v>945.56830879252504</v>
      </c>
      <c r="M475">
        <v>42.301747356423597</v>
      </c>
      <c r="N475">
        <v>1.0337401186299899</v>
      </c>
      <c r="O475">
        <v>35.8959002558937</v>
      </c>
      <c r="P475">
        <v>17.428553161562501</v>
      </c>
      <c r="Q475">
        <v>5.3875648264519998E-3</v>
      </c>
    </row>
    <row r="476" spans="1:17" x14ac:dyDescent="0.3">
      <c r="A476" t="s">
        <v>1073</v>
      </c>
      <c r="B476" t="s">
        <v>1074</v>
      </c>
      <c r="C476" t="str">
        <f>IFERROR(VLOOKUP(Table1[[#This Row],[Ticker]],[1]!Table2[[Symbol]:[Industry]],2,FALSE),"-")</f>
        <v>-</v>
      </c>
      <c r="D476" t="s">
        <v>101</v>
      </c>
      <c r="E476">
        <v>12274.544759156999</v>
      </c>
      <c r="F476">
        <v>17.91</v>
      </c>
      <c r="G476">
        <v>76.986112124386906</v>
      </c>
      <c r="H476">
        <v>-7.4046207059689104</v>
      </c>
      <c r="I476">
        <v>-17.4402652557823</v>
      </c>
      <c r="J476">
        <v>-4.3639044805391096</v>
      </c>
      <c r="K476">
        <v>18.476166060301299</v>
      </c>
      <c r="L476">
        <v>16.811337632666799</v>
      </c>
      <c r="M476">
        <v>40.737526119519302</v>
      </c>
      <c r="N476">
        <v>0.73025137578818999</v>
      </c>
      <c r="O476">
        <v>34.003350083751997</v>
      </c>
      <c r="P476">
        <v>117.09090909090899</v>
      </c>
      <c r="Q476">
        <v>0.13252455949247999</v>
      </c>
    </row>
    <row r="477" spans="1:17" x14ac:dyDescent="0.3">
      <c r="A477" t="s">
        <v>1075</v>
      </c>
      <c r="B477" t="s">
        <v>1076</v>
      </c>
      <c r="C477" t="str">
        <f>IFERROR(VLOOKUP(Table1[[#This Row],[Ticker]],[1]!Table2[[Symbol]:[Industry]],2,FALSE),"-")</f>
        <v>-</v>
      </c>
      <c r="D477" t="s">
        <v>474</v>
      </c>
      <c r="E477">
        <v>12188.069284859999</v>
      </c>
      <c r="F477">
        <v>2494.4499999999998</v>
      </c>
      <c r="G477">
        <v>1.4684233426123701</v>
      </c>
      <c r="H477">
        <v>14.8748504904207</v>
      </c>
      <c r="I477">
        <v>9.2657680146686694</v>
      </c>
      <c r="J477">
        <v>3.0641438292795899</v>
      </c>
      <c r="K477">
        <v>2233.79653614583</v>
      </c>
      <c r="L477">
        <v>2023.9409791062001</v>
      </c>
      <c r="M477">
        <v>78.165135133897195</v>
      </c>
      <c r="N477">
        <v>1.0533307552271101</v>
      </c>
      <c r="O477">
        <v>3.1850708573032098</v>
      </c>
      <c r="P477">
        <v>51.3071697197622</v>
      </c>
      <c r="Q477">
        <v>0.20039074365438</v>
      </c>
    </row>
    <row r="478" spans="1:17" x14ac:dyDescent="0.3">
      <c r="A478" t="s">
        <v>1077</v>
      </c>
      <c r="B478" t="s">
        <v>1078</v>
      </c>
      <c r="C478" t="str">
        <f>IFERROR(VLOOKUP(Table1[[#This Row],[Ticker]],[1]!Table2[[Symbol]:[Industry]],2,FALSE),"-")</f>
        <v>-</v>
      </c>
      <c r="D478" t="s">
        <v>127</v>
      </c>
      <c r="E478">
        <v>12143.058564200001</v>
      </c>
      <c r="F478">
        <v>344.6</v>
      </c>
      <c r="G478">
        <v>10.6158607931609</v>
      </c>
      <c r="H478">
        <v>28.649954376404299</v>
      </c>
      <c r="I478">
        <v>44.140259020488401</v>
      </c>
      <c r="J478">
        <v>-0.57180259713923298</v>
      </c>
      <c r="K478">
        <v>293.97973128686101</v>
      </c>
      <c r="L478">
        <v>246.27269565239399</v>
      </c>
      <c r="M478">
        <v>64.876769375299403</v>
      </c>
      <c r="N478">
        <v>1.1660818843069001</v>
      </c>
      <c r="O478">
        <v>7.05165409170049</v>
      </c>
      <c r="P478">
        <v>91.178918169209396</v>
      </c>
      <c r="Q478">
        <v>0.16672528023003</v>
      </c>
    </row>
    <row r="479" spans="1:17" x14ac:dyDescent="0.3">
      <c r="A479" t="s">
        <v>1079</v>
      </c>
      <c r="B479" t="s">
        <v>1080</v>
      </c>
      <c r="C479" t="str">
        <f>IFERROR(VLOOKUP(Table1[[#This Row],[Ticker]],[1]!Table2[[Symbol]:[Industry]],2,FALSE),"-")</f>
        <v>-</v>
      </c>
      <c r="D479" t="s">
        <v>21</v>
      </c>
      <c r="E479">
        <v>12130.85483511</v>
      </c>
      <c r="F479">
        <v>811.15</v>
      </c>
      <c r="G479">
        <v>-41.570384049585897</v>
      </c>
      <c r="H479">
        <v>-1.6066383746663999</v>
      </c>
      <c r="I479">
        <v>-18.199751237090702</v>
      </c>
      <c r="J479">
        <v>1.60786742361067</v>
      </c>
      <c r="K479">
        <v>805.825326653812</v>
      </c>
      <c r="L479">
        <v>832.80196857585804</v>
      </c>
      <c r="M479">
        <v>62.719685487178602</v>
      </c>
      <c r="N479">
        <v>0.493430320329175</v>
      </c>
      <c r="O479">
        <v>19.583307649633198</v>
      </c>
      <c r="P479">
        <v>9.4669365721997192</v>
      </c>
      <c r="Q479">
        <v>-0.15176721398904999</v>
      </c>
    </row>
    <row r="480" spans="1:17" x14ac:dyDescent="0.3">
      <c r="A480" t="s">
        <v>1081</v>
      </c>
      <c r="B480" t="s">
        <v>1082</v>
      </c>
      <c r="C480" t="str">
        <f>IFERROR(VLOOKUP(Table1[[#This Row],[Ticker]],[1]!Table2[[Symbol]:[Industry]],2,FALSE),"-")</f>
        <v>-</v>
      </c>
      <c r="D480" t="s">
        <v>24</v>
      </c>
      <c r="E480">
        <v>12096.489356055001</v>
      </c>
      <c r="F480">
        <v>109.85</v>
      </c>
      <c r="G480">
        <v>-9.2188262885294705</v>
      </c>
      <c r="H480">
        <v>-0.75461709933417898</v>
      </c>
      <c r="I480">
        <v>-36.142083437600498</v>
      </c>
      <c r="J480">
        <v>-2.07194549511008</v>
      </c>
      <c r="K480">
        <v>113.193483706291</v>
      </c>
      <c r="L480">
        <v>115.625392370993</v>
      </c>
      <c r="M480">
        <v>47.417900175439101</v>
      </c>
      <c r="N480">
        <v>0.51442147517943504</v>
      </c>
      <c r="O480">
        <v>38.825671370050003</v>
      </c>
      <c r="P480">
        <v>24.335031126202601</v>
      </c>
      <c r="Q480">
        <v>0.114060016458725</v>
      </c>
    </row>
    <row r="481" spans="1:17" x14ac:dyDescent="0.3">
      <c r="A481" t="s">
        <v>1083</v>
      </c>
      <c r="B481" t="s">
        <v>1084</v>
      </c>
      <c r="C481" t="str">
        <f>IFERROR(VLOOKUP(Table1[[#This Row],[Ticker]],[1]!Table2[[Symbol]:[Industry]],2,FALSE),"-")</f>
        <v>-</v>
      </c>
      <c r="D481" t="s">
        <v>776</v>
      </c>
      <c r="E481">
        <v>12095.397790630001</v>
      </c>
      <c r="F481">
        <v>9299.9500000000007</v>
      </c>
      <c r="G481">
        <v>-29.7790675154105</v>
      </c>
      <c r="H481">
        <v>2.3379122467106401E-2</v>
      </c>
      <c r="I481">
        <v>10.578679609685601</v>
      </c>
      <c r="J481">
        <v>-6.3484100377616697</v>
      </c>
      <c r="K481">
        <v>9184.2862121689595</v>
      </c>
      <c r="L481">
        <v>8228.0713330002309</v>
      </c>
      <c r="M481">
        <v>33.265641710323401</v>
      </c>
      <c r="N481">
        <v>0.24968668354391499</v>
      </c>
      <c r="O481">
        <v>16.021591513932801</v>
      </c>
      <c r="P481">
        <v>41.096461949265702</v>
      </c>
      <c r="Q481">
        <v>7.8805770646301995E-2</v>
      </c>
    </row>
    <row r="482" spans="1:17" x14ac:dyDescent="0.3">
      <c r="A482" t="s">
        <v>1085</v>
      </c>
      <c r="B482" t="s">
        <v>1086</v>
      </c>
      <c r="C482" t="str">
        <f>IFERROR(VLOOKUP(Table1[[#This Row],[Ticker]],[1]!Table2[[Symbol]:[Industry]],2,FALSE),"-")</f>
        <v>-</v>
      </c>
      <c r="D482" t="s">
        <v>63</v>
      </c>
      <c r="E482">
        <v>12087.065636694</v>
      </c>
      <c r="F482">
        <v>30.09</v>
      </c>
      <c r="G482">
        <v>23.847132481260498</v>
      </c>
      <c r="H482">
        <v>-8.1519815878547597</v>
      </c>
      <c r="I482">
        <v>13.734471586322901</v>
      </c>
      <c r="J482">
        <v>-7.7589683958734401</v>
      </c>
      <c r="K482">
        <v>30.606822523422299</v>
      </c>
      <c r="L482">
        <v>26.659314862418501</v>
      </c>
      <c r="M482">
        <v>35.3695098001308</v>
      </c>
      <c r="N482">
        <v>1.69814199517674</v>
      </c>
      <c r="O482">
        <v>26.653373213692198</v>
      </c>
      <c r="P482">
        <v>93.504823151125294</v>
      </c>
      <c r="Q482">
        <v>7.8943435778041998E-2</v>
      </c>
    </row>
    <row r="483" spans="1:17" x14ac:dyDescent="0.3">
      <c r="A483" t="s">
        <v>1087</v>
      </c>
      <c r="B483" t="s">
        <v>1088</v>
      </c>
      <c r="C483" t="str">
        <f>IFERROR(VLOOKUP(Table1[[#This Row],[Ticker]],[1]!Table2[[Symbol]:[Industry]],2,FALSE),"-")</f>
        <v>-</v>
      </c>
      <c r="D483" t="s">
        <v>77</v>
      </c>
      <c r="E483">
        <v>12046.87704069</v>
      </c>
      <c r="F483">
        <v>337.3</v>
      </c>
      <c r="G483">
        <v>-35.332025306788204</v>
      </c>
      <c r="H483">
        <v>-3.17368230663745</v>
      </c>
      <c r="I483">
        <v>-12.9602652557823</v>
      </c>
      <c r="J483">
        <v>-1.9181666798197301</v>
      </c>
      <c r="K483">
        <v>340.92359934711601</v>
      </c>
      <c r="L483">
        <v>341.92895505363703</v>
      </c>
      <c r="M483">
        <v>44.325081780758701</v>
      </c>
      <c r="N483">
        <v>0.403449511796239</v>
      </c>
      <c r="O483">
        <v>17.995849392232401</v>
      </c>
      <c r="P483">
        <v>15.7912804668726</v>
      </c>
      <c r="Q483">
        <v>-0.113024849322446</v>
      </c>
    </row>
    <row r="484" spans="1:17" x14ac:dyDescent="0.3">
      <c r="A484" t="s">
        <v>1089</v>
      </c>
      <c r="B484" t="s">
        <v>1090</v>
      </c>
      <c r="C484" t="str">
        <f>IFERROR(VLOOKUP(Table1[[#This Row],[Ticker]],[1]!Table2[[Symbol]:[Industry]],2,FALSE),"-")</f>
        <v>-</v>
      </c>
      <c r="D484" t="s">
        <v>989</v>
      </c>
      <c r="E484">
        <v>11940.529065324999</v>
      </c>
      <c r="F484">
        <v>591.85</v>
      </c>
      <c r="G484">
        <v>15.316059034932801</v>
      </c>
      <c r="H484">
        <v>22.5921921896967</v>
      </c>
      <c r="I484">
        <v>44.8874477726214</v>
      </c>
      <c r="J484">
        <v>4.7994843395348701</v>
      </c>
      <c r="K484">
        <v>495.81592669054697</v>
      </c>
      <c r="L484">
        <v>430.77301687839798</v>
      </c>
      <c r="M484">
        <v>70.487035127624594</v>
      </c>
      <c r="N484">
        <v>1.43442053974505</v>
      </c>
      <c r="O484">
        <v>5.6010813550730596</v>
      </c>
      <c r="P484">
        <v>72.299854439592394</v>
      </c>
      <c r="Q484">
        <v>4.3147584363610998E-2</v>
      </c>
    </row>
    <row r="485" spans="1:17" x14ac:dyDescent="0.3">
      <c r="A485" t="s">
        <v>1091</v>
      </c>
      <c r="B485" t="s">
        <v>1092</v>
      </c>
      <c r="C485" t="str">
        <f>IFERROR(VLOOKUP(Table1[[#This Row],[Ticker]],[1]!Table2[[Symbol]:[Industry]],2,FALSE),"-")</f>
        <v>-</v>
      </c>
      <c r="D485" t="s">
        <v>552</v>
      </c>
      <c r="E485">
        <v>11716.23145875</v>
      </c>
      <c r="F485">
        <v>879.9</v>
      </c>
      <c r="G485">
        <v>-15.2114533543949</v>
      </c>
      <c r="H485">
        <v>2.1310241974249502</v>
      </c>
      <c r="I485">
        <v>-1.64392646142472</v>
      </c>
      <c r="J485">
        <v>-0.290011667719064</v>
      </c>
      <c r="K485">
        <v>839.16749900929301</v>
      </c>
      <c r="L485">
        <v>794.49753615316502</v>
      </c>
      <c r="M485">
        <v>67.737032834701907</v>
      </c>
      <c r="N485">
        <v>0.69351276271196705</v>
      </c>
      <c r="O485">
        <v>6.6030230708034896</v>
      </c>
      <c r="P485">
        <v>29.397058823529399</v>
      </c>
      <c r="Q485">
        <v>1.9344482148279E-2</v>
      </c>
    </row>
    <row r="486" spans="1:17" x14ac:dyDescent="0.3">
      <c r="A486" t="s">
        <v>1093</v>
      </c>
      <c r="B486" t="s">
        <v>1094</v>
      </c>
      <c r="C486" t="str">
        <f>IFERROR(VLOOKUP(Table1[[#This Row],[Ticker]],[1]!Table2[[Symbol]:[Industry]],2,FALSE),"-")</f>
        <v>-</v>
      </c>
      <c r="D486" t="s">
        <v>46</v>
      </c>
      <c r="E486">
        <v>11687.924357399999</v>
      </c>
      <c r="F486">
        <v>455.6</v>
      </c>
      <c r="G486">
        <v>4.1314380457095599</v>
      </c>
      <c r="H486">
        <v>-9.1840267421135504</v>
      </c>
      <c r="I486">
        <v>-8.5247351698224598</v>
      </c>
      <c r="J486">
        <v>-5.6048541999933104</v>
      </c>
      <c r="K486">
        <v>477.39653888576203</v>
      </c>
      <c r="L486">
        <v>440.377385255462</v>
      </c>
      <c r="M486">
        <v>38.638989407780599</v>
      </c>
      <c r="N486">
        <v>0.47557422535474703</v>
      </c>
      <c r="O486">
        <v>26.163301141352001</v>
      </c>
      <c r="P486">
        <v>46.920348274749998</v>
      </c>
      <c r="Q486">
        <v>2.6771042714909998E-3</v>
      </c>
    </row>
    <row r="487" spans="1:17" x14ac:dyDescent="0.3">
      <c r="A487" t="s">
        <v>1095</v>
      </c>
      <c r="B487" t="s">
        <v>1096</v>
      </c>
      <c r="C487" t="str">
        <f>IFERROR(VLOOKUP(Table1[[#This Row],[Ticker]],[1]!Table2[[Symbol]:[Industry]],2,FALSE),"-")</f>
        <v>-</v>
      </c>
      <c r="D487" t="s">
        <v>573</v>
      </c>
      <c r="E487">
        <v>11647.855239875</v>
      </c>
      <c r="F487">
        <v>878.75</v>
      </c>
      <c r="G487">
        <v>-41.824710012916299</v>
      </c>
      <c r="H487">
        <v>-1.9936655919362201</v>
      </c>
      <c r="I487">
        <v>-11.4996948828462</v>
      </c>
      <c r="J487">
        <v>-3.1346517657371402</v>
      </c>
      <c r="K487">
        <v>885.64271697819402</v>
      </c>
      <c r="L487">
        <v>876.89065766999897</v>
      </c>
      <c r="M487">
        <v>41.4970918837233</v>
      </c>
      <c r="N487">
        <v>0.69069110030470504</v>
      </c>
      <c r="O487">
        <v>17.8492176386913</v>
      </c>
      <c r="P487">
        <v>15.3896658131442</v>
      </c>
      <c r="Q487">
        <v>-3.0496494755681999E-2</v>
      </c>
    </row>
    <row r="488" spans="1:17" x14ac:dyDescent="0.3">
      <c r="A488" t="s">
        <v>1097</v>
      </c>
      <c r="B488" t="s">
        <v>1098</v>
      </c>
      <c r="C488" t="str">
        <f>IFERROR(VLOOKUP(Table1[[#This Row],[Ticker]],[1]!Table2[[Symbol]:[Industry]],2,FALSE),"-")</f>
        <v>-</v>
      </c>
      <c r="D488" t="s">
        <v>101</v>
      </c>
      <c r="E488">
        <v>11637.54732998</v>
      </c>
      <c r="F488">
        <v>886.6</v>
      </c>
      <c r="G488">
        <v>171.652652896142</v>
      </c>
      <c r="H488">
        <v>-6.8433128572046096</v>
      </c>
      <c r="I488">
        <v>-12.2646180199153</v>
      </c>
      <c r="J488">
        <v>-4.4248239599288501</v>
      </c>
      <c r="K488">
        <v>941.40292008564199</v>
      </c>
      <c r="L488">
        <v>774.21348392622895</v>
      </c>
      <c r="M488">
        <v>36.3660427219517</v>
      </c>
      <c r="N488">
        <v>0.88141757561604905</v>
      </c>
      <c r="O488">
        <v>26.099706744868001</v>
      </c>
      <c r="P488">
        <v>247.23237597911199</v>
      </c>
      <c r="Q488">
        <v>0.30669028351878003</v>
      </c>
    </row>
    <row r="489" spans="1:17" x14ac:dyDescent="0.3">
      <c r="A489" t="s">
        <v>1099</v>
      </c>
      <c r="B489" t="s">
        <v>1100</v>
      </c>
      <c r="C489" t="str">
        <f>IFERROR(VLOOKUP(Table1[[#This Row],[Ticker]],[1]!Table2[[Symbol]:[Industry]],2,FALSE),"-")</f>
        <v>-</v>
      </c>
      <c r="D489" t="s">
        <v>141</v>
      </c>
      <c r="E489">
        <v>11607</v>
      </c>
      <c r="F489">
        <v>365</v>
      </c>
      <c r="G489">
        <v>23.521297082107601</v>
      </c>
      <c r="H489">
        <v>-8.6021159563229492</v>
      </c>
      <c r="I489">
        <v>-21.309292248877099</v>
      </c>
      <c r="J489">
        <v>-2.2369160360848901</v>
      </c>
      <c r="K489">
        <v>383.19925534315399</v>
      </c>
      <c r="L489">
        <v>374.007931389384</v>
      </c>
      <c r="M489">
        <v>37.393674808445901</v>
      </c>
      <c r="N489">
        <v>0.37729951909194198</v>
      </c>
      <c r="O489">
        <v>38.630136986301302</v>
      </c>
      <c r="P489">
        <v>54.890727774241398</v>
      </c>
      <c r="Q489">
        <v>0.14996248579146801</v>
      </c>
    </row>
    <row r="490" spans="1:17" hidden="1" x14ac:dyDescent="0.3">
      <c r="A490" t="s">
        <v>1101</v>
      </c>
      <c r="B490" t="s">
        <v>1102</v>
      </c>
      <c r="C490" t="str">
        <f>IFERROR(VLOOKUP(Table1[[#This Row],[Ticker]],[1]!Table2[[Symbol]:[Industry]],2,FALSE),"-")</f>
        <v>-</v>
      </c>
      <c r="D490" t="s">
        <v>95</v>
      </c>
      <c r="E490">
        <v>11516.9498752</v>
      </c>
      <c r="F490">
        <v>91.84</v>
      </c>
      <c r="G490">
        <v>-46.567411133376297</v>
      </c>
      <c r="H490">
        <v>-4.9396858621900401</v>
      </c>
      <c r="I490">
        <v>-17.7596847644378</v>
      </c>
      <c r="J490">
        <v>-2.41444361561271</v>
      </c>
      <c r="K490">
        <v>94.277070034027304</v>
      </c>
      <c r="L490">
        <v>98.280120377135205</v>
      </c>
      <c r="M490">
        <v>13.715137464591701</v>
      </c>
      <c r="N490">
        <v>0.93360132362326498</v>
      </c>
      <c r="O490">
        <v>20.786149825783902</v>
      </c>
      <c r="P490">
        <v>1.03410341034102</v>
      </c>
    </row>
    <row r="491" spans="1:17" x14ac:dyDescent="0.3">
      <c r="A491" t="s">
        <v>1103</v>
      </c>
      <c r="B491" t="s">
        <v>1104</v>
      </c>
      <c r="C491" t="str">
        <f>IFERROR(VLOOKUP(Table1[[#This Row],[Ticker]],[1]!Table2[[Symbol]:[Industry]],2,FALSE),"-")</f>
        <v>-</v>
      </c>
      <c r="D491" t="s">
        <v>1105</v>
      </c>
      <c r="E491">
        <v>11467.214186089999</v>
      </c>
      <c r="F491">
        <v>771.55</v>
      </c>
      <c r="G491">
        <v>50.413621166742303</v>
      </c>
      <c r="H491">
        <v>10.314915892104199</v>
      </c>
      <c r="I491">
        <v>37.102945869375603</v>
      </c>
      <c r="J491">
        <v>4.7940896875692101</v>
      </c>
      <c r="K491">
        <v>690.03457996428494</v>
      </c>
      <c r="L491">
        <v>591.22092314376505</v>
      </c>
      <c r="M491">
        <v>63.328554333394301</v>
      </c>
      <c r="N491">
        <v>1.5986961665598001</v>
      </c>
      <c r="O491">
        <v>5.4759898904801902</v>
      </c>
      <c r="P491">
        <v>92.718870987885495</v>
      </c>
      <c r="Q491">
        <v>-4.4906762421415003E-2</v>
      </c>
    </row>
    <row r="492" spans="1:17" hidden="1" x14ac:dyDescent="0.3">
      <c r="A492" t="s">
        <v>1106</v>
      </c>
      <c r="B492" t="s">
        <v>1107</v>
      </c>
      <c r="C492" t="str">
        <f>IFERROR(VLOOKUP(Table1[[#This Row],[Ticker]],[1]!Table2[[Symbol]:[Industry]],2,FALSE),"-")</f>
        <v>-</v>
      </c>
      <c r="D492" t="s">
        <v>98</v>
      </c>
      <c r="E492">
        <v>11418.11086028</v>
      </c>
      <c r="F492">
        <v>9990.85</v>
      </c>
      <c r="G492">
        <v>1.36843004543924</v>
      </c>
      <c r="H492">
        <v>4.1488769246566299</v>
      </c>
      <c r="I492">
        <v>19.158883117663802</v>
      </c>
      <c r="J492">
        <v>3.4494409632623602</v>
      </c>
      <c r="K492">
        <v>9095.44688665785</v>
      </c>
      <c r="L492">
        <v>8059.7048144485798</v>
      </c>
      <c r="M492">
        <v>86.042776935003602</v>
      </c>
      <c r="N492">
        <v>0.76000540075939904</v>
      </c>
      <c r="O492">
        <v>0.97238973660900196</v>
      </c>
      <c r="P492">
        <v>48.406143699588497</v>
      </c>
      <c r="Q492">
        <v>0.104641591480337</v>
      </c>
    </row>
    <row r="493" spans="1:17" x14ac:dyDescent="0.3">
      <c r="A493" t="s">
        <v>1108</v>
      </c>
      <c r="B493" t="s">
        <v>1109</v>
      </c>
      <c r="C493" t="str">
        <f>IFERROR(VLOOKUP(Table1[[#This Row],[Ticker]],[1]!Table2[[Symbol]:[Industry]],2,FALSE),"-")</f>
        <v>-</v>
      </c>
      <c r="D493" t="s">
        <v>298</v>
      </c>
      <c r="E493">
        <v>11336.04958531</v>
      </c>
      <c r="F493">
        <v>2083.6999999999998</v>
      </c>
      <c r="G493">
        <v>-11.6301250533279</v>
      </c>
      <c r="H493">
        <v>-10.257579659189</v>
      </c>
      <c r="I493">
        <v>1.6546962403672401</v>
      </c>
      <c r="J493">
        <v>-4.1117972096605797</v>
      </c>
      <c r="K493">
        <v>2199.1006276749899</v>
      </c>
      <c r="L493">
        <v>2022.4967958347499</v>
      </c>
      <c r="M493">
        <v>37.560631898051398</v>
      </c>
      <c r="N493">
        <v>0.36912569597419298</v>
      </c>
      <c r="O493">
        <v>31.873590248116301</v>
      </c>
      <c r="P493">
        <v>30.231249999999999</v>
      </c>
      <c r="Q493">
        <v>2.7541538705795999E-2</v>
      </c>
    </row>
    <row r="494" spans="1:17" x14ac:dyDescent="0.3">
      <c r="A494" t="s">
        <v>1110</v>
      </c>
      <c r="B494" t="s">
        <v>1111</v>
      </c>
      <c r="C494" t="str">
        <f>IFERROR(VLOOKUP(Table1[[#This Row],[Ticker]],[1]!Table2[[Symbol]:[Industry]],2,FALSE),"-")</f>
        <v>-</v>
      </c>
      <c r="D494" t="s">
        <v>77</v>
      </c>
      <c r="E494">
        <v>11309.698350495</v>
      </c>
      <c r="F494">
        <v>364.95</v>
      </c>
      <c r="G494">
        <v>11.5522496549205</v>
      </c>
      <c r="H494">
        <v>-1.6174848975455101</v>
      </c>
      <c r="I494">
        <v>43.737888458257899</v>
      </c>
      <c r="J494">
        <v>-2.64589393473016</v>
      </c>
      <c r="K494">
        <v>333.37847028830299</v>
      </c>
      <c r="L494">
        <v>269.27712351827302</v>
      </c>
      <c r="M494">
        <v>50.268916613529399</v>
      </c>
      <c r="N494">
        <v>0.226601071719463</v>
      </c>
      <c r="O494">
        <v>5.49390327442116</v>
      </c>
      <c r="P494">
        <v>111.503911909591</v>
      </c>
      <c r="Q494">
        <v>7.0840024928770007E-2</v>
      </c>
    </row>
    <row r="495" spans="1:17" x14ac:dyDescent="0.3">
      <c r="A495" t="s">
        <v>1112</v>
      </c>
      <c r="B495" t="s">
        <v>1113</v>
      </c>
      <c r="C495" t="str">
        <f>IFERROR(VLOOKUP(Table1[[#This Row],[Ticker]],[1]!Table2[[Symbol]:[Industry]],2,FALSE),"-")</f>
        <v>-</v>
      </c>
      <c r="D495" t="s">
        <v>415</v>
      </c>
      <c r="E495">
        <v>11308.429969979999</v>
      </c>
      <c r="F495">
        <v>2795.65</v>
      </c>
      <c r="G495">
        <v>-5.9141213176327003</v>
      </c>
      <c r="H495">
        <v>2.6663163783535899</v>
      </c>
      <c r="I495">
        <v>-14.770815972275701</v>
      </c>
      <c r="J495">
        <v>-4.6978196209842</v>
      </c>
      <c r="K495">
        <v>2686.7138385101898</v>
      </c>
      <c r="L495">
        <v>2515.4272367226799</v>
      </c>
      <c r="M495">
        <v>53.189540714852903</v>
      </c>
      <c r="N495">
        <v>0.86483881118307504</v>
      </c>
      <c r="O495">
        <v>7.2541269472215602</v>
      </c>
      <c r="P495">
        <v>35.952050964086801</v>
      </c>
      <c r="Q495">
        <v>7.4327386909461002E-2</v>
      </c>
    </row>
    <row r="496" spans="1:17" x14ac:dyDescent="0.3">
      <c r="A496" t="s">
        <v>1114</v>
      </c>
      <c r="B496" t="s">
        <v>1115</v>
      </c>
      <c r="C496" t="str">
        <f>IFERROR(VLOOKUP(Table1[[#This Row],[Ticker]],[1]!Table2[[Symbol]:[Industry]],2,FALSE),"-")</f>
        <v>-</v>
      </c>
      <c r="D496" t="s">
        <v>257</v>
      </c>
      <c r="E496">
        <v>11263.12808576</v>
      </c>
      <c r="F496">
        <v>1692.8</v>
      </c>
      <c r="G496">
        <v>41.704763787372997</v>
      </c>
      <c r="H496">
        <v>-10.2999071877051</v>
      </c>
      <c r="I496">
        <v>34.547577198034297</v>
      </c>
      <c r="J496">
        <v>-2.6942368736255302</v>
      </c>
      <c r="K496">
        <v>1704.63094850063</v>
      </c>
      <c r="L496">
        <v>1433.3193449789901</v>
      </c>
      <c r="M496">
        <v>43.679534007980699</v>
      </c>
      <c r="N496">
        <v>0.44999016417189602</v>
      </c>
      <c r="O496">
        <v>16.3870510396975</v>
      </c>
      <c r="P496">
        <v>101.116787453962</v>
      </c>
      <c r="Q496">
        <v>0.12164374705589399</v>
      </c>
    </row>
    <row r="497" spans="1:17" hidden="1" x14ac:dyDescent="0.3">
      <c r="A497" t="s">
        <v>1116</v>
      </c>
      <c r="B497" t="s">
        <v>1117</v>
      </c>
      <c r="C497" t="str">
        <f>IFERROR(VLOOKUP(Table1[[#This Row],[Ticker]],[1]!Table2[[Symbol]:[Industry]],2,FALSE),"-")</f>
        <v>-</v>
      </c>
      <c r="D497" t="s">
        <v>405</v>
      </c>
      <c r="E497">
        <v>11214.824993480001</v>
      </c>
      <c r="F497">
        <v>9927.85</v>
      </c>
      <c r="G497">
        <v>64.116166790448403</v>
      </c>
      <c r="H497">
        <v>3.4098065185042801</v>
      </c>
      <c r="I497">
        <v>-10.0841888643748</v>
      </c>
      <c r="J497">
        <v>-3.70788062100875</v>
      </c>
      <c r="K497">
        <v>9362.4342278467593</v>
      </c>
      <c r="L497">
        <v>8310.0301624203603</v>
      </c>
      <c r="M497">
        <v>49.254330881444098</v>
      </c>
      <c r="N497">
        <v>2.0973351146697898</v>
      </c>
      <c r="O497">
        <v>15.824675030343901</v>
      </c>
      <c r="P497">
        <v>100.562626262626</v>
      </c>
      <c r="Q497">
        <v>0.15631991971888801</v>
      </c>
    </row>
    <row r="498" spans="1:17" hidden="1" x14ac:dyDescent="0.3">
      <c r="A498" t="s">
        <v>1118</v>
      </c>
      <c r="B498" t="s">
        <v>1119</v>
      </c>
      <c r="C498" t="str">
        <f>IFERROR(VLOOKUP(Table1[[#This Row],[Ticker]],[1]!Table2[[Symbol]:[Industry]],2,FALSE),"-")</f>
        <v>-</v>
      </c>
      <c r="D498" t="s">
        <v>1120</v>
      </c>
      <c r="E498">
        <v>11167.517736689901</v>
      </c>
      <c r="F498">
        <v>1185.45</v>
      </c>
      <c r="G498">
        <v>-15.0630006361155</v>
      </c>
      <c r="H498">
        <v>-7.4751408340289398</v>
      </c>
      <c r="I498">
        <v>7.3289280471095797</v>
      </c>
      <c r="J498">
        <v>-3.7382850035548598</v>
      </c>
      <c r="K498">
        <v>1197.4389419097799</v>
      </c>
      <c r="M498">
        <v>34.203291747069997</v>
      </c>
      <c r="N498">
        <v>0.25489837812030802</v>
      </c>
      <c r="O498">
        <v>9.6587793664852892</v>
      </c>
      <c r="P498">
        <v>45.775946876537098</v>
      </c>
    </row>
    <row r="499" spans="1:17" x14ac:dyDescent="0.3">
      <c r="A499" t="s">
        <v>1121</v>
      </c>
      <c r="B499" t="s">
        <v>1122</v>
      </c>
      <c r="C499" t="str">
        <f>IFERROR(VLOOKUP(Table1[[#This Row],[Ticker]],[1]!Table2[[Symbol]:[Industry]],2,FALSE),"-")</f>
        <v>-</v>
      </c>
      <c r="D499" t="s">
        <v>384</v>
      </c>
      <c r="E499">
        <v>11139.1344271</v>
      </c>
      <c r="F499">
        <v>201.91</v>
      </c>
      <c r="G499">
        <v>33.093684962595603</v>
      </c>
      <c r="H499">
        <v>-7.6530505282900201</v>
      </c>
      <c r="I499">
        <v>26.9150378270025</v>
      </c>
      <c r="J499">
        <v>-1.00232838919262</v>
      </c>
      <c r="K499">
        <v>197.54245248669901</v>
      </c>
      <c r="L499">
        <v>168.04283213620701</v>
      </c>
      <c r="M499">
        <v>54.567322651566201</v>
      </c>
      <c r="N499">
        <v>0.31748494530265697</v>
      </c>
      <c r="O499">
        <v>21.341191620028699</v>
      </c>
      <c r="P499">
        <v>71.692176870748298</v>
      </c>
      <c r="Q499">
        <v>0.10115884748513999</v>
      </c>
    </row>
    <row r="500" spans="1:17" hidden="1" x14ac:dyDescent="0.3">
      <c r="A500" t="s">
        <v>1123</v>
      </c>
      <c r="B500" t="s">
        <v>1124</v>
      </c>
      <c r="C500" t="str">
        <f>IFERROR(VLOOKUP(Table1[[#This Row],[Ticker]],[1]!Table2[[Symbol]:[Industry]],2,FALSE),"-")</f>
        <v>-</v>
      </c>
      <c r="D500" t="s">
        <v>338</v>
      </c>
      <c r="E500">
        <v>11095.78104437</v>
      </c>
      <c r="F500">
        <v>962.9</v>
      </c>
      <c r="G500">
        <v>-38.256953747975601</v>
      </c>
      <c r="H500">
        <v>-6.0013836750175598</v>
      </c>
      <c r="I500">
        <v>-17.642506396150601</v>
      </c>
      <c r="J500">
        <v>-3.9413786934906501</v>
      </c>
      <c r="K500">
        <v>988.11661498970102</v>
      </c>
      <c r="L500">
        <v>998.34809762971099</v>
      </c>
      <c r="M500">
        <v>44.479243228887903</v>
      </c>
      <c r="N500">
        <v>1.4738177857720101</v>
      </c>
      <c r="O500">
        <v>19.223179977152299</v>
      </c>
      <c r="P500">
        <v>17.405352679387899</v>
      </c>
      <c r="Q500">
        <v>-6.7249285979600004E-2</v>
      </c>
    </row>
    <row r="501" spans="1:17" hidden="1" x14ac:dyDescent="0.3">
      <c r="A501" t="s">
        <v>1125</v>
      </c>
      <c r="B501" t="s">
        <v>1126</v>
      </c>
      <c r="C501" t="str">
        <f>IFERROR(VLOOKUP(Table1[[#This Row],[Ticker]],[1]!Table2[[Symbol]:[Industry]],2,FALSE),"-")</f>
        <v>-</v>
      </c>
      <c r="D501" t="s">
        <v>163</v>
      </c>
      <c r="E501">
        <v>11070.866372504999</v>
      </c>
      <c r="F501">
        <v>737.65</v>
      </c>
      <c r="G501">
        <v>476.30482472022101</v>
      </c>
      <c r="H501">
        <v>-0.28332727681527697</v>
      </c>
      <c r="I501">
        <v>100.851328947116</v>
      </c>
      <c r="J501">
        <v>-2.4234759045443002</v>
      </c>
      <c r="K501">
        <v>712.37703668192296</v>
      </c>
      <c r="L501">
        <v>529.49087753966603</v>
      </c>
      <c r="M501">
        <v>60.090890537299202</v>
      </c>
      <c r="N501">
        <v>0.44288489088728999</v>
      </c>
      <c r="O501">
        <v>14.647868230190401</v>
      </c>
      <c r="P501">
        <v>548.76868953386099</v>
      </c>
      <c r="Q501">
        <v>0.265270228204595</v>
      </c>
    </row>
    <row r="502" spans="1:17" x14ac:dyDescent="0.3">
      <c r="A502" t="s">
        <v>1127</v>
      </c>
      <c r="B502" t="s">
        <v>1128</v>
      </c>
      <c r="C502" t="str">
        <f>IFERROR(VLOOKUP(Table1[[#This Row],[Ticker]],[1]!Table2[[Symbol]:[Industry]],2,FALSE),"-")</f>
        <v>-</v>
      </c>
      <c r="D502" t="s">
        <v>83</v>
      </c>
      <c r="E502">
        <v>11016.145229169901</v>
      </c>
      <c r="F502">
        <v>227.87</v>
      </c>
      <c r="G502">
        <v>45.421189503577203</v>
      </c>
      <c r="H502">
        <v>-2.9216397484889498</v>
      </c>
      <c r="I502">
        <v>-7.2936758748410098</v>
      </c>
      <c r="J502">
        <v>-4.5764384347763203</v>
      </c>
      <c r="K502">
        <v>222.84042496426201</v>
      </c>
      <c r="L502">
        <v>194.51612503197899</v>
      </c>
      <c r="M502">
        <v>46.972671640695602</v>
      </c>
      <c r="N502">
        <v>0.42534820401142098</v>
      </c>
      <c r="O502">
        <v>10.014481941457801</v>
      </c>
      <c r="P502">
        <v>96.017204301075196</v>
      </c>
      <c r="Q502">
        <v>8.8162249124501005E-2</v>
      </c>
    </row>
    <row r="503" spans="1:17" hidden="1" x14ac:dyDescent="0.3">
      <c r="A503" t="s">
        <v>1129</v>
      </c>
      <c r="B503" t="s">
        <v>1130</v>
      </c>
      <c r="C503" t="str">
        <f>IFERROR(VLOOKUP(Table1[[#This Row],[Ticker]],[1]!Table2[[Symbol]:[Industry]],2,FALSE),"-")</f>
        <v>-</v>
      </c>
      <c r="D503" t="s">
        <v>127</v>
      </c>
      <c r="E503">
        <v>11009.3306623399</v>
      </c>
      <c r="F503">
        <v>669.8</v>
      </c>
      <c r="G503">
        <v>6.0169821358724898</v>
      </c>
      <c r="H503">
        <v>-10.5962953133449</v>
      </c>
      <c r="I503">
        <v>11.723279048015</v>
      </c>
      <c r="J503">
        <v>-5.5788899395545304</v>
      </c>
      <c r="K503">
        <v>716.80327385628505</v>
      </c>
      <c r="L503">
        <v>632.71331785762402</v>
      </c>
      <c r="M503">
        <v>28.902897412555198</v>
      </c>
      <c r="N503">
        <v>1.038586497584</v>
      </c>
      <c r="O503">
        <v>23.917587339504301</v>
      </c>
      <c r="P503">
        <v>67.449999999999903</v>
      </c>
      <c r="Q503">
        <v>0.115585878609582</v>
      </c>
    </row>
    <row r="504" spans="1:17" hidden="1" x14ac:dyDescent="0.3">
      <c r="A504" t="s">
        <v>1131</v>
      </c>
      <c r="B504" t="s">
        <v>1132</v>
      </c>
      <c r="C504" t="str">
        <f>IFERROR(VLOOKUP(Table1[[#This Row],[Ticker]],[1]!Table2[[Symbol]:[Industry]],2,FALSE),"-")</f>
        <v>-</v>
      </c>
      <c r="D504" t="s">
        <v>257</v>
      </c>
      <c r="E504">
        <v>11001.997566</v>
      </c>
      <c r="F504">
        <v>5420.75</v>
      </c>
      <c r="G504">
        <v>32.197985791097999</v>
      </c>
      <c r="H504">
        <v>2.05214399301342</v>
      </c>
      <c r="I504">
        <v>46.619057067512401</v>
      </c>
      <c r="J504">
        <v>2.8094819799474799</v>
      </c>
      <c r="K504">
        <v>5128.7543316908204</v>
      </c>
      <c r="L504">
        <v>4334.5468147544398</v>
      </c>
      <c r="M504">
        <v>67.618365311892305</v>
      </c>
      <c r="N504">
        <v>0.89818561916971296</v>
      </c>
      <c r="O504">
        <v>5.9512060139279699</v>
      </c>
      <c r="P504">
        <v>82.017359770327204</v>
      </c>
      <c r="Q504">
        <v>0.18106082514513999</v>
      </c>
    </row>
    <row r="505" spans="1:17" hidden="1" x14ac:dyDescent="0.3">
      <c r="A505" t="s">
        <v>1133</v>
      </c>
      <c r="B505" t="s">
        <v>1134</v>
      </c>
      <c r="C505" t="str">
        <f>IFERROR(VLOOKUP(Table1[[#This Row],[Ticker]],[1]!Table2[[Symbol]:[Industry]],2,FALSE),"-")</f>
        <v>-</v>
      </c>
      <c r="D505" t="s">
        <v>60</v>
      </c>
      <c r="E505">
        <v>10919.365963329999</v>
      </c>
      <c r="F505">
        <v>8287.15</v>
      </c>
      <c r="G505">
        <v>108.265768683197</v>
      </c>
      <c r="H505">
        <v>-10.0282111494468</v>
      </c>
      <c r="I505">
        <v>11.584553986923099</v>
      </c>
      <c r="J505">
        <v>-7.1703519841437799</v>
      </c>
      <c r="K505">
        <v>8490.1332968349197</v>
      </c>
      <c r="L505">
        <v>7052.9487919195399</v>
      </c>
      <c r="M505">
        <v>44.745324191307503</v>
      </c>
      <c r="N505">
        <v>0.94197218048106701</v>
      </c>
      <c r="O505">
        <v>24.0215273043205</v>
      </c>
      <c r="P505">
        <v>160.487521217074</v>
      </c>
      <c r="Q505">
        <v>0.15791847544772999</v>
      </c>
    </row>
    <row r="506" spans="1:17" x14ac:dyDescent="0.3">
      <c r="A506" t="s">
        <v>1135</v>
      </c>
      <c r="B506" t="s">
        <v>1136</v>
      </c>
      <c r="C506" t="str">
        <f>IFERROR(VLOOKUP(Table1[[#This Row],[Ticker]],[1]!Table2[[Symbol]:[Industry]],2,FALSE),"-")</f>
        <v>-</v>
      </c>
      <c r="D506" t="s">
        <v>54</v>
      </c>
      <c r="E506">
        <v>10876.383067745999</v>
      </c>
      <c r="F506">
        <v>240.01</v>
      </c>
      <c r="G506">
        <v>88.025865468242699</v>
      </c>
      <c r="H506">
        <v>17.013239879218101</v>
      </c>
      <c r="I506">
        <v>40.646134744217598</v>
      </c>
      <c r="J506">
        <v>1.3001534919395401</v>
      </c>
      <c r="K506">
        <v>202.114441200226</v>
      </c>
      <c r="L506">
        <v>165.932229452841</v>
      </c>
      <c r="M506">
        <v>70.943214950784693</v>
      </c>
      <c r="N506">
        <v>1.35739665265097</v>
      </c>
      <c r="O506">
        <v>1.2457814257739299</v>
      </c>
      <c r="P506">
        <v>146.290405336069</v>
      </c>
      <c r="Q506">
        <v>0.14164334345146801</v>
      </c>
    </row>
    <row r="507" spans="1:17" x14ac:dyDescent="0.3">
      <c r="A507" t="s">
        <v>1137</v>
      </c>
      <c r="B507" t="s">
        <v>1138</v>
      </c>
      <c r="C507" t="str">
        <f>IFERROR(VLOOKUP(Table1[[#This Row],[Ticker]],[1]!Table2[[Symbol]:[Industry]],2,FALSE),"-")</f>
        <v>-</v>
      </c>
      <c r="D507" t="s">
        <v>281</v>
      </c>
      <c r="E507">
        <v>10819.15754706</v>
      </c>
      <c r="F507">
        <v>2111.4</v>
      </c>
      <c r="G507">
        <v>23.111686217161001</v>
      </c>
      <c r="H507">
        <v>0.70438482781642398</v>
      </c>
      <c r="I507">
        <v>11.3091794338971</v>
      </c>
      <c r="J507">
        <v>1.7042312580119201</v>
      </c>
      <c r="K507">
        <v>2043.0180839713601</v>
      </c>
      <c r="L507">
        <v>1837.43982192934</v>
      </c>
      <c r="M507">
        <v>55.310198093426401</v>
      </c>
      <c r="N507">
        <v>0.78036232443507103</v>
      </c>
      <c r="O507">
        <v>2.7612010987969802</v>
      </c>
      <c r="P507">
        <v>55.244292489246703</v>
      </c>
      <c r="Q507">
        <v>-6.8108937200953998E-2</v>
      </c>
    </row>
    <row r="508" spans="1:17" x14ac:dyDescent="0.3">
      <c r="A508" t="s">
        <v>1139</v>
      </c>
      <c r="B508" t="s">
        <v>1140</v>
      </c>
      <c r="C508" t="str">
        <f>IFERROR(VLOOKUP(Table1[[#This Row],[Ticker]],[1]!Table2[[Symbol]:[Industry]],2,FALSE),"-")</f>
        <v>-</v>
      </c>
      <c r="D508" t="s">
        <v>874</v>
      </c>
      <c r="E508">
        <v>10780.589524428</v>
      </c>
      <c r="F508">
        <v>78.069999999999993</v>
      </c>
      <c r="G508">
        <v>-12.490609792181001</v>
      </c>
      <c r="H508">
        <v>1.40569602864638</v>
      </c>
      <c r="I508">
        <v>-18.615854379649399</v>
      </c>
      <c r="J508">
        <v>-4.3083091314737203</v>
      </c>
      <c r="K508">
        <v>78.888475453613097</v>
      </c>
      <c r="L508">
        <v>73.896671321099006</v>
      </c>
      <c r="M508">
        <v>38.522122279370898</v>
      </c>
      <c r="N508">
        <v>0.81542163785909705</v>
      </c>
      <c r="O508">
        <v>21.493531446138</v>
      </c>
      <c r="P508">
        <v>61.635610766045502</v>
      </c>
      <c r="Q508">
        <v>4.9902576960677E-2</v>
      </c>
    </row>
    <row r="509" spans="1:17" hidden="1" x14ac:dyDescent="0.3">
      <c r="A509" t="s">
        <v>1141</v>
      </c>
      <c r="B509" t="s">
        <v>1142</v>
      </c>
      <c r="C509" t="str">
        <f>IFERROR(VLOOKUP(Table1[[#This Row],[Ticker]],[1]!Table2[[Symbol]:[Industry]],2,FALSE),"-")</f>
        <v>-</v>
      </c>
      <c r="D509" t="s">
        <v>741</v>
      </c>
      <c r="E509">
        <v>10739.054693185</v>
      </c>
      <c r="F509">
        <v>118.85</v>
      </c>
      <c r="G509">
        <v>34.364083468965298</v>
      </c>
      <c r="H509">
        <v>-2.8871186333271601</v>
      </c>
      <c r="I509">
        <v>2.3944857876030499</v>
      </c>
      <c r="J509">
        <v>0.31564282531214899</v>
      </c>
      <c r="K509">
        <v>115.635729060494</v>
      </c>
      <c r="L509">
        <v>102.720493904473</v>
      </c>
      <c r="M509">
        <v>54.041415573722702</v>
      </c>
      <c r="N509">
        <v>0.54984925908165905</v>
      </c>
      <c r="O509">
        <v>3.8283550694152302</v>
      </c>
      <c r="P509">
        <v>66.223776223776198</v>
      </c>
      <c r="Q509">
        <v>2.1133606920337E-2</v>
      </c>
    </row>
    <row r="510" spans="1:17" x14ac:dyDescent="0.3">
      <c r="A510" t="s">
        <v>1143</v>
      </c>
      <c r="B510" t="s">
        <v>1144</v>
      </c>
      <c r="C510" t="str">
        <f>IFERROR(VLOOKUP(Table1[[#This Row],[Ticker]],[1]!Table2[[Symbol]:[Industry]],2,FALSE),"-")</f>
        <v>-</v>
      </c>
      <c r="D510" t="s">
        <v>573</v>
      </c>
      <c r="E510">
        <v>10737.772375160001</v>
      </c>
      <c r="F510">
        <v>2100.0500000000002</v>
      </c>
      <c r="G510">
        <v>-46.390246090136998</v>
      </c>
      <c r="H510">
        <v>-1.5591023308888201</v>
      </c>
      <c r="I510">
        <v>-15.367496243072299</v>
      </c>
      <c r="J510">
        <v>-0.29632487892260101</v>
      </c>
      <c r="K510">
        <v>2066.4760351834502</v>
      </c>
      <c r="L510">
        <v>2140.2311394425101</v>
      </c>
      <c r="M510">
        <v>57.634015486989597</v>
      </c>
      <c r="N510">
        <v>0.95319760293385902</v>
      </c>
      <c r="O510">
        <v>30.234994404895101</v>
      </c>
      <c r="P510">
        <v>16.153207964601702</v>
      </c>
      <c r="Q510">
        <v>-0.156278726002121</v>
      </c>
    </row>
    <row r="511" spans="1:17" hidden="1" x14ac:dyDescent="0.3">
      <c r="A511" t="s">
        <v>1145</v>
      </c>
      <c r="B511" t="s">
        <v>1146</v>
      </c>
      <c r="C511" t="str">
        <f>IFERROR(VLOOKUP(Table1[[#This Row],[Ticker]],[1]!Table2[[Symbol]:[Industry]],2,FALSE),"-")</f>
        <v>-</v>
      </c>
      <c r="D511" t="s">
        <v>1147</v>
      </c>
      <c r="E511">
        <v>10697.7</v>
      </c>
      <c r="F511">
        <v>845</v>
      </c>
      <c r="G511">
        <v>814.49031524936595</v>
      </c>
      <c r="H511">
        <v>89.775825898776205</v>
      </c>
      <c r="I511">
        <v>597.12376835766304</v>
      </c>
      <c r="J511">
        <v>1.6636168149203101</v>
      </c>
      <c r="K511">
        <v>510.49820129941497</v>
      </c>
      <c r="L511">
        <v>242.61111751457199</v>
      </c>
      <c r="M511">
        <v>96.496904397449001</v>
      </c>
      <c r="N511">
        <v>0.43363636363636299</v>
      </c>
      <c r="O511">
        <v>0.57988165680473702</v>
      </c>
      <c r="P511">
        <v>1155.5720653789001</v>
      </c>
      <c r="Q511">
        <v>0.294147338359671</v>
      </c>
    </row>
    <row r="512" spans="1:17" x14ac:dyDescent="0.3">
      <c r="A512" t="s">
        <v>1148</v>
      </c>
      <c r="B512" t="s">
        <v>1149</v>
      </c>
      <c r="C512" t="str">
        <f>IFERROR(VLOOKUP(Table1[[#This Row],[Ticker]],[1]!Table2[[Symbol]:[Industry]],2,FALSE),"-")</f>
        <v>-</v>
      </c>
      <c r="D512" t="s">
        <v>138</v>
      </c>
      <c r="E512">
        <v>10681.221857439999</v>
      </c>
      <c r="F512">
        <v>450.4</v>
      </c>
      <c r="G512">
        <v>276.98334340878301</v>
      </c>
      <c r="H512">
        <v>-5.8517535567182699E-2</v>
      </c>
      <c r="I512">
        <v>69.277242330703501</v>
      </c>
      <c r="J512">
        <v>-1.08281506032747</v>
      </c>
      <c r="K512">
        <v>453.62914594020401</v>
      </c>
      <c r="L512">
        <v>342.76049951561203</v>
      </c>
      <c r="M512">
        <v>42.329783943949202</v>
      </c>
      <c r="N512">
        <v>0.51795849687888895</v>
      </c>
      <c r="O512">
        <v>26.465364120781501</v>
      </c>
      <c r="P512">
        <v>327.93349168646</v>
      </c>
      <c r="Q512">
        <v>0.13600620870236199</v>
      </c>
    </row>
    <row r="513" spans="1:17" hidden="1" x14ac:dyDescent="0.3">
      <c r="A513" t="s">
        <v>1150</v>
      </c>
      <c r="B513" t="s">
        <v>1151</v>
      </c>
      <c r="C513" t="str">
        <f>IFERROR(VLOOKUP(Table1[[#This Row],[Ticker]],[1]!Table2[[Symbol]:[Industry]],2,FALSE),"-")</f>
        <v>-</v>
      </c>
      <c r="D513" t="s">
        <v>1152</v>
      </c>
      <c r="E513">
        <v>10681.04868</v>
      </c>
      <c r="F513">
        <v>1176.8</v>
      </c>
      <c r="G513">
        <v>-4.8677621592961797</v>
      </c>
      <c r="H513">
        <v>-11.0952100420271</v>
      </c>
      <c r="I513">
        <v>-20.324377508311098</v>
      </c>
      <c r="J513">
        <v>-4.5871218691871798</v>
      </c>
      <c r="K513">
        <v>1247.43276884695</v>
      </c>
      <c r="M513">
        <v>38.136420445137396</v>
      </c>
      <c r="N513">
        <v>0.519092783403721</v>
      </c>
      <c r="O513">
        <v>28.050645819170601</v>
      </c>
      <c r="P513">
        <v>46.815544881791503</v>
      </c>
    </row>
    <row r="514" spans="1:17" x14ac:dyDescent="0.3">
      <c r="A514" t="s">
        <v>1153</v>
      </c>
      <c r="B514" t="s">
        <v>1154</v>
      </c>
      <c r="C514" t="str">
        <f>IFERROR(VLOOKUP(Table1[[#This Row],[Ticker]],[1]!Table2[[Symbol]:[Industry]],2,FALSE),"-")</f>
        <v>-</v>
      </c>
      <c r="D514" t="s">
        <v>135</v>
      </c>
      <c r="E514">
        <v>10662.35055716</v>
      </c>
      <c r="F514">
        <v>1253.8</v>
      </c>
      <c r="G514">
        <v>34.777633573075903</v>
      </c>
      <c r="H514">
        <v>1.20557796489195</v>
      </c>
      <c r="I514">
        <v>22.8941068322011</v>
      </c>
      <c r="J514">
        <v>-5.8372912013548497</v>
      </c>
      <c r="K514">
        <v>1190.50392598495</v>
      </c>
      <c r="L514">
        <v>994.34753507886899</v>
      </c>
      <c r="M514">
        <v>45.282698012857701</v>
      </c>
      <c r="N514">
        <v>0.740669157095318</v>
      </c>
      <c r="O514">
        <v>10.380443451906199</v>
      </c>
      <c r="P514">
        <v>80.910468220186104</v>
      </c>
      <c r="Q514">
        <v>8.4569980018660007E-3</v>
      </c>
    </row>
    <row r="515" spans="1:17" hidden="1" x14ac:dyDescent="0.3">
      <c r="A515" t="s">
        <v>1155</v>
      </c>
      <c r="B515" t="s">
        <v>1156</v>
      </c>
      <c r="C515" t="str">
        <f>IFERROR(VLOOKUP(Table1[[#This Row],[Ticker]],[1]!Table2[[Symbol]:[Industry]],2,FALSE),"-")</f>
        <v>-</v>
      </c>
      <c r="D515" t="s">
        <v>741</v>
      </c>
      <c r="E515">
        <v>10625.948094249999</v>
      </c>
      <c r="F515">
        <v>527.41</v>
      </c>
      <c r="G515">
        <v>-13.9602423123553</v>
      </c>
      <c r="H515">
        <v>-1.62194791518005</v>
      </c>
      <c r="I515">
        <v>-3.4277529507419602</v>
      </c>
      <c r="J515">
        <v>-0.243717026187727</v>
      </c>
      <c r="K515">
        <v>521.65955874392898</v>
      </c>
      <c r="L515">
        <v>496.78231605956501</v>
      </c>
      <c r="M515">
        <v>77.9215973242584</v>
      </c>
      <c r="N515">
        <v>0.82397586827245395</v>
      </c>
      <c r="O515">
        <v>3.4280730361578402</v>
      </c>
      <c r="P515">
        <v>22.6249709369913</v>
      </c>
      <c r="Q515">
        <v>-1.3416788414562999E-2</v>
      </c>
    </row>
    <row r="516" spans="1:17" x14ac:dyDescent="0.3">
      <c r="A516" t="s">
        <v>1157</v>
      </c>
      <c r="B516" t="s">
        <v>1158</v>
      </c>
      <c r="C516" t="str">
        <f>IFERROR(VLOOKUP(Table1[[#This Row],[Ticker]],[1]!Table2[[Symbol]:[Industry]],2,FALSE),"-")</f>
        <v>-</v>
      </c>
      <c r="D516" t="s">
        <v>496</v>
      </c>
      <c r="E516">
        <v>10553.46161439</v>
      </c>
      <c r="F516">
        <v>1654.35</v>
      </c>
      <c r="G516">
        <v>-13.840675645026099</v>
      </c>
      <c r="H516">
        <v>-3.5307672239008201</v>
      </c>
      <c r="I516">
        <v>-3.5202493790913301</v>
      </c>
      <c r="J516">
        <v>0.31111730506014001</v>
      </c>
      <c r="K516">
        <v>1580.0595359588799</v>
      </c>
      <c r="L516">
        <v>1491.01761993174</v>
      </c>
      <c r="M516">
        <v>64.125811549008404</v>
      </c>
      <c r="N516">
        <v>0.62371207766724301</v>
      </c>
      <c r="O516">
        <v>9.8437452776014691</v>
      </c>
      <c r="P516">
        <v>36.384995877988402</v>
      </c>
      <c r="Q516">
        <v>1.9608631413289002E-2</v>
      </c>
    </row>
    <row r="517" spans="1:17" x14ac:dyDescent="0.3">
      <c r="A517" t="s">
        <v>1159</v>
      </c>
      <c r="B517" t="s">
        <v>1160</v>
      </c>
      <c r="C517" t="str">
        <f>IFERROR(VLOOKUP(Table1[[#This Row],[Ticker]],[1]!Table2[[Symbol]:[Industry]],2,FALSE),"-")</f>
        <v>-</v>
      </c>
      <c r="D517" t="s">
        <v>573</v>
      </c>
      <c r="E517">
        <v>10547.60987608</v>
      </c>
      <c r="F517">
        <v>667.6</v>
      </c>
      <c r="G517">
        <v>0.79756053098166202</v>
      </c>
      <c r="H517">
        <v>5.6981715833200601</v>
      </c>
      <c r="I517">
        <v>24.0254739460233</v>
      </c>
      <c r="J517">
        <v>-4.4106717783870204</v>
      </c>
      <c r="K517">
        <v>612.780688004647</v>
      </c>
      <c r="L517">
        <v>533.912311599031</v>
      </c>
      <c r="M517">
        <v>56.7922954262107</v>
      </c>
      <c r="N517">
        <v>0.95625967167773196</v>
      </c>
      <c r="O517">
        <v>8.7477531455961692</v>
      </c>
      <c r="P517">
        <v>64.372768681521606</v>
      </c>
      <c r="Q517">
        <v>-3.1866651699812003E-2</v>
      </c>
    </row>
    <row r="518" spans="1:17" x14ac:dyDescent="0.3">
      <c r="A518" t="s">
        <v>1161</v>
      </c>
      <c r="B518" t="s">
        <v>1162</v>
      </c>
      <c r="C518" t="str">
        <f>IFERROR(VLOOKUP(Table1[[#This Row],[Ticker]],[1]!Table2[[Symbol]:[Industry]],2,FALSE),"-")</f>
        <v>-</v>
      </c>
      <c r="D518" t="s">
        <v>46</v>
      </c>
      <c r="E518">
        <v>10510.994356859999</v>
      </c>
      <c r="F518">
        <v>6649.1</v>
      </c>
      <c r="G518">
        <v>27.443446088326802</v>
      </c>
      <c r="H518">
        <v>9.5769922614526397</v>
      </c>
      <c r="I518">
        <v>16.750430985024401</v>
      </c>
      <c r="J518">
        <v>-5.4969488436469396</v>
      </c>
      <c r="K518">
        <v>5932.67708428893</v>
      </c>
      <c r="L518">
        <v>5068.4182523740101</v>
      </c>
      <c r="M518">
        <v>57.867352941219302</v>
      </c>
      <c r="N518">
        <v>1.88731864588634</v>
      </c>
      <c r="O518">
        <v>12.045239205305901</v>
      </c>
      <c r="P518">
        <v>97.598775613307794</v>
      </c>
      <c r="Q518">
        <v>0.23242702843975499</v>
      </c>
    </row>
    <row r="519" spans="1:17" x14ac:dyDescent="0.3">
      <c r="A519" t="s">
        <v>1163</v>
      </c>
      <c r="B519" t="s">
        <v>1164</v>
      </c>
      <c r="C519" t="str">
        <f>IFERROR(VLOOKUP(Table1[[#This Row],[Ticker]],[1]!Table2[[Symbol]:[Industry]],2,FALSE),"-")</f>
        <v>-</v>
      </c>
      <c r="D519" t="s">
        <v>305</v>
      </c>
      <c r="E519">
        <v>10492.973660796</v>
      </c>
      <c r="F519">
        <v>132.52000000000001</v>
      </c>
      <c r="G519">
        <v>-7.0204142467681798</v>
      </c>
      <c r="H519">
        <v>-9.2043646145653497</v>
      </c>
      <c r="I519">
        <v>-19.207170101908901</v>
      </c>
      <c r="J519">
        <v>-0.54865925753813805</v>
      </c>
      <c r="K519">
        <v>136.54756924706501</v>
      </c>
      <c r="L519">
        <v>132.633208138946</v>
      </c>
      <c r="M519">
        <v>52.950924038004999</v>
      </c>
      <c r="N519">
        <v>1.24396614908614</v>
      </c>
      <c r="O519">
        <v>19.227286447328598</v>
      </c>
      <c r="P519">
        <v>31.5334987593052</v>
      </c>
      <c r="Q519">
        <v>0.137495548812237</v>
      </c>
    </row>
    <row r="520" spans="1:17" x14ac:dyDescent="0.3">
      <c r="A520" t="s">
        <v>1165</v>
      </c>
      <c r="B520" t="s">
        <v>1166</v>
      </c>
      <c r="C520" t="str">
        <f>IFERROR(VLOOKUP(Table1[[#This Row],[Ticker]],[1]!Table2[[Symbol]:[Industry]],2,FALSE),"-")</f>
        <v>-</v>
      </c>
      <c r="D520" t="s">
        <v>989</v>
      </c>
      <c r="E520">
        <v>10482.812132024999</v>
      </c>
      <c r="F520">
        <v>49.25</v>
      </c>
      <c r="G520">
        <v>-35.080375799314602</v>
      </c>
      <c r="H520">
        <v>2.29199512398502</v>
      </c>
      <c r="I520">
        <v>-7.7252225207396101</v>
      </c>
      <c r="J520">
        <v>4.5505444647292599</v>
      </c>
      <c r="K520">
        <v>47.545499636642099</v>
      </c>
      <c r="L520">
        <v>46.749809274723098</v>
      </c>
      <c r="M520">
        <v>61.398574749823702</v>
      </c>
      <c r="N520">
        <v>0.75529830000257803</v>
      </c>
      <c r="O520">
        <v>16.243654822334999</v>
      </c>
      <c r="P520">
        <v>34.7469220246238</v>
      </c>
      <c r="Q520">
        <v>6.1041136580532999E-2</v>
      </c>
    </row>
    <row r="521" spans="1:17" x14ac:dyDescent="0.3">
      <c r="A521" t="s">
        <v>1167</v>
      </c>
      <c r="B521" t="s">
        <v>1168</v>
      </c>
      <c r="C521" t="str">
        <f>IFERROR(VLOOKUP(Table1[[#This Row],[Ticker]],[1]!Table2[[Symbol]:[Industry]],2,FALSE),"-")</f>
        <v>-</v>
      </c>
      <c r="D521" t="s">
        <v>415</v>
      </c>
      <c r="E521">
        <v>10470.66094064</v>
      </c>
      <c r="F521">
        <v>401.6</v>
      </c>
      <c r="G521">
        <v>21.338424535516101</v>
      </c>
      <c r="H521">
        <v>-9.1224500544735108</v>
      </c>
      <c r="I521">
        <v>-35.699780453935396</v>
      </c>
      <c r="J521">
        <v>-3.6279338105920602</v>
      </c>
      <c r="K521">
        <v>417.93316494744897</v>
      </c>
      <c r="L521">
        <v>398.56503686576701</v>
      </c>
      <c r="M521">
        <v>39.051396963214302</v>
      </c>
      <c r="N521">
        <v>0.414361830035891</v>
      </c>
      <c r="O521">
        <v>37.935756972111498</v>
      </c>
      <c r="P521">
        <v>63.252032520325201</v>
      </c>
      <c r="Q521">
        <v>9.8445214129941006E-2</v>
      </c>
    </row>
    <row r="522" spans="1:17" x14ac:dyDescent="0.3">
      <c r="A522" t="s">
        <v>1169</v>
      </c>
      <c r="B522" t="s">
        <v>1170</v>
      </c>
      <c r="C522" t="str">
        <f>IFERROR(VLOOKUP(Table1[[#This Row],[Ticker]],[1]!Table2[[Symbol]:[Industry]],2,FALSE),"-")</f>
        <v>-</v>
      </c>
      <c r="D522" t="s">
        <v>138</v>
      </c>
      <c r="E522">
        <v>10400.999424156</v>
      </c>
      <c r="F522">
        <v>193.16</v>
      </c>
      <c r="G522">
        <v>-1.8907285152484701</v>
      </c>
      <c r="H522">
        <v>-4.3989818805091296</v>
      </c>
      <c r="I522">
        <v>-41.220246685680202</v>
      </c>
      <c r="J522">
        <v>-6.39943959973494</v>
      </c>
      <c r="K522">
        <v>202.70950163159199</v>
      </c>
      <c r="L522">
        <v>198.45758257634</v>
      </c>
      <c r="M522">
        <v>35.1601440527892</v>
      </c>
      <c r="N522">
        <v>0.57505486938253003</v>
      </c>
      <c r="O522">
        <v>47.494305239179901</v>
      </c>
      <c r="P522">
        <v>42.500922168941301</v>
      </c>
      <c r="Q522">
        <v>0.155118678194858</v>
      </c>
    </row>
    <row r="523" spans="1:17" hidden="1" x14ac:dyDescent="0.3">
      <c r="A523" t="s">
        <v>1171</v>
      </c>
      <c r="B523" t="s">
        <v>1172</v>
      </c>
      <c r="C523" t="str">
        <f>IFERROR(VLOOKUP(Table1[[#This Row],[Ticker]],[1]!Table2[[Symbol]:[Industry]],2,FALSE),"-")</f>
        <v>-</v>
      </c>
      <c r="D523" t="s">
        <v>21</v>
      </c>
      <c r="E523">
        <v>10350.42717615</v>
      </c>
      <c r="F523">
        <v>1874.55</v>
      </c>
      <c r="G523">
        <v>209.94225115780799</v>
      </c>
      <c r="H523">
        <v>17.256595994588402</v>
      </c>
      <c r="I523">
        <v>57.480486682025898</v>
      </c>
      <c r="J523">
        <v>0.63858082067939104</v>
      </c>
      <c r="K523">
        <v>1649.10542983906</v>
      </c>
      <c r="L523">
        <v>1252.3905108194101</v>
      </c>
      <c r="M523">
        <v>54.749281220923301</v>
      </c>
      <c r="N523">
        <v>1.34713451625318</v>
      </c>
      <c r="O523">
        <v>6.2521671867914899</v>
      </c>
      <c r="P523">
        <v>255.364928909952</v>
      </c>
      <c r="Q523">
        <v>0.26030193624421699</v>
      </c>
    </row>
    <row r="524" spans="1:17" x14ac:dyDescent="0.3">
      <c r="A524" t="s">
        <v>1173</v>
      </c>
      <c r="B524" t="s">
        <v>1174</v>
      </c>
      <c r="C524" t="str">
        <f>IFERROR(VLOOKUP(Table1[[#This Row],[Ticker]],[1]!Table2[[Symbol]:[Industry]],2,FALSE),"-")</f>
        <v>-</v>
      </c>
      <c r="D524" t="s">
        <v>535</v>
      </c>
      <c r="E524">
        <v>10318.317344652</v>
      </c>
      <c r="F524">
        <v>107.96</v>
      </c>
      <c r="G524">
        <v>-9.6420403890806305</v>
      </c>
      <c r="H524">
        <v>0.56684023899464397</v>
      </c>
      <c r="I524">
        <v>-3.8546563624018702</v>
      </c>
      <c r="J524">
        <v>13.5779415652319</v>
      </c>
      <c r="K524">
        <v>95.662019250573493</v>
      </c>
      <c r="L524">
        <v>89.302866524212305</v>
      </c>
      <c r="M524">
        <v>75.545114162839795</v>
      </c>
      <c r="N524">
        <v>2.3904516859268199</v>
      </c>
      <c r="O524">
        <v>6.3819933308632804</v>
      </c>
      <c r="P524">
        <v>56.463768115942003</v>
      </c>
      <c r="Q524">
        <v>5.8350135811000004E-4</v>
      </c>
    </row>
    <row r="525" spans="1:17" hidden="1" x14ac:dyDescent="0.3">
      <c r="A525" t="s">
        <v>1175</v>
      </c>
      <c r="B525" t="s">
        <v>1176</v>
      </c>
      <c r="C525" t="str">
        <f>IFERROR(VLOOKUP(Table1[[#This Row],[Ticker]],[1]!Table2[[Symbol]:[Industry]],2,FALSE),"-")</f>
        <v>-</v>
      </c>
      <c r="D525" t="s">
        <v>338</v>
      </c>
      <c r="E525">
        <v>10283.557409999999</v>
      </c>
      <c r="F525">
        <v>1491.3</v>
      </c>
      <c r="G525">
        <v>35.790731387473897</v>
      </c>
      <c r="H525">
        <v>23.2930723179519</v>
      </c>
      <c r="I525">
        <v>49.792108420961</v>
      </c>
      <c r="J525">
        <v>-3.7571364489447201</v>
      </c>
      <c r="K525">
        <v>1386.81305722857</v>
      </c>
      <c r="L525">
        <v>1115.5403906481999</v>
      </c>
      <c r="M525">
        <v>35.799060760245297</v>
      </c>
      <c r="N525">
        <v>0.70203773641256795</v>
      </c>
      <c r="O525">
        <v>17.263461409508398</v>
      </c>
      <c r="P525">
        <v>81.865853658536494</v>
      </c>
      <c r="Q525">
        <v>3.0704595603010001E-2</v>
      </c>
    </row>
    <row r="526" spans="1:17" x14ac:dyDescent="0.3">
      <c r="A526" t="s">
        <v>1177</v>
      </c>
      <c r="B526" t="s">
        <v>1178</v>
      </c>
      <c r="C526" t="str">
        <f>IFERROR(VLOOKUP(Table1[[#This Row],[Ticker]],[1]!Table2[[Symbol]:[Industry]],2,FALSE),"-")</f>
        <v>-</v>
      </c>
      <c r="D526" t="s">
        <v>989</v>
      </c>
      <c r="E526">
        <v>10281.63755696</v>
      </c>
      <c r="F526">
        <v>469.7</v>
      </c>
      <c r="G526">
        <v>11.9805590655555</v>
      </c>
      <c r="H526">
        <v>17.1817741589329</v>
      </c>
      <c r="I526">
        <v>29.653974914249499</v>
      </c>
      <c r="J526">
        <v>4.3325637887095496</v>
      </c>
      <c r="K526">
        <v>413.29833822143797</v>
      </c>
      <c r="L526">
        <v>368.508833396282</v>
      </c>
      <c r="M526">
        <v>67.370999688062398</v>
      </c>
      <c r="N526">
        <v>1.7945089871318001</v>
      </c>
      <c r="O526">
        <v>3.04449648711944</v>
      </c>
      <c r="P526">
        <v>75.588785046728901</v>
      </c>
      <c r="Q526">
        <v>0.110087694197292</v>
      </c>
    </row>
    <row r="527" spans="1:17" x14ac:dyDescent="0.3">
      <c r="A527" t="s">
        <v>1179</v>
      </c>
      <c r="B527" t="s">
        <v>1180</v>
      </c>
      <c r="C527" t="str">
        <f>IFERROR(VLOOKUP(Table1[[#This Row],[Ticker]],[1]!Table2[[Symbol]:[Industry]],2,FALSE),"-")</f>
        <v>-</v>
      </c>
      <c r="D527" t="s">
        <v>77</v>
      </c>
      <c r="E527">
        <v>10240.17104406</v>
      </c>
      <c r="F527">
        <v>1329.8</v>
      </c>
      <c r="G527">
        <v>-23.361798659989201</v>
      </c>
      <c r="H527">
        <v>-16.125342793682801</v>
      </c>
      <c r="I527">
        <v>-33.6946258196663</v>
      </c>
      <c r="J527">
        <v>-1.08697179112811</v>
      </c>
      <c r="K527">
        <v>1420.7490192108301</v>
      </c>
      <c r="L527">
        <v>1428.4099836693199</v>
      </c>
      <c r="M527">
        <v>47.783772832074298</v>
      </c>
      <c r="N527">
        <v>0.67761826107899903</v>
      </c>
      <c r="O527">
        <v>35.509099112648499</v>
      </c>
      <c r="P527">
        <v>16.869534648679501</v>
      </c>
      <c r="Q527">
        <v>-1.9495964106901E-2</v>
      </c>
    </row>
    <row r="528" spans="1:17" x14ac:dyDescent="0.3">
      <c r="A528" t="s">
        <v>1181</v>
      </c>
      <c r="B528" t="s">
        <v>1182</v>
      </c>
      <c r="C528" t="str">
        <f>IFERROR(VLOOKUP(Table1[[#This Row],[Ticker]],[1]!Table2[[Symbol]:[Industry]],2,FALSE),"-")</f>
        <v>-</v>
      </c>
      <c r="D528" t="s">
        <v>474</v>
      </c>
      <c r="E528">
        <v>10237.587490510001</v>
      </c>
      <c r="F528">
        <v>391.15</v>
      </c>
      <c r="G528">
        <v>96.359559335850605</v>
      </c>
      <c r="H528">
        <v>5.1803045976474698</v>
      </c>
      <c r="I528">
        <v>26.462297567243802</v>
      </c>
      <c r="J528">
        <v>-3.1286571903759999</v>
      </c>
      <c r="K528">
        <v>385.263052843406</v>
      </c>
      <c r="L528">
        <v>318.99186882987698</v>
      </c>
      <c r="M528">
        <v>41.333637501213303</v>
      </c>
      <c r="N528">
        <v>0.46092991015551399</v>
      </c>
      <c r="O528">
        <v>7.7080403937108599</v>
      </c>
      <c r="P528">
        <v>151.54340836012801</v>
      </c>
      <c r="Q528">
        <v>0.16739815261722801</v>
      </c>
    </row>
    <row r="529" spans="1:17" x14ac:dyDescent="0.3">
      <c r="A529" t="s">
        <v>1183</v>
      </c>
      <c r="B529" t="s">
        <v>1184</v>
      </c>
      <c r="C529" t="str">
        <f>IFERROR(VLOOKUP(Table1[[#This Row],[Ticker]],[1]!Table2[[Symbol]:[Industry]],2,FALSE),"-")</f>
        <v>-</v>
      </c>
      <c r="D529" t="s">
        <v>127</v>
      </c>
      <c r="E529">
        <v>10201.238784749999</v>
      </c>
      <c r="F529">
        <v>334.75</v>
      </c>
      <c r="G529">
        <v>-35.150414004734401</v>
      </c>
      <c r="H529">
        <v>-14.44826633552</v>
      </c>
      <c r="I529">
        <v>-9.9919478149949104</v>
      </c>
      <c r="J529">
        <v>-1.26772862764019</v>
      </c>
      <c r="K529">
        <v>353.75614898680698</v>
      </c>
      <c r="L529">
        <v>339.03780854637802</v>
      </c>
      <c r="M529">
        <v>44.755135123693798</v>
      </c>
      <c r="N529">
        <v>1.1230624781790599</v>
      </c>
      <c r="O529">
        <v>27.796863330843902</v>
      </c>
      <c r="P529">
        <v>32.416930379746802</v>
      </c>
      <c r="Q529">
        <v>0.17825686451024</v>
      </c>
    </row>
    <row r="530" spans="1:17" x14ac:dyDescent="0.3">
      <c r="A530" t="s">
        <v>1185</v>
      </c>
      <c r="B530" t="s">
        <v>1186</v>
      </c>
      <c r="C530" t="str">
        <f>IFERROR(VLOOKUP(Table1[[#This Row],[Ticker]],[1]!Table2[[Symbol]:[Industry]],2,FALSE),"-")</f>
        <v>-</v>
      </c>
      <c r="D530" t="s">
        <v>384</v>
      </c>
      <c r="E530">
        <v>10199.887510445</v>
      </c>
      <c r="F530">
        <v>694.15</v>
      </c>
      <c r="G530">
        <v>-20.897081870634</v>
      </c>
      <c r="H530">
        <v>-3.3406953712404501</v>
      </c>
      <c r="I530">
        <v>-4.3890601255719899</v>
      </c>
      <c r="J530">
        <v>0.48068803880270899</v>
      </c>
      <c r="K530">
        <v>676.427681948344</v>
      </c>
      <c r="L530">
        <v>671.59196885086203</v>
      </c>
      <c r="M530">
        <v>72.592761161262004</v>
      </c>
      <c r="N530">
        <v>0.49814062439173301</v>
      </c>
      <c r="O530">
        <v>17.395375639270998</v>
      </c>
      <c r="P530">
        <v>17.602710715798398</v>
      </c>
      <c r="Q530">
        <v>7.2273194054123996E-2</v>
      </c>
    </row>
    <row r="531" spans="1:17" x14ac:dyDescent="0.3">
      <c r="A531" t="s">
        <v>1187</v>
      </c>
      <c r="B531" t="s">
        <v>1188</v>
      </c>
      <c r="C531" t="str">
        <f>IFERROR(VLOOKUP(Table1[[#This Row],[Ticker]],[1]!Table2[[Symbol]:[Industry]],2,FALSE),"-")</f>
        <v>-</v>
      </c>
      <c r="D531" t="s">
        <v>817</v>
      </c>
      <c r="E531">
        <v>10174.142675708001</v>
      </c>
      <c r="F531">
        <v>218.62</v>
      </c>
      <c r="G531">
        <v>70.369629072686095</v>
      </c>
      <c r="H531">
        <v>-0.41039889900233301</v>
      </c>
      <c r="I531">
        <v>21.162434130720701</v>
      </c>
      <c r="J531">
        <v>5.6287268907002499</v>
      </c>
      <c r="K531">
        <v>224.36491720241</v>
      </c>
      <c r="L531">
        <v>191.38075821503799</v>
      </c>
      <c r="M531">
        <v>46.429127860627403</v>
      </c>
      <c r="N531">
        <v>0.89829723575209997</v>
      </c>
      <c r="O531">
        <v>20.7574787302168</v>
      </c>
      <c r="P531">
        <v>96.9549549549549</v>
      </c>
      <c r="Q531">
        <v>0.14080382896087901</v>
      </c>
    </row>
    <row r="532" spans="1:17" x14ac:dyDescent="0.3">
      <c r="A532" t="s">
        <v>1189</v>
      </c>
      <c r="B532" t="s">
        <v>1190</v>
      </c>
      <c r="C532" t="str">
        <f>IFERROR(VLOOKUP(Table1[[#This Row],[Ticker]],[1]!Table2[[Symbol]:[Industry]],2,FALSE),"-")</f>
        <v>-</v>
      </c>
      <c r="D532" t="s">
        <v>552</v>
      </c>
      <c r="E532">
        <v>10173.2604684</v>
      </c>
      <c r="F532">
        <v>1142.25</v>
      </c>
      <c r="G532">
        <v>4.9757630586833104</v>
      </c>
      <c r="H532">
        <v>12.007590244247901</v>
      </c>
      <c r="I532">
        <v>12.506562512231699</v>
      </c>
      <c r="J532">
        <v>6.8868560030172503</v>
      </c>
      <c r="K532">
        <v>1038.04773364273</v>
      </c>
      <c r="L532">
        <v>953.43178619627497</v>
      </c>
      <c r="M532">
        <v>76.096359824090001</v>
      </c>
      <c r="N532">
        <v>0.732650935638544</v>
      </c>
      <c r="O532">
        <v>4.6180783541256201</v>
      </c>
      <c r="P532">
        <v>47.073971544453698</v>
      </c>
      <c r="Q532">
        <v>6.6829022146062997E-2</v>
      </c>
    </row>
    <row r="533" spans="1:17" hidden="1" x14ac:dyDescent="0.3">
      <c r="A533" t="s">
        <v>1191</v>
      </c>
      <c r="B533" t="s">
        <v>1192</v>
      </c>
      <c r="C533" t="str">
        <f>IFERROR(VLOOKUP(Table1[[#This Row],[Ticker]],[1]!Table2[[Symbol]:[Industry]],2,FALSE),"-")</f>
        <v>-</v>
      </c>
      <c r="D533" t="s">
        <v>257</v>
      </c>
      <c r="E533">
        <v>10157.71707504</v>
      </c>
      <c r="F533">
        <v>84.36</v>
      </c>
      <c r="G533">
        <v>121.754984525387</v>
      </c>
      <c r="H533">
        <v>-14.9939016926671</v>
      </c>
      <c r="I533">
        <v>36.879876840132297</v>
      </c>
      <c r="J533">
        <v>-5.9708218996044602</v>
      </c>
      <c r="K533">
        <v>81.785343073023398</v>
      </c>
      <c r="L533">
        <v>64.012348050633307</v>
      </c>
      <c r="M533">
        <v>37.842639730212497</v>
      </c>
      <c r="N533">
        <v>0.529749554085434</v>
      </c>
      <c r="O533">
        <v>24.466571834992799</v>
      </c>
      <c r="P533">
        <v>163.625</v>
      </c>
      <c r="Q533">
        <v>0.100780182915275</v>
      </c>
    </row>
    <row r="534" spans="1:17" x14ac:dyDescent="0.3">
      <c r="A534" t="s">
        <v>1193</v>
      </c>
      <c r="B534" t="s">
        <v>1194</v>
      </c>
      <c r="C534" t="str">
        <f>IFERROR(VLOOKUP(Table1[[#This Row],[Ticker]],[1]!Table2[[Symbol]:[Industry]],2,FALSE),"-")</f>
        <v>-</v>
      </c>
      <c r="D534" t="s">
        <v>974</v>
      </c>
      <c r="E534">
        <v>10116.1899858</v>
      </c>
      <c r="F534">
        <v>1375.8</v>
      </c>
      <c r="G534">
        <v>67.0118715556425</v>
      </c>
      <c r="H534">
        <v>-11.8288862055423</v>
      </c>
      <c r="I534">
        <v>45.159491094062403</v>
      </c>
      <c r="J534">
        <v>-4.5743947603305104</v>
      </c>
      <c r="K534">
        <v>1371.03722279928</v>
      </c>
      <c r="L534">
        <v>1114.64875150075</v>
      </c>
      <c r="M534">
        <v>37.340807275613798</v>
      </c>
      <c r="N534">
        <v>0.59568552984457701</v>
      </c>
      <c r="O534">
        <v>15.659979648204599</v>
      </c>
      <c r="P534">
        <v>109.725609756097</v>
      </c>
      <c r="Q534">
        <v>6.1434983109298999E-2</v>
      </c>
    </row>
    <row r="535" spans="1:17" x14ac:dyDescent="0.3">
      <c r="A535" t="s">
        <v>1195</v>
      </c>
      <c r="B535" t="s">
        <v>1196</v>
      </c>
      <c r="C535" t="str">
        <f>IFERROR(VLOOKUP(Table1[[#This Row],[Ticker]],[1]!Table2[[Symbol]:[Industry]],2,FALSE),"-")</f>
        <v>-</v>
      </c>
      <c r="D535" t="s">
        <v>573</v>
      </c>
      <c r="E535">
        <v>10110.45435408</v>
      </c>
      <c r="F535">
        <v>2851.65</v>
      </c>
      <c r="G535">
        <v>-23.694797357669401</v>
      </c>
      <c r="H535">
        <v>0.86545907261995003</v>
      </c>
      <c r="I535">
        <v>2.6666987584092299</v>
      </c>
      <c r="J535">
        <v>-0.34718365561998199</v>
      </c>
      <c r="K535">
        <v>2830.3234894510501</v>
      </c>
      <c r="L535">
        <v>2702.35879183105</v>
      </c>
      <c r="M535">
        <v>45.771630239976602</v>
      </c>
      <c r="N535">
        <v>0.53331305961869102</v>
      </c>
      <c r="O535">
        <v>12.4980274577876</v>
      </c>
      <c r="P535">
        <v>26.909212283043999</v>
      </c>
      <c r="Q535">
        <v>-6.6709207103902005E-2</v>
      </c>
    </row>
    <row r="536" spans="1:17" x14ac:dyDescent="0.3">
      <c r="A536" t="s">
        <v>1197</v>
      </c>
      <c r="B536" t="s">
        <v>1198</v>
      </c>
      <c r="C536" t="str">
        <f>IFERROR(VLOOKUP(Table1[[#This Row],[Ticker]],[1]!Table2[[Symbol]:[Industry]],2,FALSE),"-")</f>
        <v>-</v>
      </c>
      <c r="D536" t="s">
        <v>1199</v>
      </c>
      <c r="E536">
        <v>10094.72205867</v>
      </c>
      <c r="F536">
        <v>928.7</v>
      </c>
      <c r="G536">
        <v>-49.2215149143017</v>
      </c>
      <c r="H536">
        <v>-9.4543573405006303</v>
      </c>
      <c r="I536">
        <v>-24.8524904822896</v>
      </c>
      <c r="J536">
        <v>-2.79608342614456</v>
      </c>
      <c r="K536">
        <v>956.23463031820404</v>
      </c>
      <c r="L536">
        <v>1010.3997052242501</v>
      </c>
      <c r="M536">
        <v>39.142756469728901</v>
      </c>
      <c r="N536">
        <v>0.46433908273781299</v>
      </c>
      <c r="O536">
        <v>39.657585872725299</v>
      </c>
      <c r="P536">
        <v>8.7470725995316201</v>
      </c>
      <c r="Q536">
        <v>-6.9843425058564002E-2</v>
      </c>
    </row>
    <row r="537" spans="1:17" x14ac:dyDescent="0.3">
      <c r="A537" t="s">
        <v>1200</v>
      </c>
      <c r="B537" t="s">
        <v>1201</v>
      </c>
      <c r="C537" t="str">
        <f>IFERROR(VLOOKUP(Table1[[#This Row],[Ticker]],[1]!Table2[[Symbol]:[Industry]],2,FALSE),"-")</f>
        <v>-</v>
      </c>
      <c r="D537" t="s">
        <v>46</v>
      </c>
      <c r="E537">
        <v>10015.496338479999</v>
      </c>
      <c r="F537">
        <v>1536.8</v>
      </c>
      <c r="G537">
        <v>33.241033373649501</v>
      </c>
      <c r="H537">
        <v>-1.98076900037088</v>
      </c>
      <c r="I537">
        <v>53.6485812316417</v>
      </c>
      <c r="J537">
        <v>-2.9990664266564799</v>
      </c>
      <c r="K537">
        <v>1580.8160328234801</v>
      </c>
      <c r="L537">
        <v>1300.92028836656</v>
      </c>
      <c r="M537">
        <v>41.935546209128603</v>
      </c>
      <c r="N537">
        <v>0.65376427118498603</v>
      </c>
      <c r="O537">
        <v>22.325611660593399</v>
      </c>
      <c r="P537">
        <v>90.883120109303107</v>
      </c>
      <c r="Q537">
        <v>0.106884080347365</v>
      </c>
    </row>
    <row r="538" spans="1:17" x14ac:dyDescent="0.3">
      <c r="A538" t="s">
        <v>1202</v>
      </c>
      <c r="B538" t="s">
        <v>1203</v>
      </c>
      <c r="C538" t="str">
        <f>IFERROR(VLOOKUP(Table1[[#This Row],[Ticker]],[1]!Table2[[Symbol]:[Industry]],2,FALSE),"-")</f>
        <v>-</v>
      </c>
      <c r="D538" t="s">
        <v>231</v>
      </c>
      <c r="E538">
        <v>10000.299778889999</v>
      </c>
      <c r="F538">
        <v>511.85</v>
      </c>
      <c r="G538">
        <v>-23.883979662076499</v>
      </c>
      <c r="H538">
        <v>-4.1481865214410902</v>
      </c>
      <c r="I538">
        <v>-28.954028590756899</v>
      </c>
      <c r="J538">
        <v>-4.1459848578092302</v>
      </c>
      <c r="K538">
        <v>540.49685526326402</v>
      </c>
      <c r="L538">
        <v>546.15818764531298</v>
      </c>
      <c r="M538">
        <v>30.669861013850198</v>
      </c>
      <c r="N538">
        <v>0.559462440095573</v>
      </c>
      <c r="O538">
        <v>38.595291589332703</v>
      </c>
      <c r="P538">
        <v>17.883463841547599</v>
      </c>
      <c r="Q538">
        <v>-5.2184796046802998E-2</v>
      </c>
    </row>
    <row r="539" spans="1:17" x14ac:dyDescent="0.3">
      <c r="A539" t="s">
        <v>1204</v>
      </c>
      <c r="B539" t="s">
        <v>1205</v>
      </c>
      <c r="C539" t="str">
        <f>IFERROR(VLOOKUP(Table1[[#This Row],[Ticker]],[1]!Table2[[Symbol]:[Industry]],2,FALSE),"-")</f>
        <v>-</v>
      </c>
      <c r="D539" t="s">
        <v>21</v>
      </c>
      <c r="E539">
        <v>9903.0072670399895</v>
      </c>
      <c r="F539">
        <v>1577.2</v>
      </c>
      <c r="G539">
        <v>-28.202637189398601</v>
      </c>
      <c r="H539">
        <v>-4.7643093337176703</v>
      </c>
      <c r="I539">
        <v>-13.880578099329099</v>
      </c>
      <c r="J539">
        <v>-2.3273324166015499</v>
      </c>
      <c r="K539">
        <v>1606.92087119543</v>
      </c>
      <c r="L539">
        <v>1579.7028666113399</v>
      </c>
      <c r="M539">
        <v>49.606577509059903</v>
      </c>
      <c r="N539">
        <v>0.19142568257290299</v>
      </c>
      <c r="O539">
        <v>23.158128328683699</v>
      </c>
      <c r="P539">
        <v>13.790988781068499</v>
      </c>
      <c r="Q539">
        <v>-6.8624142319038003E-2</v>
      </c>
    </row>
    <row r="540" spans="1:17" x14ac:dyDescent="0.3">
      <c r="A540" t="s">
        <v>1206</v>
      </c>
      <c r="B540" t="s">
        <v>1207</v>
      </c>
      <c r="C540" t="str">
        <f>IFERROR(VLOOKUP(Table1[[#This Row],[Ticker]],[1]!Table2[[Symbol]:[Industry]],2,FALSE),"-")</f>
        <v>-</v>
      </c>
      <c r="D540" t="s">
        <v>405</v>
      </c>
      <c r="E540">
        <v>9895.122520158</v>
      </c>
      <c r="F540">
        <v>110.06</v>
      </c>
      <c r="G540">
        <v>70.590424463345997</v>
      </c>
      <c r="H540">
        <v>60.3474717250689</v>
      </c>
      <c r="I540">
        <v>28.6870963915792</v>
      </c>
      <c r="J540">
        <v>2.7935687987449702</v>
      </c>
      <c r="K540">
        <v>83.002228138015496</v>
      </c>
      <c r="L540">
        <v>71.974842048029302</v>
      </c>
      <c r="M540">
        <v>72.1034790395736</v>
      </c>
      <c r="N540">
        <v>1.9787789687922099</v>
      </c>
      <c r="O540">
        <v>5.3970561511902604</v>
      </c>
      <c r="P540">
        <v>111.653846153846</v>
      </c>
      <c r="Q540">
        <v>9.1127470350855E-2</v>
      </c>
    </row>
    <row r="541" spans="1:17" x14ac:dyDescent="0.3">
      <c r="A541" t="s">
        <v>1208</v>
      </c>
      <c r="B541" t="s">
        <v>1209</v>
      </c>
      <c r="C541" t="str">
        <f>IFERROR(VLOOKUP(Table1[[#This Row],[Ticker]],[1]!Table2[[Symbol]:[Industry]],2,FALSE),"-")</f>
        <v>-</v>
      </c>
      <c r="D541" t="s">
        <v>1210</v>
      </c>
      <c r="E541">
        <v>9871.6775856509994</v>
      </c>
      <c r="F541">
        <v>94.29</v>
      </c>
      <c r="G541">
        <v>3.2061738086534</v>
      </c>
      <c r="H541">
        <v>2.1640851373427701</v>
      </c>
      <c r="I541">
        <v>-23.5858576728439</v>
      </c>
      <c r="J541">
        <v>-3.33160038418157</v>
      </c>
      <c r="K541">
        <v>91.602490807320905</v>
      </c>
      <c r="L541">
        <v>87.465670642917203</v>
      </c>
      <c r="M541">
        <v>43.703003607265501</v>
      </c>
      <c r="N541">
        <v>1.9127345081821601</v>
      </c>
      <c r="O541">
        <v>43.917700710573698</v>
      </c>
      <c r="P541">
        <v>50.143312101910801</v>
      </c>
      <c r="Q541">
        <v>6.133489980068E-2</v>
      </c>
    </row>
    <row r="542" spans="1:17" hidden="1" x14ac:dyDescent="0.3">
      <c r="A542" t="s">
        <v>1211</v>
      </c>
      <c r="B542" t="s">
        <v>1212</v>
      </c>
      <c r="C542" t="str">
        <f>IFERROR(VLOOKUP(Table1[[#This Row],[Ticker]],[1]!Table2[[Symbol]:[Industry]],2,FALSE),"-")</f>
        <v>-</v>
      </c>
      <c r="D542" t="s">
        <v>252</v>
      </c>
      <c r="E542">
        <v>9833.2103584050001</v>
      </c>
      <c r="F542">
        <v>351.55</v>
      </c>
      <c r="G542">
        <v>-19.480821346166699</v>
      </c>
      <c r="H542">
        <v>19.560879827897899</v>
      </c>
      <c r="I542">
        <v>-2.3751756049487498</v>
      </c>
      <c r="J542">
        <v>7.05079818720038</v>
      </c>
      <c r="M542">
        <v>68.452098043632901</v>
      </c>
      <c r="O542">
        <v>5.7744275352012497</v>
      </c>
      <c r="P542">
        <v>24.6410210955504</v>
      </c>
    </row>
    <row r="543" spans="1:17" x14ac:dyDescent="0.3">
      <c r="A543" t="s">
        <v>1213</v>
      </c>
      <c r="B543" t="s">
        <v>1214</v>
      </c>
      <c r="C543" t="str">
        <f>IFERROR(VLOOKUP(Table1[[#This Row],[Ticker]],[1]!Table2[[Symbol]:[Industry]],2,FALSE),"-")</f>
        <v>-</v>
      </c>
      <c r="D543" t="s">
        <v>21</v>
      </c>
      <c r="E543">
        <v>9802.4058840199996</v>
      </c>
      <c r="F543">
        <v>475.85</v>
      </c>
      <c r="G543">
        <v>-25.598292994804901</v>
      </c>
      <c r="H543">
        <v>-6.17541278502057</v>
      </c>
      <c r="I543">
        <v>-22.1491965534922</v>
      </c>
      <c r="J543">
        <v>-5.5001356700631296</v>
      </c>
      <c r="K543">
        <v>501.56550368931897</v>
      </c>
      <c r="L543">
        <v>482.93326594440299</v>
      </c>
      <c r="M543">
        <v>28.348093619347502</v>
      </c>
      <c r="N543">
        <v>1.0330602787733001</v>
      </c>
      <c r="O543">
        <v>20.836398024587499</v>
      </c>
      <c r="P543">
        <v>21.127656866488401</v>
      </c>
      <c r="Q543">
        <v>-8.5388624320018994E-2</v>
      </c>
    </row>
    <row r="544" spans="1:17" x14ac:dyDescent="0.3">
      <c r="A544" t="s">
        <v>1215</v>
      </c>
      <c r="B544" t="s">
        <v>1216</v>
      </c>
      <c r="C544" t="str">
        <f>IFERROR(VLOOKUP(Table1[[#This Row],[Ticker]],[1]!Table2[[Symbol]:[Industry]],2,FALSE),"-")</f>
        <v>-</v>
      </c>
      <c r="D544" t="s">
        <v>1210</v>
      </c>
      <c r="E544">
        <v>9742.3025094000004</v>
      </c>
      <c r="F544">
        <v>506.6</v>
      </c>
      <c r="G544">
        <v>1.0247863765279599</v>
      </c>
      <c r="H544">
        <v>-6.0906822738418196</v>
      </c>
      <c r="I544">
        <v>11.0240715038847</v>
      </c>
      <c r="J544">
        <v>-4.55524086337127</v>
      </c>
      <c r="K544">
        <v>515.57444003173305</v>
      </c>
      <c r="L544">
        <v>453.75026559150399</v>
      </c>
      <c r="M544">
        <v>38.981834163216</v>
      </c>
      <c r="N544">
        <v>0.54274151945053095</v>
      </c>
      <c r="O544">
        <v>14.7651006711409</v>
      </c>
      <c r="P544">
        <v>63.6304909560723</v>
      </c>
      <c r="Q544">
        <v>2.1589738462709999E-2</v>
      </c>
    </row>
    <row r="545" spans="1:17" hidden="1" x14ac:dyDescent="0.3">
      <c r="A545" t="s">
        <v>1217</v>
      </c>
      <c r="B545" t="s">
        <v>1218</v>
      </c>
      <c r="C545" t="str">
        <f>IFERROR(VLOOKUP(Table1[[#This Row],[Ticker]],[1]!Table2[[Symbol]:[Industry]],2,FALSE),"-")</f>
        <v>-</v>
      </c>
      <c r="D545" t="s">
        <v>225</v>
      </c>
      <c r="E545">
        <v>9736.1597017999993</v>
      </c>
      <c r="F545">
        <v>2351.35</v>
      </c>
      <c r="G545">
        <v>80.110625315848793</v>
      </c>
      <c r="H545">
        <v>3.4007763512609301</v>
      </c>
      <c r="I545">
        <v>61.433415675760997</v>
      </c>
      <c r="J545">
        <v>-2.2545972315592899</v>
      </c>
      <c r="K545">
        <v>2199.6629589252898</v>
      </c>
      <c r="L545">
        <v>1694.73031089854</v>
      </c>
      <c r="M545">
        <v>42.715856874099103</v>
      </c>
      <c r="N545">
        <v>2.4778994949966502</v>
      </c>
      <c r="O545">
        <v>16.430986454589899</v>
      </c>
      <c r="P545">
        <v>118.60821866865</v>
      </c>
      <c r="Q545">
        <v>0.17950679154525601</v>
      </c>
    </row>
    <row r="546" spans="1:17" hidden="1" x14ac:dyDescent="0.3">
      <c r="A546" t="s">
        <v>1219</v>
      </c>
      <c r="B546" t="s">
        <v>1220</v>
      </c>
      <c r="C546" t="str">
        <f>IFERROR(VLOOKUP(Table1[[#This Row],[Ticker]],[1]!Table2[[Symbol]:[Industry]],2,FALSE),"-")</f>
        <v>-</v>
      </c>
      <c r="D546" t="s">
        <v>138</v>
      </c>
      <c r="E546">
        <v>9717.1900299270001</v>
      </c>
      <c r="F546">
        <v>265.55</v>
      </c>
      <c r="G546">
        <v>-22.664495425716101</v>
      </c>
      <c r="H546">
        <v>-3.6881997048656201</v>
      </c>
      <c r="I546">
        <v>-8.1654744112677502</v>
      </c>
      <c r="J546">
        <v>-1.3865522366831</v>
      </c>
      <c r="K546">
        <v>266.48745530488702</v>
      </c>
      <c r="L546">
        <v>260.359146795745</v>
      </c>
      <c r="M546">
        <v>22.227502817667499</v>
      </c>
      <c r="N546">
        <v>1.4336013091236901</v>
      </c>
      <c r="O546">
        <v>3.5812464695914099</v>
      </c>
      <c r="P546">
        <v>14.411891426109401</v>
      </c>
    </row>
    <row r="547" spans="1:17" x14ac:dyDescent="0.3">
      <c r="A547" t="s">
        <v>1221</v>
      </c>
      <c r="B547" t="s">
        <v>1222</v>
      </c>
      <c r="C547" t="str">
        <f>IFERROR(VLOOKUP(Table1[[#This Row],[Ticker]],[1]!Table2[[Symbol]:[Industry]],2,FALSE),"-")</f>
        <v>-</v>
      </c>
      <c r="D547" t="s">
        <v>222</v>
      </c>
      <c r="E547">
        <v>9714.8238196000002</v>
      </c>
      <c r="F547">
        <v>727.55</v>
      </c>
      <c r="G547">
        <v>-11.832385361183301</v>
      </c>
      <c r="H547">
        <v>8.7250550731768399</v>
      </c>
      <c r="I547">
        <v>2.6798841521489698</v>
      </c>
      <c r="J547">
        <v>-2.2585838104952298</v>
      </c>
      <c r="K547">
        <v>654.13437233425998</v>
      </c>
      <c r="L547">
        <v>620.05045401626296</v>
      </c>
      <c r="M547">
        <v>81.001081582265201</v>
      </c>
      <c r="N547">
        <v>0.61104394787231597</v>
      </c>
      <c r="O547">
        <v>1.36760360112708</v>
      </c>
      <c r="P547">
        <v>31.898114575779498</v>
      </c>
      <c r="Q547">
        <v>5.8085522152518998E-2</v>
      </c>
    </row>
    <row r="548" spans="1:17" hidden="1" x14ac:dyDescent="0.3">
      <c r="A548" t="s">
        <v>1223</v>
      </c>
      <c r="B548" t="s">
        <v>1224</v>
      </c>
      <c r="C548" t="str">
        <f>IFERROR(VLOOKUP(Table1[[#This Row],[Ticker]],[1]!Table2[[Symbol]:[Industry]],2,FALSE),"-")</f>
        <v>-</v>
      </c>
      <c r="D548" t="s">
        <v>1225</v>
      </c>
      <c r="E548">
        <v>9680.7337733999993</v>
      </c>
      <c r="F548">
        <v>500.35</v>
      </c>
      <c r="G548">
        <v>-32.957711094040498</v>
      </c>
      <c r="H548">
        <v>-0.98190228852940198</v>
      </c>
      <c r="I548">
        <v>-5.4621451569532598</v>
      </c>
      <c r="J548">
        <v>-5.1862312093957996</v>
      </c>
      <c r="K548">
        <v>482.79589422632603</v>
      </c>
      <c r="L548">
        <v>477.35277070545499</v>
      </c>
      <c r="M548">
        <v>53.725727869411301</v>
      </c>
      <c r="N548">
        <v>1.36809641897501</v>
      </c>
      <c r="O548">
        <v>17.5177375836914</v>
      </c>
      <c r="P548">
        <v>25.985144152083599</v>
      </c>
      <c r="Q548">
        <v>-8.5330923359420007E-3</v>
      </c>
    </row>
    <row r="549" spans="1:17" hidden="1" x14ac:dyDescent="0.3">
      <c r="A549" t="s">
        <v>1226</v>
      </c>
      <c r="B549" t="s">
        <v>1227</v>
      </c>
      <c r="C549" t="str">
        <f>IFERROR(VLOOKUP(Table1[[#This Row],[Ticker]],[1]!Table2[[Symbol]:[Industry]],2,FALSE),"-")</f>
        <v>-</v>
      </c>
      <c r="D549" t="s">
        <v>204</v>
      </c>
      <c r="E549">
        <v>9629.95227376</v>
      </c>
      <c r="F549">
        <v>2186.15</v>
      </c>
      <c r="G549">
        <v>53.028728868996303</v>
      </c>
      <c r="H549">
        <v>6.2707753937257404</v>
      </c>
      <c r="I549">
        <v>15.7011242625061</v>
      </c>
      <c r="J549">
        <v>-1.17653098794016</v>
      </c>
      <c r="K549">
        <v>1977.6537648645899</v>
      </c>
      <c r="L549">
        <v>1734.60862362386</v>
      </c>
      <c r="M549">
        <v>77.577471325426103</v>
      </c>
      <c r="N549">
        <v>1.82872702244677</v>
      </c>
      <c r="O549">
        <v>3.97045033506391</v>
      </c>
      <c r="P549">
        <v>130.38781747286299</v>
      </c>
      <c r="Q549">
        <v>0.149202513605766</v>
      </c>
    </row>
    <row r="550" spans="1:17" hidden="1" x14ac:dyDescent="0.3">
      <c r="A550" t="s">
        <v>1228</v>
      </c>
      <c r="B550" t="s">
        <v>1229</v>
      </c>
      <c r="C550" t="str">
        <f>IFERROR(VLOOKUP(Table1[[#This Row],[Ticker]],[1]!Table2[[Symbol]:[Industry]],2,FALSE),"-")</f>
        <v>-</v>
      </c>
      <c r="D550" t="s">
        <v>63</v>
      </c>
      <c r="E550">
        <v>9613.8319731060001</v>
      </c>
      <c r="F550">
        <v>134.49</v>
      </c>
      <c r="G550">
        <v>264.33291598247098</v>
      </c>
      <c r="H550">
        <v>44.443137310768499</v>
      </c>
      <c r="I550">
        <v>144.683412905137</v>
      </c>
      <c r="J550">
        <v>6.5357324075116399</v>
      </c>
      <c r="K550">
        <v>103.739218028899</v>
      </c>
      <c r="L550">
        <v>72.135063563128</v>
      </c>
      <c r="M550">
        <v>74.104147316059397</v>
      </c>
      <c r="N550">
        <v>1.49734510240267</v>
      </c>
      <c r="O550">
        <v>4.2456688229608002</v>
      </c>
      <c r="P550">
        <v>352.828282828282</v>
      </c>
      <c r="Q550">
        <v>0.11803060501427801</v>
      </c>
    </row>
    <row r="551" spans="1:17" hidden="1" x14ac:dyDescent="0.3">
      <c r="A551" t="s">
        <v>1230</v>
      </c>
      <c r="B551" t="s">
        <v>1231</v>
      </c>
      <c r="C551" t="str">
        <f>IFERROR(VLOOKUP(Table1[[#This Row],[Ticker]],[1]!Table2[[Symbol]:[Industry]],2,FALSE),"-")</f>
        <v>-</v>
      </c>
      <c r="D551" t="s">
        <v>231</v>
      </c>
      <c r="E551">
        <v>9602.4048225000006</v>
      </c>
      <c r="F551">
        <v>12112.5</v>
      </c>
      <c r="G551">
        <v>37.7042179557262</v>
      </c>
      <c r="H551">
        <v>-5.7001507350317002</v>
      </c>
      <c r="I551">
        <v>23.4970823175581</v>
      </c>
      <c r="J551">
        <v>-2.5066186765593401</v>
      </c>
      <c r="K551">
        <v>11638.4586913115</v>
      </c>
      <c r="L551">
        <v>10019.723326768801</v>
      </c>
      <c r="M551">
        <v>59.662781698410697</v>
      </c>
      <c r="N551">
        <v>0.81137998496336605</v>
      </c>
      <c r="O551">
        <v>7.31062951496388</v>
      </c>
      <c r="P551">
        <v>87.936384794414195</v>
      </c>
      <c r="Q551">
        <v>0.13889698880500101</v>
      </c>
    </row>
    <row r="552" spans="1:17" hidden="1" x14ac:dyDescent="0.3">
      <c r="A552" t="s">
        <v>1232</v>
      </c>
      <c r="B552" t="s">
        <v>1233</v>
      </c>
      <c r="C552" t="str">
        <f>IFERROR(VLOOKUP(Table1[[#This Row],[Ticker]],[1]!Table2[[Symbol]:[Industry]],2,FALSE),"-")</f>
        <v>-</v>
      </c>
      <c r="D552" t="s">
        <v>95</v>
      </c>
      <c r="E552">
        <v>9591.9028099999996</v>
      </c>
      <c r="F552">
        <v>138.82</v>
      </c>
      <c r="G552">
        <v>-28.715250268373602</v>
      </c>
      <c r="H552">
        <v>-4.8669393331609596</v>
      </c>
      <c r="I552">
        <v>-9.3555186329000595</v>
      </c>
      <c r="J552">
        <v>0.80074140348355305</v>
      </c>
      <c r="K552">
        <v>138.16928632404699</v>
      </c>
      <c r="L552">
        <v>136.19016282491299</v>
      </c>
      <c r="M552">
        <v>19.599037825510401</v>
      </c>
      <c r="N552">
        <v>3.3657082947675399</v>
      </c>
      <c r="O552">
        <v>3.0110935023771801</v>
      </c>
      <c r="P552">
        <v>10.174603174603099</v>
      </c>
      <c r="Q552">
        <v>-1.3388827299693999E-2</v>
      </c>
    </row>
    <row r="553" spans="1:17" hidden="1" x14ac:dyDescent="0.3">
      <c r="A553" t="s">
        <v>1234</v>
      </c>
      <c r="B553" t="s">
        <v>1235</v>
      </c>
      <c r="C553" t="str">
        <f>IFERROR(VLOOKUP(Table1[[#This Row],[Ticker]],[1]!Table2[[Symbol]:[Industry]],2,FALSE),"-")</f>
        <v>-</v>
      </c>
      <c r="D553" t="s">
        <v>138</v>
      </c>
      <c r="E553">
        <v>9549.8863639199899</v>
      </c>
      <c r="F553">
        <v>647.85</v>
      </c>
      <c r="G553">
        <v>98.815912002469702</v>
      </c>
      <c r="H553">
        <v>20.262131788893299</v>
      </c>
      <c r="I553">
        <v>124.13031113946001</v>
      </c>
      <c r="J553">
        <v>1.0301338999749801</v>
      </c>
      <c r="K553">
        <v>550.59535786589095</v>
      </c>
      <c r="L553">
        <v>381.71658667951903</v>
      </c>
      <c r="M553">
        <v>55.739315821029699</v>
      </c>
      <c r="N553">
        <v>1.5595066695055899</v>
      </c>
      <c r="O553">
        <v>7.8567569653469098</v>
      </c>
      <c r="P553">
        <v>166.87950566426301</v>
      </c>
    </row>
    <row r="554" spans="1:17" x14ac:dyDescent="0.3">
      <c r="A554" t="s">
        <v>1236</v>
      </c>
      <c r="B554" t="s">
        <v>1237</v>
      </c>
      <c r="C554" t="str">
        <f>IFERROR(VLOOKUP(Table1[[#This Row],[Ticker]],[1]!Table2[[Symbol]:[Industry]],2,FALSE),"-")</f>
        <v>-</v>
      </c>
      <c r="D554" t="s">
        <v>384</v>
      </c>
      <c r="E554">
        <v>9529.9886074799997</v>
      </c>
      <c r="F554">
        <v>239.16</v>
      </c>
      <c r="G554">
        <v>-2.37771024953636</v>
      </c>
      <c r="H554">
        <v>-4.6581569229499697</v>
      </c>
      <c r="I554">
        <v>-6.85556250511687</v>
      </c>
      <c r="J554">
        <v>-4.6629783884685496</v>
      </c>
      <c r="K554">
        <v>234.38115420069201</v>
      </c>
      <c r="L554">
        <v>224.902274961518</v>
      </c>
      <c r="M554">
        <v>62.3861715600381</v>
      </c>
      <c r="N554">
        <v>0.48074398091260201</v>
      </c>
      <c r="O554">
        <v>34.742431844790097</v>
      </c>
      <c r="P554">
        <v>46.454378444580499</v>
      </c>
      <c r="Q554">
        <v>8.0033058863393E-2</v>
      </c>
    </row>
    <row r="555" spans="1:17" x14ac:dyDescent="0.3">
      <c r="A555" t="s">
        <v>1238</v>
      </c>
      <c r="B555" t="s">
        <v>1239</v>
      </c>
      <c r="C555" t="str">
        <f>IFERROR(VLOOKUP(Table1[[#This Row],[Ticker]],[1]!Table2[[Symbol]:[Industry]],2,FALSE),"-")</f>
        <v>-</v>
      </c>
      <c r="D555" t="s">
        <v>552</v>
      </c>
      <c r="E555">
        <v>9468.317955941</v>
      </c>
      <c r="F555">
        <v>160.94</v>
      </c>
      <c r="G555">
        <v>-38.065739718297699</v>
      </c>
      <c r="H555">
        <v>-5.6785838705588896</v>
      </c>
      <c r="I555">
        <v>-29.289872742135302</v>
      </c>
      <c r="J555">
        <v>-6.1804498939370598</v>
      </c>
      <c r="K555">
        <v>165.60433736969199</v>
      </c>
      <c r="L555">
        <v>165.06161708170899</v>
      </c>
      <c r="M555">
        <v>39.504037978227899</v>
      </c>
      <c r="N555">
        <v>1.11419468637341</v>
      </c>
      <c r="O555">
        <v>30.0468362601923</v>
      </c>
      <c r="P555">
        <v>22.248385871629299</v>
      </c>
      <c r="Q555">
        <v>-2.9587960343578999E-2</v>
      </c>
    </row>
    <row r="556" spans="1:17" x14ac:dyDescent="0.3">
      <c r="A556" t="s">
        <v>1240</v>
      </c>
      <c r="B556" t="s">
        <v>1241</v>
      </c>
      <c r="C556" t="str">
        <f>IFERROR(VLOOKUP(Table1[[#This Row],[Ticker]],[1]!Table2[[Symbol]:[Industry]],2,FALSE),"-")</f>
        <v>-</v>
      </c>
      <c r="D556" t="s">
        <v>1210</v>
      </c>
      <c r="E556">
        <v>9428.8580784000005</v>
      </c>
      <c r="F556">
        <v>737.6</v>
      </c>
      <c r="G556">
        <v>94.919145787219605</v>
      </c>
      <c r="H556">
        <v>16.188278513038401</v>
      </c>
      <c r="I556">
        <v>33.8842499741599</v>
      </c>
      <c r="J556">
        <v>-4.9534572417903799</v>
      </c>
      <c r="K556">
        <v>631.16401444304495</v>
      </c>
      <c r="L556">
        <v>483.37784274450098</v>
      </c>
      <c r="M556">
        <v>53.565789512678201</v>
      </c>
      <c r="N556">
        <v>0.721483711726572</v>
      </c>
      <c r="O556">
        <v>6.4194685466377504</v>
      </c>
      <c r="P556">
        <v>158.44428871758899</v>
      </c>
      <c r="Q556">
        <v>0.19370585565342999</v>
      </c>
    </row>
    <row r="557" spans="1:17" hidden="1" x14ac:dyDescent="0.3">
      <c r="A557" t="s">
        <v>1242</v>
      </c>
      <c r="B557" t="s">
        <v>1243</v>
      </c>
      <c r="C557" t="str">
        <f>IFERROR(VLOOKUP(Table1[[#This Row],[Ticker]],[1]!Table2[[Symbol]:[Industry]],2,FALSE),"-")</f>
        <v>-</v>
      </c>
      <c r="D557" t="s">
        <v>127</v>
      </c>
      <c r="E557">
        <v>9402.7184266500008</v>
      </c>
      <c r="F557">
        <v>389.7</v>
      </c>
      <c r="G557">
        <v>269.012430016824</v>
      </c>
      <c r="H557">
        <v>24.173481129764799</v>
      </c>
      <c r="I557">
        <v>65.637351609478799</v>
      </c>
      <c r="J557">
        <v>1.1811575809827299</v>
      </c>
      <c r="K557">
        <v>337.692573964909</v>
      </c>
      <c r="L557">
        <v>254.717035406983</v>
      </c>
      <c r="M557">
        <v>78.535941732562804</v>
      </c>
      <c r="N557">
        <v>0.73498729784486605</v>
      </c>
      <c r="O557">
        <v>2.0913523222992199</v>
      </c>
      <c r="P557">
        <v>394.85714285714198</v>
      </c>
      <c r="Q557">
        <v>0.15655787359120599</v>
      </c>
    </row>
    <row r="558" spans="1:17" hidden="1" x14ac:dyDescent="0.3">
      <c r="A558" t="s">
        <v>1244</v>
      </c>
      <c r="B558" t="s">
        <v>1245</v>
      </c>
      <c r="C558" t="str">
        <f>IFERROR(VLOOKUP(Table1[[#This Row],[Ticker]],[1]!Table2[[Symbol]:[Industry]],2,FALSE),"-")</f>
        <v>-</v>
      </c>
      <c r="D558" t="s">
        <v>405</v>
      </c>
      <c r="E558">
        <v>9401.4722987999994</v>
      </c>
      <c r="F558">
        <v>426</v>
      </c>
      <c r="G558">
        <v>219.114416871852</v>
      </c>
      <c r="H558">
        <v>37.378404479615597</v>
      </c>
      <c r="I558">
        <v>83.488893148644607</v>
      </c>
      <c r="J558">
        <v>24.963557463469702</v>
      </c>
      <c r="K558">
        <v>296.96308261526599</v>
      </c>
      <c r="L558">
        <v>233.13251374751499</v>
      </c>
      <c r="M558">
        <v>87.987289521064895</v>
      </c>
      <c r="N558">
        <v>2.40821845444732</v>
      </c>
      <c r="O558">
        <v>1.6431924882629001</v>
      </c>
      <c r="P558">
        <v>277.659574468085</v>
      </c>
      <c r="Q558">
        <v>0.18410147153148501</v>
      </c>
    </row>
    <row r="559" spans="1:17" x14ac:dyDescent="0.3">
      <c r="A559" t="s">
        <v>1246</v>
      </c>
      <c r="B559" t="s">
        <v>1247</v>
      </c>
      <c r="C559" t="str">
        <f>IFERROR(VLOOKUP(Table1[[#This Row],[Ticker]],[1]!Table2[[Symbol]:[Industry]],2,FALSE),"-")</f>
        <v>-</v>
      </c>
      <c r="D559" t="s">
        <v>46</v>
      </c>
      <c r="E559">
        <v>9398.4987206400001</v>
      </c>
      <c r="F559">
        <v>547.1</v>
      </c>
      <c r="G559">
        <v>92.377675097734397</v>
      </c>
      <c r="H559">
        <v>7.6203723443037701</v>
      </c>
      <c r="I559">
        <v>49.818669585038798</v>
      </c>
      <c r="J559">
        <v>-0.99974984489799101</v>
      </c>
      <c r="K559">
        <v>513.48022851577696</v>
      </c>
      <c r="L559">
        <v>397.248515537412</v>
      </c>
      <c r="M559">
        <v>49.613471424851703</v>
      </c>
      <c r="N559">
        <v>0.40403388138742202</v>
      </c>
      <c r="O559">
        <v>7.8322061780296197</v>
      </c>
      <c r="P559">
        <v>191.01063829787199</v>
      </c>
      <c r="Q559">
        <v>0.22704141492802599</v>
      </c>
    </row>
    <row r="560" spans="1:17" hidden="1" x14ac:dyDescent="0.3">
      <c r="A560" t="s">
        <v>1248</v>
      </c>
      <c r="B560" t="s">
        <v>1249</v>
      </c>
      <c r="C560" t="str">
        <f>IFERROR(VLOOKUP(Table1[[#This Row],[Ticker]],[1]!Table2[[Symbol]:[Industry]],2,FALSE),"-")</f>
        <v>-</v>
      </c>
      <c r="D560" t="s">
        <v>257</v>
      </c>
      <c r="E560">
        <v>9391.8972228000002</v>
      </c>
      <c r="F560">
        <v>6101.4</v>
      </c>
      <c r="G560">
        <v>-16.982786170756199</v>
      </c>
      <c r="H560">
        <v>-5.8847787592028302</v>
      </c>
      <c r="I560">
        <v>7.11885069237898</v>
      </c>
      <c r="J560">
        <v>-3.2760297717785201</v>
      </c>
      <c r="K560">
        <v>6136.4654041018302</v>
      </c>
      <c r="L560">
        <v>5659.5349256060699</v>
      </c>
      <c r="M560">
        <v>43.037720941592802</v>
      </c>
      <c r="N560">
        <v>0.79710257701605902</v>
      </c>
      <c r="O560">
        <v>14.711377716589601</v>
      </c>
      <c r="P560">
        <v>32.064935064935</v>
      </c>
      <c r="Q560">
        <v>0.110823587246694</v>
      </c>
    </row>
    <row r="561" spans="1:17" x14ac:dyDescent="0.3">
      <c r="A561" t="s">
        <v>1250</v>
      </c>
      <c r="B561" t="s">
        <v>1251</v>
      </c>
      <c r="C561" t="str">
        <f>IFERROR(VLOOKUP(Table1[[#This Row],[Ticker]],[1]!Table2[[Symbol]:[Industry]],2,FALSE),"-")</f>
        <v>-</v>
      </c>
      <c r="D561" t="s">
        <v>118</v>
      </c>
      <c r="E561">
        <v>9368.1531713500008</v>
      </c>
      <c r="F561">
        <v>1592.75</v>
      </c>
      <c r="G561">
        <v>22.730520315355701</v>
      </c>
      <c r="H561">
        <v>15.9980820992501</v>
      </c>
      <c r="I561">
        <v>32.1451873019546</v>
      </c>
      <c r="J561">
        <v>3.1055156447862902</v>
      </c>
      <c r="K561">
        <v>1438.9790439194201</v>
      </c>
      <c r="L561">
        <v>1247.5048599683701</v>
      </c>
      <c r="M561">
        <v>68.414416572652399</v>
      </c>
      <c r="N561">
        <v>1.05513305433855</v>
      </c>
      <c r="O561">
        <v>2.4642913200439498</v>
      </c>
      <c r="P561">
        <v>73.502178649237393</v>
      </c>
      <c r="Q561">
        <v>0.16294582962083501</v>
      </c>
    </row>
    <row r="562" spans="1:17" x14ac:dyDescent="0.3">
      <c r="A562" t="s">
        <v>1252</v>
      </c>
      <c r="B562" t="s">
        <v>1253</v>
      </c>
      <c r="C562" t="str">
        <f>IFERROR(VLOOKUP(Table1[[#This Row],[Ticker]],[1]!Table2[[Symbol]:[Industry]],2,FALSE),"-")</f>
        <v>-</v>
      </c>
      <c r="D562" t="s">
        <v>113</v>
      </c>
      <c r="E562">
        <v>9367.3247819999997</v>
      </c>
      <c r="F562">
        <v>677.8</v>
      </c>
      <c r="G562">
        <v>20.439251654270901</v>
      </c>
      <c r="H562">
        <v>-6.7209598200829896</v>
      </c>
      <c r="I562">
        <v>-0.75101105497116705</v>
      </c>
      <c r="J562">
        <v>-4.8660026541768104</v>
      </c>
      <c r="K562">
        <v>705.38678398258003</v>
      </c>
      <c r="L562">
        <v>637.24589007428006</v>
      </c>
      <c r="M562">
        <v>43.005620879421301</v>
      </c>
      <c r="N562">
        <v>0.86330441556237403</v>
      </c>
      <c r="O562">
        <v>19.511655355562102</v>
      </c>
      <c r="P562">
        <v>64.894781656732704</v>
      </c>
    </row>
    <row r="563" spans="1:17" hidden="1" x14ac:dyDescent="0.3">
      <c r="A563" t="s">
        <v>1254</v>
      </c>
      <c r="B563" t="s">
        <v>1255</v>
      </c>
      <c r="C563" t="str">
        <f>IFERROR(VLOOKUP(Table1[[#This Row],[Ticker]],[1]!Table2[[Symbol]:[Industry]],2,FALSE),"-")</f>
        <v>-</v>
      </c>
      <c r="D563" t="s">
        <v>305</v>
      </c>
      <c r="E563">
        <v>9358.4502710399993</v>
      </c>
      <c r="F563">
        <v>420.6</v>
      </c>
      <c r="G563">
        <v>-25.308750349428699</v>
      </c>
      <c r="H563">
        <v>-4.5521851099171098</v>
      </c>
      <c r="I563">
        <v>-26.292224868393099</v>
      </c>
      <c r="J563">
        <v>1.89007982134561</v>
      </c>
      <c r="K563">
        <v>415.67422363126201</v>
      </c>
      <c r="M563">
        <v>69.856348584801793</v>
      </c>
      <c r="N563">
        <v>0.80404345266142097</v>
      </c>
      <c r="O563">
        <v>27.971944840703699</v>
      </c>
      <c r="P563">
        <v>15.2328767123287</v>
      </c>
    </row>
    <row r="564" spans="1:17" x14ac:dyDescent="0.3">
      <c r="A564" t="s">
        <v>1256</v>
      </c>
      <c r="B564" t="s">
        <v>1257</v>
      </c>
      <c r="C564" t="str">
        <f>IFERROR(VLOOKUP(Table1[[#This Row],[Ticker]],[1]!Table2[[Symbol]:[Industry]],2,FALSE),"-")</f>
        <v>-</v>
      </c>
      <c r="D564" t="s">
        <v>46</v>
      </c>
      <c r="E564">
        <v>9293.3973569999998</v>
      </c>
      <c r="F564">
        <v>330.45</v>
      </c>
      <c r="G564">
        <v>-10.076804243187601</v>
      </c>
      <c r="H564">
        <v>-15.837139746182</v>
      </c>
      <c r="I564">
        <v>8.5063769055850305</v>
      </c>
      <c r="J564">
        <v>-4.3029396471568599</v>
      </c>
      <c r="K564">
        <v>345.87359408562099</v>
      </c>
      <c r="L564">
        <v>307.25530352915098</v>
      </c>
      <c r="M564">
        <v>34.333954623876998</v>
      </c>
      <c r="N564">
        <v>0.33317368013600501</v>
      </c>
      <c r="O564">
        <v>25.707368739597499</v>
      </c>
      <c r="P564">
        <v>39.5776135163674</v>
      </c>
      <c r="Q564">
        <v>-2.5037576382973999E-2</v>
      </c>
    </row>
    <row r="565" spans="1:17" x14ac:dyDescent="0.3">
      <c r="A565" t="s">
        <v>1258</v>
      </c>
      <c r="B565" t="s">
        <v>1259</v>
      </c>
      <c r="C565" t="str">
        <f>IFERROR(VLOOKUP(Table1[[#This Row],[Ticker]],[1]!Table2[[Symbol]:[Industry]],2,FALSE),"-")</f>
        <v>-</v>
      </c>
      <c r="D565" t="s">
        <v>281</v>
      </c>
      <c r="E565">
        <v>9232.9256318999996</v>
      </c>
      <c r="F565">
        <v>899.7</v>
      </c>
      <c r="G565">
        <v>53.888936815940603</v>
      </c>
      <c r="H565">
        <v>13.9851484233854</v>
      </c>
      <c r="I565">
        <v>29.905951496897199</v>
      </c>
      <c r="J565">
        <v>-1.8762933211970301</v>
      </c>
      <c r="K565">
        <v>826.38598253274995</v>
      </c>
      <c r="L565">
        <v>713.04177201494997</v>
      </c>
      <c r="M565">
        <v>60.855112782446703</v>
      </c>
      <c r="N565">
        <v>2.0390333055127301</v>
      </c>
      <c r="O565">
        <v>4.3681227075691798</v>
      </c>
      <c r="P565">
        <v>98.609271523178805</v>
      </c>
      <c r="Q565">
        <v>2.6257082125478001E-2</v>
      </c>
    </row>
    <row r="566" spans="1:17" x14ac:dyDescent="0.3">
      <c r="A566" t="s">
        <v>1260</v>
      </c>
      <c r="B566" t="s">
        <v>1261</v>
      </c>
      <c r="C566" t="str">
        <f>IFERROR(VLOOKUP(Table1[[#This Row],[Ticker]],[1]!Table2[[Symbol]:[Industry]],2,FALSE),"-")</f>
        <v>-</v>
      </c>
      <c r="D566" t="s">
        <v>24</v>
      </c>
      <c r="E566">
        <v>9229.2089261929996</v>
      </c>
      <c r="F566">
        <v>81.11</v>
      </c>
      <c r="G566">
        <v>-37.632862563951797</v>
      </c>
      <c r="H566">
        <v>-0.84765035055754701</v>
      </c>
      <c r="I566">
        <v>-32.891163577598697</v>
      </c>
      <c r="J566">
        <v>-3.56624936847619</v>
      </c>
      <c r="K566">
        <v>85.942973845146994</v>
      </c>
      <c r="L566">
        <v>91.764315409416</v>
      </c>
      <c r="M566">
        <v>46.125372496715002</v>
      </c>
      <c r="N566">
        <v>0.75346405677217898</v>
      </c>
      <c r="O566">
        <v>43.632104549377303</v>
      </c>
      <c r="P566">
        <v>8.7265415549597893</v>
      </c>
      <c r="Q566">
        <v>1.5171690763406E-2</v>
      </c>
    </row>
    <row r="567" spans="1:17" x14ac:dyDescent="0.3">
      <c r="A567" t="s">
        <v>1262</v>
      </c>
      <c r="B567" t="s">
        <v>1263</v>
      </c>
      <c r="C567" t="str">
        <f>IFERROR(VLOOKUP(Table1[[#This Row],[Ticker]],[1]!Table2[[Symbol]:[Industry]],2,FALSE),"-")</f>
        <v>-</v>
      </c>
      <c r="D567" t="s">
        <v>77</v>
      </c>
      <c r="E567">
        <v>9186.5020526200005</v>
      </c>
      <c r="F567">
        <v>780.7</v>
      </c>
      <c r="G567">
        <v>-17.8721910860999</v>
      </c>
      <c r="H567">
        <v>-10.327745113010399</v>
      </c>
      <c r="I567">
        <v>-30.0085572389943</v>
      </c>
      <c r="J567">
        <v>1.0274519000820399</v>
      </c>
      <c r="K567">
        <v>820.24231294070398</v>
      </c>
      <c r="L567">
        <v>816.93367608338303</v>
      </c>
      <c r="M567">
        <v>39.935201819477903</v>
      </c>
      <c r="N567">
        <v>0.57972149377652005</v>
      </c>
      <c r="O567">
        <v>28.077366465992</v>
      </c>
      <c r="P567">
        <v>24.3251851262043</v>
      </c>
      <c r="Q567">
        <v>-7.5486786650390001E-3</v>
      </c>
    </row>
    <row r="568" spans="1:17" x14ac:dyDescent="0.3">
      <c r="A568" t="s">
        <v>1264</v>
      </c>
      <c r="B568" t="s">
        <v>1265</v>
      </c>
      <c r="C568" t="str">
        <f>IFERROR(VLOOKUP(Table1[[#This Row],[Ticker]],[1]!Table2[[Symbol]:[Industry]],2,FALSE),"-")</f>
        <v>-</v>
      </c>
      <c r="D568" t="s">
        <v>357</v>
      </c>
      <c r="E568">
        <v>9140.7193167000005</v>
      </c>
      <c r="F568">
        <v>670.9</v>
      </c>
      <c r="G568">
        <v>23.774951190571301</v>
      </c>
      <c r="H568">
        <v>-5.7419496940669399</v>
      </c>
      <c r="I568">
        <v>13.8279800432821</v>
      </c>
      <c r="J568">
        <v>-3.7478906848654501</v>
      </c>
      <c r="K568">
        <v>656.31350068513098</v>
      </c>
      <c r="L568">
        <v>558.18679179280605</v>
      </c>
      <c r="M568">
        <v>43.032406314223699</v>
      </c>
      <c r="N568">
        <v>0.28357532326704199</v>
      </c>
      <c r="O568">
        <v>18.199433596661201</v>
      </c>
      <c r="P568">
        <v>73.853329878206694</v>
      </c>
      <c r="Q568">
        <v>-1.69274018178E-4</v>
      </c>
    </row>
    <row r="569" spans="1:17" x14ac:dyDescent="0.3">
      <c r="A569" t="s">
        <v>1266</v>
      </c>
      <c r="B569" t="s">
        <v>1267</v>
      </c>
      <c r="C569" t="str">
        <f>IFERROR(VLOOKUP(Table1[[#This Row],[Ticker]],[1]!Table2[[Symbol]:[Industry]],2,FALSE),"-")</f>
        <v>-</v>
      </c>
      <c r="D569" t="s">
        <v>443</v>
      </c>
      <c r="E569">
        <v>9126.0190574600001</v>
      </c>
      <c r="F569">
        <v>681.05</v>
      </c>
      <c r="G569">
        <v>-10.204946547862701</v>
      </c>
      <c r="H569">
        <v>2.3713930010401199</v>
      </c>
      <c r="I569">
        <v>-41.847181826733603</v>
      </c>
      <c r="J569">
        <v>-0.40522888712447502</v>
      </c>
      <c r="K569">
        <v>658.15008960315299</v>
      </c>
      <c r="L569">
        <v>724.59352086318199</v>
      </c>
      <c r="M569">
        <v>67.228824254667302</v>
      </c>
      <c r="N569">
        <v>1.4963669060789</v>
      </c>
      <c r="O569">
        <v>61.074810953674401</v>
      </c>
      <c r="P569">
        <v>25.539170506912399</v>
      </c>
      <c r="Q569">
        <v>0.160661666844228</v>
      </c>
    </row>
    <row r="570" spans="1:17" hidden="1" x14ac:dyDescent="0.3">
      <c r="A570" t="s">
        <v>1268</v>
      </c>
      <c r="B570" t="s">
        <v>1269</v>
      </c>
      <c r="C570" t="str">
        <f>IFERROR(VLOOKUP(Table1[[#This Row],[Ticker]],[1]!Table2[[Symbol]:[Industry]],2,FALSE),"-")</f>
        <v>-</v>
      </c>
      <c r="D570" t="s">
        <v>204</v>
      </c>
      <c r="E570">
        <v>9102.0738419999998</v>
      </c>
      <c r="F570">
        <v>461.7</v>
      </c>
      <c r="G570">
        <v>18.821544662464301</v>
      </c>
      <c r="H570">
        <v>14.0024116555887</v>
      </c>
      <c r="I570">
        <v>43.151315471182897</v>
      </c>
      <c r="J570">
        <v>2.1596322752130801</v>
      </c>
      <c r="K570">
        <v>400.14788867292901</v>
      </c>
      <c r="M570">
        <v>71.806207611530297</v>
      </c>
      <c r="N570">
        <v>0.82365418744410301</v>
      </c>
      <c r="O570">
        <v>2.8373402642408498</v>
      </c>
      <c r="P570">
        <v>92.294877134527198</v>
      </c>
    </row>
    <row r="571" spans="1:17" hidden="1" x14ac:dyDescent="0.3">
      <c r="A571" t="s">
        <v>1270</v>
      </c>
      <c r="B571" t="s">
        <v>1271</v>
      </c>
      <c r="C571" t="str">
        <f>IFERROR(VLOOKUP(Table1[[#This Row],[Ticker]],[1]!Table2[[Symbol]:[Industry]],2,FALSE),"-")</f>
        <v>-</v>
      </c>
      <c r="D571" t="s">
        <v>138</v>
      </c>
      <c r="E571">
        <v>9090.5</v>
      </c>
      <c r="F571">
        <v>4545.25</v>
      </c>
      <c r="G571">
        <v>-37.303813811343403</v>
      </c>
      <c r="H571">
        <v>-4.0352976211991498</v>
      </c>
      <c r="I571">
        <v>-23.388099088353599</v>
      </c>
      <c r="J571">
        <v>-2.3633433445724501</v>
      </c>
      <c r="K571">
        <v>4637.0792709140596</v>
      </c>
      <c r="L571">
        <v>4775.5481837386596</v>
      </c>
      <c r="M571">
        <v>41.825392603120903</v>
      </c>
      <c r="N571">
        <v>1.10635048572519</v>
      </c>
      <c r="O571">
        <v>53.434904570705598</v>
      </c>
      <c r="P571">
        <v>8.1880392740255807</v>
      </c>
      <c r="Q571">
        <v>5.4058093509528997E-2</v>
      </c>
    </row>
    <row r="572" spans="1:17" hidden="1" x14ac:dyDescent="0.3">
      <c r="A572" t="s">
        <v>1272</v>
      </c>
      <c r="B572" t="s">
        <v>1273</v>
      </c>
      <c r="C572" t="str">
        <f>IFERROR(VLOOKUP(Table1[[#This Row],[Ticker]],[1]!Table2[[Symbol]:[Industry]],2,FALSE),"-")</f>
        <v>-</v>
      </c>
      <c r="D572" t="s">
        <v>138</v>
      </c>
      <c r="E572">
        <v>9065.2356564000002</v>
      </c>
      <c r="F572">
        <v>719.4</v>
      </c>
      <c r="G572">
        <v>-12.555293551721</v>
      </c>
      <c r="H572">
        <v>0.53751171033955303</v>
      </c>
      <c r="I572">
        <v>-6.5952175733694096</v>
      </c>
      <c r="J572">
        <v>-6.4883169770447804</v>
      </c>
      <c r="K572">
        <v>716.44663807191296</v>
      </c>
      <c r="L572">
        <v>666.57098663309603</v>
      </c>
      <c r="M572">
        <v>38.852507187464496</v>
      </c>
      <c r="N572">
        <v>1.6057585544321</v>
      </c>
      <c r="O572">
        <v>9.8623853211009305</v>
      </c>
      <c r="P572">
        <v>38.880308880308803</v>
      </c>
    </row>
    <row r="573" spans="1:17" x14ac:dyDescent="0.3">
      <c r="A573" t="s">
        <v>1274</v>
      </c>
      <c r="B573" t="s">
        <v>1275</v>
      </c>
      <c r="C573" t="str">
        <f>IFERROR(VLOOKUP(Table1[[#This Row],[Ticker]],[1]!Table2[[Symbol]:[Industry]],2,FALSE),"-")</f>
        <v>-</v>
      </c>
      <c r="D573" t="s">
        <v>77</v>
      </c>
      <c r="E573">
        <v>9050.4078974639997</v>
      </c>
      <c r="F573">
        <v>223.92</v>
      </c>
      <c r="G573">
        <v>5.8078754107666501</v>
      </c>
      <c r="H573">
        <v>8.1459293814770906</v>
      </c>
      <c r="I573">
        <v>-6.5091124152784303</v>
      </c>
      <c r="J573">
        <v>0.45830361521020102</v>
      </c>
      <c r="K573">
        <v>214.51161027473799</v>
      </c>
      <c r="L573">
        <v>200.940415483316</v>
      </c>
      <c r="M573">
        <v>60.742264679518598</v>
      </c>
      <c r="N573">
        <v>1.20015613263034</v>
      </c>
      <c r="O573">
        <v>14.3265451947124</v>
      </c>
      <c r="P573">
        <v>52.326530612244802</v>
      </c>
      <c r="Q573">
        <v>8.5096899886868999E-2</v>
      </c>
    </row>
    <row r="574" spans="1:17" x14ac:dyDescent="0.3">
      <c r="A574" t="s">
        <v>1276</v>
      </c>
      <c r="B574" t="s">
        <v>1277</v>
      </c>
      <c r="C574" t="str">
        <f>IFERROR(VLOOKUP(Table1[[#This Row],[Ticker]],[1]!Table2[[Symbol]:[Industry]],2,FALSE),"-")</f>
        <v>-</v>
      </c>
      <c r="D574" t="s">
        <v>365</v>
      </c>
      <c r="E574">
        <v>9026.1036001499997</v>
      </c>
      <c r="F574">
        <v>397.75</v>
      </c>
      <c r="G574">
        <v>143.03330482297901</v>
      </c>
      <c r="H574">
        <v>18.727350205285401</v>
      </c>
      <c r="I574">
        <v>65.924376075452102</v>
      </c>
      <c r="J574">
        <v>-1.0844283312104399</v>
      </c>
      <c r="K574">
        <v>347.91296747263499</v>
      </c>
      <c r="L574">
        <v>267.77663560390999</v>
      </c>
      <c r="M574">
        <v>66.491100816851201</v>
      </c>
      <c r="N574">
        <v>0.63070851368288094</v>
      </c>
      <c r="O574">
        <v>5.5059710873664303</v>
      </c>
      <c r="P574">
        <v>186.976911976911</v>
      </c>
      <c r="Q574">
        <v>0.175771402314258</v>
      </c>
    </row>
    <row r="575" spans="1:17" x14ac:dyDescent="0.3">
      <c r="A575" t="s">
        <v>1278</v>
      </c>
      <c r="B575" t="s">
        <v>1279</v>
      </c>
      <c r="C575" t="str">
        <f>IFERROR(VLOOKUP(Table1[[#This Row],[Ticker]],[1]!Table2[[Symbol]:[Industry]],2,FALSE),"-")</f>
        <v>-</v>
      </c>
      <c r="D575" t="s">
        <v>124</v>
      </c>
      <c r="E575">
        <v>9017.2238132349994</v>
      </c>
      <c r="F575">
        <v>83.89</v>
      </c>
      <c r="G575">
        <v>-32.971003589592897</v>
      </c>
      <c r="H575">
        <v>-0.60697804426865798</v>
      </c>
      <c r="I575">
        <v>-14.900650995116001</v>
      </c>
      <c r="J575">
        <v>-2.8414449130379098</v>
      </c>
      <c r="K575">
        <v>83.632028516010806</v>
      </c>
      <c r="L575">
        <v>84.870856738856205</v>
      </c>
      <c r="M575">
        <v>45.295175887356997</v>
      </c>
      <c r="N575">
        <v>1.4940917902081701</v>
      </c>
      <c r="O575">
        <v>16.819644772916899</v>
      </c>
      <c r="P575">
        <v>15.870165745856299</v>
      </c>
    </row>
    <row r="576" spans="1:17" hidden="1" x14ac:dyDescent="0.3">
      <c r="A576" t="s">
        <v>1280</v>
      </c>
      <c r="B576" t="s">
        <v>1281</v>
      </c>
      <c r="C576" t="str">
        <f>IFERROR(VLOOKUP(Table1[[#This Row],[Ticker]],[1]!Table2[[Symbol]:[Industry]],2,FALSE),"-")</f>
        <v>-</v>
      </c>
      <c r="D576" t="s">
        <v>627</v>
      </c>
      <c r="E576">
        <v>9010.2105004999994</v>
      </c>
      <c r="F576">
        <v>106.15</v>
      </c>
      <c r="G576">
        <v>319.34137096743598</v>
      </c>
      <c r="H576">
        <v>202.27719459933101</v>
      </c>
      <c r="I576">
        <v>336.44701670865402</v>
      </c>
      <c r="J576">
        <v>21.018831907111</v>
      </c>
      <c r="M576">
        <v>100</v>
      </c>
      <c r="O576">
        <v>0</v>
      </c>
      <c r="P576">
        <v>371.77777777777698</v>
      </c>
    </row>
    <row r="577" spans="1:17" x14ac:dyDescent="0.3">
      <c r="A577" t="s">
        <v>1282</v>
      </c>
      <c r="B577" t="s">
        <v>1283</v>
      </c>
      <c r="C577" t="str">
        <f>IFERROR(VLOOKUP(Table1[[#This Row],[Ticker]],[1]!Table2[[Symbol]:[Industry]],2,FALSE),"-")</f>
        <v>-</v>
      </c>
      <c r="D577" t="s">
        <v>89</v>
      </c>
      <c r="E577">
        <v>9001.4253151199991</v>
      </c>
      <c r="F577">
        <v>1158.1500000000001</v>
      </c>
      <c r="G577">
        <v>156.321329359082</v>
      </c>
      <c r="H577">
        <v>9.4673160542553099</v>
      </c>
      <c r="I577">
        <v>25.582709802534499</v>
      </c>
      <c r="J577">
        <v>-1.9276578301123599</v>
      </c>
      <c r="K577">
        <v>1031.6857488909</v>
      </c>
      <c r="L577">
        <v>856.94601488358705</v>
      </c>
      <c r="M577">
        <v>75.354699046810097</v>
      </c>
      <c r="N577">
        <v>0.91465595801742405</v>
      </c>
      <c r="O577">
        <v>1.62759573457669</v>
      </c>
      <c r="P577">
        <v>204.77631578947299</v>
      </c>
    </row>
    <row r="578" spans="1:17" hidden="1" x14ac:dyDescent="0.3">
      <c r="A578" t="s">
        <v>1284</v>
      </c>
      <c r="B578" t="s">
        <v>1285</v>
      </c>
      <c r="C578" t="str">
        <f>IFERROR(VLOOKUP(Table1[[#This Row],[Ticker]],[1]!Table2[[Symbol]:[Industry]],2,FALSE),"-")</f>
        <v>-</v>
      </c>
      <c r="D578" t="s">
        <v>121</v>
      </c>
      <c r="E578">
        <v>9000.7644760000003</v>
      </c>
      <c r="F578">
        <v>2804.8</v>
      </c>
      <c r="G578">
        <v>-41.844409204089999</v>
      </c>
      <c r="H578">
        <v>-5.4153904127689199</v>
      </c>
      <c r="I578">
        <v>-6.80630264886386</v>
      </c>
      <c r="J578">
        <v>-3.62808584598727</v>
      </c>
      <c r="K578">
        <v>2770.0434672357301</v>
      </c>
      <c r="L578">
        <v>2709.40647071271</v>
      </c>
      <c r="M578">
        <v>50.083537522112401</v>
      </c>
      <c r="N578">
        <v>0.67455837851340195</v>
      </c>
      <c r="O578">
        <v>24.7860810039931</v>
      </c>
      <c r="P578">
        <v>19.404001702852199</v>
      </c>
      <c r="Q578">
        <v>9.2732494783590007E-3</v>
      </c>
    </row>
    <row r="579" spans="1:17" hidden="1" x14ac:dyDescent="0.3">
      <c r="A579" t="s">
        <v>1286</v>
      </c>
      <c r="B579" t="s">
        <v>1287</v>
      </c>
      <c r="C579" t="str">
        <f>IFERROR(VLOOKUP(Table1[[#This Row],[Ticker]],[1]!Table2[[Symbol]:[Industry]],2,FALSE),"-")</f>
        <v>-</v>
      </c>
      <c r="D579" t="s">
        <v>257</v>
      </c>
      <c r="E579">
        <v>8996.7616550000002</v>
      </c>
      <c r="F579">
        <v>4490.5</v>
      </c>
      <c r="G579">
        <v>368.51844474607401</v>
      </c>
      <c r="H579">
        <v>-0.40971976285141998</v>
      </c>
      <c r="I579">
        <v>223.104695079496</v>
      </c>
      <c r="J579">
        <v>-1.6798583646366501</v>
      </c>
      <c r="K579">
        <v>4099.0100097414797</v>
      </c>
      <c r="L579">
        <v>2625.9771343747602</v>
      </c>
      <c r="M579">
        <v>53.852454789437701</v>
      </c>
      <c r="N579">
        <v>0.42396828964033301</v>
      </c>
      <c r="O579">
        <v>13.0263890435363</v>
      </c>
      <c r="P579">
        <v>514.96850178033401</v>
      </c>
      <c r="Q579">
        <v>0.163486221515309</v>
      </c>
    </row>
    <row r="580" spans="1:17" x14ac:dyDescent="0.3">
      <c r="A580" t="s">
        <v>1288</v>
      </c>
      <c r="B580" t="s">
        <v>1289</v>
      </c>
      <c r="C580" t="str">
        <f>IFERROR(VLOOKUP(Table1[[#This Row],[Ticker]],[1]!Table2[[Symbol]:[Industry]],2,FALSE),"-")</f>
        <v>-</v>
      </c>
      <c r="D580" t="s">
        <v>298</v>
      </c>
      <c r="E580">
        <v>8993.6191670399894</v>
      </c>
      <c r="F580">
        <v>763.2</v>
      </c>
      <c r="G580">
        <v>-9.1342044528710105</v>
      </c>
      <c r="H580">
        <v>-10.981960804341799</v>
      </c>
      <c r="I580">
        <v>-20.057039449330698</v>
      </c>
      <c r="J580">
        <v>-2.7054966352620999</v>
      </c>
      <c r="K580">
        <v>759.56994797643904</v>
      </c>
      <c r="L580">
        <v>714.49915970913196</v>
      </c>
      <c r="M580">
        <v>59.654362352876902</v>
      </c>
      <c r="N580">
        <v>1.0973625959609801</v>
      </c>
      <c r="O580">
        <v>20.767819706498901</v>
      </c>
      <c r="P580">
        <v>44.531767825016601</v>
      </c>
      <c r="Q580">
        <v>8.1173429346713996E-2</v>
      </c>
    </row>
    <row r="581" spans="1:17" x14ac:dyDescent="0.3">
      <c r="A581" t="s">
        <v>1290</v>
      </c>
      <c r="B581" t="s">
        <v>1291</v>
      </c>
      <c r="C581" t="str">
        <f>IFERROR(VLOOKUP(Table1[[#This Row],[Ticker]],[1]!Table2[[Symbol]:[Industry]],2,FALSE),"-")</f>
        <v>-</v>
      </c>
      <c r="D581" t="s">
        <v>535</v>
      </c>
      <c r="E581">
        <v>8957.60482056</v>
      </c>
      <c r="F581">
        <v>271.2</v>
      </c>
      <c r="G581">
        <v>-10.909496234258601</v>
      </c>
      <c r="H581">
        <v>10.016085639036</v>
      </c>
      <c r="I581">
        <v>2.3703747612280499</v>
      </c>
      <c r="J581">
        <v>0.49718871201563303</v>
      </c>
      <c r="K581">
        <v>247.50151614610999</v>
      </c>
      <c r="L581">
        <v>228.910364802403</v>
      </c>
      <c r="M581">
        <v>61.370496230647703</v>
      </c>
      <c r="N581">
        <v>1.12302512513284</v>
      </c>
      <c r="O581">
        <v>3.4660766961652101</v>
      </c>
      <c r="P581">
        <v>34.523809523809497</v>
      </c>
      <c r="Q581">
        <v>5.3591935545358002E-2</v>
      </c>
    </row>
    <row r="582" spans="1:17" x14ac:dyDescent="0.3">
      <c r="A582" t="s">
        <v>1292</v>
      </c>
      <c r="B582" t="s">
        <v>1293</v>
      </c>
      <c r="C582" t="str">
        <f>IFERROR(VLOOKUP(Table1[[#This Row],[Ticker]],[1]!Table2[[Symbol]:[Industry]],2,FALSE),"-")</f>
        <v>-</v>
      </c>
      <c r="D582" t="s">
        <v>21</v>
      </c>
      <c r="E582">
        <v>8903.9886694649995</v>
      </c>
      <c r="F582">
        <v>2885.55</v>
      </c>
      <c r="G582">
        <v>-6.8071168661615804</v>
      </c>
      <c r="H582">
        <v>1.70251157146239</v>
      </c>
      <c r="I582">
        <v>-15.2096258479332</v>
      </c>
      <c r="J582">
        <v>-3.7589077717480599</v>
      </c>
      <c r="K582">
        <v>2817.2982267194802</v>
      </c>
      <c r="L582">
        <v>2644.0690909484902</v>
      </c>
      <c r="M582">
        <v>45.604457092816503</v>
      </c>
      <c r="N582">
        <v>1.20780166645003</v>
      </c>
      <c r="O582">
        <v>8.9913534681429699</v>
      </c>
      <c r="P582">
        <v>37.207864767837101</v>
      </c>
      <c r="Q582">
        <v>-1.6689511067270998E-2</v>
      </c>
    </row>
    <row r="583" spans="1:17" x14ac:dyDescent="0.3">
      <c r="A583" t="s">
        <v>1294</v>
      </c>
      <c r="B583" t="s">
        <v>1295</v>
      </c>
      <c r="C583" t="str">
        <f>IFERROR(VLOOKUP(Table1[[#This Row],[Ticker]],[1]!Table2[[Symbol]:[Industry]],2,FALSE),"-")</f>
        <v>-</v>
      </c>
      <c r="D583" t="s">
        <v>24</v>
      </c>
      <c r="E583">
        <v>8899.7632670879993</v>
      </c>
      <c r="F583">
        <v>235.68</v>
      </c>
      <c r="G583">
        <v>-22.792356149480899</v>
      </c>
      <c r="H583">
        <v>-4.63443551363107</v>
      </c>
      <c r="I583">
        <v>-13.663867530903399</v>
      </c>
      <c r="J583">
        <v>7.5180021763339294E-2</v>
      </c>
      <c r="K583">
        <v>224.17594083472099</v>
      </c>
      <c r="L583">
        <v>222.23811650552</v>
      </c>
      <c r="M583">
        <v>79.710674090363796</v>
      </c>
      <c r="N583">
        <v>1.11806987985381</v>
      </c>
      <c r="O583">
        <v>21.584351663272201</v>
      </c>
      <c r="P583">
        <v>22.75</v>
      </c>
      <c r="Q583">
        <v>0.124961529213554</v>
      </c>
    </row>
    <row r="584" spans="1:17" hidden="1" x14ac:dyDescent="0.3">
      <c r="A584" t="s">
        <v>1296</v>
      </c>
      <c r="B584" t="s">
        <v>1297</v>
      </c>
      <c r="C584" t="str">
        <f>IFERROR(VLOOKUP(Table1[[#This Row],[Ticker]],[1]!Table2[[Symbol]:[Industry]],2,FALSE),"-")</f>
        <v>-</v>
      </c>
      <c r="D584" t="s">
        <v>273</v>
      </c>
      <c r="E584">
        <v>8898.2788362899992</v>
      </c>
      <c r="F584">
        <v>1505.3</v>
      </c>
      <c r="G584">
        <v>92.118590848018101</v>
      </c>
      <c r="H584">
        <v>-5.1065304099024704</v>
      </c>
      <c r="I584">
        <v>-0.14878401023208601</v>
      </c>
      <c r="J584">
        <v>-6.8488683371606998</v>
      </c>
      <c r="K584">
        <v>1616.0026956741001</v>
      </c>
      <c r="M584">
        <v>21.969562687670901</v>
      </c>
      <c r="N584">
        <v>0.54058744830037897</v>
      </c>
      <c r="O584">
        <v>38.178436192121097</v>
      </c>
      <c r="P584">
        <v>134.324408468244</v>
      </c>
    </row>
    <row r="585" spans="1:17" x14ac:dyDescent="0.3">
      <c r="A585" t="s">
        <v>1298</v>
      </c>
      <c r="B585" t="s">
        <v>1299</v>
      </c>
      <c r="C585" t="str">
        <f>IFERROR(VLOOKUP(Table1[[#This Row],[Ticker]],[1]!Table2[[Symbol]:[Industry]],2,FALSE),"-")</f>
        <v>-</v>
      </c>
      <c r="D585" t="s">
        <v>257</v>
      </c>
      <c r="E585">
        <v>8870.5577235839992</v>
      </c>
      <c r="F585">
        <v>77.52</v>
      </c>
      <c r="G585">
        <v>60.6786085595731</v>
      </c>
      <c r="H585">
        <v>-6.3956690747401197</v>
      </c>
      <c r="I585">
        <v>18.8764694380951</v>
      </c>
      <c r="J585">
        <v>0.34943815268865402</v>
      </c>
      <c r="K585">
        <v>77.853771286592703</v>
      </c>
      <c r="L585">
        <v>62.322856832505202</v>
      </c>
      <c r="M585">
        <v>37.697004213160902</v>
      </c>
      <c r="N585">
        <v>0.386160134481004</v>
      </c>
      <c r="O585">
        <v>20.485036119711001</v>
      </c>
      <c r="P585">
        <v>104.024201297853</v>
      </c>
      <c r="Q585">
        <v>0.234500396765809</v>
      </c>
    </row>
    <row r="586" spans="1:17" x14ac:dyDescent="0.3">
      <c r="A586" t="s">
        <v>1300</v>
      </c>
      <c r="B586" t="s">
        <v>1301</v>
      </c>
      <c r="C586" t="str">
        <f>IFERROR(VLOOKUP(Table1[[#This Row],[Ticker]],[1]!Table2[[Symbol]:[Industry]],2,FALSE),"-")</f>
        <v>-</v>
      </c>
      <c r="D586" t="s">
        <v>535</v>
      </c>
      <c r="E586">
        <v>8850.4338100000004</v>
      </c>
      <c r="F586">
        <v>443.9</v>
      </c>
      <c r="G586">
        <v>100.17267821461699</v>
      </c>
      <c r="H586">
        <v>12.039623571319099</v>
      </c>
      <c r="I586">
        <v>46.343520855827101</v>
      </c>
      <c r="J586">
        <v>3.3146285789639802</v>
      </c>
      <c r="K586">
        <v>397.834628949018</v>
      </c>
      <c r="L586">
        <v>322.44151281964599</v>
      </c>
      <c r="M586">
        <v>73.428912216783004</v>
      </c>
      <c r="N586">
        <v>1.210776228039</v>
      </c>
      <c r="O586">
        <v>2.82721333633702</v>
      </c>
      <c r="P586">
        <v>135.33465871438</v>
      </c>
      <c r="Q586">
        <v>0.34088039635965101</v>
      </c>
    </row>
    <row r="587" spans="1:17" x14ac:dyDescent="0.3">
      <c r="A587" t="s">
        <v>1302</v>
      </c>
      <c r="B587" t="s">
        <v>1303</v>
      </c>
      <c r="C587" t="str">
        <f>IFERROR(VLOOKUP(Table1[[#This Row],[Ticker]],[1]!Table2[[Symbol]:[Industry]],2,FALSE),"-")</f>
        <v>-</v>
      </c>
      <c r="D587" t="s">
        <v>281</v>
      </c>
      <c r="E587">
        <v>8850.4294796699996</v>
      </c>
      <c r="F587">
        <v>1349.85</v>
      </c>
      <c r="G587">
        <v>-2.9314631514622902</v>
      </c>
      <c r="H587">
        <v>-1.67940308276852</v>
      </c>
      <c r="I587">
        <v>-12.9750795219206</v>
      </c>
      <c r="J587">
        <v>-0.98965636101620402</v>
      </c>
      <c r="K587">
        <v>1306.724700234</v>
      </c>
      <c r="L587">
        <v>1213.19499541973</v>
      </c>
      <c r="M587">
        <v>61.436690882382599</v>
      </c>
      <c r="N587">
        <v>0.51446561073637098</v>
      </c>
      <c r="O587">
        <v>22.5284290847131</v>
      </c>
      <c r="P587">
        <v>38.176886068174802</v>
      </c>
    </row>
    <row r="588" spans="1:17" x14ac:dyDescent="0.3">
      <c r="A588" t="s">
        <v>1304</v>
      </c>
      <c r="B588" t="s">
        <v>1305</v>
      </c>
      <c r="C588" t="str">
        <f>IFERROR(VLOOKUP(Table1[[#This Row],[Ticker]],[1]!Table2[[Symbol]:[Industry]],2,FALSE),"-")</f>
        <v>-</v>
      </c>
      <c r="D588" t="s">
        <v>54</v>
      </c>
      <c r="E588">
        <v>8834.8892082599996</v>
      </c>
      <c r="F588">
        <v>542.65</v>
      </c>
      <c r="G588">
        <v>13.264781026243201</v>
      </c>
      <c r="H588">
        <v>6.4691100920604399</v>
      </c>
      <c r="I588">
        <v>8.6419756405761792</v>
      </c>
      <c r="J588">
        <v>0.88975902901229997</v>
      </c>
      <c r="K588">
        <v>500.55704923351499</v>
      </c>
      <c r="L588">
        <v>450.37487211575802</v>
      </c>
      <c r="M588">
        <v>66.540143973110304</v>
      </c>
      <c r="N588">
        <v>1.23956172367031</v>
      </c>
      <c r="O588">
        <v>1.8335943978623399</v>
      </c>
      <c r="P588">
        <v>58.0687445383046</v>
      </c>
      <c r="Q588">
        <v>3.3243894862986997E-2</v>
      </c>
    </row>
    <row r="589" spans="1:17" hidden="1" x14ac:dyDescent="0.3">
      <c r="A589" t="s">
        <v>1306</v>
      </c>
      <c r="B589" t="s">
        <v>1307</v>
      </c>
      <c r="C589" t="str">
        <f>IFERROR(VLOOKUP(Table1[[#This Row],[Ticker]],[1]!Table2[[Symbol]:[Industry]],2,FALSE),"-")</f>
        <v>-</v>
      </c>
      <c r="D589" t="s">
        <v>298</v>
      </c>
      <c r="E589">
        <v>8743.2661817999997</v>
      </c>
      <c r="F589">
        <v>520.20000000000005</v>
      </c>
      <c r="G589">
        <v>111.102378293681</v>
      </c>
      <c r="H589">
        <v>-2.60933552816911</v>
      </c>
      <c r="I589">
        <v>76.789871530648398</v>
      </c>
      <c r="J589">
        <v>-1.3826251067605699</v>
      </c>
      <c r="K589">
        <v>456.817744715826</v>
      </c>
      <c r="L589">
        <v>326.25663559896498</v>
      </c>
      <c r="M589">
        <v>48.828201469353402</v>
      </c>
      <c r="N589">
        <v>0.30843571970551797</v>
      </c>
      <c r="O589">
        <v>12.2645136485966</v>
      </c>
      <c r="P589">
        <v>194.48061137843101</v>
      </c>
      <c r="Q589">
        <v>7.2235393798229006E-2</v>
      </c>
    </row>
    <row r="590" spans="1:17" x14ac:dyDescent="0.3">
      <c r="A590" t="s">
        <v>1308</v>
      </c>
      <c r="B590" t="s">
        <v>1309</v>
      </c>
      <c r="C590" t="str">
        <f>IFERROR(VLOOKUP(Table1[[#This Row],[Ticker]],[1]!Table2[[Symbol]:[Industry]],2,FALSE),"-")</f>
        <v>-</v>
      </c>
      <c r="D590" t="s">
        <v>80</v>
      </c>
      <c r="E590">
        <v>8737.2175428850005</v>
      </c>
      <c r="F590">
        <v>794.45</v>
      </c>
      <c r="G590">
        <v>-20.645072211792598</v>
      </c>
      <c r="H590">
        <v>5.8945903119331797</v>
      </c>
      <c r="I590">
        <v>-5.2820326724264204</v>
      </c>
      <c r="J590">
        <v>0.70569269584468797</v>
      </c>
      <c r="K590">
        <v>770.24220277514996</v>
      </c>
      <c r="L590">
        <v>743.19686949427796</v>
      </c>
      <c r="M590">
        <v>54.9976455965433</v>
      </c>
      <c r="N590">
        <v>0.58715104517589201</v>
      </c>
      <c r="O590">
        <v>15.803385990307699</v>
      </c>
      <c r="P590">
        <v>28.9691558441558</v>
      </c>
      <c r="Q590">
        <v>0.14152612675002499</v>
      </c>
    </row>
    <row r="591" spans="1:17" x14ac:dyDescent="0.3">
      <c r="A591" t="s">
        <v>1310</v>
      </c>
      <c r="B591" t="s">
        <v>1311</v>
      </c>
      <c r="C591" t="str">
        <f>IFERROR(VLOOKUP(Table1[[#This Row],[Ticker]],[1]!Table2[[Symbol]:[Industry]],2,FALSE),"-")</f>
        <v>-</v>
      </c>
      <c r="D591" t="s">
        <v>276</v>
      </c>
      <c r="E591">
        <v>8734.0374658199999</v>
      </c>
      <c r="F591">
        <v>707.8</v>
      </c>
      <c r="G591">
        <v>-21.806504450655801</v>
      </c>
      <c r="H591">
        <v>-6.99580538131982</v>
      </c>
      <c r="I591">
        <v>-17.5694296762675</v>
      </c>
      <c r="J591">
        <v>-9.2543816857039793</v>
      </c>
      <c r="K591">
        <v>727.081034323278</v>
      </c>
      <c r="L591">
        <v>668.74231753683796</v>
      </c>
      <c r="M591">
        <v>32.269178090819999</v>
      </c>
      <c r="N591">
        <v>0.68992323176773496</v>
      </c>
      <c r="O591">
        <v>18.352641989262501</v>
      </c>
      <c r="P591">
        <v>38.770708754043703</v>
      </c>
    </row>
    <row r="592" spans="1:17" x14ac:dyDescent="0.3">
      <c r="A592" t="s">
        <v>1312</v>
      </c>
      <c r="B592" t="s">
        <v>1313</v>
      </c>
      <c r="C592" t="str">
        <f>IFERROR(VLOOKUP(Table1[[#This Row],[Ticker]],[1]!Table2[[Symbol]:[Industry]],2,FALSE),"-")</f>
        <v>-</v>
      </c>
      <c r="D592" t="s">
        <v>138</v>
      </c>
      <c r="E592">
        <v>8722.4060368399896</v>
      </c>
      <c r="F592">
        <v>562.6</v>
      </c>
      <c r="G592">
        <v>-30.815668428419499</v>
      </c>
      <c r="H592">
        <v>-7.4617279882901002</v>
      </c>
      <c r="I592">
        <v>-18.102737014338999</v>
      </c>
      <c r="J592">
        <v>-3.1633475090527701</v>
      </c>
      <c r="K592">
        <v>590.70797538112004</v>
      </c>
      <c r="L592">
        <v>575.06120808275898</v>
      </c>
      <c r="M592">
        <v>32.248259650808698</v>
      </c>
      <c r="N592">
        <v>0.58419162051275997</v>
      </c>
      <c r="O592">
        <v>20.654105936722299</v>
      </c>
      <c r="P592">
        <v>18.442105263157899</v>
      </c>
      <c r="Q592">
        <v>7.6946191671448005E-2</v>
      </c>
    </row>
    <row r="593" spans="1:17" x14ac:dyDescent="0.3">
      <c r="A593" t="s">
        <v>1314</v>
      </c>
      <c r="B593" t="s">
        <v>1315</v>
      </c>
      <c r="C593" t="str">
        <f>IFERROR(VLOOKUP(Table1[[#This Row],[Ticker]],[1]!Table2[[Symbol]:[Industry]],2,FALSE),"-")</f>
        <v>-</v>
      </c>
      <c r="D593" t="s">
        <v>298</v>
      </c>
      <c r="E593">
        <v>8718.3621174149994</v>
      </c>
      <c r="F593">
        <v>535.65</v>
      </c>
      <c r="G593">
        <v>19.5569940309326</v>
      </c>
      <c r="H593">
        <v>-5.0127487245475004</v>
      </c>
      <c r="I593">
        <v>20.3357407165953</v>
      </c>
      <c r="J593">
        <v>-4.3457288269766696</v>
      </c>
      <c r="K593">
        <v>531.83225060407995</v>
      </c>
      <c r="L593">
        <v>450.27427789414401</v>
      </c>
      <c r="M593">
        <v>32.277563077205201</v>
      </c>
      <c r="N593">
        <v>0.791769914996163</v>
      </c>
      <c r="O593">
        <v>12.368150844768</v>
      </c>
      <c r="P593">
        <v>56.9440375036624</v>
      </c>
      <c r="Q593">
        <v>0.11834274531458699</v>
      </c>
    </row>
    <row r="594" spans="1:17" hidden="1" x14ac:dyDescent="0.3">
      <c r="A594" t="s">
        <v>1316</v>
      </c>
      <c r="B594" t="s">
        <v>1317</v>
      </c>
      <c r="C594" t="str">
        <f>IFERROR(VLOOKUP(Table1[[#This Row],[Ticker]],[1]!Table2[[Symbol]:[Industry]],2,FALSE),"-")</f>
        <v>-</v>
      </c>
      <c r="D594" t="s">
        <v>54</v>
      </c>
      <c r="E594">
        <v>8673.34308882</v>
      </c>
      <c r="F594">
        <v>5225.1000000000004</v>
      </c>
      <c r="G594">
        <v>-25.643272202484098</v>
      </c>
      <c r="H594">
        <v>-3.7834360043105502</v>
      </c>
      <c r="I594">
        <v>-10.8137635843261</v>
      </c>
      <c r="J594">
        <v>-1.1906307685647699</v>
      </c>
      <c r="K594">
        <v>5162.7725548466797</v>
      </c>
      <c r="L594">
        <v>5036.9925680459</v>
      </c>
      <c r="M594">
        <v>49.335444699731099</v>
      </c>
      <c r="N594">
        <v>1.1868463467663499</v>
      </c>
      <c r="O594">
        <v>7.9950622954584496</v>
      </c>
      <c r="P594">
        <v>12.693705449094599</v>
      </c>
      <c r="Q594">
        <v>-6.1305603597432E-2</v>
      </c>
    </row>
    <row r="595" spans="1:17" x14ac:dyDescent="0.3">
      <c r="A595" t="s">
        <v>1318</v>
      </c>
      <c r="B595" t="s">
        <v>1319</v>
      </c>
      <c r="C595" t="str">
        <f>IFERROR(VLOOKUP(Table1[[#This Row],[Ticker]],[1]!Table2[[Symbol]:[Industry]],2,FALSE),"-")</f>
        <v>-</v>
      </c>
      <c r="D595" t="s">
        <v>405</v>
      </c>
      <c r="E595">
        <v>8672.9012705299992</v>
      </c>
      <c r="F595">
        <v>280.85000000000002</v>
      </c>
      <c r="G595">
        <v>231.38840045731101</v>
      </c>
      <c r="H595">
        <v>25.603787900117599</v>
      </c>
      <c r="I595">
        <v>66.783734744217597</v>
      </c>
      <c r="J595">
        <v>-1.7244564003337699</v>
      </c>
      <c r="K595">
        <v>222.059040991914</v>
      </c>
      <c r="L595">
        <v>170.68553679236501</v>
      </c>
      <c r="M595">
        <v>73.333861497278207</v>
      </c>
      <c r="N595">
        <v>1.4269605174624</v>
      </c>
      <c r="O595">
        <v>1.19280754851343</v>
      </c>
      <c r="P595">
        <v>301.21428571428498</v>
      </c>
      <c r="Q595">
        <v>0.11164143150995599</v>
      </c>
    </row>
    <row r="596" spans="1:17" hidden="1" x14ac:dyDescent="0.3">
      <c r="A596" t="s">
        <v>1320</v>
      </c>
      <c r="B596" t="s">
        <v>1321</v>
      </c>
      <c r="C596" t="str">
        <f>IFERROR(VLOOKUP(Table1[[#This Row],[Ticker]],[1]!Table2[[Symbol]:[Industry]],2,FALSE),"-")</f>
        <v>-</v>
      </c>
      <c r="D596" t="s">
        <v>741</v>
      </c>
      <c r="E596">
        <v>8642.3479203879997</v>
      </c>
      <c r="F596">
        <v>527.89</v>
      </c>
      <c r="G596">
        <v>-14.0155240817699</v>
      </c>
      <c r="H596">
        <v>-0.137343019580345</v>
      </c>
      <c r="I596">
        <v>-3.4690491937244001</v>
      </c>
      <c r="J596">
        <v>0.92805450488991703</v>
      </c>
      <c r="K596">
        <v>522.13832351966505</v>
      </c>
      <c r="L596">
        <v>497.270512001062</v>
      </c>
      <c r="M596">
        <v>73.886051750125603</v>
      </c>
      <c r="N596">
        <v>2.0769224520300198</v>
      </c>
      <c r="O596">
        <v>4.6430127488681299</v>
      </c>
      <c r="P596">
        <v>23.0140050800456</v>
      </c>
      <c r="Q596">
        <v>-1.0545973830429E-2</v>
      </c>
    </row>
    <row r="597" spans="1:17" x14ac:dyDescent="0.3">
      <c r="A597" t="s">
        <v>1322</v>
      </c>
      <c r="B597" t="s">
        <v>1323</v>
      </c>
      <c r="C597" t="str">
        <f>IFERROR(VLOOKUP(Table1[[#This Row],[Ticker]],[1]!Table2[[Symbol]:[Industry]],2,FALSE),"-")</f>
        <v>-</v>
      </c>
      <c r="D597" t="s">
        <v>410</v>
      </c>
      <c r="E597">
        <v>8639.2995323699997</v>
      </c>
      <c r="F597">
        <v>196.17</v>
      </c>
      <c r="G597">
        <v>-33.874958735065697</v>
      </c>
      <c r="H597">
        <v>-0.73417064752253103</v>
      </c>
      <c r="I597">
        <v>-6.2881608512146601</v>
      </c>
      <c r="J597">
        <v>-2.6473124840108899</v>
      </c>
      <c r="K597">
        <v>188.18761045854399</v>
      </c>
      <c r="L597">
        <v>191.05154235345699</v>
      </c>
      <c r="M597">
        <v>61.651878905113797</v>
      </c>
      <c r="N597">
        <v>0.89893044355810503</v>
      </c>
      <c r="O597">
        <v>31.518580822755698</v>
      </c>
      <c r="P597">
        <v>35.289655172413703</v>
      </c>
    </row>
    <row r="598" spans="1:17" x14ac:dyDescent="0.3">
      <c r="A598" t="s">
        <v>1324</v>
      </c>
      <c r="B598" t="s">
        <v>1325</v>
      </c>
      <c r="C598" t="str">
        <f>IFERROR(VLOOKUP(Table1[[#This Row],[Ticker]],[1]!Table2[[Symbol]:[Industry]],2,FALSE),"-")</f>
        <v>-</v>
      </c>
      <c r="D598" t="s">
        <v>89</v>
      </c>
      <c r="E598">
        <v>8631.9249013649896</v>
      </c>
      <c r="F598">
        <v>292.35000000000002</v>
      </c>
      <c r="G598">
        <v>-72.860158135245101</v>
      </c>
      <c r="H598">
        <v>-6.2519295316340502</v>
      </c>
      <c r="I598">
        <v>-22.0554145095137</v>
      </c>
      <c r="J598">
        <v>-4.0686342368319401</v>
      </c>
      <c r="K598">
        <v>297.56431679705503</v>
      </c>
      <c r="L598">
        <v>340.21339133884999</v>
      </c>
      <c r="M598">
        <v>41.774879486159499</v>
      </c>
      <c r="N598">
        <v>0.58624241809270305</v>
      </c>
      <c r="O598">
        <v>82.315717461946207</v>
      </c>
      <c r="P598">
        <v>12.011494252873501</v>
      </c>
      <c r="Q598">
        <v>-9.7191169226524002E-2</v>
      </c>
    </row>
    <row r="599" spans="1:17" x14ac:dyDescent="0.3">
      <c r="A599" t="s">
        <v>1326</v>
      </c>
      <c r="B599" t="s">
        <v>1327</v>
      </c>
      <c r="C599" t="str">
        <f>IFERROR(VLOOKUP(Table1[[#This Row],[Ticker]],[1]!Table2[[Symbol]:[Industry]],2,FALSE),"-")</f>
        <v>-</v>
      </c>
      <c r="D599" t="s">
        <v>603</v>
      </c>
      <c r="E599">
        <v>8616.3741641600009</v>
      </c>
      <c r="F599">
        <v>50.26</v>
      </c>
      <c r="G599">
        <v>-28.2170044363641</v>
      </c>
      <c r="H599">
        <v>11.297207974913301</v>
      </c>
      <c r="I599">
        <v>-27.629195646274699</v>
      </c>
      <c r="J599">
        <v>3.7357468125822102</v>
      </c>
      <c r="K599">
        <v>46.271921328952502</v>
      </c>
      <c r="L599">
        <v>46.555245624141499</v>
      </c>
      <c r="M599">
        <v>60.638975098158099</v>
      </c>
      <c r="N599">
        <v>2.0715331451751799</v>
      </c>
      <c r="O599">
        <v>36.689216076402701</v>
      </c>
      <c r="P599">
        <v>30.038809831824</v>
      </c>
      <c r="Q599">
        <v>3.4310912026348998E-2</v>
      </c>
    </row>
    <row r="600" spans="1:17" x14ac:dyDescent="0.3">
      <c r="A600" t="s">
        <v>1328</v>
      </c>
      <c r="B600" t="s">
        <v>1329</v>
      </c>
      <c r="C600" t="str">
        <f>IFERROR(VLOOKUP(Table1[[#This Row],[Ticker]],[1]!Table2[[Symbol]:[Industry]],2,FALSE),"-")</f>
        <v>-</v>
      </c>
      <c r="D600" t="s">
        <v>204</v>
      </c>
      <c r="E600">
        <v>8565.2055839999994</v>
      </c>
      <c r="F600">
        <v>560.6</v>
      </c>
      <c r="G600">
        <v>6.4471679566834004</v>
      </c>
      <c r="H600">
        <v>-10.667374218336899</v>
      </c>
      <c r="I600">
        <v>-3.0710169954667501</v>
      </c>
      <c r="J600">
        <v>-2.5697809929455699</v>
      </c>
      <c r="K600">
        <v>589.82973385476703</v>
      </c>
      <c r="L600">
        <v>546.91045754956394</v>
      </c>
      <c r="M600">
        <v>47.1294267087357</v>
      </c>
      <c r="N600">
        <v>2.0181754873718498</v>
      </c>
      <c r="O600">
        <v>26.2575811630395</v>
      </c>
      <c r="P600">
        <v>38.762376237623698</v>
      </c>
      <c r="Q600">
        <v>7.3853504323672006E-2</v>
      </c>
    </row>
    <row r="601" spans="1:17" x14ac:dyDescent="0.3">
      <c r="A601" t="s">
        <v>1330</v>
      </c>
      <c r="B601" t="s">
        <v>1331</v>
      </c>
      <c r="C601" t="str">
        <f>IFERROR(VLOOKUP(Table1[[#This Row],[Ticker]],[1]!Table2[[Symbol]:[Industry]],2,FALSE),"-")</f>
        <v>-</v>
      </c>
      <c r="D601" t="s">
        <v>24</v>
      </c>
      <c r="E601">
        <v>8530.8266787920002</v>
      </c>
      <c r="F601">
        <v>44.11</v>
      </c>
      <c r="G601">
        <v>-39.060729649850003</v>
      </c>
      <c r="H601">
        <v>-3.44000902029972</v>
      </c>
      <c r="I601">
        <v>-30.202291522198799</v>
      </c>
      <c r="J601">
        <v>-0.88942210930127896</v>
      </c>
      <c r="K601">
        <v>44.664323473031601</v>
      </c>
      <c r="L601">
        <v>47.896002931321298</v>
      </c>
      <c r="M601">
        <v>62.265791846906403</v>
      </c>
      <c r="N601">
        <v>0.88073182381692505</v>
      </c>
      <c r="O601">
        <v>42.824756291090402</v>
      </c>
      <c r="P601">
        <v>10.274999999999901</v>
      </c>
      <c r="Q601">
        <v>7.7943901467931995E-2</v>
      </c>
    </row>
    <row r="602" spans="1:17" x14ac:dyDescent="0.3">
      <c r="A602" t="s">
        <v>1332</v>
      </c>
      <c r="B602" t="s">
        <v>1333</v>
      </c>
      <c r="C602" t="str">
        <f>IFERROR(VLOOKUP(Table1[[#This Row],[Ticker]],[1]!Table2[[Symbol]:[Industry]],2,FALSE),"-")</f>
        <v>-</v>
      </c>
      <c r="D602" t="s">
        <v>63</v>
      </c>
      <c r="E602">
        <v>8506.2476822399894</v>
      </c>
      <c r="F602">
        <v>15.84</v>
      </c>
      <c r="G602">
        <v>108.12957772480399</v>
      </c>
      <c r="H602">
        <v>-7.8089872472613697</v>
      </c>
      <c r="I602">
        <v>46.235714643715099</v>
      </c>
      <c r="J602">
        <v>-1.5633459865105801</v>
      </c>
      <c r="K602">
        <v>15.960313317530501</v>
      </c>
      <c r="L602">
        <v>12.713767390005099</v>
      </c>
      <c r="M602">
        <v>46.978379159907398</v>
      </c>
      <c r="N602">
        <v>0.67644841072249096</v>
      </c>
      <c r="O602">
        <v>33.207070707070699</v>
      </c>
      <c r="P602">
        <v>153.439999999999</v>
      </c>
      <c r="Q602">
        <v>0.11087788087283</v>
      </c>
    </row>
    <row r="603" spans="1:17" hidden="1" x14ac:dyDescent="0.3">
      <c r="A603" t="s">
        <v>1334</v>
      </c>
      <c r="B603" t="s">
        <v>1335</v>
      </c>
      <c r="C603" t="str">
        <f>IFERROR(VLOOKUP(Table1[[#This Row],[Ticker]],[1]!Table2[[Symbol]:[Industry]],2,FALSE),"-")</f>
        <v>-</v>
      </c>
      <c r="D603" t="s">
        <v>410</v>
      </c>
      <c r="E603">
        <v>8469.8160558</v>
      </c>
      <c r="F603">
        <v>1087.5999999999999</v>
      </c>
      <c r="G603">
        <v>3.52947040577574</v>
      </c>
      <c r="H603">
        <v>5.7801225971028103</v>
      </c>
      <c r="I603">
        <v>18.376529817276399</v>
      </c>
      <c r="J603">
        <v>-1.205297221785</v>
      </c>
      <c r="K603">
        <v>1004.75012181344</v>
      </c>
      <c r="L603">
        <v>900.824173331819</v>
      </c>
      <c r="M603">
        <v>58.005239481951598</v>
      </c>
      <c r="N603">
        <v>1.92285813203779</v>
      </c>
      <c r="O603">
        <v>13.8286134608311</v>
      </c>
      <c r="P603">
        <v>43.549132185045799</v>
      </c>
      <c r="Q603">
        <v>9.8227374117148006E-2</v>
      </c>
    </row>
    <row r="604" spans="1:17" x14ac:dyDescent="0.3">
      <c r="A604" t="s">
        <v>1336</v>
      </c>
      <c r="B604" t="s">
        <v>1337</v>
      </c>
      <c r="C604" t="str">
        <f>IFERROR(VLOOKUP(Table1[[#This Row],[Ticker]],[1]!Table2[[Symbol]:[Industry]],2,FALSE),"-")</f>
        <v>-</v>
      </c>
      <c r="D604" t="s">
        <v>474</v>
      </c>
      <c r="E604">
        <v>8443.2089176949994</v>
      </c>
      <c r="F604">
        <v>276.55</v>
      </c>
      <c r="G604">
        <v>-37.836462939638302</v>
      </c>
      <c r="H604">
        <v>-13.038859415909</v>
      </c>
      <c r="I604">
        <v>-1.08728790950403</v>
      </c>
      <c r="J604">
        <v>-3.5417300458194898</v>
      </c>
      <c r="K604">
        <v>287.05638731901502</v>
      </c>
      <c r="L604">
        <v>281.41754473164099</v>
      </c>
      <c r="M604">
        <v>29.114571340478001</v>
      </c>
      <c r="N604">
        <v>0.35407635924694802</v>
      </c>
      <c r="O604">
        <v>15.856083890797301</v>
      </c>
      <c r="P604">
        <v>29.835680751173701</v>
      </c>
      <c r="Q604">
        <v>-8.1922491021581001E-2</v>
      </c>
    </row>
    <row r="605" spans="1:17" x14ac:dyDescent="0.3">
      <c r="A605" t="s">
        <v>1338</v>
      </c>
      <c r="B605" t="s">
        <v>1339</v>
      </c>
      <c r="C605" t="str">
        <f>IFERROR(VLOOKUP(Table1[[#This Row],[Ticker]],[1]!Table2[[Symbol]:[Industry]],2,FALSE),"-")</f>
        <v>-</v>
      </c>
      <c r="D605" t="s">
        <v>573</v>
      </c>
      <c r="E605">
        <v>8441.8941196800006</v>
      </c>
      <c r="F605">
        <v>768.6</v>
      </c>
      <c r="G605">
        <v>-53.244321791602999</v>
      </c>
      <c r="H605">
        <v>-3.3932241522962698</v>
      </c>
      <c r="I605">
        <v>-32.738993989734901</v>
      </c>
      <c r="J605">
        <v>-1.9627574065379201</v>
      </c>
      <c r="K605">
        <v>784.67860571712197</v>
      </c>
      <c r="L605">
        <v>841.04333696689002</v>
      </c>
      <c r="M605">
        <v>34.814484757585802</v>
      </c>
      <c r="N605">
        <v>0.411499650030271</v>
      </c>
      <c r="O605">
        <v>43.937028363257802</v>
      </c>
      <c r="P605">
        <v>6.6907273736813</v>
      </c>
      <c r="Q605">
        <v>-2.8920252904044999E-2</v>
      </c>
    </row>
    <row r="606" spans="1:17" x14ac:dyDescent="0.3">
      <c r="A606" t="s">
        <v>1340</v>
      </c>
      <c r="B606" t="s">
        <v>1341</v>
      </c>
      <c r="C606" t="str">
        <f>IFERROR(VLOOKUP(Table1[[#This Row],[Ticker]],[1]!Table2[[Symbol]:[Industry]],2,FALSE),"-")</f>
        <v>-</v>
      </c>
      <c r="D606" t="s">
        <v>21</v>
      </c>
      <c r="E606">
        <v>8430.9378454720008</v>
      </c>
      <c r="F606">
        <v>30.44</v>
      </c>
      <c r="G606">
        <v>73.546129136778902</v>
      </c>
      <c r="H606">
        <v>0.633703586907992</v>
      </c>
      <c r="I606">
        <v>-28.755562627843201</v>
      </c>
      <c r="J606">
        <v>-2.7118067376203299</v>
      </c>
      <c r="K606">
        <v>31.120800049525801</v>
      </c>
      <c r="L606">
        <v>29.290495532682201</v>
      </c>
      <c r="M606">
        <v>38.241828260805498</v>
      </c>
      <c r="N606">
        <v>0.82236295122060099</v>
      </c>
      <c r="O606">
        <v>39.618922470433603</v>
      </c>
      <c r="P606">
        <v>107.78156996587001</v>
      </c>
      <c r="Q606">
        <v>3.0932260778166E-2</v>
      </c>
    </row>
    <row r="607" spans="1:17" x14ac:dyDescent="0.3">
      <c r="A607" t="s">
        <v>1342</v>
      </c>
      <c r="B607" t="s">
        <v>1343</v>
      </c>
      <c r="C607" t="str">
        <f>IFERROR(VLOOKUP(Table1[[#This Row],[Ticker]],[1]!Table2[[Symbol]:[Industry]],2,FALSE),"-")</f>
        <v>-</v>
      </c>
      <c r="D607" t="s">
        <v>933</v>
      </c>
      <c r="E607">
        <v>8412.6024338400002</v>
      </c>
      <c r="F607">
        <v>886.05</v>
      </c>
      <c r="G607">
        <v>101.09766844469</v>
      </c>
      <c r="H607">
        <v>-0.50912468132591204</v>
      </c>
      <c r="I607">
        <v>29.571706110742198</v>
      </c>
      <c r="J607">
        <v>0.90077460408955701</v>
      </c>
      <c r="K607">
        <v>871.67808261442894</v>
      </c>
      <c r="L607">
        <v>727.02082784244999</v>
      </c>
      <c r="M607">
        <v>53.545996665308103</v>
      </c>
      <c r="N607">
        <v>0.477013693642443</v>
      </c>
      <c r="O607">
        <v>19.519214491281499</v>
      </c>
      <c r="P607">
        <v>132.49803201259499</v>
      </c>
      <c r="Q607">
        <v>0.171194218142426</v>
      </c>
    </row>
    <row r="608" spans="1:17" hidden="1" x14ac:dyDescent="0.3">
      <c r="A608" t="s">
        <v>1344</v>
      </c>
      <c r="B608" t="s">
        <v>1345</v>
      </c>
      <c r="C608" t="str">
        <f>IFERROR(VLOOKUP(Table1[[#This Row],[Ticker]],[1]!Table2[[Symbol]:[Industry]],2,FALSE),"-")</f>
        <v>-</v>
      </c>
      <c r="D608" t="s">
        <v>741</v>
      </c>
      <c r="E608">
        <v>8375.5088797930002</v>
      </c>
      <c r="F608">
        <v>266.06</v>
      </c>
      <c r="G608">
        <v>0.54132477934841405</v>
      </c>
      <c r="H608">
        <v>-0.43265964553018099</v>
      </c>
      <c r="I608">
        <v>0.85245665036470397</v>
      </c>
      <c r="J608">
        <v>0.48131176550895</v>
      </c>
      <c r="K608">
        <v>256.63877711806299</v>
      </c>
      <c r="L608">
        <v>237.71588818752701</v>
      </c>
      <c r="M608">
        <v>59.785019392106697</v>
      </c>
      <c r="N608">
        <v>0.385390127242009</v>
      </c>
      <c r="O608">
        <v>1.9131023077501199</v>
      </c>
      <c r="P608">
        <v>35.124428643981702</v>
      </c>
      <c r="Q608">
        <v>1.1816369177710001E-3</v>
      </c>
    </row>
    <row r="609" spans="1:17" hidden="1" x14ac:dyDescent="0.3">
      <c r="A609" t="s">
        <v>1346</v>
      </c>
      <c r="B609" t="s">
        <v>1347</v>
      </c>
      <c r="C609" t="str">
        <f>IFERROR(VLOOKUP(Table1[[#This Row],[Ticker]],[1]!Table2[[Symbol]:[Industry]],2,FALSE),"-")</f>
        <v>-</v>
      </c>
      <c r="D609" t="s">
        <v>1348</v>
      </c>
      <c r="E609">
        <v>8369.7008711939998</v>
      </c>
      <c r="F609">
        <v>1230.3900000000001</v>
      </c>
      <c r="K609">
        <v>1221.0284065276701</v>
      </c>
      <c r="L609">
        <v>1201.49851616978</v>
      </c>
      <c r="M609">
        <v>68.273684852772604</v>
      </c>
      <c r="N609">
        <v>1</v>
      </c>
      <c r="Q609">
        <v>-6.1080809493942997E-2</v>
      </c>
    </row>
    <row r="610" spans="1:17" hidden="1" x14ac:dyDescent="0.3">
      <c r="A610" t="s">
        <v>1349</v>
      </c>
      <c r="B610" t="s">
        <v>1350</v>
      </c>
      <c r="C610" t="str">
        <f>IFERROR(VLOOKUP(Table1[[#This Row],[Ticker]],[1]!Table2[[Symbol]:[Industry]],2,FALSE),"-")</f>
        <v>-</v>
      </c>
      <c r="D610" t="s">
        <v>1351</v>
      </c>
      <c r="E610">
        <v>8369.2737759800002</v>
      </c>
      <c r="F610">
        <v>2068.3000000000002</v>
      </c>
      <c r="G610">
        <v>104.16964959190101</v>
      </c>
      <c r="H610">
        <v>18.215546555477999</v>
      </c>
      <c r="I610">
        <v>67.362315389378907</v>
      </c>
      <c r="J610">
        <v>3.5768839363280498</v>
      </c>
      <c r="K610">
        <v>1743.3789064452701</v>
      </c>
      <c r="M610">
        <v>56.395459279663903</v>
      </c>
      <c r="N610">
        <v>0.854637923336248</v>
      </c>
      <c r="O610">
        <v>7.57627036696804</v>
      </c>
      <c r="P610">
        <v>166.877419354838</v>
      </c>
    </row>
    <row r="611" spans="1:17" x14ac:dyDescent="0.3">
      <c r="A611" t="s">
        <v>1352</v>
      </c>
      <c r="B611" t="s">
        <v>1353</v>
      </c>
      <c r="C611" t="str">
        <f>IFERROR(VLOOKUP(Table1[[#This Row],[Ticker]],[1]!Table2[[Symbol]:[Industry]],2,FALSE),"-")</f>
        <v>-</v>
      </c>
      <c r="D611" t="s">
        <v>338</v>
      </c>
      <c r="E611">
        <v>8356.3583618779994</v>
      </c>
      <c r="F611">
        <v>217.19</v>
      </c>
      <c r="G611">
        <v>19.359613598802898</v>
      </c>
      <c r="H611">
        <v>0.91417627625707398</v>
      </c>
      <c r="I611">
        <v>-14.3719765585513</v>
      </c>
      <c r="J611">
        <v>-0.92458459486893996</v>
      </c>
      <c r="K611">
        <v>222.52527080151401</v>
      </c>
      <c r="L611">
        <v>203.849212652419</v>
      </c>
      <c r="M611">
        <v>43.2192328010143</v>
      </c>
      <c r="N611">
        <v>1.53416755344708</v>
      </c>
      <c r="O611">
        <v>20.631704958791801</v>
      </c>
      <c r="P611">
        <v>74.449799196787097</v>
      </c>
    </row>
    <row r="612" spans="1:17" x14ac:dyDescent="0.3">
      <c r="A612" t="s">
        <v>1354</v>
      </c>
      <c r="B612" t="s">
        <v>1355</v>
      </c>
      <c r="C612" t="str">
        <f>IFERROR(VLOOKUP(Table1[[#This Row],[Ticker]],[1]!Table2[[Symbol]:[Industry]],2,FALSE),"-")</f>
        <v>-</v>
      </c>
      <c r="D612" t="s">
        <v>77</v>
      </c>
      <c r="E612">
        <v>8321.9943371399895</v>
      </c>
      <c r="F612">
        <v>165.33</v>
      </c>
      <c r="G612">
        <v>-13.4309903620796</v>
      </c>
      <c r="H612">
        <v>0.73662135332170997</v>
      </c>
      <c r="I612">
        <v>-18.133766833069402</v>
      </c>
      <c r="J612">
        <v>-3.98210749805558</v>
      </c>
      <c r="K612">
        <v>163.220606868354</v>
      </c>
      <c r="L612">
        <v>160.445227520011</v>
      </c>
      <c r="M612">
        <v>53.311769500657803</v>
      </c>
      <c r="N612">
        <v>1.02533791037227</v>
      </c>
      <c r="O612">
        <v>20.365329946168199</v>
      </c>
      <c r="P612">
        <v>37.774999999999999</v>
      </c>
      <c r="Q612">
        <v>8.0568169982569993E-3</v>
      </c>
    </row>
    <row r="613" spans="1:17" x14ac:dyDescent="0.3">
      <c r="A613" t="s">
        <v>1356</v>
      </c>
      <c r="B613" t="s">
        <v>1357</v>
      </c>
      <c r="C613" t="str">
        <f>IFERROR(VLOOKUP(Table1[[#This Row],[Ticker]],[1]!Table2[[Symbol]:[Industry]],2,FALSE),"-")</f>
        <v>-</v>
      </c>
      <c r="D613" t="s">
        <v>305</v>
      </c>
      <c r="E613">
        <v>8306.87059787</v>
      </c>
      <c r="F613">
        <v>412.1</v>
      </c>
      <c r="G613">
        <v>-30.7288011982778</v>
      </c>
      <c r="H613">
        <v>-10.166149207003601</v>
      </c>
      <c r="I613">
        <v>-14.4306776885378</v>
      </c>
      <c r="J613">
        <v>-2.0316150772286501</v>
      </c>
      <c r="K613">
        <v>425.236453020255</v>
      </c>
      <c r="L613">
        <v>409.00627681184602</v>
      </c>
      <c r="M613">
        <v>50.345617966428897</v>
      </c>
      <c r="N613">
        <v>0.70992938401148498</v>
      </c>
      <c r="O613">
        <v>22.543072069885898</v>
      </c>
      <c r="P613">
        <v>18.504672897196201</v>
      </c>
      <c r="Q613">
        <v>5.2628930453822997E-2</v>
      </c>
    </row>
    <row r="614" spans="1:17" x14ac:dyDescent="0.3">
      <c r="A614" t="s">
        <v>1358</v>
      </c>
      <c r="B614" t="s">
        <v>1359</v>
      </c>
      <c r="C614" t="str">
        <f>IFERROR(VLOOKUP(Table1[[#This Row],[Ticker]],[1]!Table2[[Symbol]:[Industry]],2,FALSE),"-")</f>
        <v>-</v>
      </c>
      <c r="D614" t="s">
        <v>138</v>
      </c>
      <c r="E614">
        <v>8294.3005022279995</v>
      </c>
      <c r="F614">
        <v>130.44</v>
      </c>
      <c r="G614">
        <v>34.4233702135923</v>
      </c>
      <c r="H614">
        <v>-1.4264839448172999</v>
      </c>
      <c r="I614">
        <v>-5.6022405644243296</v>
      </c>
      <c r="J614">
        <v>-6.0397336125044898</v>
      </c>
      <c r="K614">
        <v>134.991584788583</v>
      </c>
      <c r="L614">
        <v>120.066807726069</v>
      </c>
      <c r="M614">
        <v>41.443265123983998</v>
      </c>
      <c r="N614">
        <v>0.79207857387374703</v>
      </c>
      <c r="O614">
        <v>26.0042931616068</v>
      </c>
      <c r="P614">
        <v>89.043478260869506</v>
      </c>
      <c r="Q614">
        <v>-2.9638209966110001E-3</v>
      </c>
    </row>
    <row r="615" spans="1:17" x14ac:dyDescent="0.3">
      <c r="A615" t="s">
        <v>1360</v>
      </c>
      <c r="B615" t="s">
        <v>1361</v>
      </c>
      <c r="C615" t="str">
        <f>IFERROR(VLOOKUP(Table1[[#This Row],[Ticker]],[1]!Table2[[Symbol]:[Industry]],2,FALSE),"-")</f>
        <v>-</v>
      </c>
      <c r="D615" t="s">
        <v>627</v>
      </c>
      <c r="E615">
        <v>8290.5546723999996</v>
      </c>
      <c r="F615">
        <v>418.6</v>
      </c>
      <c r="G615">
        <v>40.617065557535803</v>
      </c>
      <c r="H615">
        <v>3.9933651163154602</v>
      </c>
      <c r="I615">
        <v>10.721223885892901</v>
      </c>
      <c r="J615">
        <v>-2.81410577385572</v>
      </c>
      <c r="K615">
        <v>392.73648192638899</v>
      </c>
      <c r="L615">
        <v>343.69825902676598</v>
      </c>
      <c r="M615">
        <v>63.1960576752656</v>
      </c>
      <c r="N615">
        <v>0.955122117829171</v>
      </c>
      <c r="O615">
        <v>7.6564739608217796</v>
      </c>
      <c r="P615">
        <v>94.516728624535304</v>
      </c>
      <c r="Q615">
        <v>4.0500802317397999E-2</v>
      </c>
    </row>
    <row r="616" spans="1:17" x14ac:dyDescent="0.3">
      <c r="A616" t="s">
        <v>1362</v>
      </c>
      <c r="B616" t="s">
        <v>1363</v>
      </c>
      <c r="C616" t="str">
        <f>IFERROR(VLOOKUP(Table1[[#This Row],[Ticker]],[1]!Table2[[Symbol]:[Industry]],2,FALSE),"-")</f>
        <v>-</v>
      </c>
      <c r="D616" t="s">
        <v>46</v>
      </c>
      <c r="E616">
        <v>8261.2408369999994</v>
      </c>
      <c r="F616">
        <v>1233.25</v>
      </c>
      <c r="G616">
        <v>41.911498011506097</v>
      </c>
      <c r="H616">
        <v>-8.5303396767603203</v>
      </c>
      <c r="I616">
        <v>-11.4832636923823</v>
      </c>
      <c r="J616">
        <v>-2.6492808703014901</v>
      </c>
      <c r="K616">
        <v>1305.1077780944599</v>
      </c>
      <c r="L616">
        <v>1110.0122724532901</v>
      </c>
      <c r="M616">
        <v>30.644526128193998</v>
      </c>
      <c r="N616">
        <v>0.53270935316216905</v>
      </c>
      <c r="O616">
        <v>25.071964321913601</v>
      </c>
      <c r="P616">
        <v>89.730769230769198</v>
      </c>
      <c r="Q616">
        <v>0.134510842980756</v>
      </c>
    </row>
    <row r="617" spans="1:17" x14ac:dyDescent="0.3">
      <c r="A617" t="s">
        <v>1364</v>
      </c>
      <c r="B617" t="s">
        <v>1365</v>
      </c>
      <c r="C617" t="str">
        <f>IFERROR(VLOOKUP(Table1[[#This Row],[Ticker]],[1]!Table2[[Symbol]:[Industry]],2,FALSE),"-")</f>
        <v>-</v>
      </c>
      <c r="D617" t="s">
        <v>138</v>
      </c>
      <c r="E617">
        <v>8220.0854021849991</v>
      </c>
      <c r="F617">
        <v>561.15</v>
      </c>
      <c r="G617">
        <v>22.961086548677301</v>
      </c>
      <c r="H617">
        <v>-4.5271393762920198</v>
      </c>
      <c r="I617">
        <v>4.9903390532034502</v>
      </c>
      <c r="J617">
        <v>-11.077477779943701</v>
      </c>
      <c r="K617">
        <v>572.15498915862895</v>
      </c>
      <c r="L617">
        <v>498.47652384787602</v>
      </c>
      <c r="M617">
        <v>32.657697121503801</v>
      </c>
      <c r="N617">
        <v>0.53889228136398404</v>
      </c>
      <c r="O617">
        <v>24.565624164661799</v>
      </c>
      <c r="P617">
        <v>54.992404364038002</v>
      </c>
      <c r="Q617">
        <v>3.2434502715003997E-2</v>
      </c>
    </row>
    <row r="618" spans="1:17" x14ac:dyDescent="0.3">
      <c r="A618" t="s">
        <v>1366</v>
      </c>
      <c r="B618" t="s">
        <v>1367</v>
      </c>
      <c r="C618" t="str">
        <f>IFERROR(VLOOKUP(Table1[[#This Row],[Ticker]],[1]!Table2[[Symbol]:[Industry]],2,FALSE),"-")</f>
        <v>-</v>
      </c>
      <c r="D618" t="s">
        <v>135</v>
      </c>
      <c r="E618">
        <v>8202.31783645</v>
      </c>
      <c r="F618">
        <v>686.65</v>
      </c>
      <c r="G618">
        <v>-47.361906179174298</v>
      </c>
      <c r="H618">
        <v>-2.7311332983521499</v>
      </c>
      <c r="I618">
        <v>-13.776385434895399</v>
      </c>
      <c r="J618">
        <v>9.2023606240264098</v>
      </c>
      <c r="K618">
        <v>667.04545324051605</v>
      </c>
      <c r="L618">
        <v>701.07556152307302</v>
      </c>
      <c r="M618">
        <v>75.395450583953604</v>
      </c>
      <c r="N618">
        <v>4.5012084413937297</v>
      </c>
      <c r="O618">
        <v>23.643777761596098</v>
      </c>
      <c r="P618">
        <v>14.7093217507517</v>
      </c>
      <c r="Q618">
        <v>-0.103921094780417</v>
      </c>
    </row>
    <row r="619" spans="1:17" hidden="1" x14ac:dyDescent="0.3">
      <c r="A619" t="s">
        <v>1368</v>
      </c>
      <c r="B619" t="s">
        <v>1369</v>
      </c>
      <c r="C619" t="str">
        <f>IFERROR(VLOOKUP(Table1[[#This Row],[Ticker]],[1]!Table2[[Symbol]:[Industry]],2,FALSE),"-")</f>
        <v>-</v>
      </c>
      <c r="D619" t="s">
        <v>257</v>
      </c>
      <c r="E619">
        <v>8158.1556612000004</v>
      </c>
      <c r="F619">
        <v>1273.25</v>
      </c>
      <c r="G619">
        <v>77.185655699508104</v>
      </c>
      <c r="H619">
        <v>-6.01036938741903</v>
      </c>
      <c r="I619">
        <v>59.789208999695497</v>
      </c>
      <c r="J619">
        <v>-1.35203604493167</v>
      </c>
      <c r="K619">
        <v>1277.87970099381</v>
      </c>
      <c r="L619">
        <v>1013.18023320028</v>
      </c>
      <c r="M619">
        <v>35.610877004796102</v>
      </c>
      <c r="N619">
        <v>0.61888665713046798</v>
      </c>
      <c r="O619">
        <v>14.254859611231</v>
      </c>
      <c r="P619">
        <v>135.32945199149799</v>
      </c>
    </row>
    <row r="620" spans="1:17" x14ac:dyDescent="0.3">
      <c r="A620" t="s">
        <v>1370</v>
      </c>
      <c r="B620" t="s">
        <v>1371</v>
      </c>
      <c r="C620" t="str">
        <f>IFERROR(VLOOKUP(Table1[[#This Row],[Ticker]],[1]!Table2[[Symbol]:[Industry]],2,FALSE),"-")</f>
        <v>-</v>
      </c>
      <c r="D620" t="s">
        <v>1372</v>
      </c>
      <c r="E620">
        <v>8150.9034872499997</v>
      </c>
      <c r="F620">
        <v>663.05</v>
      </c>
      <c r="G620">
        <v>-15.7961996656776</v>
      </c>
      <c r="H620">
        <v>-9.5558633777304998</v>
      </c>
      <c r="I620">
        <v>21.805994906819201</v>
      </c>
      <c r="J620">
        <v>-13.1442983167346</v>
      </c>
      <c r="K620">
        <v>651.59017591951203</v>
      </c>
      <c r="L620">
        <v>568.14353177684598</v>
      </c>
      <c r="M620">
        <v>40.641038408104698</v>
      </c>
      <c r="N620">
        <v>0.80712442247299798</v>
      </c>
      <c r="O620">
        <v>15.8886961767589</v>
      </c>
      <c r="P620">
        <v>62.931564074210499</v>
      </c>
      <c r="Q620">
        <v>0.13662055668640399</v>
      </c>
    </row>
    <row r="621" spans="1:17" hidden="1" x14ac:dyDescent="0.3">
      <c r="A621" t="s">
        <v>1373</v>
      </c>
      <c r="B621" t="s">
        <v>1374</v>
      </c>
      <c r="C621" t="str">
        <f>IFERROR(VLOOKUP(Table1[[#This Row],[Ticker]],[1]!Table2[[Symbol]:[Industry]],2,FALSE),"-")</f>
        <v>-</v>
      </c>
      <c r="D621" t="s">
        <v>552</v>
      </c>
      <c r="E621">
        <v>8118.1467692099995</v>
      </c>
      <c r="F621">
        <v>756.9</v>
      </c>
      <c r="G621">
        <v>8.8913131630877906</v>
      </c>
      <c r="H621">
        <v>-1.09987704687095</v>
      </c>
      <c r="I621">
        <v>7.0587627312151797</v>
      </c>
      <c r="J621">
        <v>-3.4813441410678601</v>
      </c>
      <c r="K621">
        <v>718.898998790527</v>
      </c>
      <c r="M621">
        <v>58.663602712371599</v>
      </c>
      <c r="N621">
        <v>0.930953841191269</v>
      </c>
      <c r="O621">
        <v>4.7694543532831304</v>
      </c>
      <c r="P621">
        <v>45.7960127130887</v>
      </c>
    </row>
    <row r="622" spans="1:17" x14ac:dyDescent="0.3">
      <c r="A622" t="s">
        <v>1375</v>
      </c>
      <c r="B622" t="s">
        <v>1376</v>
      </c>
      <c r="C622" t="str">
        <f>IFERROR(VLOOKUP(Table1[[#This Row],[Ticker]],[1]!Table2[[Symbol]:[Industry]],2,FALSE),"-")</f>
        <v>-</v>
      </c>
      <c r="D622" t="s">
        <v>141</v>
      </c>
      <c r="E622">
        <v>8110.6588215899901</v>
      </c>
      <c r="F622">
        <v>488.8</v>
      </c>
      <c r="G622">
        <v>59.925343497217902</v>
      </c>
      <c r="H622">
        <v>-16.329457706507299</v>
      </c>
      <c r="I622">
        <v>5.1501612272428803</v>
      </c>
      <c r="J622">
        <v>-3.4505862718091098</v>
      </c>
      <c r="K622">
        <v>527.64814451427901</v>
      </c>
      <c r="L622">
        <v>461.12057648899201</v>
      </c>
      <c r="M622">
        <v>35.569457110573197</v>
      </c>
      <c r="N622">
        <v>0.72752275956963497</v>
      </c>
      <c r="O622">
        <v>29.8690671031096</v>
      </c>
      <c r="P622">
        <v>105.148293228875</v>
      </c>
    </row>
    <row r="623" spans="1:17" hidden="1" x14ac:dyDescent="0.3">
      <c r="A623" t="s">
        <v>1377</v>
      </c>
      <c r="B623" t="s">
        <v>1378</v>
      </c>
      <c r="C623" t="str">
        <f>IFERROR(VLOOKUP(Table1[[#This Row],[Ticker]],[1]!Table2[[Symbol]:[Industry]],2,FALSE),"-")</f>
        <v>-</v>
      </c>
      <c r="D623" t="s">
        <v>46</v>
      </c>
      <c r="E623">
        <v>8103.0888084999997</v>
      </c>
      <c r="F623">
        <v>772.15</v>
      </c>
      <c r="G623">
        <v>223.56358293476001</v>
      </c>
      <c r="H623">
        <v>48.453262919586699</v>
      </c>
      <c r="I623">
        <v>257.73104535391502</v>
      </c>
      <c r="J623">
        <v>-7.5858326541585201</v>
      </c>
      <c r="K623">
        <v>529.92871076976405</v>
      </c>
      <c r="L623">
        <v>345.49876962774403</v>
      </c>
      <c r="M623">
        <v>76.7547084609336</v>
      </c>
      <c r="N623">
        <v>1.32578923957932</v>
      </c>
      <c r="O623">
        <v>10.043385352586901</v>
      </c>
      <c r="P623">
        <v>399.61177612423103</v>
      </c>
    </row>
    <row r="624" spans="1:17" x14ac:dyDescent="0.3">
      <c r="A624" t="s">
        <v>1379</v>
      </c>
      <c r="B624" t="s">
        <v>1380</v>
      </c>
      <c r="C624" t="str">
        <f>IFERROR(VLOOKUP(Table1[[#This Row],[Ticker]],[1]!Table2[[Symbol]:[Industry]],2,FALSE),"-")</f>
        <v>-</v>
      </c>
      <c r="D624" t="s">
        <v>215</v>
      </c>
      <c r="E624">
        <v>8101.5724471499998</v>
      </c>
      <c r="F624">
        <v>204.75</v>
      </c>
      <c r="G624">
        <v>-23.9228316812926</v>
      </c>
      <c r="H624">
        <v>-2.64581912286876</v>
      </c>
      <c r="I624">
        <v>-22.382959350009301</v>
      </c>
      <c r="J624">
        <v>-3.4926544503339598</v>
      </c>
      <c r="K624">
        <v>206.54767707375299</v>
      </c>
      <c r="L624">
        <v>198.76003918826899</v>
      </c>
      <c r="M624">
        <v>38.094244608328502</v>
      </c>
      <c r="N624">
        <v>1.80285373303542</v>
      </c>
      <c r="O624">
        <v>50.427350427350397</v>
      </c>
      <c r="P624">
        <v>41.744548286604299</v>
      </c>
      <c r="Q624">
        <v>9.7127335350387006E-2</v>
      </c>
    </row>
    <row r="625" spans="1:17" x14ac:dyDescent="0.3">
      <c r="A625" t="s">
        <v>1381</v>
      </c>
      <c r="B625" t="s">
        <v>1382</v>
      </c>
      <c r="C625" t="str">
        <f>IFERROR(VLOOKUP(Table1[[#This Row],[Ticker]],[1]!Table2[[Symbol]:[Industry]],2,FALSE),"-")</f>
        <v>-</v>
      </c>
      <c r="D625" t="s">
        <v>384</v>
      </c>
      <c r="E625">
        <v>8073.5164217399997</v>
      </c>
      <c r="F625">
        <v>1771.35</v>
      </c>
      <c r="G625">
        <v>96.550861215626796</v>
      </c>
      <c r="H625">
        <v>3.6410442071500202</v>
      </c>
      <c r="I625">
        <v>56.538801774503199</v>
      </c>
      <c r="J625">
        <v>-0.21856650093735999</v>
      </c>
      <c r="K625">
        <v>1706.2763689511901</v>
      </c>
      <c r="L625">
        <v>1361.5749704771399</v>
      </c>
      <c r="M625">
        <v>46.671754565606001</v>
      </c>
      <c r="N625">
        <v>0.496007709195594</v>
      </c>
      <c r="O625">
        <v>8.7193383577497396</v>
      </c>
      <c r="P625">
        <v>131.67015432906001</v>
      </c>
      <c r="Q625">
        <v>8.9406100958178997E-2</v>
      </c>
    </row>
    <row r="626" spans="1:17" x14ac:dyDescent="0.3">
      <c r="A626" t="s">
        <v>1383</v>
      </c>
      <c r="B626" t="s">
        <v>1384</v>
      </c>
      <c r="C626" t="str">
        <f>IFERROR(VLOOKUP(Table1[[#This Row],[Ticker]],[1]!Table2[[Symbol]:[Industry]],2,FALSE),"-")</f>
        <v>-</v>
      </c>
      <c r="D626" t="s">
        <v>54</v>
      </c>
      <c r="E626">
        <v>8063.5402811249996</v>
      </c>
      <c r="F626">
        <v>464.85</v>
      </c>
      <c r="G626">
        <v>-17.620337702370399</v>
      </c>
      <c r="H626">
        <v>-3.4920978323723602</v>
      </c>
      <c r="I626">
        <v>20.177354678343299</v>
      </c>
      <c r="J626">
        <v>0.72938728289908705</v>
      </c>
      <c r="K626">
        <v>452.85727033848599</v>
      </c>
      <c r="L626">
        <v>393.87250425669998</v>
      </c>
      <c r="M626">
        <v>39.940955208358901</v>
      </c>
      <c r="N626">
        <v>0.632742877432245</v>
      </c>
      <c r="O626">
        <v>15.843820587286199</v>
      </c>
      <c r="P626">
        <v>45.492957746478801</v>
      </c>
    </row>
    <row r="627" spans="1:17" x14ac:dyDescent="0.3">
      <c r="A627" t="s">
        <v>1385</v>
      </c>
      <c r="B627" t="s">
        <v>1386</v>
      </c>
      <c r="C627" t="str">
        <f>IFERROR(VLOOKUP(Table1[[#This Row],[Ticker]],[1]!Table2[[Symbol]:[Industry]],2,FALSE),"-")</f>
        <v>-</v>
      </c>
      <c r="D627" t="s">
        <v>573</v>
      </c>
      <c r="E627">
        <v>8036.9499271799996</v>
      </c>
      <c r="F627">
        <v>290.60000000000002</v>
      </c>
      <c r="G627">
        <v>-34.568047046951001</v>
      </c>
      <c r="H627">
        <v>16.092851480507701</v>
      </c>
      <c r="I627">
        <v>-8.3978598178925098E-2</v>
      </c>
      <c r="J627">
        <v>3.6029226946966002</v>
      </c>
      <c r="K627">
        <v>269.45151295454201</v>
      </c>
      <c r="L627">
        <v>263.25920376699497</v>
      </c>
      <c r="M627">
        <v>58.126939596846</v>
      </c>
      <c r="N627">
        <v>1.8413078490899499</v>
      </c>
      <c r="O627">
        <v>10.4439091534755</v>
      </c>
      <c r="P627">
        <v>32.090909090909101</v>
      </c>
      <c r="Q627">
        <v>-0.10425853883342499</v>
      </c>
    </row>
    <row r="628" spans="1:17" hidden="1" x14ac:dyDescent="0.3">
      <c r="A628" t="s">
        <v>1387</v>
      </c>
      <c r="B628" t="s">
        <v>1388</v>
      </c>
      <c r="C628" t="str">
        <f>IFERROR(VLOOKUP(Table1[[#This Row],[Ticker]],[1]!Table2[[Symbol]:[Industry]],2,FALSE),"-")</f>
        <v>-</v>
      </c>
      <c r="D628" t="s">
        <v>231</v>
      </c>
      <c r="E628">
        <v>8032.0928965200001</v>
      </c>
      <c r="F628">
        <v>1524.2</v>
      </c>
      <c r="G628">
        <v>6411.5649902905498</v>
      </c>
      <c r="H628">
        <v>-6.0452696723193204</v>
      </c>
      <c r="I628">
        <v>279.36920707368898</v>
      </c>
      <c r="J628">
        <v>-2.0090536585100698</v>
      </c>
      <c r="K628">
        <v>1359.0793759739199</v>
      </c>
      <c r="L628">
        <v>749.96222839904601</v>
      </c>
      <c r="M628">
        <v>57.243070759042801</v>
      </c>
      <c r="N628">
        <v>0.493713484120062</v>
      </c>
      <c r="O628">
        <v>7.9254690985435001</v>
      </c>
    </row>
    <row r="629" spans="1:17" x14ac:dyDescent="0.3">
      <c r="A629" t="s">
        <v>1389</v>
      </c>
      <c r="B629" t="s">
        <v>1390</v>
      </c>
      <c r="C629" t="str">
        <f>IFERROR(VLOOKUP(Table1[[#This Row],[Ticker]],[1]!Table2[[Symbol]:[Industry]],2,FALSE),"-")</f>
        <v>-</v>
      </c>
      <c r="D629" t="s">
        <v>46</v>
      </c>
      <c r="E629">
        <v>8000.8832131199997</v>
      </c>
      <c r="F629">
        <v>547.20000000000005</v>
      </c>
      <c r="G629">
        <v>43.483089954474401</v>
      </c>
      <c r="H629">
        <v>10.2053212531213</v>
      </c>
      <c r="I629">
        <v>5.77685094254681</v>
      </c>
      <c r="J629">
        <v>2.4797150214950801</v>
      </c>
      <c r="K629">
        <v>521.49552889884797</v>
      </c>
      <c r="L629">
        <v>450.02744815297399</v>
      </c>
      <c r="M629">
        <v>52.668428839136403</v>
      </c>
      <c r="N629">
        <v>0.78346721023244104</v>
      </c>
      <c r="O629">
        <v>7.4561403508771802</v>
      </c>
      <c r="P629">
        <v>91.161572052401695</v>
      </c>
      <c r="Q629">
        <v>1.3107895579529999E-3</v>
      </c>
    </row>
    <row r="630" spans="1:17" x14ac:dyDescent="0.3">
      <c r="A630" t="s">
        <v>1391</v>
      </c>
      <c r="B630" t="s">
        <v>1392</v>
      </c>
      <c r="C630" t="str">
        <f>IFERROR(VLOOKUP(Table1[[#This Row],[Ticker]],[1]!Table2[[Symbol]:[Industry]],2,FALSE),"-")</f>
        <v>-</v>
      </c>
      <c r="D630" t="s">
        <v>706</v>
      </c>
      <c r="E630">
        <v>7951.74602736</v>
      </c>
      <c r="F630">
        <v>469.4</v>
      </c>
      <c r="G630">
        <v>-3.4747567359431399</v>
      </c>
      <c r="H630">
        <v>-8.2032215960531598</v>
      </c>
      <c r="I630">
        <v>11.2689262223174</v>
      </c>
      <c r="J630">
        <v>-4.6943730465590496</v>
      </c>
      <c r="K630">
        <v>486.82828675187602</v>
      </c>
      <c r="L630">
        <v>433.43023246473098</v>
      </c>
      <c r="M630">
        <v>42.870270968412903</v>
      </c>
      <c r="N630">
        <v>0.24618012117416499</v>
      </c>
      <c r="O630">
        <v>36.077971878994397</v>
      </c>
      <c r="P630">
        <v>47.101222187402001</v>
      </c>
      <c r="Q630">
        <v>5.9381618735485003E-2</v>
      </c>
    </row>
    <row r="631" spans="1:17" x14ac:dyDescent="0.3">
      <c r="A631" t="s">
        <v>1393</v>
      </c>
      <c r="B631" t="s">
        <v>1394</v>
      </c>
      <c r="C631" t="str">
        <f>IFERROR(VLOOKUP(Table1[[#This Row],[Ticker]],[1]!Table2[[Symbol]:[Industry]],2,FALSE),"-")</f>
        <v>-</v>
      </c>
      <c r="D631" t="s">
        <v>225</v>
      </c>
      <c r="E631">
        <v>7947.93344832</v>
      </c>
      <c r="F631">
        <v>7162.2</v>
      </c>
      <c r="G631">
        <v>25.7645122920568</v>
      </c>
      <c r="H631">
        <v>2.7216643441793398</v>
      </c>
      <c r="I631">
        <v>-4.34745864396145</v>
      </c>
      <c r="J631">
        <v>0.656822783855044</v>
      </c>
      <c r="K631">
        <v>6929.6384818472898</v>
      </c>
      <c r="L631">
        <v>6344.0213975802299</v>
      </c>
      <c r="M631">
        <v>60.8514618518387</v>
      </c>
      <c r="N631">
        <v>1.0451860438266301</v>
      </c>
      <c r="O631">
        <v>9.2541397894501696</v>
      </c>
      <c r="P631">
        <v>62.408163265306101</v>
      </c>
      <c r="Q631">
        <v>3.0841545324939001E-2</v>
      </c>
    </row>
    <row r="632" spans="1:17" x14ac:dyDescent="0.3">
      <c r="A632" t="s">
        <v>1395</v>
      </c>
      <c r="B632" t="s">
        <v>1396</v>
      </c>
      <c r="C632" t="str">
        <f>IFERROR(VLOOKUP(Table1[[#This Row],[Ticker]],[1]!Table2[[Symbol]:[Industry]],2,FALSE),"-")</f>
        <v>-</v>
      </c>
      <c r="D632" t="s">
        <v>89</v>
      </c>
      <c r="E632">
        <v>7914.8944285449998</v>
      </c>
      <c r="F632">
        <v>3233.15</v>
      </c>
      <c r="G632">
        <v>68.548826233088406</v>
      </c>
      <c r="H632">
        <v>3.68945725997024</v>
      </c>
      <c r="I632">
        <v>7.0660925420421998</v>
      </c>
      <c r="J632">
        <v>7.7418560904767002</v>
      </c>
      <c r="K632">
        <v>3016.8470512396998</v>
      </c>
      <c r="L632">
        <v>2526.2775544512301</v>
      </c>
      <c r="M632">
        <v>55.130717196942399</v>
      </c>
      <c r="N632">
        <v>1.7694281888376699</v>
      </c>
      <c r="O632">
        <v>7.7896169370428003</v>
      </c>
      <c r="P632">
        <v>108.449115115566</v>
      </c>
      <c r="Q632">
        <v>0.19105532127890301</v>
      </c>
    </row>
    <row r="633" spans="1:17" x14ac:dyDescent="0.3">
      <c r="A633" t="s">
        <v>1397</v>
      </c>
      <c r="B633" t="s">
        <v>1398</v>
      </c>
      <c r="C633" t="str">
        <f>IFERROR(VLOOKUP(Table1[[#This Row],[Ticker]],[1]!Table2[[Symbol]:[Industry]],2,FALSE),"-")</f>
        <v>-</v>
      </c>
      <c r="D633" t="s">
        <v>443</v>
      </c>
      <c r="E633">
        <v>7908.6408914800004</v>
      </c>
      <c r="F633">
        <v>500.2</v>
      </c>
      <c r="G633">
        <v>-36.553104865012997</v>
      </c>
      <c r="H633">
        <v>-8.7227434618379895</v>
      </c>
      <c r="I633">
        <v>-9.6345061151089499</v>
      </c>
      <c r="J633">
        <v>0.75250210270058004</v>
      </c>
      <c r="K633">
        <v>515.27448070195896</v>
      </c>
      <c r="L633">
        <v>495.83248537830502</v>
      </c>
      <c r="M633">
        <v>46.708452627754703</v>
      </c>
      <c r="N633">
        <v>0.626298626150667</v>
      </c>
      <c r="O633">
        <v>26.729308276689299</v>
      </c>
      <c r="P633">
        <v>24.180734856007899</v>
      </c>
      <c r="Q633">
        <v>-2.3233868344568E-2</v>
      </c>
    </row>
    <row r="634" spans="1:17" x14ac:dyDescent="0.3">
      <c r="A634" t="s">
        <v>1399</v>
      </c>
      <c r="B634" t="s">
        <v>1400</v>
      </c>
      <c r="C634" t="str">
        <f>IFERROR(VLOOKUP(Table1[[#This Row],[Ticker]],[1]!Table2[[Symbol]:[Industry]],2,FALSE),"-")</f>
        <v>-</v>
      </c>
      <c r="D634" t="s">
        <v>1401</v>
      </c>
      <c r="E634">
        <v>7869.6418993959996</v>
      </c>
      <c r="F634">
        <v>247.16</v>
      </c>
      <c r="G634">
        <v>-9.8226611794376808</v>
      </c>
      <c r="H634">
        <v>12.8526156570606</v>
      </c>
      <c r="I634">
        <v>15.568075877862899</v>
      </c>
      <c r="J634">
        <v>-2.2855088502558201</v>
      </c>
      <c r="K634">
        <v>227.929278043545</v>
      </c>
      <c r="L634">
        <v>205.19483623823299</v>
      </c>
      <c r="M634">
        <v>52.474169330592098</v>
      </c>
      <c r="N634">
        <v>0.91442326050794798</v>
      </c>
      <c r="O634">
        <v>7.7844311377245301</v>
      </c>
      <c r="P634">
        <v>45.731132075471699</v>
      </c>
      <c r="Q634">
        <v>-2.6245936340250998E-2</v>
      </c>
    </row>
    <row r="635" spans="1:17" x14ac:dyDescent="0.3">
      <c r="A635" t="s">
        <v>1402</v>
      </c>
      <c r="B635" t="s">
        <v>1403</v>
      </c>
      <c r="C635" t="str">
        <f>IFERROR(VLOOKUP(Table1[[#This Row],[Ticker]],[1]!Table2[[Symbol]:[Industry]],2,FALSE),"-")</f>
        <v>-</v>
      </c>
      <c r="D635" t="s">
        <v>204</v>
      </c>
      <c r="E635">
        <v>7851.8962928399997</v>
      </c>
      <c r="F635">
        <v>1454.1</v>
      </c>
      <c r="G635">
        <v>22.916729718412601</v>
      </c>
      <c r="H635">
        <v>2.3585510519680501</v>
      </c>
      <c r="I635">
        <v>29.159658509061501</v>
      </c>
      <c r="J635">
        <v>-2.76558616864286</v>
      </c>
      <c r="K635">
        <v>1386.1025295238001</v>
      </c>
      <c r="L635">
        <v>1153.6529679764899</v>
      </c>
      <c r="M635">
        <v>37.918676475966997</v>
      </c>
      <c r="N635">
        <v>0.47415285791355299</v>
      </c>
      <c r="O635">
        <v>6.5951447630836899</v>
      </c>
      <c r="P635">
        <v>77.221206581352803</v>
      </c>
      <c r="Q635">
        <v>6.5768655703982007E-2</v>
      </c>
    </row>
    <row r="636" spans="1:17" x14ac:dyDescent="0.3">
      <c r="A636" t="s">
        <v>1404</v>
      </c>
      <c r="B636" t="s">
        <v>1405</v>
      </c>
      <c r="C636" t="str">
        <f>IFERROR(VLOOKUP(Table1[[#This Row],[Ticker]],[1]!Table2[[Symbol]:[Industry]],2,FALSE),"-")</f>
        <v>-</v>
      </c>
      <c r="D636" t="s">
        <v>1406</v>
      </c>
      <c r="E636">
        <v>7842.2129708000002</v>
      </c>
      <c r="F636">
        <v>1261</v>
      </c>
      <c r="G636">
        <v>124.74986793772101</v>
      </c>
      <c r="H636">
        <v>-5.7729461822233104</v>
      </c>
      <c r="I636">
        <v>52.113697304762198</v>
      </c>
      <c r="J636">
        <v>-7.1290841338226096</v>
      </c>
      <c r="K636">
        <v>1259.85033098857</v>
      </c>
      <c r="L636">
        <v>959.56442152220995</v>
      </c>
      <c r="M636">
        <v>31.353297564558801</v>
      </c>
      <c r="N636">
        <v>0.53862786958231101</v>
      </c>
      <c r="O636">
        <v>12.6090404440919</v>
      </c>
      <c r="P636">
        <v>189.585486278562</v>
      </c>
      <c r="Q636">
        <v>0.15575123362653601</v>
      </c>
    </row>
    <row r="637" spans="1:17" hidden="1" x14ac:dyDescent="0.3">
      <c r="A637" t="s">
        <v>1407</v>
      </c>
      <c r="B637" t="s">
        <v>1408</v>
      </c>
      <c r="C637" t="str">
        <f>IFERROR(VLOOKUP(Table1[[#This Row],[Ticker]],[1]!Table2[[Symbol]:[Industry]],2,FALSE),"-")</f>
        <v>-</v>
      </c>
      <c r="D637" t="s">
        <v>257</v>
      </c>
      <c r="E637">
        <v>7818.7988488049996</v>
      </c>
      <c r="F637">
        <v>3405.15</v>
      </c>
      <c r="G637">
        <v>31.311702779137399</v>
      </c>
      <c r="H637">
        <v>-4.3040045272080096</v>
      </c>
      <c r="I637">
        <v>66.669413218619496</v>
      </c>
      <c r="J637">
        <v>-10.966725985443301</v>
      </c>
      <c r="K637">
        <v>3230.3357880682702</v>
      </c>
      <c r="L637">
        <v>2580.7865122154799</v>
      </c>
      <c r="M637">
        <v>39.017815758803103</v>
      </c>
      <c r="N637">
        <v>0.73163041749388003</v>
      </c>
      <c r="O637">
        <v>15.501519756838899</v>
      </c>
      <c r="P637">
        <v>122.195758564437</v>
      </c>
      <c r="Q637">
        <v>0.145998980004961</v>
      </c>
    </row>
    <row r="638" spans="1:17" x14ac:dyDescent="0.3">
      <c r="A638" t="s">
        <v>1409</v>
      </c>
      <c r="B638" t="s">
        <v>1410</v>
      </c>
      <c r="C638" t="str">
        <f>IFERROR(VLOOKUP(Table1[[#This Row],[Ticker]],[1]!Table2[[Symbol]:[Industry]],2,FALSE),"-")</f>
        <v>-</v>
      </c>
      <c r="D638" t="s">
        <v>46</v>
      </c>
      <c r="E638">
        <v>7813.1255263839903</v>
      </c>
      <c r="F638">
        <v>46.51</v>
      </c>
      <c r="G638">
        <v>36.427491974693901</v>
      </c>
      <c r="H638">
        <v>-10.5495120286025</v>
      </c>
      <c r="I638">
        <v>1.3149190194019</v>
      </c>
      <c r="J638">
        <v>-3.9931551227587101</v>
      </c>
      <c r="K638">
        <v>47.684367561893197</v>
      </c>
      <c r="L638">
        <v>39.6598057469837</v>
      </c>
      <c r="M638">
        <v>37.556012653149303</v>
      </c>
      <c r="N638">
        <v>0.37666379723108001</v>
      </c>
      <c r="O638">
        <v>23.6293270264459</v>
      </c>
      <c r="P638">
        <v>107.49284909962699</v>
      </c>
      <c r="Q638">
        <v>0.140309737611124</v>
      </c>
    </row>
    <row r="639" spans="1:17" x14ac:dyDescent="0.3">
      <c r="A639" t="s">
        <v>1411</v>
      </c>
      <c r="B639" t="s">
        <v>1412</v>
      </c>
      <c r="C639" t="str">
        <f>IFERROR(VLOOKUP(Table1[[#This Row],[Ticker]],[1]!Table2[[Symbol]:[Industry]],2,FALSE),"-")</f>
        <v>-</v>
      </c>
      <c r="D639" t="s">
        <v>204</v>
      </c>
      <c r="E639">
        <v>7812.0238687999999</v>
      </c>
      <c r="F639">
        <v>1928</v>
      </c>
      <c r="G639">
        <v>64.4752322349254</v>
      </c>
      <c r="H639">
        <v>1.9208475437979</v>
      </c>
      <c r="I639">
        <v>21.6390086900428</v>
      </c>
      <c r="J639">
        <v>-9.45141788146843</v>
      </c>
      <c r="K639">
        <v>1840.77266249525</v>
      </c>
      <c r="L639">
        <v>1474.2730939881001</v>
      </c>
      <c r="M639">
        <v>37.856481630700898</v>
      </c>
      <c r="N639">
        <v>0.473259972430631</v>
      </c>
      <c r="O639">
        <v>12.655601659750999</v>
      </c>
      <c r="P639">
        <v>126.823529411764</v>
      </c>
      <c r="Q639">
        <v>5.2577088127549999E-2</v>
      </c>
    </row>
    <row r="640" spans="1:17" x14ac:dyDescent="0.3">
      <c r="A640" t="s">
        <v>1413</v>
      </c>
      <c r="B640" t="s">
        <v>1414</v>
      </c>
      <c r="C640" t="str">
        <f>IFERROR(VLOOKUP(Table1[[#This Row],[Ticker]],[1]!Table2[[Symbol]:[Industry]],2,FALSE),"-")</f>
        <v>-</v>
      </c>
      <c r="D640" t="s">
        <v>46</v>
      </c>
      <c r="E640">
        <v>7803.81194865</v>
      </c>
      <c r="F640">
        <v>571.65</v>
      </c>
      <c r="G640">
        <v>79.340823369648504</v>
      </c>
      <c r="H640">
        <v>3.1001606854597701</v>
      </c>
      <c r="I640">
        <v>58.192429354996001</v>
      </c>
      <c r="J640">
        <v>-5.1678984977210298</v>
      </c>
      <c r="K640">
        <v>528.60678604874101</v>
      </c>
      <c r="L640">
        <v>408.935321578779</v>
      </c>
      <c r="M640">
        <v>46.474071489122203</v>
      </c>
      <c r="N640">
        <v>1.2921227364275401</v>
      </c>
      <c r="O640">
        <v>8.2830403218752799</v>
      </c>
      <c r="P640">
        <v>136.95336787564699</v>
      </c>
      <c r="Q640">
        <v>0.21006319097369899</v>
      </c>
    </row>
    <row r="641" spans="1:17" hidden="1" x14ac:dyDescent="0.3">
      <c r="A641" t="s">
        <v>1415</v>
      </c>
      <c r="B641" t="s">
        <v>1416</v>
      </c>
      <c r="C641" t="str">
        <f>IFERROR(VLOOKUP(Table1[[#This Row],[Ticker]],[1]!Table2[[Symbol]:[Industry]],2,FALSE),"-")</f>
        <v>-</v>
      </c>
      <c r="D641" t="s">
        <v>46</v>
      </c>
      <c r="E641">
        <v>7789.7024754000004</v>
      </c>
      <c r="F641">
        <v>721.2</v>
      </c>
      <c r="G641">
        <v>1965.2275230529699</v>
      </c>
      <c r="H641">
        <v>-78.026138147030096</v>
      </c>
      <c r="I641">
        <v>296.34733973854202</v>
      </c>
      <c r="J641">
        <v>-80.455239679643</v>
      </c>
      <c r="K641">
        <v>580.25531953949701</v>
      </c>
      <c r="L641">
        <v>332.67165184818299</v>
      </c>
      <c r="M641">
        <v>67.647093113301494</v>
      </c>
      <c r="N641">
        <v>0.82860050064609503</v>
      </c>
      <c r="O641">
        <v>4.5452024403771496</v>
      </c>
      <c r="P641">
        <v>2199.0117947083199</v>
      </c>
    </row>
    <row r="642" spans="1:17" x14ac:dyDescent="0.3">
      <c r="A642" t="s">
        <v>1417</v>
      </c>
      <c r="B642" t="s">
        <v>1418</v>
      </c>
      <c r="C642" t="str">
        <f>IFERROR(VLOOKUP(Table1[[#This Row],[Ticker]],[1]!Table2[[Symbol]:[Industry]],2,FALSE),"-")</f>
        <v>-</v>
      </c>
      <c r="D642" t="s">
        <v>1419</v>
      </c>
      <c r="E642">
        <v>7789.41387708</v>
      </c>
      <c r="F642">
        <v>382.8</v>
      </c>
      <c r="G642">
        <v>27.367771914782502</v>
      </c>
      <c r="H642">
        <v>-18.286400135147801</v>
      </c>
      <c r="I642">
        <v>23.267492751334999</v>
      </c>
      <c r="J642">
        <v>-5.0163166736258402</v>
      </c>
      <c r="K642">
        <v>446.89240085896699</v>
      </c>
      <c r="L642">
        <v>388.61124276951199</v>
      </c>
      <c r="M642">
        <v>20.721600600957501</v>
      </c>
      <c r="N642">
        <v>0.54258511523094999</v>
      </c>
      <c r="O642">
        <v>53.6050156739811</v>
      </c>
      <c r="P642">
        <v>84.882878531755594</v>
      </c>
      <c r="Q642">
        <v>8.8470394758861995E-2</v>
      </c>
    </row>
    <row r="643" spans="1:17" hidden="1" x14ac:dyDescent="0.3">
      <c r="A643" t="s">
        <v>1420</v>
      </c>
      <c r="B643" t="s">
        <v>1421</v>
      </c>
      <c r="C643" t="str">
        <f>IFERROR(VLOOKUP(Table1[[#This Row],[Ticker]],[1]!Table2[[Symbol]:[Industry]],2,FALSE),"-")</f>
        <v>-</v>
      </c>
      <c r="D643" t="s">
        <v>21</v>
      </c>
      <c r="E643">
        <v>7754.9232424000002</v>
      </c>
      <c r="F643">
        <v>132.69999999999999</v>
      </c>
      <c r="G643">
        <v>39.1079798750037</v>
      </c>
      <c r="H643">
        <v>-7.5403867694219802</v>
      </c>
      <c r="I643">
        <v>-7.4669828008972496</v>
      </c>
      <c r="J643">
        <v>11.304928166560099</v>
      </c>
      <c r="K643">
        <v>124.18389396915801</v>
      </c>
      <c r="L643">
        <v>109.483983874714</v>
      </c>
      <c r="M643">
        <v>73.785835894544803</v>
      </c>
      <c r="N643">
        <v>1.93600192698157</v>
      </c>
      <c r="O643">
        <v>7.9125847776940503</v>
      </c>
      <c r="P643">
        <v>71.469182064866203</v>
      </c>
      <c r="Q643">
        <v>0.284317100304806</v>
      </c>
    </row>
    <row r="644" spans="1:17" x14ac:dyDescent="0.3">
      <c r="A644" t="s">
        <v>1422</v>
      </c>
      <c r="B644" t="s">
        <v>1423</v>
      </c>
      <c r="C644" t="str">
        <f>IFERROR(VLOOKUP(Table1[[#This Row],[Ticker]],[1]!Table2[[Symbol]:[Industry]],2,FALSE),"-")</f>
        <v>-</v>
      </c>
      <c r="D644" t="s">
        <v>204</v>
      </c>
      <c r="E644">
        <v>7754.6181009000002</v>
      </c>
      <c r="F644">
        <v>539.85</v>
      </c>
      <c r="G644">
        <v>38.4792029586662</v>
      </c>
      <c r="H644">
        <v>10.5595894603175</v>
      </c>
      <c r="I644">
        <v>42.436971359070803</v>
      </c>
      <c r="J644">
        <v>-3.0854653024219501E-2</v>
      </c>
      <c r="K644">
        <v>489.91947120808902</v>
      </c>
      <c r="L644">
        <v>405.22430717007097</v>
      </c>
      <c r="M644">
        <v>59.781144847445098</v>
      </c>
      <c r="N644">
        <v>1.0295677471747999</v>
      </c>
      <c r="O644">
        <v>1.88015189404464</v>
      </c>
      <c r="P644">
        <v>98.803167004234894</v>
      </c>
      <c r="Q644">
        <v>0.15777173117985199</v>
      </c>
    </row>
    <row r="645" spans="1:17" x14ac:dyDescent="0.3">
      <c r="A645" t="s">
        <v>1424</v>
      </c>
      <c r="B645" t="s">
        <v>1425</v>
      </c>
      <c r="C645" t="str">
        <f>IFERROR(VLOOKUP(Table1[[#This Row],[Ticker]],[1]!Table2[[Symbol]:[Industry]],2,FALSE),"-")</f>
        <v>-</v>
      </c>
      <c r="D645" t="s">
        <v>132</v>
      </c>
      <c r="E645">
        <v>7754.2525618649997</v>
      </c>
      <c r="F645">
        <v>436.65</v>
      </c>
      <c r="G645">
        <v>-49.9833800478944</v>
      </c>
      <c r="H645">
        <v>-12.7830511229465</v>
      </c>
      <c r="I645">
        <v>-32.434677427289898</v>
      </c>
      <c r="J645">
        <v>-4.7736150908921404</v>
      </c>
      <c r="K645">
        <v>452.41870984676399</v>
      </c>
      <c r="L645">
        <v>480.29106416045198</v>
      </c>
      <c r="M645">
        <v>50.102411322857897</v>
      </c>
      <c r="N645">
        <v>0.51851703310707498</v>
      </c>
      <c r="O645">
        <v>61.502347417840397</v>
      </c>
      <c r="P645">
        <v>13.092463092462999</v>
      </c>
      <c r="Q645">
        <v>2.9364792408657001E-2</v>
      </c>
    </row>
    <row r="646" spans="1:17" x14ac:dyDescent="0.3">
      <c r="A646" t="s">
        <v>1426</v>
      </c>
      <c r="B646" t="s">
        <v>1427</v>
      </c>
      <c r="C646" t="str">
        <f>IFERROR(VLOOKUP(Table1[[#This Row],[Ticker]],[1]!Table2[[Symbol]:[Industry]],2,FALSE),"-")</f>
        <v>-</v>
      </c>
      <c r="D646" t="s">
        <v>276</v>
      </c>
      <c r="E646">
        <v>7675.7684381299996</v>
      </c>
      <c r="F646">
        <v>1847.35</v>
      </c>
      <c r="G646">
        <v>49.045006202922004</v>
      </c>
      <c r="H646">
        <v>1.84620795097139</v>
      </c>
      <c r="I646">
        <v>40.162533036728703</v>
      </c>
      <c r="J646">
        <v>-6.3392571040713799</v>
      </c>
      <c r="K646">
        <v>1702.9783797098</v>
      </c>
      <c r="L646">
        <v>1358.0304030807099</v>
      </c>
      <c r="M646">
        <v>44.249800498682603</v>
      </c>
      <c r="N646">
        <v>0.72171455504413495</v>
      </c>
      <c r="O646">
        <v>9.6706092510894006</v>
      </c>
      <c r="P646">
        <v>111.82777204449</v>
      </c>
      <c r="Q646">
        <v>9.5604447060317996E-2</v>
      </c>
    </row>
    <row r="647" spans="1:17" x14ac:dyDescent="0.3">
      <c r="A647" t="s">
        <v>1428</v>
      </c>
      <c r="B647" t="s">
        <v>1429</v>
      </c>
      <c r="C647" t="str">
        <f>IFERROR(VLOOKUP(Table1[[#This Row],[Ticker]],[1]!Table2[[Symbol]:[Industry]],2,FALSE),"-")</f>
        <v>-</v>
      </c>
      <c r="D647" t="s">
        <v>231</v>
      </c>
      <c r="E647">
        <v>7627.0509181899997</v>
      </c>
      <c r="F647">
        <v>1976.15</v>
      </c>
      <c r="G647">
        <v>-16.9426641025014</v>
      </c>
      <c r="H647">
        <v>-11.474326404566501</v>
      </c>
      <c r="I647">
        <v>6.2644707924830998</v>
      </c>
      <c r="J647">
        <v>-2.8993716243562702</v>
      </c>
      <c r="K647">
        <v>2094.6876195820701</v>
      </c>
      <c r="L647">
        <v>1997.13319035479</v>
      </c>
      <c r="M647">
        <v>31.984919994498402</v>
      </c>
      <c r="N647">
        <v>0.42618090473195702</v>
      </c>
      <c r="O647">
        <v>38.805252637704598</v>
      </c>
      <c r="P647">
        <v>35.176824680210601</v>
      </c>
      <c r="Q647">
        <v>-2.7864093797381001E-2</v>
      </c>
    </row>
    <row r="648" spans="1:17" x14ac:dyDescent="0.3">
      <c r="A648" t="s">
        <v>1430</v>
      </c>
      <c r="B648" t="s">
        <v>1431</v>
      </c>
      <c r="C648" t="str">
        <f>IFERROR(VLOOKUP(Table1[[#This Row],[Ticker]],[1]!Table2[[Symbol]:[Industry]],2,FALSE),"-")</f>
        <v>-</v>
      </c>
      <c r="D648" t="s">
        <v>627</v>
      </c>
      <c r="E648">
        <v>7562.4484667399902</v>
      </c>
      <c r="F648">
        <v>539.4</v>
      </c>
      <c r="G648">
        <v>21.514811217415801</v>
      </c>
      <c r="H648">
        <v>-9.4718682123382703</v>
      </c>
      <c r="I648">
        <v>-8.7787104513400607</v>
      </c>
      <c r="J648">
        <v>-10.004679427844</v>
      </c>
      <c r="K648">
        <v>547.38317665400496</v>
      </c>
      <c r="L648">
        <v>507.126234148702</v>
      </c>
      <c r="M648">
        <v>30.0678529957272</v>
      </c>
      <c r="N648">
        <v>1.43966919505862</v>
      </c>
      <c r="O648">
        <v>23.470522803114498</v>
      </c>
      <c r="P648">
        <v>66.893564356435604</v>
      </c>
      <c r="Q648">
        <v>8.0803314442514998E-2</v>
      </c>
    </row>
    <row r="649" spans="1:17" x14ac:dyDescent="0.3">
      <c r="A649" t="s">
        <v>1432</v>
      </c>
      <c r="B649" t="s">
        <v>1433</v>
      </c>
      <c r="C649" t="str">
        <f>IFERROR(VLOOKUP(Table1[[#This Row],[Ticker]],[1]!Table2[[Symbol]:[Industry]],2,FALSE),"-")</f>
        <v>-</v>
      </c>
      <c r="D649" t="s">
        <v>276</v>
      </c>
      <c r="E649">
        <v>7542.5128740699902</v>
      </c>
      <c r="F649">
        <v>3246.55</v>
      </c>
      <c r="G649">
        <v>132.63182740167201</v>
      </c>
      <c r="H649">
        <v>30.800045882670499</v>
      </c>
      <c r="I649">
        <v>57.216644716698298</v>
      </c>
      <c r="J649">
        <v>-5.49513390090718</v>
      </c>
      <c r="K649">
        <v>2715.5579283985098</v>
      </c>
      <c r="L649">
        <v>2018.7950639651001</v>
      </c>
      <c r="M649">
        <v>58.381797203957703</v>
      </c>
      <c r="N649">
        <v>0.86664803590971196</v>
      </c>
      <c r="O649">
        <v>9.2852412561026103</v>
      </c>
      <c r="P649">
        <v>174.29452517742399</v>
      </c>
      <c r="Q649">
        <v>0.136312828862869</v>
      </c>
    </row>
    <row r="650" spans="1:17" x14ac:dyDescent="0.3">
      <c r="A650" t="s">
        <v>1434</v>
      </c>
      <c r="B650" t="s">
        <v>1435</v>
      </c>
      <c r="C650" t="str">
        <f>IFERROR(VLOOKUP(Table1[[#This Row],[Ticker]],[1]!Table2[[Symbol]:[Industry]],2,FALSE),"-")</f>
        <v>-</v>
      </c>
      <c r="D650" t="s">
        <v>730</v>
      </c>
      <c r="E650">
        <v>7530.7899333149899</v>
      </c>
      <c r="F650">
        <v>233.97</v>
      </c>
      <c r="G650">
        <v>17.502679353046901</v>
      </c>
      <c r="H650">
        <v>-8.6821069829001196</v>
      </c>
      <c r="I650">
        <v>9.6655209077396496</v>
      </c>
      <c r="J650">
        <v>-4.4516671650901998</v>
      </c>
      <c r="K650">
        <v>244.81270796677501</v>
      </c>
      <c r="L650">
        <v>199.19524279967999</v>
      </c>
      <c r="M650">
        <v>31.109406160115402</v>
      </c>
      <c r="N650">
        <v>0.35332885358830801</v>
      </c>
      <c r="O650">
        <v>26.721374535196802</v>
      </c>
      <c r="P650">
        <v>111.355013550135</v>
      </c>
      <c r="Q650">
        <v>0.18615682576193601</v>
      </c>
    </row>
    <row r="651" spans="1:17" x14ac:dyDescent="0.3">
      <c r="A651" t="s">
        <v>1436</v>
      </c>
      <c r="B651" t="s">
        <v>1437</v>
      </c>
      <c r="C651" t="str">
        <f>IFERROR(VLOOKUP(Table1[[#This Row],[Ticker]],[1]!Table2[[Symbol]:[Industry]],2,FALSE),"-")</f>
        <v>-</v>
      </c>
      <c r="D651" t="s">
        <v>204</v>
      </c>
      <c r="E651">
        <v>7521.5576401199996</v>
      </c>
      <c r="F651">
        <v>2620.4</v>
      </c>
      <c r="G651">
        <v>129.82994816491299</v>
      </c>
      <c r="H651">
        <v>10.582905435952499</v>
      </c>
      <c r="I651">
        <v>71.412645913962507</v>
      </c>
      <c r="J651">
        <v>-2.5026724934921001</v>
      </c>
      <c r="K651">
        <v>2424.3845652955001</v>
      </c>
      <c r="L651">
        <v>1790.0902762066</v>
      </c>
      <c r="M651">
        <v>45.014748022927797</v>
      </c>
      <c r="N651">
        <v>0.62166510693534205</v>
      </c>
      <c r="O651">
        <v>12.658372767516401</v>
      </c>
      <c r="P651">
        <v>203.076567198704</v>
      </c>
      <c r="Q651">
        <v>0.15930159263625099</v>
      </c>
    </row>
    <row r="652" spans="1:17" hidden="1" x14ac:dyDescent="0.3">
      <c r="A652" t="s">
        <v>1438</v>
      </c>
      <c r="B652" t="s">
        <v>1439</v>
      </c>
      <c r="C652" t="str">
        <f>IFERROR(VLOOKUP(Table1[[#This Row],[Ticker]],[1]!Table2[[Symbol]:[Industry]],2,FALSE),"-")</f>
        <v>-</v>
      </c>
      <c r="D652" t="s">
        <v>1440</v>
      </c>
      <c r="E652">
        <v>7501.0824000000002</v>
      </c>
      <c r="F652">
        <v>3600.75</v>
      </c>
      <c r="G652">
        <v>833.98202508821896</v>
      </c>
      <c r="H652">
        <v>11.0297888168543</v>
      </c>
      <c r="I652">
        <v>128.24753217187001</v>
      </c>
      <c r="J652">
        <v>4.6479496010761601</v>
      </c>
      <c r="K652">
        <v>3143.1844870416298</v>
      </c>
      <c r="L652">
        <v>2070.4117667883502</v>
      </c>
      <c r="M652">
        <v>63.228937572312603</v>
      </c>
      <c r="N652">
        <v>0.86442043423918602</v>
      </c>
      <c r="O652">
        <v>9.6993681871832198</v>
      </c>
      <c r="P652">
        <v>943.695652173913</v>
      </c>
    </row>
    <row r="653" spans="1:17" hidden="1" x14ac:dyDescent="0.3">
      <c r="A653" t="s">
        <v>1441</v>
      </c>
      <c r="B653" t="s">
        <v>1442</v>
      </c>
      <c r="C653" t="str">
        <f>IFERROR(VLOOKUP(Table1[[#This Row],[Ticker]],[1]!Table2[[Symbol]:[Industry]],2,FALSE),"-")</f>
        <v>-</v>
      </c>
      <c r="D653" t="s">
        <v>989</v>
      </c>
      <c r="E653">
        <v>7498.0859743999999</v>
      </c>
      <c r="F653">
        <v>794.8</v>
      </c>
      <c r="G653">
        <v>529.24557801170897</v>
      </c>
      <c r="H653">
        <v>-11.2370662780927</v>
      </c>
      <c r="I653">
        <v>103.45906762372699</v>
      </c>
      <c r="J653">
        <v>2.9880778906246102</v>
      </c>
      <c r="K653">
        <v>763.93529610557505</v>
      </c>
      <c r="L653">
        <v>555.54881527719397</v>
      </c>
      <c r="M653">
        <v>58.468199984611097</v>
      </c>
      <c r="N653">
        <v>1.23509737478138</v>
      </c>
      <c r="O653">
        <v>14.582284851534901</v>
      </c>
      <c r="P653">
        <v>736.63157894736798</v>
      </c>
      <c r="Q653">
        <v>0.24859537810138399</v>
      </c>
    </row>
    <row r="654" spans="1:17" x14ac:dyDescent="0.3">
      <c r="A654" t="s">
        <v>1443</v>
      </c>
      <c r="B654" t="s">
        <v>1444</v>
      </c>
      <c r="C654" t="str">
        <f>IFERROR(VLOOKUP(Table1[[#This Row],[Ticker]],[1]!Table2[[Symbol]:[Industry]],2,FALSE),"-")</f>
        <v>-</v>
      </c>
      <c r="D654" t="s">
        <v>156</v>
      </c>
      <c r="E654">
        <v>7487.9798000000001</v>
      </c>
      <c r="F654">
        <v>399.7</v>
      </c>
      <c r="G654">
        <v>-35.841488554755998</v>
      </c>
      <c r="H654">
        <v>-15.054824735417601</v>
      </c>
      <c r="I654">
        <v>-19.430371725888801</v>
      </c>
      <c r="J654">
        <v>-2.1924604551768301</v>
      </c>
      <c r="K654">
        <v>444.68806684818202</v>
      </c>
      <c r="L654">
        <v>424.18416623441499</v>
      </c>
      <c r="M654">
        <v>34.969905151196798</v>
      </c>
      <c r="N654">
        <v>0.426047738598478</v>
      </c>
      <c r="O654">
        <v>36.977733299974901</v>
      </c>
      <c r="P654">
        <v>15.855072463768099</v>
      </c>
      <c r="Q654">
        <v>8.2366388194450996E-2</v>
      </c>
    </row>
    <row r="655" spans="1:17" x14ac:dyDescent="0.3">
      <c r="A655" t="s">
        <v>1445</v>
      </c>
      <c r="B655" t="s">
        <v>1446</v>
      </c>
      <c r="C655" t="str">
        <f>IFERROR(VLOOKUP(Table1[[#This Row],[Ticker]],[1]!Table2[[Symbol]:[Industry]],2,FALSE),"-")</f>
        <v>-</v>
      </c>
      <c r="D655" t="s">
        <v>627</v>
      </c>
      <c r="E655">
        <v>7455.3484719999997</v>
      </c>
      <c r="F655">
        <v>371.8</v>
      </c>
      <c r="G655">
        <v>-34.499788390651503</v>
      </c>
      <c r="H655">
        <v>-0.67783045431351696</v>
      </c>
      <c r="I655">
        <v>-24.373179241962902</v>
      </c>
      <c r="J655">
        <v>-0.255345762847696</v>
      </c>
      <c r="K655">
        <v>361.42804507733001</v>
      </c>
      <c r="L655">
        <v>348.27681816063699</v>
      </c>
      <c r="M655">
        <v>52.968616415731297</v>
      </c>
      <c r="N655">
        <v>1.0327639201502501</v>
      </c>
      <c r="O655">
        <v>17.522861753630899</v>
      </c>
      <c r="P655">
        <v>38.860877684407001</v>
      </c>
      <c r="Q655">
        <v>0.13502645375062</v>
      </c>
    </row>
    <row r="656" spans="1:17" x14ac:dyDescent="0.3">
      <c r="A656" t="s">
        <v>1447</v>
      </c>
      <c r="B656" t="s">
        <v>1448</v>
      </c>
      <c r="C656" t="str">
        <f>IFERROR(VLOOKUP(Table1[[#This Row],[Ticker]],[1]!Table2[[Symbol]:[Industry]],2,FALSE),"-")</f>
        <v>-</v>
      </c>
      <c r="D656" t="s">
        <v>118</v>
      </c>
      <c r="E656">
        <v>7415.4942822800003</v>
      </c>
      <c r="F656">
        <v>1229.2</v>
      </c>
      <c r="G656">
        <v>34.485628494298197</v>
      </c>
      <c r="H656">
        <v>2.7879845220459898</v>
      </c>
      <c r="I656">
        <v>11.195080433829199</v>
      </c>
      <c r="J656">
        <v>2.70869599438136</v>
      </c>
      <c r="K656">
        <v>1157.5411164699001</v>
      </c>
      <c r="L656">
        <v>978.94373297305901</v>
      </c>
      <c r="M656">
        <v>54.052370207294203</v>
      </c>
      <c r="N656">
        <v>0.371647412261145</v>
      </c>
      <c r="O656">
        <v>9.5102505694760708</v>
      </c>
      <c r="P656">
        <v>88.744721689059503</v>
      </c>
      <c r="Q656">
        <v>9.4957233942910002E-2</v>
      </c>
    </row>
    <row r="657" spans="1:17" hidden="1" x14ac:dyDescent="0.3">
      <c r="A657" t="s">
        <v>1449</v>
      </c>
      <c r="B657" t="s">
        <v>1450</v>
      </c>
      <c r="C657" t="str">
        <f>IFERROR(VLOOKUP(Table1[[#This Row],[Ticker]],[1]!Table2[[Symbol]:[Industry]],2,FALSE),"-")</f>
        <v>-</v>
      </c>
      <c r="D657" t="s">
        <v>627</v>
      </c>
      <c r="E657">
        <v>7405.7283662250002</v>
      </c>
      <c r="F657">
        <v>3730.25</v>
      </c>
      <c r="G657">
        <v>-15.0731553633494</v>
      </c>
      <c r="H657">
        <v>1.7137726915822601E-2</v>
      </c>
      <c r="I657">
        <v>-7.5934126323800504</v>
      </c>
      <c r="J657">
        <v>2.3699563884238302</v>
      </c>
      <c r="K657">
        <v>3755.8417879908602</v>
      </c>
      <c r="L657">
        <v>3545.1868444603901</v>
      </c>
      <c r="M657">
        <v>45.766042877018897</v>
      </c>
      <c r="N657">
        <v>0.647409949563163</v>
      </c>
      <c r="O657">
        <v>14.9735272434823</v>
      </c>
      <c r="P657">
        <v>23.250896234987</v>
      </c>
      <c r="Q657">
        <v>-3.0315246974948001E-2</v>
      </c>
    </row>
    <row r="658" spans="1:17" x14ac:dyDescent="0.3">
      <c r="A658" t="s">
        <v>1451</v>
      </c>
      <c r="B658" t="s">
        <v>1452</v>
      </c>
      <c r="C658" t="str">
        <f>IFERROR(VLOOKUP(Table1[[#This Row],[Ticker]],[1]!Table2[[Symbol]:[Industry]],2,FALSE),"-")</f>
        <v>-</v>
      </c>
      <c r="D658" t="s">
        <v>54</v>
      </c>
      <c r="E658">
        <v>7382.5416054119996</v>
      </c>
      <c r="F658">
        <v>227.49</v>
      </c>
      <c r="G658">
        <v>-38.832704660525401</v>
      </c>
      <c r="H658">
        <v>-3.9354808966893899</v>
      </c>
      <c r="I658">
        <v>-53.290757059061001</v>
      </c>
      <c r="J658">
        <v>-2.27257035563228</v>
      </c>
      <c r="K658">
        <v>228.71842525597299</v>
      </c>
      <c r="L658">
        <v>259.93429302835801</v>
      </c>
      <c r="M658">
        <v>58.640396961842903</v>
      </c>
      <c r="N658">
        <v>1.1642338570808299</v>
      </c>
      <c r="O658">
        <v>107.833311354345</v>
      </c>
      <c r="P658">
        <v>16.007139214686301</v>
      </c>
      <c r="Q658">
        <v>-2.9983563804300999E-2</v>
      </c>
    </row>
    <row r="659" spans="1:17" x14ac:dyDescent="0.3">
      <c r="A659" t="s">
        <v>1453</v>
      </c>
      <c r="B659" t="s">
        <v>1454</v>
      </c>
      <c r="C659" t="str">
        <f>IFERROR(VLOOKUP(Table1[[#This Row],[Ticker]],[1]!Table2[[Symbol]:[Industry]],2,FALSE),"-")</f>
        <v>-</v>
      </c>
      <c r="D659" t="s">
        <v>54</v>
      </c>
      <c r="E659">
        <v>7381.7466903799996</v>
      </c>
      <c r="F659">
        <v>754.85</v>
      </c>
      <c r="G659">
        <v>72.279619092799905</v>
      </c>
      <c r="H659">
        <v>10.2771191717568</v>
      </c>
      <c r="I659">
        <v>65.428013132496005</v>
      </c>
      <c r="J659">
        <v>8.2442938211292294</v>
      </c>
      <c r="K659">
        <v>665.33687098126404</v>
      </c>
      <c r="L659">
        <v>522.72649685366105</v>
      </c>
      <c r="M659">
        <v>63.9270705317644</v>
      </c>
      <c r="N659">
        <v>1.0899154735829599</v>
      </c>
      <c r="O659">
        <v>5.7031198251308002</v>
      </c>
      <c r="P659">
        <v>154.329514824797</v>
      </c>
      <c r="Q659">
        <v>9.8998680598570005E-3</v>
      </c>
    </row>
    <row r="660" spans="1:17" x14ac:dyDescent="0.3">
      <c r="A660" t="s">
        <v>1455</v>
      </c>
      <c r="B660" t="s">
        <v>1456</v>
      </c>
      <c r="C660" t="str">
        <f>IFERROR(VLOOKUP(Table1[[#This Row],[Ticker]],[1]!Table2[[Symbol]:[Industry]],2,FALSE),"-")</f>
        <v>-</v>
      </c>
      <c r="D660" t="s">
        <v>24</v>
      </c>
      <c r="E660">
        <v>7369.6766691599996</v>
      </c>
      <c r="F660">
        <v>465.4</v>
      </c>
      <c r="G660">
        <v>-46.790064176446599</v>
      </c>
      <c r="H660">
        <v>0.96466583857551802</v>
      </c>
      <c r="I660">
        <v>-17.503389037958499</v>
      </c>
      <c r="J660">
        <v>0.44827013831309998</v>
      </c>
      <c r="K660">
        <v>464.04317373669699</v>
      </c>
      <c r="L660">
        <v>478.28779983995901</v>
      </c>
      <c r="M660">
        <v>55.958577137043697</v>
      </c>
      <c r="N660">
        <v>0.62918431346220904</v>
      </c>
      <c r="O660">
        <v>31.3601203266007</v>
      </c>
      <c r="P660">
        <v>6.24357950005707</v>
      </c>
    </row>
    <row r="661" spans="1:17" x14ac:dyDescent="0.3">
      <c r="A661" t="s">
        <v>1457</v>
      </c>
      <c r="B661" t="s">
        <v>1458</v>
      </c>
      <c r="C661" t="str">
        <f>IFERROR(VLOOKUP(Table1[[#This Row],[Ticker]],[1]!Table2[[Symbol]:[Industry]],2,FALSE),"-")</f>
        <v>-</v>
      </c>
      <c r="D661" t="s">
        <v>204</v>
      </c>
      <c r="E661">
        <v>7299.1423548749999</v>
      </c>
      <c r="F661">
        <v>526.75</v>
      </c>
      <c r="G661">
        <v>-4.6790983333487999</v>
      </c>
      <c r="H661">
        <v>-0.195626699258626</v>
      </c>
      <c r="I661">
        <v>9.6823424275703704</v>
      </c>
      <c r="J661">
        <v>-9.7566144846571206</v>
      </c>
      <c r="K661">
        <v>522.599598056015</v>
      </c>
      <c r="L661">
        <v>458.19676921191001</v>
      </c>
      <c r="M661">
        <v>40.444061264826999</v>
      </c>
      <c r="N661">
        <v>0.81227490338226804</v>
      </c>
      <c r="O661">
        <v>21.4238253440911</v>
      </c>
      <c r="P661">
        <v>48.9045936395759</v>
      </c>
      <c r="Q661">
        <v>4.7383834312763003E-2</v>
      </c>
    </row>
    <row r="662" spans="1:17" x14ac:dyDescent="0.3">
      <c r="A662" t="s">
        <v>1459</v>
      </c>
      <c r="B662" t="s">
        <v>1460</v>
      </c>
      <c r="C662" t="str">
        <f>IFERROR(VLOOKUP(Table1[[#This Row],[Ticker]],[1]!Table2[[Symbol]:[Industry]],2,FALSE),"-")</f>
        <v>-</v>
      </c>
      <c r="D662" t="s">
        <v>276</v>
      </c>
      <c r="E662">
        <v>7279.0214078250001</v>
      </c>
      <c r="F662">
        <v>1478.25</v>
      </c>
      <c r="G662">
        <v>130.51050359845101</v>
      </c>
      <c r="H662">
        <v>15.8678103319172</v>
      </c>
      <c r="I662">
        <v>34.835175656035197</v>
      </c>
      <c r="J662">
        <v>-0.30320750664115498</v>
      </c>
      <c r="K662">
        <v>1248.75943055876</v>
      </c>
      <c r="L662">
        <v>996.65988084941898</v>
      </c>
      <c r="M662">
        <v>81.063053900090793</v>
      </c>
      <c r="N662">
        <v>0.94941709557461795</v>
      </c>
      <c r="O662">
        <v>2.2898697784542401</v>
      </c>
      <c r="P662">
        <v>183.16253232449</v>
      </c>
      <c r="Q662">
        <v>8.9556083947312001E-2</v>
      </c>
    </row>
    <row r="663" spans="1:17" hidden="1" x14ac:dyDescent="0.3">
      <c r="A663" t="s">
        <v>1461</v>
      </c>
      <c r="B663" t="s">
        <v>1462</v>
      </c>
      <c r="C663" t="str">
        <f>IFERROR(VLOOKUP(Table1[[#This Row],[Ticker]],[1]!Table2[[Symbol]:[Industry]],2,FALSE),"-")</f>
        <v>-</v>
      </c>
      <c r="D663" t="s">
        <v>54</v>
      </c>
      <c r="E663">
        <v>7272.8660614749997</v>
      </c>
      <c r="F663">
        <v>1433.95</v>
      </c>
      <c r="G663">
        <v>130.41546956612399</v>
      </c>
      <c r="H663">
        <v>6.58737106703484</v>
      </c>
      <c r="I663">
        <v>6.3268156859030302</v>
      </c>
      <c r="J663">
        <v>8.4592369908469998</v>
      </c>
      <c r="K663">
        <v>1320.80030790718</v>
      </c>
      <c r="L663">
        <v>1048.3395303862701</v>
      </c>
      <c r="M663">
        <v>53.917231600602399</v>
      </c>
      <c r="N663">
        <v>0.84074097248189394</v>
      </c>
      <c r="O663">
        <v>10.882527284772801</v>
      </c>
      <c r="P663">
        <v>231.89445666010801</v>
      </c>
      <c r="Q663">
        <v>0.125479237441847</v>
      </c>
    </row>
    <row r="664" spans="1:17" x14ac:dyDescent="0.3">
      <c r="A664" t="s">
        <v>1463</v>
      </c>
      <c r="B664" t="s">
        <v>1464</v>
      </c>
      <c r="C664" t="str">
        <f>IFERROR(VLOOKUP(Table1[[#This Row],[Ticker]],[1]!Table2[[Symbol]:[Industry]],2,FALSE),"-")</f>
        <v>-</v>
      </c>
      <c r="D664" t="s">
        <v>80</v>
      </c>
      <c r="E664">
        <v>7248.9165115899996</v>
      </c>
      <c r="F664">
        <v>3665.35</v>
      </c>
      <c r="G664">
        <v>31.551610658221598</v>
      </c>
      <c r="H664">
        <v>3.2990378929502602</v>
      </c>
      <c r="I664">
        <v>76.194682492895197</v>
      </c>
      <c r="J664">
        <v>-2.1433740665386498</v>
      </c>
      <c r="K664">
        <v>3329.1819133412</v>
      </c>
      <c r="L664">
        <v>2642.2780015817302</v>
      </c>
      <c r="M664">
        <v>58.473676828256899</v>
      </c>
      <c r="N664">
        <v>0.31196004563359497</v>
      </c>
      <c r="O664">
        <v>4.2206064905125</v>
      </c>
      <c r="P664">
        <v>129.80250783699</v>
      </c>
      <c r="Q664">
        <v>-2.3952582960108999E-2</v>
      </c>
    </row>
    <row r="665" spans="1:17" x14ac:dyDescent="0.3">
      <c r="A665" t="s">
        <v>1465</v>
      </c>
      <c r="B665" t="s">
        <v>1466</v>
      </c>
      <c r="C665" t="str">
        <f>IFERROR(VLOOKUP(Table1[[#This Row],[Ticker]],[1]!Table2[[Symbol]:[Industry]],2,FALSE),"-")</f>
        <v>-</v>
      </c>
      <c r="D665" t="s">
        <v>46</v>
      </c>
      <c r="E665">
        <v>7215.6228715799998</v>
      </c>
      <c r="F665">
        <v>194.36</v>
      </c>
      <c r="G665">
        <v>-3.4470184888569699</v>
      </c>
      <c r="H665">
        <v>-1.4619402712565599</v>
      </c>
      <c r="I665">
        <v>-19.898259031219201</v>
      </c>
      <c r="J665">
        <v>-1.9565454146919099</v>
      </c>
      <c r="K665">
        <v>195.722648295075</v>
      </c>
      <c r="L665">
        <v>190.185241713994</v>
      </c>
      <c r="M665">
        <v>48.297817315561304</v>
      </c>
      <c r="N665">
        <v>0.75838974814709803</v>
      </c>
      <c r="O665">
        <v>28.2671331549701</v>
      </c>
      <c r="P665">
        <v>41.661807580174901</v>
      </c>
      <c r="Q665">
        <v>0.14692937726301</v>
      </c>
    </row>
    <row r="666" spans="1:17" x14ac:dyDescent="0.3">
      <c r="A666" t="s">
        <v>1467</v>
      </c>
      <c r="B666" t="s">
        <v>1468</v>
      </c>
      <c r="C666" t="str">
        <f>IFERROR(VLOOKUP(Table1[[#This Row],[Ticker]],[1]!Table2[[Symbol]:[Industry]],2,FALSE),"-")</f>
        <v>-</v>
      </c>
      <c r="D666" t="s">
        <v>627</v>
      </c>
      <c r="E666">
        <v>7187.2387730549999</v>
      </c>
      <c r="F666">
        <v>539.54999999999995</v>
      </c>
      <c r="G666">
        <v>36.436172014880498</v>
      </c>
      <c r="H666">
        <v>1.3004102638275401</v>
      </c>
      <c r="I666">
        <v>5.3880567446563301</v>
      </c>
      <c r="J666">
        <v>3.10613669667074</v>
      </c>
      <c r="K666">
        <v>498.64216679713797</v>
      </c>
      <c r="L666">
        <v>457.23536265173402</v>
      </c>
      <c r="M666">
        <v>75.071195563362096</v>
      </c>
      <c r="N666">
        <v>1.36663899863756</v>
      </c>
      <c r="O666">
        <v>3.7531276063386101</v>
      </c>
      <c r="P666">
        <v>80.542077965534503</v>
      </c>
      <c r="Q666">
        <v>7.3033899943735006E-2</v>
      </c>
    </row>
    <row r="667" spans="1:17" x14ac:dyDescent="0.3">
      <c r="A667" t="s">
        <v>1469</v>
      </c>
      <c r="B667" t="s">
        <v>1470</v>
      </c>
      <c r="C667" t="str">
        <f>IFERROR(VLOOKUP(Table1[[#This Row],[Ticker]],[1]!Table2[[Symbol]:[Industry]],2,FALSE),"-")</f>
        <v>-</v>
      </c>
      <c r="D667" t="s">
        <v>127</v>
      </c>
      <c r="E667">
        <v>7152.7554378000004</v>
      </c>
      <c r="F667">
        <v>659.25</v>
      </c>
      <c r="G667">
        <v>1.9689377913032999</v>
      </c>
      <c r="H667">
        <v>10.947558722448001</v>
      </c>
      <c r="I667">
        <v>-4.1731365429110703</v>
      </c>
      <c r="J667">
        <v>-2.6232929095310502</v>
      </c>
      <c r="K667">
        <v>634.72880437416802</v>
      </c>
      <c r="L667">
        <v>590.87559239177801</v>
      </c>
      <c r="M667">
        <v>47.168406050865102</v>
      </c>
      <c r="N667">
        <v>1.0885212444768899</v>
      </c>
      <c r="O667">
        <v>27.667804323094401</v>
      </c>
      <c r="P667">
        <v>46.240017746228901</v>
      </c>
      <c r="Q667">
        <v>8.2463120084407995E-2</v>
      </c>
    </row>
    <row r="668" spans="1:17" hidden="1" x14ac:dyDescent="0.3">
      <c r="A668" t="s">
        <v>1471</v>
      </c>
      <c r="B668" t="s">
        <v>1472</v>
      </c>
      <c r="C668" t="str">
        <f>IFERROR(VLOOKUP(Table1[[#This Row],[Ticker]],[1]!Table2[[Symbol]:[Industry]],2,FALSE),"-")</f>
        <v>-</v>
      </c>
      <c r="D668" t="s">
        <v>163</v>
      </c>
      <c r="E668">
        <v>7143.1026940899901</v>
      </c>
      <c r="F668">
        <v>196.1</v>
      </c>
      <c r="G668">
        <v>157.68170455692399</v>
      </c>
      <c r="H668">
        <v>13.464029211458</v>
      </c>
      <c r="I668">
        <v>31.177919235213501</v>
      </c>
      <c r="J668">
        <v>-4.3647642448074198</v>
      </c>
      <c r="K668">
        <v>178.15329978508399</v>
      </c>
      <c r="L668">
        <v>138.86206019817399</v>
      </c>
      <c r="M668">
        <v>49.842101056321397</v>
      </c>
      <c r="N668">
        <v>1.5045039959072199</v>
      </c>
      <c r="O668">
        <v>10.040795512493601</v>
      </c>
      <c r="P668">
        <v>224.66887417218501</v>
      </c>
    </row>
    <row r="669" spans="1:17" x14ac:dyDescent="0.3">
      <c r="A669" t="s">
        <v>1473</v>
      </c>
      <c r="B669" t="s">
        <v>1474</v>
      </c>
      <c r="C669" t="str">
        <f>IFERROR(VLOOKUP(Table1[[#This Row],[Ticker]],[1]!Table2[[Symbol]:[Industry]],2,FALSE),"-")</f>
        <v>-</v>
      </c>
      <c r="D669" t="s">
        <v>474</v>
      </c>
      <c r="E669">
        <v>7129.6948482899998</v>
      </c>
      <c r="F669">
        <v>2370.9</v>
      </c>
      <c r="G669">
        <v>30.6131578247949</v>
      </c>
      <c r="H669">
        <v>18.627715945854</v>
      </c>
      <c r="I669">
        <v>89.274562227477702</v>
      </c>
      <c r="J669">
        <v>-0.41760333133396299</v>
      </c>
      <c r="K669">
        <v>2033.4556316926701</v>
      </c>
      <c r="L669">
        <v>1623.10750703739</v>
      </c>
      <c r="M669">
        <v>65.268660125200796</v>
      </c>
      <c r="N669">
        <v>0.69438062684271895</v>
      </c>
      <c r="O669">
        <v>5.1499430595976099</v>
      </c>
      <c r="P669">
        <v>121.217634709587</v>
      </c>
      <c r="Q669">
        <v>-7.9216965315999005E-2</v>
      </c>
    </row>
    <row r="670" spans="1:17" x14ac:dyDescent="0.3">
      <c r="A670" t="s">
        <v>1475</v>
      </c>
      <c r="B670" t="s">
        <v>1476</v>
      </c>
      <c r="C670" t="str">
        <f>IFERROR(VLOOKUP(Table1[[#This Row],[Ticker]],[1]!Table2[[Symbol]:[Industry]],2,FALSE),"-")</f>
        <v>-</v>
      </c>
      <c r="D670" t="s">
        <v>573</v>
      </c>
      <c r="E670">
        <v>7122.2258149999998</v>
      </c>
      <c r="F670">
        <v>2198.15</v>
      </c>
      <c r="G670">
        <v>-32.337779397578203</v>
      </c>
      <c r="H670">
        <v>-10.732591609641201</v>
      </c>
      <c r="I670">
        <v>-14.2734555224609</v>
      </c>
      <c r="J670">
        <v>-0.221836681181899</v>
      </c>
      <c r="K670">
        <v>2250.3532187839101</v>
      </c>
      <c r="L670">
        <v>2259.3957665889102</v>
      </c>
      <c r="M670">
        <v>47.705914888486099</v>
      </c>
      <c r="N670">
        <v>0.63516331813096505</v>
      </c>
      <c r="O670">
        <v>24.422810090303201</v>
      </c>
      <c r="P670">
        <v>12.1505102040816</v>
      </c>
      <c r="Q670">
        <v>-0.104316926407183</v>
      </c>
    </row>
    <row r="671" spans="1:17" x14ac:dyDescent="0.3">
      <c r="A671" t="s">
        <v>1477</v>
      </c>
      <c r="B671" t="s">
        <v>1478</v>
      </c>
      <c r="C671" t="str">
        <f>IFERROR(VLOOKUP(Table1[[#This Row],[Ticker]],[1]!Table2[[Symbol]:[Industry]],2,FALSE),"-")</f>
        <v>-</v>
      </c>
      <c r="D671" t="s">
        <v>170</v>
      </c>
      <c r="E671">
        <v>7099.6006237499996</v>
      </c>
      <c r="F671">
        <v>1025.55</v>
      </c>
      <c r="G671">
        <v>69.205438463798203</v>
      </c>
      <c r="H671">
        <v>2.50748986845938</v>
      </c>
      <c r="I671">
        <v>60.157560537600403</v>
      </c>
      <c r="J671">
        <v>0.76156034549319096</v>
      </c>
      <c r="K671">
        <v>937.09321480494896</v>
      </c>
      <c r="L671">
        <v>744.80481073566398</v>
      </c>
      <c r="M671">
        <v>61.257249039378799</v>
      </c>
      <c r="N671">
        <v>0.81204785092605902</v>
      </c>
      <c r="O671">
        <v>5.5043635122617101</v>
      </c>
      <c r="P671">
        <v>134.62594371997201</v>
      </c>
      <c r="Q671">
        <v>3.2291879087382999E-2</v>
      </c>
    </row>
    <row r="672" spans="1:17" hidden="1" x14ac:dyDescent="0.3">
      <c r="A672" t="s">
        <v>1479</v>
      </c>
      <c r="B672" t="s">
        <v>1480</v>
      </c>
      <c r="C672" t="str">
        <f>IFERROR(VLOOKUP(Table1[[#This Row],[Ticker]],[1]!Table2[[Symbol]:[Industry]],2,FALSE),"-")</f>
        <v>-</v>
      </c>
      <c r="D672" t="s">
        <v>1481</v>
      </c>
      <c r="E672">
        <v>7098.8469388949998</v>
      </c>
      <c r="F672">
        <v>556.45000000000005</v>
      </c>
      <c r="G672">
        <v>-7.4052695333168401</v>
      </c>
      <c r="H672">
        <v>-7.2539732349832802</v>
      </c>
      <c r="I672">
        <v>-9.8375817865458792</v>
      </c>
      <c r="J672">
        <v>-5.9194031222287302</v>
      </c>
      <c r="K672">
        <v>575.49688374865605</v>
      </c>
      <c r="L672">
        <v>546.41197044092496</v>
      </c>
      <c r="M672">
        <v>33.335899469711997</v>
      </c>
      <c r="N672">
        <v>0.505599191942529</v>
      </c>
      <c r="O672">
        <v>18.968460778147101</v>
      </c>
      <c r="P672">
        <v>43.341061308603798</v>
      </c>
      <c r="Q672">
        <v>6.4770971715816E-2</v>
      </c>
    </row>
    <row r="673" spans="1:17" x14ac:dyDescent="0.3">
      <c r="A673" t="s">
        <v>1482</v>
      </c>
      <c r="B673" t="s">
        <v>1483</v>
      </c>
      <c r="C673" t="str">
        <f>IFERROR(VLOOKUP(Table1[[#This Row],[Ticker]],[1]!Table2[[Symbol]:[Industry]],2,FALSE),"-")</f>
        <v>-</v>
      </c>
      <c r="D673" t="s">
        <v>1484</v>
      </c>
      <c r="E673">
        <v>7029.5842175999996</v>
      </c>
      <c r="F673">
        <v>918.4</v>
      </c>
      <c r="G673">
        <v>-20.051536296473198</v>
      </c>
      <c r="H673">
        <v>-5.1252771822431402</v>
      </c>
      <c r="I673">
        <v>6.7789785512580503</v>
      </c>
      <c r="J673">
        <v>-2.9006981378162</v>
      </c>
      <c r="K673">
        <v>898.90645716654205</v>
      </c>
      <c r="L673">
        <v>808.56250416815396</v>
      </c>
      <c r="M673">
        <v>38.274618813980403</v>
      </c>
      <c r="N673">
        <v>0.68703052504923401</v>
      </c>
      <c r="O673">
        <v>12.6851045296167</v>
      </c>
      <c r="P673">
        <v>55.266272189349102</v>
      </c>
      <c r="Q673">
        <v>-1.3159077339579999E-3</v>
      </c>
    </row>
    <row r="674" spans="1:17" hidden="1" x14ac:dyDescent="0.3">
      <c r="A674" t="s">
        <v>1485</v>
      </c>
      <c r="B674" t="s">
        <v>1486</v>
      </c>
      <c r="C674" t="str">
        <f>IFERROR(VLOOKUP(Table1[[#This Row],[Ticker]],[1]!Table2[[Symbol]:[Industry]],2,FALSE),"-")</f>
        <v>-</v>
      </c>
      <c r="D674" t="s">
        <v>43</v>
      </c>
      <c r="E674">
        <v>7016.8078230000001</v>
      </c>
      <c r="F674">
        <v>4560.8999999999996</v>
      </c>
      <c r="G674">
        <v>-3.2233672591497</v>
      </c>
      <c r="H674">
        <v>4.3715116355906103</v>
      </c>
      <c r="I674">
        <v>10.0164789302641</v>
      </c>
      <c r="J674">
        <v>-3.8475947075408898</v>
      </c>
      <c r="K674">
        <v>4298.9789699963503</v>
      </c>
      <c r="L674">
        <v>3921.5346668437501</v>
      </c>
      <c r="M674">
        <v>54.057508129307799</v>
      </c>
      <c r="N674">
        <v>1.6488276791208401</v>
      </c>
      <c r="O674">
        <v>7.8734460303887497</v>
      </c>
      <c r="P674">
        <v>44.377967711300997</v>
      </c>
      <c r="Q674">
        <v>4.6379175128600001E-4</v>
      </c>
    </row>
    <row r="675" spans="1:17" x14ac:dyDescent="0.3">
      <c r="A675" t="s">
        <v>1487</v>
      </c>
      <c r="B675" t="s">
        <v>1488</v>
      </c>
      <c r="C675" t="str">
        <f>IFERROR(VLOOKUP(Table1[[#This Row],[Ticker]],[1]!Table2[[Symbol]:[Industry]],2,FALSE),"-")</f>
        <v>-</v>
      </c>
      <c r="D675" t="s">
        <v>1489</v>
      </c>
      <c r="E675">
        <v>7007.8055790399903</v>
      </c>
      <c r="F675">
        <v>262.85000000000002</v>
      </c>
      <c r="G675">
        <v>-25.677507502163099</v>
      </c>
      <c r="H675">
        <v>-6.5532859540937096</v>
      </c>
      <c r="I675">
        <v>-27.4110382419499</v>
      </c>
      <c r="J675">
        <v>-2.7361466785420299</v>
      </c>
      <c r="K675">
        <v>282.81964306775802</v>
      </c>
      <c r="L675">
        <v>284.86514154940102</v>
      </c>
      <c r="M675">
        <v>35.562721874746003</v>
      </c>
      <c r="N675">
        <v>0.89758079495665</v>
      </c>
      <c r="O675">
        <v>38.843446832794299</v>
      </c>
      <c r="P675">
        <v>6.3739376770538296</v>
      </c>
      <c r="Q675">
        <v>6.8118449272408996E-2</v>
      </c>
    </row>
    <row r="676" spans="1:17" x14ac:dyDescent="0.3">
      <c r="A676" t="s">
        <v>1490</v>
      </c>
      <c r="B676" t="s">
        <v>1491</v>
      </c>
      <c r="C676" t="str">
        <f>IFERROR(VLOOKUP(Table1[[#This Row],[Ticker]],[1]!Table2[[Symbol]:[Industry]],2,FALSE),"-")</f>
        <v>-</v>
      </c>
      <c r="D676" t="s">
        <v>357</v>
      </c>
      <c r="E676">
        <v>6999.45289736</v>
      </c>
      <c r="F676">
        <v>305.8</v>
      </c>
      <c r="G676">
        <v>-54.559738157494102</v>
      </c>
      <c r="H676">
        <v>2.6309882141853098</v>
      </c>
      <c r="I676">
        <v>-16.096153757524501</v>
      </c>
      <c r="J676">
        <v>1.30263644468925</v>
      </c>
      <c r="K676">
        <v>298.15906168958401</v>
      </c>
      <c r="L676">
        <v>316.05915132696998</v>
      </c>
      <c r="M676">
        <v>72.299033137266704</v>
      </c>
      <c r="N676">
        <v>0.52778882809050598</v>
      </c>
      <c r="O676">
        <v>53.989535644211898</v>
      </c>
      <c r="P676">
        <v>18.458260701142699</v>
      </c>
      <c r="Q676">
        <v>7.4337256953300004E-4</v>
      </c>
    </row>
    <row r="677" spans="1:17" x14ac:dyDescent="0.3">
      <c r="A677" t="s">
        <v>1492</v>
      </c>
      <c r="B677" t="s">
        <v>1493</v>
      </c>
      <c r="C677" t="str">
        <f>IFERROR(VLOOKUP(Table1[[#This Row],[Ticker]],[1]!Table2[[Symbol]:[Industry]],2,FALSE),"-")</f>
        <v>-</v>
      </c>
      <c r="D677" t="s">
        <v>138</v>
      </c>
      <c r="E677">
        <v>6962.7980243250004</v>
      </c>
      <c r="F677">
        <v>235.95</v>
      </c>
      <c r="G677">
        <v>120.5448165654</v>
      </c>
      <c r="H677">
        <v>5.8624468250198198</v>
      </c>
      <c r="I677">
        <v>33.7291969761107</v>
      </c>
      <c r="J677">
        <v>3.6277576334580899</v>
      </c>
      <c r="K677">
        <v>208.74793450489699</v>
      </c>
      <c r="L677">
        <v>166.645206900521</v>
      </c>
      <c r="M677">
        <v>75.681185573767195</v>
      </c>
      <c r="N677">
        <v>0.38949841038514099</v>
      </c>
      <c r="O677">
        <v>1.7164653528289799</v>
      </c>
      <c r="P677">
        <v>183.59374999999901</v>
      </c>
      <c r="Q677">
        <v>0.17106427833016</v>
      </c>
    </row>
    <row r="678" spans="1:17" x14ac:dyDescent="0.3">
      <c r="A678" t="s">
        <v>1494</v>
      </c>
      <c r="B678" t="s">
        <v>1495</v>
      </c>
      <c r="C678" t="str">
        <f>IFERROR(VLOOKUP(Table1[[#This Row],[Ticker]],[1]!Table2[[Symbol]:[Industry]],2,FALSE),"-")</f>
        <v>-</v>
      </c>
      <c r="D678" t="s">
        <v>474</v>
      </c>
      <c r="E678">
        <v>6958.8298281099997</v>
      </c>
      <c r="F678">
        <v>490.15</v>
      </c>
      <c r="G678">
        <v>-56.203999009139899</v>
      </c>
      <c r="H678">
        <v>2.6899400864753402</v>
      </c>
      <c r="I678">
        <v>-24.613113128889701</v>
      </c>
      <c r="J678">
        <v>4.2737963077251004</v>
      </c>
      <c r="K678">
        <v>469.950271644748</v>
      </c>
      <c r="L678">
        <v>521.09597162167495</v>
      </c>
      <c r="M678">
        <v>79.630029875409306</v>
      </c>
      <c r="N678">
        <v>1.35068915132011</v>
      </c>
      <c r="O678">
        <v>47.4752626746914</v>
      </c>
      <c r="P678">
        <v>14.387397899649899</v>
      </c>
      <c r="Q678">
        <v>-3.4656423525035E-2</v>
      </c>
    </row>
    <row r="679" spans="1:17" x14ac:dyDescent="0.3">
      <c r="A679" t="s">
        <v>1496</v>
      </c>
      <c r="B679" t="s">
        <v>1497</v>
      </c>
      <c r="C679" t="str">
        <f>IFERROR(VLOOKUP(Table1[[#This Row],[Ticker]],[1]!Table2[[Symbol]:[Industry]],2,FALSE),"-")</f>
        <v>-</v>
      </c>
      <c r="D679" t="s">
        <v>817</v>
      </c>
      <c r="E679">
        <v>6941.0831007059996</v>
      </c>
      <c r="F679">
        <v>39.17</v>
      </c>
      <c r="G679">
        <v>-31.525030493855599</v>
      </c>
      <c r="H679">
        <v>-5.3679453092789302</v>
      </c>
      <c r="I679">
        <v>-33.102976774640602</v>
      </c>
      <c r="J679">
        <v>-4.4296097286867298</v>
      </c>
      <c r="K679">
        <v>40.756089811443502</v>
      </c>
      <c r="L679">
        <v>42.7599589567116</v>
      </c>
      <c r="M679">
        <v>39.446440912912301</v>
      </c>
      <c r="N679">
        <v>1.08241344925384</v>
      </c>
      <c r="O679">
        <v>37.860607607863102</v>
      </c>
      <c r="P679">
        <v>5.8648648648648596</v>
      </c>
      <c r="Q679">
        <v>2.1613273305102002E-2</v>
      </c>
    </row>
    <row r="680" spans="1:17" x14ac:dyDescent="0.3">
      <c r="A680" t="s">
        <v>1498</v>
      </c>
      <c r="B680" t="s">
        <v>1499</v>
      </c>
      <c r="C680" t="str">
        <f>IFERROR(VLOOKUP(Table1[[#This Row],[Ticker]],[1]!Table2[[Symbol]:[Industry]],2,FALSE),"-")</f>
        <v>-</v>
      </c>
      <c r="D680" t="s">
        <v>104</v>
      </c>
      <c r="E680">
        <v>6903.2217384399901</v>
      </c>
      <c r="F680">
        <v>1449.2</v>
      </c>
      <c r="G680">
        <v>-38.771971221266398</v>
      </c>
      <c r="H680">
        <v>-5.6983902978101098</v>
      </c>
      <c r="I680">
        <v>-10.0450928664772</v>
      </c>
      <c r="J680">
        <v>-1.5248999937718</v>
      </c>
      <c r="K680">
        <v>1442.5322260785099</v>
      </c>
      <c r="L680">
        <v>1421.1426922087701</v>
      </c>
      <c r="M680">
        <v>47.596806619752797</v>
      </c>
      <c r="N680">
        <v>0.45206916695104798</v>
      </c>
      <c r="O680">
        <v>10.750759039469999</v>
      </c>
      <c r="P680">
        <v>15.9359999999999</v>
      </c>
      <c r="Q680">
        <v>-0.140138354967351</v>
      </c>
    </row>
    <row r="681" spans="1:17" hidden="1" x14ac:dyDescent="0.3">
      <c r="A681" t="s">
        <v>1500</v>
      </c>
      <c r="B681" t="s">
        <v>1501</v>
      </c>
      <c r="C681" t="str">
        <f>IFERROR(VLOOKUP(Table1[[#This Row],[Ticker]],[1]!Table2[[Symbol]:[Industry]],2,FALSE),"-")</f>
        <v>-</v>
      </c>
      <c r="D681" t="s">
        <v>46</v>
      </c>
      <c r="E681">
        <v>6844.5089886899996</v>
      </c>
      <c r="F681">
        <v>392.9</v>
      </c>
      <c r="G681">
        <v>-28.475736465649302</v>
      </c>
      <c r="H681">
        <v>-4.0027957289725498</v>
      </c>
      <c r="I681">
        <v>-11.3700907244313</v>
      </c>
      <c r="J681">
        <v>-3.7035244424784901</v>
      </c>
      <c r="M681">
        <v>49.799493145737401</v>
      </c>
      <c r="O681">
        <v>8.1191142784423604</v>
      </c>
      <c r="P681">
        <v>6.7083107007061402</v>
      </c>
    </row>
    <row r="682" spans="1:17" x14ac:dyDescent="0.3">
      <c r="A682" t="s">
        <v>1502</v>
      </c>
      <c r="B682" t="s">
        <v>1503</v>
      </c>
      <c r="C682" t="str">
        <f>IFERROR(VLOOKUP(Table1[[#This Row],[Ticker]],[1]!Table2[[Symbol]:[Industry]],2,FALSE),"-")</f>
        <v>-</v>
      </c>
      <c r="D682" t="s">
        <v>384</v>
      </c>
      <c r="E682">
        <v>6827.030274834</v>
      </c>
      <c r="F682">
        <v>83.79</v>
      </c>
      <c r="G682">
        <v>-14.6526878565044</v>
      </c>
      <c r="H682">
        <v>-8.2416313560934995</v>
      </c>
      <c r="I682">
        <v>-4.2126987405324998</v>
      </c>
      <c r="J682">
        <v>-7.4771595641065796</v>
      </c>
      <c r="K682">
        <v>84.298280764787805</v>
      </c>
      <c r="L682">
        <v>76.240104828271797</v>
      </c>
      <c r="M682">
        <v>38.399653557107499</v>
      </c>
      <c r="N682">
        <v>0.47868777975877502</v>
      </c>
      <c r="O682">
        <v>17.376775271511999</v>
      </c>
      <c r="P682">
        <v>42.864450127877198</v>
      </c>
      <c r="Q682">
        <v>6.2677235925701999E-2</v>
      </c>
    </row>
    <row r="683" spans="1:17" x14ac:dyDescent="0.3">
      <c r="A683" t="s">
        <v>1504</v>
      </c>
      <c r="B683" t="s">
        <v>1505</v>
      </c>
      <c r="C683" t="str">
        <f>IFERROR(VLOOKUP(Table1[[#This Row],[Ticker]],[1]!Table2[[Symbol]:[Industry]],2,FALSE),"-")</f>
        <v>-</v>
      </c>
      <c r="D683" t="s">
        <v>384</v>
      </c>
      <c r="E683">
        <v>6787.1521640000001</v>
      </c>
      <c r="F683">
        <v>138.35</v>
      </c>
      <c r="G683">
        <v>70.878170339237897</v>
      </c>
      <c r="H683">
        <v>-3.8514132969832899</v>
      </c>
      <c r="I683">
        <v>22.810097845297101</v>
      </c>
      <c r="J683">
        <v>-3.2504564934180298</v>
      </c>
      <c r="K683">
        <v>135.38288811538999</v>
      </c>
      <c r="L683">
        <v>112.14452854822299</v>
      </c>
      <c r="M683">
        <v>49.2541828401895</v>
      </c>
      <c r="N683">
        <v>0.27224913072607498</v>
      </c>
      <c r="O683">
        <v>22.840621611853901</v>
      </c>
      <c r="P683">
        <v>112.682551883166</v>
      </c>
      <c r="Q683">
        <v>9.0278751717522004E-2</v>
      </c>
    </row>
    <row r="684" spans="1:17" x14ac:dyDescent="0.3">
      <c r="A684" t="s">
        <v>1506</v>
      </c>
      <c r="B684" t="s">
        <v>1507</v>
      </c>
      <c r="C684" t="str">
        <f>IFERROR(VLOOKUP(Table1[[#This Row],[Ticker]],[1]!Table2[[Symbol]:[Industry]],2,FALSE),"-")</f>
        <v>-</v>
      </c>
      <c r="D684" t="s">
        <v>163</v>
      </c>
      <c r="E684">
        <v>6777.7823834000001</v>
      </c>
      <c r="F684">
        <v>434</v>
      </c>
      <c r="G684">
        <v>31.904605890478599</v>
      </c>
      <c r="H684">
        <v>5.2656536113862096</v>
      </c>
      <c r="I684">
        <v>33.959166023838499</v>
      </c>
      <c r="J684">
        <v>-3.3170772247778899</v>
      </c>
      <c r="K684">
        <v>399.07544543978702</v>
      </c>
      <c r="L684">
        <v>331.92838313592802</v>
      </c>
      <c r="M684">
        <v>59.089981208936102</v>
      </c>
      <c r="N684">
        <v>0.78270842801945595</v>
      </c>
      <c r="O684">
        <v>3.91705069124423</v>
      </c>
      <c r="P684">
        <v>91.992921919929202</v>
      </c>
      <c r="Q684">
        <v>0.18368711527412099</v>
      </c>
    </row>
    <row r="685" spans="1:17" x14ac:dyDescent="0.3">
      <c r="A685" t="s">
        <v>1508</v>
      </c>
      <c r="B685" t="s">
        <v>1509</v>
      </c>
      <c r="C685" t="str">
        <f>IFERROR(VLOOKUP(Table1[[#This Row],[Ticker]],[1]!Table2[[Symbol]:[Industry]],2,FALSE),"-")</f>
        <v>-</v>
      </c>
      <c r="D685" t="s">
        <v>384</v>
      </c>
      <c r="E685">
        <v>6756.8215830500003</v>
      </c>
      <c r="F685">
        <v>347.45</v>
      </c>
      <c r="G685">
        <v>18.926370306601701</v>
      </c>
      <c r="H685">
        <v>5.5639086850230397</v>
      </c>
      <c r="I685">
        <v>19.603641649978702</v>
      </c>
      <c r="J685">
        <v>3.4512637589311401</v>
      </c>
      <c r="K685">
        <v>333.59203918893297</v>
      </c>
      <c r="L685">
        <v>288.032617016458</v>
      </c>
      <c r="M685">
        <v>50.964158545356298</v>
      </c>
      <c r="N685">
        <v>0.50755164272731101</v>
      </c>
      <c r="O685">
        <v>7.4111382932796097</v>
      </c>
      <c r="P685">
        <v>69.405168210628901</v>
      </c>
      <c r="Q685">
        <v>-3.4500533612949998E-3</v>
      </c>
    </row>
    <row r="686" spans="1:17" hidden="1" x14ac:dyDescent="0.3">
      <c r="A686" t="s">
        <v>1510</v>
      </c>
      <c r="B686" t="s">
        <v>1511</v>
      </c>
      <c r="C686" t="str">
        <f>IFERROR(VLOOKUP(Table1[[#This Row],[Ticker]],[1]!Table2[[Symbol]:[Industry]],2,FALSE),"-")</f>
        <v>-</v>
      </c>
      <c r="D686" t="s">
        <v>257</v>
      </c>
      <c r="E686">
        <v>6751.1658719999996</v>
      </c>
      <c r="F686">
        <v>3071.75</v>
      </c>
      <c r="G686">
        <v>-21.941867983219701</v>
      </c>
      <c r="H686">
        <v>-9.7117227142746003</v>
      </c>
      <c r="I686">
        <v>20.594082570304501</v>
      </c>
      <c r="J686">
        <v>0.214789495675866</v>
      </c>
      <c r="K686">
        <v>3173.8467590772002</v>
      </c>
      <c r="L686">
        <v>2888.47057364379</v>
      </c>
      <c r="M686">
        <v>44.500715772780701</v>
      </c>
      <c r="N686">
        <v>0.69846900869741901</v>
      </c>
      <c r="O686">
        <v>26.6379099861642</v>
      </c>
      <c r="P686">
        <v>46.343496903287203</v>
      </c>
      <c r="Q686">
        <v>8.3708246913898998E-2</v>
      </c>
    </row>
    <row r="687" spans="1:17" x14ac:dyDescent="0.3">
      <c r="A687" t="s">
        <v>1512</v>
      </c>
      <c r="B687" t="s">
        <v>1513</v>
      </c>
      <c r="C687" t="str">
        <f>IFERROR(VLOOKUP(Table1[[#This Row],[Ticker]],[1]!Table2[[Symbol]:[Industry]],2,FALSE),"-")</f>
        <v>-</v>
      </c>
      <c r="D687" t="s">
        <v>950</v>
      </c>
      <c r="E687">
        <v>6749.7974325599998</v>
      </c>
      <c r="F687">
        <v>147.16</v>
      </c>
      <c r="G687">
        <v>-26.650591249986899</v>
      </c>
      <c r="H687">
        <v>3.2789583820238399</v>
      </c>
      <c r="I687">
        <v>-40.101566374705001</v>
      </c>
      <c r="J687">
        <v>3.0856196716294</v>
      </c>
      <c r="K687">
        <v>139.215633981297</v>
      </c>
      <c r="L687">
        <v>152.02462191489599</v>
      </c>
      <c r="M687">
        <v>72.929521529785902</v>
      </c>
      <c r="N687">
        <v>2.34164073484677</v>
      </c>
      <c r="O687">
        <v>43.109540636042396</v>
      </c>
      <c r="P687">
        <v>17.727999999999899</v>
      </c>
      <c r="Q687">
        <v>4.3113359057412003E-2</v>
      </c>
    </row>
    <row r="688" spans="1:17" hidden="1" x14ac:dyDescent="0.3">
      <c r="A688" t="s">
        <v>1514</v>
      </c>
      <c r="B688" t="s">
        <v>1515</v>
      </c>
      <c r="C688" t="str">
        <f>IFERROR(VLOOKUP(Table1[[#This Row],[Ticker]],[1]!Table2[[Symbol]:[Industry]],2,FALSE),"-")</f>
        <v>-</v>
      </c>
      <c r="D688" t="s">
        <v>1054</v>
      </c>
      <c r="E688">
        <v>6746.8437323999997</v>
      </c>
      <c r="F688">
        <v>130.5</v>
      </c>
      <c r="G688">
        <v>-21.134358409354199</v>
      </c>
      <c r="H688">
        <v>-1.8850132620629001</v>
      </c>
      <c r="I688">
        <v>-7.3008044833752699</v>
      </c>
      <c r="J688">
        <v>-1.07194549511008</v>
      </c>
      <c r="K688">
        <v>121.609538422565</v>
      </c>
      <c r="M688">
        <v>1.05563603616817</v>
      </c>
      <c r="N688">
        <v>1.2037037037036999</v>
      </c>
      <c r="O688">
        <v>1.42528735632185</v>
      </c>
      <c r="P688">
        <v>10.126582278480999</v>
      </c>
    </row>
    <row r="689" spans="1:17" x14ac:dyDescent="0.3">
      <c r="A689" t="s">
        <v>1516</v>
      </c>
      <c r="B689" t="s">
        <v>1517</v>
      </c>
      <c r="C689" t="str">
        <f>IFERROR(VLOOKUP(Table1[[#This Row],[Ticker]],[1]!Table2[[Symbol]:[Industry]],2,FALSE),"-")</f>
        <v>-</v>
      </c>
      <c r="D689" t="s">
        <v>1518</v>
      </c>
      <c r="E689">
        <v>6742.28566323</v>
      </c>
      <c r="F689">
        <v>495.3</v>
      </c>
      <c r="G689">
        <v>-6.2254309369928</v>
      </c>
      <c r="H689">
        <v>2.0346228566448499</v>
      </c>
      <c r="I689">
        <v>-17.036957421948699</v>
      </c>
      <c r="J689">
        <v>1.7035222803576899</v>
      </c>
      <c r="K689">
        <v>469.99736241759302</v>
      </c>
      <c r="L689">
        <v>451.46822440540399</v>
      </c>
      <c r="M689">
        <v>68.147600115002007</v>
      </c>
      <c r="N689">
        <v>0.922340920432839</v>
      </c>
      <c r="O689">
        <v>16.474863718958201</v>
      </c>
      <c r="P689">
        <v>44.697633654688801</v>
      </c>
    </row>
    <row r="690" spans="1:17" x14ac:dyDescent="0.3">
      <c r="A690" t="s">
        <v>1519</v>
      </c>
      <c r="B690" t="s">
        <v>1520</v>
      </c>
      <c r="C690" t="str">
        <f>IFERROR(VLOOKUP(Table1[[#This Row],[Ticker]],[1]!Table2[[Symbol]:[Industry]],2,FALSE),"-")</f>
        <v>-</v>
      </c>
      <c r="D690" t="s">
        <v>138</v>
      </c>
      <c r="E690">
        <v>6726.0026793999996</v>
      </c>
      <c r="F690">
        <v>806.6</v>
      </c>
      <c r="G690">
        <v>61.343676093649897</v>
      </c>
      <c r="H690">
        <v>-6.7216060478082298</v>
      </c>
      <c r="I690">
        <v>-16.947885777148802</v>
      </c>
      <c r="J690">
        <v>-5.0465082932022902</v>
      </c>
      <c r="K690">
        <v>890.33904459999599</v>
      </c>
      <c r="L690">
        <v>759.234824290897</v>
      </c>
      <c r="M690">
        <v>24.3080742349985</v>
      </c>
      <c r="N690">
        <v>0.636600914796841</v>
      </c>
      <c r="O690">
        <v>37.614678899082499</v>
      </c>
      <c r="P690">
        <v>122.94085129906</v>
      </c>
      <c r="Q690">
        <v>0.147434816728269</v>
      </c>
    </row>
    <row r="691" spans="1:17" x14ac:dyDescent="0.3">
      <c r="A691" t="s">
        <v>1521</v>
      </c>
      <c r="B691" t="s">
        <v>1522</v>
      </c>
      <c r="C691" t="str">
        <f>IFERROR(VLOOKUP(Table1[[#This Row],[Ticker]],[1]!Table2[[Symbol]:[Industry]],2,FALSE),"-")</f>
        <v>-</v>
      </c>
      <c r="D691" t="s">
        <v>21</v>
      </c>
      <c r="E691">
        <v>6711.4747938150003</v>
      </c>
      <c r="F691">
        <v>810.45</v>
      </c>
      <c r="G691">
        <v>33.628292194274103</v>
      </c>
      <c r="H691">
        <v>-6.77323505024364</v>
      </c>
      <c r="I691">
        <v>25.910536663340299</v>
      </c>
      <c r="J691">
        <v>0.33536504726490401</v>
      </c>
      <c r="K691">
        <v>822.39141184885</v>
      </c>
      <c r="L691">
        <v>698.60209371440703</v>
      </c>
      <c r="M691">
        <v>52.892189783450199</v>
      </c>
      <c r="N691">
        <v>0.56127215039618295</v>
      </c>
      <c r="O691">
        <v>14.467271269048</v>
      </c>
      <c r="P691">
        <v>95.289156626505999</v>
      </c>
      <c r="Q691">
        <v>0.12284838460922599</v>
      </c>
    </row>
    <row r="692" spans="1:17" x14ac:dyDescent="0.3">
      <c r="A692" t="s">
        <v>1523</v>
      </c>
      <c r="B692" t="s">
        <v>1524</v>
      </c>
      <c r="C692" t="str">
        <f>IFERROR(VLOOKUP(Table1[[#This Row],[Ticker]],[1]!Table2[[Symbol]:[Industry]],2,FALSE),"-")</f>
        <v>-</v>
      </c>
      <c r="D692" t="s">
        <v>410</v>
      </c>
      <c r="E692">
        <v>6700.6083305279999</v>
      </c>
      <c r="F692">
        <v>68.180000000000007</v>
      </c>
      <c r="G692">
        <v>-31.110903740106199</v>
      </c>
      <c r="H692">
        <v>8.1720117318705991</v>
      </c>
      <c r="I692">
        <v>-35.306506713641099</v>
      </c>
      <c r="J692">
        <v>-4.6787736889426803</v>
      </c>
      <c r="K692">
        <v>65.612885242856194</v>
      </c>
      <c r="L692">
        <v>68.8807649413706</v>
      </c>
      <c r="M692">
        <v>52.467336302036003</v>
      </c>
      <c r="N692">
        <v>2.7806236340861101</v>
      </c>
      <c r="O692">
        <v>43.737166324435201</v>
      </c>
      <c r="P692">
        <v>16.288589459321098</v>
      </c>
      <c r="Q692">
        <v>3.9351439303825002E-2</v>
      </c>
    </row>
    <row r="693" spans="1:17" hidden="1" x14ac:dyDescent="0.3">
      <c r="A693" t="s">
        <v>1525</v>
      </c>
      <c r="B693" t="s">
        <v>1526</v>
      </c>
      <c r="C693" t="str">
        <f>IFERROR(VLOOKUP(Table1[[#This Row],[Ticker]],[1]!Table2[[Symbol]:[Industry]],2,FALSE),"-")</f>
        <v>-</v>
      </c>
      <c r="D693" t="s">
        <v>257</v>
      </c>
      <c r="E693">
        <v>6675.9741036799996</v>
      </c>
      <c r="F693">
        <v>2451.4</v>
      </c>
      <c r="G693">
        <v>-19.940124833478201</v>
      </c>
      <c r="H693">
        <v>-2.9407290094352398</v>
      </c>
      <c r="I693">
        <v>7.5727271721849903</v>
      </c>
      <c r="J693">
        <v>1.14082928713794</v>
      </c>
      <c r="K693">
        <v>2380.3551999902702</v>
      </c>
      <c r="L693">
        <v>2258.4823861262998</v>
      </c>
      <c r="M693">
        <v>57.8288889030337</v>
      </c>
      <c r="N693">
        <v>1.41406438002682</v>
      </c>
      <c r="O693">
        <v>12.878355225585301</v>
      </c>
      <c r="P693">
        <v>42.523255813953398</v>
      </c>
      <c r="Q693">
        <v>9.4913420723611003E-2</v>
      </c>
    </row>
    <row r="694" spans="1:17" x14ac:dyDescent="0.3">
      <c r="A694" t="s">
        <v>1527</v>
      </c>
      <c r="B694" t="s">
        <v>1528</v>
      </c>
      <c r="C694" t="str">
        <f>IFERROR(VLOOKUP(Table1[[#This Row],[Ticker]],[1]!Table2[[Symbol]:[Industry]],2,FALSE),"-")</f>
        <v>-</v>
      </c>
      <c r="D694" t="s">
        <v>474</v>
      </c>
      <c r="E694">
        <v>6659.8790579199904</v>
      </c>
      <c r="F694">
        <v>932.65</v>
      </c>
      <c r="G694">
        <v>-7.2518472624730501</v>
      </c>
      <c r="H694">
        <v>-3.39015050474553</v>
      </c>
      <c r="I694">
        <v>-2.1679155290063998</v>
      </c>
      <c r="J694">
        <v>-1.52740572178099</v>
      </c>
      <c r="K694">
        <v>922.98220348684504</v>
      </c>
      <c r="L694">
        <v>843.07224409769401</v>
      </c>
      <c r="M694">
        <v>49.421744894649898</v>
      </c>
      <c r="N694">
        <v>0.366054219695927</v>
      </c>
      <c r="O694">
        <v>20.945692381922399</v>
      </c>
      <c r="P694">
        <v>35.816222513470201</v>
      </c>
      <c r="Q694">
        <v>0.14970776275859099</v>
      </c>
    </row>
    <row r="695" spans="1:17" x14ac:dyDescent="0.3">
      <c r="A695" t="s">
        <v>1529</v>
      </c>
      <c r="B695" t="s">
        <v>1530</v>
      </c>
      <c r="C695" t="str">
        <f>IFERROR(VLOOKUP(Table1[[#This Row],[Ticker]],[1]!Table2[[Symbol]:[Industry]],2,FALSE),"-")</f>
        <v>-</v>
      </c>
      <c r="D695" t="s">
        <v>24</v>
      </c>
      <c r="E695">
        <v>6645.0610659599997</v>
      </c>
      <c r="F695">
        <v>25.4</v>
      </c>
      <c r="G695">
        <v>-15.8063176240906</v>
      </c>
      <c r="H695">
        <v>-5.1862953133449503</v>
      </c>
      <c r="I695">
        <v>-33.955599625922297</v>
      </c>
      <c r="J695">
        <v>-4.2819152836297203</v>
      </c>
      <c r="K695">
        <v>26.2221618879686</v>
      </c>
      <c r="L695">
        <v>26.103799898887399</v>
      </c>
      <c r="M695">
        <v>43.115713391708098</v>
      </c>
      <c r="N695">
        <v>0.576390477870662</v>
      </c>
      <c r="O695">
        <v>45.203641997580498</v>
      </c>
      <c r="P695">
        <v>24.2733554887376</v>
      </c>
      <c r="Q695">
        <v>0.10492225840307</v>
      </c>
    </row>
    <row r="696" spans="1:17" hidden="1" x14ac:dyDescent="0.3">
      <c r="A696" t="s">
        <v>1531</v>
      </c>
      <c r="B696" t="s">
        <v>1532</v>
      </c>
      <c r="C696" t="str">
        <f>IFERROR(VLOOKUP(Table1[[#This Row],[Ticker]],[1]!Table2[[Symbol]:[Industry]],2,FALSE),"-")</f>
        <v>-</v>
      </c>
      <c r="D696" t="s">
        <v>1348</v>
      </c>
      <c r="E696">
        <v>6636.6662775300001</v>
      </c>
      <c r="F696">
        <v>1401.4</v>
      </c>
      <c r="G696">
        <v>-21.775271097764499</v>
      </c>
      <c r="H696">
        <v>-2.0556486181476199</v>
      </c>
      <c r="I696">
        <v>-8.7452613888063304</v>
      </c>
      <c r="J696">
        <v>-0.92868004061646503</v>
      </c>
      <c r="K696">
        <v>1389.6236612550499</v>
      </c>
      <c r="L696">
        <v>1356.0023310695999</v>
      </c>
      <c r="M696">
        <v>77.088001342421407</v>
      </c>
      <c r="N696">
        <v>1.42536779262015</v>
      </c>
      <c r="O696">
        <v>3.4073069787355399</v>
      </c>
      <c r="P696">
        <v>11.368061350180801</v>
      </c>
      <c r="Q696">
        <v>-5.5078309021881003E-2</v>
      </c>
    </row>
    <row r="697" spans="1:17" x14ac:dyDescent="0.3">
      <c r="A697" t="s">
        <v>1533</v>
      </c>
      <c r="B697" t="s">
        <v>1534</v>
      </c>
      <c r="C697" t="str">
        <f>IFERROR(VLOOKUP(Table1[[#This Row],[Ticker]],[1]!Table2[[Symbol]:[Industry]],2,FALSE),"-")</f>
        <v>-</v>
      </c>
      <c r="D697" t="s">
        <v>138</v>
      </c>
      <c r="E697">
        <v>6625.7023386000001</v>
      </c>
      <c r="F697">
        <v>940.35</v>
      </c>
      <c r="G697">
        <v>1.5620285326749399</v>
      </c>
      <c r="H697">
        <v>0.453049468641535</v>
      </c>
      <c r="I697">
        <v>-4.2995303355142598</v>
      </c>
      <c r="J697">
        <v>-0.87050359519490195</v>
      </c>
      <c r="K697">
        <v>914.78492686780896</v>
      </c>
      <c r="L697">
        <v>853.84246315231303</v>
      </c>
      <c r="M697">
        <v>57.357494778879698</v>
      </c>
      <c r="N697">
        <v>0.93548350291871296</v>
      </c>
      <c r="O697">
        <v>6.6624129313553402</v>
      </c>
      <c r="P697">
        <v>52.641831020209402</v>
      </c>
      <c r="Q697">
        <v>3.8336630038287002E-2</v>
      </c>
    </row>
    <row r="698" spans="1:17" x14ac:dyDescent="0.3">
      <c r="A698" t="s">
        <v>1535</v>
      </c>
      <c r="B698" t="s">
        <v>1536</v>
      </c>
      <c r="C698" t="str">
        <f>IFERROR(VLOOKUP(Table1[[#This Row],[Ticker]],[1]!Table2[[Symbol]:[Industry]],2,FALSE),"-")</f>
        <v>-</v>
      </c>
      <c r="D698" t="s">
        <v>1537</v>
      </c>
      <c r="E698">
        <v>6605.2124270000004</v>
      </c>
      <c r="F698">
        <v>506</v>
      </c>
      <c r="G698">
        <v>-17.132086647039301</v>
      </c>
      <c r="H698">
        <v>-7.5104479860397904</v>
      </c>
      <c r="I698">
        <v>-23.132464794216499</v>
      </c>
      <c r="J698">
        <v>-1.3922405548014201</v>
      </c>
      <c r="K698">
        <v>512.79785750260396</v>
      </c>
      <c r="L698">
        <v>504.81629886275101</v>
      </c>
      <c r="M698">
        <v>42.976974313762902</v>
      </c>
      <c r="N698">
        <v>0.36634119018442901</v>
      </c>
      <c r="O698">
        <v>32.282608695652101</v>
      </c>
      <c r="P698">
        <v>29.3952180028129</v>
      </c>
      <c r="Q698">
        <v>4.4904291362849E-2</v>
      </c>
    </row>
    <row r="699" spans="1:17" x14ac:dyDescent="0.3">
      <c r="A699" t="s">
        <v>1538</v>
      </c>
      <c r="B699" t="s">
        <v>1539</v>
      </c>
      <c r="C699" t="str">
        <f>IFERROR(VLOOKUP(Table1[[#This Row],[Ticker]],[1]!Table2[[Symbol]:[Industry]],2,FALSE),"-")</f>
        <v>-</v>
      </c>
      <c r="D699" t="s">
        <v>627</v>
      </c>
      <c r="E699">
        <v>6572.2917703000003</v>
      </c>
      <c r="F699">
        <v>368.3</v>
      </c>
      <c r="G699">
        <v>21.935739849058201</v>
      </c>
      <c r="H699">
        <v>-2.2020519471242901</v>
      </c>
      <c r="I699">
        <v>3.3878630019968199</v>
      </c>
      <c r="J699">
        <v>-6.4279470290484602</v>
      </c>
      <c r="K699">
        <v>365.47740747758399</v>
      </c>
      <c r="L699">
        <v>327.15162083059403</v>
      </c>
      <c r="M699">
        <v>44.033787437586703</v>
      </c>
      <c r="N699">
        <v>0.91964722243300201</v>
      </c>
      <c r="O699">
        <v>19.006244909041499</v>
      </c>
      <c r="P699">
        <v>81.383895592218593</v>
      </c>
      <c r="Q699">
        <v>0.100887698086085</v>
      </c>
    </row>
    <row r="700" spans="1:17" hidden="1" x14ac:dyDescent="0.3">
      <c r="A700" t="s">
        <v>1540</v>
      </c>
      <c r="B700" t="s">
        <v>1541</v>
      </c>
      <c r="C700" t="str">
        <f>IFERROR(VLOOKUP(Table1[[#This Row],[Ticker]],[1]!Table2[[Symbol]:[Industry]],2,FALSE),"-")</f>
        <v>-</v>
      </c>
      <c r="D700" t="s">
        <v>118</v>
      </c>
      <c r="E700">
        <v>6554.7415251299999</v>
      </c>
      <c r="F700">
        <v>572.1</v>
      </c>
      <c r="G700">
        <v>-26.1327653888615</v>
      </c>
      <c r="H700">
        <v>-2.78407604443187</v>
      </c>
      <c r="I700">
        <v>-2.1955024290640499</v>
      </c>
      <c r="J700">
        <v>-0.22890708036994201</v>
      </c>
      <c r="K700">
        <v>560.13385813684397</v>
      </c>
      <c r="L700">
        <v>538.03301738432503</v>
      </c>
      <c r="M700">
        <v>48.684483025681999</v>
      </c>
      <c r="N700">
        <v>0.30197781449947297</v>
      </c>
      <c r="O700">
        <v>10.111868554448501</v>
      </c>
      <c r="P700">
        <v>22.5053533190578</v>
      </c>
      <c r="Q700">
        <v>2.5746066561870999E-2</v>
      </c>
    </row>
    <row r="701" spans="1:17" x14ac:dyDescent="0.3">
      <c r="A701" t="s">
        <v>1542</v>
      </c>
      <c r="B701" t="s">
        <v>1543</v>
      </c>
      <c r="C701" t="str">
        <f>IFERROR(VLOOKUP(Table1[[#This Row],[Ticker]],[1]!Table2[[Symbol]:[Industry]],2,FALSE),"-")</f>
        <v>-</v>
      </c>
      <c r="D701" t="s">
        <v>415</v>
      </c>
      <c r="E701">
        <v>6543.5087337690002</v>
      </c>
      <c r="F701">
        <v>210.63</v>
      </c>
      <c r="G701">
        <v>89.9132012745401</v>
      </c>
      <c r="H701">
        <v>-5.13009376295736</v>
      </c>
      <c r="I701">
        <v>9.1087002614589991</v>
      </c>
      <c r="J701">
        <v>-2.2781895821488698</v>
      </c>
      <c r="K701">
        <v>205.89558933980999</v>
      </c>
      <c r="L701">
        <v>174.399716510047</v>
      </c>
      <c r="M701">
        <v>58.170135045135403</v>
      </c>
      <c r="N701">
        <v>1.45394767380958</v>
      </c>
      <c r="O701">
        <v>5.4645587048378603</v>
      </c>
      <c r="P701">
        <v>195.413744740532</v>
      </c>
      <c r="Q701">
        <v>0.115623371388204</v>
      </c>
    </row>
    <row r="702" spans="1:17" x14ac:dyDescent="0.3">
      <c r="A702" t="s">
        <v>1544</v>
      </c>
      <c r="B702" t="s">
        <v>1545</v>
      </c>
      <c r="C702" t="str">
        <f>IFERROR(VLOOKUP(Table1[[#This Row],[Ticker]],[1]!Table2[[Symbol]:[Industry]],2,FALSE),"-")</f>
        <v>-</v>
      </c>
      <c r="D702" t="s">
        <v>46</v>
      </c>
      <c r="E702">
        <v>6504.9183843239998</v>
      </c>
      <c r="F702">
        <v>231.72</v>
      </c>
      <c r="G702">
        <v>96.112712721886894</v>
      </c>
      <c r="H702">
        <v>-9.5557116325825895</v>
      </c>
      <c r="I702">
        <v>9.8052976581249194</v>
      </c>
      <c r="J702">
        <v>-4.6241966310043301</v>
      </c>
      <c r="K702">
        <v>231.10583553716</v>
      </c>
      <c r="L702">
        <v>189.42448442475001</v>
      </c>
      <c r="M702">
        <v>40.704988985429601</v>
      </c>
      <c r="N702">
        <v>0.40397036901701799</v>
      </c>
      <c r="O702">
        <v>17.339892974279199</v>
      </c>
      <c r="P702">
        <v>131.60419790104899</v>
      </c>
      <c r="Q702">
        <v>8.6166861669945E-2</v>
      </c>
    </row>
    <row r="703" spans="1:17" hidden="1" x14ac:dyDescent="0.3">
      <c r="A703" t="s">
        <v>1546</v>
      </c>
      <c r="B703" t="s">
        <v>1547</v>
      </c>
      <c r="C703" t="str">
        <f>IFERROR(VLOOKUP(Table1[[#This Row],[Ticker]],[1]!Table2[[Symbol]:[Industry]],2,FALSE),"-")</f>
        <v>-</v>
      </c>
      <c r="D703" t="s">
        <v>1348</v>
      </c>
      <c r="E703">
        <v>6496.9056107910001</v>
      </c>
      <c r="F703">
        <v>1183.8399999999999</v>
      </c>
      <c r="G703">
        <v>-20.869681727717701</v>
      </c>
      <c r="H703">
        <v>-0.56730441807068199</v>
      </c>
      <c r="I703">
        <v>-8.1956634858708597</v>
      </c>
      <c r="J703">
        <v>0.28270071119853601</v>
      </c>
      <c r="K703">
        <v>1164.1476197693901</v>
      </c>
      <c r="L703">
        <v>1135.9067220071599</v>
      </c>
      <c r="M703">
        <v>63.340787818078198</v>
      </c>
      <c r="N703">
        <v>1.05809665681701</v>
      </c>
      <c r="O703">
        <v>11.9560075685903</v>
      </c>
      <c r="P703">
        <v>36.732077476582603</v>
      </c>
    </row>
    <row r="704" spans="1:17" hidden="1" x14ac:dyDescent="0.3">
      <c r="A704" t="s">
        <v>1548</v>
      </c>
      <c r="B704" t="s">
        <v>1549</v>
      </c>
      <c r="C704" t="str">
        <f>IFERROR(VLOOKUP(Table1[[#This Row],[Ticker]],[1]!Table2[[Symbol]:[Industry]],2,FALSE),"-")</f>
        <v>-</v>
      </c>
      <c r="D704" t="s">
        <v>298</v>
      </c>
      <c r="E704">
        <v>6469.9805699999997</v>
      </c>
      <c r="F704">
        <v>3337.45</v>
      </c>
      <c r="G704">
        <v>610.21874704366496</v>
      </c>
      <c r="H704">
        <v>33.760501646481302</v>
      </c>
      <c r="I704">
        <v>143.56932736527801</v>
      </c>
      <c r="J704">
        <v>-1.43430215546409</v>
      </c>
      <c r="K704">
        <v>2581.4296126648401</v>
      </c>
      <c r="L704">
        <v>1622.2951785729799</v>
      </c>
      <c r="M704">
        <v>62.6144267352322</v>
      </c>
      <c r="N704">
        <v>0.95323352369192704</v>
      </c>
      <c r="O704">
        <v>7.1776356200093003</v>
      </c>
      <c r="P704">
        <v>734.36249999999995</v>
      </c>
      <c r="Q704">
        <v>0.33119574750300002</v>
      </c>
    </row>
    <row r="705" spans="1:17" hidden="1" x14ac:dyDescent="0.3">
      <c r="A705" t="s">
        <v>1550</v>
      </c>
      <c r="B705" t="s">
        <v>1551</v>
      </c>
      <c r="C705" t="str">
        <f>IFERROR(VLOOKUP(Table1[[#This Row],[Ticker]],[1]!Table2[[Symbol]:[Industry]],2,FALSE),"-")</f>
        <v>-</v>
      </c>
      <c r="D705" t="s">
        <v>127</v>
      </c>
      <c r="E705">
        <v>6454.8019009600002</v>
      </c>
      <c r="F705">
        <v>412.3</v>
      </c>
      <c r="G705">
        <v>-12.383593314682599</v>
      </c>
      <c r="H705">
        <v>9.5259514638189398</v>
      </c>
      <c r="I705">
        <v>4.7220524265353099</v>
      </c>
      <c r="J705">
        <v>9.8199575053009305</v>
      </c>
      <c r="M705">
        <v>84.952598879353104</v>
      </c>
      <c r="O705">
        <v>2.7164685908319202</v>
      </c>
      <c r="P705">
        <v>26.822516148877199</v>
      </c>
    </row>
    <row r="706" spans="1:17" x14ac:dyDescent="0.3">
      <c r="A706" t="s">
        <v>1552</v>
      </c>
      <c r="B706" t="s">
        <v>1553</v>
      </c>
      <c r="C706" t="str">
        <f>IFERROR(VLOOKUP(Table1[[#This Row],[Ticker]],[1]!Table2[[Symbol]:[Industry]],2,FALSE),"-")</f>
        <v>-</v>
      </c>
      <c r="D706" t="s">
        <v>276</v>
      </c>
      <c r="E706">
        <v>6420.83717523</v>
      </c>
      <c r="F706">
        <v>670.55</v>
      </c>
      <c r="G706">
        <v>-18.900460068618301</v>
      </c>
      <c r="H706">
        <v>21.1438413904438</v>
      </c>
      <c r="I706">
        <v>18.429957140612199</v>
      </c>
      <c r="J706">
        <v>-0.70535550086052001</v>
      </c>
      <c r="K706">
        <v>607.55213653637998</v>
      </c>
      <c r="L706">
        <v>554.90348146350095</v>
      </c>
      <c r="M706">
        <v>50.802436464740801</v>
      </c>
      <c r="N706">
        <v>1.27813298472281</v>
      </c>
      <c r="O706">
        <v>8.38863619416896</v>
      </c>
      <c r="P706">
        <v>54.1671456489251</v>
      </c>
      <c r="Q706">
        <v>6.8291842975666997E-2</v>
      </c>
    </row>
    <row r="707" spans="1:17" x14ac:dyDescent="0.3">
      <c r="A707" t="s">
        <v>1554</v>
      </c>
      <c r="B707" t="s">
        <v>1555</v>
      </c>
      <c r="C707" t="str">
        <f>IFERROR(VLOOKUP(Table1[[#This Row],[Ticker]],[1]!Table2[[Symbol]:[Industry]],2,FALSE),"-")</f>
        <v>-</v>
      </c>
      <c r="D707" t="s">
        <v>640</v>
      </c>
      <c r="E707">
        <v>6407.81767098</v>
      </c>
      <c r="F707">
        <v>131.4</v>
      </c>
      <c r="G707">
        <v>-53.4924844235737</v>
      </c>
      <c r="H707">
        <v>-4.5841687060254701</v>
      </c>
      <c r="I707">
        <v>-19.170115362848701</v>
      </c>
      <c r="J707">
        <v>-7.0148026379672199</v>
      </c>
      <c r="K707">
        <v>137.07314059816301</v>
      </c>
      <c r="L707">
        <v>139.109425056898</v>
      </c>
      <c r="M707">
        <v>31.285406871280401</v>
      </c>
      <c r="N707">
        <v>0.477289096027602</v>
      </c>
      <c r="O707">
        <v>36.263318112633101</v>
      </c>
      <c r="P707">
        <v>19.999999999999901</v>
      </c>
      <c r="Q707">
        <v>-9.9156704108127006E-2</v>
      </c>
    </row>
    <row r="708" spans="1:17" hidden="1" x14ac:dyDescent="0.3">
      <c r="A708" t="s">
        <v>1556</v>
      </c>
      <c r="B708" t="s">
        <v>1557</v>
      </c>
      <c r="C708" t="str">
        <f>IFERROR(VLOOKUP(Table1[[#This Row],[Ticker]],[1]!Table2[[Symbol]:[Industry]],2,FALSE),"-")</f>
        <v>-</v>
      </c>
      <c r="D708" t="s">
        <v>46</v>
      </c>
      <c r="E708">
        <v>6347.84</v>
      </c>
      <c r="F708">
        <v>90</v>
      </c>
      <c r="G708">
        <v>-36.315910997000302</v>
      </c>
      <c r="H708">
        <v>-2.26962864667829</v>
      </c>
      <c r="I708">
        <v>-15.134178299260601</v>
      </c>
      <c r="J708">
        <v>-1.07194549511008</v>
      </c>
      <c r="K708">
        <v>90.620465924132105</v>
      </c>
      <c r="L708">
        <v>92.252580942069898</v>
      </c>
      <c r="M708">
        <v>53.081674366169402</v>
      </c>
      <c r="N708">
        <v>0.58095238095238</v>
      </c>
      <c r="O708">
        <v>9.44444444444445</v>
      </c>
      <c r="P708">
        <v>5.8823529411764701</v>
      </c>
    </row>
    <row r="709" spans="1:17" x14ac:dyDescent="0.3">
      <c r="A709" t="s">
        <v>1558</v>
      </c>
      <c r="B709" t="s">
        <v>1559</v>
      </c>
      <c r="C709" t="str">
        <f>IFERROR(VLOOKUP(Table1[[#This Row],[Ticker]],[1]!Table2[[Symbol]:[Industry]],2,FALSE),"-")</f>
        <v>-</v>
      </c>
      <c r="D709" t="s">
        <v>874</v>
      </c>
      <c r="E709">
        <v>6325.401811449</v>
      </c>
      <c r="F709">
        <v>213.69</v>
      </c>
      <c r="G709">
        <v>13.398338751237301</v>
      </c>
      <c r="H709">
        <v>-6.2155136523152699</v>
      </c>
      <c r="I709">
        <v>-8.5429674302265308</v>
      </c>
      <c r="J709">
        <v>1.81666430104487</v>
      </c>
      <c r="K709">
        <v>212.36244226351101</v>
      </c>
      <c r="L709">
        <v>196.26689787846499</v>
      </c>
      <c r="M709">
        <v>59.219589699666898</v>
      </c>
      <c r="N709">
        <v>0.60804309894121</v>
      </c>
      <c r="O709">
        <v>19.144555196780299</v>
      </c>
      <c r="P709">
        <v>70.135350318471296</v>
      </c>
      <c r="Q709">
        <v>7.5212730021987001E-2</v>
      </c>
    </row>
    <row r="710" spans="1:17" x14ac:dyDescent="0.3">
      <c r="A710" t="s">
        <v>1560</v>
      </c>
      <c r="B710" t="s">
        <v>1561</v>
      </c>
      <c r="C710" t="str">
        <f>IFERROR(VLOOKUP(Table1[[#This Row],[Ticker]],[1]!Table2[[Symbol]:[Industry]],2,FALSE),"-")</f>
        <v>-</v>
      </c>
      <c r="D710" t="s">
        <v>443</v>
      </c>
      <c r="E710">
        <v>6317.4600540599904</v>
      </c>
      <c r="F710">
        <v>571.4</v>
      </c>
      <c r="G710">
        <v>-51.186838661274102</v>
      </c>
      <c r="H710">
        <v>-9.98793407778731</v>
      </c>
      <c r="I710">
        <v>-14.3154659463304</v>
      </c>
      <c r="J710">
        <v>-0.48078716748843497</v>
      </c>
      <c r="K710">
        <v>624.75637691288296</v>
      </c>
      <c r="L710">
        <v>639.84808544306395</v>
      </c>
      <c r="M710">
        <v>27.4364788770987</v>
      </c>
      <c r="N710">
        <v>0.66082481541859395</v>
      </c>
      <c r="O710">
        <v>35.806790339516901</v>
      </c>
      <c r="P710">
        <v>9.6000767238898899</v>
      </c>
      <c r="Q710">
        <v>-7.5935800035772993E-2</v>
      </c>
    </row>
    <row r="711" spans="1:17" x14ac:dyDescent="0.3">
      <c r="A711" t="s">
        <v>1562</v>
      </c>
      <c r="B711" t="s">
        <v>1563</v>
      </c>
      <c r="C711" t="str">
        <f>IFERROR(VLOOKUP(Table1[[#This Row],[Ticker]],[1]!Table2[[Symbol]:[Industry]],2,FALSE),"-")</f>
        <v>-</v>
      </c>
      <c r="D711" t="s">
        <v>474</v>
      </c>
      <c r="E711">
        <v>6280.9747942800004</v>
      </c>
      <c r="F711">
        <v>1162.95</v>
      </c>
      <c r="G711">
        <v>-45.240965701595499</v>
      </c>
      <c r="H711">
        <v>0.87425968658257602</v>
      </c>
      <c r="I711">
        <v>-9.7429048226590709</v>
      </c>
      <c r="J711">
        <v>1.6209283467809801</v>
      </c>
      <c r="K711">
        <v>1114.3233315541499</v>
      </c>
      <c r="L711">
        <v>1119.41831654714</v>
      </c>
      <c r="M711">
        <v>53.355030883115496</v>
      </c>
      <c r="N711">
        <v>0.59196680900543697</v>
      </c>
      <c r="O711">
        <v>20.7876520916634</v>
      </c>
      <c r="P711">
        <v>24.606235936997699</v>
      </c>
      <c r="Q711">
        <v>-5.0493425085105001E-2</v>
      </c>
    </row>
    <row r="712" spans="1:17" hidden="1" x14ac:dyDescent="0.3">
      <c r="A712" t="s">
        <v>1564</v>
      </c>
      <c r="B712" t="s">
        <v>1565</v>
      </c>
      <c r="C712" t="str">
        <f>IFERROR(VLOOKUP(Table1[[#This Row],[Ticker]],[1]!Table2[[Symbol]:[Industry]],2,FALSE),"-")</f>
        <v>-</v>
      </c>
      <c r="D712" t="s">
        <v>135</v>
      </c>
      <c r="E712">
        <v>6273.5433918099998</v>
      </c>
      <c r="F712">
        <v>161.93</v>
      </c>
      <c r="G712">
        <v>-32.352901100789801</v>
      </c>
      <c r="H712">
        <v>-7.8340985607184104</v>
      </c>
      <c r="I712">
        <v>-15.247255359571801</v>
      </c>
      <c r="J712">
        <v>-3.9481168866348</v>
      </c>
      <c r="K712">
        <v>167.0017619347</v>
      </c>
      <c r="M712">
        <v>39.797903197258002</v>
      </c>
      <c r="O712">
        <v>21.966281726672001</v>
      </c>
      <c r="P712">
        <v>19.9481481481481</v>
      </c>
    </row>
    <row r="713" spans="1:17" hidden="1" x14ac:dyDescent="0.3">
      <c r="A713" t="s">
        <v>1566</v>
      </c>
      <c r="B713" t="s">
        <v>1567</v>
      </c>
      <c r="C713" t="str">
        <f>IFERROR(VLOOKUP(Table1[[#This Row],[Ticker]],[1]!Table2[[Symbol]:[Industry]],2,FALSE),"-")</f>
        <v>-</v>
      </c>
      <c r="D713" t="s">
        <v>1054</v>
      </c>
      <c r="E713">
        <v>6266.1528877000001</v>
      </c>
      <c r="F713">
        <v>113</v>
      </c>
      <c r="G713">
        <v>-31.8050414317829</v>
      </c>
      <c r="H713">
        <v>-2.26962864667829</v>
      </c>
      <c r="I713">
        <v>-14.6993956905649</v>
      </c>
      <c r="J713">
        <v>-1.07194549511008</v>
      </c>
      <c r="M713">
        <v>50</v>
      </c>
      <c r="N713">
        <v>0.2</v>
      </c>
      <c r="O713">
        <v>1.76991150442478</v>
      </c>
      <c r="P713">
        <v>0</v>
      </c>
    </row>
    <row r="714" spans="1:17" hidden="1" x14ac:dyDescent="0.3">
      <c r="A714" t="s">
        <v>1568</v>
      </c>
      <c r="B714" t="s">
        <v>1569</v>
      </c>
      <c r="C714" t="str">
        <f>IFERROR(VLOOKUP(Table1[[#This Row],[Ticker]],[1]!Table2[[Symbol]:[Industry]],2,FALSE),"-")</f>
        <v>-</v>
      </c>
      <c r="D714" t="s">
        <v>1570</v>
      </c>
      <c r="E714">
        <v>6187.4060744999997</v>
      </c>
      <c r="F714">
        <v>480.9</v>
      </c>
      <c r="G714">
        <v>65.895866472896302</v>
      </c>
      <c r="H714">
        <v>3.4042843967999699</v>
      </c>
      <c r="I714">
        <v>22.8469105818928</v>
      </c>
      <c r="J714">
        <v>-2.69105093935213</v>
      </c>
      <c r="K714">
        <v>448.67045220147401</v>
      </c>
      <c r="L714">
        <v>371.61470210252702</v>
      </c>
      <c r="M714">
        <v>54.606815099022697</v>
      </c>
      <c r="N714">
        <v>1.2234018019800901</v>
      </c>
      <c r="O714">
        <v>5.0103971719692204</v>
      </c>
      <c r="P714">
        <v>123.155452436194</v>
      </c>
      <c r="Q714">
        <v>0.15950481683078299</v>
      </c>
    </row>
    <row r="715" spans="1:17" hidden="1" x14ac:dyDescent="0.3">
      <c r="A715" t="s">
        <v>1571</v>
      </c>
      <c r="B715" t="s">
        <v>1572</v>
      </c>
      <c r="C715" t="str">
        <f>IFERROR(VLOOKUP(Table1[[#This Row],[Ticker]],[1]!Table2[[Symbol]:[Industry]],2,FALSE),"-")</f>
        <v>-</v>
      </c>
      <c r="D715" t="s">
        <v>24</v>
      </c>
      <c r="E715">
        <v>6171.8721277499999</v>
      </c>
      <c r="F715">
        <v>590.1</v>
      </c>
      <c r="G715">
        <v>30.2220151200715</v>
      </c>
      <c r="H715">
        <v>-7.6246464967377898</v>
      </c>
      <c r="I715">
        <v>17.232784937267802</v>
      </c>
      <c r="J715">
        <v>-1.28940952990432</v>
      </c>
      <c r="K715">
        <v>615.41700417083405</v>
      </c>
      <c r="M715">
        <v>45.3147643774833</v>
      </c>
      <c r="N715">
        <v>1.4288344022007899</v>
      </c>
      <c r="O715">
        <v>28.944246737840999</v>
      </c>
      <c r="P715">
        <v>61.671232876712303</v>
      </c>
    </row>
    <row r="716" spans="1:17" hidden="1" x14ac:dyDescent="0.3">
      <c r="A716" t="s">
        <v>1573</v>
      </c>
      <c r="B716" t="s">
        <v>1574</v>
      </c>
      <c r="C716" t="str">
        <f>IFERROR(VLOOKUP(Table1[[#This Row],[Ticker]],[1]!Table2[[Symbol]:[Industry]],2,FALSE),"-")</f>
        <v>-</v>
      </c>
      <c r="D716" t="s">
        <v>817</v>
      </c>
      <c r="E716">
        <v>6165.9621660000003</v>
      </c>
      <c r="F716">
        <v>718.9</v>
      </c>
      <c r="G716">
        <v>45.446784315499599</v>
      </c>
      <c r="H716">
        <v>-8.6033679889438304</v>
      </c>
      <c r="I716">
        <v>-18.5234836465869</v>
      </c>
      <c r="J716">
        <v>-5.4564753033687001</v>
      </c>
      <c r="K716">
        <v>760.60983830723706</v>
      </c>
      <c r="L716">
        <v>663.21277149455796</v>
      </c>
      <c r="M716">
        <v>34.477669907071501</v>
      </c>
      <c r="N716">
        <v>0.237242410903305</v>
      </c>
      <c r="O716">
        <v>29.475587703435799</v>
      </c>
      <c r="P716">
        <v>94.533892572046994</v>
      </c>
      <c r="Q716">
        <v>5.6494362405510999E-2</v>
      </c>
    </row>
    <row r="717" spans="1:17" x14ac:dyDescent="0.3">
      <c r="A717" t="s">
        <v>1575</v>
      </c>
      <c r="B717" t="s">
        <v>1576</v>
      </c>
      <c r="C717" t="str">
        <f>IFERROR(VLOOKUP(Table1[[#This Row],[Ticker]],[1]!Table2[[Symbol]:[Industry]],2,FALSE),"-")</f>
        <v>-</v>
      </c>
      <c r="D717" t="s">
        <v>195</v>
      </c>
      <c r="E717">
        <v>6163.0216740400001</v>
      </c>
      <c r="F717">
        <v>680.05</v>
      </c>
      <c r="G717">
        <v>39.501474615766099</v>
      </c>
      <c r="H717">
        <v>10.607420533649501</v>
      </c>
      <c r="I717">
        <v>25.401891407493299</v>
      </c>
      <c r="J717">
        <v>0.79209770335132801</v>
      </c>
      <c r="K717">
        <v>619.19623465688903</v>
      </c>
      <c r="L717">
        <v>538.75107596119994</v>
      </c>
      <c r="M717">
        <v>64.964039476832596</v>
      </c>
      <c r="N717">
        <v>1.8784234489018801</v>
      </c>
      <c r="O717">
        <v>6.1245496654657803</v>
      </c>
      <c r="P717">
        <v>83.252492589598404</v>
      </c>
    </row>
    <row r="718" spans="1:17" hidden="1" x14ac:dyDescent="0.3">
      <c r="A718" t="s">
        <v>1577</v>
      </c>
      <c r="B718" t="s">
        <v>1578</v>
      </c>
      <c r="C718" t="str">
        <f>IFERROR(VLOOKUP(Table1[[#This Row],[Ticker]],[1]!Table2[[Symbol]:[Industry]],2,FALSE),"-")</f>
        <v>-</v>
      </c>
      <c r="D718" t="s">
        <v>89</v>
      </c>
      <c r="E718">
        <v>6111.1134102599999</v>
      </c>
      <c r="F718">
        <v>2227.15</v>
      </c>
      <c r="G718">
        <v>29.019847940292099</v>
      </c>
      <c r="H718">
        <v>13.4854316216865</v>
      </c>
      <c r="I718">
        <v>51.368665608233002</v>
      </c>
      <c r="J718">
        <v>3.0688253685948701</v>
      </c>
      <c r="K718">
        <v>1772.1005115697701</v>
      </c>
      <c r="L718">
        <v>1465.3255933211799</v>
      </c>
      <c r="M718">
        <v>85.416754056034407</v>
      </c>
      <c r="N718">
        <v>1.6927592084551299</v>
      </c>
      <c r="O718">
        <v>4.2116606425251799</v>
      </c>
      <c r="P718">
        <v>95.364035087719301</v>
      </c>
      <c r="Q718">
        <v>0.124875667483034</v>
      </c>
    </row>
    <row r="719" spans="1:17" x14ac:dyDescent="0.3">
      <c r="A719" t="s">
        <v>1579</v>
      </c>
      <c r="B719" t="s">
        <v>1580</v>
      </c>
      <c r="C719" t="str">
        <f>IFERROR(VLOOKUP(Table1[[#This Row],[Ticker]],[1]!Table2[[Symbol]:[Industry]],2,FALSE),"-")</f>
        <v>-</v>
      </c>
      <c r="D719" t="s">
        <v>204</v>
      </c>
      <c r="E719">
        <v>6098.3407524300001</v>
      </c>
      <c r="F719">
        <v>500.35</v>
      </c>
      <c r="G719">
        <v>24.482351551262202</v>
      </c>
      <c r="H719">
        <v>-0.25700039095611499</v>
      </c>
      <c r="I719">
        <v>10.415397424528299</v>
      </c>
      <c r="J719">
        <v>-1.26499568816027</v>
      </c>
      <c r="K719">
        <v>496.23975871786598</v>
      </c>
      <c r="L719">
        <v>426.878441918318</v>
      </c>
      <c r="M719">
        <v>41.692180201083801</v>
      </c>
      <c r="N719">
        <v>0.76800023898824499</v>
      </c>
      <c r="O719">
        <v>8.4241031278105201</v>
      </c>
      <c r="P719">
        <v>73.101539526033505</v>
      </c>
      <c r="Q719">
        <v>0.200377895200371</v>
      </c>
    </row>
    <row r="720" spans="1:17" x14ac:dyDescent="0.3">
      <c r="A720" t="s">
        <v>1581</v>
      </c>
      <c r="B720" t="s">
        <v>1582</v>
      </c>
      <c r="C720" t="str">
        <f>IFERROR(VLOOKUP(Table1[[#This Row],[Ticker]],[1]!Table2[[Symbol]:[Industry]],2,FALSE),"-")</f>
        <v>-</v>
      </c>
      <c r="D720" t="s">
        <v>46</v>
      </c>
      <c r="E720">
        <v>6089.9382504099904</v>
      </c>
      <c r="F720">
        <v>804.85</v>
      </c>
      <c r="G720">
        <v>62.114127207393103</v>
      </c>
      <c r="H720">
        <v>-0.15116258414453601</v>
      </c>
      <c r="I720">
        <v>11.005849492003501</v>
      </c>
      <c r="J720">
        <v>-2.2738267004749999</v>
      </c>
      <c r="K720">
        <v>825.67182944021602</v>
      </c>
      <c r="L720">
        <v>683.39392731586702</v>
      </c>
      <c r="M720">
        <v>34.203867186551598</v>
      </c>
      <c r="N720">
        <v>0.506374298376987</v>
      </c>
      <c r="O720">
        <v>16.394359197365901</v>
      </c>
      <c r="P720">
        <v>109.596354166666</v>
      </c>
      <c r="Q720">
        <v>0.165603632822101</v>
      </c>
    </row>
    <row r="721" spans="1:17" x14ac:dyDescent="0.3">
      <c r="A721" t="s">
        <v>1583</v>
      </c>
      <c r="B721" t="s">
        <v>1584</v>
      </c>
      <c r="C721" t="str">
        <f>IFERROR(VLOOKUP(Table1[[#This Row],[Ticker]],[1]!Table2[[Symbol]:[Industry]],2,FALSE),"-")</f>
        <v>-</v>
      </c>
      <c r="D721" t="s">
        <v>257</v>
      </c>
      <c r="E721">
        <v>6073.0466040399997</v>
      </c>
      <c r="F721">
        <v>1350.85</v>
      </c>
      <c r="G721">
        <v>-51.115005094019601</v>
      </c>
      <c r="H721">
        <v>-7.0750173484594798</v>
      </c>
      <c r="I721">
        <v>-11.5945653345727</v>
      </c>
      <c r="J721">
        <v>-2.0900327906803202</v>
      </c>
      <c r="K721">
        <v>1370.09647886363</v>
      </c>
      <c r="L721">
        <v>1415.9291562306901</v>
      </c>
      <c r="M721">
        <v>45.386314956565798</v>
      </c>
      <c r="N721">
        <v>3.0266405746313501</v>
      </c>
      <c r="O721">
        <v>40.500425657919003</v>
      </c>
      <c r="P721">
        <v>18.174262969118999</v>
      </c>
      <c r="Q721">
        <v>-5.3731143924417003E-2</v>
      </c>
    </row>
    <row r="722" spans="1:17" hidden="1" x14ac:dyDescent="0.3">
      <c r="A722" t="s">
        <v>1585</v>
      </c>
      <c r="B722" t="s">
        <v>1586</v>
      </c>
      <c r="C722" t="str">
        <f>IFERROR(VLOOKUP(Table1[[#This Row],[Ticker]],[1]!Table2[[Symbol]:[Industry]],2,FALSE),"-")</f>
        <v>-</v>
      </c>
      <c r="D722" t="s">
        <v>281</v>
      </c>
      <c r="E722">
        <v>6048.22589788</v>
      </c>
      <c r="F722">
        <v>5527.4</v>
      </c>
      <c r="G722">
        <v>74.675356551245798</v>
      </c>
      <c r="H722">
        <v>17.0909908223482</v>
      </c>
      <c r="I722">
        <v>27.8221706873687</v>
      </c>
      <c r="J722">
        <v>-6.66784393602767</v>
      </c>
      <c r="K722">
        <v>4806.7320320516601</v>
      </c>
      <c r="L722">
        <v>3987.0489093066299</v>
      </c>
      <c r="M722">
        <v>64.439924380102994</v>
      </c>
      <c r="N722">
        <v>1.1235840816157201</v>
      </c>
      <c r="O722">
        <v>4.3890436733364702</v>
      </c>
      <c r="P722">
        <v>132.51724718155799</v>
      </c>
      <c r="Q722">
        <v>0.137550226503102</v>
      </c>
    </row>
    <row r="723" spans="1:17" hidden="1" x14ac:dyDescent="0.3">
      <c r="A723" t="s">
        <v>1587</v>
      </c>
      <c r="B723" t="s">
        <v>1588</v>
      </c>
      <c r="C723" t="str">
        <f>IFERROR(VLOOKUP(Table1[[#This Row],[Ticker]],[1]!Table2[[Symbol]:[Industry]],2,FALSE),"-")</f>
        <v>-</v>
      </c>
      <c r="D723" t="s">
        <v>225</v>
      </c>
      <c r="E723">
        <v>6018.6536550000001</v>
      </c>
      <c r="F723">
        <v>5435.8</v>
      </c>
      <c r="G723">
        <v>119.52887284945299</v>
      </c>
      <c r="H723">
        <v>5.9967228111625301</v>
      </c>
      <c r="I723">
        <v>38.4041811688111</v>
      </c>
      <c r="J723">
        <v>-2.4076726046253301</v>
      </c>
      <c r="K723">
        <v>4970.34759651271</v>
      </c>
      <c r="L723">
        <v>3922.2493544676099</v>
      </c>
      <c r="M723">
        <v>57.944153055986199</v>
      </c>
      <c r="N723">
        <v>0.91357889359341204</v>
      </c>
      <c r="O723">
        <v>5.32028404282718</v>
      </c>
      <c r="P723">
        <v>171.24073750654901</v>
      </c>
      <c r="Q723">
        <v>0.13315350989724201</v>
      </c>
    </row>
    <row r="724" spans="1:17" hidden="1" x14ac:dyDescent="0.3">
      <c r="A724" t="s">
        <v>1589</v>
      </c>
      <c r="B724" t="s">
        <v>1590</v>
      </c>
      <c r="C724" t="str">
        <f>IFERROR(VLOOKUP(Table1[[#This Row],[Ticker]],[1]!Table2[[Symbol]:[Industry]],2,FALSE),"-")</f>
        <v>-</v>
      </c>
      <c r="D724" t="s">
        <v>21</v>
      </c>
      <c r="E724">
        <v>6012.7725921250003</v>
      </c>
      <c r="F724">
        <v>508.25</v>
      </c>
      <c r="G724">
        <v>-25.423127385717599</v>
      </c>
      <c r="H724">
        <v>7.82677987117318</v>
      </c>
      <c r="I724">
        <v>-3.2107511119689298</v>
      </c>
      <c r="J724">
        <v>4.9796924271268797</v>
      </c>
      <c r="K724">
        <v>484.05169176370998</v>
      </c>
      <c r="L724">
        <v>469.49137440340002</v>
      </c>
      <c r="M724">
        <v>65.4019816419314</v>
      </c>
      <c r="N724">
        <v>1.1333189369082599</v>
      </c>
      <c r="O724">
        <v>17.855386128873501</v>
      </c>
      <c r="P724">
        <v>30.287105870289601</v>
      </c>
      <c r="Q724">
        <v>9.5800858955252005E-2</v>
      </c>
    </row>
    <row r="725" spans="1:17" x14ac:dyDescent="0.3">
      <c r="A725" t="s">
        <v>1591</v>
      </c>
      <c r="B725" t="s">
        <v>1592</v>
      </c>
      <c r="C725" t="str">
        <f>IFERROR(VLOOKUP(Table1[[#This Row],[Ticker]],[1]!Table2[[Symbol]:[Industry]],2,FALSE),"-")</f>
        <v>-</v>
      </c>
      <c r="D725" t="s">
        <v>535</v>
      </c>
      <c r="E725">
        <v>5998.8548889000003</v>
      </c>
      <c r="F725">
        <v>286.2</v>
      </c>
      <c r="G725">
        <v>-27.0792251387779</v>
      </c>
      <c r="H725">
        <v>-4.34662965984952</v>
      </c>
      <c r="I725">
        <v>-37.877627132061299</v>
      </c>
      <c r="J725">
        <v>-1.0891868744204301</v>
      </c>
      <c r="K725">
        <v>299.36171913361801</v>
      </c>
      <c r="L725">
        <v>312.883852361827</v>
      </c>
      <c r="M725">
        <v>34.769990803022999</v>
      </c>
      <c r="N725">
        <v>0.57931660348968905</v>
      </c>
      <c r="O725">
        <v>41.607267645003503</v>
      </c>
      <c r="P725">
        <v>12.433706540954599</v>
      </c>
      <c r="Q725">
        <v>0.104032476377984</v>
      </c>
    </row>
    <row r="726" spans="1:17" x14ac:dyDescent="0.3">
      <c r="A726" t="s">
        <v>1593</v>
      </c>
      <c r="B726" t="s">
        <v>1594</v>
      </c>
      <c r="C726" t="str">
        <f>IFERROR(VLOOKUP(Table1[[#This Row],[Ticker]],[1]!Table2[[Symbol]:[Industry]],2,FALSE),"-")</f>
        <v>-</v>
      </c>
      <c r="D726" t="s">
        <v>77</v>
      </c>
      <c r="E726">
        <v>5994.4599176000002</v>
      </c>
      <c r="F726">
        <v>292.60000000000002</v>
      </c>
      <c r="G726">
        <v>19.219803288713901</v>
      </c>
      <c r="H726">
        <v>-11.176088440800299</v>
      </c>
      <c r="I726">
        <v>10.0325888846127</v>
      </c>
      <c r="J726">
        <v>-8.8362959482822792</v>
      </c>
      <c r="K726">
        <v>306.04873114022701</v>
      </c>
      <c r="L726">
        <v>254.18841980045801</v>
      </c>
      <c r="M726">
        <v>36.515686645678798</v>
      </c>
      <c r="N726">
        <v>0.56968856689394898</v>
      </c>
      <c r="O726">
        <v>26.315789473684202</v>
      </c>
      <c r="P726">
        <v>81.795588692140399</v>
      </c>
      <c r="Q726">
        <v>6.2009982253288E-2</v>
      </c>
    </row>
    <row r="727" spans="1:17" hidden="1" x14ac:dyDescent="0.3">
      <c r="A727" t="s">
        <v>1595</v>
      </c>
      <c r="B727" t="s">
        <v>1596</v>
      </c>
      <c r="C727" t="str">
        <f>IFERROR(VLOOKUP(Table1[[#This Row],[Ticker]],[1]!Table2[[Symbol]:[Industry]],2,FALSE),"-")</f>
        <v>-</v>
      </c>
      <c r="D727" t="s">
        <v>163</v>
      </c>
      <c r="E727">
        <v>5964.2608147999999</v>
      </c>
      <c r="F727">
        <v>5276.65</v>
      </c>
      <c r="G727">
        <v>121.472642214774</v>
      </c>
      <c r="H727">
        <v>7.6131252589737999</v>
      </c>
      <c r="I727">
        <v>64.606069945200204</v>
      </c>
      <c r="J727">
        <v>10.057053472898099</v>
      </c>
      <c r="K727">
        <v>4816.2443322367299</v>
      </c>
      <c r="L727">
        <v>3693.6569131382798</v>
      </c>
      <c r="M727">
        <v>64.684439789426804</v>
      </c>
      <c r="N727">
        <v>0.79078145317472603</v>
      </c>
      <c r="O727">
        <v>7.8269356504600403</v>
      </c>
      <c r="P727">
        <v>208.12554744525499</v>
      </c>
      <c r="Q727">
        <v>0.21800683142094399</v>
      </c>
    </row>
    <row r="728" spans="1:17" x14ac:dyDescent="0.3">
      <c r="A728" t="s">
        <v>1597</v>
      </c>
      <c r="B728" t="s">
        <v>1598</v>
      </c>
      <c r="C728" t="str">
        <f>IFERROR(VLOOKUP(Table1[[#This Row],[Ticker]],[1]!Table2[[Symbol]:[Industry]],2,FALSE),"-")</f>
        <v>-</v>
      </c>
      <c r="D728" t="s">
        <v>1401</v>
      </c>
      <c r="E728">
        <v>5927.8975341249998</v>
      </c>
      <c r="F728">
        <v>916.25</v>
      </c>
      <c r="G728">
        <v>-5.1085294763729596</v>
      </c>
      <c r="H728">
        <v>19.941108481043099</v>
      </c>
      <c r="I728">
        <v>-8.9591301820025606</v>
      </c>
      <c r="J728">
        <v>2.5998909711583398</v>
      </c>
      <c r="K728">
        <v>831.33654364673203</v>
      </c>
      <c r="L728">
        <v>779.49836229879099</v>
      </c>
      <c r="M728">
        <v>57.025182832476098</v>
      </c>
      <c r="N728">
        <v>1.0296493610080699</v>
      </c>
      <c r="O728">
        <v>18.854024556616601</v>
      </c>
      <c r="P728">
        <v>50.106487549148099</v>
      </c>
      <c r="Q728">
        <v>0.12791134285325401</v>
      </c>
    </row>
    <row r="729" spans="1:17" hidden="1" x14ac:dyDescent="0.3">
      <c r="A729" t="s">
        <v>1599</v>
      </c>
      <c r="B729" t="s">
        <v>1600</v>
      </c>
      <c r="C729" t="str">
        <f>IFERROR(VLOOKUP(Table1[[#This Row],[Ticker]],[1]!Table2[[Symbol]:[Industry]],2,FALSE),"-")</f>
        <v>-</v>
      </c>
      <c r="D729" t="s">
        <v>538</v>
      </c>
      <c r="E729">
        <v>5911.75607313</v>
      </c>
      <c r="F729">
        <v>410.1</v>
      </c>
      <c r="G729">
        <v>-42.418977891635897</v>
      </c>
      <c r="H729">
        <v>-11.290073490533601</v>
      </c>
      <c r="I729">
        <v>-19.7451271719091</v>
      </c>
      <c r="J729">
        <v>-6.1358301510707003</v>
      </c>
      <c r="K729">
        <v>426.84414525073498</v>
      </c>
      <c r="L729">
        <v>436.98004131215799</v>
      </c>
      <c r="M729">
        <v>38.060147955994402</v>
      </c>
      <c r="N729">
        <v>1.3806014529806301</v>
      </c>
      <c r="O729">
        <v>37.661545964398897</v>
      </c>
      <c r="P729">
        <v>4.35114503816793</v>
      </c>
      <c r="Q729">
        <v>-6.3929119525568998E-2</v>
      </c>
    </row>
    <row r="730" spans="1:17" x14ac:dyDescent="0.3">
      <c r="A730" t="s">
        <v>1601</v>
      </c>
      <c r="B730" t="s">
        <v>1602</v>
      </c>
      <c r="C730" t="str">
        <f>IFERROR(VLOOKUP(Table1[[#This Row],[Ticker]],[1]!Table2[[Symbol]:[Industry]],2,FALSE),"-")</f>
        <v>-</v>
      </c>
      <c r="D730" t="s">
        <v>138</v>
      </c>
      <c r="E730">
        <v>5888.9549999999999</v>
      </c>
      <c r="F730">
        <v>206.63</v>
      </c>
      <c r="G730">
        <v>38.680516116107</v>
      </c>
      <c r="H730">
        <v>-2.2116576321855299</v>
      </c>
      <c r="I730">
        <v>-19.144147208109199</v>
      </c>
      <c r="J730">
        <v>1.8448246912253199</v>
      </c>
      <c r="K730">
        <v>204.08789985611199</v>
      </c>
      <c r="L730">
        <v>187.730186322327</v>
      </c>
      <c r="M730">
        <v>60.498869016852296</v>
      </c>
      <c r="N730">
        <v>0.48354609562233197</v>
      </c>
      <c r="O730">
        <v>28.224362386875001</v>
      </c>
      <c r="P730">
        <v>88.531021897810206</v>
      </c>
      <c r="Q730">
        <v>3.8696864227930998E-2</v>
      </c>
    </row>
    <row r="731" spans="1:17" hidden="1" x14ac:dyDescent="0.3">
      <c r="A731" t="s">
        <v>1603</v>
      </c>
      <c r="B731" t="s">
        <v>1604</v>
      </c>
      <c r="C731" t="str">
        <f>IFERROR(VLOOKUP(Table1[[#This Row],[Ticker]],[1]!Table2[[Symbol]:[Industry]],2,FALSE),"-")</f>
        <v>-</v>
      </c>
      <c r="D731" t="s">
        <v>54</v>
      </c>
      <c r="E731">
        <v>5868.3965124750002</v>
      </c>
      <c r="F731">
        <v>1349.25</v>
      </c>
      <c r="G731">
        <v>-12.6938958606426</v>
      </c>
      <c r="H731">
        <v>12.881248841642901</v>
      </c>
      <c r="I731">
        <v>18.398348383900199</v>
      </c>
      <c r="J731">
        <v>4.9825527412556596</v>
      </c>
      <c r="K731">
        <v>1209.7898942638999</v>
      </c>
      <c r="M731">
        <v>69.777156983028803</v>
      </c>
      <c r="N731">
        <v>1.0958555999671</v>
      </c>
      <c r="O731">
        <v>2.1308134148600999</v>
      </c>
      <c r="P731">
        <v>39.097938144329802</v>
      </c>
    </row>
    <row r="732" spans="1:17" x14ac:dyDescent="0.3">
      <c r="A732" t="s">
        <v>1605</v>
      </c>
      <c r="B732" t="s">
        <v>1606</v>
      </c>
      <c r="C732" t="str">
        <f>IFERROR(VLOOKUP(Table1[[#This Row],[Ticker]],[1]!Table2[[Symbol]:[Industry]],2,FALSE),"-")</f>
        <v>-</v>
      </c>
      <c r="D732" t="s">
        <v>1607</v>
      </c>
      <c r="E732">
        <v>5859.59991188</v>
      </c>
      <c r="F732">
        <v>328.9</v>
      </c>
      <c r="G732">
        <v>15.8524563499384</v>
      </c>
      <c r="H732">
        <v>-3.6372757055018101</v>
      </c>
      <c r="I732">
        <v>1.1618721487977901</v>
      </c>
      <c r="J732">
        <v>-3.52976981157313</v>
      </c>
      <c r="K732">
        <v>333.380545807077</v>
      </c>
      <c r="L732">
        <v>296.01805712179998</v>
      </c>
      <c r="M732">
        <v>45.290954334229198</v>
      </c>
      <c r="N732">
        <v>0.56316190814331502</v>
      </c>
      <c r="O732">
        <v>22.803283672848799</v>
      </c>
      <c r="P732">
        <v>61.6216216216216</v>
      </c>
      <c r="Q732">
        <v>0.132889898571624</v>
      </c>
    </row>
    <row r="733" spans="1:17" x14ac:dyDescent="0.3">
      <c r="A733" t="s">
        <v>1608</v>
      </c>
      <c r="B733" t="s">
        <v>1609</v>
      </c>
      <c r="C733" t="str">
        <f>IFERROR(VLOOKUP(Table1[[#This Row],[Ticker]],[1]!Table2[[Symbol]:[Industry]],2,FALSE),"-")</f>
        <v>-</v>
      </c>
      <c r="D733" t="s">
        <v>257</v>
      </c>
      <c r="E733">
        <v>5807.9839911400004</v>
      </c>
      <c r="F733">
        <v>732.35</v>
      </c>
      <c r="G733">
        <v>-12.814870330973999</v>
      </c>
      <c r="H733">
        <v>-7.2063294546177303</v>
      </c>
      <c r="I733">
        <v>-23.293904680330801</v>
      </c>
      <c r="J733">
        <v>-8.4883023724335001</v>
      </c>
      <c r="K733">
        <v>761.01339276452404</v>
      </c>
      <c r="L733">
        <v>704.48003550770295</v>
      </c>
      <c r="M733">
        <v>27.9573667339377</v>
      </c>
      <c r="N733">
        <v>1.0469760442854401</v>
      </c>
      <c r="O733">
        <v>20.6800027309346</v>
      </c>
      <c r="P733">
        <v>26.136755080950699</v>
      </c>
    </row>
    <row r="734" spans="1:17" hidden="1" x14ac:dyDescent="0.3">
      <c r="A734" t="s">
        <v>1610</v>
      </c>
      <c r="B734" t="s">
        <v>1611</v>
      </c>
      <c r="C734" t="str">
        <f>IFERROR(VLOOKUP(Table1[[#This Row],[Ticker]],[1]!Table2[[Symbol]:[Industry]],2,FALSE),"-")</f>
        <v>-</v>
      </c>
      <c r="D734" t="s">
        <v>549</v>
      </c>
      <c r="E734">
        <v>5748.6266148149998</v>
      </c>
      <c r="F734">
        <v>5976.15</v>
      </c>
      <c r="G734">
        <v>-24.237152364097799</v>
      </c>
      <c r="H734">
        <v>4.6119440803511704</v>
      </c>
      <c r="I734">
        <v>-10.0482875734824</v>
      </c>
      <c r="J734">
        <v>0.19145969879514901</v>
      </c>
      <c r="K734">
        <v>5800.24066651251</v>
      </c>
      <c r="L734">
        <v>5590.2989948771701</v>
      </c>
      <c r="M734">
        <v>59.890528867963802</v>
      </c>
      <c r="N734">
        <v>0.55627043471349702</v>
      </c>
      <c r="O734">
        <v>7.9290178459376</v>
      </c>
      <c r="P734">
        <v>19.921138178753399</v>
      </c>
      <c r="Q734">
        <v>5.2646933099793E-2</v>
      </c>
    </row>
    <row r="735" spans="1:17" x14ac:dyDescent="0.3">
      <c r="A735" t="s">
        <v>1612</v>
      </c>
      <c r="B735" t="s">
        <v>1613</v>
      </c>
      <c r="C735" t="str">
        <f>IFERROR(VLOOKUP(Table1[[#This Row],[Ticker]],[1]!Table2[[Symbol]:[Industry]],2,FALSE),"-")</f>
        <v>-</v>
      </c>
      <c r="D735" t="s">
        <v>276</v>
      </c>
      <c r="E735">
        <v>5733.9553382399999</v>
      </c>
      <c r="F735">
        <v>780.8</v>
      </c>
      <c r="G735">
        <v>-25.063221378925999</v>
      </c>
      <c r="H735">
        <v>-2.8503112713637502</v>
      </c>
      <c r="I735">
        <v>-16.092825270669699</v>
      </c>
      <c r="J735">
        <v>-1.2856483833369901</v>
      </c>
      <c r="K735">
        <v>768.71630055220396</v>
      </c>
      <c r="L735">
        <v>761.77762562876399</v>
      </c>
      <c r="M735">
        <v>58.978136611437002</v>
      </c>
      <c r="N735">
        <v>0.729573042500684</v>
      </c>
      <c r="O735">
        <v>11.270491803278601</v>
      </c>
      <c r="P735">
        <v>21.0542635658914</v>
      </c>
      <c r="Q735">
        <v>4.7704422462795E-2</v>
      </c>
    </row>
    <row r="736" spans="1:17" hidden="1" x14ac:dyDescent="0.3">
      <c r="A736" t="s">
        <v>1614</v>
      </c>
      <c r="B736" t="s">
        <v>1615</v>
      </c>
      <c r="C736" t="str">
        <f>IFERROR(VLOOKUP(Table1[[#This Row],[Ticker]],[1]!Table2[[Symbol]:[Industry]],2,FALSE),"-")</f>
        <v>-</v>
      </c>
      <c r="D736" t="s">
        <v>535</v>
      </c>
      <c r="E736">
        <v>5671.5827609600001</v>
      </c>
      <c r="F736">
        <v>5707.6</v>
      </c>
      <c r="G736">
        <v>28.635030208911001</v>
      </c>
      <c r="H736">
        <v>-5.1822417423723399</v>
      </c>
      <c r="I736">
        <v>24.436523458981299</v>
      </c>
      <c r="J736">
        <v>-3.5871151387302702</v>
      </c>
      <c r="K736">
        <v>5774.3521393776</v>
      </c>
      <c r="L736">
        <v>4940.8295658308898</v>
      </c>
      <c r="M736">
        <v>44.141694901399397</v>
      </c>
      <c r="N736">
        <v>0.63515358305329905</v>
      </c>
      <c r="O736">
        <v>17.368070642651801</v>
      </c>
      <c r="P736">
        <v>99.7340425531915</v>
      </c>
      <c r="Q736">
        <v>0.15078758310614701</v>
      </c>
    </row>
    <row r="737" spans="1:17" x14ac:dyDescent="0.3">
      <c r="A737" t="s">
        <v>1616</v>
      </c>
      <c r="B737" t="s">
        <v>1617</v>
      </c>
      <c r="C737" t="str">
        <f>IFERROR(VLOOKUP(Table1[[#This Row],[Ticker]],[1]!Table2[[Symbol]:[Industry]],2,FALSE),"-")</f>
        <v>-</v>
      </c>
      <c r="D737" t="s">
        <v>276</v>
      </c>
      <c r="E737">
        <v>5625.717826954</v>
      </c>
      <c r="F737">
        <v>167.26</v>
      </c>
      <c r="G737">
        <v>-32.424346490286901</v>
      </c>
      <c r="H737">
        <v>-1.45599282294625</v>
      </c>
      <c r="I737">
        <v>-21.486379557122198</v>
      </c>
      <c r="J737">
        <v>1.1562990095571699</v>
      </c>
      <c r="K737">
        <v>164.69150613221001</v>
      </c>
      <c r="L737">
        <v>165.44294411603499</v>
      </c>
      <c r="M737">
        <v>54.715724663915502</v>
      </c>
      <c r="N737">
        <v>1.0162208378647599</v>
      </c>
      <c r="O737">
        <v>31.2925983498744</v>
      </c>
      <c r="P737">
        <v>28.612072279892299</v>
      </c>
      <c r="Q737">
        <v>-6.7186550315315993E-2</v>
      </c>
    </row>
    <row r="738" spans="1:17" x14ac:dyDescent="0.3">
      <c r="A738" t="s">
        <v>1618</v>
      </c>
      <c r="B738" t="s">
        <v>1619</v>
      </c>
      <c r="C738" t="str">
        <f>IFERROR(VLOOKUP(Table1[[#This Row],[Ticker]],[1]!Table2[[Symbol]:[Industry]],2,FALSE),"-")</f>
        <v>-</v>
      </c>
      <c r="D738" t="s">
        <v>338</v>
      </c>
      <c r="E738">
        <v>5613.6568026900004</v>
      </c>
      <c r="F738">
        <v>263.10000000000002</v>
      </c>
      <c r="G738">
        <v>-18.6536730126683</v>
      </c>
      <c r="H738">
        <v>-6.2767842817408903</v>
      </c>
      <c r="I738">
        <v>13.105858366642099</v>
      </c>
      <c r="J738">
        <v>-2.14126702903337</v>
      </c>
      <c r="K738">
        <v>263.29827708491501</v>
      </c>
      <c r="L738">
        <v>241.56346962038899</v>
      </c>
      <c r="M738">
        <v>40.976945213227403</v>
      </c>
      <c r="N738">
        <v>0.540903293574028</v>
      </c>
      <c r="O738">
        <v>12.9228430254656</v>
      </c>
      <c r="P738">
        <v>39.206349206349202</v>
      </c>
      <c r="Q738">
        <v>-8.7507847024633004E-2</v>
      </c>
    </row>
    <row r="739" spans="1:17" x14ac:dyDescent="0.3">
      <c r="A739" t="s">
        <v>1620</v>
      </c>
      <c r="B739" t="s">
        <v>1621</v>
      </c>
      <c r="C739" t="str">
        <f>IFERROR(VLOOKUP(Table1[[#This Row],[Ticker]],[1]!Table2[[Symbol]:[Industry]],2,FALSE),"-")</f>
        <v>-</v>
      </c>
      <c r="D739" t="s">
        <v>257</v>
      </c>
      <c r="E739">
        <v>5591.3246540250002</v>
      </c>
      <c r="F739">
        <v>1817.75</v>
      </c>
      <c r="G739">
        <v>-64.158838971475006</v>
      </c>
      <c r="H739">
        <v>-4.4993457161929999</v>
      </c>
      <c r="I739">
        <v>-18.2857860891156</v>
      </c>
      <c r="J739">
        <v>-0.87168762881650597</v>
      </c>
      <c r="K739">
        <v>1835.57814769986</v>
      </c>
      <c r="L739">
        <v>1930.4224624343699</v>
      </c>
      <c r="M739">
        <v>58.519421372304301</v>
      </c>
      <c r="N739">
        <v>0.51637398960354797</v>
      </c>
      <c r="O739">
        <v>60.657406133956798</v>
      </c>
      <c r="P739">
        <v>13.609374999999901</v>
      </c>
      <c r="Q739">
        <v>1.8660564297856001E-2</v>
      </c>
    </row>
    <row r="740" spans="1:17" x14ac:dyDescent="0.3">
      <c r="A740" t="s">
        <v>1622</v>
      </c>
      <c r="B740" t="s">
        <v>1623</v>
      </c>
      <c r="C740" t="str">
        <f>IFERROR(VLOOKUP(Table1[[#This Row],[Ticker]],[1]!Table2[[Symbol]:[Industry]],2,FALSE),"-")</f>
        <v>-</v>
      </c>
      <c r="D740" t="s">
        <v>54</v>
      </c>
      <c r="E740">
        <v>5571.6667099850001</v>
      </c>
      <c r="F740">
        <v>1361.35</v>
      </c>
      <c r="G740">
        <v>-28.0195109370325</v>
      </c>
      <c r="H740">
        <v>0.41066875109122097</v>
      </c>
      <c r="I740">
        <v>8.9971815527282697</v>
      </c>
      <c r="J740">
        <v>5.1177434826301003</v>
      </c>
      <c r="K740">
        <v>1306.2626170374001</v>
      </c>
      <c r="L740">
        <v>1229.72938317485</v>
      </c>
      <c r="M740">
        <v>61.286285238279198</v>
      </c>
      <c r="N740">
        <v>0.94598557796579796</v>
      </c>
      <c r="O740">
        <v>7.9075917287986197</v>
      </c>
      <c r="P740">
        <v>35.531883120115403</v>
      </c>
      <c r="Q740">
        <v>-4.3026563720330001E-3</v>
      </c>
    </row>
    <row r="741" spans="1:17" hidden="1" x14ac:dyDescent="0.3">
      <c r="A741" t="s">
        <v>1624</v>
      </c>
      <c r="B741" t="s">
        <v>1625</v>
      </c>
      <c r="C741" t="str">
        <f>IFERROR(VLOOKUP(Table1[[#This Row],[Ticker]],[1]!Table2[[Symbol]:[Industry]],2,FALSE),"-")</f>
        <v>-</v>
      </c>
      <c r="D741" t="s">
        <v>573</v>
      </c>
      <c r="E741">
        <v>5571.1231297199902</v>
      </c>
      <c r="F741">
        <v>1426.2</v>
      </c>
      <c r="G741">
        <v>-12.7459587081013</v>
      </c>
      <c r="H741">
        <v>-8.7016327203869501</v>
      </c>
      <c r="I741">
        <v>6.1527760437541303</v>
      </c>
      <c r="J741">
        <v>-5.5553762943303502</v>
      </c>
      <c r="K741">
        <v>1463.3728182285599</v>
      </c>
      <c r="L741">
        <v>1305.71139617977</v>
      </c>
      <c r="M741">
        <v>33.4136158628868</v>
      </c>
      <c r="N741">
        <v>0.53118063587098996</v>
      </c>
      <c r="O741">
        <v>20.600196325900999</v>
      </c>
      <c r="P741">
        <v>46.276923076922998</v>
      </c>
      <c r="Q741">
        <v>-4.0071839905268997E-2</v>
      </c>
    </row>
    <row r="742" spans="1:17" x14ac:dyDescent="0.3">
      <c r="A742" t="s">
        <v>1626</v>
      </c>
      <c r="B742" t="s">
        <v>1627</v>
      </c>
      <c r="C742" t="str">
        <f>IFERROR(VLOOKUP(Table1[[#This Row],[Ticker]],[1]!Table2[[Symbol]:[Industry]],2,FALSE),"-")</f>
        <v>-</v>
      </c>
      <c r="D742" t="s">
        <v>24</v>
      </c>
      <c r="E742">
        <v>5528.2224682750002</v>
      </c>
      <c r="F742">
        <v>326.95</v>
      </c>
      <c r="G742">
        <v>-29.248766377820498</v>
      </c>
      <c r="H742">
        <v>-6.2310529790225102</v>
      </c>
      <c r="I742">
        <v>-21.5312943385564</v>
      </c>
      <c r="J742">
        <v>-3.6750150106081301</v>
      </c>
      <c r="K742">
        <v>338.51446574725998</v>
      </c>
      <c r="L742">
        <v>347.67811943115299</v>
      </c>
      <c r="M742">
        <v>52.010085266040697</v>
      </c>
      <c r="N742">
        <v>0.60441430324219403</v>
      </c>
      <c r="O742">
        <v>29.148187796299101</v>
      </c>
      <c r="P742">
        <v>4.89252486365094</v>
      </c>
      <c r="Q742">
        <v>-2.5404514103498001E-2</v>
      </c>
    </row>
    <row r="743" spans="1:17" x14ac:dyDescent="0.3">
      <c r="A743" t="s">
        <v>1628</v>
      </c>
      <c r="B743" t="s">
        <v>1629</v>
      </c>
      <c r="C743" t="str">
        <f>IFERROR(VLOOKUP(Table1[[#This Row],[Ticker]],[1]!Table2[[Symbol]:[Industry]],2,FALSE),"-")</f>
        <v>-</v>
      </c>
      <c r="D743" t="s">
        <v>72</v>
      </c>
      <c r="E743">
        <v>5523.5839999999998</v>
      </c>
      <c r="F743">
        <v>784.6</v>
      </c>
      <c r="G743">
        <v>58.155271682620601</v>
      </c>
      <c r="H743">
        <v>-10.2808646017344</v>
      </c>
      <c r="I743">
        <v>-30.781684475473298</v>
      </c>
      <c r="J743">
        <v>-2.14734423846435</v>
      </c>
      <c r="K743">
        <v>856.86484052500703</v>
      </c>
      <c r="L743">
        <v>788.81520880645098</v>
      </c>
      <c r="M743">
        <v>30.662807247667001</v>
      </c>
      <c r="N743">
        <v>0.66891369629615005</v>
      </c>
      <c r="O743">
        <v>48.483303594188101</v>
      </c>
      <c r="P743">
        <v>98.985544002028902</v>
      </c>
      <c r="Q743">
        <v>9.5811664870249003E-2</v>
      </c>
    </row>
    <row r="744" spans="1:17" x14ac:dyDescent="0.3">
      <c r="A744" t="s">
        <v>1630</v>
      </c>
      <c r="B744" t="s">
        <v>1631</v>
      </c>
      <c r="C744" t="str">
        <f>IFERROR(VLOOKUP(Table1[[#This Row],[Ticker]],[1]!Table2[[Symbol]:[Industry]],2,FALSE),"-")</f>
        <v>-</v>
      </c>
      <c r="D744" t="s">
        <v>1401</v>
      </c>
      <c r="E744">
        <v>5475.5271652499996</v>
      </c>
      <c r="F744">
        <v>757.5</v>
      </c>
      <c r="G744">
        <v>28.997501602081801</v>
      </c>
      <c r="H744">
        <v>28.527969981108999</v>
      </c>
      <c r="I744">
        <v>62.143756935618399</v>
      </c>
      <c r="J744">
        <v>-10.243525508212301</v>
      </c>
      <c r="K744">
        <v>623.85020539166396</v>
      </c>
      <c r="L744">
        <v>513.68267300601406</v>
      </c>
      <c r="M744">
        <v>58.985995389256701</v>
      </c>
      <c r="N744">
        <v>2.2384585930363698</v>
      </c>
      <c r="O744">
        <v>13.5049504950494</v>
      </c>
      <c r="P744">
        <v>102</v>
      </c>
      <c r="Q744">
        <v>3.8086082215978E-2</v>
      </c>
    </row>
    <row r="745" spans="1:17" hidden="1" x14ac:dyDescent="0.3">
      <c r="A745" t="s">
        <v>1632</v>
      </c>
      <c r="B745" t="s">
        <v>1633</v>
      </c>
      <c r="C745" t="str">
        <f>IFERROR(VLOOKUP(Table1[[#This Row],[Ticker]],[1]!Table2[[Symbol]:[Industry]],2,FALSE),"-")</f>
        <v>-</v>
      </c>
      <c r="D745" t="s">
        <v>101</v>
      </c>
      <c r="E745">
        <v>5458.2914341199903</v>
      </c>
      <c r="F745">
        <v>518.35</v>
      </c>
      <c r="G745">
        <v>21335.151480307301</v>
      </c>
      <c r="H745">
        <v>38.385642008592299</v>
      </c>
      <c r="I745">
        <v>1799.7703620504899</v>
      </c>
      <c r="J745">
        <v>-1.07194549511008</v>
      </c>
      <c r="K745">
        <v>218.534271534216</v>
      </c>
      <c r="L745">
        <v>74.099885893438199</v>
      </c>
      <c r="M745">
        <v>99.996028980006102</v>
      </c>
      <c r="N745">
        <v>0.82466538826582902</v>
      </c>
      <c r="O745">
        <v>0</v>
      </c>
      <c r="P745">
        <v>25185.365853658499</v>
      </c>
      <c r="Q745">
        <v>0.12912673967326899</v>
      </c>
    </row>
    <row r="746" spans="1:17" x14ac:dyDescent="0.3">
      <c r="A746" t="s">
        <v>1634</v>
      </c>
      <c r="B746" t="s">
        <v>1635</v>
      </c>
      <c r="C746" t="str">
        <f>IFERROR(VLOOKUP(Table1[[#This Row],[Ticker]],[1]!Table2[[Symbol]:[Industry]],2,FALSE),"-")</f>
        <v>-</v>
      </c>
      <c r="D746" t="s">
        <v>252</v>
      </c>
      <c r="E746">
        <v>5456.8062567199904</v>
      </c>
      <c r="F746">
        <v>282.8</v>
      </c>
      <c r="G746">
        <v>-4.8776837553849699</v>
      </c>
      <c r="H746">
        <v>8.8482328357032394</v>
      </c>
      <c r="I746">
        <v>18.056644635345702</v>
      </c>
      <c r="J746">
        <v>9.0645458738180693</v>
      </c>
      <c r="K746">
        <v>247.147818085891</v>
      </c>
      <c r="L746">
        <v>230.709399858859</v>
      </c>
      <c r="M746">
        <v>78.874239074970006</v>
      </c>
      <c r="N746">
        <v>1.4694706218648199</v>
      </c>
      <c r="O746">
        <v>3.0410183875530099</v>
      </c>
      <c r="P746">
        <v>59.774011299435003</v>
      </c>
      <c r="Q746">
        <v>0.18729627408216101</v>
      </c>
    </row>
    <row r="747" spans="1:17" hidden="1" x14ac:dyDescent="0.3">
      <c r="A747" t="s">
        <v>1636</v>
      </c>
      <c r="B747" t="s">
        <v>1637</v>
      </c>
      <c r="C747" t="str">
        <f>IFERROR(VLOOKUP(Table1[[#This Row],[Ticker]],[1]!Table2[[Symbol]:[Industry]],2,FALSE),"-")</f>
        <v>-</v>
      </c>
      <c r="D747" t="s">
        <v>538</v>
      </c>
      <c r="E747">
        <v>5451.9510842999998</v>
      </c>
      <c r="F747">
        <v>776.5</v>
      </c>
      <c r="G747">
        <v>54.0479005027033</v>
      </c>
      <c r="H747">
        <v>10.468171187895701</v>
      </c>
      <c r="I747">
        <v>71.153546243921198</v>
      </c>
      <c r="J747">
        <v>-16.556725652945399</v>
      </c>
      <c r="K747">
        <v>654.64671927673601</v>
      </c>
      <c r="M747">
        <v>53.1197711637532</v>
      </c>
      <c r="N747">
        <v>1.87421593828181</v>
      </c>
      <c r="O747">
        <v>21.8287186091435</v>
      </c>
      <c r="P747">
        <v>109.073774905761</v>
      </c>
    </row>
    <row r="748" spans="1:17" x14ac:dyDescent="0.3">
      <c r="A748" t="s">
        <v>1638</v>
      </c>
      <c r="B748" t="s">
        <v>1639</v>
      </c>
      <c r="C748" t="str">
        <f>IFERROR(VLOOKUP(Table1[[#This Row],[Ticker]],[1]!Table2[[Symbol]:[Industry]],2,FALSE),"-")</f>
        <v>-</v>
      </c>
      <c r="D748" t="s">
        <v>405</v>
      </c>
      <c r="E748">
        <v>5414.5133936849998</v>
      </c>
      <c r="F748">
        <v>49.17</v>
      </c>
      <c r="G748">
        <v>-28.194809125898399</v>
      </c>
      <c r="H748">
        <v>-4.6600668936902396</v>
      </c>
      <c r="I748">
        <v>-20.1866803501219</v>
      </c>
      <c r="J748">
        <v>-4.2340008310784603</v>
      </c>
      <c r="K748">
        <v>50.081902109617097</v>
      </c>
      <c r="L748">
        <v>51.603759210617902</v>
      </c>
      <c r="M748">
        <v>47.414487378793297</v>
      </c>
      <c r="N748">
        <v>0.56665364994835499</v>
      </c>
      <c r="O748">
        <v>38.905836892414001</v>
      </c>
      <c r="P748">
        <v>9.6321070234113702</v>
      </c>
    </row>
    <row r="749" spans="1:17" hidden="1" x14ac:dyDescent="0.3">
      <c r="A749" t="s">
        <v>1640</v>
      </c>
      <c r="B749" t="s">
        <v>1641</v>
      </c>
      <c r="C749" t="str">
        <f>IFERROR(VLOOKUP(Table1[[#This Row],[Ticker]],[1]!Table2[[Symbol]:[Industry]],2,FALSE),"-")</f>
        <v>-</v>
      </c>
      <c r="D749" t="s">
        <v>384</v>
      </c>
      <c r="E749">
        <v>5411.6626254000003</v>
      </c>
      <c r="F749">
        <v>12737.1</v>
      </c>
      <c r="G749">
        <v>6.4078916388081097</v>
      </c>
      <c r="H749">
        <v>16.1215782014445</v>
      </c>
      <c r="I749">
        <v>24.738857442178102</v>
      </c>
      <c r="J749">
        <v>-0.61323527571843395</v>
      </c>
      <c r="K749">
        <v>11682.2621641446</v>
      </c>
      <c r="L749">
        <v>10355.310501185701</v>
      </c>
      <c r="M749">
        <v>54.723601995755402</v>
      </c>
      <c r="N749">
        <v>0.669199020786304</v>
      </c>
      <c r="O749">
        <v>7.7348847068798801</v>
      </c>
      <c r="P749">
        <v>52.855899912993898</v>
      </c>
      <c r="Q749">
        <v>-3.2492814553713001E-2</v>
      </c>
    </row>
    <row r="750" spans="1:17" x14ac:dyDescent="0.3">
      <c r="A750" t="s">
        <v>1642</v>
      </c>
      <c r="B750" t="s">
        <v>1643</v>
      </c>
      <c r="C750" t="str">
        <f>IFERROR(VLOOKUP(Table1[[#This Row],[Ticker]],[1]!Table2[[Symbol]:[Industry]],2,FALSE),"-")</f>
        <v>-</v>
      </c>
      <c r="D750" t="s">
        <v>496</v>
      </c>
      <c r="E750">
        <v>5405.9715204059903</v>
      </c>
      <c r="F750">
        <v>108.51</v>
      </c>
      <c r="G750">
        <v>-40.867390651747499</v>
      </c>
      <c r="H750">
        <v>-3.0278882603269599</v>
      </c>
      <c r="I750">
        <v>-13.135058264062</v>
      </c>
      <c r="J750">
        <v>-3.3214342476663199</v>
      </c>
      <c r="K750">
        <v>108.50514025776801</v>
      </c>
      <c r="L750">
        <v>108.816719123331</v>
      </c>
      <c r="M750">
        <v>42.475054949906102</v>
      </c>
      <c r="N750">
        <v>0.87497292761057399</v>
      </c>
      <c r="O750">
        <v>26.900746474979201</v>
      </c>
      <c r="P750">
        <v>18.590163934426201</v>
      </c>
      <c r="Q750">
        <v>-9.2432682461234997E-2</v>
      </c>
    </row>
    <row r="751" spans="1:17" hidden="1" x14ac:dyDescent="0.3">
      <c r="A751" t="s">
        <v>1644</v>
      </c>
      <c r="B751" t="s">
        <v>1645</v>
      </c>
      <c r="C751" t="str">
        <f>IFERROR(VLOOKUP(Table1[[#This Row],[Ticker]],[1]!Table2[[Symbol]:[Industry]],2,FALSE),"-")</f>
        <v>-</v>
      </c>
      <c r="D751" t="s">
        <v>281</v>
      </c>
      <c r="E751">
        <v>5392.1757661049996</v>
      </c>
      <c r="F751">
        <v>386.85</v>
      </c>
      <c r="G751">
        <v>-26.1438156309828</v>
      </c>
      <c r="H751">
        <v>6.0229178503151202</v>
      </c>
      <c r="I751">
        <v>-2.88770870435255</v>
      </c>
      <c r="J751">
        <v>-1.16225642273233</v>
      </c>
      <c r="K751">
        <v>368.648710206163</v>
      </c>
      <c r="L751">
        <v>359.20078874371598</v>
      </c>
      <c r="M751">
        <v>61.216237011973803</v>
      </c>
      <c r="N751">
        <v>1.5836491129554799</v>
      </c>
      <c r="O751">
        <v>4.9502391107664403</v>
      </c>
      <c r="P751">
        <v>23.2006369426751</v>
      </c>
      <c r="Q751">
        <v>3.5745365819858002E-2</v>
      </c>
    </row>
    <row r="752" spans="1:17" x14ac:dyDescent="0.3">
      <c r="A752" t="s">
        <v>1646</v>
      </c>
      <c r="B752" t="s">
        <v>1647</v>
      </c>
      <c r="C752" t="str">
        <f>IFERROR(VLOOKUP(Table1[[#This Row],[Ticker]],[1]!Table2[[Symbol]:[Industry]],2,FALSE),"-")</f>
        <v>-</v>
      </c>
      <c r="D752" t="s">
        <v>338</v>
      </c>
      <c r="E752">
        <v>5368.2962281199998</v>
      </c>
      <c r="F752">
        <v>1974.3</v>
      </c>
      <c r="G752">
        <v>20.903310949090301</v>
      </c>
      <c r="H752">
        <v>-2.74249686373255</v>
      </c>
      <c r="I752">
        <v>62.892589469433602</v>
      </c>
      <c r="J752">
        <v>-0.61552694626025595</v>
      </c>
      <c r="K752">
        <v>1890.09655295841</v>
      </c>
      <c r="L752">
        <v>1541.75040597099</v>
      </c>
      <c r="M752">
        <v>61.756817924590401</v>
      </c>
      <c r="N752">
        <v>0.48825939285883901</v>
      </c>
      <c r="O752">
        <v>14.9293420452818</v>
      </c>
      <c r="P752">
        <v>107.526147054186</v>
      </c>
      <c r="Q752">
        <v>-3.1315174314502002E-2</v>
      </c>
    </row>
    <row r="753" spans="1:17" x14ac:dyDescent="0.3">
      <c r="A753" t="s">
        <v>1648</v>
      </c>
      <c r="B753" t="s">
        <v>1649</v>
      </c>
      <c r="C753" t="str">
        <f>IFERROR(VLOOKUP(Table1[[#This Row],[Ticker]],[1]!Table2[[Symbol]:[Industry]],2,FALSE),"-")</f>
        <v>-</v>
      </c>
      <c r="D753" t="s">
        <v>54</v>
      </c>
      <c r="E753">
        <v>5367.6249749999997</v>
      </c>
      <c r="F753">
        <v>583.85</v>
      </c>
      <c r="G753">
        <v>-31.758115071760301</v>
      </c>
      <c r="H753">
        <v>13.7220123126211</v>
      </c>
      <c r="I753">
        <v>2.5849554052111099</v>
      </c>
      <c r="J753">
        <v>1.4434458857166399</v>
      </c>
      <c r="K753">
        <v>532.90563498488405</v>
      </c>
      <c r="L753">
        <v>509.79129125617499</v>
      </c>
      <c r="M753">
        <v>69.6993446579649</v>
      </c>
      <c r="N753">
        <v>3.5006841144091299</v>
      </c>
      <c r="O753">
        <v>8.7608118523593195</v>
      </c>
      <c r="P753">
        <v>35.448323860340999</v>
      </c>
      <c r="Q753">
        <v>-2.990532127553E-2</v>
      </c>
    </row>
    <row r="754" spans="1:17" x14ac:dyDescent="0.3">
      <c r="A754" t="s">
        <v>1650</v>
      </c>
      <c r="B754" t="s">
        <v>1651</v>
      </c>
      <c r="C754" t="str">
        <f>IFERROR(VLOOKUP(Table1[[#This Row],[Ticker]],[1]!Table2[[Symbol]:[Industry]],2,FALSE),"-")</f>
        <v>-</v>
      </c>
      <c r="D754" t="s">
        <v>1105</v>
      </c>
      <c r="E754">
        <v>5343.8289514999997</v>
      </c>
      <c r="F754">
        <v>3187.9</v>
      </c>
      <c r="G754">
        <v>-5.1628823561665502</v>
      </c>
      <c r="H754">
        <v>-5.9180684183447303</v>
      </c>
      <c r="I754">
        <v>-5.6867732056435401</v>
      </c>
      <c r="J754">
        <v>-4.8087771389184697</v>
      </c>
      <c r="K754">
        <v>3112.1775825965301</v>
      </c>
      <c r="L754">
        <v>2979.7554418101599</v>
      </c>
      <c r="M754">
        <v>55.286285153190597</v>
      </c>
      <c r="N754">
        <v>0.811619869364966</v>
      </c>
      <c r="O754">
        <v>16.0638664951849</v>
      </c>
      <c r="P754">
        <v>38.604347826086901</v>
      </c>
      <c r="Q754">
        <v>-6.6887914079731006E-2</v>
      </c>
    </row>
    <row r="755" spans="1:17" hidden="1" x14ac:dyDescent="0.3">
      <c r="A755" t="s">
        <v>1652</v>
      </c>
      <c r="B755" t="s">
        <v>1653</v>
      </c>
      <c r="C755" t="str">
        <f>IFERROR(VLOOKUP(Table1[[#This Row],[Ticker]],[1]!Table2[[Symbol]:[Industry]],2,FALSE),"-")</f>
        <v>-</v>
      </c>
      <c r="D755" t="s">
        <v>204</v>
      </c>
      <c r="E755">
        <v>5327.8530762849996</v>
      </c>
      <c r="F755">
        <v>7844.95</v>
      </c>
      <c r="G755">
        <v>70.662036293986702</v>
      </c>
      <c r="H755">
        <v>12.108149131099401</v>
      </c>
      <c r="I755">
        <v>-6.1674066057779298</v>
      </c>
      <c r="J755">
        <v>5.3334375608011397</v>
      </c>
      <c r="K755">
        <v>7299.3102084725597</v>
      </c>
      <c r="L755">
        <v>6664.4836012198502</v>
      </c>
      <c r="M755">
        <v>68.133105044171302</v>
      </c>
      <c r="N755">
        <v>2.0717892669004501</v>
      </c>
      <c r="O755">
        <v>15.780215297739201</v>
      </c>
      <c r="P755">
        <v>117.91527777777701</v>
      </c>
      <c r="Q755">
        <v>0.104867786350564</v>
      </c>
    </row>
    <row r="756" spans="1:17" x14ac:dyDescent="0.3">
      <c r="A756" t="s">
        <v>1654</v>
      </c>
      <c r="B756" t="s">
        <v>1655</v>
      </c>
      <c r="C756" t="str">
        <f>IFERROR(VLOOKUP(Table1[[#This Row],[Ticker]],[1]!Table2[[Symbol]:[Industry]],2,FALSE),"-")</f>
        <v>-</v>
      </c>
      <c r="D756" t="s">
        <v>989</v>
      </c>
      <c r="E756">
        <v>5312.7904584300004</v>
      </c>
      <c r="F756">
        <v>41.65</v>
      </c>
      <c r="G756">
        <v>16.847669249913199</v>
      </c>
      <c r="H756">
        <v>0.303723926674282</v>
      </c>
      <c r="I756">
        <v>7.0685531880216601</v>
      </c>
      <c r="J756">
        <v>1.2062319629234799</v>
      </c>
      <c r="K756">
        <v>40.277610963064902</v>
      </c>
      <c r="L756">
        <v>34.410891776625</v>
      </c>
      <c r="M756">
        <v>54.223935572384903</v>
      </c>
      <c r="N756">
        <v>0.74707838887311395</v>
      </c>
      <c r="O756">
        <v>10.684273709483699</v>
      </c>
      <c r="P756">
        <v>85.1111111111111</v>
      </c>
      <c r="Q756">
        <v>9.7803703547320001E-2</v>
      </c>
    </row>
    <row r="757" spans="1:17" x14ac:dyDescent="0.3">
      <c r="A757" t="s">
        <v>1656</v>
      </c>
      <c r="B757" t="s">
        <v>1657</v>
      </c>
      <c r="C757" t="str">
        <f>IFERROR(VLOOKUP(Table1[[#This Row],[Ticker]],[1]!Table2[[Symbol]:[Industry]],2,FALSE),"-")</f>
        <v>-</v>
      </c>
      <c r="D757" t="s">
        <v>1658</v>
      </c>
      <c r="E757">
        <v>5305.2283990199903</v>
      </c>
      <c r="F757">
        <v>1037.45</v>
      </c>
      <c r="G757">
        <v>59.2843353983273</v>
      </c>
      <c r="H757">
        <v>-5.9594118432681</v>
      </c>
      <c r="I757">
        <v>41.537128638484198</v>
      </c>
      <c r="J757">
        <v>-6.1196204917208696</v>
      </c>
      <c r="K757">
        <v>1025.98700567217</v>
      </c>
      <c r="L757">
        <v>838.22441056309901</v>
      </c>
      <c r="M757">
        <v>38.398669979229901</v>
      </c>
      <c r="N757">
        <v>0.57962759449202494</v>
      </c>
      <c r="O757">
        <v>13.740421225119199</v>
      </c>
      <c r="P757">
        <v>90.009157509157504</v>
      </c>
      <c r="Q757">
        <v>5.0142620808881003E-2</v>
      </c>
    </row>
    <row r="758" spans="1:17" x14ac:dyDescent="0.3">
      <c r="A758" t="s">
        <v>1659</v>
      </c>
      <c r="B758" t="s">
        <v>1660</v>
      </c>
      <c r="C758" t="str">
        <f>IFERROR(VLOOKUP(Table1[[#This Row],[Ticker]],[1]!Table2[[Symbol]:[Industry]],2,FALSE),"-")</f>
        <v>-</v>
      </c>
      <c r="D758" t="s">
        <v>77</v>
      </c>
      <c r="E758">
        <v>5266.7154289559903</v>
      </c>
      <c r="F758">
        <v>232.41</v>
      </c>
      <c r="G758">
        <v>-10.019423393694501</v>
      </c>
      <c r="H758">
        <v>-1.39189938903637</v>
      </c>
      <c r="I758">
        <v>-2.1305084603603199</v>
      </c>
      <c r="J758">
        <v>-1.8365831513667901</v>
      </c>
      <c r="K758">
        <v>224.41314665403999</v>
      </c>
      <c r="L758">
        <v>211.97447259792</v>
      </c>
      <c r="M758">
        <v>64.580976671381194</v>
      </c>
      <c r="N758">
        <v>0.73044596269470496</v>
      </c>
      <c r="O758">
        <v>6.2776988941956002</v>
      </c>
      <c r="P758">
        <v>31.938688617655401</v>
      </c>
      <c r="Q758">
        <v>-8.2932421651590996E-2</v>
      </c>
    </row>
    <row r="759" spans="1:17" x14ac:dyDescent="0.3">
      <c r="A759" t="s">
        <v>1661</v>
      </c>
      <c r="B759" t="s">
        <v>1662</v>
      </c>
      <c r="C759" t="str">
        <f>IFERROR(VLOOKUP(Table1[[#This Row],[Ticker]],[1]!Table2[[Symbol]:[Industry]],2,FALSE),"-")</f>
        <v>-</v>
      </c>
      <c r="D759" t="s">
        <v>405</v>
      </c>
      <c r="E759">
        <v>5235.8371933349999</v>
      </c>
      <c r="F759">
        <v>288.55</v>
      </c>
      <c r="G759">
        <v>-23.2812320356729</v>
      </c>
      <c r="H759">
        <v>-1.80233892705211</v>
      </c>
      <c r="I759">
        <v>-23.612068940563201</v>
      </c>
      <c r="J759">
        <v>2.5332659987325101</v>
      </c>
      <c r="K759">
        <v>287.58772154594601</v>
      </c>
      <c r="L759">
        <v>292.02811977678101</v>
      </c>
      <c r="M759">
        <v>60.878930102058398</v>
      </c>
      <c r="N759">
        <v>1.3147671610835701</v>
      </c>
      <c r="O759">
        <v>34.448102581874799</v>
      </c>
      <c r="P759">
        <v>8.8388759665556105</v>
      </c>
      <c r="Q759">
        <v>-1.9905864697380002E-3</v>
      </c>
    </row>
    <row r="760" spans="1:17" hidden="1" x14ac:dyDescent="0.3">
      <c r="A760" t="s">
        <v>1663</v>
      </c>
      <c r="B760" t="s">
        <v>1664</v>
      </c>
      <c r="C760" t="str">
        <f>IFERROR(VLOOKUP(Table1[[#This Row],[Ticker]],[1]!Table2[[Symbol]:[Industry]],2,FALSE),"-")</f>
        <v>-</v>
      </c>
      <c r="D760" t="s">
        <v>1665</v>
      </c>
      <c r="E760">
        <v>5233.5289187939998</v>
      </c>
      <c r="F760">
        <v>41.14</v>
      </c>
      <c r="G760">
        <v>5.4859835664263699</v>
      </c>
      <c r="H760">
        <v>8.0986137142514494</v>
      </c>
      <c r="I760">
        <v>-4.9245509700680596</v>
      </c>
      <c r="J760">
        <v>-5.0264909496555399</v>
      </c>
      <c r="K760">
        <v>37.770529286399203</v>
      </c>
      <c r="L760">
        <v>34.352795641446001</v>
      </c>
      <c r="M760">
        <v>53.3472123857469</v>
      </c>
      <c r="N760">
        <v>1.60757886017785</v>
      </c>
      <c r="O760">
        <v>16.067087992221602</v>
      </c>
      <c r="P760">
        <v>50.695970695970601</v>
      </c>
      <c r="Q760">
        <v>0.136213644235052</v>
      </c>
    </row>
    <row r="761" spans="1:17" x14ac:dyDescent="0.3">
      <c r="A761" t="s">
        <v>1666</v>
      </c>
      <c r="B761" t="s">
        <v>1667</v>
      </c>
      <c r="C761" t="str">
        <f>IFERROR(VLOOKUP(Table1[[#This Row],[Ticker]],[1]!Table2[[Symbol]:[Industry]],2,FALSE),"-")</f>
        <v>-</v>
      </c>
      <c r="D761" t="s">
        <v>474</v>
      </c>
      <c r="E761">
        <v>5214.8088587399998</v>
      </c>
      <c r="F761">
        <v>314.35000000000002</v>
      </c>
      <c r="G761">
        <v>-60.5326068778066</v>
      </c>
      <c r="H761">
        <v>-5.3540690192542399</v>
      </c>
      <c r="I761">
        <v>-40.911216436162803</v>
      </c>
      <c r="J761">
        <v>-6.3688717857695796</v>
      </c>
      <c r="K761">
        <v>325.48581354533502</v>
      </c>
      <c r="L761">
        <v>361.86529095587701</v>
      </c>
      <c r="M761">
        <v>42.927662650320002</v>
      </c>
      <c r="N761">
        <v>1.99884866119142</v>
      </c>
      <c r="O761">
        <v>72.546524574518799</v>
      </c>
      <c r="P761">
        <v>19.6839901008947</v>
      </c>
      <c r="Q761">
        <v>-0.117503199637172</v>
      </c>
    </row>
    <row r="762" spans="1:17" hidden="1" x14ac:dyDescent="0.3">
      <c r="A762" t="s">
        <v>1668</v>
      </c>
      <c r="B762" t="s">
        <v>1669</v>
      </c>
      <c r="C762" t="str">
        <f>IFERROR(VLOOKUP(Table1[[#This Row],[Ticker]],[1]!Table2[[Symbol]:[Industry]],2,FALSE),"-")</f>
        <v>-</v>
      </c>
      <c r="D762" t="s">
        <v>1670</v>
      </c>
      <c r="E762">
        <v>5168.879891351</v>
      </c>
      <c r="F762">
        <v>60.25</v>
      </c>
      <c r="G762">
        <v>-10.617060878047001</v>
      </c>
      <c r="H762">
        <v>-1.19490152661111</v>
      </c>
      <c r="I762">
        <v>-0.46960058065166799</v>
      </c>
      <c r="J762">
        <v>-1.65007565698652</v>
      </c>
      <c r="K762">
        <v>60.1715981639774</v>
      </c>
      <c r="L762">
        <v>57.577382597689599</v>
      </c>
      <c r="M762">
        <v>56.425916595309197</v>
      </c>
      <c r="N762">
        <v>0.92275642200775798</v>
      </c>
      <c r="O762">
        <v>7.5518672199169998</v>
      </c>
      <c r="P762">
        <v>26.046025104602499</v>
      </c>
      <c r="Q762">
        <v>-3.0196124243903E-2</v>
      </c>
    </row>
    <row r="763" spans="1:17" hidden="1" x14ac:dyDescent="0.3">
      <c r="A763" t="s">
        <v>1671</v>
      </c>
      <c r="B763" t="s">
        <v>1672</v>
      </c>
      <c r="C763" t="str">
        <f>IFERROR(VLOOKUP(Table1[[#This Row],[Ticker]],[1]!Table2[[Symbol]:[Industry]],2,FALSE),"-")</f>
        <v>-</v>
      </c>
      <c r="D763" t="s">
        <v>1484</v>
      </c>
      <c r="E763">
        <v>5153.1188532819997</v>
      </c>
      <c r="F763">
        <v>95.02</v>
      </c>
      <c r="G763">
        <v>38.260041173061602</v>
      </c>
      <c r="H763">
        <v>12.5484063800264</v>
      </c>
      <c r="I763">
        <v>1.7981888504978301</v>
      </c>
      <c r="J763">
        <v>-5.82207429469792</v>
      </c>
      <c r="K763">
        <v>86.640631130110904</v>
      </c>
      <c r="L763">
        <v>75.381980612099298</v>
      </c>
      <c r="M763">
        <v>55.0654657031235</v>
      </c>
      <c r="N763">
        <v>1.47971890978646</v>
      </c>
      <c r="O763">
        <v>8.6613344559040204</v>
      </c>
      <c r="P763">
        <v>121.491841491841</v>
      </c>
      <c r="Q763">
        <v>0.18692817351940999</v>
      </c>
    </row>
    <row r="764" spans="1:17" x14ac:dyDescent="0.3">
      <c r="A764" t="s">
        <v>1673</v>
      </c>
      <c r="B764" t="s">
        <v>1674</v>
      </c>
      <c r="C764" t="str">
        <f>IFERROR(VLOOKUP(Table1[[#This Row],[Ticker]],[1]!Table2[[Symbol]:[Industry]],2,FALSE),"-")</f>
        <v>-</v>
      </c>
      <c r="D764" t="s">
        <v>118</v>
      </c>
      <c r="E764">
        <v>5121.8752199999999</v>
      </c>
      <c r="F764">
        <v>551.95000000000005</v>
      </c>
      <c r="G764">
        <v>85.203199767430306</v>
      </c>
      <c r="H764">
        <v>-3.1310156555558399</v>
      </c>
      <c r="I764">
        <v>45.9428583947142</v>
      </c>
      <c r="J764">
        <v>1.3154909609538401</v>
      </c>
      <c r="K764">
        <v>538.841467963583</v>
      </c>
      <c r="L764">
        <v>418.697113576211</v>
      </c>
      <c r="M764">
        <v>49.728005129119197</v>
      </c>
      <c r="N764">
        <v>0.181441976956632</v>
      </c>
      <c r="O764">
        <v>31.7782407826795</v>
      </c>
      <c r="P764">
        <v>163.712374581939</v>
      </c>
      <c r="Q764">
        <v>8.2595507595355999E-2</v>
      </c>
    </row>
    <row r="765" spans="1:17" hidden="1" x14ac:dyDescent="0.3">
      <c r="A765" t="s">
        <v>1675</v>
      </c>
      <c r="B765" t="s">
        <v>1676</v>
      </c>
      <c r="C765" t="str">
        <f>IFERROR(VLOOKUP(Table1[[#This Row],[Ticker]],[1]!Table2[[Symbol]:[Industry]],2,FALSE),"-")</f>
        <v>-</v>
      </c>
      <c r="D765" t="s">
        <v>89</v>
      </c>
      <c r="E765">
        <v>5028.2236923840001</v>
      </c>
      <c r="F765">
        <v>108.04</v>
      </c>
      <c r="G765">
        <v>278.40289807672298</v>
      </c>
      <c r="H765">
        <v>18.215048597399001</v>
      </c>
      <c r="I765">
        <v>57.989101832825199</v>
      </c>
      <c r="J765">
        <v>-7.0505750744859199</v>
      </c>
      <c r="K765">
        <v>86.271912282589795</v>
      </c>
      <c r="L765">
        <v>61.787182962708798</v>
      </c>
      <c r="M765">
        <v>56.323003549849602</v>
      </c>
      <c r="N765">
        <v>1.4816819442677001</v>
      </c>
      <c r="O765">
        <v>14.7630507219548</v>
      </c>
      <c r="P765">
        <v>324.51866404715099</v>
      </c>
      <c r="Q765">
        <v>0.115188849635376</v>
      </c>
    </row>
    <row r="766" spans="1:17" x14ac:dyDescent="0.3">
      <c r="A766" t="s">
        <v>1677</v>
      </c>
      <c r="B766" t="s">
        <v>1678</v>
      </c>
      <c r="C766" t="str">
        <f>IFERROR(VLOOKUP(Table1[[#This Row],[Ticker]],[1]!Table2[[Symbol]:[Industry]],2,FALSE),"-")</f>
        <v>-</v>
      </c>
      <c r="D766" t="s">
        <v>204</v>
      </c>
      <c r="E766">
        <v>5026.7370510000001</v>
      </c>
      <c r="F766">
        <v>126</v>
      </c>
      <c r="G766">
        <v>-29.144805670608601</v>
      </c>
      <c r="H766">
        <v>-12.213034334764799</v>
      </c>
      <c r="I766">
        <v>-20.1083861106091</v>
      </c>
      <c r="J766">
        <v>-3.6223330920093102</v>
      </c>
      <c r="K766">
        <v>128.442640518356</v>
      </c>
      <c r="L766">
        <v>124.061347262832</v>
      </c>
      <c r="M766">
        <v>45.095962870050698</v>
      </c>
      <c r="N766">
        <v>0.73526108818586</v>
      </c>
      <c r="O766">
        <v>18.7777777777777</v>
      </c>
      <c r="P766">
        <v>23.106985832926199</v>
      </c>
      <c r="Q766">
        <v>2.5079807764639001E-2</v>
      </c>
    </row>
    <row r="767" spans="1:17" hidden="1" x14ac:dyDescent="0.3">
      <c r="A767" t="s">
        <v>1679</v>
      </c>
      <c r="B767" t="s">
        <v>1680</v>
      </c>
      <c r="C767" t="str">
        <f>IFERROR(VLOOKUP(Table1[[#This Row],[Ticker]],[1]!Table2[[Symbol]:[Industry]],2,FALSE),"-")</f>
        <v>-</v>
      </c>
      <c r="D767" t="s">
        <v>204</v>
      </c>
      <c r="E767">
        <v>5021.5218562500004</v>
      </c>
      <c r="F767">
        <v>769.75</v>
      </c>
      <c r="G767">
        <v>51.243710955655402</v>
      </c>
      <c r="H767">
        <v>13.4119241846118</v>
      </c>
      <c r="I767">
        <v>15.139252134798401</v>
      </c>
      <c r="J767">
        <v>4.1168276453583701</v>
      </c>
      <c r="K767">
        <v>704.617805822317</v>
      </c>
      <c r="L767">
        <v>605.76075747920197</v>
      </c>
      <c r="M767">
        <v>56.076164261882802</v>
      </c>
      <c r="N767">
        <v>1.60886648892546</v>
      </c>
      <c r="O767">
        <v>7.4894446248781898</v>
      </c>
      <c r="P767">
        <v>119.52088977613001</v>
      </c>
      <c r="Q767">
        <v>9.5325316433915994E-2</v>
      </c>
    </row>
    <row r="768" spans="1:17" hidden="1" x14ac:dyDescent="0.3">
      <c r="A768" t="s">
        <v>1681</v>
      </c>
      <c r="B768" t="s">
        <v>1682</v>
      </c>
      <c r="C768" t="str">
        <f>IFERROR(VLOOKUP(Table1[[#This Row],[Ticker]],[1]!Table2[[Symbol]:[Industry]],2,FALSE),"-")</f>
        <v>-</v>
      </c>
      <c r="D768" t="s">
        <v>384</v>
      </c>
      <c r="E768">
        <v>5011.2973947749997</v>
      </c>
      <c r="F768">
        <v>555.45000000000005</v>
      </c>
      <c r="G768">
        <v>-7.5446801598987303</v>
      </c>
      <c r="H768">
        <v>-0.72644662339518096</v>
      </c>
      <c r="I768">
        <v>41.245731412735097</v>
      </c>
      <c r="J768">
        <v>-4.7198304069100399</v>
      </c>
      <c r="K768">
        <v>529.06805340387803</v>
      </c>
      <c r="L768">
        <v>456.62943518063901</v>
      </c>
      <c r="M768">
        <v>42.521167005668197</v>
      </c>
      <c r="N768">
        <v>0.93652469838679997</v>
      </c>
      <c r="O768">
        <v>14.654784409037701</v>
      </c>
      <c r="P768">
        <v>74.642351831472993</v>
      </c>
      <c r="Q768">
        <v>4.8539192922599998E-2</v>
      </c>
    </row>
    <row r="769" spans="1:17" hidden="1" x14ac:dyDescent="0.3">
      <c r="A769" t="s">
        <v>1683</v>
      </c>
      <c r="B769" t="s">
        <v>1684</v>
      </c>
      <c r="C769" t="str">
        <f>IFERROR(VLOOKUP(Table1[[#This Row],[Ticker]],[1]!Table2[[Symbol]:[Industry]],2,FALSE),"-")</f>
        <v>-</v>
      </c>
      <c r="D769" t="s">
        <v>384</v>
      </c>
      <c r="E769">
        <v>4983.6209490000001</v>
      </c>
      <c r="F769">
        <v>400.5</v>
      </c>
      <c r="G769">
        <v>191.10489894686401</v>
      </c>
      <c r="H769">
        <v>11.6802587407091</v>
      </c>
      <c r="I769">
        <v>111.133288907154</v>
      </c>
      <c r="J769">
        <v>-5.4880512927249097</v>
      </c>
      <c r="K769">
        <v>334.07397949227999</v>
      </c>
      <c r="L769">
        <v>234.40962138847101</v>
      </c>
      <c r="M769">
        <v>56.148301168016403</v>
      </c>
      <c r="N769">
        <v>0.72349004992994304</v>
      </c>
      <c r="O769">
        <v>11.7852684144818</v>
      </c>
      <c r="P769">
        <v>252.87898145292701</v>
      </c>
      <c r="Q769">
        <v>0.188406352877032</v>
      </c>
    </row>
    <row r="770" spans="1:17" x14ac:dyDescent="0.3">
      <c r="A770" t="s">
        <v>1685</v>
      </c>
      <c r="B770" t="s">
        <v>1686</v>
      </c>
      <c r="C770" t="str">
        <f>IFERROR(VLOOKUP(Table1[[#This Row],[Ticker]],[1]!Table2[[Symbol]:[Industry]],2,FALSE),"-")</f>
        <v>-</v>
      </c>
      <c r="D770" t="s">
        <v>410</v>
      </c>
      <c r="E770">
        <v>4982.448332592</v>
      </c>
      <c r="F770">
        <v>99.72</v>
      </c>
      <c r="G770">
        <v>-16.360095717638799</v>
      </c>
      <c r="H770">
        <v>-10.386183477085501</v>
      </c>
      <c r="I770">
        <v>-19.589478738928399</v>
      </c>
      <c r="J770">
        <v>-2.3460195691841599</v>
      </c>
      <c r="K770">
        <v>103.42405303072201</v>
      </c>
      <c r="L770">
        <v>101.127959669471</v>
      </c>
      <c r="M770">
        <v>40.929316124559897</v>
      </c>
      <c r="N770">
        <v>0.60552714373828898</v>
      </c>
      <c r="O770">
        <v>21.8912956277577</v>
      </c>
      <c r="P770">
        <v>23.4158415841584</v>
      </c>
      <c r="Q770">
        <v>1.545447166357E-2</v>
      </c>
    </row>
    <row r="771" spans="1:17" hidden="1" x14ac:dyDescent="0.3">
      <c r="A771" t="s">
        <v>1687</v>
      </c>
      <c r="B771" t="s">
        <v>1688</v>
      </c>
      <c r="C771" t="str">
        <f>IFERROR(VLOOKUP(Table1[[#This Row],[Ticker]],[1]!Table2[[Symbol]:[Industry]],2,FALSE),"-")</f>
        <v>-</v>
      </c>
      <c r="D771" t="s">
        <v>357</v>
      </c>
      <c r="E771">
        <v>4979.5006274999996</v>
      </c>
      <c r="F771">
        <v>835.5</v>
      </c>
      <c r="G771">
        <v>82.561971122407101</v>
      </c>
      <c r="H771">
        <v>17.506382914015301</v>
      </c>
      <c r="I771">
        <v>88.447540351333799</v>
      </c>
      <c r="J771">
        <v>-6.2378493852702599</v>
      </c>
      <c r="K771">
        <v>734.72952240543805</v>
      </c>
      <c r="L771">
        <v>565.093085984705</v>
      </c>
      <c r="M771">
        <v>57.742840607930397</v>
      </c>
      <c r="N771">
        <v>1.2106645941056799</v>
      </c>
      <c r="O771">
        <v>9.0065828845002898</v>
      </c>
      <c r="P771">
        <v>177.06847952246699</v>
      </c>
      <c r="Q771">
        <v>0.161365205984279</v>
      </c>
    </row>
    <row r="772" spans="1:17" x14ac:dyDescent="0.3">
      <c r="A772" t="s">
        <v>1689</v>
      </c>
      <c r="B772" t="s">
        <v>1690</v>
      </c>
      <c r="C772" t="str">
        <f>IFERROR(VLOOKUP(Table1[[#This Row],[Ticker]],[1]!Table2[[Symbol]:[Industry]],2,FALSE),"-")</f>
        <v>-</v>
      </c>
      <c r="D772" t="s">
        <v>573</v>
      </c>
      <c r="E772">
        <v>4949.7715386500004</v>
      </c>
      <c r="F772">
        <v>895.25</v>
      </c>
      <c r="G772">
        <v>-24.909394875546099</v>
      </c>
      <c r="H772">
        <v>-0.16009517811844801</v>
      </c>
      <c r="I772">
        <v>7.9704385129600404</v>
      </c>
      <c r="J772">
        <v>-5.9369562942461398</v>
      </c>
      <c r="K772">
        <v>857.46771450917902</v>
      </c>
      <c r="L772">
        <v>794.26168246001498</v>
      </c>
      <c r="M772">
        <v>46.595164208510297</v>
      </c>
      <c r="N772">
        <v>0.83215861390888002</v>
      </c>
      <c r="O772">
        <v>7.9028204412175196</v>
      </c>
      <c r="P772">
        <v>36.273689017429</v>
      </c>
      <c r="Q772">
        <v>-0.129877357120287</v>
      </c>
    </row>
    <row r="773" spans="1:17" hidden="1" x14ac:dyDescent="0.3">
      <c r="A773" t="s">
        <v>1691</v>
      </c>
      <c r="B773" t="s">
        <v>1692</v>
      </c>
      <c r="C773" t="str">
        <f>IFERROR(VLOOKUP(Table1[[#This Row],[Ticker]],[1]!Table2[[Symbol]:[Industry]],2,FALSE),"-")</f>
        <v>-</v>
      </c>
      <c r="D773" t="s">
        <v>1537</v>
      </c>
      <c r="E773">
        <v>4938.8534411250002</v>
      </c>
      <c r="F773">
        <v>413.75</v>
      </c>
      <c r="G773">
        <v>-12.846627705358401</v>
      </c>
      <c r="H773">
        <v>10.4098620062612</v>
      </c>
      <c r="I773">
        <v>-6.3648768750017197</v>
      </c>
      <c r="J773">
        <v>-5.0543996103126601</v>
      </c>
      <c r="K773">
        <v>388.42009602164597</v>
      </c>
      <c r="L773">
        <v>361.782059754817</v>
      </c>
      <c r="M773">
        <v>46.584388074754301</v>
      </c>
      <c r="N773">
        <v>0.70869701419137499</v>
      </c>
      <c r="O773">
        <v>8.7009063444108694</v>
      </c>
      <c r="P773">
        <v>45.048203330411901</v>
      </c>
      <c r="Q773">
        <v>8.5312478096241998E-2</v>
      </c>
    </row>
    <row r="774" spans="1:17" x14ac:dyDescent="0.3">
      <c r="A774" t="s">
        <v>1693</v>
      </c>
      <c r="B774" t="s">
        <v>1694</v>
      </c>
      <c r="C774" t="str">
        <f>IFERROR(VLOOKUP(Table1[[#This Row],[Ticker]],[1]!Table2[[Symbol]:[Industry]],2,FALSE),"-")</f>
        <v>-</v>
      </c>
      <c r="D774" t="s">
        <v>204</v>
      </c>
      <c r="E774">
        <v>4900.4578979999997</v>
      </c>
      <c r="F774">
        <v>685.2</v>
      </c>
      <c r="G774">
        <v>-2.1465606749616502</v>
      </c>
      <c r="H774">
        <v>-10.021039539450401</v>
      </c>
      <c r="I774">
        <v>-10.844020844455899</v>
      </c>
      <c r="J774">
        <v>-0.64260209441425298</v>
      </c>
      <c r="K774">
        <v>674.53258123152398</v>
      </c>
      <c r="L774">
        <v>612.09875940843597</v>
      </c>
      <c r="M774">
        <v>57.903615650689197</v>
      </c>
      <c r="N774">
        <v>0.43600780832969399</v>
      </c>
      <c r="O774">
        <v>16.630180969060099</v>
      </c>
      <c r="P774">
        <v>66.816798539257405</v>
      </c>
      <c r="Q774">
        <v>0.124468599893813</v>
      </c>
    </row>
    <row r="775" spans="1:17" x14ac:dyDescent="0.3">
      <c r="A775" t="s">
        <v>1695</v>
      </c>
      <c r="B775" t="s">
        <v>1696</v>
      </c>
      <c r="C775" t="str">
        <f>IFERROR(VLOOKUP(Table1[[#This Row],[Ticker]],[1]!Table2[[Symbol]:[Industry]],2,FALSE),"-")</f>
        <v>-</v>
      </c>
      <c r="D775" t="s">
        <v>573</v>
      </c>
      <c r="E775">
        <v>4890.0667997500004</v>
      </c>
      <c r="F775">
        <v>437.3</v>
      </c>
      <c r="G775">
        <v>4.8407680096324297</v>
      </c>
      <c r="H775">
        <v>4.4408976691111803</v>
      </c>
      <c r="I775">
        <v>-1.74459892821368</v>
      </c>
      <c r="J775">
        <v>-3.2003053415171001</v>
      </c>
      <c r="K775">
        <v>417.38893999044899</v>
      </c>
      <c r="L775">
        <v>378.68430296758601</v>
      </c>
      <c r="M775">
        <v>43.784948939016303</v>
      </c>
      <c r="N775">
        <v>1.3889566864879701</v>
      </c>
      <c r="O775">
        <v>11.1365195517951</v>
      </c>
      <c r="P775">
        <v>50.223290965304002</v>
      </c>
      <c r="Q775">
        <v>-7.1287278286080004E-3</v>
      </c>
    </row>
    <row r="776" spans="1:17" hidden="1" x14ac:dyDescent="0.3">
      <c r="A776" t="s">
        <v>1697</v>
      </c>
      <c r="B776" t="s">
        <v>1698</v>
      </c>
      <c r="C776" t="str">
        <f>IFERROR(VLOOKUP(Table1[[#This Row],[Ticker]],[1]!Table2[[Symbol]:[Industry]],2,FALSE),"-")</f>
        <v>-</v>
      </c>
      <c r="D776" t="s">
        <v>127</v>
      </c>
      <c r="E776">
        <v>4883.2182935999999</v>
      </c>
      <c r="F776">
        <v>2397.6</v>
      </c>
      <c r="G776">
        <v>27.367112424555199</v>
      </c>
      <c r="H776">
        <v>10.586253569660901</v>
      </c>
      <c r="I776">
        <v>15.3565664273859</v>
      </c>
      <c r="J776">
        <v>4.57588059184644</v>
      </c>
      <c r="K776">
        <v>2175.0680205220401</v>
      </c>
      <c r="L776">
        <v>1863.24932329386</v>
      </c>
      <c r="M776">
        <v>72.655906797934904</v>
      </c>
      <c r="N776">
        <v>1.1585450556282</v>
      </c>
      <c r="O776">
        <v>2.2001167834501101</v>
      </c>
      <c r="P776">
        <v>99.301745635910194</v>
      </c>
      <c r="Q776">
        <v>0.31195065349851397</v>
      </c>
    </row>
    <row r="777" spans="1:17" x14ac:dyDescent="0.3">
      <c r="A777" t="s">
        <v>1699</v>
      </c>
      <c r="B777" t="s">
        <v>1700</v>
      </c>
      <c r="C777" t="str">
        <f>IFERROR(VLOOKUP(Table1[[#This Row],[Ticker]],[1]!Table2[[Symbol]:[Industry]],2,FALSE),"-")</f>
        <v>-</v>
      </c>
      <c r="D777" t="s">
        <v>92</v>
      </c>
      <c r="E777">
        <v>4876.9576280499996</v>
      </c>
      <c r="F777">
        <v>1250.5</v>
      </c>
      <c r="G777">
        <v>29.936648020337</v>
      </c>
      <c r="H777">
        <v>0.75466285129740895</v>
      </c>
      <c r="I777">
        <v>57.663285023928303</v>
      </c>
      <c r="J777">
        <v>-0.96572991682527398</v>
      </c>
      <c r="K777">
        <v>1234.4852097539499</v>
      </c>
      <c r="L777">
        <v>976.57429861637104</v>
      </c>
      <c r="M777">
        <v>49.169794279256202</v>
      </c>
      <c r="N777">
        <v>9.8227589633390497E-2</v>
      </c>
      <c r="O777">
        <v>27.3650539784086</v>
      </c>
      <c r="P777">
        <v>104.99999999999901</v>
      </c>
      <c r="Q777">
        <v>7.8627076895003006E-2</v>
      </c>
    </row>
    <row r="778" spans="1:17" hidden="1" x14ac:dyDescent="0.3">
      <c r="A778" t="s">
        <v>1701</v>
      </c>
      <c r="B778" t="s">
        <v>1702</v>
      </c>
      <c r="C778" t="str">
        <f>IFERROR(VLOOKUP(Table1[[#This Row],[Ticker]],[1]!Table2[[Symbol]:[Industry]],2,FALSE),"-")</f>
        <v>-</v>
      </c>
      <c r="D778" t="s">
        <v>151</v>
      </c>
      <c r="E778">
        <v>4876.4682086820003</v>
      </c>
      <c r="F778">
        <v>61.46</v>
      </c>
      <c r="G778">
        <v>67.427662267781102</v>
      </c>
      <c r="H778">
        <v>11.9952115359701</v>
      </c>
      <c r="I778">
        <v>-16.218568419641901</v>
      </c>
      <c r="J778">
        <v>-8.2529543971872297</v>
      </c>
      <c r="K778">
        <v>58.562132137249897</v>
      </c>
      <c r="L778">
        <v>55.687272482011302</v>
      </c>
      <c r="M778">
        <v>48.790289498974602</v>
      </c>
      <c r="N778">
        <v>2.1622136397806502</v>
      </c>
      <c r="O778">
        <v>26.098275301008702</v>
      </c>
      <c r="P778">
        <v>98.578352180937003</v>
      </c>
      <c r="Q778">
        <v>-1.4785760512864E-2</v>
      </c>
    </row>
    <row r="779" spans="1:17" x14ac:dyDescent="0.3">
      <c r="A779" t="s">
        <v>1703</v>
      </c>
      <c r="B779" t="s">
        <v>1704</v>
      </c>
      <c r="C779" t="str">
        <f>IFERROR(VLOOKUP(Table1[[#This Row],[Ticker]],[1]!Table2[[Symbol]:[Industry]],2,FALSE),"-")</f>
        <v>-</v>
      </c>
      <c r="D779" t="s">
        <v>959</v>
      </c>
      <c r="E779">
        <v>4870.6784454299996</v>
      </c>
      <c r="F779">
        <v>567.29999999999995</v>
      </c>
      <c r="G779">
        <v>23.6947611808015</v>
      </c>
      <c r="H779">
        <v>25.554182953845</v>
      </c>
      <c r="I779">
        <v>70.513214692471195</v>
      </c>
      <c r="J779">
        <v>-3.8580151468513599</v>
      </c>
      <c r="K779">
        <v>464.28531962855601</v>
      </c>
      <c r="L779">
        <v>351.08001641282198</v>
      </c>
      <c r="M779">
        <v>55.1730908117555</v>
      </c>
      <c r="N779">
        <v>1.0583192131270101</v>
      </c>
      <c r="O779">
        <v>8.1967213114754092</v>
      </c>
      <c r="P779">
        <v>162.882298424467</v>
      </c>
      <c r="Q779">
        <v>7.4974012912712995E-2</v>
      </c>
    </row>
    <row r="780" spans="1:17" x14ac:dyDescent="0.3">
      <c r="A780" t="s">
        <v>1705</v>
      </c>
      <c r="B780" t="s">
        <v>1706</v>
      </c>
      <c r="C780" t="str">
        <f>IFERROR(VLOOKUP(Table1[[#This Row],[Ticker]],[1]!Table2[[Symbol]:[Industry]],2,FALSE),"-")</f>
        <v>-</v>
      </c>
      <c r="D780" t="s">
        <v>141</v>
      </c>
      <c r="E780">
        <v>4831.38</v>
      </c>
      <c r="F780">
        <v>8052.3</v>
      </c>
      <c r="G780">
        <v>44.045401924639499</v>
      </c>
      <c r="H780">
        <v>10.9787110692555</v>
      </c>
      <c r="I780">
        <v>6.4374305079222101</v>
      </c>
      <c r="J780">
        <v>0.35203644463117201</v>
      </c>
      <c r="K780">
        <v>7408.14010987246</v>
      </c>
      <c r="L780">
        <v>6620.8680571485002</v>
      </c>
      <c r="M780">
        <v>59.986889230426101</v>
      </c>
      <c r="N780">
        <v>1.2703816509224499</v>
      </c>
      <c r="O780">
        <v>7.63384374650719</v>
      </c>
      <c r="P780">
        <v>79.139043381535004</v>
      </c>
      <c r="Q780">
        <v>0.104378152516309</v>
      </c>
    </row>
    <row r="781" spans="1:17" x14ac:dyDescent="0.3">
      <c r="A781" t="s">
        <v>1707</v>
      </c>
      <c r="B781" t="s">
        <v>1708</v>
      </c>
      <c r="C781" t="str">
        <f>IFERROR(VLOOKUP(Table1[[#This Row],[Ticker]],[1]!Table2[[Symbol]:[Industry]],2,FALSE),"-")</f>
        <v>-</v>
      </c>
      <c r="D781" t="s">
        <v>46</v>
      </c>
      <c r="E781">
        <v>4822.701933198</v>
      </c>
      <c r="F781">
        <v>59.74</v>
      </c>
      <c r="G781">
        <v>-22.426271357360601</v>
      </c>
      <c r="H781">
        <v>-2.44411826454603</v>
      </c>
      <c r="I781">
        <v>-25.042678795149499</v>
      </c>
      <c r="J781">
        <v>3.6507343511282402</v>
      </c>
      <c r="K781">
        <v>57.967231140407002</v>
      </c>
      <c r="L781">
        <v>57.443679409865602</v>
      </c>
      <c r="M781">
        <v>71.484174761542405</v>
      </c>
      <c r="N781">
        <v>0.79827272411639805</v>
      </c>
      <c r="O781">
        <v>32.239705390023403</v>
      </c>
      <c r="P781">
        <v>42.068965517241303</v>
      </c>
      <c r="Q781">
        <v>0.12526842120877699</v>
      </c>
    </row>
    <row r="782" spans="1:17" x14ac:dyDescent="0.3">
      <c r="A782" t="s">
        <v>1709</v>
      </c>
      <c r="B782" t="s">
        <v>1710</v>
      </c>
      <c r="C782" t="str">
        <f>IFERROR(VLOOKUP(Table1[[#This Row],[Ticker]],[1]!Table2[[Symbol]:[Industry]],2,FALSE),"-")</f>
        <v>-</v>
      </c>
      <c r="D782" t="s">
        <v>46</v>
      </c>
      <c r="E782">
        <v>4822.0480658349998</v>
      </c>
      <c r="F782">
        <v>696.85</v>
      </c>
      <c r="G782">
        <v>-0.18985098395398101</v>
      </c>
      <c r="H782">
        <v>-4.7971990282112698</v>
      </c>
      <c r="I782">
        <v>3.0653757698586599</v>
      </c>
      <c r="J782">
        <v>-4.5319183580680198</v>
      </c>
      <c r="K782">
        <v>672.35774408611996</v>
      </c>
      <c r="L782">
        <v>611.692327838766</v>
      </c>
      <c r="M782">
        <v>43.757768074789603</v>
      </c>
      <c r="N782">
        <v>0.41337425352341101</v>
      </c>
      <c r="O782">
        <v>44.801607232546402</v>
      </c>
      <c r="P782">
        <v>63.292325717633197</v>
      </c>
      <c r="Q782">
        <v>0.14022007597515199</v>
      </c>
    </row>
    <row r="783" spans="1:17" hidden="1" x14ac:dyDescent="0.3">
      <c r="A783" t="s">
        <v>1711</v>
      </c>
      <c r="B783" t="s">
        <v>1712</v>
      </c>
      <c r="C783" t="str">
        <f>IFERROR(VLOOKUP(Table1[[#This Row],[Ticker]],[1]!Table2[[Symbol]:[Industry]],2,FALSE),"-")</f>
        <v>-</v>
      </c>
      <c r="D783" t="s">
        <v>257</v>
      </c>
      <c r="E783">
        <v>4807.7877810399996</v>
      </c>
      <c r="F783">
        <v>1355.65</v>
      </c>
      <c r="G783">
        <v>75.522502712432498</v>
      </c>
      <c r="H783">
        <v>14.0904462979648</v>
      </c>
      <c r="I783">
        <v>57.422440707895099</v>
      </c>
      <c r="J783">
        <v>-5.5899230624604499</v>
      </c>
      <c r="K783">
        <v>1214.1493091751399</v>
      </c>
      <c r="L783">
        <v>923.13133777217297</v>
      </c>
      <c r="M783">
        <v>52.169527731492302</v>
      </c>
      <c r="N783">
        <v>0.69916252650452904</v>
      </c>
      <c r="O783">
        <v>6.7384649430162602</v>
      </c>
      <c r="P783">
        <v>150.397118581455</v>
      </c>
      <c r="Q783">
        <v>0.22445742157786799</v>
      </c>
    </row>
    <row r="784" spans="1:17" x14ac:dyDescent="0.3">
      <c r="A784" t="s">
        <v>1713</v>
      </c>
      <c r="B784" t="s">
        <v>1714</v>
      </c>
      <c r="C784" t="str">
        <f>IFERROR(VLOOKUP(Table1[[#This Row],[Ticker]],[1]!Table2[[Symbol]:[Industry]],2,FALSE),"-")</f>
        <v>-</v>
      </c>
      <c r="D784" t="s">
        <v>276</v>
      </c>
      <c r="E784">
        <v>4798.59354695</v>
      </c>
      <c r="F784">
        <v>287.89999999999998</v>
      </c>
      <c r="G784">
        <v>-0.99171238682323803</v>
      </c>
      <c r="H784">
        <v>-14.4355702252985</v>
      </c>
      <c r="I784">
        <v>-4.9099743944575298</v>
      </c>
      <c r="J784">
        <v>-4.1910543211597897</v>
      </c>
      <c r="K784">
        <v>289.602524377034</v>
      </c>
      <c r="L784">
        <v>270.17233242314398</v>
      </c>
      <c r="M784">
        <v>48.076542493112903</v>
      </c>
      <c r="N784">
        <v>0.30315084902933398</v>
      </c>
      <c r="O784">
        <v>16.707189996526498</v>
      </c>
      <c r="P784">
        <v>36.899667142177798</v>
      </c>
      <c r="Q784">
        <v>-3.6001163058571997E-2</v>
      </c>
    </row>
    <row r="785" spans="1:17" x14ac:dyDescent="0.3">
      <c r="A785" t="s">
        <v>1715</v>
      </c>
      <c r="B785" t="s">
        <v>1716</v>
      </c>
      <c r="C785" t="str">
        <f>IFERROR(VLOOKUP(Table1[[#This Row],[Ticker]],[1]!Table2[[Symbol]:[Industry]],2,FALSE),"-")</f>
        <v>-</v>
      </c>
      <c r="D785" t="s">
        <v>121</v>
      </c>
      <c r="E785">
        <v>4788.96270723</v>
      </c>
      <c r="F785">
        <v>280.05</v>
      </c>
      <c r="G785">
        <v>38.638908280108097</v>
      </c>
      <c r="H785">
        <v>-4.3697336519285503</v>
      </c>
      <c r="I785">
        <v>1.9791970877431899</v>
      </c>
      <c r="J785">
        <v>-1.07194549511008</v>
      </c>
      <c r="K785">
        <v>275.584525575523</v>
      </c>
      <c r="L785">
        <v>246.67011143556701</v>
      </c>
      <c r="M785">
        <v>60.068917089281001</v>
      </c>
      <c r="N785">
        <v>0.44984194069626599</v>
      </c>
      <c r="O785">
        <v>14.425995357971701</v>
      </c>
      <c r="P785">
        <v>116.421947449768</v>
      </c>
      <c r="Q785">
        <v>7.7821472972562006E-2</v>
      </c>
    </row>
    <row r="786" spans="1:17" x14ac:dyDescent="0.3">
      <c r="A786" t="s">
        <v>1717</v>
      </c>
      <c r="B786" t="s">
        <v>1718</v>
      </c>
      <c r="C786" t="str">
        <f>IFERROR(VLOOKUP(Table1[[#This Row],[Ticker]],[1]!Table2[[Symbol]:[Industry]],2,FALSE),"-")</f>
        <v>-</v>
      </c>
      <c r="D786" t="s">
        <v>895</v>
      </c>
      <c r="E786">
        <v>4781.2421310500004</v>
      </c>
      <c r="F786">
        <v>389.9</v>
      </c>
      <c r="G786">
        <v>-26.189528953574101</v>
      </c>
      <c r="H786">
        <v>5.2636865559325301</v>
      </c>
      <c r="I786">
        <v>-10.905560374222301</v>
      </c>
      <c r="J786">
        <v>1.6426927695996101</v>
      </c>
      <c r="K786">
        <v>351.26846493273098</v>
      </c>
      <c r="L786">
        <v>341.84226306412398</v>
      </c>
      <c r="M786">
        <v>66.278499552040799</v>
      </c>
      <c r="N786">
        <v>0.89228791387799999</v>
      </c>
      <c r="O786">
        <v>15.3885611695306</v>
      </c>
      <c r="P786">
        <v>45.512222429557703</v>
      </c>
      <c r="Q786">
        <v>1.6771508687406001E-2</v>
      </c>
    </row>
    <row r="787" spans="1:17" hidden="1" x14ac:dyDescent="0.3">
      <c r="A787" t="s">
        <v>1719</v>
      </c>
      <c r="B787" t="s">
        <v>1720</v>
      </c>
      <c r="C787" t="str">
        <f>IFERROR(VLOOKUP(Table1[[#This Row],[Ticker]],[1]!Table2[[Symbol]:[Industry]],2,FALSE),"-")</f>
        <v>-</v>
      </c>
      <c r="D787" t="s">
        <v>257</v>
      </c>
      <c r="E787">
        <v>4778.4498509249997</v>
      </c>
      <c r="F787">
        <v>524.85</v>
      </c>
      <c r="G787">
        <v>-15.407254525127</v>
      </c>
      <c r="H787">
        <v>-5.6907284138285501</v>
      </c>
      <c r="I787">
        <v>15.3649181183007</v>
      </c>
      <c r="J787">
        <v>-4.4930452622603401</v>
      </c>
      <c r="K787">
        <v>532.07298274873096</v>
      </c>
      <c r="L787">
        <v>474.763205774337</v>
      </c>
      <c r="M787">
        <v>42.435055524719402</v>
      </c>
      <c r="N787">
        <v>0.33818271483170997</v>
      </c>
      <c r="O787">
        <v>16.957225874059201</v>
      </c>
      <c r="P787">
        <v>45.751180227714499</v>
      </c>
    </row>
    <row r="788" spans="1:17" x14ac:dyDescent="0.3">
      <c r="A788" t="s">
        <v>1721</v>
      </c>
      <c r="B788" t="s">
        <v>1722</v>
      </c>
      <c r="C788" t="str">
        <f>IFERROR(VLOOKUP(Table1[[#This Row],[Ticker]],[1]!Table2[[Symbol]:[Industry]],2,FALSE),"-")</f>
        <v>-</v>
      </c>
      <c r="D788" t="s">
        <v>1484</v>
      </c>
      <c r="E788">
        <v>4760.9276604449997</v>
      </c>
      <c r="F788">
        <v>841.55</v>
      </c>
      <c r="G788">
        <v>8.2335254156436495</v>
      </c>
      <c r="H788">
        <v>-1.71733931833338</v>
      </c>
      <c r="I788">
        <v>-23.079885035767401</v>
      </c>
      <c r="J788">
        <v>-1.4719454951100699</v>
      </c>
      <c r="K788">
        <v>856.61737492899999</v>
      </c>
      <c r="L788">
        <v>850.18243822087504</v>
      </c>
      <c r="M788">
        <v>56.921598212675903</v>
      </c>
      <c r="N788">
        <v>0.87515735467099998</v>
      </c>
      <c r="O788">
        <v>31.412274968807498</v>
      </c>
      <c r="P788">
        <v>39.896932923281497</v>
      </c>
      <c r="Q788">
        <v>0.14556780308718001</v>
      </c>
    </row>
    <row r="789" spans="1:17" hidden="1" x14ac:dyDescent="0.3">
      <c r="A789" t="s">
        <v>1723</v>
      </c>
      <c r="B789" t="s">
        <v>1724</v>
      </c>
      <c r="C789" t="str">
        <f>IFERROR(VLOOKUP(Table1[[#This Row],[Ticker]],[1]!Table2[[Symbol]:[Industry]],2,FALSE),"-")</f>
        <v>-</v>
      </c>
      <c r="D789" t="s">
        <v>257</v>
      </c>
      <c r="E789">
        <v>4719.7667789999996</v>
      </c>
      <c r="F789">
        <v>1029</v>
      </c>
      <c r="G789">
        <v>165.42844618072701</v>
      </c>
      <c r="H789">
        <v>24.175215478021901</v>
      </c>
      <c r="I789">
        <v>72.6792801167596</v>
      </c>
      <c r="J789">
        <v>6.5297074817788499</v>
      </c>
      <c r="K789">
        <v>879.53265074181695</v>
      </c>
      <c r="L789">
        <v>647.39588649934899</v>
      </c>
      <c r="M789">
        <v>64.431871297984003</v>
      </c>
      <c r="N789">
        <v>1.73719709556082</v>
      </c>
      <c r="O789">
        <v>3.1535471331389702</v>
      </c>
      <c r="P789">
        <v>232.25702292541101</v>
      </c>
      <c r="Q789">
        <v>0.105134423823211</v>
      </c>
    </row>
    <row r="790" spans="1:17" x14ac:dyDescent="0.3">
      <c r="A790" t="s">
        <v>1725</v>
      </c>
      <c r="B790" t="s">
        <v>1726</v>
      </c>
      <c r="C790" t="str">
        <f>IFERROR(VLOOKUP(Table1[[#This Row],[Ticker]],[1]!Table2[[Symbol]:[Industry]],2,FALSE),"-")</f>
        <v>-</v>
      </c>
      <c r="D790" t="s">
        <v>257</v>
      </c>
      <c r="E790">
        <v>4711.0598691199903</v>
      </c>
      <c r="F790">
        <v>1500.7</v>
      </c>
      <c r="G790">
        <v>9.2360476032039092</v>
      </c>
      <c r="H790">
        <v>-3.4810981807284702</v>
      </c>
      <c r="I790">
        <v>13.196684851401001</v>
      </c>
      <c r="J790">
        <v>3.8062889036722498</v>
      </c>
      <c r="K790">
        <v>1346.6332849954099</v>
      </c>
      <c r="L790">
        <v>1253.7009051243899</v>
      </c>
      <c r="M790">
        <v>82.343794833649198</v>
      </c>
      <c r="N790">
        <v>2.0652255800582799</v>
      </c>
      <c r="O790">
        <v>4.9376957419870502</v>
      </c>
      <c r="P790">
        <v>55.690424317875298</v>
      </c>
      <c r="Q790">
        <v>0.14401038690422399</v>
      </c>
    </row>
    <row r="791" spans="1:17" x14ac:dyDescent="0.3">
      <c r="A791" t="s">
        <v>1727</v>
      </c>
      <c r="B791" t="s">
        <v>1728</v>
      </c>
      <c r="C791" t="str">
        <f>IFERROR(VLOOKUP(Table1[[#This Row],[Ticker]],[1]!Table2[[Symbol]:[Industry]],2,FALSE),"-")</f>
        <v>-</v>
      </c>
      <c r="D791" t="s">
        <v>305</v>
      </c>
      <c r="E791">
        <v>4702.7448839560002</v>
      </c>
      <c r="F791">
        <v>213.71</v>
      </c>
      <c r="G791">
        <v>18.964772406068001</v>
      </c>
      <c r="H791">
        <v>15.260659732822299</v>
      </c>
      <c r="I791">
        <v>-18.6695085824975</v>
      </c>
      <c r="J791">
        <v>-3.1198241393385602</v>
      </c>
      <c r="K791">
        <v>193.956748630291</v>
      </c>
      <c r="L791">
        <v>185.962907990237</v>
      </c>
      <c r="M791">
        <v>72.850031949936195</v>
      </c>
      <c r="N791">
        <v>1.04283206459802</v>
      </c>
      <c r="O791">
        <v>11.295681063122901</v>
      </c>
      <c r="P791">
        <v>67.944990176817299</v>
      </c>
    </row>
    <row r="792" spans="1:17" x14ac:dyDescent="0.3">
      <c r="A792" t="s">
        <v>1729</v>
      </c>
      <c r="B792" t="s">
        <v>1730</v>
      </c>
      <c r="C792" t="str">
        <f>IFERROR(VLOOKUP(Table1[[#This Row],[Ticker]],[1]!Table2[[Symbol]:[Industry]],2,FALSE),"-")</f>
        <v>-</v>
      </c>
      <c r="D792" t="s">
        <v>1731</v>
      </c>
      <c r="E792">
        <v>4699.6361754480004</v>
      </c>
      <c r="F792">
        <v>69.459999999999994</v>
      </c>
      <c r="G792">
        <v>-19.107444543326199</v>
      </c>
      <c r="H792">
        <v>1.0009217986422001</v>
      </c>
      <c r="I792">
        <v>8.8993838670246408</v>
      </c>
      <c r="J792">
        <v>-6.2087480702173696</v>
      </c>
      <c r="K792">
        <v>70.174484047075296</v>
      </c>
      <c r="L792">
        <v>64.354247292145004</v>
      </c>
      <c r="M792">
        <v>45.245144918421801</v>
      </c>
      <c r="N792">
        <v>0.85878931624074695</v>
      </c>
      <c r="O792">
        <v>21.206449755254798</v>
      </c>
      <c r="P792">
        <v>59.311926605504503</v>
      </c>
      <c r="Q792">
        <v>5.9293423035427999E-2</v>
      </c>
    </row>
    <row r="793" spans="1:17" x14ac:dyDescent="0.3">
      <c r="A793" t="s">
        <v>1732</v>
      </c>
      <c r="B793" t="s">
        <v>1733</v>
      </c>
      <c r="C793" t="str">
        <f>IFERROR(VLOOKUP(Table1[[#This Row],[Ticker]],[1]!Table2[[Symbol]:[Industry]],2,FALSE),"-")</f>
        <v>-</v>
      </c>
      <c r="D793" t="s">
        <v>895</v>
      </c>
      <c r="E793">
        <v>4688.7698515499997</v>
      </c>
      <c r="F793">
        <v>378.9</v>
      </c>
      <c r="G793">
        <v>100.759553517163</v>
      </c>
      <c r="H793">
        <v>3.0816337023886602</v>
      </c>
      <c r="I793">
        <v>26.162187470488899</v>
      </c>
      <c r="J793">
        <v>-5.5506715463666101</v>
      </c>
      <c r="K793">
        <v>349.43500779200201</v>
      </c>
      <c r="L793">
        <v>278.597747818134</v>
      </c>
      <c r="M793">
        <v>45.365668272588998</v>
      </c>
      <c r="N793">
        <v>0.97066851970530199</v>
      </c>
      <c r="O793">
        <v>8.72261810504091</v>
      </c>
      <c r="P793">
        <v>154.55156197514199</v>
      </c>
      <c r="Q793">
        <v>8.4179516259212994E-2</v>
      </c>
    </row>
    <row r="794" spans="1:17" hidden="1" x14ac:dyDescent="0.3">
      <c r="A794" t="s">
        <v>1734</v>
      </c>
      <c r="B794" t="s">
        <v>1735</v>
      </c>
      <c r="C794" t="str">
        <f>IFERROR(VLOOKUP(Table1[[#This Row],[Ticker]],[1]!Table2[[Symbol]:[Industry]],2,FALSE),"-")</f>
        <v>-</v>
      </c>
      <c r="D794" t="s">
        <v>46</v>
      </c>
      <c r="E794">
        <v>4684.8565325549998</v>
      </c>
      <c r="F794">
        <v>843.65</v>
      </c>
      <c r="G794">
        <v>171.34530729524599</v>
      </c>
      <c r="H794">
        <v>4.2863044098209997</v>
      </c>
      <c r="I794">
        <v>58.200213543162597</v>
      </c>
      <c r="J794">
        <v>0.34122815758452302</v>
      </c>
      <c r="K794">
        <v>760.68630586226504</v>
      </c>
      <c r="L794">
        <v>555.22464691705795</v>
      </c>
      <c r="M794">
        <v>48.185454394650101</v>
      </c>
      <c r="N794">
        <v>0.50035475407924201</v>
      </c>
      <c r="O794">
        <v>10.8279499792568</v>
      </c>
      <c r="P794">
        <v>242.251521298174</v>
      </c>
    </row>
    <row r="795" spans="1:17" hidden="1" x14ac:dyDescent="0.3">
      <c r="A795" t="s">
        <v>1736</v>
      </c>
      <c r="B795" t="s">
        <v>1737</v>
      </c>
      <c r="C795" t="str">
        <f>IFERROR(VLOOKUP(Table1[[#This Row],[Ticker]],[1]!Table2[[Symbol]:[Industry]],2,FALSE),"-")</f>
        <v>-</v>
      </c>
      <c r="D795" t="s">
        <v>204</v>
      </c>
      <c r="E795">
        <v>4667.0089172549997</v>
      </c>
      <c r="F795">
        <v>608.35</v>
      </c>
      <c r="G795">
        <v>-7.3528499783417001</v>
      </c>
      <c r="H795">
        <v>-5.9976286466782804</v>
      </c>
      <c r="I795">
        <v>1.7686362057923699</v>
      </c>
      <c r="J795">
        <v>-3.3616499446066501</v>
      </c>
      <c r="K795">
        <v>604.84432669125704</v>
      </c>
      <c r="L795">
        <v>555.18502204684398</v>
      </c>
      <c r="M795">
        <v>50.834543766649603</v>
      </c>
      <c r="N795">
        <v>0.40291788054143501</v>
      </c>
      <c r="O795">
        <v>15.5584778499219</v>
      </c>
      <c r="P795">
        <v>51.613707165108998</v>
      </c>
      <c r="Q795">
        <v>0.14056518105235699</v>
      </c>
    </row>
    <row r="796" spans="1:17" hidden="1" x14ac:dyDescent="0.3">
      <c r="A796" t="s">
        <v>1738</v>
      </c>
      <c r="B796" t="s">
        <v>1739</v>
      </c>
      <c r="C796" t="str">
        <f>IFERROR(VLOOKUP(Table1[[#This Row],[Ticker]],[1]!Table2[[Symbol]:[Industry]],2,FALSE),"-")</f>
        <v>-</v>
      </c>
      <c r="D796" t="s">
        <v>573</v>
      </c>
      <c r="E796">
        <v>4661.0702199999996</v>
      </c>
      <c r="F796">
        <v>102.8</v>
      </c>
      <c r="G796">
        <v>22.005094920159401</v>
      </c>
      <c r="H796">
        <v>20.319023835591199</v>
      </c>
      <c r="I796">
        <v>-3.6334546634182199</v>
      </c>
      <c r="J796">
        <v>-5.9251565042844003</v>
      </c>
      <c r="K796">
        <v>94.035507621161003</v>
      </c>
      <c r="L796">
        <v>84.087767600161996</v>
      </c>
      <c r="M796">
        <v>55.372419199437097</v>
      </c>
      <c r="N796">
        <v>1.82959680079979</v>
      </c>
      <c r="O796">
        <v>9.3385214007782196</v>
      </c>
      <c r="P796">
        <v>83.407671721677005</v>
      </c>
      <c r="Q796">
        <v>0.13360130419955499</v>
      </c>
    </row>
    <row r="797" spans="1:17" hidden="1" x14ac:dyDescent="0.3">
      <c r="A797" t="s">
        <v>1740</v>
      </c>
      <c r="B797" t="s">
        <v>1741</v>
      </c>
      <c r="C797" t="str">
        <f>IFERROR(VLOOKUP(Table1[[#This Row],[Ticker]],[1]!Table2[[Symbol]:[Industry]],2,FALSE),"-")</f>
        <v>-</v>
      </c>
      <c r="D797" t="s">
        <v>276</v>
      </c>
      <c r="E797">
        <v>4652.189165625</v>
      </c>
      <c r="F797">
        <v>2645.45</v>
      </c>
      <c r="G797">
        <v>115.405927176888</v>
      </c>
      <c r="H797">
        <v>1.37939096116485</v>
      </c>
      <c r="I797">
        <v>70.008230784609097</v>
      </c>
      <c r="J797">
        <v>-7.6168600152027102</v>
      </c>
      <c r="K797">
        <v>2472.3944316197599</v>
      </c>
      <c r="L797">
        <v>1897.03968176378</v>
      </c>
      <c r="M797">
        <v>46.387542867050897</v>
      </c>
      <c r="N797">
        <v>0.49271523002460799</v>
      </c>
      <c r="O797">
        <v>8.8661664367120903</v>
      </c>
      <c r="P797">
        <v>159.345130140679</v>
      </c>
      <c r="Q797">
        <v>7.7102075657772995E-2</v>
      </c>
    </row>
    <row r="798" spans="1:17" x14ac:dyDescent="0.3">
      <c r="A798" t="s">
        <v>1742</v>
      </c>
      <c r="B798" t="s">
        <v>1743</v>
      </c>
      <c r="C798" t="str">
        <f>IFERROR(VLOOKUP(Table1[[#This Row],[Ticker]],[1]!Table2[[Symbol]:[Industry]],2,FALSE),"-")</f>
        <v>-</v>
      </c>
      <c r="D798" t="s">
        <v>410</v>
      </c>
      <c r="E798">
        <v>4617.0245085750003</v>
      </c>
      <c r="F798">
        <v>527.85</v>
      </c>
      <c r="G798">
        <v>-52.9821226880536</v>
      </c>
      <c r="H798">
        <v>-8.5616640449083707</v>
      </c>
      <c r="I798">
        <v>-20.565726484558802</v>
      </c>
      <c r="J798">
        <v>-6.0784567894577299E-2</v>
      </c>
      <c r="K798">
        <v>549.59586009800705</v>
      </c>
      <c r="L798">
        <v>592.57358901062798</v>
      </c>
      <c r="M798">
        <v>41.874945249000703</v>
      </c>
      <c r="N798">
        <v>0.89895371110820399</v>
      </c>
      <c r="O798">
        <v>51.3687600644122</v>
      </c>
      <c r="P798">
        <v>3.2469437652811801</v>
      </c>
      <c r="Q798">
        <v>3.8202843468726003E-2</v>
      </c>
    </row>
    <row r="799" spans="1:17" hidden="1" x14ac:dyDescent="0.3">
      <c r="A799" t="s">
        <v>1744</v>
      </c>
      <c r="B799" t="s">
        <v>1745</v>
      </c>
      <c r="C799" t="str">
        <f>IFERROR(VLOOKUP(Table1[[#This Row],[Ticker]],[1]!Table2[[Symbol]:[Industry]],2,FALSE),"-")</f>
        <v>-</v>
      </c>
      <c r="D799" t="s">
        <v>1746</v>
      </c>
      <c r="E799">
        <v>4579.6878500000003</v>
      </c>
      <c r="F799">
        <v>408.7</v>
      </c>
      <c r="G799">
        <v>68.633572442683601</v>
      </c>
      <c r="H799">
        <v>6.4408976691111803</v>
      </c>
      <c r="I799">
        <v>-39.147731392679603</v>
      </c>
      <c r="J799">
        <v>0.865130383976906</v>
      </c>
      <c r="K799">
        <v>403.89705226951298</v>
      </c>
      <c r="L799">
        <v>405.143214168285</v>
      </c>
      <c r="M799">
        <v>61.635700914049799</v>
      </c>
      <c r="N799">
        <v>0.87778311018909405</v>
      </c>
      <c r="O799">
        <v>56.227061414240197</v>
      </c>
      <c r="P799">
        <v>98.699483439683902</v>
      </c>
      <c r="Q799">
        <v>0.25175620381354402</v>
      </c>
    </row>
    <row r="800" spans="1:17" hidden="1" x14ac:dyDescent="0.3">
      <c r="A800" t="s">
        <v>1747</v>
      </c>
      <c r="B800" t="s">
        <v>1748</v>
      </c>
      <c r="C800" t="str">
        <f>IFERROR(VLOOKUP(Table1[[#This Row],[Ticker]],[1]!Table2[[Symbol]:[Industry]],2,FALSE),"-")</f>
        <v>-</v>
      </c>
      <c r="D800" t="s">
        <v>132</v>
      </c>
      <c r="E800">
        <v>4574.1733000000004</v>
      </c>
      <c r="F800">
        <v>5997.5</v>
      </c>
      <c r="G800">
        <v>241.519499435271</v>
      </c>
      <c r="H800">
        <v>-9.6623374607068993</v>
      </c>
      <c r="I800">
        <v>30.778500472198399</v>
      </c>
      <c r="J800">
        <v>-6.3817913585891697</v>
      </c>
      <c r="K800">
        <v>6037.6140003125302</v>
      </c>
      <c r="L800">
        <v>4668.8316504781596</v>
      </c>
      <c r="M800">
        <v>32.009945835678003</v>
      </c>
      <c r="N800">
        <v>0.61272946831527497</v>
      </c>
      <c r="O800">
        <v>17.5823259691538</v>
      </c>
      <c r="P800">
        <v>332.08097691005298</v>
      </c>
      <c r="Q800">
        <v>0.31881389026558299</v>
      </c>
    </row>
    <row r="801" spans="1:17" hidden="1" x14ac:dyDescent="0.3">
      <c r="A801" t="s">
        <v>1749</v>
      </c>
      <c r="B801" t="s">
        <v>1750</v>
      </c>
      <c r="C801" t="str">
        <f>IFERROR(VLOOKUP(Table1[[#This Row],[Ticker]],[1]!Table2[[Symbol]:[Industry]],2,FALSE),"-")</f>
        <v>-</v>
      </c>
      <c r="D801" t="s">
        <v>298</v>
      </c>
      <c r="E801">
        <v>4553.8135797499999</v>
      </c>
      <c r="F801">
        <v>240.25</v>
      </c>
      <c r="G801">
        <v>124.89535399291699</v>
      </c>
      <c r="H801">
        <v>-9.1542440312936701</v>
      </c>
      <c r="I801">
        <v>133.07148077596301</v>
      </c>
      <c r="J801">
        <v>-1.44231586548045</v>
      </c>
      <c r="K801">
        <v>241.92595840917599</v>
      </c>
      <c r="L801">
        <v>173.63012570560599</v>
      </c>
      <c r="M801">
        <v>46.539395923746902</v>
      </c>
      <c r="N801">
        <v>0.199820659120692</v>
      </c>
      <c r="O801">
        <v>36.024973985431799</v>
      </c>
      <c r="P801">
        <v>212.012987012987</v>
      </c>
      <c r="Q801">
        <v>0.140224684145967</v>
      </c>
    </row>
    <row r="802" spans="1:17" hidden="1" x14ac:dyDescent="0.3">
      <c r="A802" t="s">
        <v>1751</v>
      </c>
      <c r="B802" t="s">
        <v>1752</v>
      </c>
      <c r="C802" t="str">
        <f>IFERROR(VLOOKUP(Table1[[#This Row],[Ticker]],[1]!Table2[[Symbol]:[Industry]],2,FALSE),"-")</f>
        <v>-</v>
      </c>
      <c r="D802" t="s">
        <v>1537</v>
      </c>
      <c r="E802">
        <v>4545.3264567750002</v>
      </c>
      <c r="F802">
        <v>8595.85</v>
      </c>
      <c r="G802">
        <v>-7.3837256289187803</v>
      </c>
      <c r="H802">
        <v>-6.2499442598720698</v>
      </c>
      <c r="I802">
        <v>12.5769942279519</v>
      </c>
      <c r="J802">
        <v>-5.6180198823190199</v>
      </c>
      <c r="K802">
        <v>8281.3040577154497</v>
      </c>
      <c r="L802">
        <v>7456.66910975876</v>
      </c>
      <c r="M802">
        <v>53.095097119449903</v>
      </c>
      <c r="N802">
        <v>0.39899413009651302</v>
      </c>
      <c r="O802">
        <v>5.8534060040601004</v>
      </c>
      <c r="P802">
        <v>47.947952255144102</v>
      </c>
      <c r="Q802">
        <v>-1.3827540755099999E-4</v>
      </c>
    </row>
    <row r="803" spans="1:17" hidden="1" x14ac:dyDescent="0.3">
      <c r="A803" t="s">
        <v>1753</v>
      </c>
      <c r="B803" t="s">
        <v>1754</v>
      </c>
      <c r="C803" t="str">
        <f>IFERROR(VLOOKUP(Table1[[#This Row],[Ticker]],[1]!Table2[[Symbol]:[Industry]],2,FALSE),"-")</f>
        <v>-</v>
      </c>
      <c r="D803" t="s">
        <v>298</v>
      </c>
      <c r="E803">
        <v>4518.7866720000002</v>
      </c>
      <c r="F803">
        <v>207.15</v>
      </c>
      <c r="G803">
        <v>164.851514971109</v>
      </c>
      <c r="H803">
        <v>-8.1350558268465001</v>
      </c>
      <c r="I803">
        <v>234.19911131535801</v>
      </c>
      <c r="J803">
        <v>-8.08987291093867</v>
      </c>
      <c r="K803">
        <v>207.182891971581</v>
      </c>
      <c r="L803">
        <v>132.240576036503</v>
      </c>
      <c r="M803">
        <v>33.3102427180917</v>
      </c>
      <c r="N803">
        <v>0.15792625523768899</v>
      </c>
      <c r="O803">
        <v>25.995655322230199</v>
      </c>
      <c r="P803">
        <v>349.54427083333297</v>
      </c>
      <c r="Q803">
        <v>0.22149836158630701</v>
      </c>
    </row>
    <row r="804" spans="1:17" x14ac:dyDescent="0.3">
      <c r="A804" t="s">
        <v>1755</v>
      </c>
      <c r="B804" t="s">
        <v>1756</v>
      </c>
      <c r="C804" t="str">
        <f>IFERROR(VLOOKUP(Table1[[#This Row],[Ticker]],[1]!Table2[[Symbol]:[Industry]],2,FALSE),"-")</f>
        <v>-</v>
      </c>
      <c r="D804" t="s">
        <v>127</v>
      </c>
      <c r="E804">
        <v>4507.5110238089901</v>
      </c>
      <c r="F804">
        <v>235.21</v>
      </c>
      <c r="G804">
        <v>-17.525241140540899</v>
      </c>
      <c r="H804">
        <v>12.2216698807648</v>
      </c>
      <c r="I804">
        <v>-23.151177817828898</v>
      </c>
      <c r="J804">
        <v>-1.1595623175399901</v>
      </c>
      <c r="K804">
        <v>220.88461680146099</v>
      </c>
      <c r="L804">
        <v>217.89788761263</v>
      </c>
      <c r="M804">
        <v>62.794904886412198</v>
      </c>
      <c r="N804">
        <v>1.65845962147259</v>
      </c>
      <c r="O804">
        <v>18.1922537307087</v>
      </c>
      <c r="P804">
        <v>40.928699820251602</v>
      </c>
      <c r="Q804">
        <v>7.5129082934749E-2</v>
      </c>
    </row>
    <row r="805" spans="1:17" hidden="1" x14ac:dyDescent="0.3">
      <c r="A805" t="s">
        <v>1757</v>
      </c>
      <c r="B805" t="s">
        <v>1758</v>
      </c>
      <c r="C805" t="str">
        <f>IFERROR(VLOOKUP(Table1[[#This Row],[Ticker]],[1]!Table2[[Symbol]:[Industry]],2,FALSE),"-")</f>
        <v>-</v>
      </c>
      <c r="D805" t="s">
        <v>127</v>
      </c>
      <c r="E805">
        <v>4505.9418158999997</v>
      </c>
      <c r="F805">
        <v>430.5</v>
      </c>
      <c r="G805">
        <v>-25.765487011536901</v>
      </c>
      <c r="K805">
        <v>425.76520424318301</v>
      </c>
      <c r="L805">
        <v>384.46648021701702</v>
      </c>
      <c r="M805">
        <v>38.331602171758398</v>
      </c>
      <c r="N805">
        <v>1</v>
      </c>
      <c r="O805">
        <v>7.2938443670151001</v>
      </c>
      <c r="P805">
        <v>18.939079983423099</v>
      </c>
      <c r="Q805">
        <v>9.3594908740256E-2</v>
      </c>
    </row>
    <row r="806" spans="1:17" hidden="1" x14ac:dyDescent="0.3">
      <c r="A806" t="s">
        <v>1759</v>
      </c>
      <c r="B806" t="s">
        <v>1760</v>
      </c>
      <c r="C806" t="str">
        <f>IFERROR(VLOOKUP(Table1[[#This Row],[Ticker]],[1]!Table2[[Symbol]:[Industry]],2,FALSE),"-")</f>
        <v>-</v>
      </c>
      <c r="D806" t="s">
        <v>215</v>
      </c>
      <c r="E806">
        <v>4498.9060144099903</v>
      </c>
      <c r="F806">
        <v>412.1</v>
      </c>
      <c r="G806">
        <v>42.8456440698154</v>
      </c>
      <c r="H806">
        <v>-1.9139409887687302E-2</v>
      </c>
      <c r="I806">
        <v>7.2906830955453401</v>
      </c>
      <c r="J806">
        <v>-10.25173908555</v>
      </c>
      <c r="K806">
        <v>392.44667219009602</v>
      </c>
      <c r="L806">
        <v>319.45106835314903</v>
      </c>
      <c r="M806">
        <v>41.936697597699002</v>
      </c>
      <c r="N806">
        <v>0.70666565414833205</v>
      </c>
      <c r="O806">
        <v>12.351371026449799</v>
      </c>
      <c r="P806">
        <v>124.90948471634</v>
      </c>
      <c r="Q806">
        <v>0.150984988060828</v>
      </c>
    </row>
    <row r="807" spans="1:17" hidden="1" x14ac:dyDescent="0.3">
      <c r="A807" t="s">
        <v>1761</v>
      </c>
      <c r="B807" t="s">
        <v>1762</v>
      </c>
      <c r="C807" t="str">
        <f>IFERROR(VLOOKUP(Table1[[#This Row],[Ticker]],[1]!Table2[[Symbol]:[Industry]],2,FALSE),"-")</f>
        <v>-</v>
      </c>
      <c r="D807" t="s">
        <v>474</v>
      </c>
      <c r="E807">
        <v>4480.7808638249999</v>
      </c>
      <c r="F807">
        <v>977.25</v>
      </c>
      <c r="G807">
        <v>74.379695697560294</v>
      </c>
      <c r="H807">
        <v>3.1025263666495699</v>
      </c>
      <c r="I807">
        <v>37.281874801101303</v>
      </c>
      <c r="J807">
        <v>-4.5014296631078201</v>
      </c>
      <c r="K807">
        <v>896.64369304142099</v>
      </c>
      <c r="L807">
        <v>695.06948283550605</v>
      </c>
      <c r="M807">
        <v>42.478897201388499</v>
      </c>
      <c r="N807">
        <v>0.54253754251517505</v>
      </c>
      <c r="O807">
        <v>12.0491174213353</v>
      </c>
      <c r="P807">
        <v>128.59649122806999</v>
      </c>
      <c r="Q807">
        <v>0.168999074662121</v>
      </c>
    </row>
    <row r="808" spans="1:17" hidden="1" x14ac:dyDescent="0.3">
      <c r="A808" t="s">
        <v>1763</v>
      </c>
      <c r="B808" t="s">
        <v>1764</v>
      </c>
      <c r="C808" t="str">
        <f>IFERROR(VLOOKUP(Table1[[#This Row],[Ticker]],[1]!Table2[[Symbol]:[Industry]],2,FALSE),"-")</f>
        <v>-</v>
      </c>
      <c r="D808" t="s">
        <v>627</v>
      </c>
      <c r="E808">
        <v>4473.6580383</v>
      </c>
      <c r="F808">
        <v>1767.7</v>
      </c>
      <c r="G808">
        <v>31.000148228512199</v>
      </c>
      <c r="H808">
        <v>13.311685240529901</v>
      </c>
      <c r="I808">
        <v>53.615309565174996</v>
      </c>
      <c r="J808">
        <v>-9.31110615747893</v>
      </c>
      <c r="K808">
        <v>1609.5228197622</v>
      </c>
      <c r="L808">
        <v>1265.4750918111899</v>
      </c>
      <c r="M808">
        <v>41.440555656012798</v>
      </c>
      <c r="N808">
        <v>1.1083456579765401</v>
      </c>
      <c r="O808">
        <v>15.941619053006701</v>
      </c>
      <c r="P808">
        <v>117.925167971398</v>
      </c>
      <c r="Q808">
        <v>0.146192274396196</v>
      </c>
    </row>
    <row r="809" spans="1:17" hidden="1" x14ac:dyDescent="0.3">
      <c r="A809" t="s">
        <v>1765</v>
      </c>
      <c r="B809" t="s">
        <v>1766</v>
      </c>
      <c r="C809" t="str">
        <f>IFERROR(VLOOKUP(Table1[[#This Row],[Ticker]],[1]!Table2[[Symbol]:[Industry]],2,FALSE),"-")</f>
        <v>-</v>
      </c>
      <c r="D809" t="s">
        <v>257</v>
      </c>
      <c r="E809">
        <v>4471.8575780000001</v>
      </c>
      <c r="F809">
        <v>457.85</v>
      </c>
      <c r="G809">
        <v>24.556107259089199</v>
      </c>
      <c r="H809">
        <v>-11.8588070033917</v>
      </c>
      <c r="I809">
        <v>25.352550996766499</v>
      </c>
      <c r="J809">
        <v>-4.6826708449658696</v>
      </c>
      <c r="K809">
        <v>455.89532122665298</v>
      </c>
      <c r="L809">
        <v>393.25672222621398</v>
      </c>
      <c r="M809">
        <v>44.826989091779701</v>
      </c>
      <c r="N809">
        <v>0.57534593454560201</v>
      </c>
      <c r="O809">
        <v>18.5977940373484</v>
      </c>
      <c r="P809">
        <v>66.007976794778799</v>
      </c>
      <c r="Q809">
        <v>0.144948300069591</v>
      </c>
    </row>
    <row r="810" spans="1:17" hidden="1" x14ac:dyDescent="0.3">
      <c r="A810" t="s">
        <v>1767</v>
      </c>
      <c r="B810" t="s">
        <v>1768</v>
      </c>
      <c r="C810" t="str">
        <f>IFERROR(VLOOKUP(Table1[[#This Row],[Ticker]],[1]!Table2[[Symbol]:[Industry]],2,FALSE),"-")</f>
        <v>-</v>
      </c>
      <c r="D810" t="s">
        <v>54</v>
      </c>
      <c r="E810">
        <v>4468.0144616460002</v>
      </c>
      <c r="F810">
        <v>81.540000000000006</v>
      </c>
      <c r="G810">
        <v>78.476288491490706</v>
      </c>
      <c r="H810">
        <v>32.148583832242402</v>
      </c>
      <c r="I810">
        <v>47.551545767839698</v>
      </c>
      <c r="J810">
        <v>-2.6766856506464398</v>
      </c>
      <c r="K810">
        <v>63.708869457624502</v>
      </c>
      <c r="L810">
        <v>51.813330916005498</v>
      </c>
      <c r="M810">
        <v>74.191551186826402</v>
      </c>
      <c r="N810">
        <v>2.8748851185950599</v>
      </c>
      <c r="O810">
        <v>5.4697081187147196</v>
      </c>
      <c r="P810">
        <v>160.511182108626</v>
      </c>
      <c r="Q810">
        <v>3.3268214645984999E-2</v>
      </c>
    </row>
    <row r="811" spans="1:17" x14ac:dyDescent="0.3">
      <c r="A811" t="s">
        <v>1769</v>
      </c>
      <c r="B811" t="s">
        <v>1770</v>
      </c>
      <c r="C811" t="str">
        <f>IFERROR(VLOOKUP(Table1[[#This Row],[Ticker]],[1]!Table2[[Symbol]:[Industry]],2,FALSE),"-")</f>
        <v>-</v>
      </c>
      <c r="D811" t="s">
        <v>281</v>
      </c>
      <c r="E811">
        <v>4467.2168741550004</v>
      </c>
      <c r="F811">
        <v>520.35</v>
      </c>
      <c r="G811">
        <v>10.1642817224857</v>
      </c>
      <c r="H811">
        <v>14.9470622583446</v>
      </c>
      <c r="I811">
        <v>-3.1735607541172301E-4</v>
      </c>
      <c r="J811">
        <v>-2.3346669425280999</v>
      </c>
      <c r="K811">
        <v>465.23050738403299</v>
      </c>
      <c r="L811">
        <v>424.61294940528802</v>
      </c>
      <c r="M811">
        <v>66.657960143612002</v>
      </c>
      <c r="N811">
        <v>1.8906811001917501</v>
      </c>
      <c r="O811">
        <v>4.5354088594215396</v>
      </c>
      <c r="P811">
        <v>51.220575414123701</v>
      </c>
    </row>
    <row r="812" spans="1:17" hidden="1" x14ac:dyDescent="0.3">
      <c r="A812" t="s">
        <v>1771</v>
      </c>
      <c r="B812" t="s">
        <v>1772</v>
      </c>
      <c r="C812" t="str">
        <f>IFERROR(VLOOKUP(Table1[[#This Row],[Ticker]],[1]!Table2[[Symbol]:[Industry]],2,FALSE),"-")</f>
        <v>-</v>
      </c>
      <c r="D812" t="s">
        <v>127</v>
      </c>
      <c r="E812">
        <v>4458.8239364479996</v>
      </c>
      <c r="F812">
        <v>45.92</v>
      </c>
      <c r="G812">
        <v>-2.6872702203012602</v>
      </c>
      <c r="H812">
        <v>-11.7999613276959</v>
      </c>
      <c r="I812">
        <v>-29.011453555599498</v>
      </c>
      <c r="J812">
        <v>-4.7795064199174098</v>
      </c>
      <c r="K812">
        <v>47.600025927093</v>
      </c>
      <c r="L812">
        <v>46.2512731239174</v>
      </c>
      <c r="M812">
        <v>38.368812280496499</v>
      </c>
      <c r="N812">
        <v>0.71544285787202899</v>
      </c>
      <c r="O812">
        <v>42.421602787456401</v>
      </c>
      <c r="P812">
        <v>43.724569640062597</v>
      </c>
      <c r="Q812">
        <v>7.0138757602804996E-2</v>
      </c>
    </row>
    <row r="813" spans="1:17" hidden="1" x14ac:dyDescent="0.3">
      <c r="A813" t="s">
        <v>1773</v>
      </c>
      <c r="B813" t="s">
        <v>1774</v>
      </c>
      <c r="C813" t="str">
        <f>IFERROR(VLOOKUP(Table1[[#This Row],[Ticker]],[1]!Table2[[Symbol]:[Industry]],2,FALSE),"-")</f>
        <v>-</v>
      </c>
      <c r="D813" t="s">
        <v>741</v>
      </c>
      <c r="E813">
        <v>4449.3999170859997</v>
      </c>
      <c r="F813">
        <v>281.45</v>
      </c>
      <c r="G813">
        <v>0.48281575284892803</v>
      </c>
      <c r="H813">
        <v>-0.67934384112675905</v>
      </c>
      <c r="I813">
        <v>0.84427156035932005</v>
      </c>
      <c r="J813">
        <v>0.25831154371611798</v>
      </c>
      <c r="K813">
        <v>271.44917056267298</v>
      </c>
      <c r="L813">
        <v>251.441635696378</v>
      </c>
      <c r="M813">
        <v>58.987597709054498</v>
      </c>
      <c r="N813">
        <v>0.65810767495396805</v>
      </c>
      <c r="O813">
        <v>0.90246935512525694</v>
      </c>
      <c r="P813">
        <v>35.410151551599697</v>
      </c>
      <c r="Q813">
        <v>3.7892634135868998E-2</v>
      </c>
    </row>
    <row r="814" spans="1:17" hidden="1" x14ac:dyDescent="0.3">
      <c r="A814" t="s">
        <v>1775</v>
      </c>
      <c r="B814" t="s">
        <v>1776</v>
      </c>
      <c r="C814" t="str">
        <f>IFERROR(VLOOKUP(Table1[[#This Row],[Ticker]],[1]!Table2[[Symbol]:[Industry]],2,FALSE),"-")</f>
        <v>-</v>
      </c>
      <c r="D814" t="s">
        <v>281</v>
      </c>
      <c r="E814">
        <v>4447.1999233199904</v>
      </c>
      <c r="F814">
        <v>839.85</v>
      </c>
      <c r="G814">
        <v>30.2988080204913</v>
      </c>
      <c r="H814">
        <v>5.0529118265471</v>
      </c>
      <c r="I814">
        <v>10.456340181396101</v>
      </c>
      <c r="J814">
        <v>-5.1565309152547698</v>
      </c>
      <c r="K814">
        <v>779.63895097031002</v>
      </c>
      <c r="L814">
        <v>671.00471429537004</v>
      </c>
      <c r="M814">
        <v>36.492945922211597</v>
      </c>
      <c r="N814">
        <v>0.67033034231766697</v>
      </c>
      <c r="O814">
        <v>10.894802643329101</v>
      </c>
      <c r="P814">
        <v>65.716258879242304</v>
      </c>
      <c r="Q814">
        <v>-8.2813114602780999E-2</v>
      </c>
    </row>
    <row r="815" spans="1:17" hidden="1" x14ac:dyDescent="0.3">
      <c r="A815" t="s">
        <v>1777</v>
      </c>
      <c r="B815" t="s">
        <v>1778</v>
      </c>
      <c r="C815" t="str">
        <f>IFERROR(VLOOKUP(Table1[[#This Row],[Ticker]],[1]!Table2[[Symbol]:[Industry]],2,FALSE),"-")</f>
        <v>-</v>
      </c>
      <c r="D815" t="s">
        <v>405</v>
      </c>
      <c r="E815">
        <v>4436.158940196</v>
      </c>
      <c r="F815">
        <v>119.32</v>
      </c>
      <c r="G815">
        <v>-44.989262155645498</v>
      </c>
      <c r="H815">
        <v>-6.2936286466782896</v>
      </c>
      <c r="I815">
        <v>-16.030939504360699</v>
      </c>
      <c r="J815">
        <v>-2.69556173127244</v>
      </c>
      <c r="K815">
        <v>121.926354949123</v>
      </c>
      <c r="M815">
        <v>43.392636260324799</v>
      </c>
      <c r="N815">
        <v>2.09377977002559</v>
      </c>
      <c r="O815">
        <v>28.729466979550701</v>
      </c>
      <c r="P815">
        <v>9.71954022988505</v>
      </c>
    </row>
    <row r="816" spans="1:17" hidden="1" x14ac:dyDescent="0.3">
      <c r="A816" t="s">
        <v>1779</v>
      </c>
      <c r="B816" t="s">
        <v>1780</v>
      </c>
      <c r="C816" t="str">
        <f>IFERROR(VLOOKUP(Table1[[#This Row],[Ticker]],[1]!Table2[[Symbol]:[Industry]],2,FALSE),"-")</f>
        <v>-</v>
      </c>
      <c r="D816" t="s">
        <v>627</v>
      </c>
      <c r="E816">
        <v>4435.2235970399997</v>
      </c>
      <c r="F816">
        <v>2224.4</v>
      </c>
      <c r="G816">
        <v>77.081436103318595</v>
      </c>
      <c r="H816">
        <v>22.688661091183199</v>
      </c>
      <c r="I816">
        <v>47.111120652696798</v>
      </c>
      <c r="J816">
        <v>8.0366964801985503</v>
      </c>
      <c r="K816">
        <v>1903.3054168937699</v>
      </c>
      <c r="L816">
        <v>1619.5315828671</v>
      </c>
      <c r="M816">
        <v>88.896634801841003</v>
      </c>
      <c r="N816">
        <v>1.4761420037646</v>
      </c>
      <c r="O816">
        <v>2.9041539291494201</v>
      </c>
      <c r="P816">
        <v>130.806744487678</v>
      </c>
      <c r="Q816">
        <v>0.17301407215224501</v>
      </c>
    </row>
    <row r="817" spans="1:17" hidden="1" x14ac:dyDescent="0.3">
      <c r="A817" t="s">
        <v>1781</v>
      </c>
      <c r="B817" t="s">
        <v>1782</v>
      </c>
      <c r="C817" t="str">
        <f>IFERROR(VLOOKUP(Table1[[#This Row],[Ticker]],[1]!Table2[[Symbol]:[Industry]],2,FALSE),"-")</f>
        <v>-</v>
      </c>
      <c r="D817" t="s">
        <v>132</v>
      </c>
      <c r="E817">
        <v>4425.8014716300004</v>
      </c>
      <c r="F817">
        <v>366.3</v>
      </c>
      <c r="G817">
        <v>32.770274822070597</v>
      </c>
      <c r="H817">
        <v>-14.465028327844299</v>
      </c>
      <c r="I817">
        <v>49.875920563288503</v>
      </c>
      <c r="J817">
        <v>-5.6269646806528399</v>
      </c>
      <c r="K817">
        <v>398.90111923498699</v>
      </c>
      <c r="M817">
        <v>22.786470045829098</v>
      </c>
      <c r="N817">
        <v>0.116668039388352</v>
      </c>
      <c r="O817">
        <v>44.690144690144599</v>
      </c>
      <c r="P817">
        <v>116.233766233766</v>
      </c>
    </row>
    <row r="818" spans="1:17" x14ac:dyDescent="0.3">
      <c r="A818" t="s">
        <v>1783</v>
      </c>
      <c r="B818" t="s">
        <v>1784</v>
      </c>
      <c r="C818" t="str">
        <f>IFERROR(VLOOKUP(Table1[[#This Row],[Ticker]],[1]!Table2[[Symbol]:[Industry]],2,FALSE),"-")</f>
        <v>-</v>
      </c>
      <c r="D818" t="s">
        <v>51</v>
      </c>
      <c r="E818">
        <v>4405.9448477599999</v>
      </c>
      <c r="F818">
        <v>617.9</v>
      </c>
      <c r="G818">
        <v>-52.722063206287999</v>
      </c>
      <c r="H818">
        <v>-8.0241618401444903</v>
      </c>
      <c r="I818">
        <v>-47.072016162158903</v>
      </c>
      <c r="J818">
        <v>0.379901576998322</v>
      </c>
      <c r="K818">
        <v>668.36982320031996</v>
      </c>
      <c r="L818">
        <v>780.4330319636</v>
      </c>
      <c r="M818">
        <v>47.2597058652822</v>
      </c>
      <c r="N818">
        <v>0.86809950110575695</v>
      </c>
      <c r="O818">
        <v>101.19760479041901</v>
      </c>
      <c r="P818">
        <v>5.3807452886501101</v>
      </c>
      <c r="Q818">
        <v>-8.3768707769740006E-3</v>
      </c>
    </row>
    <row r="819" spans="1:17" x14ac:dyDescent="0.3">
      <c r="A819" t="s">
        <v>1785</v>
      </c>
      <c r="B819" t="s">
        <v>1786</v>
      </c>
      <c r="C819" t="str">
        <f>IFERROR(VLOOKUP(Table1[[#This Row],[Ticker]],[1]!Table2[[Symbol]:[Industry]],2,FALSE),"-")</f>
        <v>-</v>
      </c>
      <c r="D819" t="s">
        <v>627</v>
      </c>
      <c r="E819">
        <v>4395.2692069000004</v>
      </c>
      <c r="F819">
        <v>212.81</v>
      </c>
      <c r="G819">
        <v>26.5848067063489</v>
      </c>
      <c r="H819">
        <v>-5.1119709890206302</v>
      </c>
      <c r="I819">
        <v>1.9169277266737801</v>
      </c>
      <c r="J819">
        <v>-3.73891300413535</v>
      </c>
      <c r="K819">
        <v>211.631116569131</v>
      </c>
      <c r="L819">
        <v>180.54827637236099</v>
      </c>
      <c r="M819">
        <v>39.270386619041297</v>
      </c>
      <c r="N819">
        <v>0.54099302570274799</v>
      </c>
      <c r="O819">
        <v>14.2803439687984</v>
      </c>
      <c r="P819">
        <v>67.765076862435905</v>
      </c>
      <c r="Q819">
        <v>8.1656695040710006E-2</v>
      </c>
    </row>
    <row r="820" spans="1:17" x14ac:dyDescent="0.3">
      <c r="A820" t="s">
        <v>1787</v>
      </c>
      <c r="B820" t="s">
        <v>1788</v>
      </c>
      <c r="C820" t="str">
        <f>IFERROR(VLOOKUP(Table1[[#This Row],[Ticker]],[1]!Table2[[Symbol]:[Industry]],2,FALSE),"-")</f>
        <v>-</v>
      </c>
      <c r="D820" t="s">
        <v>276</v>
      </c>
      <c r="E820">
        <v>4365.7246111000004</v>
      </c>
      <c r="F820">
        <v>2568.85</v>
      </c>
      <c r="G820">
        <v>84.487667888826095</v>
      </c>
      <c r="H820">
        <v>-2.0160555715284501</v>
      </c>
      <c r="I820">
        <v>41.427017633814302</v>
      </c>
      <c r="J820">
        <v>-4.0682280229911196</v>
      </c>
      <c r="K820">
        <v>2392.5366917322199</v>
      </c>
      <c r="L820">
        <v>1884.35087177478</v>
      </c>
      <c r="M820">
        <v>51.0987650951039</v>
      </c>
      <c r="N820">
        <v>0.56858972102052596</v>
      </c>
      <c r="O820">
        <v>8.9981898514899594</v>
      </c>
      <c r="P820">
        <v>131.79336792239999</v>
      </c>
      <c r="Q820">
        <v>1.2964031718878E-2</v>
      </c>
    </row>
    <row r="821" spans="1:17" hidden="1" x14ac:dyDescent="0.3">
      <c r="A821" t="s">
        <v>1789</v>
      </c>
      <c r="B821" t="s">
        <v>1790</v>
      </c>
      <c r="C821" t="str">
        <f>IFERROR(VLOOKUP(Table1[[#This Row],[Ticker]],[1]!Table2[[Symbol]:[Industry]],2,FALSE),"-")</f>
        <v>-</v>
      </c>
      <c r="D821" t="s">
        <v>37</v>
      </c>
      <c r="E821">
        <v>4344.4211720399999</v>
      </c>
      <c r="F821">
        <v>617.85</v>
      </c>
      <c r="G821">
        <v>3.0627250728122202</v>
      </c>
      <c r="H821">
        <v>-1.49251506853995</v>
      </c>
      <c r="I821">
        <v>7.9615470546198397</v>
      </c>
      <c r="J821">
        <v>2.0475931277490398</v>
      </c>
      <c r="K821">
        <v>557.90015871405296</v>
      </c>
      <c r="M821">
        <v>70.221385206862493</v>
      </c>
      <c r="N821">
        <v>1.7030111389262499</v>
      </c>
      <c r="O821">
        <v>3.4231609613983802</v>
      </c>
      <c r="P821">
        <v>43.502496806410399</v>
      </c>
    </row>
    <row r="822" spans="1:17" hidden="1" x14ac:dyDescent="0.3">
      <c r="A822" t="s">
        <v>1791</v>
      </c>
      <c r="B822" t="s">
        <v>1792</v>
      </c>
      <c r="C822" t="str">
        <f>IFERROR(VLOOKUP(Table1[[#This Row],[Ticker]],[1]!Table2[[Symbol]:[Industry]],2,FALSE),"-")</f>
        <v>-</v>
      </c>
      <c r="D822" t="s">
        <v>298</v>
      </c>
      <c r="E822">
        <v>4312.0811208300001</v>
      </c>
      <c r="F822">
        <v>351.7</v>
      </c>
      <c r="G822">
        <v>93.236899233501703</v>
      </c>
      <c r="H822">
        <v>-4.4549675125150703</v>
      </c>
      <c r="I822">
        <v>-14.829684898639499</v>
      </c>
      <c r="J822">
        <v>-5.7619724492879696</v>
      </c>
      <c r="K822">
        <v>334.12559715001902</v>
      </c>
      <c r="L822">
        <v>284.38432928149399</v>
      </c>
      <c r="M822">
        <v>43.4914216970894</v>
      </c>
      <c r="N822">
        <v>1.0045775166166699</v>
      </c>
      <c r="O822">
        <v>12.1552459482513</v>
      </c>
      <c r="P822">
        <v>126.464906632324</v>
      </c>
    </row>
    <row r="823" spans="1:17" x14ac:dyDescent="0.3">
      <c r="A823" t="s">
        <v>1793</v>
      </c>
      <c r="B823" t="s">
        <v>1794</v>
      </c>
      <c r="C823" t="str">
        <f>IFERROR(VLOOKUP(Table1[[#This Row],[Ticker]],[1]!Table2[[Symbol]:[Industry]],2,FALSE),"-")</f>
        <v>-</v>
      </c>
      <c r="D823" t="s">
        <v>204</v>
      </c>
      <c r="E823">
        <v>4299.8829675300003</v>
      </c>
      <c r="F823">
        <v>169.1</v>
      </c>
      <c r="G823">
        <v>-7.1287972201918901</v>
      </c>
      <c r="H823">
        <v>-15.808183656551201</v>
      </c>
      <c r="I823">
        <v>-8.4485223633225406</v>
      </c>
      <c r="J823">
        <v>-6.0413389286103403</v>
      </c>
      <c r="K823">
        <v>184.925835189493</v>
      </c>
      <c r="L823">
        <v>171.53434156562199</v>
      </c>
      <c r="M823">
        <v>34.147073628400697</v>
      </c>
      <c r="N823">
        <v>0.92888555461677802</v>
      </c>
      <c r="O823">
        <v>33.471318746303901</v>
      </c>
      <c r="P823">
        <v>34.153113843712802</v>
      </c>
      <c r="Q823">
        <v>4.8068058807737998E-2</v>
      </c>
    </row>
    <row r="824" spans="1:17" x14ac:dyDescent="0.3">
      <c r="A824" t="s">
        <v>1795</v>
      </c>
      <c r="B824" t="s">
        <v>1796</v>
      </c>
      <c r="C824" t="str">
        <f>IFERROR(VLOOKUP(Table1[[#This Row],[Ticker]],[1]!Table2[[Symbol]:[Industry]],2,FALSE),"-")</f>
        <v>-</v>
      </c>
      <c r="D824" t="s">
        <v>54</v>
      </c>
      <c r="E824">
        <v>4276.0511640000004</v>
      </c>
      <c r="F824">
        <v>531.29999999999995</v>
      </c>
      <c r="G824">
        <v>62.2946972578874</v>
      </c>
      <c r="H824">
        <v>37.594543572696303</v>
      </c>
      <c r="I824">
        <v>38.299521221085897</v>
      </c>
      <c r="J824">
        <v>-3.1795688134957301</v>
      </c>
      <c r="K824">
        <v>460.67485678414999</v>
      </c>
      <c r="L824">
        <v>377.61371192736601</v>
      </c>
      <c r="M824">
        <v>52.285581760810302</v>
      </c>
      <c r="N824">
        <v>0.75679396862793102</v>
      </c>
      <c r="O824">
        <v>8.4133258046301602</v>
      </c>
      <c r="P824">
        <v>126.18135376756</v>
      </c>
      <c r="Q824">
        <v>-3.2402526996199998E-3</v>
      </c>
    </row>
    <row r="825" spans="1:17" hidden="1" x14ac:dyDescent="0.3">
      <c r="A825" t="s">
        <v>1797</v>
      </c>
      <c r="B825" t="s">
        <v>1798</v>
      </c>
      <c r="C825" t="str">
        <f>IFERROR(VLOOKUP(Table1[[#This Row],[Ticker]],[1]!Table2[[Symbol]:[Industry]],2,FALSE),"-")</f>
        <v>-</v>
      </c>
      <c r="D825" t="s">
        <v>1799</v>
      </c>
      <c r="E825">
        <v>4270.6753382400002</v>
      </c>
      <c r="F825">
        <v>142.4</v>
      </c>
      <c r="G825">
        <v>35.901454970365599</v>
      </c>
      <c r="H825">
        <v>-2.89467205247036</v>
      </c>
      <c r="I825">
        <v>8.6452001583935694</v>
      </c>
      <c r="J825">
        <v>-10.468513594901101</v>
      </c>
      <c r="K825">
        <v>136.05880541132399</v>
      </c>
      <c r="L825">
        <v>117.33717023883</v>
      </c>
      <c r="M825">
        <v>44.551073977002098</v>
      </c>
      <c r="N825">
        <v>0.35752038186785401</v>
      </c>
      <c r="O825">
        <v>15.168539325842699</v>
      </c>
      <c r="P825">
        <v>79.797979797979806</v>
      </c>
      <c r="Q825">
        <v>4.914319657493E-2</v>
      </c>
    </row>
    <row r="826" spans="1:17" hidden="1" x14ac:dyDescent="0.3">
      <c r="A826" t="s">
        <v>1800</v>
      </c>
      <c r="B826" t="s">
        <v>1801</v>
      </c>
      <c r="C826" t="str">
        <f>IFERROR(VLOOKUP(Table1[[#This Row],[Ticker]],[1]!Table2[[Symbol]:[Industry]],2,FALSE),"-")</f>
        <v>-</v>
      </c>
      <c r="D826" t="s">
        <v>410</v>
      </c>
      <c r="E826">
        <v>4244.0626116000003</v>
      </c>
      <c r="F826">
        <v>1105.8</v>
      </c>
      <c r="G826">
        <v>-52.167985598106299</v>
      </c>
      <c r="H826">
        <v>-8.0180017486305495</v>
      </c>
      <c r="I826">
        <v>-15.528660339266199</v>
      </c>
      <c r="J826">
        <v>4.08000684816726</v>
      </c>
      <c r="K826">
        <v>1136.3111103948099</v>
      </c>
      <c r="L826">
        <v>1205.6902613129</v>
      </c>
      <c r="M826">
        <v>47.385636160530296</v>
      </c>
      <c r="N826">
        <v>1.2700882537313101</v>
      </c>
      <c r="O826">
        <v>40.613130765056901</v>
      </c>
      <c r="P826">
        <v>10.818259257403399</v>
      </c>
      <c r="Q826">
        <v>-7.1328394919967994E-2</v>
      </c>
    </row>
    <row r="827" spans="1:17" hidden="1" x14ac:dyDescent="0.3">
      <c r="A827" t="s">
        <v>1802</v>
      </c>
      <c r="B827" t="s">
        <v>1803</v>
      </c>
      <c r="C827" t="str">
        <f>IFERROR(VLOOKUP(Table1[[#This Row],[Ticker]],[1]!Table2[[Symbol]:[Industry]],2,FALSE),"-")</f>
        <v>-</v>
      </c>
      <c r="D827" t="s">
        <v>46</v>
      </c>
      <c r="E827">
        <v>4207.031919</v>
      </c>
      <c r="F827">
        <v>2193.15</v>
      </c>
      <c r="G827">
        <v>444.28265519391198</v>
      </c>
      <c r="H827">
        <v>13.051282326406501</v>
      </c>
      <c r="I827">
        <v>155.69288596612</v>
      </c>
      <c r="J827">
        <v>-5.7757345317685997</v>
      </c>
      <c r="K827">
        <v>2162.0688849907901</v>
      </c>
      <c r="L827">
        <v>1461.16584098777</v>
      </c>
      <c r="M827">
        <v>55.167508288674199</v>
      </c>
      <c r="N827">
        <v>0.54305147462775405</v>
      </c>
      <c r="O827">
        <v>36.060005015616703</v>
      </c>
      <c r="P827">
        <v>680.480427046263</v>
      </c>
    </row>
    <row r="828" spans="1:17" hidden="1" x14ac:dyDescent="0.3">
      <c r="A828" t="s">
        <v>1804</v>
      </c>
      <c r="B828" t="s">
        <v>1805</v>
      </c>
      <c r="C828" t="str">
        <f>IFERROR(VLOOKUP(Table1[[#This Row],[Ticker]],[1]!Table2[[Symbol]:[Industry]],2,FALSE),"-")</f>
        <v>-</v>
      </c>
      <c r="D828" t="s">
        <v>933</v>
      </c>
      <c r="E828">
        <v>4203.9416119799998</v>
      </c>
      <c r="F828">
        <v>172.81</v>
      </c>
      <c r="G828">
        <v>74.523670692028801</v>
      </c>
      <c r="H828">
        <v>-11.167064544114099</v>
      </c>
      <c r="I828">
        <v>39.901300423120702</v>
      </c>
      <c r="J828">
        <v>-6.5772646440462497</v>
      </c>
      <c r="K828">
        <v>179.74511116978999</v>
      </c>
      <c r="L828">
        <v>138.66210028109799</v>
      </c>
      <c r="M828">
        <v>26.213896579353101</v>
      </c>
      <c r="N828">
        <v>0.41693340737685303</v>
      </c>
      <c r="O828">
        <v>29.506394305884999</v>
      </c>
      <c r="P828">
        <v>156.45807568637099</v>
      </c>
    </row>
    <row r="829" spans="1:17" x14ac:dyDescent="0.3">
      <c r="A829" t="s">
        <v>1806</v>
      </c>
      <c r="B829" t="s">
        <v>1807</v>
      </c>
      <c r="C829" t="str">
        <f>IFERROR(VLOOKUP(Table1[[#This Row],[Ticker]],[1]!Table2[[Symbol]:[Industry]],2,FALSE),"-")</f>
        <v>-</v>
      </c>
      <c r="D829" t="s">
        <v>573</v>
      </c>
      <c r="E829">
        <v>4174.7761349100001</v>
      </c>
      <c r="F829">
        <v>364.45</v>
      </c>
      <c r="G829">
        <v>-23.4236286268466</v>
      </c>
      <c r="H829">
        <v>-2.6325806563569998</v>
      </c>
      <c r="I829">
        <v>-25.267772474261601</v>
      </c>
      <c r="J829">
        <v>-1.7153771304988099</v>
      </c>
      <c r="K829">
        <v>370.49853385668399</v>
      </c>
      <c r="L829">
        <v>359.042809036363</v>
      </c>
      <c r="M829">
        <v>42.040820420884401</v>
      </c>
      <c r="N829">
        <v>0.63104950591708098</v>
      </c>
      <c r="O829">
        <v>25.902044176155801</v>
      </c>
      <c r="P829">
        <v>29.444148463860699</v>
      </c>
      <c r="Q829">
        <v>0.12199612070525</v>
      </c>
    </row>
    <row r="830" spans="1:17" x14ac:dyDescent="0.3">
      <c r="A830" t="s">
        <v>1808</v>
      </c>
      <c r="B830" t="s">
        <v>1809</v>
      </c>
      <c r="C830" t="str">
        <f>IFERROR(VLOOKUP(Table1[[#This Row],[Ticker]],[1]!Table2[[Symbol]:[Industry]],2,FALSE),"-")</f>
        <v>-</v>
      </c>
      <c r="D830" t="s">
        <v>276</v>
      </c>
      <c r="E830">
        <v>4170.8677895999999</v>
      </c>
      <c r="F830">
        <v>167.6</v>
      </c>
      <c r="G830">
        <v>45.431471201952498</v>
      </c>
      <c r="H830">
        <v>13.041542863531401</v>
      </c>
      <c r="I830">
        <v>59.202035720077902</v>
      </c>
      <c r="J830">
        <v>-4.87427107650542</v>
      </c>
      <c r="K830">
        <v>144.45602391094999</v>
      </c>
      <c r="L830">
        <v>116.614283459913</v>
      </c>
      <c r="M830">
        <v>67.756156980672898</v>
      </c>
      <c r="N830">
        <v>1.5077980887978</v>
      </c>
      <c r="O830">
        <v>4.4093078758949904</v>
      </c>
      <c r="P830">
        <v>105.392156862745</v>
      </c>
      <c r="Q830">
        <v>3.6374829435494999E-2</v>
      </c>
    </row>
    <row r="831" spans="1:17" hidden="1" x14ac:dyDescent="0.3">
      <c r="A831" t="s">
        <v>1810</v>
      </c>
      <c r="B831" t="s">
        <v>1811</v>
      </c>
      <c r="C831" t="str">
        <f>IFERROR(VLOOKUP(Table1[[#This Row],[Ticker]],[1]!Table2[[Symbol]:[Industry]],2,FALSE),"-")</f>
        <v>-</v>
      </c>
      <c r="D831" t="s">
        <v>276</v>
      </c>
      <c r="E831">
        <v>4169.5190411000003</v>
      </c>
      <c r="F831">
        <v>603.4</v>
      </c>
      <c r="G831">
        <v>59.295457275398803</v>
      </c>
      <c r="H831">
        <v>-4.1552047949458197</v>
      </c>
      <c r="I831">
        <v>21.3076475168033</v>
      </c>
      <c r="J831">
        <v>-1.26866680658549</v>
      </c>
      <c r="K831">
        <v>584.97658043187801</v>
      </c>
      <c r="L831">
        <v>493.211956469509</v>
      </c>
      <c r="M831">
        <v>52.649771743028502</v>
      </c>
      <c r="N831">
        <v>0.58345952340928497</v>
      </c>
      <c r="O831">
        <v>8.5515412661584396</v>
      </c>
      <c r="P831">
        <v>92.779552715654901</v>
      </c>
      <c r="Q831">
        <v>5.9341345593147E-2</v>
      </c>
    </row>
    <row r="832" spans="1:17" x14ac:dyDescent="0.3">
      <c r="A832" t="s">
        <v>1812</v>
      </c>
      <c r="B832" t="s">
        <v>1813</v>
      </c>
      <c r="C832" t="str">
        <f>IFERROR(VLOOKUP(Table1[[#This Row],[Ticker]],[1]!Table2[[Symbol]:[Industry]],2,FALSE),"-")</f>
        <v>-</v>
      </c>
      <c r="D832" t="s">
        <v>276</v>
      </c>
      <c r="E832">
        <v>4162.1544450000001</v>
      </c>
      <c r="F832">
        <v>1344.3</v>
      </c>
      <c r="G832">
        <v>46.444067994596303</v>
      </c>
      <c r="H832">
        <v>13.5567486488141</v>
      </c>
      <c r="I832">
        <v>45.7622095066002</v>
      </c>
      <c r="J832">
        <v>8.2051060090637993</v>
      </c>
      <c r="K832">
        <v>1144.1508225421701</v>
      </c>
      <c r="L832">
        <v>925.75512865913504</v>
      </c>
      <c r="M832">
        <v>61.551381884263598</v>
      </c>
      <c r="N832">
        <v>0.72432105600700203</v>
      </c>
      <c r="O832">
        <v>4.13598155173697</v>
      </c>
      <c r="P832">
        <v>116.31667873521501</v>
      </c>
      <c r="Q832">
        <v>6.6102706495463001E-2</v>
      </c>
    </row>
    <row r="833" spans="1:17" hidden="1" x14ac:dyDescent="0.3">
      <c r="A833" t="s">
        <v>1814</v>
      </c>
      <c r="B833" t="s">
        <v>1815</v>
      </c>
      <c r="C833" t="str">
        <f>IFERROR(VLOOKUP(Table1[[#This Row],[Ticker]],[1]!Table2[[Symbol]:[Industry]],2,FALSE),"-")</f>
        <v>-</v>
      </c>
      <c r="D833" t="s">
        <v>989</v>
      </c>
      <c r="E833">
        <v>4150.8914940000004</v>
      </c>
      <c r="F833">
        <v>3310.2</v>
      </c>
      <c r="G833">
        <v>-9.5701244545836293</v>
      </c>
      <c r="H833">
        <v>2.6111921899436399</v>
      </c>
      <c r="I833">
        <v>15.8939358769761</v>
      </c>
      <c r="J833">
        <v>2.8264735575725202</v>
      </c>
      <c r="K833">
        <v>3085.9128205422899</v>
      </c>
      <c r="L833">
        <v>2807.1418340504301</v>
      </c>
      <c r="M833">
        <v>70.301789388501305</v>
      </c>
      <c r="N833">
        <v>1.3259665175356501</v>
      </c>
      <c r="O833">
        <v>5.42867500453145</v>
      </c>
      <c r="P833">
        <v>51.2059199707655</v>
      </c>
      <c r="Q833">
        <v>6.1515649080665001E-2</v>
      </c>
    </row>
    <row r="834" spans="1:17" hidden="1" x14ac:dyDescent="0.3">
      <c r="A834" t="s">
        <v>1816</v>
      </c>
      <c r="B834" t="s">
        <v>1817</v>
      </c>
      <c r="C834" t="str">
        <f>IFERROR(VLOOKUP(Table1[[#This Row],[Ticker]],[1]!Table2[[Symbol]:[Industry]],2,FALSE),"-")</f>
        <v>-</v>
      </c>
      <c r="D834" t="s">
        <v>54</v>
      </c>
      <c r="E834">
        <v>4136.3378124999999</v>
      </c>
      <c r="F834">
        <v>587.5</v>
      </c>
      <c r="G834">
        <v>10.7200942749862</v>
      </c>
      <c r="H834">
        <v>1.60446336300694</v>
      </c>
      <c r="I834">
        <v>-0.97017756992647097</v>
      </c>
      <c r="J834">
        <v>-3.5883568736658802</v>
      </c>
      <c r="K834">
        <v>558.82398034295102</v>
      </c>
      <c r="L834">
        <v>513.12445451327505</v>
      </c>
      <c r="M834">
        <v>59.488207139779497</v>
      </c>
      <c r="N834">
        <v>0.75938072984456695</v>
      </c>
      <c r="O834">
        <v>7.4042553191489402</v>
      </c>
      <c r="P834">
        <v>48.734177215189803</v>
      </c>
      <c r="Q834">
        <v>7.0450213898583997E-2</v>
      </c>
    </row>
    <row r="835" spans="1:17" x14ac:dyDescent="0.3">
      <c r="A835" t="s">
        <v>1818</v>
      </c>
      <c r="B835" t="s">
        <v>1819</v>
      </c>
      <c r="C835" t="str">
        <f>IFERROR(VLOOKUP(Table1[[#This Row],[Ticker]],[1]!Table2[[Symbol]:[Industry]],2,FALSE),"-")</f>
        <v>-</v>
      </c>
      <c r="D835" t="s">
        <v>252</v>
      </c>
      <c r="E835">
        <v>4117.8578989099997</v>
      </c>
      <c r="F835">
        <v>487.9</v>
      </c>
      <c r="G835">
        <v>-29.301763950325299</v>
      </c>
      <c r="H835">
        <v>-0.85817454432247298</v>
      </c>
      <c r="I835">
        <v>-25.366010318618901</v>
      </c>
      <c r="J835">
        <v>1.5482764531019999</v>
      </c>
      <c r="K835">
        <v>492.650507961936</v>
      </c>
      <c r="L835">
        <v>504.232266354042</v>
      </c>
      <c r="M835">
        <v>52.185798849996402</v>
      </c>
      <c r="N835">
        <v>1.1359210523593</v>
      </c>
      <c r="O835">
        <v>43.267062922729998</v>
      </c>
      <c r="P835">
        <v>9.1498881431767192</v>
      </c>
    </row>
    <row r="836" spans="1:17" hidden="1" x14ac:dyDescent="0.3">
      <c r="A836" t="s">
        <v>1820</v>
      </c>
      <c r="B836" t="s">
        <v>1821</v>
      </c>
      <c r="C836" t="str">
        <f>IFERROR(VLOOKUP(Table1[[#This Row],[Ticker]],[1]!Table2[[Symbol]:[Industry]],2,FALSE),"-")</f>
        <v>-</v>
      </c>
      <c r="D836" t="s">
        <v>46</v>
      </c>
      <c r="E836">
        <v>4112.6104550999999</v>
      </c>
      <c r="F836">
        <v>739.4</v>
      </c>
      <c r="G836">
        <v>-23.608492524608099</v>
      </c>
      <c r="H836">
        <v>-0.55825343445417897</v>
      </c>
      <c r="I836">
        <v>-6.50284678339015</v>
      </c>
      <c r="J836">
        <v>-3.6858995883541099</v>
      </c>
      <c r="K836">
        <v>737.52245188802897</v>
      </c>
      <c r="M836">
        <v>44.005337552406701</v>
      </c>
      <c r="N836">
        <v>0.15314577911146601</v>
      </c>
      <c r="O836">
        <v>21.348390586962399</v>
      </c>
      <c r="P836">
        <v>34.436363636363602</v>
      </c>
    </row>
    <row r="837" spans="1:17" hidden="1" x14ac:dyDescent="0.3">
      <c r="A837" t="s">
        <v>1822</v>
      </c>
      <c r="B837" t="s">
        <v>1823</v>
      </c>
      <c r="C837" t="str">
        <f>IFERROR(VLOOKUP(Table1[[#This Row],[Ticker]],[1]!Table2[[Symbol]:[Industry]],2,FALSE),"-")</f>
        <v>-</v>
      </c>
      <c r="D837" t="s">
        <v>773</v>
      </c>
      <c r="E837">
        <v>4112.160592575</v>
      </c>
      <c r="F837">
        <v>883.95</v>
      </c>
      <c r="G837">
        <v>-42.7966840249398</v>
      </c>
      <c r="H837">
        <v>10.308289022888999</v>
      </c>
      <c r="I837">
        <v>-16.189779733859901</v>
      </c>
      <c r="J837">
        <v>-1.4487887501619701</v>
      </c>
      <c r="K837">
        <v>839.67951388776601</v>
      </c>
      <c r="L837">
        <v>887.33234136438398</v>
      </c>
      <c r="M837">
        <v>56.428445283893801</v>
      </c>
      <c r="N837">
        <v>3.26097491779566</v>
      </c>
      <c r="O837">
        <v>20.481927710843301</v>
      </c>
      <c r="P837">
        <v>22.975792988313799</v>
      </c>
      <c r="Q837">
        <v>-7.3546445434347005E-2</v>
      </c>
    </row>
    <row r="838" spans="1:17" hidden="1" x14ac:dyDescent="0.3">
      <c r="A838" t="s">
        <v>1824</v>
      </c>
      <c r="B838" t="s">
        <v>1825</v>
      </c>
      <c r="C838" t="str">
        <f>IFERROR(VLOOKUP(Table1[[#This Row],[Ticker]],[1]!Table2[[Symbol]:[Industry]],2,FALSE),"-")</f>
        <v>-</v>
      </c>
      <c r="D838" t="s">
        <v>118</v>
      </c>
      <c r="E838">
        <v>4111.3211881500001</v>
      </c>
      <c r="F838">
        <v>329.95</v>
      </c>
      <c r="G838">
        <v>-39.0954119619851</v>
      </c>
      <c r="H838">
        <v>-4.6395708432100804</v>
      </c>
      <c r="I838">
        <v>-21.989766220767098</v>
      </c>
      <c r="J838">
        <v>-1.7190043186394901</v>
      </c>
      <c r="K838">
        <v>337.11188836899697</v>
      </c>
      <c r="M838">
        <v>39.318800116923903</v>
      </c>
      <c r="N838">
        <v>1.16340980518575</v>
      </c>
      <c r="O838">
        <v>19.063494468858899</v>
      </c>
      <c r="P838">
        <v>9.5997342634113796</v>
      </c>
    </row>
    <row r="839" spans="1:17" hidden="1" x14ac:dyDescent="0.3">
      <c r="A839" t="s">
        <v>1826</v>
      </c>
      <c r="B839" t="s">
        <v>1827</v>
      </c>
      <c r="C839" t="str">
        <f>IFERROR(VLOOKUP(Table1[[#This Row],[Ticker]],[1]!Table2[[Symbol]:[Industry]],2,FALSE),"-")</f>
        <v>-</v>
      </c>
      <c r="D839" t="s">
        <v>273</v>
      </c>
      <c r="E839">
        <v>4099.5024841100003</v>
      </c>
      <c r="F839">
        <v>971.3</v>
      </c>
      <c r="G839">
        <v>628.87766643397197</v>
      </c>
      <c r="H839">
        <v>58.4591849126437</v>
      </c>
      <c r="I839">
        <v>130.25996762264501</v>
      </c>
      <c r="J839">
        <v>-1.87738482565402</v>
      </c>
      <c r="K839">
        <v>747.873031337214</v>
      </c>
      <c r="L839">
        <v>523.34513801998696</v>
      </c>
      <c r="M839">
        <v>67.2935928446243</v>
      </c>
      <c r="N839">
        <v>1.4279978704264999</v>
      </c>
      <c r="O839">
        <v>2.8518480387110099</v>
      </c>
      <c r="P839">
        <v>712.46340443329098</v>
      </c>
      <c r="Q839">
        <v>0.20472244821567401</v>
      </c>
    </row>
    <row r="840" spans="1:17" x14ac:dyDescent="0.3">
      <c r="A840" t="s">
        <v>1828</v>
      </c>
      <c r="B840" t="s">
        <v>1829</v>
      </c>
      <c r="C840" t="str">
        <f>IFERROR(VLOOKUP(Table1[[#This Row],[Ticker]],[1]!Table2[[Symbol]:[Industry]],2,FALSE),"-")</f>
        <v>-</v>
      </c>
      <c r="D840" t="s">
        <v>54</v>
      </c>
      <c r="E840">
        <v>4074.4732837500001</v>
      </c>
      <c r="F840">
        <v>330.45</v>
      </c>
      <c r="G840">
        <v>-23.914288767639501</v>
      </c>
      <c r="H840">
        <v>-2.61763893567813</v>
      </c>
      <c r="I840">
        <v>5.3957519361947099</v>
      </c>
      <c r="J840">
        <v>-0.93510499032066796</v>
      </c>
      <c r="K840">
        <v>327.87315426764201</v>
      </c>
      <c r="L840">
        <v>310.718019403357</v>
      </c>
      <c r="M840">
        <v>56.646329438623503</v>
      </c>
      <c r="N840">
        <v>0.34056743614668</v>
      </c>
      <c r="O840">
        <v>14.3743380239067</v>
      </c>
      <c r="P840">
        <v>32.127149140343803</v>
      </c>
      <c r="Q840">
        <v>-8.9464205784941006E-2</v>
      </c>
    </row>
    <row r="841" spans="1:17" hidden="1" x14ac:dyDescent="0.3">
      <c r="A841" t="s">
        <v>1830</v>
      </c>
      <c r="B841" t="s">
        <v>1831</v>
      </c>
      <c r="C841" t="str">
        <f>IFERROR(VLOOKUP(Table1[[#This Row],[Ticker]],[1]!Table2[[Symbol]:[Industry]],2,FALSE),"-")</f>
        <v>-</v>
      </c>
      <c r="D841" t="s">
        <v>89</v>
      </c>
      <c r="E841">
        <v>4068.1064097449998</v>
      </c>
      <c r="F841">
        <v>3244.85</v>
      </c>
      <c r="G841">
        <v>43.427646186339203</v>
      </c>
      <c r="H841">
        <v>-8.4014743986595199</v>
      </c>
      <c r="I841">
        <v>10.3524200068154</v>
      </c>
      <c r="J841">
        <v>-4.25916010698222</v>
      </c>
      <c r="K841">
        <v>3189.9826943265398</v>
      </c>
      <c r="L841">
        <v>2734.4592783898202</v>
      </c>
      <c r="M841">
        <v>49.670430131931198</v>
      </c>
      <c r="N841">
        <v>1.1461848770041401</v>
      </c>
      <c r="O841">
        <v>11.561397291092</v>
      </c>
      <c r="P841">
        <v>86.319657776118902</v>
      </c>
      <c r="Q841">
        <v>0.19560005663966101</v>
      </c>
    </row>
    <row r="842" spans="1:17" hidden="1" x14ac:dyDescent="0.3">
      <c r="A842" t="s">
        <v>1832</v>
      </c>
      <c r="B842" t="s">
        <v>1833</v>
      </c>
      <c r="C842" t="str">
        <f>IFERROR(VLOOKUP(Table1[[#This Row],[Ticker]],[1]!Table2[[Symbol]:[Industry]],2,FALSE),"-")</f>
        <v>-</v>
      </c>
      <c r="D842" t="s">
        <v>512</v>
      </c>
      <c r="E842">
        <v>4062.4064896499999</v>
      </c>
      <c r="F842">
        <v>3344.3</v>
      </c>
      <c r="G842">
        <v>33.365648402892099</v>
      </c>
      <c r="H842">
        <v>9.3002130912554506</v>
      </c>
      <c r="I842">
        <v>17.0442051906792</v>
      </c>
      <c r="J842">
        <v>5.3575859648967796</v>
      </c>
      <c r="K842">
        <v>3001.7303339540599</v>
      </c>
      <c r="L842">
        <v>2591.4186891576001</v>
      </c>
      <c r="M842">
        <v>67.7399077584747</v>
      </c>
      <c r="N842">
        <v>1.25604131005203</v>
      </c>
      <c r="O842">
        <v>3.7586340938312799</v>
      </c>
      <c r="P842">
        <v>74.336652244174502</v>
      </c>
      <c r="Q842">
        <v>7.9463222634539005E-2</v>
      </c>
    </row>
    <row r="843" spans="1:17" hidden="1" x14ac:dyDescent="0.3">
      <c r="A843" t="s">
        <v>1834</v>
      </c>
      <c r="B843" t="s">
        <v>1835</v>
      </c>
      <c r="C843" t="str">
        <f>IFERROR(VLOOKUP(Table1[[#This Row],[Ticker]],[1]!Table2[[Symbol]:[Industry]],2,FALSE),"-")</f>
        <v>-</v>
      </c>
      <c r="D843" t="s">
        <v>1054</v>
      </c>
      <c r="E843">
        <v>4060.8879999999999</v>
      </c>
      <c r="F843">
        <v>118</v>
      </c>
      <c r="G843">
        <v>-28.3417730659658</v>
      </c>
      <c r="I843">
        <v>-9.4514933259577898</v>
      </c>
      <c r="K843">
        <v>104.378999999999</v>
      </c>
      <c r="M843">
        <v>99.990560428137201</v>
      </c>
      <c r="N843">
        <v>1</v>
      </c>
      <c r="O843">
        <v>0</v>
      </c>
      <c r="P843">
        <v>5.3571428571428603</v>
      </c>
    </row>
    <row r="844" spans="1:17" hidden="1" x14ac:dyDescent="0.3">
      <c r="A844" t="s">
        <v>1836</v>
      </c>
      <c r="B844" t="s">
        <v>1837</v>
      </c>
      <c r="C844" t="str">
        <f>IFERROR(VLOOKUP(Table1[[#This Row],[Ticker]],[1]!Table2[[Symbol]:[Industry]],2,FALSE),"-")</f>
        <v>-</v>
      </c>
      <c r="D844" t="s">
        <v>46</v>
      </c>
      <c r="E844">
        <v>4053.0061653120001</v>
      </c>
      <c r="F844">
        <v>25.92</v>
      </c>
      <c r="G844">
        <v>64.584926723179905</v>
      </c>
      <c r="H844">
        <v>23.486468914297301</v>
      </c>
      <c r="I844">
        <v>10.0793894238258</v>
      </c>
      <c r="J844">
        <v>-2.63742850389206</v>
      </c>
      <c r="K844">
        <v>20.7996647606378</v>
      </c>
      <c r="L844">
        <v>18.992349256058699</v>
      </c>
      <c r="M844">
        <v>71.263456150584105</v>
      </c>
      <c r="N844">
        <v>2.9496110604633499</v>
      </c>
      <c r="O844">
        <v>6.0956790123456601</v>
      </c>
      <c r="P844">
        <v>118.102745879238</v>
      </c>
      <c r="Q844">
        <v>0.131108893348172</v>
      </c>
    </row>
    <row r="845" spans="1:17" x14ac:dyDescent="0.3">
      <c r="A845" t="s">
        <v>1838</v>
      </c>
      <c r="B845" t="s">
        <v>1839</v>
      </c>
      <c r="C845" t="str">
        <f>IFERROR(VLOOKUP(Table1[[#This Row],[Ticker]],[1]!Table2[[Symbol]:[Industry]],2,FALSE),"-")</f>
        <v>-</v>
      </c>
      <c r="D845" t="s">
        <v>21</v>
      </c>
      <c r="E845">
        <v>4047.4978829249999</v>
      </c>
      <c r="F845">
        <v>685.65</v>
      </c>
      <c r="G845">
        <v>-7.17855549919586</v>
      </c>
      <c r="H845">
        <v>15.4409177967652</v>
      </c>
      <c r="I845">
        <v>0.812239514814173</v>
      </c>
      <c r="J845">
        <v>21.600979843655299</v>
      </c>
      <c r="K845">
        <v>610.60332102597704</v>
      </c>
      <c r="L845">
        <v>597.21692254716504</v>
      </c>
      <c r="M845">
        <v>69.019670197548294</v>
      </c>
      <c r="N845">
        <v>2.65057844758981</v>
      </c>
      <c r="O845">
        <v>15.4379056369868</v>
      </c>
      <c r="P845">
        <v>52.366666666666603</v>
      </c>
      <c r="Q845">
        <v>7.7786695364897004E-2</v>
      </c>
    </row>
    <row r="846" spans="1:17" x14ac:dyDescent="0.3">
      <c r="A846" t="s">
        <v>1840</v>
      </c>
      <c r="B846" t="s">
        <v>1841</v>
      </c>
      <c r="C846" t="str">
        <f>IFERROR(VLOOKUP(Table1[[#This Row],[Ticker]],[1]!Table2[[Symbol]:[Industry]],2,FALSE),"-")</f>
        <v>-</v>
      </c>
      <c r="D846" t="s">
        <v>204</v>
      </c>
      <c r="E846">
        <v>4046.2529301</v>
      </c>
      <c r="F846">
        <v>1537.35</v>
      </c>
      <c r="G846">
        <v>22.003924306427098</v>
      </c>
      <c r="H846">
        <v>10.192534513159201</v>
      </c>
      <c r="I846">
        <v>15.248391236586899</v>
      </c>
      <c r="J846">
        <v>-4.3544851776497602</v>
      </c>
      <c r="K846">
        <v>1378.59189321283</v>
      </c>
      <c r="L846">
        <v>1206.69722706017</v>
      </c>
      <c r="M846">
        <v>66.0161107634042</v>
      </c>
      <c r="N846">
        <v>0.98597414356534396</v>
      </c>
      <c r="O846">
        <v>5.3078349107229901</v>
      </c>
      <c r="P846">
        <v>87.025547445255398</v>
      </c>
      <c r="Q846">
        <v>0.110145642998089</v>
      </c>
    </row>
    <row r="847" spans="1:17" x14ac:dyDescent="0.3">
      <c r="A847" t="s">
        <v>1842</v>
      </c>
      <c r="B847" t="s">
        <v>1843</v>
      </c>
      <c r="C847" t="str">
        <f>IFERROR(VLOOKUP(Table1[[#This Row],[Ticker]],[1]!Table2[[Symbol]:[Industry]],2,FALSE),"-")</f>
        <v>-</v>
      </c>
      <c r="D847" t="s">
        <v>54</v>
      </c>
      <c r="E847">
        <v>4033.1612913199901</v>
      </c>
      <c r="F847">
        <v>402.2</v>
      </c>
      <c r="G847">
        <v>-4.0831388748390003</v>
      </c>
      <c r="H847">
        <v>13.6646747678152</v>
      </c>
      <c r="I847">
        <v>13.4779617168677</v>
      </c>
      <c r="J847">
        <v>1.09920737436681</v>
      </c>
      <c r="K847">
        <v>362.78167097631598</v>
      </c>
      <c r="L847">
        <v>328.24277296015902</v>
      </c>
      <c r="M847">
        <v>69.362677214387404</v>
      </c>
      <c r="N847">
        <v>2.1441095555327201</v>
      </c>
      <c r="O847">
        <v>4.1521631029338701</v>
      </c>
      <c r="P847">
        <v>69.454392247735399</v>
      </c>
      <c r="Q847">
        <v>7.0582738909995002E-2</v>
      </c>
    </row>
    <row r="848" spans="1:17" x14ac:dyDescent="0.3">
      <c r="A848" t="s">
        <v>1844</v>
      </c>
      <c r="B848" t="s">
        <v>1845</v>
      </c>
      <c r="C848" t="str">
        <f>IFERROR(VLOOKUP(Table1[[#This Row],[Ticker]],[1]!Table2[[Symbol]:[Industry]],2,FALSE),"-")</f>
        <v>-</v>
      </c>
      <c r="D848" t="s">
        <v>54</v>
      </c>
      <c r="E848">
        <v>4027.0814186900002</v>
      </c>
      <c r="F848">
        <v>161.62</v>
      </c>
      <c r="G848">
        <v>46.182725862323501</v>
      </c>
      <c r="H848">
        <v>15.551511906317099</v>
      </c>
      <c r="I848">
        <v>8.1941575328233291</v>
      </c>
      <c r="J848">
        <v>-4.2208061047578997</v>
      </c>
      <c r="K848">
        <v>144.03686710371599</v>
      </c>
      <c r="L848">
        <v>126.23370135622601</v>
      </c>
      <c r="M848">
        <v>56.777106114528898</v>
      </c>
      <c r="N848">
        <v>2.09475415621946</v>
      </c>
      <c r="O848">
        <v>8.2786783813884401</v>
      </c>
      <c r="P848">
        <v>87.060185185185105</v>
      </c>
      <c r="Q848">
        <v>-3.8323104427089E-2</v>
      </c>
    </row>
    <row r="849" spans="1:17" x14ac:dyDescent="0.3">
      <c r="A849" t="s">
        <v>1846</v>
      </c>
      <c r="B849" t="s">
        <v>1847</v>
      </c>
      <c r="C849" t="str">
        <f>IFERROR(VLOOKUP(Table1[[#This Row],[Ticker]],[1]!Table2[[Symbol]:[Industry]],2,FALSE),"-")</f>
        <v>-</v>
      </c>
      <c r="D849" t="s">
        <v>706</v>
      </c>
      <c r="E849">
        <v>4015.4433618599901</v>
      </c>
      <c r="F849">
        <v>607.95000000000005</v>
      </c>
      <c r="G849">
        <v>-38.799633493632498</v>
      </c>
      <c r="H849">
        <v>-4.2390820228840704</v>
      </c>
      <c r="I849">
        <v>-20.200118780347498</v>
      </c>
      <c r="J849">
        <v>-5.63447484242577</v>
      </c>
      <c r="K849">
        <v>626.41629839044901</v>
      </c>
      <c r="L849">
        <v>636.70482669007004</v>
      </c>
      <c r="M849">
        <v>45.731872477293003</v>
      </c>
      <c r="N849">
        <v>0.47105716990214103</v>
      </c>
      <c r="O849">
        <v>34.057077062258401</v>
      </c>
      <c r="P849">
        <v>10.2157360406091</v>
      </c>
      <c r="Q849">
        <v>0.104865782253309</v>
      </c>
    </row>
    <row r="850" spans="1:17" hidden="1" x14ac:dyDescent="0.3">
      <c r="A850" t="s">
        <v>1848</v>
      </c>
      <c r="B850" t="s">
        <v>1849</v>
      </c>
      <c r="C850" t="str">
        <f>IFERROR(VLOOKUP(Table1[[#This Row],[Ticker]],[1]!Table2[[Symbol]:[Industry]],2,FALSE),"-")</f>
        <v>-</v>
      </c>
      <c r="D850" t="s">
        <v>276</v>
      </c>
      <c r="E850">
        <v>4015.1627922449902</v>
      </c>
      <c r="F850">
        <v>3315.45</v>
      </c>
      <c r="G850">
        <v>7.5674486277246498</v>
      </c>
      <c r="H850">
        <v>19.427592363070001</v>
      </c>
      <c r="I850">
        <v>58.239259684835197</v>
      </c>
      <c r="J850">
        <v>-2.6690043186394901</v>
      </c>
      <c r="K850">
        <v>2804.9472116484499</v>
      </c>
      <c r="L850">
        <v>2304.6619989758401</v>
      </c>
      <c r="M850">
        <v>60.558212755615003</v>
      </c>
      <c r="N850">
        <v>1.6992305721732699</v>
      </c>
      <c r="O850">
        <v>7.7591277202189799</v>
      </c>
      <c r="P850">
        <v>119.762701753223</v>
      </c>
      <c r="Q850">
        <v>0.107926390754799</v>
      </c>
    </row>
    <row r="851" spans="1:17" hidden="1" x14ac:dyDescent="0.3">
      <c r="A851" t="s">
        <v>1850</v>
      </c>
      <c r="B851" t="s">
        <v>1851</v>
      </c>
      <c r="C851" t="str">
        <f>IFERROR(VLOOKUP(Table1[[#This Row],[Ticker]],[1]!Table2[[Symbol]:[Industry]],2,FALSE),"-")</f>
        <v>-</v>
      </c>
      <c r="D851" t="s">
        <v>1852</v>
      </c>
      <c r="E851">
        <v>4011.6836250000001</v>
      </c>
      <c r="F851">
        <v>1577.85</v>
      </c>
      <c r="G851">
        <v>114.258957383303</v>
      </c>
      <c r="H851">
        <v>2.0174935609432501</v>
      </c>
      <c r="I851">
        <v>25.8677669469363</v>
      </c>
      <c r="J851">
        <v>1.9962363230717299</v>
      </c>
      <c r="K851">
        <v>1449.3356201138999</v>
      </c>
      <c r="L851">
        <v>1186.4638024938399</v>
      </c>
      <c r="M851">
        <v>62.257648130425999</v>
      </c>
      <c r="N851">
        <v>0.68891292316015496</v>
      </c>
      <c r="O851">
        <v>5.8370567544443404</v>
      </c>
      <c r="P851">
        <v>158.19833087874301</v>
      </c>
      <c r="Q851">
        <v>4.64812530798E-2</v>
      </c>
    </row>
    <row r="852" spans="1:17" hidden="1" x14ac:dyDescent="0.3">
      <c r="A852" t="s">
        <v>1853</v>
      </c>
      <c r="B852" t="s">
        <v>1854</v>
      </c>
      <c r="C852" t="str">
        <f>IFERROR(VLOOKUP(Table1[[#This Row],[Ticker]],[1]!Table2[[Symbol]:[Industry]],2,FALSE),"-")</f>
        <v>-</v>
      </c>
      <c r="D852" t="s">
        <v>54</v>
      </c>
      <c r="E852">
        <v>4002.2015712080001</v>
      </c>
      <c r="F852">
        <v>155.86000000000001</v>
      </c>
      <c r="G852">
        <v>61.056100039173799</v>
      </c>
      <c r="H852">
        <v>11.176893310481899</v>
      </c>
      <c r="I852">
        <v>40.823651863112502</v>
      </c>
      <c r="J852">
        <v>-5.3919261609308604</v>
      </c>
      <c r="K852">
        <v>140.23667473985299</v>
      </c>
      <c r="L852">
        <v>110.799156470935</v>
      </c>
      <c r="M852">
        <v>52.780629913237</v>
      </c>
      <c r="N852">
        <v>1.00638903239363</v>
      </c>
      <c r="O852">
        <v>8.4306428846400596</v>
      </c>
      <c r="P852">
        <v>110.195549561699</v>
      </c>
      <c r="Q852">
        <v>2.1094494241373999E-2</v>
      </c>
    </row>
    <row r="853" spans="1:17" x14ac:dyDescent="0.3">
      <c r="A853" t="s">
        <v>1855</v>
      </c>
      <c r="B853" t="s">
        <v>1856</v>
      </c>
      <c r="C853" t="str">
        <f>IFERROR(VLOOKUP(Table1[[#This Row],[Ticker]],[1]!Table2[[Symbol]:[Industry]],2,FALSE),"-")</f>
        <v>-</v>
      </c>
      <c r="D853" t="s">
        <v>135</v>
      </c>
      <c r="E853">
        <v>3998.0396846250001</v>
      </c>
      <c r="F853">
        <v>845.25</v>
      </c>
      <c r="G853">
        <v>20.334444874885801</v>
      </c>
      <c r="H853">
        <v>-4.1551115847927997</v>
      </c>
      <c r="I853">
        <v>-4.8512929465158701</v>
      </c>
      <c r="J853">
        <v>-5.4570204584738402</v>
      </c>
      <c r="K853">
        <v>858.07415488688002</v>
      </c>
      <c r="L853">
        <v>774.95669157192003</v>
      </c>
      <c r="M853">
        <v>35.006464088493203</v>
      </c>
      <c r="N853">
        <v>0.62085276188217997</v>
      </c>
      <c r="O853">
        <v>15.1848565513161</v>
      </c>
      <c r="P853">
        <v>56.803636026342602</v>
      </c>
      <c r="Q853">
        <v>-5.8502846679290003E-2</v>
      </c>
    </row>
    <row r="854" spans="1:17" hidden="1" x14ac:dyDescent="0.3">
      <c r="A854" t="s">
        <v>1857</v>
      </c>
      <c r="B854" t="s">
        <v>1858</v>
      </c>
      <c r="C854" t="str">
        <f>IFERROR(VLOOKUP(Table1[[#This Row],[Ticker]],[1]!Table2[[Symbol]:[Industry]],2,FALSE),"-")</f>
        <v>-</v>
      </c>
      <c r="D854" t="s">
        <v>138</v>
      </c>
      <c r="E854">
        <v>3993.1303524</v>
      </c>
      <c r="F854">
        <v>443.1</v>
      </c>
      <c r="G854">
        <v>-28.819341921062499</v>
      </c>
      <c r="H854">
        <v>1.3212052772527201</v>
      </c>
      <c r="I854">
        <v>-10.4620001620974</v>
      </c>
      <c r="J854">
        <v>-2.6321654973549999</v>
      </c>
      <c r="K854">
        <v>429.35228988882699</v>
      </c>
      <c r="L854">
        <v>423.57966913076802</v>
      </c>
      <c r="M854">
        <v>74.377134319876404</v>
      </c>
      <c r="N854">
        <v>5.4311770043642698</v>
      </c>
      <c r="O854">
        <v>8.1020085759422091</v>
      </c>
      <c r="P854">
        <v>16.2992125984251</v>
      </c>
      <c r="Q854">
        <v>1.6514893329637001E-2</v>
      </c>
    </row>
    <row r="855" spans="1:17" hidden="1" x14ac:dyDescent="0.3">
      <c r="A855" t="s">
        <v>1859</v>
      </c>
      <c r="B855" t="s">
        <v>1860</v>
      </c>
      <c r="C855" t="str">
        <f>IFERROR(VLOOKUP(Table1[[#This Row],[Ticker]],[1]!Table2[[Symbol]:[Industry]],2,FALSE),"-")</f>
        <v>-</v>
      </c>
      <c r="D855" t="s">
        <v>54</v>
      </c>
      <c r="E855">
        <v>3985.7163048500001</v>
      </c>
      <c r="F855">
        <v>696.5</v>
      </c>
      <c r="G855">
        <v>-1.41796123711851</v>
      </c>
      <c r="H855">
        <v>4.8540382099528196</v>
      </c>
      <c r="I855">
        <v>17.9238839502685</v>
      </c>
      <c r="J855">
        <v>-6.8169311684625198</v>
      </c>
      <c r="K855">
        <v>606.09721463240498</v>
      </c>
      <c r="M855">
        <v>64.553003630773503</v>
      </c>
      <c r="N855">
        <v>0.92893094711087398</v>
      </c>
      <c r="O855">
        <v>4.0918880114860103</v>
      </c>
      <c r="P855">
        <v>65.3020054586448</v>
      </c>
    </row>
    <row r="856" spans="1:17" hidden="1" x14ac:dyDescent="0.3">
      <c r="A856" t="s">
        <v>1861</v>
      </c>
      <c r="B856" t="s">
        <v>1862</v>
      </c>
      <c r="C856" t="str">
        <f>IFERROR(VLOOKUP(Table1[[#This Row],[Ticker]],[1]!Table2[[Symbol]:[Industry]],2,FALSE),"-")</f>
        <v>-</v>
      </c>
      <c r="D856" t="s">
        <v>1607</v>
      </c>
      <c r="E856">
        <v>3975.25097541999</v>
      </c>
      <c r="F856">
        <v>2343.8000000000002</v>
      </c>
      <c r="G856">
        <v>27.384041978950201</v>
      </c>
      <c r="H856">
        <v>15.584082767181901</v>
      </c>
      <c r="I856">
        <v>28.5521875744063</v>
      </c>
      <c r="J856">
        <v>-1.5317969277241399</v>
      </c>
      <c r="K856">
        <v>2135.4768122683899</v>
      </c>
      <c r="L856">
        <v>1805.7970742908999</v>
      </c>
      <c r="M856">
        <v>55.833231889707697</v>
      </c>
      <c r="N856">
        <v>0.810688200932002</v>
      </c>
      <c r="O856">
        <v>5.3417527092755197</v>
      </c>
      <c r="P856">
        <v>65.516754351894306</v>
      </c>
      <c r="Q856">
        <v>0.117578457905426</v>
      </c>
    </row>
    <row r="857" spans="1:17" hidden="1" x14ac:dyDescent="0.3">
      <c r="A857" t="s">
        <v>1863</v>
      </c>
      <c r="B857" t="s">
        <v>1864</v>
      </c>
      <c r="C857" t="str">
        <f>IFERROR(VLOOKUP(Table1[[#This Row],[Ticker]],[1]!Table2[[Symbol]:[Industry]],2,FALSE),"-")</f>
        <v>-</v>
      </c>
      <c r="D857" t="s">
        <v>127</v>
      </c>
      <c r="E857">
        <v>3970.5263715199999</v>
      </c>
      <c r="F857">
        <v>1212.8</v>
      </c>
      <c r="G857">
        <v>76.385701906225407</v>
      </c>
      <c r="H857">
        <v>27.624344567607402</v>
      </c>
      <c r="I857">
        <v>11.143085984944101</v>
      </c>
      <c r="J857">
        <v>27.815097694258601</v>
      </c>
      <c r="K857">
        <v>951.21268565924402</v>
      </c>
      <c r="L857">
        <v>882.95932061253905</v>
      </c>
      <c r="M857">
        <v>93.471539434606797</v>
      </c>
      <c r="N857">
        <v>2.2902642436906699</v>
      </c>
      <c r="O857">
        <v>0.51121372031661605</v>
      </c>
      <c r="P857">
        <v>118.64070668829901</v>
      </c>
      <c r="Q857">
        <v>0.13257541842317899</v>
      </c>
    </row>
    <row r="858" spans="1:17" hidden="1" x14ac:dyDescent="0.3">
      <c r="A858" t="s">
        <v>1865</v>
      </c>
      <c r="B858" t="s">
        <v>1866</v>
      </c>
      <c r="C858" t="str">
        <f>IFERROR(VLOOKUP(Table1[[#This Row],[Ticker]],[1]!Table2[[Symbol]:[Industry]],2,FALSE),"-")</f>
        <v>-</v>
      </c>
      <c r="D858" t="s">
        <v>138</v>
      </c>
      <c r="E858">
        <v>3955.5651929199998</v>
      </c>
      <c r="F858">
        <v>84.92</v>
      </c>
      <c r="G858">
        <v>61.195350264260902</v>
      </c>
      <c r="H858">
        <v>-14.23438996608</v>
      </c>
      <c r="I858">
        <v>78.300996005478893</v>
      </c>
      <c r="J858">
        <v>-4.6185223750202899</v>
      </c>
      <c r="K858">
        <v>87.651553645316994</v>
      </c>
      <c r="M858">
        <v>25.8475573604697</v>
      </c>
      <c r="N858">
        <v>0.24238857237952</v>
      </c>
      <c r="O858">
        <v>27.826189354686701</v>
      </c>
      <c r="P858">
        <v>135.888888888888</v>
      </c>
    </row>
    <row r="859" spans="1:17" hidden="1" x14ac:dyDescent="0.3">
      <c r="A859" t="s">
        <v>1867</v>
      </c>
      <c r="B859" t="s">
        <v>1868</v>
      </c>
      <c r="C859" t="str">
        <f>IFERROR(VLOOKUP(Table1[[#This Row],[Ticker]],[1]!Table2[[Symbol]:[Industry]],2,FALSE),"-")</f>
        <v>-</v>
      </c>
      <c r="D859" t="s">
        <v>357</v>
      </c>
      <c r="E859">
        <v>3952.33698709499</v>
      </c>
      <c r="F859">
        <v>1194.55</v>
      </c>
      <c r="G859">
        <v>59.907053379590003</v>
      </c>
      <c r="H859">
        <v>42.744990364002497</v>
      </c>
      <c r="I859">
        <v>56.503488468150103</v>
      </c>
      <c r="J859">
        <v>13.5648469577201</v>
      </c>
      <c r="K859">
        <v>872.82169680970196</v>
      </c>
      <c r="L859">
        <v>730.10025671672099</v>
      </c>
      <c r="M859">
        <v>74.363956906075998</v>
      </c>
      <c r="N859">
        <v>3.2102832798185901</v>
      </c>
      <c r="O859">
        <v>13.850403917793299</v>
      </c>
      <c r="P859">
        <v>133.44733242134001</v>
      </c>
      <c r="Q859">
        <v>4.1162057621713002E-2</v>
      </c>
    </row>
    <row r="860" spans="1:17" hidden="1" x14ac:dyDescent="0.3">
      <c r="A860" t="s">
        <v>1869</v>
      </c>
      <c r="B860" t="s">
        <v>1870</v>
      </c>
      <c r="C860" t="str">
        <f>IFERROR(VLOOKUP(Table1[[#This Row],[Ticker]],[1]!Table2[[Symbol]:[Industry]],2,FALSE),"-")</f>
        <v>-</v>
      </c>
      <c r="D860" t="s">
        <v>573</v>
      </c>
      <c r="E860">
        <v>3939.8391951599901</v>
      </c>
      <c r="F860">
        <v>1493.4</v>
      </c>
      <c r="G860">
        <v>-43.647300962858701</v>
      </c>
      <c r="H860">
        <v>-12.7873988072411</v>
      </c>
      <c r="I860">
        <v>-6.3379861164868601E-2</v>
      </c>
      <c r="J860">
        <v>-4.4517058924997697</v>
      </c>
      <c r="K860">
        <v>1574.6065994298799</v>
      </c>
      <c r="L860">
        <v>1518.15614096529</v>
      </c>
      <c r="M860">
        <v>29.203437001266298</v>
      </c>
      <c r="N860">
        <v>0.61560493338199895</v>
      </c>
      <c r="O860">
        <v>24.5011383420382</v>
      </c>
      <c r="P860">
        <v>26.9897959183673</v>
      </c>
      <c r="Q860">
        <v>5.4630252217770002E-3</v>
      </c>
    </row>
    <row r="861" spans="1:17" hidden="1" x14ac:dyDescent="0.3">
      <c r="A861" t="s">
        <v>1871</v>
      </c>
      <c r="B861" t="s">
        <v>1872</v>
      </c>
      <c r="C861" t="str">
        <f>IFERROR(VLOOKUP(Table1[[#This Row],[Ticker]],[1]!Table2[[Symbol]:[Industry]],2,FALSE),"-")</f>
        <v>-</v>
      </c>
      <c r="D861" t="s">
        <v>127</v>
      </c>
      <c r="E861">
        <v>3937.6514759319998</v>
      </c>
      <c r="F861">
        <v>219.88</v>
      </c>
      <c r="G861">
        <v>39.072550541461197</v>
      </c>
      <c r="H861">
        <v>16.2836449872967</v>
      </c>
      <c r="I861">
        <v>8.2525241598736407</v>
      </c>
      <c r="J861">
        <v>3.3833129382263998</v>
      </c>
      <c r="K861">
        <v>195.07412936472801</v>
      </c>
      <c r="L861">
        <v>171.40647421265999</v>
      </c>
      <c r="M861">
        <v>62.544765756504297</v>
      </c>
      <c r="N861">
        <v>2.0674259389267098</v>
      </c>
      <c r="O861">
        <v>7.7860651264326002</v>
      </c>
      <c r="P861">
        <v>85.709459459459396</v>
      </c>
      <c r="Q861">
        <v>0.118425703030885</v>
      </c>
    </row>
    <row r="862" spans="1:17" hidden="1" x14ac:dyDescent="0.3">
      <c r="A862" t="s">
        <v>1873</v>
      </c>
      <c r="B862" t="s">
        <v>1874</v>
      </c>
      <c r="C862" t="str">
        <f>IFERROR(VLOOKUP(Table1[[#This Row],[Ticker]],[1]!Table2[[Symbol]:[Industry]],2,FALSE),"-")</f>
        <v>-</v>
      </c>
      <c r="D862" t="s">
        <v>231</v>
      </c>
      <c r="E862">
        <v>3931.9747189</v>
      </c>
      <c r="F862">
        <v>611.5</v>
      </c>
      <c r="G862">
        <v>120.13867165439</v>
      </c>
      <c r="H862">
        <v>0.780354911361819</v>
      </c>
      <c r="I862">
        <v>59.877496191362901</v>
      </c>
      <c r="J862">
        <v>-7.1064282537307699</v>
      </c>
      <c r="K862">
        <v>569.97134999311299</v>
      </c>
      <c r="L862">
        <v>411.17032981481901</v>
      </c>
      <c r="M862">
        <v>39.262944525792399</v>
      </c>
      <c r="N862">
        <v>0.57410020966350805</v>
      </c>
      <c r="O862">
        <v>13.4914145543744</v>
      </c>
      <c r="P862">
        <v>241.620111731843</v>
      </c>
      <c r="Q862">
        <v>0.19665471815389601</v>
      </c>
    </row>
    <row r="863" spans="1:17" x14ac:dyDescent="0.3">
      <c r="A863" t="s">
        <v>1875</v>
      </c>
      <c r="B863" t="s">
        <v>1876</v>
      </c>
      <c r="C863" t="str">
        <f>IFERROR(VLOOKUP(Table1[[#This Row],[Ticker]],[1]!Table2[[Symbol]:[Industry]],2,FALSE),"-")</f>
        <v>-</v>
      </c>
      <c r="D863" t="s">
        <v>989</v>
      </c>
      <c r="E863">
        <v>3905.32136975</v>
      </c>
      <c r="F863">
        <v>482.5</v>
      </c>
      <c r="G863">
        <v>-10.7680991537563</v>
      </c>
      <c r="H863">
        <v>15.9098941408485</v>
      </c>
      <c r="I863">
        <v>11.171455865905299</v>
      </c>
      <c r="J863">
        <v>8.4262414273369899</v>
      </c>
      <c r="K863">
        <v>413.75641791143897</v>
      </c>
      <c r="L863">
        <v>400.598461677042</v>
      </c>
      <c r="M863">
        <v>81.831834880256807</v>
      </c>
      <c r="N863">
        <v>2.7208931963121801</v>
      </c>
      <c r="O863">
        <v>3.4196891191709802</v>
      </c>
      <c r="P863">
        <v>42.730365330572397</v>
      </c>
      <c r="Q863">
        <v>-1.6084634781629999E-3</v>
      </c>
    </row>
    <row r="864" spans="1:17" hidden="1" x14ac:dyDescent="0.3">
      <c r="A864" t="s">
        <v>1877</v>
      </c>
      <c r="B864" t="s">
        <v>1878</v>
      </c>
      <c r="C864" t="str">
        <f>IFERROR(VLOOKUP(Table1[[#This Row],[Ticker]],[1]!Table2[[Symbol]:[Industry]],2,FALSE),"-")</f>
        <v>-</v>
      </c>
      <c r="D864" t="s">
        <v>276</v>
      </c>
      <c r="E864">
        <v>3879.6410944999998</v>
      </c>
      <c r="F864">
        <v>321.39999999999998</v>
      </c>
      <c r="G864">
        <v>99.653194142017597</v>
      </c>
      <c r="H864">
        <v>18.419355393804398</v>
      </c>
      <c r="I864">
        <v>129.258439997062</v>
      </c>
      <c r="J864">
        <v>1.6106178431909599</v>
      </c>
      <c r="K864">
        <v>252.04905566364701</v>
      </c>
      <c r="L864">
        <v>178.594496015467</v>
      </c>
      <c r="M864">
        <v>74.7777989107027</v>
      </c>
      <c r="N864">
        <v>0.75457264705969096</v>
      </c>
      <c r="O864">
        <v>0.808960796515245</v>
      </c>
      <c r="P864">
        <v>213.805897285686</v>
      </c>
      <c r="Q864">
        <v>0.19697721984356401</v>
      </c>
    </row>
    <row r="865" spans="1:17" x14ac:dyDescent="0.3">
      <c r="A865" t="s">
        <v>1879</v>
      </c>
      <c r="B865" t="s">
        <v>1880</v>
      </c>
      <c r="C865" t="str">
        <f>IFERROR(VLOOKUP(Table1[[#This Row],[Ticker]],[1]!Table2[[Symbol]:[Industry]],2,FALSE),"-")</f>
        <v>-</v>
      </c>
      <c r="D865" t="s">
        <v>127</v>
      </c>
      <c r="E865">
        <v>3870.9335235919998</v>
      </c>
      <c r="F865">
        <v>214.79</v>
      </c>
      <c r="G865">
        <v>-25.621466552555798</v>
      </c>
      <c r="H865">
        <v>-21.1809113741222</v>
      </c>
      <c r="I865">
        <v>-10.3127144791993</v>
      </c>
      <c r="J865">
        <v>-8.2917730813169701</v>
      </c>
      <c r="K865">
        <v>229.78741614537</v>
      </c>
      <c r="L865">
        <v>214.41963974286799</v>
      </c>
      <c r="M865">
        <v>29.940344756050798</v>
      </c>
      <c r="N865">
        <v>0.42975845300948601</v>
      </c>
      <c r="O865">
        <v>28.008752735229699</v>
      </c>
      <c r="P865">
        <v>35.045583149952797</v>
      </c>
      <c r="Q865">
        <v>8.5777269124979003E-2</v>
      </c>
    </row>
    <row r="866" spans="1:17" x14ac:dyDescent="0.3">
      <c r="A866" t="s">
        <v>1881</v>
      </c>
      <c r="B866" t="s">
        <v>1882</v>
      </c>
      <c r="C866" t="str">
        <f>IFERROR(VLOOKUP(Table1[[#This Row],[Ticker]],[1]!Table2[[Symbol]:[Industry]],2,FALSE),"-")</f>
        <v>-</v>
      </c>
      <c r="D866" t="s">
        <v>185</v>
      </c>
      <c r="E866">
        <v>3863.2863401650002</v>
      </c>
      <c r="F866">
        <v>270.55</v>
      </c>
      <c r="G866">
        <v>-22.832458757602701</v>
      </c>
      <c r="H866">
        <v>-0.39848667136964</v>
      </c>
      <c r="I866">
        <v>0.26425870320488798</v>
      </c>
      <c r="J866">
        <v>-4.29716081488285</v>
      </c>
      <c r="K866">
        <v>266.970710650299</v>
      </c>
      <c r="L866">
        <v>243.853709668237</v>
      </c>
      <c r="M866">
        <v>50.668110192396902</v>
      </c>
      <c r="N866">
        <v>0.64424914705509995</v>
      </c>
      <c r="O866">
        <v>6.0432452411753603</v>
      </c>
      <c r="P866">
        <v>35.444305381727098</v>
      </c>
      <c r="Q866">
        <v>-3.5434281378316002E-2</v>
      </c>
    </row>
    <row r="867" spans="1:17" x14ac:dyDescent="0.3">
      <c r="A867" t="s">
        <v>1883</v>
      </c>
      <c r="B867" t="s">
        <v>1884</v>
      </c>
      <c r="C867" t="str">
        <f>IFERROR(VLOOKUP(Table1[[#This Row],[Ticker]],[1]!Table2[[Symbol]:[Industry]],2,FALSE),"-")</f>
        <v>-</v>
      </c>
      <c r="D867" t="s">
        <v>24</v>
      </c>
      <c r="E867">
        <v>3855.98015321</v>
      </c>
      <c r="F867">
        <v>123.02</v>
      </c>
      <c r="G867">
        <v>-26.382809437792499</v>
      </c>
      <c r="H867">
        <v>-2.9562199229303001</v>
      </c>
      <c r="I867">
        <v>-19.373350078908999</v>
      </c>
      <c r="J867">
        <v>-1.9986175337885601</v>
      </c>
      <c r="K867">
        <v>126.10536814602099</v>
      </c>
      <c r="L867">
        <v>127.535820779956</v>
      </c>
      <c r="M867">
        <v>54.2578561975524</v>
      </c>
      <c r="N867">
        <v>0.48032960345174303</v>
      </c>
      <c r="O867">
        <v>32.864574865875397</v>
      </c>
      <c r="P867">
        <v>11.9381255686987</v>
      </c>
      <c r="Q867">
        <v>1.5208584179523E-2</v>
      </c>
    </row>
    <row r="868" spans="1:17" hidden="1" x14ac:dyDescent="0.3">
      <c r="A868" t="s">
        <v>1885</v>
      </c>
      <c r="B868" t="s">
        <v>1886</v>
      </c>
      <c r="C868" t="str">
        <f>IFERROR(VLOOKUP(Table1[[#This Row],[Ticker]],[1]!Table2[[Symbol]:[Industry]],2,FALSE),"-")</f>
        <v>-</v>
      </c>
      <c r="D868" t="s">
        <v>474</v>
      </c>
      <c r="E868">
        <v>3855.88782545</v>
      </c>
      <c r="F868">
        <v>625.70000000000005</v>
      </c>
      <c r="G868">
        <v>-38.300860032711903</v>
      </c>
      <c r="H868">
        <v>-9.6632337745011991</v>
      </c>
      <c r="I868">
        <v>-29.998186231650799</v>
      </c>
      <c r="J868">
        <v>-2.5702806782399401</v>
      </c>
      <c r="K868">
        <v>656.50674197223805</v>
      </c>
      <c r="L868">
        <v>680.88272876397104</v>
      </c>
      <c r="M868">
        <v>47.296520685254798</v>
      </c>
      <c r="N868">
        <v>0.447696660187961</v>
      </c>
      <c r="O868">
        <v>32.243886846731598</v>
      </c>
      <c r="P868">
        <v>4.9568061729430699</v>
      </c>
      <c r="Q868">
        <v>0.142521187543382</v>
      </c>
    </row>
    <row r="869" spans="1:17" hidden="1" x14ac:dyDescent="0.3">
      <c r="A869" t="s">
        <v>1887</v>
      </c>
      <c r="B869" t="s">
        <v>1888</v>
      </c>
      <c r="C869" t="str">
        <f>IFERROR(VLOOKUP(Table1[[#This Row],[Ticker]],[1]!Table2[[Symbol]:[Industry]],2,FALSE),"-")</f>
        <v>-</v>
      </c>
      <c r="D869" t="s">
        <v>281</v>
      </c>
      <c r="E869">
        <v>3849.3492700000002</v>
      </c>
      <c r="F869">
        <v>419.9</v>
      </c>
      <c r="G869">
        <v>104.187924428383</v>
      </c>
      <c r="H869">
        <v>49.971186894771897</v>
      </c>
      <c r="I869">
        <v>118.07137160804101</v>
      </c>
      <c r="J869">
        <v>-3.2834601973586501</v>
      </c>
      <c r="K869">
        <v>310.01913700721701</v>
      </c>
      <c r="L869">
        <v>236.659550749913</v>
      </c>
      <c r="M869">
        <v>82.969327513298694</v>
      </c>
      <c r="N869">
        <v>1.49023027017619</v>
      </c>
      <c r="O869">
        <v>1.0716837342224299</v>
      </c>
      <c r="P869">
        <v>181.81208053691199</v>
      </c>
      <c r="Q869">
        <v>0.153178007924095</v>
      </c>
    </row>
    <row r="870" spans="1:17" hidden="1" x14ac:dyDescent="0.3">
      <c r="A870" t="s">
        <v>1889</v>
      </c>
      <c r="B870" t="s">
        <v>1890</v>
      </c>
      <c r="C870" t="str">
        <f>IFERROR(VLOOKUP(Table1[[#This Row],[Ticker]],[1]!Table2[[Symbol]:[Industry]],2,FALSE),"-")</f>
        <v>-</v>
      </c>
      <c r="D870" t="s">
        <v>257</v>
      </c>
      <c r="E870">
        <v>3836.0587368449901</v>
      </c>
      <c r="F870">
        <v>3781.95</v>
      </c>
      <c r="G870">
        <v>12.7785519128047</v>
      </c>
      <c r="H870">
        <v>-6.36070210145951</v>
      </c>
      <c r="I870">
        <v>37.481279753963399</v>
      </c>
      <c r="J870">
        <v>2.0823071133173401</v>
      </c>
      <c r="K870">
        <v>3688.6223755762098</v>
      </c>
      <c r="L870">
        <v>3036.5697931681002</v>
      </c>
      <c r="M870">
        <v>51.444208913296599</v>
      </c>
      <c r="N870">
        <v>2.2003520915524302</v>
      </c>
      <c r="O870">
        <v>12.2436838139055</v>
      </c>
      <c r="P870">
        <v>75.415120593691995</v>
      </c>
      <c r="Q870">
        <v>0.113448282025002</v>
      </c>
    </row>
    <row r="871" spans="1:17" hidden="1" x14ac:dyDescent="0.3">
      <c r="A871" t="s">
        <v>1891</v>
      </c>
      <c r="B871" t="s">
        <v>1892</v>
      </c>
      <c r="C871" t="str">
        <f>IFERROR(VLOOKUP(Table1[[#This Row],[Ticker]],[1]!Table2[[Symbol]:[Industry]],2,FALSE),"-")</f>
        <v>-</v>
      </c>
      <c r="D871" t="s">
        <v>54</v>
      </c>
      <c r="E871">
        <v>3834.4876753499998</v>
      </c>
      <c r="F871">
        <v>351.9</v>
      </c>
      <c r="G871">
        <v>197.16116729944699</v>
      </c>
      <c r="H871">
        <v>3.7114516096537198</v>
      </c>
      <c r="I871">
        <v>30.340942834349299</v>
      </c>
      <c r="J871">
        <v>-6.1812351125964096</v>
      </c>
      <c r="K871">
        <v>333.70015509066599</v>
      </c>
      <c r="L871">
        <v>261.73943701034301</v>
      </c>
      <c r="M871">
        <v>47.921624480173598</v>
      </c>
      <c r="N871">
        <v>0.37099428334287798</v>
      </c>
      <c r="O871">
        <v>10.7985223074737</v>
      </c>
      <c r="P871">
        <v>242.492862704386</v>
      </c>
      <c r="Q871">
        <v>0.163143027572595</v>
      </c>
    </row>
    <row r="872" spans="1:17" x14ac:dyDescent="0.3">
      <c r="A872" t="s">
        <v>1893</v>
      </c>
      <c r="B872" t="s">
        <v>1894</v>
      </c>
      <c r="C872" t="str">
        <f>IFERROR(VLOOKUP(Table1[[#This Row],[Ticker]],[1]!Table2[[Symbol]:[Industry]],2,FALSE),"-")</f>
        <v>-</v>
      </c>
      <c r="D872" t="s">
        <v>538</v>
      </c>
      <c r="E872">
        <v>3814.9714399999998</v>
      </c>
      <c r="F872">
        <v>881.3</v>
      </c>
      <c r="G872">
        <v>-8.2047384306286393</v>
      </c>
      <c r="H872">
        <v>-23.497036963926899</v>
      </c>
      <c r="I872">
        <v>-37.464484213250103</v>
      </c>
      <c r="J872">
        <v>5.8149592667946797</v>
      </c>
      <c r="K872">
        <v>981.61152220827398</v>
      </c>
      <c r="L872">
        <v>983.10546171022202</v>
      </c>
      <c r="M872">
        <v>50.861492744280497</v>
      </c>
      <c r="N872">
        <v>1.0280058010102999</v>
      </c>
      <c r="O872">
        <v>69.630091909678896</v>
      </c>
      <c r="P872">
        <v>43.838746531744697</v>
      </c>
      <c r="Q872">
        <v>0.16363628650683801</v>
      </c>
    </row>
    <row r="873" spans="1:17" x14ac:dyDescent="0.3">
      <c r="A873" t="s">
        <v>1895</v>
      </c>
      <c r="B873" t="s">
        <v>1896</v>
      </c>
      <c r="C873" t="str">
        <f>IFERROR(VLOOKUP(Table1[[#This Row],[Ticker]],[1]!Table2[[Symbol]:[Industry]],2,FALSE),"-")</f>
        <v>-</v>
      </c>
      <c r="D873" t="s">
        <v>257</v>
      </c>
      <c r="E873">
        <v>3811.53560246999</v>
      </c>
      <c r="F873">
        <v>163.95</v>
      </c>
      <c r="G873">
        <v>-21.309692091527602</v>
      </c>
      <c r="H873">
        <v>-0.917951118317194</v>
      </c>
      <c r="I873">
        <v>-7.9650683297497</v>
      </c>
      <c r="J873">
        <v>-6.3131302623879302</v>
      </c>
      <c r="K873">
        <v>160.96703100219099</v>
      </c>
      <c r="L873">
        <v>147.945360516867</v>
      </c>
      <c r="M873">
        <v>36.974764826650002</v>
      </c>
      <c r="N873">
        <v>1.0355682127437</v>
      </c>
      <c r="O873">
        <v>12.3818237267459</v>
      </c>
      <c r="P873">
        <v>46.318607764390897</v>
      </c>
      <c r="Q873">
        <v>8.6464723704079999E-3</v>
      </c>
    </row>
    <row r="874" spans="1:17" hidden="1" x14ac:dyDescent="0.3">
      <c r="A874" t="s">
        <v>1897</v>
      </c>
      <c r="B874" t="s">
        <v>1898</v>
      </c>
      <c r="C874" t="str">
        <f>IFERROR(VLOOKUP(Table1[[#This Row],[Ticker]],[1]!Table2[[Symbol]:[Industry]],2,FALSE),"-")</f>
        <v>-</v>
      </c>
      <c r="D874" t="s">
        <v>113</v>
      </c>
      <c r="E874">
        <v>3795.3154412250001</v>
      </c>
      <c r="F874">
        <v>1097.25</v>
      </c>
      <c r="G874">
        <v>622.76427768224505</v>
      </c>
      <c r="H874">
        <v>16.842981628360601</v>
      </c>
      <c r="I874">
        <v>181.60349313347899</v>
      </c>
      <c r="J874">
        <v>0.31056333881218701</v>
      </c>
      <c r="K874">
        <v>905.86473436560402</v>
      </c>
      <c r="L874">
        <v>578.22505017555795</v>
      </c>
      <c r="M874">
        <v>51.829438159643203</v>
      </c>
      <c r="N874">
        <v>1.37215885860335</v>
      </c>
      <c r="O874">
        <v>13.647755753018901</v>
      </c>
      <c r="P874">
        <v>711.87569367369599</v>
      </c>
      <c r="Q874">
        <v>0.186872566253937</v>
      </c>
    </row>
    <row r="875" spans="1:17" hidden="1" x14ac:dyDescent="0.3">
      <c r="A875" t="s">
        <v>1899</v>
      </c>
      <c r="B875" t="s">
        <v>1900</v>
      </c>
      <c r="C875" t="str">
        <f>IFERROR(VLOOKUP(Table1[[#This Row],[Ticker]],[1]!Table2[[Symbol]:[Industry]],2,FALSE),"-")</f>
        <v>-</v>
      </c>
      <c r="D875" t="s">
        <v>1901</v>
      </c>
      <c r="E875">
        <v>3777.6332769999999</v>
      </c>
      <c r="F875">
        <v>225.5</v>
      </c>
      <c r="G875">
        <v>-45.339253097319599</v>
      </c>
      <c r="H875">
        <v>-7.3756740708599899</v>
      </c>
      <c r="I875">
        <v>-16.5309302119508</v>
      </c>
      <c r="J875">
        <v>-5.3910362128537201</v>
      </c>
      <c r="K875">
        <v>231.55035855812801</v>
      </c>
      <c r="M875">
        <v>42.239091461421403</v>
      </c>
      <c r="N875">
        <v>1.12562990143296</v>
      </c>
      <c r="O875">
        <v>24.611973392461099</v>
      </c>
      <c r="P875">
        <v>14.699898270600199</v>
      </c>
    </row>
    <row r="876" spans="1:17" x14ac:dyDescent="0.3">
      <c r="A876" t="s">
        <v>1902</v>
      </c>
      <c r="B876" t="s">
        <v>1903</v>
      </c>
      <c r="C876" t="str">
        <f>IFERROR(VLOOKUP(Table1[[#This Row],[Ticker]],[1]!Table2[[Symbol]:[Industry]],2,FALSE),"-")</f>
        <v>-</v>
      </c>
      <c r="D876" t="s">
        <v>517</v>
      </c>
      <c r="E876">
        <v>3776.5568074349999</v>
      </c>
      <c r="F876">
        <v>339.05</v>
      </c>
      <c r="G876">
        <v>-29.203200897342398</v>
      </c>
      <c r="H876">
        <v>-8.4574739505456797</v>
      </c>
      <c r="I876">
        <v>-9.96816319016874</v>
      </c>
      <c r="J876">
        <v>-1.77369988107498</v>
      </c>
      <c r="K876">
        <v>356.23960827425498</v>
      </c>
      <c r="L876">
        <v>332.87397991047197</v>
      </c>
      <c r="M876">
        <v>45.260594336616101</v>
      </c>
      <c r="N876">
        <v>0.52522183365243902</v>
      </c>
      <c r="O876">
        <v>33.284176375165899</v>
      </c>
      <c r="P876">
        <v>44.092647683807897</v>
      </c>
    </row>
    <row r="877" spans="1:17" hidden="1" x14ac:dyDescent="0.3">
      <c r="A877" t="s">
        <v>1904</v>
      </c>
      <c r="B877" t="s">
        <v>1905</v>
      </c>
      <c r="C877" t="str">
        <f>IFERROR(VLOOKUP(Table1[[#This Row],[Ticker]],[1]!Table2[[Symbol]:[Industry]],2,FALSE),"-")</f>
        <v>-</v>
      </c>
      <c r="D877" t="s">
        <v>538</v>
      </c>
      <c r="E877">
        <v>3775.11772875</v>
      </c>
      <c r="F877">
        <v>274.35000000000002</v>
      </c>
      <c r="G877">
        <v>83.352992153524696</v>
      </c>
      <c r="H877">
        <v>6.6395660991812298</v>
      </c>
      <c r="I877">
        <v>45.440427584864302</v>
      </c>
      <c r="J877">
        <v>1.4733135118804199</v>
      </c>
      <c r="K877">
        <v>237.412627079787</v>
      </c>
      <c r="L877">
        <v>191.36748437375601</v>
      </c>
      <c r="M877">
        <v>58.803331280114499</v>
      </c>
      <c r="N877">
        <v>1.03100066385386</v>
      </c>
      <c r="O877">
        <v>5.4856934572625899</v>
      </c>
      <c r="P877">
        <v>119.304556354916</v>
      </c>
      <c r="Q877">
        <v>0.23611723469582099</v>
      </c>
    </row>
    <row r="878" spans="1:17" x14ac:dyDescent="0.3">
      <c r="A878" t="s">
        <v>1906</v>
      </c>
      <c r="B878" t="s">
        <v>1907</v>
      </c>
      <c r="C878" t="str">
        <f>IFERROR(VLOOKUP(Table1[[#This Row],[Ticker]],[1]!Table2[[Symbol]:[Industry]],2,FALSE),"-")</f>
        <v>-</v>
      </c>
      <c r="D878" t="s">
        <v>298</v>
      </c>
      <c r="E878">
        <v>3773.8338844199998</v>
      </c>
      <c r="F878">
        <v>1409.55</v>
      </c>
      <c r="G878">
        <v>7.2100921194780598</v>
      </c>
      <c r="H878">
        <v>-8.2998299889601608</v>
      </c>
      <c r="I878">
        <v>-12.2817180610393</v>
      </c>
      <c r="J878">
        <v>0.78519220044941096</v>
      </c>
      <c r="K878">
        <v>1364.7676359299301</v>
      </c>
      <c r="L878">
        <v>1317.1426932645099</v>
      </c>
      <c r="M878">
        <v>59.264035801170799</v>
      </c>
      <c r="N878">
        <v>2.6989066038699798</v>
      </c>
      <c r="O878">
        <v>29.3285090986485</v>
      </c>
      <c r="P878">
        <v>46.522869022869003</v>
      </c>
      <c r="Q878">
        <v>8.7852578919638005E-2</v>
      </c>
    </row>
    <row r="879" spans="1:17" x14ac:dyDescent="0.3">
      <c r="A879" t="s">
        <v>1908</v>
      </c>
      <c r="B879" t="s">
        <v>1909</v>
      </c>
      <c r="C879" t="str">
        <f>IFERROR(VLOOKUP(Table1[[#This Row],[Ticker]],[1]!Table2[[Symbol]:[Industry]],2,FALSE),"-")</f>
        <v>-</v>
      </c>
      <c r="D879" t="s">
        <v>276</v>
      </c>
      <c r="E879">
        <v>3766.4675907599999</v>
      </c>
      <c r="F879">
        <v>1199.8</v>
      </c>
      <c r="G879">
        <v>-30.9866756858809</v>
      </c>
      <c r="H879">
        <v>5.84341483158257</v>
      </c>
      <c r="I879">
        <v>24.0892521352736</v>
      </c>
      <c r="J879">
        <v>-10.3101832583688</v>
      </c>
      <c r="K879">
        <v>1132.78331556485</v>
      </c>
      <c r="L879">
        <v>1052.1537069723599</v>
      </c>
      <c r="M879">
        <v>40.774442075526501</v>
      </c>
      <c r="N879">
        <v>1.17693478888074</v>
      </c>
      <c r="O879">
        <v>14.6024337389564</v>
      </c>
      <c r="P879">
        <v>59.6221645712765</v>
      </c>
      <c r="Q879">
        <v>-3.3849272742015997E-2</v>
      </c>
    </row>
    <row r="880" spans="1:17" x14ac:dyDescent="0.3">
      <c r="A880" t="s">
        <v>1910</v>
      </c>
      <c r="B880" t="s">
        <v>1911</v>
      </c>
      <c r="C880" t="str">
        <f>IFERROR(VLOOKUP(Table1[[#This Row],[Ticker]],[1]!Table2[[Symbol]:[Industry]],2,FALSE),"-")</f>
        <v>-</v>
      </c>
      <c r="D880" t="s">
        <v>298</v>
      </c>
      <c r="E880">
        <v>3752.2600453800001</v>
      </c>
      <c r="F880">
        <v>1374.45</v>
      </c>
      <c r="G880">
        <v>35.211866780777399</v>
      </c>
      <c r="H880">
        <v>-0.66064484697284798</v>
      </c>
      <c r="I880">
        <v>17.251472700733199</v>
      </c>
      <c r="J880">
        <v>-1.7348109632776901E-2</v>
      </c>
      <c r="K880">
        <v>1354.53351171183</v>
      </c>
      <c r="L880">
        <v>1216.81249065366</v>
      </c>
      <c r="M880">
        <v>63.838724851322198</v>
      </c>
      <c r="N880">
        <v>0.29585356589133099</v>
      </c>
      <c r="O880">
        <v>2.9502710174978901</v>
      </c>
      <c r="P880">
        <v>76.211538461538396</v>
      </c>
      <c r="Q880">
        <v>9.7142672902840996E-2</v>
      </c>
    </row>
    <row r="881" spans="1:17" hidden="1" x14ac:dyDescent="0.3">
      <c r="A881" t="s">
        <v>1912</v>
      </c>
      <c r="B881" t="s">
        <v>1913</v>
      </c>
      <c r="C881" t="str">
        <f>IFERROR(VLOOKUP(Table1[[#This Row],[Ticker]],[1]!Table2[[Symbol]:[Industry]],2,FALSE),"-")</f>
        <v>-</v>
      </c>
      <c r="D881" t="s">
        <v>27</v>
      </c>
      <c r="E881">
        <v>3749.13</v>
      </c>
      <c r="F881">
        <v>59.51</v>
      </c>
      <c r="G881">
        <v>107.49895926248</v>
      </c>
      <c r="H881">
        <v>-21.939358304422299</v>
      </c>
      <c r="I881">
        <v>22.752391528710199</v>
      </c>
      <c r="J881">
        <v>-3.3085743443807498</v>
      </c>
      <c r="K881">
        <v>60.095614849977402</v>
      </c>
      <c r="L881">
        <v>45.191383444988197</v>
      </c>
      <c r="M881">
        <v>35.341146958266499</v>
      </c>
      <c r="N881">
        <v>0.48331437847170899</v>
      </c>
      <c r="O881">
        <v>71.282137455889696</v>
      </c>
      <c r="P881">
        <v>154.860813704496</v>
      </c>
      <c r="Q881">
        <v>0.10177502913108</v>
      </c>
    </row>
    <row r="882" spans="1:17" hidden="1" x14ac:dyDescent="0.3">
      <c r="A882" t="s">
        <v>1914</v>
      </c>
      <c r="B882" t="s">
        <v>1915</v>
      </c>
      <c r="C882" t="str">
        <f>IFERROR(VLOOKUP(Table1[[#This Row],[Ticker]],[1]!Table2[[Symbol]:[Industry]],2,FALSE),"-")</f>
        <v>-</v>
      </c>
      <c r="D882" t="s">
        <v>357</v>
      </c>
      <c r="E882">
        <v>3735.0601077699998</v>
      </c>
      <c r="F882">
        <v>253.15</v>
      </c>
      <c r="G882">
        <v>96.466527481746894</v>
      </c>
      <c r="H882">
        <v>36.377068331123198</v>
      </c>
      <c r="I882">
        <v>109.296099976877</v>
      </c>
      <c r="J882">
        <v>8.0878776255468896</v>
      </c>
      <c r="K882">
        <v>202.282039626027</v>
      </c>
      <c r="L882">
        <v>154.781202290549</v>
      </c>
      <c r="M882">
        <v>67.677114360772606</v>
      </c>
      <c r="N882">
        <v>1.9920994887379699</v>
      </c>
      <c r="O882">
        <v>9.3027849101323206</v>
      </c>
      <c r="P882">
        <v>166.47368421052599</v>
      </c>
      <c r="Q882">
        <v>0.15709394140938601</v>
      </c>
    </row>
    <row r="883" spans="1:17" hidden="1" x14ac:dyDescent="0.3">
      <c r="A883" t="s">
        <v>1916</v>
      </c>
      <c r="B883" t="s">
        <v>1917</v>
      </c>
      <c r="C883" t="str">
        <f>IFERROR(VLOOKUP(Table1[[#This Row],[Ticker]],[1]!Table2[[Symbol]:[Industry]],2,FALSE),"-")</f>
        <v>-</v>
      </c>
      <c r="D883" t="s">
        <v>1054</v>
      </c>
      <c r="E883">
        <v>3730.8735000000001</v>
      </c>
      <c r="F883">
        <v>63.3</v>
      </c>
      <c r="G883">
        <v>-39.727677801624203</v>
      </c>
      <c r="H883">
        <v>-4.9323960778003402</v>
      </c>
      <c r="I883">
        <v>-20.645842038631901</v>
      </c>
      <c r="J883">
        <v>-1.3243114257094399</v>
      </c>
      <c r="K883">
        <v>64.749089805678594</v>
      </c>
      <c r="L883">
        <v>66.705678289311294</v>
      </c>
      <c r="M883">
        <v>80.428401478298795</v>
      </c>
      <c r="N883">
        <v>0.899964048522092</v>
      </c>
      <c r="O883">
        <v>17.993680884676099</v>
      </c>
      <c r="P883">
        <v>1.9487840231921401</v>
      </c>
      <c r="Q883">
        <v>-6.679688381315E-3</v>
      </c>
    </row>
    <row r="884" spans="1:17" hidden="1" x14ac:dyDescent="0.3">
      <c r="A884" t="s">
        <v>1918</v>
      </c>
      <c r="B884" t="s">
        <v>1919</v>
      </c>
      <c r="C884" t="str">
        <f>IFERROR(VLOOKUP(Table1[[#This Row],[Ticker]],[1]!Table2[[Symbol]:[Industry]],2,FALSE),"-")</f>
        <v>-</v>
      </c>
      <c r="D884" t="s">
        <v>741</v>
      </c>
      <c r="E884">
        <v>3724.7253936799998</v>
      </c>
      <c r="F884">
        <v>159.96</v>
      </c>
      <c r="G884">
        <v>-1.8414620992047099</v>
      </c>
      <c r="H884">
        <v>0.946012230548539</v>
      </c>
      <c r="I884">
        <v>-4.0772756703218596</v>
      </c>
      <c r="J884">
        <v>-1.27093809507276</v>
      </c>
      <c r="K884">
        <v>157.760436267015</v>
      </c>
      <c r="L884">
        <v>146.898516840252</v>
      </c>
      <c r="M884">
        <v>58.331342908403499</v>
      </c>
      <c r="N884">
        <v>0.75729673606173298</v>
      </c>
      <c r="O884">
        <v>9.4023505876469091</v>
      </c>
      <c r="P884">
        <v>41.745680106335797</v>
      </c>
      <c r="Q884">
        <v>8.2626113561340003E-3</v>
      </c>
    </row>
    <row r="885" spans="1:17" x14ac:dyDescent="0.3">
      <c r="A885" t="s">
        <v>1920</v>
      </c>
      <c r="B885" t="s">
        <v>1921</v>
      </c>
      <c r="C885" t="str">
        <f>IFERROR(VLOOKUP(Table1[[#This Row],[Ticker]],[1]!Table2[[Symbol]:[Industry]],2,FALSE),"-")</f>
        <v>-</v>
      </c>
      <c r="D885" t="s">
        <v>1922</v>
      </c>
      <c r="E885">
        <v>3697.7483004999999</v>
      </c>
      <c r="F885">
        <v>20.89</v>
      </c>
      <c r="G885">
        <v>-16.840978747677799</v>
      </c>
      <c r="H885">
        <v>-11.1997408123383</v>
      </c>
      <c r="I885">
        <v>-20.933833537720599</v>
      </c>
      <c r="J885">
        <v>-2.88589898348217</v>
      </c>
      <c r="K885">
        <v>21.931251964086499</v>
      </c>
      <c r="L885">
        <v>21.345945565951201</v>
      </c>
      <c r="M885">
        <v>32.416618747607401</v>
      </c>
      <c r="N885">
        <v>0.69446089385063003</v>
      </c>
      <c r="O885">
        <v>33.796074676878803</v>
      </c>
      <c r="P885">
        <v>25.4654654654654</v>
      </c>
      <c r="Q885">
        <v>-4.7412406560243002E-2</v>
      </c>
    </row>
    <row r="886" spans="1:17" x14ac:dyDescent="0.3">
      <c r="A886" t="s">
        <v>1923</v>
      </c>
      <c r="B886" t="s">
        <v>1924</v>
      </c>
      <c r="C886" t="str">
        <f>IFERROR(VLOOKUP(Table1[[#This Row],[Ticker]],[1]!Table2[[Symbol]:[Industry]],2,FALSE),"-")</f>
        <v>-</v>
      </c>
      <c r="D886" t="s">
        <v>474</v>
      </c>
      <c r="E886">
        <v>3697.1991902699901</v>
      </c>
      <c r="F886">
        <v>583.95000000000005</v>
      </c>
      <c r="G886">
        <v>27.566697992066999</v>
      </c>
      <c r="H886">
        <v>-4.6371500141996602</v>
      </c>
      <c r="I886">
        <v>37.001213942984997</v>
      </c>
      <c r="J886">
        <v>-1.2030873031184699</v>
      </c>
      <c r="K886">
        <v>555.13151102030702</v>
      </c>
      <c r="L886">
        <v>481.76224515429197</v>
      </c>
      <c r="M886">
        <v>64.780785260819798</v>
      </c>
      <c r="N886">
        <v>1.9222310743914599</v>
      </c>
      <c r="O886">
        <v>5.9851014641664397</v>
      </c>
      <c r="P886">
        <v>77.492401215805501</v>
      </c>
      <c r="Q886">
        <v>-3.9150349227047E-2</v>
      </c>
    </row>
    <row r="887" spans="1:17" hidden="1" x14ac:dyDescent="0.3">
      <c r="A887" t="s">
        <v>1925</v>
      </c>
      <c r="B887" t="s">
        <v>1926</v>
      </c>
      <c r="C887" t="str">
        <f>IFERROR(VLOOKUP(Table1[[#This Row],[Ticker]],[1]!Table2[[Symbol]:[Industry]],2,FALSE),"-")</f>
        <v>-</v>
      </c>
      <c r="D887" t="s">
        <v>305</v>
      </c>
      <c r="E887">
        <v>3694.5750694899998</v>
      </c>
      <c r="F887">
        <v>173.15</v>
      </c>
      <c r="G887">
        <v>-45.000816425641901</v>
      </c>
      <c r="H887">
        <v>-9.1980848059036795</v>
      </c>
      <c r="I887">
        <v>-34.202020998334</v>
      </c>
      <c r="J887">
        <v>-4.4019264985741398</v>
      </c>
      <c r="K887">
        <v>182.03942176583399</v>
      </c>
      <c r="M887">
        <v>30.398981916762899</v>
      </c>
      <c r="N887">
        <v>0.62574638549762795</v>
      </c>
      <c r="O887">
        <v>35.720473577822602</v>
      </c>
      <c r="P887">
        <v>18.191126279863401</v>
      </c>
    </row>
    <row r="888" spans="1:17" x14ac:dyDescent="0.3">
      <c r="A888" t="s">
        <v>1927</v>
      </c>
      <c r="B888" t="s">
        <v>1928</v>
      </c>
      <c r="C888" t="str">
        <f>IFERROR(VLOOKUP(Table1[[#This Row],[Ticker]],[1]!Table2[[Symbol]:[Industry]],2,FALSE),"-")</f>
        <v>-</v>
      </c>
      <c r="D888" t="s">
        <v>512</v>
      </c>
      <c r="E888">
        <v>3694.1325798799999</v>
      </c>
      <c r="F888">
        <v>4275.8500000000004</v>
      </c>
      <c r="G888">
        <v>-13.1195862106755</v>
      </c>
      <c r="H888">
        <v>0.58596702119173605</v>
      </c>
      <c r="I888">
        <v>18.1866974936157</v>
      </c>
      <c r="J888">
        <v>7.3206738695465496</v>
      </c>
      <c r="K888">
        <v>3981.2920012183299</v>
      </c>
      <c r="L888">
        <v>3640.14187690992</v>
      </c>
      <c r="M888">
        <v>76.787928784154104</v>
      </c>
      <c r="N888">
        <v>0.45861039331985298</v>
      </c>
      <c r="O888">
        <v>2.71641895763414</v>
      </c>
      <c r="P888">
        <v>42.699572820718203</v>
      </c>
      <c r="Q888">
        <v>3.1734804023962997E-2</v>
      </c>
    </row>
    <row r="889" spans="1:17" hidden="1" x14ac:dyDescent="0.3">
      <c r="A889" t="s">
        <v>1929</v>
      </c>
      <c r="B889" t="s">
        <v>1930</v>
      </c>
      <c r="C889" t="str">
        <f>IFERROR(VLOOKUP(Table1[[#This Row],[Ticker]],[1]!Table2[[Symbol]:[Industry]],2,FALSE),"-")</f>
        <v>-</v>
      </c>
      <c r="D889" t="s">
        <v>21</v>
      </c>
      <c r="E889">
        <v>3693.7979769599901</v>
      </c>
      <c r="F889">
        <v>686.85</v>
      </c>
      <c r="G889">
        <v>187.185821104616</v>
      </c>
      <c r="H889">
        <v>15.695739318689601</v>
      </c>
      <c r="I889">
        <v>8.5953492916028402</v>
      </c>
      <c r="J889">
        <v>9.9869149171479208</v>
      </c>
      <c r="K889">
        <v>584.70861225873898</v>
      </c>
      <c r="L889">
        <v>476.550313750572</v>
      </c>
      <c r="M889">
        <v>64.617887566124494</v>
      </c>
      <c r="N889">
        <v>2.02486868421681</v>
      </c>
      <c r="O889">
        <v>7.8619785979471501</v>
      </c>
      <c r="P889">
        <v>229.26653883029701</v>
      </c>
      <c r="Q889">
        <v>0.11923195214700601</v>
      </c>
    </row>
    <row r="890" spans="1:17" hidden="1" x14ac:dyDescent="0.3">
      <c r="A890" t="s">
        <v>1931</v>
      </c>
      <c r="B890" t="s">
        <v>1932</v>
      </c>
      <c r="C890" t="str">
        <f>IFERROR(VLOOKUP(Table1[[#This Row],[Ticker]],[1]!Table2[[Symbol]:[Industry]],2,FALSE),"-")</f>
        <v>-</v>
      </c>
      <c r="D890" t="s">
        <v>46</v>
      </c>
      <c r="E890">
        <v>3666.09480798</v>
      </c>
      <c r="F890">
        <v>939.1</v>
      </c>
      <c r="G890">
        <v>15.3806558589625</v>
      </c>
      <c r="H890">
        <v>-5.3031490471029796</v>
      </c>
      <c r="I890">
        <v>-27.777263759115801</v>
      </c>
      <c r="J890">
        <v>1.16697982073831</v>
      </c>
      <c r="K890">
        <v>965.56049333709097</v>
      </c>
      <c r="L890">
        <v>901.96361517883997</v>
      </c>
      <c r="M890">
        <v>55.865948612942901</v>
      </c>
      <c r="N890">
        <v>1.07288052862512</v>
      </c>
      <c r="O890">
        <v>46.523266957725397</v>
      </c>
      <c r="P890">
        <v>57.452635108701699</v>
      </c>
    </row>
    <row r="891" spans="1:17" x14ac:dyDescent="0.3">
      <c r="A891" t="s">
        <v>1933</v>
      </c>
      <c r="B891" t="s">
        <v>1934</v>
      </c>
      <c r="C891" t="str">
        <f>IFERROR(VLOOKUP(Table1[[#This Row],[Ticker]],[1]!Table2[[Symbol]:[Industry]],2,FALSE),"-")</f>
        <v>-</v>
      </c>
      <c r="D891" t="s">
        <v>410</v>
      </c>
      <c r="E891">
        <v>3665.1647100599998</v>
      </c>
      <c r="F891">
        <v>23.77</v>
      </c>
      <c r="G891">
        <v>-51.226773351892497</v>
      </c>
      <c r="H891">
        <v>24.676809785127301</v>
      </c>
      <c r="I891">
        <v>-49.742180149399303</v>
      </c>
      <c r="J891">
        <v>13.534235960523</v>
      </c>
      <c r="K891">
        <v>20.6169124002088</v>
      </c>
      <c r="L891">
        <v>23.721248325651601</v>
      </c>
      <c r="M891">
        <v>81.092713450772806</v>
      </c>
      <c r="N891">
        <v>1.1836186932856001</v>
      </c>
      <c r="O891">
        <v>89.945309213293996</v>
      </c>
      <c r="P891">
        <v>42.335329341317298</v>
      </c>
    </row>
    <row r="892" spans="1:17" hidden="1" x14ac:dyDescent="0.3">
      <c r="A892" t="s">
        <v>1935</v>
      </c>
      <c r="B892" t="s">
        <v>1936</v>
      </c>
      <c r="C892" t="str">
        <f>IFERROR(VLOOKUP(Table1[[#This Row],[Ticker]],[1]!Table2[[Symbol]:[Industry]],2,FALSE),"-")</f>
        <v>-</v>
      </c>
      <c r="D892" t="s">
        <v>63</v>
      </c>
      <c r="E892">
        <v>3662.396266232</v>
      </c>
      <c r="F892">
        <v>242.14</v>
      </c>
      <c r="G892">
        <v>57.639515359588799</v>
      </c>
      <c r="H892">
        <v>1.8477156662398699</v>
      </c>
      <c r="I892">
        <v>13.9807570246894</v>
      </c>
      <c r="J892">
        <v>6.81179817211948</v>
      </c>
      <c r="K892">
        <v>228.32300833270099</v>
      </c>
      <c r="L892">
        <v>197.597727246342</v>
      </c>
      <c r="M892">
        <v>70.427288241095695</v>
      </c>
      <c r="N892">
        <v>0.79435268370467205</v>
      </c>
      <c r="O892">
        <v>11.464442058313301</v>
      </c>
      <c r="P892">
        <v>93.094098883572499</v>
      </c>
      <c r="Q892">
        <v>0.125537482126132</v>
      </c>
    </row>
    <row r="893" spans="1:17" x14ac:dyDescent="0.3">
      <c r="A893" t="s">
        <v>1937</v>
      </c>
      <c r="B893" t="s">
        <v>1938</v>
      </c>
      <c r="C893" t="str">
        <f>IFERROR(VLOOKUP(Table1[[#This Row],[Ticker]],[1]!Table2[[Symbol]:[Industry]],2,FALSE),"-")</f>
        <v>-</v>
      </c>
      <c r="D893" t="s">
        <v>1537</v>
      </c>
      <c r="E893">
        <v>3623.5949999999998</v>
      </c>
      <c r="F893">
        <v>326.45</v>
      </c>
      <c r="G893">
        <v>-54.147306345837499</v>
      </c>
      <c r="H893">
        <v>2.6323321376354301</v>
      </c>
      <c r="I893">
        <v>-17.646396642643602</v>
      </c>
      <c r="J893">
        <v>2.4872177893107601</v>
      </c>
      <c r="K893">
        <v>320.643100119206</v>
      </c>
      <c r="L893">
        <v>340.59282657636697</v>
      </c>
      <c r="M893">
        <v>60.722424252227697</v>
      </c>
      <c r="N893">
        <v>0.73297344026570299</v>
      </c>
      <c r="O893">
        <v>42.962168785418797</v>
      </c>
      <c r="P893">
        <v>12.41391184573</v>
      </c>
      <c r="Q893">
        <v>-1.6008569654702001E-2</v>
      </c>
    </row>
    <row r="894" spans="1:17" x14ac:dyDescent="0.3">
      <c r="A894" t="s">
        <v>1939</v>
      </c>
      <c r="B894" t="s">
        <v>1940</v>
      </c>
      <c r="C894" t="str">
        <f>IFERROR(VLOOKUP(Table1[[#This Row],[Ticker]],[1]!Table2[[Symbol]:[Industry]],2,FALSE),"-")</f>
        <v>-</v>
      </c>
      <c r="D894" t="s">
        <v>1484</v>
      </c>
      <c r="E894">
        <v>3615.7131227909999</v>
      </c>
      <c r="F894">
        <v>135.03</v>
      </c>
      <c r="G894">
        <v>-57.8380425829858</v>
      </c>
      <c r="H894">
        <v>-0.21305372313089199</v>
      </c>
      <c r="I894">
        <v>-15.3246904184721</v>
      </c>
      <c r="J894">
        <v>1.63637180888315</v>
      </c>
      <c r="K894">
        <v>131.246965399023</v>
      </c>
      <c r="L894">
        <v>138.26955380145299</v>
      </c>
      <c r="M894">
        <v>64.446039315963404</v>
      </c>
      <c r="N894">
        <v>0.55486853184694396</v>
      </c>
      <c r="O894">
        <v>41.301932903799099</v>
      </c>
      <c r="P894">
        <v>29.2771661081857</v>
      </c>
      <c r="Q894">
        <v>-6.9120134036702002E-2</v>
      </c>
    </row>
    <row r="895" spans="1:17" hidden="1" x14ac:dyDescent="0.3">
      <c r="A895" t="s">
        <v>1941</v>
      </c>
      <c r="B895" t="s">
        <v>1942</v>
      </c>
      <c r="C895" t="str">
        <f>IFERROR(VLOOKUP(Table1[[#This Row],[Ticker]],[1]!Table2[[Symbol]:[Industry]],2,FALSE),"-")</f>
        <v>-</v>
      </c>
      <c r="D895" t="s">
        <v>51</v>
      </c>
      <c r="E895">
        <v>3606.1013174999998</v>
      </c>
      <c r="F895">
        <v>265</v>
      </c>
      <c r="G895">
        <v>13.8385147428856</v>
      </c>
      <c r="H895">
        <v>11.0456453687415</v>
      </c>
      <c r="I895">
        <v>5.4490287567287998</v>
      </c>
      <c r="J895">
        <v>-2.7000207483662302</v>
      </c>
      <c r="K895">
        <v>253.97783227737401</v>
      </c>
      <c r="L895">
        <v>223.63987394517599</v>
      </c>
      <c r="M895">
        <v>46.357219627830801</v>
      </c>
      <c r="N895">
        <v>1.51389143508521</v>
      </c>
      <c r="O895">
        <v>12.5849056603773</v>
      </c>
      <c r="P895">
        <v>68.253968253968196</v>
      </c>
      <c r="Q895">
        <v>-1.0157698426842001E-2</v>
      </c>
    </row>
    <row r="896" spans="1:17" hidden="1" x14ac:dyDescent="0.3">
      <c r="A896" t="s">
        <v>1943</v>
      </c>
      <c r="B896" t="s">
        <v>1944</v>
      </c>
      <c r="C896" t="str">
        <f>IFERROR(VLOOKUP(Table1[[#This Row],[Ticker]],[1]!Table2[[Symbol]:[Industry]],2,FALSE),"-")</f>
        <v>-</v>
      </c>
      <c r="D896" t="s">
        <v>124</v>
      </c>
      <c r="E896">
        <v>3596.7866760000002</v>
      </c>
      <c r="F896">
        <v>56</v>
      </c>
      <c r="G896">
        <v>53.842134980011103</v>
      </c>
      <c r="H896">
        <v>2.7149083735145401</v>
      </c>
      <c r="I896">
        <v>11.761338307692</v>
      </c>
      <c r="J896">
        <v>-1.14120956437415</v>
      </c>
      <c r="K896">
        <v>53.235340945613899</v>
      </c>
      <c r="L896">
        <v>44.069499895204601</v>
      </c>
      <c r="M896">
        <v>43.5299780495953</v>
      </c>
      <c r="N896">
        <v>1.0218525181937099</v>
      </c>
      <c r="O896">
        <v>21.339285714285701</v>
      </c>
      <c r="P896">
        <v>126.720647773279</v>
      </c>
      <c r="Q896">
        <v>0.11958322683724799</v>
      </c>
    </row>
    <row r="897" spans="1:17" hidden="1" x14ac:dyDescent="0.3">
      <c r="A897" t="s">
        <v>1945</v>
      </c>
      <c r="B897" t="s">
        <v>1946</v>
      </c>
      <c r="C897" t="str">
        <f>IFERROR(VLOOKUP(Table1[[#This Row],[Ticker]],[1]!Table2[[Symbol]:[Industry]],2,FALSE),"-")</f>
        <v>-</v>
      </c>
      <c r="D897" t="s">
        <v>204</v>
      </c>
      <c r="E897">
        <v>3595.4919423800002</v>
      </c>
      <c r="F897">
        <v>597.35</v>
      </c>
      <c r="G897">
        <v>26.0020184608703</v>
      </c>
      <c r="H897">
        <v>-4.9496286466782902</v>
      </c>
      <c r="I897">
        <v>-1.10744248637873</v>
      </c>
      <c r="J897">
        <v>-7.1989614685648302</v>
      </c>
      <c r="K897">
        <v>607.67657009239304</v>
      </c>
      <c r="L897">
        <v>526.37351944316595</v>
      </c>
      <c r="M897">
        <v>29.888992384222199</v>
      </c>
      <c r="N897">
        <v>0.33169317305879797</v>
      </c>
      <c r="O897">
        <v>16.765715242320201</v>
      </c>
      <c r="P897">
        <v>72.9944975383724</v>
      </c>
      <c r="Q897">
        <v>8.3142048424985002E-2</v>
      </c>
    </row>
    <row r="898" spans="1:17" hidden="1" x14ac:dyDescent="0.3">
      <c r="A898" t="s">
        <v>1947</v>
      </c>
      <c r="B898" t="s">
        <v>1948</v>
      </c>
      <c r="C898" t="str">
        <f>IFERROR(VLOOKUP(Table1[[#This Row],[Ticker]],[1]!Table2[[Symbol]:[Industry]],2,FALSE),"-")</f>
        <v>-</v>
      </c>
      <c r="D898" t="s">
        <v>204</v>
      </c>
      <c r="E898">
        <v>3573.5084731500001</v>
      </c>
      <c r="F898">
        <v>524.29999999999995</v>
      </c>
      <c r="G898">
        <v>12.6395870977193</v>
      </c>
      <c r="H898">
        <v>-5.5324962937371103</v>
      </c>
      <c r="I898">
        <v>-3.7765917863946101</v>
      </c>
      <c r="J898">
        <v>-4.5388812008791302</v>
      </c>
      <c r="K898">
        <v>539.48054350879897</v>
      </c>
      <c r="L898">
        <v>477.17917286564898</v>
      </c>
      <c r="M898">
        <v>35.852493294550499</v>
      </c>
      <c r="N898">
        <v>0.34353250423313098</v>
      </c>
      <c r="O898">
        <v>16.336067137135199</v>
      </c>
      <c r="P898">
        <v>57.755378366180203</v>
      </c>
      <c r="Q898">
        <v>0.14514154274732399</v>
      </c>
    </row>
    <row r="899" spans="1:17" x14ac:dyDescent="0.3">
      <c r="A899" t="s">
        <v>1949</v>
      </c>
      <c r="B899" t="s">
        <v>1950</v>
      </c>
      <c r="C899" t="str">
        <f>IFERROR(VLOOKUP(Table1[[#This Row],[Ticker]],[1]!Table2[[Symbol]:[Industry]],2,FALSE),"-")</f>
        <v>-</v>
      </c>
      <c r="D899" t="s">
        <v>204</v>
      </c>
      <c r="E899">
        <v>3572.3391542999998</v>
      </c>
      <c r="F899">
        <v>227.64</v>
      </c>
      <c r="G899">
        <v>-44.903172500928399</v>
      </c>
      <c r="H899">
        <v>-4.8591248953385202</v>
      </c>
      <c r="I899">
        <v>-23.7071776259058</v>
      </c>
      <c r="J899">
        <v>-1.6364969174295501</v>
      </c>
      <c r="K899">
        <v>225.44415986249399</v>
      </c>
      <c r="L899">
        <v>231.09926181816201</v>
      </c>
      <c r="M899">
        <v>53.236867601397101</v>
      </c>
      <c r="N899">
        <v>0.54957906798132505</v>
      </c>
      <c r="O899">
        <v>31.347742048849</v>
      </c>
      <c r="P899">
        <v>19.464707425872401</v>
      </c>
      <c r="Q899">
        <v>1.3171803880407999E-2</v>
      </c>
    </row>
    <row r="900" spans="1:17" x14ac:dyDescent="0.3">
      <c r="A900" t="s">
        <v>1951</v>
      </c>
      <c r="B900" t="s">
        <v>1952</v>
      </c>
      <c r="C900" t="str">
        <f>IFERROR(VLOOKUP(Table1[[#This Row],[Ticker]],[1]!Table2[[Symbol]:[Industry]],2,FALSE),"-")</f>
        <v>-</v>
      </c>
      <c r="D900" t="s">
        <v>127</v>
      </c>
      <c r="E900">
        <v>3569.8734234899998</v>
      </c>
      <c r="F900">
        <v>661.65</v>
      </c>
      <c r="G900">
        <v>35.491451695355401</v>
      </c>
      <c r="H900">
        <v>-7.9188281670958096</v>
      </c>
      <c r="I900">
        <v>-8.0862757170281903</v>
      </c>
      <c r="J900">
        <v>-6.1925128709966097</v>
      </c>
      <c r="K900">
        <v>701.12715404224605</v>
      </c>
      <c r="L900">
        <v>634.02567970308303</v>
      </c>
      <c r="M900">
        <v>28.9351300940031</v>
      </c>
      <c r="N900">
        <v>0.27576378120509798</v>
      </c>
      <c r="O900">
        <v>33.000831255195301</v>
      </c>
      <c r="P900">
        <v>82.776243093922602</v>
      </c>
      <c r="Q900">
        <v>7.0040919777515004E-2</v>
      </c>
    </row>
    <row r="901" spans="1:17" hidden="1" x14ac:dyDescent="0.3">
      <c r="A901" t="s">
        <v>1953</v>
      </c>
      <c r="B901" t="s">
        <v>1954</v>
      </c>
      <c r="C901" t="str">
        <f>IFERROR(VLOOKUP(Table1[[#This Row],[Ticker]],[1]!Table2[[Symbol]:[Industry]],2,FALSE),"-")</f>
        <v>-</v>
      </c>
      <c r="D901" t="s">
        <v>276</v>
      </c>
      <c r="E901">
        <v>3543.0409753599902</v>
      </c>
      <c r="F901">
        <v>342.4</v>
      </c>
      <c r="G901">
        <v>31.596034234349901</v>
      </c>
      <c r="H901">
        <v>-19.7063452846728</v>
      </c>
      <c r="I901">
        <v>60.450724868299602</v>
      </c>
      <c r="J901">
        <v>-5.6316045860191704</v>
      </c>
      <c r="K901">
        <v>360.84473757899599</v>
      </c>
      <c r="L901">
        <v>284.90940731881301</v>
      </c>
      <c r="M901">
        <v>45.760098854600898</v>
      </c>
      <c r="N901">
        <v>0.52539596104154995</v>
      </c>
      <c r="O901">
        <v>33.907710280373799</v>
      </c>
      <c r="P901">
        <v>113.99999999999901</v>
      </c>
      <c r="Q901">
        <v>0.22282513799256101</v>
      </c>
    </row>
    <row r="902" spans="1:17" hidden="1" x14ac:dyDescent="0.3">
      <c r="A902" t="s">
        <v>1955</v>
      </c>
      <c r="B902" t="s">
        <v>1956</v>
      </c>
      <c r="C902" t="str">
        <f>IFERROR(VLOOKUP(Table1[[#This Row],[Ticker]],[1]!Table2[[Symbol]:[Industry]],2,FALSE),"-")</f>
        <v>-</v>
      </c>
      <c r="D902" t="s">
        <v>204</v>
      </c>
      <c r="E902">
        <v>3533.4358030799999</v>
      </c>
      <c r="F902">
        <v>1746.45</v>
      </c>
      <c r="G902">
        <v>-14.540857251341301</v>
      </c>
      <c r="H902">
        <v>-9.4983520509336099</v>
      </c>
      <c r="I902">
        <v>4.80440096134509</v>
      </c>
      <c r="J902">
        <v>1.0266934628878599</v>
      </c>
      <c r="K902">
        <v>1730.2978560220999</v>
      </c>
      <c r="M902">
        <v>50.753749657222997</v>
      </c>
      <c r="N902">
        <v>0.501889422729487</v>
      </c>
      <c r="O902">
        <v>17.798963611898401</v>
      </c>
      <c r="P902">
        <v>45.066035384998699</v>
      </c>
    </row>
    <row r="903" spans="1:17" hidden="1" x14ac:dyDescent="0.3">
      <c r="A903" t="s">
        <v>1957</v>
      </c>
      <c r="B903" t="s">
        <v>1958</v>
      </c>
      <c r="C903" t="str">
        <f>IFERROR(VLOOKUP(Table1[[#This Row],[Ticker]],[1]!Table2[[Symbol]:[Industry]],2,FALSE),"-")</f>
        <v>-</v>
      </c>
      <c r="D903" t="s">
        <v>54</v>
      </c>
      <c r="E903">
        <v>3522.5583874699901</v>
      </c>
      <c r="F903">
        <v>1416.95</v>
      </c>
      <c r="G903">
        <v>106.860238561754</v>
      </c>
      <c r="H903">
        <v>20.817707597863102</v>
      </c>
      <c r="I903">
        <v>53.612355681148202</v>
      </c>
      <c r="J903">
        <v>0.32014083582516301</v>
      </c>
      <c r="K903">
        <v>1215.8055779174899</v>
      </c>
      <c r="L903">
        <v>957.65271526144295</v>
      </c>
      <c r="M903">
        <v>71.931299140393094</v>
      </c>
      <c r="N903">
        <v>0.59561656418237896</v>
      </c>
      <c r="O903">
        <v>1.62673347683404</v>
      </c>
      <c r="P903">
        <v>187.074117845686</v>
      </c>
      <c r="Q903">
        <v>0.23393205086865601</v>
      </c>
    </row>
    <row r="904" spans="1:17" hidden="1" x14ac:dyDescent="0.3">
      <c r="A904" t="s">
        <v>1959</v>
      </c>
      <c r="B904" t="s">
        <v>1960</v>
      </c>
      <c r="C904" t="str">
        <f>IFERROR(VLOOKUP(Table1[[#This Row],[Ticker]],[1]!Table2[[Symbol]:[Industry]],2,FALSE),"-")</f>
        <v>-</v>
      </c>
      <c r="D904" t="s">
        <v>54</v>
      </c>
      <c r="E904">
        <v>3511.8944451000002</v>
      </c>
      <c r="F904">
        <v>2123.4</v>
      </c>
      <c r="G904">
        <v>43.7980045028768</v>
      </c>
      <c r="H904">
        <v>4.3512949911584604</v>
      </c>
      <c r="I904">
        <v>23.0853523762012</v>
      </c>
      <c r="J904">
        <v>-2.6633644519244202</v>
      </c>
      <c r="K904">
        <v>1921.50855239519</v>
      </c>
      <c r="L904">
        <v>1599.70721411707</v>
      </c>
      <c r="M904">
        <v>54.588313461894202</v>
      </c>
      <c r="N904">
        <v>0.45309031442027498</v>
      </c>
      <c r="O904">
        <v>8.1284732033530993</v>
      </c>
      <c r="P904">
        <v>86.500373281805807</v>
      </c>
      <c r="Q904">
        <v>0.143363792168819</v>
      </c>
    </row>
    <row r="905" spans="1:17" hidden="1" x14ac:dyDescent="0.3">
      <c r="A905" t="s">
        <v>1961</v>
      </c>
      <c r="B905" t="s">
        <v>1962</v>
      </c>
      <c r="C905" t="str">
        <f>IFERROR(VLOOKUP(Table1[[#This Row],[Ticker]],[1]!Table2[[Symbol]:[Industry]],2,FALSE),"-")</f>
        <v>-</v>
      </c>
      <c r="D905" t="s">
        <v>357</v>
      </c>
      <c r="E905">
        <v>3506.3235300000001</v>
      </c>
      <c r="F905">
        <v>13664.55</v>
      </c>
      <c r="G905">
        <v>-48.443138299865701</v>
      </c>
      <c r="H905">
        <v>37.654538745300201</v>
      </c>
      <c r="I905">
        <v>-11.290262800443401</v>
      </c>
      <c r="J905">
        <v>-6.11241043454846</v>
      </c>
      <c r="K905">
        <v>11560.1307444047</v>
      </c>
      <c r="L905">
        <v>12063.3211555038</v>
      </c>
      <c r="M905">
        <v>61.543845118745999</v>
      </c>
      <c r="N905">
        <v>3.8216574554435998</v>
      </c>
      <c r="O905">
        <v>28.623701475716299</v>
      </c>
      <c r="P905">
        <v>50.1598901098901</v>
      </c>
      <c r="Q905">
        <v>-4.6904767562651002E-2</v>
      </c>
    </row>
    <row r="906" spans="1:17" hidden="1" x14ac:dyDescent="0.3">
      <c r="A906" t="s">
        <v>1963</v>
      </c>
      <c r="B906" t="s">
        <v>1964</v>
      </c>
      <c r="C906" t="str">
        <f>IFERROR(VLOOKUP(Table1[[#This Row],[Ticker]],[1]!Table2[[Symbol]:[Industry]],2,FALSE),"-")</f>
        <v>-</v>
      </c>
      <c r="D906" t="s">
        <v>415</v>
      </c>
      <c r="E906">
        <v>3495.6347512500001</v>
      </c>
      <c r="F906">
        <v>4565.25</v>
      </c>
      <c r="G906">
        <v>21.800294385388799</v>
      </c>
      <c r="H906">
        <v>5.3617667021589099</v>
      </c>
      <c r="I906">
        <v>-8.5377029830862607</v>
      </c>
      <c r="J906">
        <v>-4.84160730675175</v>
      </c>
      <c r="K906">
        <v>4428.3970348343</v>
      </c>
      <c r="L906">
        <v>4171.3888409127403</v>
      </c>
      <c r="M906">
        <v>47.352095712874203</v>
      </c>
      <c r="N906">
        <v>1.01026181911372</v>
      </c>
      <c r="O906">
        <v>11.647773944471799</v>
      </c>
      <c r="P906">
        <v>57.528338020393001</v>
      </c>
      <c r="Q906">
        <v>8.2556626049788001E-2</v>
      </c>
    </row>
    <row r="907" spans="1:17" hidden="1" x14ac:dyDescent="0.3">
      <c r="A907" t="s">
        <v>1965</v>
      </c>
      <c r="B907" t="s">
        <v>1966</v>
      </c>
      <c r="C907" t="str">
        <f>IFERROR(VLOOKUP(Table1[[#This Row],[Ticker]],[1]!Table2[[Symbol]:[Industry]],2,FALSE),"-")</f>
        <v>-</v>
      </c>
      <c r="D907" t="s">
        <v>89</v>
      </c>
      <c r="E907">
        <v>3487.6272050050002</v>
      </c>
      <c r="F907">
        <v>2690.7</v>
      </c>
      <c r="G907">
        <v>817.36366646778799</v>
      </c>
      <c r="H907">
        <v>34.933002932268998</v>
      </c>
      <c r="I907">
        <v>122.663010719523</v>
      </c>
      <c r="J907">
        <v>-0.808483956648547</v>
      </c>
      <c r="K907">
        <v>2161.83879712619</v>
      </c>
      <c r="L907">
        <v>1443.0011771770701</v>
      </c>
      <c r="M907">
        <v>63.293928373567503</v>
      </c>
      <c r="N907">
        <v>1.0469904573108599</v>
      </c>
      <c r="O907">
        <v>2.2038874642286301</v>
      </c>
      <c r="P907">
        <v>864.92738031199497</v>
      </c>
    </row>
    <row r="908" spans="1:17" hidden="1" x14ac:dyDescent="0.3">
      <c r="A908" t="s">
        <v>1967</v>
      </c>
      <c r="B908" t="s">
        <v>1968</v>
      </c>
      <c r="C908" t="str">
        <f>IFERROR(VLOOKUP(Table1[[#This Row],[Ticker]],[1]!Table2[[Symbol]:[Industry]],2,FALSE),"-")</f>
        <v>-</v>
      </c>
      <c r="D908" t="s">
        <v>1969</v>
      </c>
      <c r="E908">
        <v>3485.6742968250001</v>
      </c>
      <c r="F908">
        <v>785.75</v>
      </c>
      <c r="G908">
        <v>104.83692906279001</v>
      </c>
      <c r="H908">
        <v>8.5081491310994899</v>
      </c>
      <c r="I908">
        <v>118.074724453126</v>
      </c>
      <c r="J908">
        <v>-0.74490146995284601</v>
      </c>
      <c r="K908">
        <v>667.49119686245103</v>
      </c>
      <c r="M908">
        <v>56.6348844949284</v>
      </c>
      <c r="N908">
        <v>0.34760673212137499</v>
      </c>
      <c r="O908">
        <v>7.7951002227171404</v>
      </c>
      <c r="P908">
        <v>207.173573103987</v>
      </c>
    </row>
    <row r="909" spans="1:17" x14ac:dyDescent="0.3">
      <c r="A909" t="s">
        <v>1970</v>
      </c>
      <c r="B909" t="s">
        <v>1971</v>
      </c>
      <c r="C909" t="str">
        <f>IFERROR(VLOOKUP(Table1[[#This Row],[Ticker]],[1]!Table2[[Symbol]:[Industry]],2,FALSE),"-")</f>
        <v>-</v>
      </c>
      <c r="D909" t="s">
        <v>1607</v>
      </c>
      <c r="E909">
        <v>3474.1820337979998</v>
      </c>
      <c r="F909">
        <v>153.58000000000001</v>
      </c>
      <c r="G909">
        <v>-35.758265924847997</v>
      </c>
      <c r="H909">
        <v>-5.69524470995787</v>
      </c>
      <c r="I909">
        <v>-12.0535635475037</v>
      </c>
      <c r="J909">
        <v>-2.54928876016284</v>
      </c>
      <c r="K909">
        <v>157.414351588877</v>
      </c>
      <c r="L909">
        <v>150.863932657589</v>
      </c>
      <c r="M909">
        <v>35.438579211337697</v>
      </c>
      <c r="N909">
        <v>0.62527176452321998</v>
      </c>
      <c r="O909">
        <v>16.6102357077744</v>
      </c>
      <c r="P909">
        <v>19.0542635658914</v>
      </c>
      <c r="Q909">
        <v>3.5909925103851E-2</v>
      </c>
    </row>
    <row r="910" spans="1:17" hidden="1" x14ac:dyDescent="0.3">
      <c r="A910" t="s">
        <v>1972</v>
      </c>
      <c r="B910" t="s">
        <v>1973</v>
      </c>
      <c r="C910" t="str">
        <f>IFERROR(VLOOKUP(Table1[[#This Row],[Ticker]],[1]!Table2[[Symbol]:[Industry]],2,FALSE),"-")</f>
        <v>-</v>
      </c>
      <c r="D910" t="s">
        <v>1401</v>
      </c>
      <c r="E910">
        <v>3467.6649775349902</v>
      </c>
      <c r="F910">
        <v>791.95</v>
      </c>
      <c r="G910">
        <v>-13.713894542140901</v>
      </c>
      <c r="H910">
        <v>-6.1957810173550198</v>
      </c>
      <c r="I910">
        <v>27.905974516540599</v>
      </c>
      <c r="J910">
        <v>-16.312558927156601</v>
      </c>
      <c r="K910">
        <v>773.61738161547999</v>
      </c>
      <c r="L910">
        <v>671.84994644090602</v>
      </c>
      <c r="M910">
        <v>39.911939920946502</v>
      </c>
      <c r="N910">
        <v>1.50503167422564</v>
      </c>
      <c r="O910">
        <v>24.123997727129201</v>
      </c>
      <c r="P910">
        <v>76.302315227070295</v>
      </c>
      <c r="Q910">
        <v>-3.6168078041677001E-2</v>
      </c>
    </row>
    <row r="911" spans="1:17" x14ac:dyDescent="0.3">
      <c r="A911" t="s">
        <v>1974</v>
      </c>
      <c r="B911" t="s">
        <v>1975</v>
      </c>
      <c r="C911" t="str">
        <f>IFERROR(VLOOKUP(Table1[[#This Row],[Ticker]],[1]!Table2[[Symbol]:[Industry]],2,FALSE),"-")</f>
        <v>-</v>
      </c>
      <c r="D911" t="s">
        <v>410</v>
      </c>
      <c r="E911">
        <v>3464.1803952800001</v>
      </c>
      <c r="F911">
        <v>480.8</v>
      </c>
      <c r="G911">
        <v>-10.8494468264077</v>
      </c>
      <c r="H911">
        <v>-5.1930353900031703</v>
      </c>
      <c r="I911">
        <v>-3.5134179987825802</v>
      </c>
      <c r="J911">
        <v>-4.3534988931683296</v>
      </c>
      <c r="K911">
        <v>495.37696583863698</v>
      </c>
      <c r="L911">
        <v>455.37853559679201</v>
      </c>
      <c r="M911">
        <v>36.014641261261602</v>
      </c>
      <c r="N911">
        <v>0.36525161093677</v>
      </c>
      <c r="O911">
        <v>15.370216306156401</v>
      </c>
      <c r="P911">
        <v>38.141071685102702</v>
      </c>
      <c r="Q911">
        <v>-8.3132117648992004E-2</v>
      </c>
    </row>
    <row r="912" spans="1:17" x14ac:dyDescent="0.3">
      <c r="A912" t="s">
        <v>1976</v>
      </c>
      <c r="B912" t="s">
        <v>1977</v>
      </c>
      <c r="C912" t="str">
        <f>IFERROR(VLOOKUP(Table1[[#This Row],[Ticker]],[1]!Table2[[Symbol]:[Industry]],2,FALSE),"-")</f>
        <v>-</v>
      </c>
      <c r="D912" t="s">
        <v>276</v>
      </c>
      <c r="E912">
        <v>3434.0975447999999</v>
      </c>
      <c r="F912">
        <v>335.4</v>
      </c>
      <c r="G912">
        <v>10.799271699345701</v>
      </c>
      <c r="H912">
        <v>-0.26993163107460499</v>
      </c>
      <c r="I912">
        <v>17.850967193515601</v>
      </c>
      <c r="J912">
        <v>-2.6362729804902001</v>
      </c>
      <c r="K912">
        <v>319.53627034744397</v>
      </c>
      <c r="L912">
        <v>272.88032484770599</v>
      </c>
      <c r="M912">
        <v>49.892936826029697</v>
      </c>
      <c r="N912">
        <v>0.78004788259634406</v>
      </c>
      <c r="O912">
        <v>8.1842576028622709</v>
      </c>
      <c r="P912">
        <v>77.789557381394104</v>
      </c>
      <c r="Q912">
        <v>4.9874077838146999E-2</v>
      </c>
    </row>
    <row r="913" spans="1:17" hidden="1" x14ac:dyDescent="0.3">
      <c r="A913" t="s">
        <v>1978</v>
      </c>
      <c r="B913" t="s">
        <v>1979</v>
      </c>
      <c r="C913" t="str">
        <f>IFERROR(VLOOKUP(Table1[[#This Row],[Ticker]],[1]!Table2[[Symbol]:[Industry]],2,FALSE),"-")</f>
        <v>-</v>
      </c>
      <c r="D913" t="s">
        <v>231</v>
      </c>
      <c r="E913">
        <v>3416.7935137499999</v>
      </c>
      <c r="F913">
        <v>257.55</v>
      </c>
      <c r="G913">
        <v>270.1671892361</v>
      </c>
      <c r="H913">
        <v>-4.6390316317529203</v>
      </c>
      <c r="I913">
        <v>125.291353615633</v>
      </c>
      <c r="J913">
        <v>-1.1864711679484099</v>
      </c>
      <c r="K913">
        <v>233.83373532930699</v>
      </c>
      <c r="L913">
        <v>151.79318131596301</v>
      </c>
      <c r="M913">
        <v>46.033066584765102</v>
      </c>
      <c r="N913">
        <v>0.35647995857921999</v>
      </c>
      <c r="O913">
        <v>19.588429431178401</v>
      </c>
      <c r="P913">
        <v>367.42286751361098</v>
      </c>
      <c r="Q913">
        <v>0.159501720677199</v>
      </c>
    </row>
    <row r="914" spans="1:17" x14ac:dyDescent="0.3">
      <c r="A914" t="s">
        <v>1980</v>
      </c>
      <c r="B914" t="s">
        <v>1981</v>
      </c>
      <c r="C914" t="str">
        <f>IFERROR(VLOOKUP(Table1[[#This Row],[Ticker]],[1]!Table2[[Symbol]:[Industry]],2,FALSE),"-")</f>
        <v>-</v>
      </c>
      <c r="D914" t="s">
        <v>57</v>
      </c>
      <c r="E914">
        <v>3409.2319904199999</v>
      </c>
      <c r="F914">
        <v>257.8</v>
      </c>
      <c r="G914">
        <v>25.798659740605402</v>
      </c>
      <c r="H914">
        <v>-8.9279872010667702</v>
      </c>
      <c r="I914">
        <v>19.7211552280055</v>
      </c>
      <c r="J914">
        <v>-3.6184138965970698</v>
      </c>
      <c r="K914">
        <v>245.279795094706</v>
      </c>
      <c r="L914">
        <v>208.15649810038599</v>
      </c>
      <c r="M914">
        <v>45.814273830927398</v>
      </c>
      <c r="N914">
        <v>0.47549369136319802</v>
      </c>
      <c r="O914">
        <v>13.867339022497999</v>
      </c>
      <c r="P914">
        <v>66.645119586296005</v>
      </c>
      <c r="Q914">
        <v>3.1065492084749E-2</v>
      </c>
    </row>
    <row r="915" spans="1:17" hidden="1" x14ac:dyDescent="0.3">
      <c r="A915" t="s">
        <v>1982</v>
      </c>
      <c r="B915" t="s">
        <v>1983</v>
      </c>
      <c r="C915" t="str">
        <f>IFERROR(VLOOKUP(Table1[[#This Row],[Ticker]],[1]!Table2[[Symbol]:[Industry]],2,FALSE),"-")</f>
        <v>-</v>
      </c>
      <c r="D915" t="s">
        <v>573</v>
      </c>
      <c r="E915">
        <v>3403.2138133859999</v>
      </c>
      <c r="F915">
        <v>245.86</v>
      </c>
      <c r="G915">
        <v>20.123459803244</v>
      </c>
      <c r="H915">
        <v>28.4605300834804</v>
      </c>
      <c r="I915">
        <v>1.95443444040835</v>
      </c>
      <c r="J915">
        <v>2.8523447257101102</v>
      </c>
      <c r="K915">
        <v>210.17845998309599</v>
      </c>
      <c r="L915">
        <v>189.20589770440401</v>
      </c>
      <c r="M915">
        <v>72.014904987397699</v>
      </c>
      <c r="N915">
        <v>2.02578045318154</v>
      </c>
      <c r="O915">
        <v>4.2056454893028397</v>
      </c>
      <c r="P915">
        <v>91.181959564541202</v>
      </c>
      <c r="Q915">
        <v>2.6984956210193999E-2</v>
      </c>
    </row>
    <row r="916" spans="1:17" hidden="1" x14ac:dyDescent="0.3">
      <c r="A916" t="s">
        <v>1984</v>
      </c>
      <c r="B916" t="s">
        <v>1985</v>
      </c>
      <c r="C916" t="str">
        <f>IFERROR(VLOOKUP(Table1[[#This Row],[Ticker]],[1]!Table2[[Symbol]:[Industry]],2,FALSE),"-")</f>
        <v>-</v>
      </c>
      <c r="D916" t="s">
        <v>443</v>
      </c>
      <c r="E916">
        <v>3389.7845280000001</v>
      </c>
      <c r="F916">
        <v>192.48</v>
      </c>
      <c r="G916">
        <v>119.099137546688</v>
      </c>
      <c r="H916">
        <v>27.2714228597683</v>
      </c>
      <c r="I916">
        <v>17.0937887982716</v>
      </c>
      <c r="J916">
        <v>6.54821212504753</v>
      </c>
      <c r="K916">
        <v>159.764596764213</v>
      </c>
      <c r="L916">
        <v>134.08001618430299</v>
      </c>
      <c r="M916">
        <v>70.228434949399102</v>
      </c>
      <c r="N916">
        <v>1.44580191410396</v>
      </c>
      <c r="O916">
        <v>2.3482959268495498</v>
      </c>
      <c r="P916">
        <v>156.469020652898</v>
      </c>
      <c r="Q916">
        <v>0.122571959700364</v>
      </c>
    </row>
    <row r="917" spans="1:17" hidden="1" x14ac:dyDescent="0.3">
      <c r="A917" t="s">
        <v>1986</v>
      </c>
      <c r="B917" t="s">
        <v>1987</v>
      </c>
      <c r="C917" t="str">
        <f>IFERROR(VLOOKUP(Table1[[#This Row],[Ticker]],[1]!Table2[[Symbol]:[Industry]],2,FALSE),"-")</f>
        <v>-</v>
      </c>
      <c r="D917" t="s">
        <v>138</v>
      </c>
      <c r="E917">
        <v>3389.481009995</v>
      </c>
      <c r="F917">
        <v>744.05</v>
      </c>
      <c r="G917">
        <v>76.585942912178893</v>
      </c>
      <c r="H917">
        <v>-4.3077527809702101</v>
      </c>
      <c r="I917">
        <v>7.6215352466080404</v>
      </c>
      <c r="J917">
        <v>4.0675136582242004</v>
      </c>
      <c r="K917">
        <v>713.26236381727006</v>
      </c>
      <c r="L917">
        <v>613.32466569954397</v>
      </c>
      <c r="M917">
        <v>63.767265088806802</v>
      </c>
      <c r="N917">
        <v>0.35513236666763898</v>
      </c>
      <c r="O917">
        <v>11.0140447550567</v>
      </c>
      <c r="P917">
        <v>140.792880258899</v>
      </c>
      <c r="Q917">
        <v>0.168264845450732</v>
      </c>
    </row>
    <row r="918" spans="1:17" hidden="1" x14ac:dyDescent="0.3">
      <c r="A918" t="s">
        <v>1988</v>
      </c>
      <c r="B918" t="s">
        <v>1989</v>
      </c>
      <c r="C918" t="str">
        <f>IFERROR(VLOOKUP(Table1[[#This Row],[Ticker]],[1]!Table2[[Symbol]:[Industry]],2,FALSE),"-")</f>
        <v>-</v>
      </c>
      <c r="D918" t="s">
        <v>298</v>
      </c>
      <c r="E918">
        <v>3379.0701724</v>
      </c>
      <c r="F918">
        <v>2331.9499999999998</v>
      </c>
      <c r="G918">
        <v>451.90314315822798</v>
      </c>
      <c r="H918">
        <v>41.707443663727297</v>
      </c>
      <c r="I918">
        <v>121.595156188594</v>
      </c>
      <c r="J918">
        <v>-5.0307690245218399</v>
      </c>
      <c r="K918">
        <v>1922.0222313010199</v>
      </c>
      <c r="L918">
        <v>1285.3094805328401</v>
      </c>
      <c r="M918">
        <v>53.470885219334498</v>
      </c>
      <c r="N918">
        <v>0.87526100012653196</v>
      </c>
      <c r="O918">
        <v>13.9754282896288</v>
      </c>
      <c r="P918">
        <v>626.01183063511803</v>
      </c>
      <c r="Q918">
        <v>0.28047163593513802</v>
      </c>
    </row>
    <row r="919" spans="1:17" hidden="1" x14ac:dyDescent="0.3">
      <c r="A919" t="s">
        <v>1990</v>
      </c>
      <c r="B919" t="s">
        <v>1991</v>
      </c>
      <c r="C919" t="str">
        <f>IFERROR(VLOOKUP(Table1[[#This Row],[Ticker]],[1]!Table2[[Symbol]:[Industry]],2,FALSE),"-")</f>
        <v>-</v>
      </c>
      <c r="D919" t="s">
        <v>24</v>
      </c>
      <c r="E919">
        <v>3357.6970857000001</v>
      </c>
      <c r="F919">
        <v>403.5</v>
      </c>
      <c r="G919">
        <v>-15.5653434601104</v>
      </c>
      <c r="H919">
        <v>27.065564286840999</v>
      </c>
      <c r="I919">
        <v>17.622259016062301</v>
      </c>
      <c r="J919">
        <v>-0.274844045834717</v>
      </c>
      <c r="K919">
        <v>345.87517957768102</v>
      </c>
      <c r="L919">
        <v>309.12889569815098</v>
      </c>
      <c r="M919">
        <v>60.213961493888398</v>
      </c>
      <c r="N919">
        <v>1.1859782126631899</v>
      </c>
      <c r="O919">
        <v>9.7893432465922992</v>
      </c>
      <c r="P919">
        <v>61.788291900561298</v>
      </c>
      <c r="Q919">
        <v>-3.2889939992679001E-2</v>
      </c>
    </row>
    <row r="920" spans="1:17" hidden="1" x14ac:dyDescent="0.3">
      <c r="A920" t="s">
        <v>1992</v>
      </c>
      <c r="B920" t="s">
        <v>1993</v>
      </c>
      <c r="C920" t="str">
        <f>IFERROR(VLOOKUP(Table1[[#This Row],[Ticker]],[1]!Table2[[Symbol]:[Industry]],2,FALSE),"-")</f>
        <v>-</v>
      </c>
      <c r="D920" t="s">
        <v>89</v>
      </c>
      <c r="E920">
        <v>3352.8328551899999</v>
      </c>
      <c r="F920">
        <v>313.95</v>
      </c>
      <c r="G920">
        <v>118.41054329662801</v>
      </c>
      <c r="H920">
        <v>71.893206084184499</v>
      </c>
      <c r="I920">
        <v>51.670044130688503</v>
      </c>
      <c r="J920">
        <v>10.592582270142501</v>
      </c>
      <c r="K920">
        <v>223.944315756436</v>
      </c>
      <c r="L920">
        <v>183.73087336973501</v>
      </c>
      <c r="M920">
        <v>69.185403264199195</v>
      </c>
      <c r="N920">
        <v>1.67872035913693</v>
      </c>
      <c r="O920">
        <v>12.7568084089823</v>
      </c>
      <c r="P920">
        <v>161.08108108108101</v>
      </c>
      <c r="Q920">
        <v>5.3762050474459998E-2</v>
      </c>
    </row>
    <row r="921" spans="1:17" hidden="1" x14ac:dyDescent="0.3">
      <c r="A921" t="s">
        <v>1994</v>
      </c>
      <c r="B921" t="s">
        <v>1995</v>
      </c>
      <c r="C921" t="str">
        <f>IFERROR(VLOOKUP(Table1[[#This Row],[Ticker]],[1]!Table2[[Symbol]:[Industry]],2,FALSE),"-")</f>
        <v>-</v>
      </c>
      <c r="D921" t="s">
        <v>127</v>
      </c>
      <c r="E921">
        <v>3347.5925699999998</v>
      </c>
      <c r="F921">
        <v>765</v>
      </c>
      <c r="G921">
        <v>18.2330131088444</v>
      </c>
      <c r="H921">
        <v>-14.2053506386151</v>
      </c>
      <c r="I921">
        <v>-37.616787637227098</v>
      </c>
      <c r="J921">
        <v>-3.58624557682483</v>
      </c>
      <c r="K921">
        <v>842.66838324734704</v>
      </c>
      <c r="L921">
        <v>767.21702096628201</v>
      </c>
      <c r="M921">
        <v>32.7772500951151</v>
      </c>
      <c r="N921">
        <v>0.82925930287525296</v>
      </c>
      <c r="O921">
        <v>41.568627450980401</v>
      </c>
      <c r="P921">
        <v>80.637544273907906</v>
      </c>
      <c r="Q921">
        <v>7.0300188075858999E-2</v>
      </c>
    </row>
    <row r="922" spans="1:17" hidden="1" x14ac:dyDescent="0.3">
      <c r="A922" t="s">
        <v>1996</v>
      </c>
      <c r="B922" t="s">
        <v>1997</v>
      </c>
      <c r="C922" t="str">
        <f>IFERROR(VLOOKUP(Table1[[#This Row],[Ticker]],[1]!Table2[[Symbol]:[Industry]],2,FALSE),"-")</f>
        <v>-</v>
      </c>
      <c r="D922" t="s">
        <v>138</v>
      </c>
      <c r="E922">
        <v>3344.46199239</v>
      </c>
      <c r="F922">
        <v>332.7</v>
      </c>
      <c r="G922">
        <v>27.537120741512201</v>
      </c>
      <c r="H922">
        <v>-17.2645109394111</v>
      </c>
      <c r="I922">
        <v>-4.6418540560428099</v>
      </c>
      <c r="J922">
        <v>-7.6392356090181099</v>
      </c>
      <c r="K922">
        <v>372.60396341434802</v>
      </c>
      <c r="L922">
        <v>334.08527844955199</v>
      </c>
      <c r="M922">
        <v>26.9998149788135</v>
      </c>
      <c r="N922">
        <v>0.643314197013231</v>
      </c>
      <c r="O922">
        <v>40.967838893898403</v>
      </c>
      <c r="P922">
        <v>70.396927016645293</v>
      </c>
      <c r="Q922">
        <v>5.1964125306776E-2</v>
      </c>
    </row>
    <row r="923" spans="1:17" x14ac:dyDescent="0.3">
      <c r="A923" t="s">
        <v>1998</v>
      </c>
      <c r="B923" t="s">
        <v>1999</v>
      </c>
      <c r="C923" t="str">
        <f>IFERROR(VLOOKUP(Table1[[#This Row],[Ticker]],[1]!Table2[[Symbol]:[Industry]],2,FALSE),"-")</f>
        <v>-</v>
      </c>
      <c r="D923" t="s">
        <v>132</v>
      </c>
      <c r="E923">
        <v>3342.8543393099999</v>
      </c>
      <c r="F923">
        <v>507.7</v>
      </c>
      <c r="G923">
        <v>-32.581271980103203</v>
      </c>
      <c r="H923">
        <v>0.46051130995485701</v>
      </c>
      <c r="I923">
        <v>-16.814066979103998</v>
      </c>
      <c r="J923">
        <v>-1.36848270574717</v>
      </c>
      <c r="K923">
        <v>511.07863383764197</v>
      </c>
      <c r="L923">
        <v>511.63333661250198</v>
      </c>
      <c r="M923">
        <v>47.400585948276301</v>
      </c>
      <c r="N923">
        <v>1.16631557454475</v>
      </c>
      <c r="O923">
        <v>22.119361827851101</v>
      </c>
      <c r="P923">
        <v>19.458823529411699</v>
      </c>
    </row>
    <row r="924" spans="1:17" hidden="1" x14ac:dyDescent="0.3">
      <c r="A924" t="s">
        <v>2000</v>
      </c>
      <c r="B924" t="s">
        <v>2001</v>
      </c>
      <c r="C924" t="str">
        <f>IFERROR(VLOOKUP(Table1[[#This Row],[Ticker]],[1]!Table2[[Symbol]:[Industry]],2,FALSE),"-")</f>
        <v>-</v>
      </c>
      <c r="D924" t="s">
        <v>228</v>
      </c>
      <c r="E924">
        <v>3342.632467167</v>
      </c>
      <c r="F924">
        <v>2.61</v>
      </c>
      <c r="G924">
        <v>217.934089002999</v>
      </c>
      <c r="H924">
        <v>-1.13326501031466</v>
      </c>
      <c r="I924">
        <v>11.3254490299319</v>
      </c>
      <c r="J924">
        <v>-7.0578609880678203</v>
      </c>
      <c r="K924">
        <v>2.72190372219392</v>
      </c>
      <c r="L924">
        <v>2.1066677295998302</v>
      </c>
      <c r="M924">
        <v>30.5073682209479</v>
      </c>
      <c r="N924">
        <v>0.56395994289321205</v>
      </c>
      <c r="O924">
        <v>65.900383141762404</v>
      </c>
      <c r="P924">
        <v>272.85714285714198</v>
      </c>
      <c r="Q924">
        <v>5.5369214093722002E-2</v>
      </c>
    </row>
    <row r="925" spans="1:17" x14ac:dyDescent="0.3">
      <c r="A925" t="s">
        <v>2002</v>
      </c>
      <c r="B925" t="s">
        <v>2003</v>
      </c>
      <c r="C925" t="str">
        <f>IFERROR(VLOOKUP(Table1[[#This Row],[Ticker]],[1]!Table2[[Symbol]:[Industry]],2,FALSE),"-")</f>
        <v>-</v>
      </c>
      <c r="D925" t="s">
        <v>127</v>
      </c>
      <c r="E925">
        <v>3337.78476525</v>
      </c>
      <c r="F925">
        <v>1146.55</v>
      </c>
      <c r="G925">
        <v>-27.236314584444202</v>
      </c>
      <c r="H925">
        <v>5.2663459375115602</v>
      </c>
      <c r="I925">
        <v>-10.676488102474901</v>
      </c>
      <c r="J925">
        <v>2.61757608341048</v>
      </c>
      <c r="K925">
        <v>1126.3063992324401</v>
      </c>
      <c r="L925">
        <v>1125.7077556230199</v>
      </c>
      <c r="M925">
        <v>70.303887116461695</v>
      </c>
      <c r="N925">
        <v>1.01702664408916</v>
      </c>
      <c r="O925">
        <v>18.5295015481226</v>
      </c>
      <c r="P925">
        <v>20.0575916230366</v>
      </c>
      <c r="Q925">
        <v>4.8480382698869997E-3</v>
      </c>
    </row>
    <row r="926" spans="1:17" hidden="1" x14ac:dyDescent="0.3">
      <c r="A926" t="s">
        <v>2004</v>
      </c>
      <c r="B926" t="s">
        <v>2005</v>
      </c>
      <c r="C926" t="str">
        <f>IFERROR(VLOOKUP(Table1[[#This Row],[Ticker]],[1]!Table2[[Symbol]:[Industry]],2,FALSE),"-")</f>
        <v>-</v>
      </c>
      <c r="E926">
        <v>3330.91</v>
      </c>
      <c r="F926">
        <v>622.6</v>
      </c>
      <c r="G926">
        <v>572.40503563506502</v>
      </c>
      <c r="H926">
        <v>-3.9075528926819199</v>
      </c>
      <c r="I926">
        <v>26.2459952249331</v>
      </c>
      <c r="J926">
        <v>-7.8555275846623198</v>
      </c>
      <c r="K926">
        <v>621.40988919427298</v>
      </c>
      <c r="L926">
        <v>483.41940582218098</v>
      </c>
      <c r="M926">
        <v>47.971378180590797</v>
      </c>
      <c r="N926">
        <v>1.87281637629845</v>
      </c>
      <c r="O926">
        <v>27.312881464824901</v>
      </c>
      <c r="P926">
        <v>832.035928143712</v>
      </c>
      <c r="Q926">
        <v>0.19753838872961099</v>
      </c>
    </row>
    <row r="927" spans="1:17" x14ac:dyDescent="0.3">
      <c r="A927" t="s">
        <v>2006</v>
      </c>
      <c r="B927" t="s">
        <v>2007</v>
      </c>
      <c r="C927" t="str">
        <f>IFERROR(VLOOKUP(Table1[[#This Row],[Ticker]],[1]!Table2[[Symbol]:[Industry]],2,FALSE),"-")</f>
        <v>-</v>
      </c>
      <c r="D927" t="s">
        <v>54</v>
      </c>
      <c r="E927">
        <v>3328.6994225499998</v>
      </c>
      <c r="F927">
        <v>361.1</v>
      </c>
      <c r="G927">
        <v>-14.124347343123199</v>
      </c>
      <c r="H927">
        <v>8.5706044106660695</v>
      </c>
      <c r="I927">
        <v>-11.198957661024</v>
      </c>
      <c r="J927">
        <v>-2.2205849043812398</v>
      </c>
      <c r="K927">
        <v>338.329968559534</v>
      </c>
      <c r="L927">
        <v>339.42241490896498</v>
      </c>
      <c r="M927">
        <v>67.978997954491703</v>
      </c>
      <c r="N927">
        <v>1.61692781839391</v>
      </c>
      <c r="O927">
        <v>14.926613126557699</v>
      </c>
      <c r="P927">
        <v>25.9944173063503</v>
      </c>
      <c r="Q927">
        <v>-7.7767850917963996E-2</v>
      </c>
    </row>
    <row r="928" spans="1:17" x14ac:dyDescent="0.3">
      <c r="A928" t="s">
        <v>2008</v>
      </c>
      <c r="B928" t="s">
        <v>2009</v>
      </c>
      <c r="C928" t="str">
        <f>IFERROR(VLOOKUP(Table1[[#This Row],[Ticker]],[1]!Table2[[Symbol]:[Industry]],2,FALSE),"-")</f>
        <v>-</v>
      </c>
      <c r="D928" t="s">
        <v>46</v>
      </c>
      <c r="E928">
        <v>3318.5996286</v>
      </c>
      <c r="F928">
        <v>1958.1</v>
      </c>
      <c r="G928">
        <v>-27.399768645447001</v>
      </c>
      <c r="H928">
        <v>2.9771370457031101</v>
      </c>
      <c r="I928">
        <v>10.2294170342459</v>
      </c>
      <c r="J928">
        <v>-1.68280522361687</v>
      </c>
      <c r="K928">
        <v>1891.96697710695</v>
      </c>
      <c r="L928">
        <v>1732.26969355643</v>
      </c>
      <c r="M928">
        <v>53.124989283868501</v>
      </c>
      <c r="N928">
        <v>0.50167276987832399</v>
      </c>
      <c r="O928">
        <v>6.7361217506766797</v>
      </c>
      <c r="P928">
        <v>38.479490806223403</v>
      </c>
      <c r="Q928">
        <v>6.1922264034774001E-2</v>
      </c>
    </row>
    <row r="929" spans="1:17" x14ac:dyDescent="0.3">
      <c r="A929" t="s">
        <v>2010</v>
      </c>
      <c r="B929" t="s">
        <v>2011</v>
      </c>
      <c r="C929" t="str">
        <f>IFERROR(VLOOKUP(Table1[[#This Row],[Ticker]],[1]!Table2[[Symbol]:[Industry]],2,FALSE),"-")</f>
        <v>-</v>
      </c>
      <c r="D929" t="s">
        <v>127</v>
      </c>
      <c r="E929">
        <v>3286.8956520000002</v>
      </c>
      <c r="F929">
        <v>570.6</v>
      </c>
      <c r="G929">
        <v>-32.3436982893448</v>
      </c>
      <c r="H929">
        <v>-12.1029619800116</v>
      </c>
      <c r="I929">
        <v>-11.6013523860781</v>
      </c>
      <c r="J929">
        <v>-5.5772829751470701</v>
      </c>
      <c r="K929">
        <v>589.436952739395</v>
      </c>
      <c r="L929">
        <v>565.95296734798899</v>
      </c>
      <c r="M929">
        <v>44.1019869603224</v>
      </c>
      <c r="N929">
        <v>0.52760628671265297</v>
      </c>
      <c r="O929">
        <v>21.267087276550999</v>
      </c>
      <c r="P929">
        <v>24.043478260869499</v>
      </c>
      <c r="Q929">
        <v>0.14879800977340499</v>
      </c>
    </row>
    <row r="930" spans="1:17" x14ac:dyDescent="0.3">
      <c r="A930" t="s">
        <v>2012</v>
      </c>
      <c r="B930" t="s">
        <v>2013</v>
      </c>
      <c r="C930" t="str">
        <f>IFERROR(VLOOKUP(Table1[[#This Row],[Ticker]],[1]!Table2[[Symbol]:[Industry]],2,FALSE),"-")</f>
        <v>-</v>
      </c>
      <c r="D930" t="s">
        <v>509</v>
      </c>
      <c r="E930">
        <v>3276.0148082000001</v>
      </c>
      <c r="F930">
        <v>450.7</v>
      </c>
      <c r="G930">
        <v>-21.5419524128442</v>
      </c>
      <c r="H930">
        <v>8.0760324604041394</v>
      </c>
      <c r="I930">
        <v>19.171074527272399</v>
      </c>
      <c r="J930">
        <v>-7.8325664101427597</v>
      </c>
      <c r="K930">
        <v>421.20957439581298</v>
      </c>
      <c r="L930">
        <v>373.08761912579598</v>
      </c>
      <c r="M930">
        <v>40.305373422126003</v>
      </c>
      <c r="N930">
        <v>0.76949890216505801</v>
      </c>
      <c r="O930">
        <v>12.047925449300999</v>
      </c>
      <c r="P930">
        <v>52.753770547364802</v>
      </c>
      <c r="Q930">
        <v>1.6956003921646E-2</v>
      </c>
    </row>
    <row r="931" spans="1:17" x14ac:dyDescent="0.3">
      <c r="A931" t="s">
        <v>2014</v>
      </c>
      <c r="B931" t="s">
        <v>2015</v>
      </c>
      <c r="C931" t="str">
        <f>IFERROR(VLOOKUP(Table1[[#This Row],[Ticker]],[1]!Table2[[Symbol]:[Industry]],2,FALSE),"-")</f>
        <v>-</v>
      </c>
      <c r="D931" t="s">
        <v>138</v>
      </c>
      <c r="E931">
        <v>3261.3491901900002</v>
      </c>
      <c r="F931">
        <v>429.1</v>
      </c>
      <c r="G931">
        <v>-35.258133710212803</v>
      </c>
      <c r="H931">
        <v>12.887439416148901</v>
      </c>
      <c r="I931">
        <v>-24.5771550601077</v>
      </c>
      <c r="J931">
        <v>7.6124275746860803</v>
      </c>
      <c r="K931">
        <v>415.19948820697101</v>
      </c>
      <c r="L931">
        <v>445.430599463242</v>
      </c>
      <c r="M931">
        <v>58.702742248903199</v>
      </c>
      <c r="N931">
        <v>2.27084239981165</v>
      </c>
      <c r="O931">
        <v>36.331857375902999</v>
      </c>
      <c r="P931">
        <v>24.376811594202898</v>
      </c>
      <c r="Q931">
        <v>3.4491407211213E-2</v>
      </c>
    </row>
    <row r="932" spans="1:17" hidden="1" x14ac:dyDescent="0.3">
      <c r="A932" t="s">
        <v>2016</v>
      </c>
      <c r="B932" t="s">
        <v>2017</v>
      </c>
      <c r="C932" t="str">
        <f>IFERROR(VLOOKUP(Table1[[#This Row],[Ticker]],[1]!Table2[[Symbol]:[Industry]],2,FALSE),"-")</f>
        <v>-</v>
      </c>
      <c r="D932" t="s">
        <v>535</v>
      </c>
      <c r="E932">
        <v>3249.9735103799999</v>
      </c>
      <c r="F932">
        <v>135.9</v>
      </c>
      <c r="G932">
        <v>105.258764327675</v>
      </c>
      <c r="H932">
        <v>21.826416551061801</v>
      </c>
      <c r="I932">
        <v>66.682827936550694</v>
      </c>
      <c r="J932">
        <v>12.647961313070001</v>
      </c>
      <c r="K932">
        <v>110.58015068950699</v>
      </c>
      <c r="L932">
        <v>91.132366060949806</v>
      </c>
      <c r="M932">
        <v>87.460602088798495</v>
      </c>
      <c r="N932">
        <v>1.7995669078982199</v>
      </c>
      <c r="O932">
        <v>1.54525386313464</v>
      </c>
      <c r="P932">
        <v>170.71713147410301</v>
      </c>
      <c r="Q932">
        <v>4.6034604339126997E-2</v>
      </c>
    </row>
    <row r="933" spans="1:17" x14ac:dyDescent="0.3">
      <c r="A933" t="s">
        <v>2018</v>
      </c>
      <c r="B933" t="s">
        <v>2019</v>
      </c>
      <c r="C933" t="str">
        <f>IFERROR(VLOOKUP(Table1[[#This Row],[Ticker]],[1]!Table2[[Symbol]:[Industry]],2,FALSE),"-")</f>
        <v>-</v>
      </c>
      <c r="D933" t="s">
        <v>357</v>
      </c>
      <c r="E933">
        <v>3245.9335244399999</v>
      </c>
      <c r="F933">
        <v>2304.15</v>
      </c>
      <c r="G933">
        <v>-11.1247255518862</v>
      </c>
      <c r="H933">
        <v>15.613435869450701</v>
      </c>
      <c r="I933">
        <v>17.177262631032399</v>
      </c>
      <c r="J933">
        <v>2.1316552462190299</v>
      </c>
      <c r="K933">
        <v>2097.40920205361</v>
      </c>
      <c r="L933">
        <v>1934.2687180196799</v>
      </c>
      <c r="M933">
        <v>56.614789488812697</v>
      </c>
      <c r="N933">
        <v>0.56335340102282905</v>
      </c>
      <c r="O933">
        <v>9.36787969533232</v>
      </c>
      <c r="P933">
        <v>50.4996734160679</v>
      </c>
      <c r="Q933">
        <v>-5.3884439090445997E-2</v>
      </c>
    </row>
    <row r="934" spans="1:17" hidden="1" x14ac:dyDescent="0.3">
      <c r="A934" t="s">
        <v>2020</v>
      </c>
      <c r="B934" t="s">
        <v>2021</v>
      </c>
      <c r="C934" t="str">
        <f>IFERROR(VLOOKUP(Table1[[#This Row],[Ticker]],[1]!Table2[[Symbol]:[Industry]],2,FALSE),"-")</f>
        <v>-</v>
      </c>
      <c r="D934" t="s">
        <v>51</v>
      </c>
      <c r="E934">
        <v>3231.91996092</v>
      </c>
      <c r="F934">
        <v>516.6</v>
      </c>
      <c r="G934">
        <v>4.1159071848178703</v>
      </c>
      <c r="H934">
        <v>-2.63153340858304</v>
      </c>
      <c r="I934">
        <v>3.0905041477894799</v>
      </c>
      <c r="J934">
        <v>2.6559942233114899</v>
      </c>
      <c r="K934">
        <v>510.01082608675802</v>
      </c>
      <c r="L934">
        <v>464.79367764369903</v>
      </c>
      <c r="M934">
        <v>59.064607375816401</v>
      </c>
      <c r="N934">
        <v>0.54677881091992897</v>
      </c>
      <c r="O934">
        <v>12.388695315524499</v>
      </c>
      <c r="P934">
        <v>47.158524426719801</v>
      </c>
      <c r="Q934">
        <v>5.1265730824400002E-2</v>
      </c>
    </row>
    <row r="935" spans="1:17" hidden="1" x14ac:dyDescent="0.3">
      <c r="A935" t="s">
        <v>2022</v>
      </c>
      <c r="B935" t="s">
        <v>2023</v>
      </c>
      <c r="C935" t="str">
        <f>IFERROR(VLOOKUP(Table1[[#This Row],[Ticker]],[1]!Table2[[Symbol]:[Industry]],2,FALSE),"-")</f>
        <v>-</v>
      </c>
      <c r="D935" t="s">
        <v>522</v>
      </c>
      <c r="E935">
        <v>3217.1939134499999</v>
      </c>
      <c r="F935">
        <v>305.25</v>
      </c>
      <c r="G935">
        <v>-62.367973538583797</v>
      </c>
      <c r="H935">
        <v>-4.2759980734298804</v>
      </c>
      <c r="I935">
        <v>-5.8174081129252002</v>
      </c>
      <c r="J935">
        <v>-2.0693714925360802</v>
      </c>
      <c r="K935">
        <v>304.87499836114802</v>
      </c>
      <c r="M935">
        <v>50.030810594838201</v>
      </c>
      <c r="N935">
        <v>0.72582940873469504</v>
      </c>
      <c r="O935">
        <v>68.517608517608494</v>
      </c>
      <c r="P935">
        <v>24.034945144250301</v>
      </c>
    </row>
    <row r="936" spans="1:17" x14ac:dyDescent="0.3">
      <c r="A936" t="s">
        <v>2024</v>
      </c>
      <c r="B936" t="s">
        <v>2025</v>
      </c>
      <c r="C936" t="str">
        <f>IFERROR(VLOOKUP(Table1[[#This Row],[Ticker]],[1]!Table2[[Symbol]:[Industry]],2,FALSE),"-")</f>
        <v>-</v>
      </c>
      <c r="D936" t="s">
        <v>535</v>
      </c>
      <c r="E936">
        <v>3211.9325616000001</v>
      </c>
      <c r="F936">
        <v>56</v>
      </c>
      <c r="G936">
        <v>-9.1155870229182305</v>
      </c>
      <c r="H936">
        <v>3.4578115006513501</v>
      </c>
      <c r="I936">
        <v>24.801112357993699</v>
      </c>
      <c r="J936">
        <v>0.18025909042782501</v>
      </c>
      <c r="K936">
        <v>54.090987447424403</v>
      </c>
      <c r="L936">
        <v>47.7375235967978</v>
      </c>
      <c r="M936">
        <v>46.680009817355298</v>
      </c>
      <c r="N936">
        <v>1.05091146506366</v>
      </c>
      <c r="O936">
        <v>12.5</v>
      </c>
      <c r="P936">
        <v>68.421052631578902</v>
      </c>
      <c r="Q936">
        <v>-5.2542007238161999E-2</v>
      </c>
    </row>
    <row r="937" spans="1:17" x14ac:dyDescent="0.3">
      <c r="A937" t="s">
        <v>2026</v>
      </c>
      <c r="B937" t="s">
        <v>2027</v>
      </c>
      <c r="C937" t="str">
        <f>IFERROR(VLOOKUP(Table1[[#This Row],[Ticker]],[1]!Table2[[Symbol]:[Industry]],2,FALSE),"-")</f>
        <v>-</v>
      </c>
      <c r="D937" t="s">
        <v>51</v>
      </c>
      <c r="E937">
        <v>3195.1685345999999</v>
      </c>
      <c r="F937">
        <v>317.45</v>
      </c>
      <c r="G937">
        <v>-78.872555086663198</v>
      </c>
      <c r="H937">
        <v>-28.880593508758999</v>
      </c>
      <c r="I937">
        <v>-55.084239731625502</v>
      </c>
      <c r="J937">
        <v>8.4038953790575803</v>
      </c>
      <c r="K937">
        <v>375.77794692595199</v>
      </c>
      <c r="L937">
        <v>463.38845522849999</v>
      </c>
      <c r="M937">
        <v>51.441828308877902</v>
      </c>
      <c r="N937">
        <v>1.3345184488131301</v>
      </c>
      <c r="O937">
        <v>112.58465900141699</v>
      </c>
      <c r="P937">
        <v>12.8911806543385</v>
      </c>
    </row>
    <row r="938" spans="1:17" hidden="1" x14ac:dyDescent="0.3">
      <c r="A938" t="s">
        <v>2028</v>
      </c>
      <c r="B938" t="s">
        <v>2029</v>
      </c>
      <c r="C938" t="str">
        <f>IFERROR(VLOOKUP(Table1[[#This Row],[Ticker]],[1]!Table2[[Symbol]:[Industry]],2,FALSE),"-")</f>
        <v>-</v>
      </c>
      <c r="D938" t="s">
        <v>231</v>
      </c>
      <c r="E938">
        <v>3195.0480209500001</v>
      </c>
      <c r="F938">
        <v>178.82</v>
      </c>
      <c r="G938">
        <v>41.546373072097502</v>
      </c>
      <c r="H938">
        <v>18.197476616479602</v>
      </c>
      <c r="I938">
        <v>12.6596855696479</v>
      </c>
      <c r="J938">
        <v>6.3869746926833502</v>
      </c>
      <c r="K938">
        <v>160.23902816176599</v>
      </c>
      <c r="L938">
        <v>138.62674187367699</v>
      </c>
      <c r="M938">
        <v>58.2681642044098</v>
      </c>
      <c r="N938">
        <v>1.8488381762735799</v>
      </c>
      <c r="O938">
        <v>11.1732468403981</v>
      </c>
      <c r="P938">
        <v>81.635347892331097</v>
      </c>
      <c r="Q938">
        <v>0.154383806660571</v>
      </c>
    </row>
    <row r="939" spans="1:17" hidden="1" x14ac:dyDescent="0.3">
      <c r="A939" t="s">
        <v>2030</v>
      </c>
      <c r="B939" t="s">
        <v>2031</v>
      </c>
      <c r="C939" t="str">
        <f>IFERROR(VLOOKUP(Table1[[#This Row],[Ticker]],[1]!Table2[[Symbol]:[Industry]],2,FALSE),"-")</f>
        <v>-</v>
      </c>
      <c r="D939" t="s">
        <v>132</v>
      </c>
      <c r="E939">
        <v>3187.4914239999998</v>
      </c>
      <c r="F939">
        <v>104</v>
      </c>
      <c r="G939">
        <v>61.639158127423599</v>
      </c>
      <c r="H939">
        <v>-9.9958979623515791</v>
      </c>
      <c r="I939">
        <v>-31.070501476254702</v>
      </c>
      <c r="J939">
        <v>-2.5892388699098099</v>
      </c>
      <c r="K939">
        <v>109.121924103514</v>
      </c>
      <c r="L939">
        <v>103.56870158810401</v>
      </c>
      <c r="M939">
        <v>29.6900523671233</v>
      </c>
      <c r="N939">
        <v>1.07085603905516</v>
      </c>
      <c r="O939">
        <v>55.480769230769198</v>
      </c>
      <c r="P939">
        <v>97.718631178707199</v>
      </c>
      <c r="Q939">
        <v>0.18976337465592999</v>
      </c>
    </row>
    <row r="940" spans="1:17" hidden="1" x14ac:dyDescent="0.3">
      <c r="A940" t="s">
        <v>2032</v>
      </c>
      <c r="B940" t="s">
        <v>2033</v>
      </c>
      <c r="C940" t="str">
        <f>IFERROR(VLOOKUP(Table1[[#This Row],[Ticker]],[1]!Table2[[Symbol]:[Industry]],2,FALSE),"-")</f>
        <v>-</v>
      </c>
      <c r="D940" t="s">
        <v>1401</v>
      </c>
      <c r="E940">
        <v>3181.04884128</v>
      </c>
      <c r="F940">
        <v>216.2</v>
      </c>
      <c r="K940">
        <v>198.53034696656701</v>
      </c>
      <c r="L940">
        <v>172.215069946667</v>
      </c>
      <c r="M940">
        <v>81.1750791682543</v>
      </c>
      <c r="N940">
        <v>1</v>
      </c>
      <c r="Q940">
        <v>0.14788253940821999</v>
      </c>
    </row>
    <row r="941" spans="1:17" hidden="1" x14ac:dyDescent="0.3">
      <c r="A941" t="s">
        <v>2034</v>
      </c>
      <c r="B941" t="s">
        <v>2035</v>
      </c>
      <c r="C941" t="str">
        <f>IFERROR(VLOOKUP(Table1[[#This Row],[Ticker]],[1]!Table2[[Symbol]:[Industry]],2,FALSE),"-")</f>
        <v>-</v>
      </c>
      <c r="D941" t="s">
        <v>257</v>
      </c>
      <c r="E941">
        <v>3179.1714300599901</v>
      </c>
      <c r="F941">
        <v>258.45</v>
      </c>
      <c r="G941">
        <v>667.49619361648502</v>
      </c>
      <c r="H941">
        <v>4.7404789503220304</v>
      </c>
      <c r="I941">
        <v>142.488215100036</v>
      </c>
      <c r="J941">
        <v>-5.5909524772667902</v>
      </c>
      <c r="K941">
        <v>220.73028569561399</v>
      </c>
      <c r="L941">
        <v>144.284304237463</v>
      </c>
      <c r="M941">
        <v>54.812666305194902</v>
      </c>
      <c r="N941">
        <v>0.88947566070264095</v>
      </c>
      <c r="O941">
        <v>15.9218417488876</v>
      </c>
      <c r="P941">
        <v>697.56210461348496</v>
      </c>
      <c r="Q941">
        <v>0.27506354710745401</v>
      </c>
    </row>
    <row r="942" spans="1:17" x14ac:dyDescent="0.3">
      <c r="A942" t="s">
        <v>2036</v>
      </c>
      <c r="B942" t="s">
        <v>2037</v>
      </c>
      <c r="C942" t="str">
        <f>IFERROR(VLOOKUP(Table1[[#This Row],[Ticker]],[1]!Table2[[Symbol]:[Industry]],2,FALSE),"-")</f>
        <v>-</v>
      </c>
      <c r="D942" t="s">
        <v>252</v>
      </c>
      <c r="E942">
        <v>3175.7799681249999</v>
      </c>
      <c r="F942">
        <v>1099.25</v>
      </c>
      <c r="G942">
        <v>-8.3462786196334697</v>
      </c>
      <c r="H942">
        <v>9.8910492130424004</v>
      </c>
      <c r="I942">
        <v>26.8934243116476</v>
      </c>
      <c r="J942">
        <v>17.220199253345299</v>
      </c>
      <c r="K942">
        <v>887.667482365247</v>
      </c>
      <c r="L942">
        <v>845.76100038727304</v>
      </c>
      <c r="M942">
        <v>84.538375179716198</v>
      </c>
      <c r="N942">
        <v>2.5052676117622799</v>
      </c>
      <c r="O942">
        <v>4.9806686377075096</v>
      </c>
      <c r="P942">
        <v>66.225616210494493</v>
      </c>
      <c r="Q942">
        <v>-1.1447733921575E-2</v>
      </c>
    </row>
    <row r="943" spans="1:17" hidden="1" x14ac:dyDescent="0.3">
      <c r="A943" t="s">
        <v>2038</v>
      </c>
      <c r="B943" t="s">
        <v>2039</v>
      </c>
      <c r="C943" t="str">
        <f>IFERROR(VLOOKUP(Table1[[#This Row],[Ticker]],[1]!Table2[[Symbol]:[Industry]],2,FALSE),"-")</f>
        <v>-</v>
      </c>
      <c r="D943" t="s">
        <v>21</v>
      </c>
      <c r="E943">
        <v>3168.3639303700002</v>
      </c>
      <c r="F943">
        <v>800.05</v>
      </c>
      <c r="G943">
        <v>99.273346563555705</v>
      </c>
      <c r="H943">
        <v>15.2378112894471</v>
      </c>
      <c r="I943">
        <v>16.0176486568405</v>
      </c>
      <c r="J943">
        <v>11.172386474660399</v>
      </c>
      <c r="K943">
        <v>682.80439981447205</v>
      </c>
      <c r="L943">
        <v>568.39792824825201</v>
      </c>
      <c r="M943">
        <v>70.915378021063603</v>
      </c>
      <c r="N943">
        <v>2.0726207613833099</v>
      </c>
      <c r="O943">
        <v>5.1184300981188704</v>
      </c>
      <c r="P943">
        <v>167.97856305476401</v>
      </c>
      <c r="Q943">
        <v>0.14301697529433099</v>
      </c>
    </row>
    <row r="944" spans="1:17" hidden="1" x14ac:dyDescent="0.3">
      <c r="A944" t="s">
        <v>2040</v>
      </c>
      <c r="B944" t="s">
        <v>2041</v>
      </c>
      <c r="C944" t="str">
        <f>IFERROR(VLOOKUP(Table1[[#This Row],[Ticker]],[1]!Table2[[Symbol]:[Industry]],2,FALSE),"-")</f>
        <v>-</v>
      </c>
      <c r="D944" t="s">
        <v>231</v>
      </c>
      <c r="E944">
        <v>3162.7889708099901</v>
      </c>
      <c r="F944">
        <v>141.88999999999999</v>
      </c>
      <c r="G944">
        <v>38.2496287420269</v>
      </c>
      <c r="H944">
        <v>17.562162774684101</v>
      </c>
      <c r="I944">
        <v>36.005614009309397</v>
      </c>
      <c r="J944">
        <v>2.9280545048899098</v>
      </c>
      <c r="K944">
        <v>120.45783606587899</v>
      </c>
      <c r="L944">
        <v>95.321320038331194</v>
      </c>
      <c r="M944">
        <v>62.533687050127803</v>
      </c>
      <c r="N944">
        <v>1.2226980667634899</v>
      </c>
      <c r="O944">
        <v>8.2881105081401092</v>
      </c>
      <c r="P944">
        <v>104.15827338129399</v>
      </c>
      <c r="Q944">
        <v>0.26865957891874898</v>
      </c>
    </row>
    <row r="945" spans="1:17" hidden="1" x14ac:dyDescent="0.3">
      <c r="A945" t="s">
        <v>2042</v>
      </c>
      <c r="B945" t="s">
        <v>2043</v>
      </c>
      <c r="C945" t="str">
        <f>IFERROR(VLOOKUP(Table1[[#This Row],[Ticker]],[1]!Table2[[Symbol]:[Industry]],2,FALSE),"-")</f>
        <v>-</v>
      </c>
      <c r="D945" t="s">
        <v>573</v>
      </c>
      <c r="E945">
        <v>3136.1345565400002</v>
      </c>
      <c r="F945">
        <v>4910.6000000000004</v>
      </c>
      <c r="G945">
        <v>7.4396893614226398</v>
      </c>
      <c r="H945">
        <v>-2.9545139371398101E-2</v>
      </c>
      <c r="I945">
        <v>26.537490553546601</v>
      </c>
      <c r="J945">
        <v>-1.3752719069011199</v>
      </c>
      <c r="K945">
        <v>4592.7664112498596</v>
      </c>
      <c r="L945">
        <v>3883.1824682809602</v>
      </c>
      <c r="M945">
        <v>54.519732087309897</v>
      </c>
      <c r="N945">
        <v>0.347159224357804</v>
      </c>
      <c r="O945">
        <v>10.495662444507699</v>
      </c>
      <c r="P945">
        <v>72.177907119440405</v>
      </c>
      <c r="Q945">
        <v>0.13318243288443099</v>
      </c>
    </row>
    <row r="946" spans="1:17" hidden="1" x14ac:dyDescent="0.3">
      <c r="A946" t="s">
        <v>2044</v>
      </c>
      <c r="B946" t="s">
        <v>2045</v>
      </c>
      <c r="C946" t="str">
        <f>IFERROR(VLOOKUP(Table1[[#This Row],[Ticker]],[1]!Table2[[Symbol]:[Industry]],2,FALSE),"-")</f>
        <v>-</v>
      </c>
      <c r="D946" t="s">
        <v>46</v>
      </c>
      <c r="E946">
        <v>3135.8488537950002</v>
      </c>
      <c r="F946">
        <v>370.65</v>
      </c>
      <c r="G946">
        <v>35.550710986913799</v>
      </c>
      <c r="H946">
        <v>19.585313586954499</v>
      </c>
      <c r="I946">
        <v>23.609373653576501</v>
      </c>
      <c r="J946">
        <v>-3.16065101341849</v>
      </c>
      <c r="K946">
        <v>335.946930381752</v>
      </c>
      <c r="L946">
        <v>288.93287503421999</v>
      </c>
      <c r="M946">
        <v>51.341050966443902</v>
      </c>
      <c r="N946">
        <v>1.7188341583548601</v>
      </c>
      <c r="O946">
        <v>9.2405234048293394</v>
      </c>
      <c r="P946">
        <v>97.891083822744207</v>
      </c>
      <c r="Q946">
        <v>8.4096006149537994E-2</v>
      </c>
    </row>
    <row r="947" spans="1:17" x14ac:dyDescent="0.3">
      <c r="A947" t="s">
        <v>2046</v>
      </c>
      <c r="B947" t="s">
        <v>2047</v>
      </c>
      <c r="C947" t="str">
        <f>IFERROR(VLOOKUP(Table1[[#This Row],[Ticker]],[1]!Table2[[Symbol]:[Industry]],2,FALSE),"-")</f>
        <v>-</v>
      </c>
      <c r="D947" t="s">
        <v>257</v>
      </c>
      <c r="E947">
        <v>3127.6923019999999</v>
      </c>
      <c r="F947">
        <v>322.7</v>
      </c>
      <c r="G947">
        <v>-11.8391295351941</v>
      </c>
      <c r="H947">
        <v>-2.1145898869883601</v>
      </c>
      <c r="I947">
        <v>-13.1304122008713</v>
      </c>
      <c r="J947">
        <v>1.4514634875910699</v>
      </c>
      <c r="K947">
        <v>321.568062083489</v>
      </c>
      <c r="L947">
        <v>306.16759237915198</v>
      </c>
      <c r="M947">
        <v>58.926384410193698</v>
      </c>
      <c r="N947">
        <v>0.46607244075538201</v>
      </c>
      <c r="O947">
        <v>24.434459250077399</v>
      </c>
      <c r="P947">
        <v>31.6336936569447</v>
      </c>
      <c r="Q947">
        <v>8.4659096562583996E-2</v>
      </c>
    </row>
    <row r="948" spans="1:17" hidden="1" x14ac:dyDescent="0.3">
      <c r="A948" t="s">
        <v>2048</v>
      </c>
      <c r="B948" t="s">
        <v>2049</v>
      </c>
      <c r="C948" t="str">
        <f>IFERROR(VLOOKUP(Table1[[#This Row],[Ticker]],[1]!Table2[[Symbol]:[Industry]],2,FALSE),"-")</f>
        <v>-</v>
      </c>
      <c r="D948" t="s">
        <v>127</v>
      </c>
      <c r="E948">
        <v>3113.3668328700001</v>
      </c>
      <c r="F948">
        <v>18.03</v>
      </c>
      <c r="G948">
        <v>35.956188450513501</v>
      </c>
      <c r="H948">
        <v>-2.6067072983636899</v>
      </c>
      <c r="I948">
        <v>-38.6097497918648</v>
      </c>
      <c r="J948">
        <v>-5.79804646181256</v>
      </c>
      <c r="K948">
        <v>18.355340333142799</v>
      </c>
      <c r="L948">
        <v>17.886820101861801</v>
      </c>
      <c r="M948">
        <v>52.418354652070001</v>
      </c>
      <c r="N948">
        <v>1.6741294127933399</v>
      </c>
      <c r="O948">
        <v>88.297282307265604</v>
      </c>
      <c r="P948">
        <v>106.529209621993</v>
      </c>
      <c r="Q948">
        <v>9.6058783197861999E-2</v>
      </c>
    </row>
    <row r="949" spans="1:17" hidden="1" x14ac:dyDescent="0.3">
      <c r="A949" t="s">
        <v>2050</v>
      </c>
      <c r="B949" t="s">
        <v>2051</v>
      </c>
      <c r="C949" t="str">
        <f>IFERROR(VLOOKUP(Table1[[#This Row],[Ticker]],[1]!Table2[[Symbol]:[Industry]],2,FALSE),"-")</f>
        <v>-</v>
      </c>
      <c r="D949" t="s">
        <v>535</v>
      </c>
      <c r="E949">
        <v>3113.1338674949998</v>
      </c>
      <c r="F949">
        <v>793.55</v>
      </c>
      <c r="G949">
        <v>100.01527195457901</v>
      </c>
      <c r="H949">
        <v>8.2618536138742193</v>
      </c>
      <c r="I949">
        <v>12.9400996498181</v>
      </c>
      <c r="J949">
        <v>-6.4500967556142701</v>
      </c>
      <c r="K949">
        <v>672.40486453335495</v>
      </c>
      <c r="L949">
        <v>558.19671172496896</v>
      </c>
      <c r="M949">
        <v>62.721272213698199</v>
      </c>
      <c r="N949">
        <v>1.4372569236633701</v>
      </c>
      <c r="O949">
        <v>5.6518177808581704</v>
      </c>
      <c r="P949">
        <v>156.85385984787101</v>
      </c>
      <c r="Q949">
        <v>0.15079447085978101</v>
      </c>
    </row>
    <row r="950" spans="1:17" hidden="1" x14ac:dyDescent="0.3">
      <c r="A950" t="s">
        <v>2052</v>
      </c>
      <c r="B950" t="s">
        <v>2053</v>
      </c>
      <c r="C950" t="str">
        <f>IFERROR(VLOOKUP(Table1[[#This Row],[Ticker]],[1]!Table2[[Symbol]:[Industry]],2,FALSE),"-")</f>
        <v>-</v>
      </c>
      <c r="D950" t="s">
        <v>156</v>
      </c>
      <c r="E950">
        <v>3096.9560971599999</v>
      </c>
      <c r="F950">
        <v>324.2</v>
      </c>
      <c r="G950">
        <v>5.5258915960569901</v>
      </c>
      <c r="H950">
        <v>-5.6058134199887997</v>
      </c>
      <c r="I950">
        <v>-32.273356345876898</v>
      </c>
      <c r="J950">
        <v>1.9206110900334701</v>
      </c>
      <c r="K950">
        <v>356.342876755009</v>
      </c>
      <c r="L950">
        <v>345.95526699240997</v>
      </c>
      <c r="M950">
        <v>37.205314968869899</v>
      </c>
      <c r="N950">
        <v>1.4638272698297401</v>
      </c>
      <c r="O950">
        <v>49.043800123380599</v>
      </c>
      <c r="P950">
        <v>39.681171908659998</v>
      </c>
      <c r="Q950">
        <v>8.2022402325565E-2</v>
      </c>
    </row>
    <row r="951" spans="1:17" x14ac:dyDescent="0.3">
      <c r="A951" t="s">
        <v>2054</v>
      </c>
      <c r="B951" t="s">
        <v>2055</v>
      </c>
      <c r="C951" t="str">
        <f>IFERROR(VLOOKUP(Table1[[#This Row],[Ticker]],[1]!Table2[[Symbol]:[Industry]],2,FALSE),"-")</f>
        <v>-</v>
      </c>
      <c r="D951" t="s">
        <v>195</v>
      </c>
      <c r="E951">
        <v>3091.7626334000001</v>
      </c>
      <c r="F951">
        <v>197.2</v>
      </c>
      <c r="G951">
        <v>-4.9390074437008202</v>
      </c>
      <c r="H951">
        <v>7.0959465364324297</v>
      </c>
      <c r="I951">
        <v>-38.964017600998098</v>
      </c>
      <c r="J951">
        <v>4.9698299618089701</v>
      </c>
      <c r="K951">
        <v>185.39869178191</v>
      </c>
      <c r="L951">
        <v>184.88203630760799</v>
      </c>
      <c r="M951">
        <v>56.704394215029602</v>
      </c>
      <c r="N951">
        <v>1.20018840553345</v>
      </c>
      <c r="O951">
        <v>43.509127789046602</v>
      </c>
      <c r="P951">
        <v>48.2706766917293</v>
      </c>
      <c r="Q951">
        <v>-1.1601506018930001E-3</v>
      </c>
    </row>
    <row r="952" spans="1:17" hidden="1" x14ac:dyDescent="0.3">
      <c r="A952" t="s">
        <v>2056</v>
      </c>
      <c r="B952" t="s">
        <v>2057</v>
      </c>
      <c r="C952" t="str">
        <f>IFERROR(VLOOKUP(Table1[[#This Row],[Ticker]],[1]!Table2[[Symbol]:[Industry]],2,FALSE),"-")</f>
        <v>-</v>
      </c>
      <c r="D952" t="s">
        <v>204</v>
      </c>
      <c r="E952">
        <v>3089.8699683750001</v>
      </c>
      <c r="F952">
        <v>2044.65</v>
      </c>
      <c r="G952">
        <v>-38.6746941012577</v>
      </c>
      <c r="H952">
        <v>-1.97415675344213</v>
      </c>
      <c r="I952">
        <v>-11.2591535643699</v>
      </c>
      <c r="J952">
        <v>0.44837950551300099</v>
      </c>
      <c r="K952">
        <v>1997.9836713994</v>
      </c>
      <c r="L952">
        <v>2027.6232250360499</v>
      </c>
      <c r="M952">
        <v>65.133604290981495</v>
      </c>
      <c r="N952">
        <v>0.58277534535227804</v>
      </c>
      <c r="O952">
        <v>20.313990169466599</v>
      </c>
      <c r="P952">
        <v>17.363602445254401</v>
      </c>
      <c r="Q952">
        <v>4.5449907184437997E-2</v>
      </c>
    </row>
    <row r="953" spans="1:17" hidden="1" x14ac:dyDescent="0.3">
      <c r="A953" t="s">
        <v>2058</v>
      </c>
      <c r="B953" t="s">
        <v>2059</v>
      </c>
      <c r="C953" t="str">
        <f>IFERROR(VLOOKUP(Table1[[#This Row],[Ticker]],[1]!Table2[[Symbol]:[Industry]],2,FALSE),"-")</f>
        <v>-</v>
      </c>
      <c r="D953" t="s">
        <v>204</v>
      </c>
      <c r="E953">
        <v>3070.1142741599901</v>
      </c>
      <c r="F953">
        <v>989.15</v>
      </c>
      <c r="G953">
        <v>12.0635523265142</v>
      </c>
      <c r="H953">
        <v>5.7171153466937001</v>
      </c>
      <c r="I953">
        <v>40.408212920820397</v>
      </c>
      <c r="J953">
        <v>-3.01788059717137</v>
      </c>
      <c r="K953">
        <v>901.16533569607702</v>
      </c>
      <c r="L953">
        <v>739.65975684458499</v>
      </c>
      <c r="M953">
        <v>53.498420187206001</v>
      </c>
      <c r="N953">
        <v>0.53133458128563404</v>
      </c>
      <c r="O953">
        <v>15.017944699994899</v>
      </c>
      <c r="P953">
        <v>79.177610723666305</v>
      </c>
      <c r="Q953">
        <v>8.2260713762930995E-2</v>
      </c>
    </row>
    <row r="954" spans="1:17" x14ac:dyDescent="0.3">
      <c r="A954" t="s">
        <v>2060</v>
      </c>
      <c r="B954" t="s">
        <v>2061</v>
      </c>
      <c r="C954" t="str">
        <f>IFERROR(VLOOKUP(Table1[[#This Row],[Ticker]],[1]!Table2[[Symbol]:[Industry]],2,FALSE),"-")</f>
        <v>-</v>
      </c>
      <c r="D954" t="s">
        <v>92</v>
      </c>
      <c r="E954">
        <v>3059.7157634999999</v>
      </c>
      <c r="F954">
        <v>711.15</v>
      </c>
      <c r="G954">
        <v>-58.210803388634098</v>
      </c>
      <c r="H954">
        <v>-3.3888266691995801</v>
      </c>
      <c r="I954">
        <v>-26.292786125930402</v>
      </c>
      <c r="J954">
        <v>-3.50419481760331</v>
      </c>
      <c r="K954">
        <v>734.59446581085194</v>
      </c>
      <c r="L954">
        <v>785.49568711282802</v>
      </c>
      <c r="M954">
        <v>48.187619076572197</v>
      </c>
      <c r="N954">
        <v>0.278547754367233</v>
      </c>
      <c r="O954">
        <v>47.929410110384502</v>
      </c>
      <c r="P954">
        <v>14.924046541693601</v>
      </c>
    </row>
    <row r="955" spans="1:17" hidden="1" x14ac:dyDescent="0.3">
      <c r="A955" t="s">
        <v>2062</v>
      </c>
      <c r="B955" t="s">
        <v>2063</v>
      </c>
      <c r="C955" t="str">
        <f>IFERROR(VLOOKUP(Table1[[#This Row],[Ticker]],[1]!Table2[[Symbol]:[Industry]],2,FALSE),"-")</f>
        <v>-</v>
      </c>
      <c r="D955" t="s">
        <v>2064</v>
      </c>
      <c r="E955">
        <v>3043.2446335200002</v>
      </c>
      <c r="F955">
        <v>263.85000000000002</v>
      </c>
      <c r="G955">
        <v>8.8025100556312701</v>
      </c>
      <c r="H955">
        <v>-6.1831382964281003</v>
      </c>
      <c r="I955">
        <v>2.5607505060390099</v>
      </c>
      <c r="J955">
        <v>-3.7330606290709598</v>
      </c>
      <c r="K955">
        <v>277.60167233163003</v>
      </c>
      <c r="M955">
        <v>32.078335325426302</v>
      </c>
      <c r="N955">
        <v>0.415677240137867</v>
      </c>
      <c r="O955">
        <v>25.071063104036298</v>
      </c>
      <c r="P955">
        <v>143.74133949191599</v>
      </c>
    </row>
    <row r="956" spans="1:17" hidden="1" x14ac:dyDescent="0.3">
      <c r="A956" t="s">
        <v>2065</v>
      </c>
      <c r="B956" t="s">
        <v>2066</v>
      </c>
      <c r="C956" t="str">
        <f>IFERROR(VLOOKUP(Table1[[#This Row],[Ticker]],[1]!Table2[[Symbol]:[Industry]],2,FALSE),"-")</f>
        <v>-</v>
      </c>
      <c r="D956" t="s">
        <v>1401</v>
      </c>
      <c r="E956">
        <v>3039.3802338299902</v>
      </c>
      <c r="F956">
        <v>402.45</v>
      </c>
      <c r="G956">
        <v>24.070435230498699</v>
      </c>
      <c r="H956">
        <v>-1.62709806469385</v>
      </c>
      <c r="I956">
        <v>3.2204506795525099</v>
      </c>
      <c r="J956">
        <v>-8.72500671959987</v>
      </c>
      <c r="K956">
        <v>395.845281483017</v>
      </c>
      <c r="L956">
        <v>341.434581572002</v>
      </c>
      <c r="M956">
        <v>32.0935716190262</v>
      </c>
      <c r="N956">
        <v>0.44915777017693898</v>
      </c>
      <c r="O956">
        <v>12.274816747421999</v>
      </c>
      <c r="P956">
        <v>62.245515017133599</v>
      </c>
      <c r="Q956">
        <v>3.2861344637933998E-2</v>
      </c>
    </row>
    <row r="957" spans="1:17" hidden="1" x14ac:dyDescent="0.3">
      <c r="A957" t="s">
        <v>2067</v>
      </c>
      <c r="B957" t="s">
        <v>2068</v>
      </c>
      <c r="C957" t="str">
        <f>IFERROR(VLOOKUP(Table1[[#This Row],[Ticker]],[1]!Table2[[Symbol]:[Industry]],2,FALSE),"-")</f>
        <v>-</v>
      </c>
      <c r="D957" t="s">
        <v>46</v>
      </c>
      <c r="E957">
        <v>3021.2459159999999</v>
      </c>
      <c r="F957">
        <v>242.39</v>
      </c>
      <c r="G957">
        <v>36.296477472457397</v>
      </c>
      <c r="H957">
        <v>-7.0122544419356698</v>
      </c>
      <c r="I957">
        <v>23.597481223090799</v>
      </c>
      <c r="J957">
        <v>-6.3441847589137597</v>
      </c>
      <c r="K957">
        <v>233.31175226498701</v>
      </c>
      <c r="L957">
        <v>204.615540804452</v>
      </c>
      <c r="M957">
        <v>39.0134649201621</v>
      </c>
      <c r="N957">
        <v>0.50184560717168802</v>
      </c>
      <c r="O957">
        <v>22.529807335286101</v>
      </c>
      <c r="P957">
        <v>71.907801418439703</v>
      </c>
    </row>
    <row r="958" spans="1:17" hidden="1" x14ac:dyDescent="0.3">
      <c r="A958" t="s">
        <v>2069</v>
      </c>
      <c r="B958" t="s">
        <v>2070</v>
      </c>
      <c r="C958" t="str">
        <f>IFERROR(VLOOKUP(Table1[[#This Row],[Ticker]],[1]!Table2[[Symbol]:[Industry]],2,FALSE),"-")</f>
        <v>-</v>
      </c>
      <c r="D958" t="s">
        <v>1401</v>
      </c>
      <c r="E958">
        <v>3017.7956337549999</v>
      </c>
      <c r="F958">
        <v>3324.05</v>
      </c>
      <c r="G958">
        <v>45.916829824134197</v>
      </c>
      <c r="H958">
        <v>6.7785847006679996</v>
      </c>
      <c r="I958">
        <v>37.102937308435898</v>
      </c>
      <c r="J958">
        <v>-8.9585397786475604E-2</v>
      </c>
      <c r="K958">
        <v>2869.47223859935</v>
      </c>
      <c r="L958">
        <v>2383.7528221257598</v>
      </c>
      <c r="M958">
        <v>71.893185328061406</v>
      </c>
      <c r="N958">
        <v>0.648640786653218</v>
      </c>
      <c r="O958">
        <v>2.2382334802424499</v>
      </c>
      <c r="P958">
        <v>94.037125678594293</v>
      </c>
      <c r="Q958">
        <v>0.19148323120379601</v>
      </c>
    </row>
    <row r="959" spans="1:17" hidden="1" x14ac:dyDescent="0.3">
      <c r="A959" t="s">
        <v>2071</v>
      </c>
      <c r="B959" t="s">
        <v>2072</v>
      </c>
      <c r="C959" t="str">
        <f>IFERROR(VLOOKUP(Table1[[#This Row],[Ticker]],[1]!Table2[[Symbol]:[Industry]],2,FALSE),"-")</f>
        <v>-</v>
      </c>
      <c r="D959" t="s">
        <v>54</v>
      </c>
      <c r="E959">
        <v>3017.0498746950002</v>
      </c>
      <c r="F959">
        <v>138.35</v>
      </c>
      <c r="G959">
        <v>80.833479246902101</v>
      </c>
      <c r="H959">
        <v>-1.9814036906150201</v>
      </c>
      <c r="I959">
        <v>11.287601829983201</v>
      </c>
      <c r="J959">
        <v>-6.81360390277443</v>
      </c>
      <c r="K959">
        <v>132.78552176034</v>
      </c>
      <c r="L959">
        <v>109.292038078164</v>
      </c>
      <c r="M959">
        <v>38.873765715403998</v>
      </c>
      <c r="N959">
        <v>1.0017251858221501</v>
      </c>
      <c r="O959">
        <v>16.3715215034333</v>
      </c>
      <c r="P959">
        <v>127.736625514403</v>
      </c>
      <c r="Q959">
        <v>5.8050047987058997E-2</v>
      </c>
    </row>
    <row r="960" spans="1:17" hidden="1" x14ac:dyDescent="0.3">
      <c r="A960" t="s">
        <v>2073</v>
      </c>
      <c r="B960" t="s">
        <v>2074</v>
      </c>
      <c r="C960" t="str">
        <f>IFERROR(VLOOKUP(Table1[[#This Row],[Ticker]],[1]!Table2[[Symbol]:[Industry]],2,FALSE),"-")</f>
        <v>-</v>
      </c>
      <c r="D960" t="s">
        <v>276</v>
      </c>
      <c r="E960">
        <v>3013.0461737750002</v>
      </c>
      <c r="F960">
        <v>560.45000000000005</v>
      </c>
      <c r="G960">
        <v>123.726599078623</v>
      </c>
      <c r="H960">
        <v>-11.086989085529501</v>
      </c>
      <c r="I960">
        <v>67.335697427183703</v>
      </c>
      <c r="J960">
        <v>-0.69897684223733103</v>
      </c>
      <c r="K960">
        <v>612.00035411314195</v>
      </c>
      <c r="L960">
        <v>473.09870630560999</v>
      </c>
      <c r="M960">
        <v>37.716475207735499</v>
      </c>
      <c r="N960">
        <v>0.24331584376749199</v>
      </c>
      <c r="O960">
        <v>62.155410830582497</v>
      </c>
      <c r="P960">
        <v>188.89175257731901</v>
      </c>
      <c r="Q960">
        <v>0.18836460615588199</v>
      </c>
    </row>
    <row r="961" spans="1:17" hidden="1" x14ac:dyDescent="0.3">
      <c r="A961" t="s">
        <v>2075</v>
      </c>
      <c r="B961" t="s">
        <v>2076</v>
      </c>
      <c r="C961" t="str">
        <f>IFERROR(VLOOKUP(Table1[[#This Row],[Ticker]],[1]!Table2[[Symbol]:[Industry]],2,FALSE),"-")</f>
        <v>-</v>
      </c>
      <c r="D961" t="s">
        <v>54</v>
      </c>
      <c r="E961">
        <v>3010.8267576150001</v>
      </c>
      <c r="F961">
        <v>709.95</v>
      </c>
      <c r="G961">
        <v>83.793735198348699</v>
      </c>
      <c r="H961">
        <v>3.8235343886334898</v>
      </c>
      <c r="I961">
        <v>53.816027351514002</v>
      </c>
      <c r="J961">
        <v>-6.4271733771476196</v>
      </c>
      <c r="K961">
        <v>615.21360225060198</v>
      </c>
      <c r="L961">
        <v>483.86023305245402</v>
      </c>
      <c r="M961">
        <v>65.062344988901899</v>
      </c>
      <c r="N961">
        <v>0.47583907151215599</v>
      </c>
      <c r="O961">
        <v>6.6553982674836201</v>
      </c>
      <c r="P961">
        <v>169.38090049606399</v>
      </c>
      <c r="Q961">
        <v>-5.6376004759734998E-2</v>
      </c>
    </row>
    <row r="962" spans="1:17" x14ac:dyDescent="0.3">
      <c r="A962" t="s">
        <v>2077</v>
      </c>
      <c r="B962" t="s">
        <v>2078</v>
      </c>
      <c r="C962" t="str">
        <f>IFERROR(VLOOKUP(Table1[[#This Row],[Ticker]],[1]!Table2[[Symbol]:[Industry]],2,FALSE),"-")</f>
        <v>-</v>
      </c>
      <c r="D962" t="s">
        <v>77</v>
      </c>
      <c r="E962">
        <v>2997.1240756399998</v>
      </c>
      <c r="F962">
        <v>229.3</v>
      </c>
      <c r="G962">
        <v>-35.781371523315997</v>
      </c>
      <c r="H962">
        <v>-8.2956343354226902</v>
      </c>
      <c r="I962">
        <v>-21.841648128820299</v>
      </c>
      <c r="J962">
        <v>-2.8681238390591202</v>
      </c>
      <c r="K962">
        <v>234.78716842533001</v>
      </c>
      <c r="L962">
        <v>235.69300911253299</v>
      </c>
      <c r="M962">
        <v>43.845041854933001</v>
      </c>
      <c r="N962">
        <v>0.24089906138870801</v>
      </c>
      <c r="O962">
        <v>33.013519406890502</v>
      </c>
      <c r="P962">
        <v>18.195876288659701</v>
      </c>
      <c r="Q962">
        <v>-5.5718739976774997E-2</v>
      </c>
    </row>
    <row r="963" spans="1:17" hidden="1" x14ac:dyDescent="0.3">
      <c r="A963" t="s">
        <v>2079</v>
      </c>
      <c r="B963" t="s">
        <v>2080</v>
      </c>
      <c r="C963" t="str">
        <f>IFERROR(VLOOKUP(Table1[[#This Row],[Ticker]],[1]!Table2[[Symbol]:[Industry]],2,FALSE),"-")</f>
        <v>-</v>
      </c>
      <c r="D963" t="s">
        <v>118</v>
      </c>
      <c r="E963">
        <v>2990.1013408499998</v>
      </c>
      <c r="F963">
        <v>4159.95</v>
      </c>
      <c r="G963">
        <v>29.364959942924902</v>
      </c>
      <c r="H963">
        <v>-9.3282532239049001</v>
      </c>
      <c r="I963">
        <v>1.65469548261135</v>
      </c>
      <c r="J963">
        <v>1.8905733953191799</v>
      </c>
      <c r="K963">
        <v>4209.6743972290897</v>
      </c>
      <c r="L963">
        <v>3812.3358523762399</v>
      </c>
      <c r="M963">
        <v>53.878441999396301</v>
      </c>
      <c r="N963">
        <v>1.15995292561008</v>
      </c>
      <c r="O963">
        <v>23.631293645356301</v>
      </c>
      <c r="P963">
        <v>95.009844365272798</v>
      </c>
      <c r="Q963">
        <v>0.13555239756114201</v>
      </c>
    </row>
    <row r="964" spans="1:17" hidden="1" x14ac:dyDescent="0.3">
      <c r="A964" t="s">
        <v>2081</v>
      </c>
      <c r="B964" t="s">
        <v>2082</v>
      </c>
      <c r="C964" t="str">
        <f>IFERROR(VLOOKUP(Table1[[#This Row],[Ticker]],[1]!Table2[[Symbol]:[Industry]],2,FALSE),"-")</f>
        <v>-</v>
      </c>
      <c r="D964" t="s">
        <v>127</v>
      </c>
      <c r="E964">
        <v>2986.3502199999998</v>
      </c>
      <c r="F964">
        <v>588.20000000000005</v>
      </c>
      <c r="G964">
        <v>-51.607861110378899</v>
      </c>
      <c r="H964">
        <v>-4.2217283842110902</v>
      </c>
      <c r="I964">
        <v>-23.110727334755801</v>
      </c>
      <c r="J964">
        <v>-3.8849536251913701</v>
      </c>
      <c r="K964">
        <v>591.48906515362899</v>
      </c>
      <c r="L964">
        <v>636.96447651446601</v>
      </c>
      <c r="M964">
        <v>43.6100596081438</v>
      </c>
      <c r="N964">
        <v>0.74362979855008404</v>
      </c>
      <c r="O964">
        <v>46.038762325739498</v>
      </c>
      <c r="P964">
        <v>17.405189620758499</v>
      </c>
      <c r="Q964">
        <v>3.5652377606129E-2</v>
      </c>
    </row>
    <row r="965" spans="1:17" hidden="1" x14ac:dyDescent="0.3">
      <c r="A965" t="s">
        <v>2083</v>
      </c>
      <c r="B965" t="s">
        <v>2084</v>
      </c>
      <c r="C965" t="str">
        <f>IFERROR(VLOOKUP(Table1[[#This Row],[Ticker]],[1]!Table2[[Symbol]:[Industry]],2,FALSE),"-")</f>
        <v>-</v>
      </c>
      <c r="D965" t="s">
        <v>1406</v>
      </c>
      <c r="E965">
        <v>2975.2029607499999</v>
      </c>
      <c r="F965">
        <v>564.75</v>
      </c>
      <c r="G965">
        <v>70.271087938792505</v>
      </c>
      <c r="H965">
        <v>4.9659002954374696</v>
      </c>
      <c r="I965">
        <v>72.721141944612199</v>
      </c>
      <c r="J965">
        <v>-0.60443731371690701</v>
      </c>
      <c r="K965">
        <v>475.72740106971497</v>
      </c>
      <c r="L965">
        <v>353.97776782881402</v>
      </c>
      <c r="M965">
        <v>68.751538957902</v>
      </c>
      <c r="N965">
        <v>1.27630046468842</v>
      </c>
      <c r="O965">
        <v>8.6675520141655493</v>
      </c>
      <c r="P965">
        <v>166.83203401842599</v>
      </c>
      <c r="Q965">
        <v>9.9614842622196997E-2</v>
      </c>
    </row>
    <row r="966" spans="1:17" hidden="1" x14ac:dyDescent="0.3">
      <c r="A966" t="s">
        <v>2085</v>
      </c>
      <c r="B966" t="s">
        <v>2086</v>
      </c>
      <c r="C966" t="str">
        <f>IFERROR(VLOOKUP(Table1[[#This Row],[Ticker]],[1]!Table2[[Symbol]:[Industry]],2,FALSE),"-")</f>
        <v>-</v>
      </c>
      <c r="D966" t="s">
        <v>21</v>
      </c>
      <c r="E966">
        <v>2970.8753579999998</v>
      </c>
      <c r="F966">
        <v>293.7</v>
      </c>
      <c r="G966">
        <v>-38.727083442965103</v>
      </c>
      <c r="H966">
        <v>-2.9499007555218202</v>
      </c>
      <c r="I966">
        <v>-3.5951563375176101</v>
      </c>
      <c r="J966">
        <v>0.35216009710944601</v>
      </c>
      <c r="K966">
        <v>286.90774396169201</v>
      </c>
      <c r="L966">
        <v>283.60802333305998</v>
      </c>
      <c r="M966">
        <v>55.826753803384797</v>
      </c>
      <c r="N966">
        <v>0.45560343418823201</v>
      </c>
      <c r="O966">
        <v>36.942458290772898</v>
      </c>
      <c r="P966">
        <v>39.890450107168299</v>
      </c>
      <c r="Q966">
        <v>0.119757942883125</v>
      </c>
    </row>
    <row r="967" spans="1:17" hidden="1" x14ac:dyDescent="0.3">
      <c r="A967" t="s">
        <v>2087</v>
      </c>
      <c r="B967" t="s">
        <v>2088</v>
      </c>
      <c r="C967" t="str">
        <f>IFERROR(VLOOKUP(Table1[[#This Row],[Ticker]],[1]!Table2[[Symbol]:[Industry]],2,FALSE),"-")</f>
        <v>-</v>
      </c>
      <c r="D967" t="s">
        <v>138</v>
      </c>
      <c r="E967">
        <v>2970.8402421000001</v>
      </c>
      <c r="F967">
        <v>580.15</v>
      </c>
      <c r="G967">
        <v>17.536175251568501</v>
      </c>
      <c r="H967">
        <v>-3.5873075046899499</v>
      </c>
      <c r="I967">
        <v>-1.72452563350261</v>
      </c>
      <c r="J967">
        <v>-1.4046532241665599</v>
      </c>
      <c r="K967">
        <v>567.45571568856803</v>
      </c>
      <c r="L967">
        <v>488.51270979729298</v>
      </c>
      <c r="M967">
        <v>50.1106293197791</v>
      </c>
      <c r="N967">
        <v>0.28665014863482602</v>
      </c>
      <c r="O967">
        <v>11.591829699215699</v>
      </c>
      <c r="P967">
        <v>71.794492152798298</v>
      </c>
      <c r="Q967">
        <v>0.175705685745593</v>
      </c>
    </row>
    <row r="968" spans="1:17" hidden="1" x14ac:dyDescent="0.3">
      <c r="A968" t="s">
        <v>2089</v>
      </c>
      <c r="B968" t="s">
        <v>2090</v>
      </c>
      <c r="C968" t="str">
        <f>IFERROR(VLOOKUP(Table1[[#This Row],[Ticker]],[1]!Table2[[Symbol]:[Industry]],2,FALSE),"-")</f>
        <v>-</v>
      </c>
      <c r="D968" t="s">
        <v>77</v>
      </c>
      <c r="E968">
        <v>2969.5699994400002</v>
      </c>
      <c r="F968">
        <v>230.34</v>
      </c>
      <c r="G968">
        <v>50.947841458795303</v>
      </c>
      <c r="H968">
        <v>-4.3082238160030704</v>
      </c>
      <c r="I968">
        <v>5.7411003716332498</v>
      </c>
      <c r="J968">
        <v>-5.6509465144780702</v>
      </c>
      <c r="K968">
        <v>231.74325158641</v>
      </c>
      <c r="L968">
        <v>197.063748153186</v>
      </c>
      <c r="M968">
        <v>46.319263445903204</v>
      </c>
      <c r="N968">
        <v>0.41474306158903401</v>
      </c>
      <c r="O968">
        <v>22.336545975514401</v>
      </c>
      <c r="P968">
        <v>104.202127659574</v>
      </c>
      <c r="Q968">
        <v>5.0235022369810998E-2</v>
      </c>
    </row>
    <row r="969" spans="1:17" hidden="1" x14ac:dyDescent="0.3">
      <c r="A969" t="s">
        <v>2091</v>
      </c>
      <c r="B969" t="s">
        <v>2092</v>
      </c>
      <c r="C969" t="str">
        <f>IFERROR(VLOOKUP(Table1[[#This Row],[Ticker]],[1]!Table2[[Symbol]:[Industry]],2,FALSE),"-")</f>
        <v>-</v>
      </c>
      <c r="D969" t="s">
        <v>89</v>
      </c>
      <c r="E969">
        <v>2964.1785574</v>
      </c>
      <c r="F969">
        <v>1310.95</v>
      </c>
      <c r="G969">
        <v>122.769190256615</v>
      </c>
      <c r="H969">
        <v>1.50116329753892</v>
      </c>
      <c r="I969">
        <v>56.391239717735203</v>
      </c>
      <c r="J969">
        <v>-4.5538295530810897</v>
      </c>
      <c r="K969">
        <v>1288.0974074998601</v>
      </c>
      <c r="L969">
        <v>1027.58339899613</v>
      </c>
      <c r="M969">
        <v>47.551753057614903</v>
      </c>
      <c r="N969">
        <v>1.2563904176328999</v>
      </c>
      <c r="O969">
        <v>10.915748121591101</v>
      </c>
      <c r="P969">
        <v>171.98132780082901</v>
      </c>
      <c r="Q969">
        <v>0.177864624438484</v>
      </c>
    </row>
    <row r="970" spans="1:17" hidden="1" x14ac:dyDescent="0.3">
      <c r="A970" t="s">
        <v>2093</v>
      </c>
      <c r="B970" t="s">
        <v>2094</v>
      </c>
      <c r="C970" t="str">
        <f>IFERROR(VLOOKUP(Table1[[#This Row],[Ticker]],[1]!Table2[[Symbol]:[Industry]],2,FALSE),"-")</f>
        <v>-</v>
      </c>
      <c r="D970" t="s">
        <v>415</v>
      </c>
      <c r="E970">
        <v>2962.7183199999999</v>
      </c>
      <c r="F970">
        <v>1729.6</v>
      </c>
      <c r="G970">
        <v>303.254895717267</v>
      </c>
      <c r="H970">
        <v>-1.78105721810686</v>
      </c>
      <c r="I970">
        <v>119.247561823495</v>
      </c>
      <c r="J970">
        <v>4.4801087649661397</v>
      </c>
      <c r="K970">
        <v>1686.1067197054099</v>
      </c>
      <c r="L970">
        <v>1166.44400143759</v>
      </c>
      <c r="M970">
        <v>43.951815198596599</v>
      </c>
      <c r="N970">
        <v>0.43213007326809399</v>
      </c>
      <c r="O970">
        <v>25.994449583718701</v>
      </c>
      <c r="P970">
        <v>354.38066465256799</v>
      </c>
      <c r="Q970">
        <v>0.28511123390832399</v>
      </c>
    </row>
    <row r="971" spans="1:17" hidden="1" x14ac:dyDescent="0.3">
      <c r="A971" t="s">
        <v>2095</v>
      </c>
      <c r="B971" t="s">
        <v>2096</v>
      </c>
      <c r="C971" t="str">
        <f>IFERROR(VLOOKUP(Table1[[#This Row],[Ticker]],[1]!Table2[[Symbol]:[Industry]],2,FALSE),"-")</f>
        <v>-</v>
      </c>
      <c r="D971" t="s">
        <v>72</v>
      </c>
      <c r="E971">
        <v>2961.29855</v>
      </c>
      <c r="F971">
        <v>1104.55</v>
      </c>
      <c r="G971">
        <v>333.64105793666801</v>
      </c>
      <c r="H971">
        <v>10.756151543281</v>
      </c>
      <c r="I971">
        <v>20.965166693293099</v>
      </c>
      <c r="J971">
        <v>9.3266680230874996</v>
      </c>
      <c r="K971">
        <v>1050.19430416051</v>
      </c>
      <c r="L971">
        <v>920.70982762039796</v>
      </c>
      <c r="M971">
        <v>87.645335986230194</v>
      </c>
      <c r="N971">
        <v>1.30524558712019</v>
      </c>
      <c r="O971">
        <v>43.768955683309898</v>
      </c>
      <c r="P971">
        <v>397.993688007213</v>
      </c>
      <c r="Q971">
        <v>0.19204934018911601</v>
      </c>
    </row>
    <row r="972" spans="1:17" hidden="1" x14ac:dyDescent="0.3">
      <c r="A972" t="s">
        <v>2097</v>
      </c>
      <c r="B972" t="s">
        <v>2098</v>
      </c>
      <c r="C972" t="str">
        <f>IFERROR(VLOOKUP(Table1[[#This Row],[Ticker]],[1]!Table2[[Symbol]:[Industry]],2,FALSE),"-")</f>
        <v>-</v>
      </c>
      <c r="D972" t="s">
        <v>101</v>
      </c>
      <c r="E972">
        <v>2957.0971361400002</v>
      </c>
      <c r="F972">
        <v>785.05</v>
      </c>
      <c r="G972">
        <v>-23.999573092521398</v>
      </c>
      <c r="H972">
        <v>-3.00029128210282</v>
      </c>
      <c r="I972">
        <v>-30.777590563293401</v>
      </c>
      <c r="J972">
        <v>-4.0813614591694103</v>
      </c>
      <c r="K972">
        <v>810.57803888575495</v>
      </c>
      <c r="L972">
        <v>760.48294592057903</v>
      </c>
      <c r="M972">
        <v>44.025751139158402</v>
      </c>
      <c r="N972">
        <v>0.61020747386018603</v>
      </c>
      <c r="O972">
        <v>29.4185083752627</v>
      </c>
      <c r="P972">
        <v>46.150982034813303</v>
      </c>
      <c r="Q972">
        <v>6.1567249298282001E-2</v>
      </c>
    </row>
    <row r="973" spans="1:17" hidden="1" x14ac:dyDescent="0.3">
      <c r="A973" t="s">
        <v>2099</v>
      </c>
      <c r="B973" t="s">
        <v>2100</v>
      </c>
      <c r="C973" t="str">
        <f>IFERROR(VLOOKUP(Table1[[#This Row],[Ticker]],[1]!Table2[[Symbol]:[Industry]],2,FALSE),"-")</f>
        <v>-</v>
      </c>
      <c r="D973" t="s">
        <v>80</v>
      </c>
      <c r="E973">
        <v>2956.91313292</v>
      </c>
      <c r="F973">
        <v>518.6</v>
      </c>
      <c r="G973">
        <v>-20.829470765299401</v>
      </c>
      <c r="H973">
        <v>-14.849859712146801</v>
      </c>
      <c r="I973">
        <v>-3.7238250240814601</v>
      </c>
      <c r="J973">
        <v>-5.78276639063247</v>
      </c>
      <c r="M973">
        <v>40.074378156379602</v>
      </c>
      <c r="O973">
        <v>20.998843038951001</v>
      </c>
      <c r="P973">
        <v>10.293492131008</v>
      </c>
    </row>
    <row r="974" spans="1:17" hidden="1" x14ac:dyDescent="0.3">
      <c r="A974" t="s">
        <v>2101</v>
      </c>
      <c r="B974" t="s">
        <v>2102</v>
      </c>
      <c r="C974" t="str">
        <f>IFERROR(VLOOKUP(Table1[[#This Row],[Ticker]],[1]!Table2[[Symbol]:[Industry]],2,FALSE),"-")</f>
        <v>-</v>
      </c>
      <c r="D974" t="s">
        <v>640</v>
      </c>
      <c r="E974">
        <v>2955.4867235699999</v>
      </c>
      <c r="F974">
        <v>2493.9</v>
      </c>
      <c r="G974">
        <v>-25.677512510241101</v>
      </c>
      <c r="H974">
        <v>-18.850078764246302</v>
      </c>
      <c r="I974">
        <v>-9.2249797019368298</v>
      </c>
      <c r="J974">
        <v>-3.59387747163747</v>
      </c>
      <c r="K974">
        <v>2573.5006272027999</v>
      </c>
      <c r="L974">
        <v>2419.44910918201</v>
      </c>
      <c r="M974">
        <v>43.334647251101103</v>
      </c>
      <c r="N974">
        <v>0.86795703401006097</v>
      </c>
      <c r="O974">
        <v>29.516019086571202</v>
      </c>
      <c r="P974">
        <v>28.086078939934701</v>
      </c>
      <c r="Q974">
        <v>7.1823459056050004E-2</v>
      </c>
    </row>
    <row r="975" spans="1:17" hidden="1" x14ac:dyDescent="0.3">
      <c r="A975" t="s">
        <v>2103</v>
      </c>
      <c r="B975" t="s">
        <v>2104</v>
      </c>
      <c r="C975" t="str">
        <f>IFERROR(VLOOKUP(Table1[[#This Row],[Ticker]],[1]!Table2[[Symbol]:[Industry]],2,FALSE),"-")</f>
        <v>-</v>
      </c>
      <c r="D975" t="s">
        <v>257</v>
      </c>
      <c r="E975">
        <v>2951.85</v>
      </c>
      <c r="F975">
        <v>14759.25</v>
      </c>
      <c r="G975">
        <v>-30.627805267902001</v>
      </c>
      <c r="H975">
        <v>-8.0836465494999192</v>
      </c>
      <c r="I975">
        <v>1.3904746527943801</v>
      </c>
      <c r="J975">
        <v>-3.41375271751249</v>
      </c>
      <c r="K975">
        <v>14900.0922206342</v>
      </c>
      <c r="L975">
        <v>13808.0605185558</v>
      </c>
      <c r="M975">
        <v>52.133580532887002</v>
      </c>
      <c r="N975">
        <v>0.39236020703013302</v>
      </c>
      <c r="O975">
        <v>15.1823432762504</v>
      </c>
      <c r="P975">
        <v>41.9022209402942</v>
      </c>
      <c r="Q975">
        <v>0.13799262756695099</v>
      </c>
    </row>
    <row r="976" spans="1:17" hidden="1" x14ac:dyDescent="0.3">
      <c r="A976" t="s">
        <v>2105</v>
      </c>
      <c r="B976" t="s">
        <v>2106</v>
      </c>
      <c r="C976" t="str">
        <f>IFERROR(VLOOKUP(Table1[[#This Row],[Ticker]],[1]!Table2[[Symbol]:[Industry]],2,FALSE),"-")</f>
        <v>-</v>
      </c>
      <c r="D976" t="s">
        <v>357</v>
      </c>
      <c r="E976">
        <v>2950.9361617</v>
      </c>
      <c r="F976">
        <v>268.60000000000002</v>
      </c>
      <c r="G976">
        <v>-7.0805630116523197</v>
      </c>
      <c r="H976">
        <v>14.6068909781914</v>
      </c>
      <c r="I976">
        <v>11.362808106865099</v>
      </c>
      <c r="J976">
        <v>9.3604470221199794</v>
      </c>
      <c r="K976">
        <v>235.77938906431999</v>
      </c>
      <c r="L976">
        <v>218.20189957929199</v>
      </c>
      <c r="M976">
        <v>76.639274074303799</v>
      </c>
      <c r="N976">
        <v>2.7095240860399401</v>
      </c>
      <c r="O976">
        <v>4.2442293373045201</v>
      </c>
      <c r="P976">
        <v>50.055865921787699</v>
      </c>
      <c r="Q976">
        <v>2.9065500550366E-2</v>
      </c>
    </row>
    <row r="977" spans="1:17" x14ac:dyDescent="0.3">
      <c r="A977" t="s">
        <v>2107</v>
      </c>
      <c r="B977" t="s">
        <v>2108</v>
      </c>
      <c r="C977" t="str">
        <f>IFERROR(VLOOKUP(Table1[[#This Row],[Ticker]],[1]!Table2[[Symbol]:[Industry]],2,FALSE),"-")</f>
        <v>-</v>
      </c>
      <c r="D977" t="s">
        <v>428</v>
      </c>
      <c r="E977">
        <v>2925.382383615</v>
      </c>
      <c r="F977">
        <v>88.05</v>
      </c>
      <c r="G977">
        <v>-37.721915192071101</v>
      </c>
      <c r="H977">
        <v>2.4983527918367798</v>
      </c>
      <c r="I977">
        <v>-33.0238149607301</v>
      </c>
      <c r="J977">
        <v>3.6960359434049899</v>
      </c>
      <c r="K977">
        <v>85.446025118295907</v>
      </c>
      <c r="L977">
        <v>85.928028194590894</v>
      </c>
      <c r="M977">
        <v>53.800226520106399</v>
      </c>
      <c r="N977">
        <v>1.19448341773074</v>
      </c>
      <c r="O977">
        <v>36.2862010221465</v>
      </c>
      <c r="P977">
        <v>40.767386091127001</v>
      </c>
      <c r="Q977">
        <v>3.7647610697170001E-3</v>
      </c>
    </row>
    <row r="978" spans="1:17" hidden="1" x14ac:dyDescent="0.3">
      <c r="A978" t="s">
        <v>2109</v>
      </c>
      <c r="B978" t="s">
        <v>2110</v>
      </c>
      <c r="C978" t="str">
        <f>IFERROR(VLOOKUP(Table1[[#This Row],[Ticker]],[1]!Table2[[Symbol]:[Industry]],2,FALSE),"-")</f>
        <v>-</v>
      </c>
      <c r="D978" t="s">
        <v>77</v>
      </c>
      <c r="E978">
        <v>2922.2820200000001</v>
      </c>
      <c r="F978">
        <v>942.55</v>
      </c>
      <c r="G978">
        <v>41.7441509789384</v>
      </c>
      <c r="H978">
        <v>29.375762424624298</v>
      </c>
      <c r="I978">
        <v>74.7239243101276</v>
      </c>
      <c r="J978">
        <v>2.0323408504488998</v>
      </c>
      <c r="K978">
        <v>785.88594991076798</v>
      </c>
      <c r="L978">
        <v>613.96566506024601</v>
      </c>
      <c r="M978">
        <v>68.130942979514103</v>
      </c>
      <c r="N978">
        <v>1.23818663825268</v>
      </c>
      <c r="O978">
        <v>4.8220253567449998</v>
      </c>
      <c r="P978">
        <v>123.80387035498001</v>
      </c>
      <c r="Q978">
        <v>5.7720782650773003E-2</v>
      </c>
    </row>
    <row r="979" spans="1:17" hidden="1" x14ac:dyDescent="0.3">
      <c r="A979" t="s">
        <v>2111</v>
      </c>
      <c r="B979" t="s">
        <v>2112</v>
      </c>
      <c r="C979" t="str">
        <f>IFERROR(VLOOKUP(Table1[[#This Row],[Ticker]],[1]!Table2[[Symbol]:[Industry]],2,FALSE),"-")</f>
        <v>-</v>
      </c>
      <c r="D979" t="s">
        <v>776</v>
      </c>
      <c r="E979">
        <v>2922.1229793000002</v>
      </c>
      <c r="F979">
        <v>712.65</v>
      </c>
      <c r="G979">
        <v>-32.422559623430402</v>
      </c>
      <c r="H979">
        <v>-6.2629619800116298</v>
      </c>
      <c r="I979">
        <v>-5.5039926381707902</v>
      </c>
      <c r="J979">
        <v>-3.1059591005522602</v>
      </c>
      <c r="K979">
        <v>735.50818688965103</v>
      </c>
      <c r="L979">
        <v>703.07084701027702</v>
      </c>
      <c r="M979">
        <v>37.231478041381003</v>
      </c>
      <c r="N979">
        <v>0.52474238085742597</v>
      </c>
      <c r="O979">
        <v>22.444397670665801</v>
      </c>
      <c r="P979">
        <v>26.986813970064102</v>
      </c>
      <c r="Q979">
        <v>-2.2983654586629002E-2</v>
      </c>
    </row>
    <row r="980" spans="1:17" hidden="1" x14ac:dyDescent="0.3">
      <c r="A980" t="s">
        <v>2113</v>
      </c>
      <c r="B980" t="s">
        <v>2114</v>
      </c>
      <c r="C980" t="str">
        <f>IFERROR(VLOOKUP(Table1[[#This Row],[Ticker]],[1]!Table2[[Symbol]:[Industry]],2,FALSE),"-")</f>
        <v>-</v>
      </c>
      <c r="D980" t="s">
        <v>192</v>
      </c>
      <c r="E980">
        <v>2912.56347396</v>
      </c>
      <c r="F980">
        <v>2012.6</v>
      </c>
      <c r="G980">
        <v>25.696026933500399</v>
      </c>
      <c r="H980">
        <v>-6.7189374024386597</v>
      </c>
      <c r="I980">
        <v>-22.9050042762982</v>
      </c>
      <c r="J980">
        <v>1.3712363230717199</v>
      </c>
      <c r="K980">
        <v>2047.58262321191</v>
      </c>
      <c r="L980">
        <v>1848.53239668486</v>
      </c>
      <c r="M980">
        <v>47.283851939800201</v>
      </c>
      <c r="N980">
        <v>0.68333077444466805</v>
      </c>
      <c r="O980">
        <v>23.223690748285801</v>
      </c>
      <c r="P980">
        <v>75.926573426573398</v>
      </c>
      <c r="Q980">
        <v>0.12968333612921501</v>
      </c>
    </row>
    <row r="981" spans="1:17" hidden="1" x14ac:dyDescent="0.3">
      <c r="A981" t="s">
        <v>2115</v>
      </c>
      <c r="B981" t="s">
        <v>2116</v>
      </c>
      <c r="C981" t="str">
        <f>IFERROR(VLOOKUP(Table1[[#This Row],[Ticker]],[1]!Table2[[Symbol]:[Industry]],2,FALSE),"-")</f>
        <v>-</v>
      </c>
      <c r="D981" t="s">
        <v>281</v>
      </c>
      <c r="E981">
        <v>2910.8940507000002</v>
      </c>
      <c r="F981">
        <v>271.39999999999998</v>
      </c>
      <c r="G981">
        <v>-15.744091283436701</v>
      </c>
      <c r="H981">
        <v>-6.9012075940467001</v>
      </c>
      <c r="I981">
        <v>-10.506509121392</v>
      </c>
      <c r="J981">
        <v>-2.1996282888532401</v>
      </c>
      <c r="K981">
        <v>274.051062041752</v>
      </c>
      <c r="L981">
        <v>266.59564732845001</v>
      </c>
      <c r="M981">
        <v>49.063533130464201</v>
      </c>
      <c r="N981">
        <v>0.339670891440844</v>
      </c>
      <c r="O981">
        <v>25.092114959469399</v>
      </c>
      <c r="P981">
        <v>29.023056810078401</v>
      </c>
      <c r="Q981">
        <v>2.4449190776355E-2</v>
      </c>
    </row>
    <row r="982" spans="1:17" x14ac:dyDescent="0.3">
      <c r="A982" t="s">
        <v>2117</v>
      </c>
      <c r="B982" t="s">
        <v>2118</v>
      </c>
      <c r="C982" t="str">
        <f>IFERROR(VLOOKUP(Table1[[#This Row],[Ticker]],[1]!Table2[[Symbol]:[Industry]],2,FALSE),"-")</f>
        <v>-</v>
      </c>
      <c r="D982" t="s">
        <v>549</v>
      </c>
      <c r="E982">
        <v>2891.0065374299902</v>
      </c>
      <c r="F982">
        <v>966.9</v>
      </c>
      <c r="G982">
        <v>-12.330751179648701</v>
      </c>
      <c r="H982">
        <v>-3.5894256009930099</v>
      </c>
      <c r="I982">
        <v>-30.07838629127</v>
      </c>
      <c r="J982">
        <v>-3.74542101328371</v>
      </c>
      <c r="K982">
        <v>1012.5165828788799</v>
      </c>
      <c r="L982">
        <v>1007.38590650675</v>
      </c>
      <c r="M982">
        <v>31.0037261675072</v>
      </c>
      <c r="N982">
        <v>0.76153033658420999</v>
      </c>
      <c r="O982">
        <v>30.7218947150687</v>
      </c>
      <c r="P982">
        <v>20.719146014108201</v>
      </c>
      <c r="Q982">
        <v>1.0452677293236999E-2</v>
      </c>
    </row>
    <row r="983" spans="1:17" hidden="1" x14ac:dyDescent="0.3">
      <c r="A983" t="s">
        <v>2119</v>
      </c>
      <c r="B983" t="s">
        <v>2120</v>
      </c>
      <c r="C983" t="str">
        <f>IFERROR(VLOOKUP(Table1[[#This Row],[Ticker]],[1]!Table2[[Symbol]:[Industry]],2,FALSE),"-")</f>
        <v>-</v>
      </c>
      <c r="D983" t="s">
        <v>127</v>
      </c>
      <c r="E983">
        <v>2880.4802559999998</v>
      </c>
      <c r="F983">
        <v>596.6</v>
      </c>
      <c r="G983">
        <v>-7.4600745810529201</v>
      </c>
      <c r="H983">
        <v>-0.50401963951351603</v>
      </c>
      <c r="I983">
        <v>15.818537830937199</v>
      </c>
      <c r="J983">
        <v>-3.1564756551429101</v>
      </c>
      <c r="K983">
        <v>595.47803674354702</v>
      </c>
      <c r="L983">
        <v>541.63129236946804</v>
      </c>
      <c r="M983">
        <v>53.206220876570498</v>
      </c>
      <c r="N983">
        <v>0.41033243853250401</v>
      </c>
      <c r="O983">
        <v>22.3265169292658</v>
      </c>
      <c r="P983">
        <v>44.630303030302997</v>
      </c>
      <c r="Q983">
        <v>2.4965261028041998E-2</v>
      </c>
    </row>
    <row r="984" spans="1:17" hidden="1" x14ac:dyDescent="0.3">
      <c r="A984" t="s">
        <v>2121</v>
      </c>
      <c r="B984" t="s">
        <v>2122</v>
      </c>
      <c r="C984" t="str">
        <f>IFERROR(VLOOKUP(Table1[[#This Row],[Ticker]],[1]!Table2[[Symbol]:[Industry]],2,FALSE),"-")</f>
        <v>-</v>
      </c>
      <c r="D984" t="s">
        <v>46</v>
      </c>
      <c r="E984">
        <v>2873.6410460299999</v>
      </c>
      <c r="F984">
        <v>2650.3</v>
      </c>
      <c r="G984">
        <v>27.221922830892801</v>
      </c>
      <c r="H984">
        <v>-14.514560517731701</v>
      </c>
      <c r="I984">
        <v>-15.783570356064599</v>
      </c>
      <c r="J984">
        <v>-6.5234636847405598</v>
      </c>
      <c r="K984">
        <v>2907.4096268932499</v>
      </c>
      <c r="L984">
        <v>2569.0934525079101</v>
      </c>
      <c r="M984">
        <v>32.803111770820301</v>
      </c>
      <c r="N984">
        <v>0.39401700672447099</v>
      </c>
      <c r="O984">
        <v>39.904916424555701</v>
      </c>
      <c r="P984">
        <v>68.647788736875597</v>
      </c>
      <c r="Q984">
        <v>0.103592178292244</v>
      </c>
    </row>
    <row r="985" spans="1:17" hidden="1" x14ac:dyDescent="0.3">
      <c r="A985" t="s">
        <v>2123</v>
      </c>
      <c r="B985" t="s">
        <v>2124</v>
      </c>
      <c r="C985" t="str">
        <f>IFERROR(VLOOKUP(Table1[[#This Row],[Ticker]],[1]!Table2[[Symbol]:[Industry]],2,FALSE),"-")</f>
        <v>-</v>
      </c>
      <c r="D985" t="s">
        <v>204</v>
      </c>
      <c r="E985">
        <v>2867.0554362449998</v>
      </c>
      <c r="F985">
        <v>2008.05</v>
      </c>
      <c r="G985">
        <v>69.017021635726493</v>
      </c>
      <c r="H985">
        <v>19.6985865122459</v>
      </c>
      <c r="I985">
        <v>66.642614758528197</v>
      </c>
      <c r="J985">
        <v>1.94302611046555</v>
      </c>
      <c r="K985">
        <v>1693.8433997812599</v>
      </c>
      <c r="L985">
        <v>1387.8402848369999</v>
      </c>
      <c r="M985">
        <v>76.969917681367903</v>
      </c>
      <c r="N985">
        <v>2.1832100808881298</v>
      </c>
      <c r="O985">
        <v>3.3340803266850898</v>
      </c>
      <c r="P985">
        <v>104.673325858729</v>
      </c>
      <c r="Q985">
        <v>0.13204068530024499</v>
      </c>
    </row>
    <row r="986" spans="1:17" hidden="1" x14ac:dyDescent="0.3">
      <c r="A986" t="s">
        <v>2125</v>
      </c>
      <c r="B986" t="s">
        <v>2126</v>
      </c>
      <c r="C986" t="str">
        <f>IFERROR(VLOOKUP(Table1[[#This Row],[Ticker]],[1]!Table2[[Symbol]:[Industry]],2,FALSE),"-")</f>
        <v>-</v>
      </c>
      <c r="D986" t="s">
        <v>338</v>
      </c>
      <c r="E986">
        <v>2861.95181181</v>
      </c>
      <c r="F986">
        <v>865.9</v>
      </c>
      <c r="G986">
        <v>38.923160041251002</v>
      </c>
      <c r="H986">
        <v>39.758744938864602</v>
      </c>
      <c r="I986">
        <v>63.125143996886599</v>
      </c>
      <c r="J986">
        <v>6.7421570689924799</v>
      </c>
      <c r="K986">
        <v>670.39892183660902</v>
      </c>
      <c r="L986">
        <v>553.63618062741602</v>
      </c>
      <c r="M986">
        <v>84.353973884563104</v>
      </c>
      <c r="N986">
        <v>0.850143052388311</v>
      </c>
      <c r="O986">
        <v>1.5244254532855901</v>
      </c>
      <c r="P986">
        <v>111.452991452991</v>
      </c>
      <c r="Q986">
        <v>-3.2939350566873998E-2</v>
      </c>
    </row>
    <row r="987" spans="1:17" hidden="1" x14ac:dyDescent="0.3">
      <c r="A987" t="s">
        <v>2127</v>
      </c>
      <c r="B987" t="s">
        <v>2128</v>
      </c>
      <c r="C987" t="str">
        <f>IFERROR(VLOOKUP(Table1[[#This Row],[Ticker]],[1]!Table2[[Symbol]:[Industry]],2,FALSE),"-")</f>
        <v>-</v>
      </c>
      <c r="D987" t="s">
        <v>535</v>
      </c>
      <c r="E987">
        <v>2860.8264475000001</v>
      </c>
      <c r="F987">
        <v>570.5</v>
      </c>
      <c r="G987">
        <v>70.567111686312401</v>
      </c>
      <c r="H987">
        <v>-3.1755519916260302</v>
      </c>
      <c r="I987">
        <v>61.905635127359403</v>
      </c>
      <c r="J987">
        <v>-7.1950681226063704</v>
      </c>
      <c r="K987">
        <v>540.72165838872604</v>
      </c>
      <c r="L987">
        <v>426.45546320450302</v>
      </c>
      <c r="M987">
        <v>41.308388848834603</v>
      </c>
      <c r="N987">
        <v>1.64075948087211</v>
      </c>
      <c r="O987">
        <v>9.5530236634531196</v>
      </c>
      <c r="P987">
        <v>119.423076923076</v>
      </c>
    </row>
    <row r="988" spans="1:17" hidden="1" x14ac:dyDescent="0.3">
      <c r="A988" t="s">
        <v>2129</v>
      </c>
      <c r="B988" t="s">
        <v>2130</v>
      </c>
      <c r="C988" t="str">
        <f>IFERROR(VLOOKUP(Table1[[#This Row],[Ticker]],[1]!Table2[[Symbol]:[Industry]],2,FALSE),"-")</f>
        <v>-</v>
      </c>
      <c r="D988" t="s">
        <v>46</v>
      </c>
      <c r="E988">
        <v>2857.5036548550001</v>
      </c>
      <c r="F988">
        <v>425.05</v>
      </c>
      <c r="G988">
        <v>110.41499423638</v>
      </c>
      <c r="H988">
        <v>-16.0989815758475</v>
      </c>
      <c r="I988">
        <v>25.402364952550901</v>
      </c>
      <c r="J988">
        <v>-8.8893928146864507</v>
      </c>
      <c r="K988">
        <v>443.11833409364999</v>
      </c>
      <c r="L988">
        <v>346.15259427442197</v>
      </c>
      <c r="M988">
        <v>35.555679008467401</v>
      </c>
      <c r="N988">
        <v>0.11228138009265</v>
      </c>
      <c r="O988">
        <v>51.9821197506175</v>
      </c>
      <c r="P988">
        <v>169.445324881141</v>
      </c>
      <c r="Q988">
        <v>3.1425717701010998E-2</v>
      </c>
    </row>
    <row r="989" spans="1:17" hidden="1" x14ac:dyDescent="0.3">
      <c r="A989" t="s">
        <v>2131</v>
      </c>
      <c r="B989" t="s">
        <v>2132</v>
      </c>
      <c r="C989" t="str">
        <f>IFERROR(VLOOKUP(Table1[[#This Row],[Ticker]],[1]!Table2[[Symbol]:[Industry]],2,FALSE),"-")</f>
        <v>-</v>
      </c>
      <c r="D989" t="s">
        <v>77</v>
      </c>
      <c r="E989">
        <v>2851.3323161099902</v>
      </c>
      <c r="F989">
        <v>1036.95</v>
      </c>
      <c r="G989">
        <v>153.02172209063201</v>
      </c>
      <c r="H989">
        <v>3.1071597423511998</v>
      </c>
      <c r="I989">
        <v>28.932181378043499</v>
      </c>
      <c r="J989">
        <v>-1.5499942755978799</v>
      </c>
      <c r="K989">
        <v>935.79245457838203</v>
      </c>
      <c r="L989">
        <v>774.37625256993397</v>
      </c>
      <c r="M989">
        <v>67.802383435600305</v>
      </c>
      <c r="N989">
        <v>1.2617401621644799</v>
      </c>
      <c r="O989">
        <v>4.4409084333863502</v>
      </c>
      <c r="P989">
        <v>195.04908237302601</v>
      </c>
      <c r="Q989">
        <v>8.7674138836071003E-2</v>
      </c>
    </row>
    <row r="990" spans="1:17" hidden="1" x14ac:dyDescent="0.3">
      <c r="A990" t="s">
        <v>2133</v>
      </c>
      <c r="B990" t="s">
        <v>2134</v>
      </c>
      <c r="C990" t="str">
        <f>IFERROR(VLOOKUP(Table1[[#This Row],[Ticker]],[1]!Table2[[Symbol]:[Industry]],2,FALSE),"-")</f>
        <v>-</v>
      </c>
      <c r="D990" t="s">
        <v>231</v>
      </c>
      <c r="E990">
        <v>2851.323993</v>
      </c>
      <c r="F990">
        <v>1827</v>
      </c>
      <c r="G990">
        <v>70.274019920264806</v>
      </c>
      <c r="H990">
        <v>-7.39783377488342</v>
      </c>
      <c r="I990">
        <v>-6.1806042388332001</v>
      </c>
      <c r="J990">
        <v>-2.6703072408083299</v>
      </c>
      <c r="K990">
        <v>1904.07916631486</v>
      </c>
      <c r="L990">
        <v>1570.1395745238401</v>
      </c>
      <c r="M990">
        <v>44.3597624224847</v>
      </c>
      <c r="N990">
        <v>1.1668867445403699</v>
      </c>
      <c r="O990">
        <v>37.931034482758598</v>
      </c>
      <c r="P990">
        <v>102.99999999999901</v>
      </c>
    </row>
    <row r="991" spans="1:17" hidden="1" x14ac:dyDescent="0.3">
      <c r="A991" t="s">
        <v>2135</v>
      </c>
      <c r="B991" t="s">
        <v>2136</v>
      </c>
      <c r="C991" t="str">
        <f>IFERROR(VLOOKUP(Table1[[#This Row],[Ticker]],[1]!Table2[[Symbol]:[Industry]],2,FALSE),"-")</f>
        <v>-</v>
      </c>
      <c r="D991" t="s">
        <v>474</v>
      </c>
      <c r="E991">
        <v>2836.9403223999998</v>
      </c>
      <c r="F991">
        <v>500.2</v>
      </c>
      <c r="G991">
        <v>-13.591350512659799</v>
      </c>
      <c r="H991">
        <v>-1.6834971147887601</v>
      </c>
      <c r="I991">
        <v>-15.6640193892194</v>
      </c>
      <c r="J991">
        <v>-4.9819768133220999</v>
      </c>
      <c r="K991">
        <v>519.69755717007502</v>
      </c>
      <c r="L991">
        <v>506.64096545639001</v>
      </c>
      <c r="M991">
        <v>40.387639516227502</v>
      </c>
      <c r="N991">
        <v>0.78550838253773603</v>
      </c>
      <c r="O991">
        <v>31.937225109956</v>
      </c>
      <c r="P991">
        <v>29.8377676833225</v>
      </c>
      <c r="Q991">
        <v>1.6998910576847999E-2</v>
      </c>
    </row>
    <row r="992" spans="1:17" hidden="1" x14ac:dyDescent="0.3">
      <c r="A992" t="s">
        <v>2137</v>
      </c>
      <c r="B992" t="s">
        <v>2138</v>
      </c>
      <c r="C992" t="str">
        <f>IFERROR(VLOOKUP(Table1[[#This Row],[Ticker]],[1]!Table2[[Symbol]:[Industry]],2,FALSE),"-")</f>
        <v>-</v>
      </c>
      <c r="D992" t="s">
        <v>54</v>
      </c>
      <c r="E992">
        <v>2823.5684606499999</v>
      </c>
      <c r="F992">
        <v>333.55</v>
      </c>
      <c r="G992">
        <v>130.62185766263201</v>
      </c>
      <c r="H992">
        <v>9.3264840200981798</v>
      </c>
      <c r="I992">
        <v>106.120194514332</v>
      </c>
      <c r="J992">
        <v>-6.4490404671771202</v>
      </c>
      <c r="K992">
        <v>283.43468863238502</v>
      </c>
      <c r="L992">
        <v>208.72991927513601</v>
      </c>
      <c r="M992">
        <v>60.0715455736227</v>
      </c>
      <c r="N992">
        <v>1.2815684804952301</v>
      </c>
      <c r="O992">
        <v>9.0541148253635093</v>
      </c>
      <c r="P992">
        <v>198.21189092534601</v>
      </c>
      <c r="Q992">
        <v>6.9478667098688995E-2</v>
      </c>
    </row>
    <row r="993" spans="1:17" hidden="1" x14ac:dyDescent="0.3">
      <c r="A993" t="s">
        <v>2139</v>
      </c>
      <c r="B993" t="s">
        <v>2140</v>
      </c>
      <c r="C993" t="str">
        <f>IFERROR(VLOOKUP(Table1[[#This Row],[Ticker]],[1]!Table2[[Symbol]:[Industry]],2,FALSE),"-")</f>
        <v>-</v>
      </c>
      <c r="E993">
        <v>2820.2078505439999</v>
      </c>
      <c r="F993">
        <v>52.64</v>
      </c>
      <c r="G993">
        <v>4159.8577837089697</v>
      </c>
      <c r="H993">
        <v>-32.430959627268102</v>
      </c>
      <c r="I993">
        <v>183.16041356257</v>
      </c>
      <c r="J993">
        <v>-19.598632746984801</v>
      </c>
      <c r="K993">
        <v>64.555634431579904</v>
      </c>
      <c r="L993">
        <v>38.165544570739101</v>
      </c>
      <c r="M993">
        <v>6.31141958566998</v>
      </c>
      <c r="N993">
        <v>0.68220144158132401</v>
      </c>
      <c r="O993">
        <v>69.680851063829707</v>
      </c>
      <c r="P993">
        <v>4189.9236947059699</v>
      </c>
      <c r="Q993">
        <v>0.325730213152161</v>
      </c>
    </row>
    <row r="994" spans="1:17" x14ac:dyDescent="0.3">
      <c r="A994" t="s">
        <v>2141</v>
      </c>
      <c r="B994" t="s">
        <v>2142</v>
      </c>
      <c r="C994" t="str">
        <f>IFERROR(VLOOKUP(Table1[[#This Row],[Ticker]],[1]!Table2[[Symbol]:[Industry]],2,FALSE),"-")</f>
        <v>-</v>
      </c>
      <c r="D994" t="s">
        <v>51</v>
      </c>
      <c r="E994">
        <v>2783.0382940200002</v>
      </c>
      <c r="F994">
        <v>61.98</v>
      </c>
      <c r="G994">
        <v>58.180102670425597</v>
      </c>
      <c r="H994">
        <v>-5.1754555141665</v>
      </c>
      <c r="I994">
        <v>-48.025744564320803</v>
      </c>
      <c r="J994">
        <v>6.9100463685478605E-2</v>
      </c>
      <c r="K994">
        <v>66.769204190517002</v>
      </c>
      <c r="L994">
        <v>62.275243524878398</v>
      </c>
      <c r="M994">
        <v>37.209609478943896</v>
      </c>
      <c r="N994">
        <v>0.79417277921349005</v>
      </c>
      <c r="O994">
        <v>60.745401742497499</v>
      </c>
      <c r="P994">
        <v>107.98657718120801</v>
      </c>
      <c r="Q994">
        <v>4.9758862183224999E-2</v>
      </c>
    </row>
    <row r="995" spans="1:17" hidden="1" x14ac:dyDescent="0.3">
      <c r="A995" t="s">
        <v>2143</v>
      </c>
      <c r="B995" t="s">
        <v>2144</v>
      </c>
      <c r="C995" t="str">
        <f>IFERROR(VLOOKUP(Table1[[#This Row],[Ticker]],[1]!Table2[[Symbol]:[Industry]],2,FALSE),"-")</f>
        <v>-</v>
      </c>
      <c r="D995" t="s">
        <v>305</v>
      </c>
      <c r="E995">
        <v>2781.6822284999998</v>
      </c>
      <c r="F995">
        <v>155.75</v>
      </c>
      <c r="G995">
        <v>49.060023448083001</v>
      </c>
      <c r="H995">
        <v>16.132643418570701</v>
      </c>
      <c r="I995">
        <v>2.79595919609425</v>
      </c>
      <c r="J995">
        <v>12.3181095993874</v>
      </c>
      <c r="K995">
        <v>140.076526797273</v>
      </c>
      <c r="L995">
        <v>128.427629365705</v>
      </c>
      <c r="M995">
        <v>64.347613476062307</v>
      </c>
      <c r="N995">
        <v>1.97215803817045</v>
      </c>
      <c r="O995">
        <v>5.93900481540929</v>
      </c>
      <c r="P995">
        <v>85.4166666666666</v>
      </c>
      <c r="Q995">
        <v>0.165417799212418</v>
      </c>
    </row>
    <row r="996" spans="1:17" hidden="1" x14ac:dyDescent="0.3">
      <c r="A996" t="s">
        <v>2145</v>
      </c>
      <c r="B996" t="s">
        <v>2146</v>
      </c>
      <c r="C996" t="str">
        <f>IFERROR(VLOOKUP(Table1[[#This Row],[Ticker]],[1]!Table2[[Symbol]:[Industry]],2,FALSE),"-")</f>
        <v>-</v>
      </c>
      <c r="D996" t="s">
        <v>46</v>
      </c>
      <c r="E996">
        <v>2779.57602</v>
      </c>
      <c r="F996">
        <v>274.5</v>
      </c>
      <c r="G996">
        <v>1699.93408900299</v>
      </c>
      <c r="H996">
        <v>34.6151881072484</v>
      </c>
      <c r="I996">
        <v>134.33703204151399</v>
      </c>
      <c r="J996">
        <v>17.823006755913099</v>
      </c>
      <c r="K996">
        <v>198.48496828490701</v>
      </c>
      <c r="L996">
        <v>132.39368968727501</v>
      </c>
      <c r="M996">
        <v>94.717931214283098</v>
      </c>
      <c r="N996">
        <v>2.5430232058119699</v>
      </c>
      <c r="O996">
        <v>0</v>
      </c>
      <c r="P996">
        <v>1730</v>
      </c>
    </row>
    <row r="997" spans="1:17" hidden="1" x14ac:dyDescent="0.3">
      <c r="A997" t="s">
        <v>2147</v>
      </c>
      <c r="B997" t="s">
        <v>2148</v>
      </c>
      <c r="C997" t="str">
        <f>IFERROR(VLOOKUP(Table1[[#This Row],[Ticker]],[1]!Table2[[Symbol]:[Industry]],2,FALSE),"-")</f>
        <v>-</v>
      </c>
      <c r="D997" t="s">
        <v>46</v>
      </c>
      <c r="E997">
        <v>2777.3770800000002</v>
      </c>
      <c r="F997">
        <v>662.1</v>
      </c>
      <c r="G997">
        <v>-11.3461692003354</v>
      </c>
      <c r="H997">
        <v>15.162065342392699</v>
      </c>
      <c r="I997">
        <v>-12.245327622682201</v>
      </c>
      <c r="J997">
        <v>1.3101412128460801</v>
      </c>
      <c r="K997">
        <v>575.01056025613605</v>
      </c>
      <c r="L997">
        <v>572.19654445729998</v>
      </c>
      <c r="M997">
        <v>76.449381541383602</v>
      </c>
      <c r="N997">
        <v>1.16832432792416</v>
      </c>
      <c r="O997">
        <v>28.379398882343999</v>
      </c>
      <c r="P997">
        <v>53.069009363079402</v>
      </c>
      <c r="Q997">
        <v>0.19002035510231299</v>
      </c>
    </row>
    <row r="998" spans="1:17" hidden="1" x14ac:dyDescent="0.3">
      <c r="A998" t="s">
        <v>2149</v>
      </c>
      <c r="B998" t="s">
        <v>2150</v>
      </c>
      <c r="C998" t="str">
        <f>IFERROR(VLOOKUP(Table1[[#This Row],[Ticker]],[1]!Table2[[Symbol]:[Industry]],2,FALSE),"-")</f>
        <v>-</v>
      </c>
      <c r="D998" t="s">
        <v>750</v>
      </c>
      <c r="E998">
        <v>2776.7934</v>
      </c>
      <c r="F998">
        <v>32.58</v>
      </c>
      <c r="G998">
        <v>117.549517465853</v>
      </c>
      <c r="H998">
        <v>-2.41982390050826</v>
      </c>
      <c r="I998">
        <v>-38.9021871742912</v>
      </c>
      <c r="J998">
        <v>-2.2903704579629598</v>
      </c>
      <c r="K998">
        <v>34.722183553780802</v>
      </c>
      <c r="L998">
        <v>32.094058726914902</v>
      </c>
      <c r="M998">
        <v>38.8951623832438</v>
      </c>
      <c r="N998">
        <v>0.93538316291897705</v>
      </c>
      <c r="O998">
        <v>38.8888888888889</v>
      </c>
      <c r="P998">
        <v>155.47931778082699</v>
      </c>
      <c r="Q998">
        <v>0.15242595916648699</v>
      </c>
    </row>
    <row r="999" spans="1:17" x14ac:dyDescent="0.3">
      <c r="A999" t="s">
        <v>2151</v>
      </c>
      <c r="B999" t="s">
        <v>2152</v>
      </c>
      <c r="C999" t="str">
        <f>IFERROR(VLOOKUP(Table1[[#This Row],[Ticker]],[1]!Table2[[Symbol]:[Industry]],2,FALSE),"-")</f>
        <v>-</v>
      </c>
      <c r="D999" t="s">
        <v>257</v>
      </c>
      <c r="E999">
        <v>2773.6264523999998</v>
      </c>
      <c r="F999">
        <v>406.3</v>
      </c>
      <c r="G999">
        <v>-60.606982883486303</v>
      </c>
      <c r="H999">
        <v>-7.6859584769127203</v>
      </c>
      <c r="I999">
        <v>-31.1027050663998</v>
      </c>
      <c r="J999">
        <v>-3.5951542549291702</v>
      </c>
      <c r="K999">
        <v>430.307860817267</v>
      </c>
      <c r="L999">
        <v>475.70977559713498</v>
      </c>
      <c r="M999">
        <v>34.796949465246001</v>
      </c>
      <c r="N999">
        <v>0.647968161137494</v>
      </c>
      <c r="O999">
        <v>49.113955205513101</v>
      </c>
      <c r="P999">
        <v>2.1110831867303399</v>
      </c>
      <c r="Q999">
        <v>-0.12944093906436999</v>
      </c>
    </row>
    <row r="1000" spans="1:17" hidden="1" x14ac:dyDescent="0.3">
      <c r="A1000" t="s">
        <v>2153</v>
      </c>
      <c r="B1000" t="s">
        <v>2154</v>
      </c>
      <c r="C1000" t="str">
        <f>IFERROR(VLOOKUP(Table1[[#This Row],[Ticker]],[1]!Table2[[Symbol]:[Industry]],2,FALSE),"-")</f>
        <v>-</v>
      </c>
      <c r="D1000" t="s">
        <v>54</v>
      </c>
      <c r="E1000">
        <v>2753.6411354249999</v>
      </c>
      <c r="F1000">
        <v>1115.25</v>
      </c>
      <c r="G1000">
        <v>25.793218344065998</v>
      </c>
      <c r="H1000">
        <v>-4.5423559194055603</v>
      </c>
      <c r="I1000">
        <v>3.3085003822493202</v>
      </c>
      <c r="J1000">
        <v>-3.0877211305176102</v>
      </c>
      <c r="K1000">
        <v>1118.46253461015</v>
      </c>
      <c r="L1000">
        <v>1002.07299405872</v>
      </c>
      <c r="M1000">
        <v>44.272901015417602</v>
      </c>
      <c r="N1000">
        <v>0.42735741700475499</v>
      </c>
      <c r="O1000">
        <v>11.185832772920801</v>
      </c>
      <c r="P1000">
        <v>85.890490874239504</v>
      </c>
      <c r="Q1000">
        <v>1.153825303356E-2</v>
      </c>
    </row>
    <row r="1001" spans="1:17" hidden="1" x14ac:dyDescent="0.3">
      <c r="A1001" t="s">
        <v>2155</v>
      </c>
      <c r="B1001" t="s">
        <v>2156</v>
      </c>
      <c r="C1001" t="str">
        <f>IFERROR(VLOOKUP(Table1[[#This Row],[Ticker]],[1]!Table2[[Symbol]:[Industry]],2,FALSE),"-")</f>
        <v>-</v>
      </c>
      <c r="D1001" t="s">
        <v>365</v>
      </c>
      <c r="E1001">
        <v>2747.0130146249999</v>
      </c>
      <c r="F1001">
        <v>1840.85</v>
      </c>
      <c r="G1001">
        <v>-54.470978446643997</v>
      </c>
      <c r="H1001">
        <v>-3.5678492119727001</v>
      </c>
      <c r="I1001">
        <v>-19.799840154567701</v>
      </c>
      <c r="J1001">
        <v>-1.8639089265972699</v>
      </c>
      <c r="K1001">
        <v>1886.7698121282599</v>
      </c>
      <c r="L1001">
        <v>1977.5400576229099</v>
      </c>
      <c r="M1001">
        <v>43.052931253724402</v>
      </c>
      <c r="N1001">
        <v>0.47019562868817699</v>
      </c>
      <c r="O1001">
        <v>34.177146426922299</v>
      </c>
      <c r="P1001">
        <v>8.9260355029585803</v>
      </c>
      <c r="Q1001">
        <v>-0.106114611008904</v>
      </c>
    </row>
    <row r="1002" spans="1:17" hidden="1" x14ac:dyDescent="0.3">
      <c r="A1002" t="s">
        <v>2157</v>
      </c>
      <c r="B1002" t="s">
        <v>2158</v>
      </c>
      <c r="C1002" t="str">
        <f>IFERROR(VLOOKUP(Table1[[#This Row],[Ticker]],[1]!Table2[[Symbol]:[Industry]],2,FALSE),"-")</f>
        <v>-</v>
      </c>
      <c r="D1002" t="s">
        <v>535</v>
      </c>
      <c r="E1002">
        <v>2746.8319999999999</v>
      </c>
      <c r="F1002">
        <v>156.07</v>
      </c>
      <c r="G1002">
        <v>188.44429308463199</v>
      </c>
      <c r="H1002">
        <v>11.384734244001899</v>
      </c>
      <c r="I1002">
        <v>99.379870798639402</v>
      </c>
      <c r="J1002">
        <v>-7.2369288566606702</v>
      </c>
      <c r="K1002">
        <v>145.41976710938201</v>
      </c>
      <c r="L1002">
        <v>111.350120650747</v>
      </c>
      <c r="M1002">
        <v>46.464939065436504</v>
      </c>
      <c r="N1002">
        <v>1.27312008950814</v>
      </c>
      <c r="O1002">
        <v>13.090280002562899</v>
      </c>
      <c r="P1002">
        <v>235.63440860214999</v>
      </c>
      <c r="Q1002">
        <v>4.8619327961042E-2</v>
      </c>
    </row>
    <row r="1003" spans="1:17" hidden="1" x14ac:dyDescent="0.3">
      <c r="A1003" t="s">
        <v>2159</v>
      </c>
      <c r="B1003" t="s">
        <v>2160</v>
      </c>
      <c r="C1003" t="str">
        <f>IFERROR(VLOOKUP(Table1[[#This Row],[Ticker]],[1]!Table2[[Symbol]:[Industry]],2,FALSE),"-")</f>
        <v>-</v>
      </c>
      <c r="D1003" t="s">
        <v>517</v>
      </c>
      <c r="E1003">
        <v>2743.1940905199999</v>
      </c>
      <c r="F1003">
        <v>89.96</v>
      </c>
      <c r="G1003">
        <v>13.0685360992606</v>
      </c>
      <c r="H1003">
        <v>12.298113288805499</v>
      </c>
      <c r="I1003">
        <v>-0.65065227201206999</v>
      </c>
      <c r="J1003">
        <v>6.5392531474786901</v>
      </c>
      <c r="K1003">
        <v>79.869745187602305</v>
      </c>
      <c r="L1003">
        <v>74.755115160278194</v>
      </c>
      <c r="M1003">
        <v>73.510634036665294</v>
      </c>
      <c r="N1003">
        <v>2.7734245945246601</v>
      </c>
      <c r="O1003">
        <v>29.891062694530898</v>
      </c>
      <c r="P1003">
        <v>74.679611650485398</v>
      </c>
      <c r="Q1003">
        <v>0.146484525747304</v>
      </c>
    </row>
    <row r="1004" spans="1:17" hidden="1" x14ac:dyDescent="0.3">
      <c r="A1004" t="s">
        <v>2161</v>
      </c>
      <c r="B1004" t="s">
        <v>2162</v>
      </c>
      <c r="C1004" t="str">
        <f>IFERROR(VLOOKUP(Table1[[#This Row],[Ticker]],[1]!Table2[[Symbol]:[Industry]],2,FALSE),"-")</f>
        <v>-</v>
      </c>
      <c r="D1004" t="s">
        <v>384</v>
      </c>
      <c r="E1004">
        <v>2741.499652125</v>
      </c>
      <c r="F1004">
        <v>926.25</v>
      </c>
      <c r="G1004">
        <v>53.349930587158099</v>
      </c>
      <c r="H1004">
        <v>23.769661594132799</v>
      </c>
      <c r="I1004">
        <v>58.678760038389797</v>
      </c>
      <c r="J1004">
        <v>8.0883179516517192</v>
      </c>
      <c r="K1004">
        <v>816.60295937918295</v>
      </c>
      <c r="L1004">
        <v>661.85529397804498</v>
      </c>
      <c r="M1004">
        <v>49.689029946077397</v>
      </c>
      <c r="N1004">
        <v>1.51207268816276</v>
      </c>
      <c r="O1004">
        <v>17.058029689608599</v>
      </c>
      <c r="P1004">
        <v>102.92474531712099</v>
      </c>
      <c r="Q1004">
        <v>6.7200952459247995E-2</v>
      </c>
    </row>
    <row r="1005" spans="1:17" hidden="1" x14ac:dyDescent="0.3">
      <c r="A1005" t="s">
        <v>2163</v>
      </c>
      <c r="B1005" t="s">
        <v>2164</v>
      </c>
      <c r="C1005" t="str">
        <f>IFERROR(VLOOKUP(Table1[[#This Row],[Ticker]],[1]!Table2[[Symbol]:[Industry]],2,FALSE),"-")</f>
        <v>-</v>
      </c>
      <c r="D1005" t="s">
        <v>933</v>
      </c>
      <c r="E1005">
        <v>2734.100688</v>
      </c>
      <c r="F1005">
        <v>1198.2</v>
      </c>
      <c r="G1005">
        <v>14.9595065774368</v>
      </c>
      <c r="H1005">
        <v>37.104445005128703</v>
      </c>
      <c r="I1005">
        <v>39.211439087626303</v>
      </c>
      <c r="J1005">
        <v>6.3820166197758601</v>
      </c>
      <c r="K1005">
        <v>946.55417027247097</v>
      </c>
      <c r="L1005">
        <v>819.367120098496</v>
      </c>
      <c r="M1005">
        <v>65.792660716332094</v>
      </c>
      <c r="N1005">
        <v>2.23652012737274</v>
      </c>
      <c r="O1005">
        <v>10.165247871807701</v>
      </c>
      <c r="P1005">
        <v>86.475760641195194</v>
      </c>
      <c r="Q1005">
        <v>7.8495844331343004E-2</v>
      </c>
    </row>
    <row r="1006" spans="1:17" hidden="1" x14ac:dyDescent="0.3">
      <c r="A1006" t="s">
        <v>2165</v>
      </c>
      <c r="B1006" t="s">
        <v>2166</v>
      </c>
      <c r="C1006" t="str">
        <f>IFERROR(VLOOKUP(Table1[[#This Row],[Ticker]],[1]!Table2[[Symbol]:[Industry]],2,FALSE),"-")</f>
        <v>-</v>
      </c>
      <c r="D1006" t="s">
        <v>415</v>
      </c>
      <c r="E1006">
        <v>2726.8071250049902</v>
      </c>
      <c r="F1006">
        <v>1182.1500000000001</v>
      </c>
      <c r="G1006">
        <v>-42.717159840663498</v>
      </c>
      <c r="H1006">
        <v>-7.7172092918395698</v>
      </c>
      <c r="I1006">
        <v>-21.192682582284402</v>
      </c>
      <c r="J1006">
        <v>-1.05061807658082</v>
      </c>
      <c r="K1006">
        <v>1181.09500830088</v>
      </c>
      <c r="L1006">
        <v>1209.21628401728</v>
      </c>
      <c r="M1006">
        <v>58.8221861421491</v>
      </c>
      <c r="N1006">
        <v>0.88526041000860101</v>
      </c>
      <c r="O1006">
        <v>21.811952797868202</v>
      </c>
      <c r="P1006">
        <v>8.3547204399633408</v>
      </c>
      <c r="Q1006">
        <v>-1.9225976704432001E-2</v>
      </c>
    </row>
    <row r="1007" spans="1:17" hidden="1" x14ac:dyDescent="0.3">
      <c r="A1007" t="s">
        <v>2167</v>
      </c>
      <c r="B1007" t="s">
        <v>2168</v>
      </c>
      <c r="C1007" t="str">
        <f>IFERROR(VLOOKUP(Table1[[#This Row],[Ticker]],[1]!Table2[[Symbol]:[Industry]],2,FALSE),"-")</f>
        <v>-</v>
      </c>
      <c r="D1007" t="s">
        <v>204</v>
      </c>
      <c r="E1007">
        <v>2718.0400336399998</v>
      </c>
      <c r="F1007">
        <v>2907.7</v>
      </c>
      <c r="G1007">
        <v>-3.6056839713838298</v>
      </c>
      <c r="H1007">
        <v>-0.11452403758594799</v>
      </c>
      <c r="I1007">
        <v>9.5388394984990104</v>
      </c>
      <c r="J1007">
        <v>-0.26822007255057201</v>
      </c>
      <c r="K1007">
        <v>2817.2375348491801</v>
      </c>
      <c r="L1007">
        <v>2588.3793350314299</v>
      </c>
      <c r="M1007">
        <v>62.756035751301802</v>
      </c>
      <c r="N1007">
        <v>1.58890312636409</v>
      </c>
      <c r="O1007">
        <v>4.3367610138597499</v>
      </c>
      <c r="P1007">
        <v>38.527870414482997</v>
      </c>
      <c r="Q1007">
        <v>6.5176769582831001E-2</v>
      </c>
    </row>
    <row r="1008" spans="1:17" hidden="1" x14ac:dyDescent="0.3">
      <c r="A1008" t="s">
        <v>2169</v>
      </c>
      <c r="B1008" t="s">
        <v>2170</v>
      </c>
      <c r="C1008" t="str">
        <f>IFERROR(VLOOKUP(Table1[[#This Row],[Ticker]],[1]!Table2[[Symbol]:[Industry]],2,FALSE),"-")</f>
        <v>-</v>
      </c>
      <c r="D1008" t="s">
        <v>959</v>
      </c>
      <c r="E1008">
        <v>2716.7136896249999</v>
      </c>
      <c r="F1008">
        <v>412.25</v>
      </c>
      <c r="G1008">
        <v>-1.83885034381213</v>
      </c>
      <c r="H1008">
        <v>6.3701245032317102</v>
      </c>
      <c r="I1008">
        <v>2.6941042210026001</v>
      </c>
      <c r="J1008">
        <v>-3.60943107757836</v>
      </c>
      <c r="K1008">
        <v>397.26585188383501</v>
      </c>
      <c r="M1008">
        <v>46.3104647026611</v>
      </c>
      <c r="N1008">
        <v>0.70262877750347297</v>
      </c>
      <c r="O1008">
        <v>15.197089144936299</v>
      </c>
      <c r="P1008">
        <v>46.084337349397501</v>
      </c>
    </row>
    <row r="1009" spans="1:17" hidden="1" x14ac:dyDescent="0.3">
      <c r="A1009" t="s">
        <v>2171</v>
      </c>
      <c r="B1009" t="s">
        <v>2172</v>
      </c>
      <c r="C1009" t="str">
        <f>IFERROR(VLOOKUP(Table1[[#This Row],[Ticker]],[1]!Table2[[Symbol]:[Industry]],2,FALSE),"-")</f>
        <v>-</v>
      </c>
      <c r="D1009" t="s">
        <v>627</v>
      </c>
      <c r="E1009">
        <v>2706.1615820000002</v>
      </c>
      <c r="F1009">
        <v>615.70000000000005</v>
      </c>
      <c r="G1009">
        <v>-20.413195057552301</v>
      </c>
      <c r="H1009">
        <v>-8.9357897266115405</v>
      </c>
      <c r="I1009">
        <v>5.3412046260506703</v>
      </c>
      <c r="J1009">
        <v>-7.8441597213050498</v>
      </c>
      <c r="K1009">
        <v>625.07075714195105</v>
      </c>
      <c r="L1009">
        <v>569.87035414840102</v>
      </c>
      <c r="M1009">
        <v>30.798317687359098</v>
      </c>
      <c r="N1009">
        <v>0.50405955616521803</v>
      </c>
      <c r="O1009">
        <v>13.691732986844199</v>
      </c>
      <c r="P1009">
        <v>35.3186813186813</v>
      </c>
      <c r="Q1009">
        <v>9.6577805436779997E-3</v>
      </c>
    </row>
    <row r="1010" spans="1:17" hidden="1" x14ac:dyDescent="0.3">
      <c r="A1010" t="s">
        <v>2173</v>
      </c>
      <c r="B1010" t="s">
        <v>2174</v>
      </c>
      <c r="C1010" t="str">
        <f>IFERROR(VLOOKUP(Table1[[#This Row],[Ticker]],[1]!Table2[[Symbol]:[Industry]],2,FALSE),"-")</f>
        <v>-</v>
      </c>
      <c r="D1010" t="s">
        <v>127</v>
      </c>
      <c r="E1010">
        <v>2698.6838931960001</v>
      </c>
      <c r="F1010">
        <v>50.91</v>
      </c>
      <c r="G1010">
        <v>4.9327602759202103</v>
      </c>
      <c r="H1010">
        <v>12.1216757011477</v>
      </c>
      <c r="I1010">
        <v>21.225290885493301</v>
      </c>
      <c r="J1010">
        <v>9.4742729922848596</v>
      </c>
      <c r="K1010">
        <v>46.029149078398902</v>
      </c>
      <c r="L1010">
        <v>40.412456169890397</v>
      </c>
      <c r="M1010">
        <v>60.508042876287902</v>
      </c>
      <c r="N1010">
        <v>0.99714137055767305</v>
      </c>
      <c r="O1010">
        <v>5.9713219406796396</v>
      </c>
      <c r="P1010">
        <v>65.938722294654497</v>
      </c>
      <c r="Q1010">
        <v>0.12738711106095099</v>
      </c>
    </row>
    <row r="1011" spans="1:17" x14ac:dyDescent="0.3">
      <c r="A1011" t="s">
        <v>2175</v>
      </c>
      <c r="B1011" t="s">
        <v>2176</v>
      </c>
      <c r="C1011" t="str">
        <f>IFERROR(VLOOKUP(Table1[[#This Row],[Ticker]],[1]!Table2[[Symbol]:[Industry]],2,FALSE),"-")</f>
        <v>-</v>
      </c>
      <c r="D1011" t="s">
        <v>1922</v>
      </c>
      <c r="E1011">
        <v>2690.0752409940001</v>
      </c>
      <c r="F1011">
        <v>14.61</v>
      </c>
      <c r="G1011">
        <v>-47.756051842070697</v>
      </c>
      <c r="H1011">
        <v>-9.5023330491940108</v>
      </c>
      <c r="I1011">
        <v>-44.848377143894197</v>
      </c>
      <c r="J1011">
        <v>-3.7122095215127202</v>
      </c>
      <c r="K1011">
        <v>15.334861346066401</v>
      </c>
      <c r="L1011">
        <v>16.879846174321099</v>
      </c>
      <c r="M1011">
        <v>40.0346249587272</v>
      </c>
      <c r="N1011">
        <v>0.66172357714792995</v>
      </c>
      <c r="O1011">
        <v>78.3025325119781</v>
      </c>
      <c r="P1011">
        <v>13.6964980544747</v>
      </c>
      <c r="Q1011">
        <v>-1.4186603580523E-2</v>
      </c>
    </row>
    <row r="1012" spans="1:17" hidden="1" x14ac:dyDescent="0.3">
      <c r="A1012" t="s">
        <v>2177</v>
      </c>
      <c r="B1012" t="s">
        <v>2178</v>
      </c>
      <c r="C1012" t="str">
        <f>IFERROR(VLOOKUP(Table1[[#This Row],[Ticker]],[1]!Table2[[Symbol]:[Industry]],2,FALSE),"-")</f>
        <v>-</v>
      </c>
      <c r="D1012" t="s">
        <v>974</v>
      </c>
      <c r="E1012">
        <v>2682.73081568</v>
      </c>
      <c r="F1012">
        <v>402.8</v>
      </c>
      <c r="G1012">
        <v>392.03821266489598</v>
      </c>
      <c r="H1012">
        <v>2.6970892232653698</v>
      </c>
      <c r="I1012">
        <v>144.518640394946</v>
      </c>
      <c r="J1012">
        <v>-0.58174941667870905</v>
      </c>
      <c r="K1012">
        <v>348.22632090429602</v>
      </c>
      <c r="L1012">
        <v>231.40276303250801</v>
      </c>
      <c r="M1012">
        <v>53.749969295287897</v>
      </c>
      <c r="N1012">
        <v>1.06649514939845</v>
      </c>
      <c r="O1012">
        <v>8.0312810327705897</v>
      </c>
      <c r="Q1012">
        <v>0.18383485487554599</v>
      </c>
    </row>
    <row r="1013" spans="1:17" x14ac:dyDescent="0.3">
      <c r="A1013" t="s">
        <v>2179</v>
      </c>
      <c r="B1013" t="s">
        <v>2180</v>
      </c>
      <c r="C1013" t="str">
        <f>IFERROR(VLOOKUP(Table1[[#This Row],[Ticker]],[1]!Table2[[Symbol]:[Industry]],2,FALSE),"-")</f>
        <v>-</v>
      </c>
      <c r="D1013" t="s">
        <v>46</v>
      </c>
      <c r="E1013">
        <v>2673.04596713</v>
      </c>
      <c r="F1013">
        <v>674.3</v>
      </c>
      <c r="G1013">
        <v>-46.550924620978499</v>
      </c>
      <c r="H1013">
        <v>-6.0179552865711896</v>
      </c>
      <c r="I1013">
        <v>-18.228599057412001</v>
      </c>
      <c r="J1013">
        <v>-0.93266972909337897</v>
      </c>
      <c r="K1013">
        <v>681.08666363170596</v>
      </c>
      <c r="L1013">
        <v>694.80996079402098</v>
      </c>
      <c r="M1013">
        <v>42.478567686516499</v>
      </c>
      <c r="N1013">
        <v>0.489496335469148</v>
      </c>
      <c r="O1013">
        <v>24.425329971822599</v>
      </c>
      <c r="P1013">
        <v>12.4020670111685</v>
      </c>
      <c r="Q1013">
        <v>3.1999426882458999E-2</v>
      </c>
    </row>
    <row r="1014" spans="1:17" hidden="1" x14ac:dyDescent="0.3">
      <c r="A1014" t="s">
        <v>2181</v>
      </c>
      <c r="B1014" t="s">
        <v>2182</v>
      </c>
      <c r="C1014" t="str">
        <f>IFERROR(VLOOKUP(Table1[[#This Row],[Ticker]],[1]!Table2[[Symbol]:[Industry]],2,FALSE),"-")</f>
        <v>-</v>
      </c>
      <c r="D1014" t="s">
        <v>124</v>
      </c>
      <c r="E1014">
        <v>2672.8989000000001</v>
      </c>
      <c r="F1014">
        <v>478.2</v>
      </c>
      <c r="G1014">
        <v>-47.332346983159397</v>
      </c>
      <c r="H1014">
        <v>-2.2331456112897299</v>
      </c>
      <c r="I1014">
        <v>-5.48751550861975</v>
      </c>
      <c r="J1014">
        <v>5.6206615087809704</v>
      </c>
      <c r="K1014">
        <v>403.08429849795402</v>
      </c>
      <c r="L1014">
        <v>434.41252764559999</v>
      </c>
      <c r="M1014">
        <v>76.493080197821499</v>
      </c>
      <c r="N1014">
        <v>1.1233450424256599</v>
      </c>
      <c r="O1014">
        <v>25.470514429109102</v>
      </c>
      <c r="P1014">
        <v>47.138461538461499</v>
      </c>
      <c r="Q1014">
        <v>0.26719666055060298</v>
      </c>
    </row>
    <row r="1015" spans="1:17" hidden="1" x14ac:dyDescent="0.3">
      <c r="A1015" t="s">
        <v>2183</v>
      </c>
      <c r="B1015" t="s">
        <v>2184</v>
      </c>
      <c r="C1015" t="str">
        <f>IFERROR(VLOOKUP(Table1[[#This Row],[Ticker]],[1]!Table2[[Symbol]:[Industry]],2,FALSE),"-")</f>
        <v>-</v>
      </c>
      <c r="D1015" t="s">
        <v>573</v>
      </c>
      <c r="E1015">
        <v>2671.4531139999999</v>
      </c>
      <c r="F1015">
        <v>1163.9000000000001</v>
      </c>
      <c r="G1015">
        <v>86.877239049598003</v>
      </c>
      <c r="H1015">
        <v>22.3053879442656</v>
      </c>
      <c r="I1015">
        <v>71.551465879284194</v>
      </c>
      <c r="J1015">
        <v>6.0527252687178397</v>
      </c>
      <c r="K1015">
        <v>985.523520825182</v>
      </c>
      <c r="L1015">
        <v>768.15585924335096</v>
      </c>
      <c r="M1015">
        <v>55.828307979505098</v>
      </c>
      <c r="N1015">
        <v>1.2046171269379</v>
      </c>
      <c r="O1015">
        <v>6.5383624022682296</v>
      </c>
      <c r="P1015">
        <v>139.97938144329899</v>
      </c>
    </row>
    <row r="1016" spans="1:17" hidden="1" x14ac:dyDescent="0.3">
      <c r="A1016" t="s">
        <v>2185</v>
      </c>
      <c r="B1016" t="s">
        <v>2186</v>
      </c>
      <c r="C1016" t="str">
        <f>IFERROR(VLOOKUP(Table1[[#This Row],[Ticker]],[1]!Table2[[Symbol]:[Industry]],2,FALSE),"-")</f>
        <v>-</v>
      </c>
      <c r="D1016" t="s">
        <v>1852</v>
      </c>
      <c r="E1016">
        <v>2663.7049593000002</v>
      </c>
      <c r="F1016">
        <v>665.85</v>
      </c>
      <c r="G1016">
        <v>3283.6741556525699</v>
      </c>
      <c r="H1016">
        <v>-3.96553507942683</v>
      </c>
      <c r="I1016">
        <v>104.993908230306</v>
      </c>
      <c r="J1016">
        <v>-6.2341457771975302</v>
      </c>
      <c r="K1016">
        <v>670.11264553011301</v>
      </c>
      <c r="L1016">
        <v>429.78184601465102</v>
      </c>
      <c r="M1016">
        <v>41.9264904720864</v>
      </c>
      <c r="N1016">
        <v>0.52788848649448195</v>
      </c>
      <c r="O1016">
        <v>42.479537433355802</v>
      </c>
    </row>
    <row r="1017" spans="1:17" hidden="1" x14ac:dyDescent="0.3">
      <c r="A1017" t="s">
        <v>2187</v>
      </c>
      <c r="B1017" t="s">
        <v>2188</v>
      </c>
      <c r="C1017" t="str">
        <f>IFERROR(VLOOKUP(Table1[[#This Row],[Ticker]],[1]!Table2[[Symbol]:[Industry]],2,FALSE),"-")</f>
        <v>-</v>
      </c>
      <c r="D1017" t="s">
        <v>170</v>
      </c>
      <c r="E1017">
        <v>2662.0422968749999</v>
      </c>
      <c r="F1017">
        <v>406.25</v>
      </c>
      <c r="G1017">
        <v>-8.2883330593504301</v>
      </c>
      <c r="H1017">
        <v>-13.443306464940401</v>
      </c>
      <c r="I1017">
        <v>21.782686651348602</v>
      </c>
      <c r="J1017">
        <v>-8.2378813363286394</v>
      </c>
      <c r="K1017">
        <v>414.70739737165201</v>
      </c>
      <c r="L1017">
        <v>364.34550948180998</v>
      </c>
      <c r="M1017">
        <v>38.125225019551799</v>
      </c>
      <c r="N1017">
        <v>0.78673215415658004</v>
      </c>
      <c r="O1017">
        <v>19.138461538461499</v>
      </c>
      <c r="P1017">
        <v>64.473684210526301</v>
      </c>
      <c r="Q1017">
        <v>0.114219393028092</v>
      </c>
    </row>
    <row r="1018" spans="1:17" hidden="1" x14ac:dyDescent="0.3">
      <c r="A1018" t="s">
        <v>2189</v>
      </c>
      <c r="B1018" t="s">
        <v>2190</v>
      </c>
      <c r="C1018" t="str">
        <f>IFERROR(VLOOKUP(Table1[[#This Row],[Ticker]],[1]!Table2[[Symbol]:[Industry]],2,FALSE),"-")</f>
        <v>-</v>
      </c>
      <c r="D1018" t="s">
        <v>231</v>
      </c>
      <c r="E1018">
        <v>2659.8</v>
      </c>
      <c r="F1018">
        <v>604.5</v>
      </c>
      <c r="G1018">
        <v>64.776957657310703</v>
      </c>
      <c r="H1018">
        <v>39.5160856390359</v>
      </c>
      <c r="I1018">
        <v>97.850545555028404</v>
      </c>
      <c r="J1018">
        <v>15.043877845047801</v>
      </c>
      <c r="K1018">
        <v>453.90647276193101</v>
      </c>
      <c r="L1018">
        <v>362.95381263788602</v>
      </c>
      <c r="M1018">
        <v>91.560772589436297</v>
      </c>
      <c r="N1018">
        <v>2.0095853613886501</v>
      </c>
      <c r="O1018">
        <v>2.38213399503721</v>
      </c>
      <c r="P1018">
        <v>165.77269729610899</v>
      </c>
      <c r="Q1018">
        <v>0.20257612765442801</v>
      </c>
    </row>
    <row r="1019" spans="1:17" x14ac:dyDescent="0.3">
      <c r="A1019" t="s">
        <v>2191</v>
      </c>
      <c r="B1019" t="s">
        <v>2192</v>
      </c>
      <c r="C1019" t="str">
        <f>IFERROR(VLOOKUP(Table1[[#This Row],[Ticker]],[1]!Table2[[Symbol]:[Industry]],2,FALSE),"-")</f>
        <v>-</v>
      </c>
      <c r="D1019" t="s">
        <v>1199</v>
      </c>
      <c r="E1019">
        <v>2653.6391784749999</v>
      </c>
      <c r="F1019">
        <v>367.05</v>
      </c>
      <c r="G1019">
        <v>-68.629807557381895</v>
      </c>
      <c r="H1019">
        <v>-18.233723635884001</v>
      </c>
      <c r="I1019">
        <v>-23.392183264567102</v>
      </c>
      <c r="J1019">
        <v>-7.9233308855382898</v>
      </c>
      <c r="K1019">
        <v>404.80746042970702</v>
      </c>
      <c r="L1019">
        <v>424.86971047223301</v>
      </c>
      <c r="M1019">
        <v>28.710676849276702</v>
      </c>
      <c r="N1019">
        <v>0.76750803098739195</v>
      </c>
      <c r="O1019">
        <v>67.538482495572794</v>
      </c>
      <c r="P1019">
        <v>16.523809523809501</v>
      </c>
      <c r="Q1019">
        <v>-2.5988112783663E-2</v>
      </c>
    </row>
    <row r="1020" spans="1:17" hidden="1" x14ac:dyDescent="0.3">
      <c r="A1020" t="s">
        <v>2193</v>
      </c>
      <c r="B1020" t="s">
        <v>2194</v>
      </c>
      <c r="C1020" t="str">
        <f>IFERROR(VLOOKUP(Table1[[#This Row],[Ticker]],[1]!Table2[[Symbol]:[Industry]],2,FALSE),"-")</f>
        <v>-</v>
      </c>
      <c r="D1020" t="s">
        <v>225</v>
      </c>
      <c r="E1020">
        <v>2652.5123351099901</v>
      </c>
      <c r="F1020">
        <v>2433.1</v>
      </c>
      <c r="G1020">
        <v>132.631130678663</v>
      </c>
      <c r="H1020">
        <v>18.060371353321699</v>
      </c>
      <c r="I1020">
        <v>65.210502172454298</v>
      </c>
      <c r="J1020">
        <v>8.8686666565573393</v>
      </c>
      <c r="K1020">
        <v>1955.94135037149</v>
      </c>
      <c r="L1020">
        <v>1526.4901627404299</v>
      </c>
      <c r="M1020">
        <v>85.5286383992118</v>
      </c>
      <c r="N1020">
        <v>1.0975177401590801</v>
      </c>
      <c r="O1020">
        <v>4.8025153096872204</v>
      </c>
      <c r="P1020">
        <v>169.43137146337401</v>
      </c>
      <c r="Q1020">
        <v>0.13300838791630901</v>
      </c>
    </row>
    <row r="1021" spans="1:17" hidden="1" x14ac:dyDescent="0.3">
      <c r="A1021" t="s">
        <v>2195</v>
      </c>
      <c r="B1021" t="s">
        <v>2196</v>
      </c>
      <c r="C1021" t="str">
        <f>IFERROR(VLOOKUP(Table1[[#This Row],[Ticker]],[1]!Table2[[Symbol]:[Industry]],2,FALSE),"-")</f>
        <v>-</v>
      </c>
      <c r="D1021" t="s">
        <v>257</v>
      </c>
      <c r="E1021">
        <v>2646.6458289749999</v>
      </c>
      <c r="F1021">
        <v>18199.95</v>
      </c>
      <c r="G1021">
        <v>-3.05067261596052</v>
      </c>
      <c r="H1021">
        <v>-13.066913221278099</v>
      </c>
      <c r="I1021">
        <v>12.556631295941701</v>
      </c>
      <c r="J1021">
        <v>-2.2781929569415098</v>
      </c>
      <c r="K1021">
        <v>17854.743855343098</v>
      </c>
      <c r="L1021">
        <v>15527.239119871299</v>
      </c>
      <c r="M1021">
        <v>44.407439924795597</v>
      </c>
      <c r="N1021">
        <v>0.85417731256353102</v>
      </c>
      <c r="O1021">
        <v>14.8354803172536</v>
      </c>
      <c r="P1021">
        <v>44.444047619047602</v>
      </c>
      <c r="Q1021">
        <v>0.13671916789045099</v>
      </c>
    </row>
    <row r="1022" spans="1:17" hidden="1" x14ac:dyDescent="0.3">
      <c r="A1022" t="s">
        <v>2197</v>
      </c>
      <c r="B1022" t="s">
        <v>2198</v>
      </c>
      <c r="C1022" t="str">
        <f>IFERROR(VLOOKUP(Table1[[#This Row],[Ticker]],[1]!Table2[[Symbol]:[Industry]],2,FALSE),"-")</f>
        <v>-</v>
      </c>
      <c r="D1022" t="s">
        <v>276</v>
      </c>
      <c r="E1022">
        <v>2644.6134801889998</v>
      </c>
      <c r="F1022">
        <v>103.99</v>
      </c>
      <c r="G1022">
        <v>-7.9402503980572803</v>
      </c>
      <c r="H1022">
        <v>13.4020131443664</v>
      </c>
      <c r="I1022">
        <v>-7.6539361418583098</v>
      </c>
      <c r="J1022">
        <v>-3.3891841997833398</v>
      </c>
      <c r="K1022">
        <v>90.645498611182802</v>
      </c>
      <c r="L1022">
        <v>86.125046997787805</v>
      </c>
      <c r="M1022">
        <v>68.736220045029597</v>
      </c>
      <c r="N1022">
        <v>1.8960927792636499</v>
      </c>
      <c r="O1022">
        <v>4.2407923838830799</v>
      </c>
      <c r="P1022">
        <v>45.644257703081202</v>
      </c>
      <c r="Q1022">
        <v>-4.0237552844813E-2</v>
      </c>
    </row>
    <row r="1023" spans="1:17" hidden="1" x14ac:dyDescent="0.3">
      <c r="A1023" t="s">
        <v>2199</v>
      </c>
      <c r="B1023" t="s">
        <v>2200</v>
      </c>
      <c r="C1023" t="str">
        <f>IFERROR(VLOOKUP(Table1[[#This Row],[Ticker]],[1]!Table2[[Symbol]:[Industry]],2,FALSE),"-")</f>
        <v>-</v>
      </c>
      <c r="D1023" t="s">
        <v>1670</v>
      </c>
      <c r="E1023">
        <v>2644.090741</v>
      </c>
      <c r="F1023">
        <v>62.2</v>
      </c>
      <c r="G1023">
        <v>-10.519495467498</v>
      </c>
      <c r="H1023">
        <v>-0.75497066622226505</v>
      </c>
      <c r="I1023">
        <v>7.4063751656971901E-3</v>
      </c>
      <c r="J1023">
        <v>-0.86294227967600501</v>
      </c>
      <c r="K1023">
        <v>62.048938265308998</v>
      </c>
      <c r="L1023">
        <v>59.330129197320502</v>
      </c>
      <c r="M1023">
        <v>53.860821394049402</v>
      </c>
      <c r="N1023">
        <v>1.0138786610727</v>
      </c>
      <c r="O1023">
        <v>6.0289389067524004</v>
      </c>
      <c r="P1023">
        <v>26.6544491956831</v>
      </c>
      <c r="Q1023">
        <v>-2.7484158448541001E-2</v>
      </c>
    </row>
    <row r="1024" spans="1:17" x14ac:dyDescent="0.3">
      <c r="A1024" t="s">
        <v>2201</v>
      </c>
      <c r="B1024" t="s">
        <v>2202</v>
      </c>
      <c r="C1024" t="str">
        <f>IFERROR(VLOOKUP(Table1[[#This Row],[Ticker]],[1]!Table2[[Symbol]:[Industry]],2,FALSE),"-")</f>
        <v>-</v>
      </c>
      <c r="D1024" t="s">
        <v>298</v>
      </c>
      <c r="E1024">
        <v>2629.1116125399999</v>
      </c>
      <c r="F1024">
        <v>1761.4</v>
      </c>
      <c r="G1024">
        <v>-21.488318147562701</v>
      </c>
      <c r="H1024">
        <v>-3.8550628203477499</v>
      </c>
      <c r="I1024">
        <v>-19.7571009834856</v>
      </c>
      <c r="J1024">
        <v>-4.0810002654281003</v>
      </c>
      <c r="K1024">
        <v>1769.68992785659</v>
      </c>
      <c r="L1024">
        <v>1690.53181105765</v>
      </c>
      <c r="M1024">
        <v>45.776684518654299</v>
      </c>
      <c r="N1024">
        <v>0.45471987108262502</v>
      </c>
      <c r="O1024">
        <v>20.778925854433901</v>
      </c>
      <c r="P1024">
        <v>34.458015267175497</v>
      </c>
      <c r="Q1024">
        <v>1.9071794879209999E-2</v>
      </c>
    </row>
    <row r="1025" spans="1:17" hidden="1" x14ac:dyDescent="0.3">
      <c r="A1025" t="s">
        <v>2203</v>
      </c>
      <c r="B1025" t="s">
        <v>2204</v>
      </c>
      <c r="C1025" t="str">
        <f>IFERROR(VLOOKUP(Table1[[#This Row],[Ticker]],[1]!Table2[[Symbol]:[Industry]],2,FALSE),"-")</f>
        <v>-</v>
      </c>
      <c r="D1025" t="s">
        <v>101</v>
      </c>
      <c r="E1025">
        <v>2628.9198000000001</v>
      </c>
      <c r="F1025">
        <v>394.2</v>
      </c>
      <c r="G1025">
        <v>86.885107164804793</v>
      </c>
      <c r="H1025">
        <v>-2.7241741012237402</v>
      </c>
      <c r="I1025">
        <v>-14.692784263634699</v>
      </c>
      <c r="J1025">
        <v>-2.2749530139070702</v>
      </c>
      <c r="K1025">
        <v>404.66684668228498</v>
      </c>
      <c r="L1025">
        <v>352.62063715318902</v>
      </c>
      <c r="M1025">
        <v>46.547386034758702</v>
      </c>
      <c r="N1025">
        <v>0.77640910269853203</v>
      </c>
      <c r="O1025">
        <v>30.3652968036529</v>
      </c>
      <c r="P1025">
        <v>147.950518922318</v>
      </c>
      <c r="Q1025">
        <v>0.233378353604593</v>
      </c>
    </row>
    <row r="1026" spans="1:17" hidden="1" x14ac:dyDescent="0.3">
      <c r="A1026" t="s">
        <v>2205</v>
      </c>
      <c r="B1026" t="s">
        <v>2206</v>
      </c>
      <c r="C1026" t="str">
        <f>IFERROR(VLOOKUP(Table1[[#This Row],[Ticker]],[1]!Table2[[Symbol]:[Industry]],2,FALSE),"-")</f>
        <v>-</v>
      </c>
      <c r="D1026" t="s">
        <v>443</v>
      </c>
      <c r="E1026">
        <v>2618.2146786599901</v>
      </c>
      <c r="F1026">
        <v>404.45</v>
      </c>
      <c r="G1026">
        <v>94.441443984959093</v>
      </c>
      <c r="H1026">
        <v>-8.8838902974362899</v>
      </c>
      <c r="I1026">
        <v>-12.910790920593699</v>
      </c>
      <c r="J1026">
        <v>-7.7595577033686096</v>
      </c>
      <c r="K1026">
        <v>431.89195578458799</v>
      </c>
      <c r="L1026">
        <v>367.89801309283001</v>
      </c>
      <c r="M1026">
        <v>24.0521579802673</v>
      </c>
      <c r="N1026">
        <v>0.42823721617591198</v>
      </c>
      <c r="O1026">
        <v>27.011991593522001</v>
      </c>
      <c r="P1026">
        <v>152.702280537332</v>
      </c>
      <c r="Q1026">
        <v>0.131949273531481</v>
      </c>
    </row>
    <row r="1027" spans="1:17" hidden="1" x14ac:dyDescent="0.3">
      <c r="A1027" t="s">
        <v>2207</v>
      </c>
      <c r="B1027" t="s">
        <v>2208</v>
      </c>
      <c r="C1027" t="str">
        <f>IFERROR(VLOOKUP(Table1[[#This Row],[Ticker]],[1]!Table2[[Symbol]:[Industry]],2,FALSE),"-")</f>
        <v>-</v>
      </c>
      <c r="D1027" t="s">
        <v>627</v>
      </c>
      <c r="E1027">
        <v>2611.4825937199998</v>
      </c>
      <c r="F1027">
        <v>1826.65</v>
      </c>
      <c r="G1027">
        <v>224.14152540221599</v>
      </c>
      <c r="H1027">
        <v>-4.7078670999543402</v>
      </c>
      <c r="I1027">
        <v>-4.6148220338599897</v>
      </c>
      <c r="J1027">
        <v>-2.4508814343066101</v>
      </c>
      <c r="K1027">
        <v>1830.73869268046</v>
      </c>
      <c r="L1027">
        <v>1440.8981959128901</v>
      </c>
      <c r="M1027">
        <v>51.679414081054503</v>
      </c>
      <c r="N1027">
        <v>0.81384514266129804</v>
      </c>
      <c r="O1027">
        <v>22.9244792379492</v>
      </c>
      <c r="P1027">
        <v>279.76091476091398</v>
      </c>
      <c r="Q1027">
        <v>0.24433431593045099</v>
      </c>
    </row>
    <row r="1028" spans="1:17" hidden="1" x14ac:dyDescent="0.3">
      <c r="A1028" t="s">
        <v>2209</v>
      </c>
      <c r="B1028" t="s">
        <v>2210</v>
      </c>
      <c r="C1028" t="str">
        <f>IFERROR(VLOOKUP(Table1[[#This Row],[Ticker]],[1]!Table2[[Symbol]:[Industry]],2,FALSE),"-")</f>
        <v>-</v>
      </c>
      <c r="D1028" t="s">
        <v>365</v>
      </c>
      <c r="E1028">
        <v>2605.7064714549902</v>
      </c>
      <c r="F1028">
        <v>1182.55</v>
      </c>
      <c r="G1028">
        <v>-4.0480519558607302</v>
      </c>
      <c r="H1028">
        <v>17.8367543320451</v>
      </c>
      <c r="I1028">
        <v>-18.208452427770599</v>
      </c>
      <c r="J1028">
        <v>-5.3166950912328499</v>
      </c>
      <c r="K1028">
        <v>1090.8242024879501</v>
      </c>
      <c r="L1028">
        <v>1039.1724946486599</v>
      </c>
      <c r="M1028">
        <v>58.064933958501797</v>
      </c>
      <c r="N1028">
        <v>1.01113315023762</v>
      </c>
      <c r="O1028">
        <v>9.7458881231237502</v>
      </c>
      <c r="P1028">
        <v>37.5058139534883</v>
      </c>
      <c r="Q1028">
        <v>0.14102885215463401</v>
      </c>
    </row>
    <row r="1029" spans="1:17" hidden="1" x14ac:dyDescent="0.3">
      <c r="A1029" t="s">
        <v>2211</v>
      </c>
      <c r="B1029" t="s">
        <v>2212</v>
      </c>
      <c r="C1029" t="str">
        <f>IFERROR(VLOOKUP(Table1[[#This Row],[Ticker]],[1]!Table2[[Symbol]:[Industry]],2,FALSE),"-")</f>
        <v>-</v>
      </c>
      <c r="D1029" t="s">
        <v>225</v>
      </c>
      <c r="E1029">
        <v>2587.6006110899998</v>
      </c>
      <c r="F1029">
        <v>5927.65</v>
      </c>
      <c r="G1029">
        <v>104.052735079069</v>
      </c>
      <c r="H1029">
        <v>-4.8878104648600997</v>
      </c>
      <c r="I1029">
        <v>16.959406857399902</v>
      </c>
      <c r="J1029">
        <v>-1.2819725953810699</v>
      </c>
      <c r="K1029">
        <v>5732.0714509146001</v>
      </c>
      <c r="L1029">
        <v>4546.36692162282</v>
      </c>
      <c r="M1029">
        <v>53.744161662110002</v>
      </c>
      <c r="N1029">
        <v>9.5576184652663695E-2</v>
      </c>
      <c r="O1029">
        <v>14.0443514714937</v>
      </c>
      <c r="P1029">
        <v>143.03109817346899</v>
      </c>
      <c r="Q1029">
        <v>0.11155537400747199</v>
      </c>
    </row>
    <row r="1030" spans="1:17" hidden="1" x14ac:dyDescent="0.3">
      <c r="A1030" t="s">
        <v>2213</v>
      </c>
      <c r="B1030" t="s">
        <v>2214</v>
      </c>
      <c r="C1030" t="str">
        <f>IFERROR(VLOOKUP(Table1[[#This Row],[Ticker]],[1]!Table2[[Symbol]:[Industry]],2,FALSE),"-")</f>
        <v>-</v>
      </c>
      <c r="D1030" t="s">
        <v>170</v>
      </c>
      <c r="E1030">
        <v>2585.5145315999998</v>
      </c>
      <c r="F1030">
        <v>1716</v>
      </c>
      <c r="G1030">
        <v>105.131457424052</v>
      </c>
      <c r="H1030">
        <v>18.2590828379155</v>
      </c>
      <c r="I1030">
        <v>7.4692385690474401</v>
      </c>
      <c r="J1030">
        <v>-7.1252737339681804</v>
      </c>
      <c r="K1030">
        <v>1557.6807841166601</v>
      </c>
      <c r="L1030">
        <v>1200.8669487147099</v>
      </c>
      <c r="M1030">
        <v>60.881056820017598</v>
      </c>
      <c r="N1030">
        <v>1.1755550960135399</v>
      </c>
      <c r="O1030">
        <v>8.6188811188811094</v>
      </c>
      <c r="P1030">
        <v>220.29864675688199</v>
      </c>
      <c r="Q1030">
        <v>0.10440767508784</v>
      </c>
    </row>
    <row r="1031" spans="1:17" hidden="1" x14ac:dyDescent="0.3">
      <c r="A1031" t="s">
        <v>2215</v>
      </c>
      <c r="B1031" t="s">
        <v>2216</v>
      </c>
      <c r="C1031" t="str">
        <f>IFERROR(VLOOKUP(Table1[[#This Row],[Ticker]],[1]!Table2[[Symbol]:[Industry]],2,FALSE),"-")</f>
        <v>-</v>
      </c>
      <c r="D1031" t="s">
        <v>46</v>
      </c>
      <c r="E1031">
        <v>2582.2764743749999</v>
      </c>
      <c r="F1031">
        <v>2063.75</v>
      </c>
      <c r="G1031">
        <v>9.1743818208656105</v>
      </c>
      <c r="H1031">
        <v>-16.3747832858535</v>
      </c>
      <c r="I1031">
        <v>3.0068059961843798</v>
      </c>
      <c r="J1031">
        <v>-6.6306496732062596</v>
      </c>
      <c r="K1031">
        <v>2238.0640702648702</v>
      </c>
      <c r="L1031">
        <v>1935.61050212232</v>
      </c>
      <c r="M1031">
        <v>24.508112934687599</v>
      </c>
      <c r="N1031">
        <v>0.78378616773447296</v>
      </c>
      <c r="O1031">
        <v>27.9224712295578</v>
      </c>
      <c r="P1031">
        <v>64.968025579536302</v>
      </c>
      <c r="Q1031">
        <v>0.14974169606930901</v>
      </c>
    </row>
    <row r="1032" spans="1:17" hidden="1" x14ac:dyDescent="0.3">
      <c r="A1032" t="s">
        <v>2217</v>
      </c>
      <c r="B1032" t="s">
        <v>2218</v>
      </c>
      <c r="C1032" t="str">
        <f>IFERROR(VLOOKUP(Table1[[#This Row],[Ticker]],[1]!Table2[[Symbol]:[Industry]],2,FALSE),"-")</f>
        <v>-</v>
      </c>
      <c r="D1032" t="s">
        <v>1348</v>
      </c>
      <c r="E1032">
        <v>2580.8388</v>
      </c>
      <c r="F1032">
        <v>1000</v>
      </c>
      <c r="G1032">
        <v>-30.065910997000302</v>
      </c>
      <c r="H1032">
        <v>-2.26962864667829</v>
      </c>
      <c r="I1032">
        <v>-12.9602652557823</v>
      </c>
      <c r="J1032">
        <v>-1.07094548510998</v>
      </c>
      <c r="K1032">
        <v>999.99659626380196</v>
      </c>
      <c r="L1032">
        <v>999.99662902923001</v>
      </c>
      <c r="M1032">
        <v>55.379180563809697</v>
      </c>
      <c r="N1032">
        <v>0.72666809195043203</v>
      </c>
      <c r="O1032">
        <v>3</v>
      </c>
      <c r="P1032">
        <v>3.0927835051546202</v>
      </c>
      <c r="Q1032">
        <v>-0.101916752053546</v>
      </c>
    </row>
    <row r="1033" spans="1:17" hidden="1" x14ac:dyDescent="0.3">
      <c r="A1033" t="s">
        <v>2219</v>
      </c>
      <c r="B1033" t="s">
        <v>2220</v>
      </c>
      <c r="C1033" t="str">
        <f>IFERROR(VLOOKUP(Table1[[#This Row],[Ticker]],[1]!Table2[[Symbol]:[Industry]],2,FALSE),"-")</f>
        <v>-</v>
      </c>
      <c r="D1033" t="s">
        <v>365</v>
      </c>
      <c r="E1033">
        <v>2577.8991481200001</v>
      </c>
      <c r="F1033">
        <v>775.8</v>
      </c>
      <c r="G1033">
        <v>-48.419941727372802</v>
      </c>
      <c r="H1033">
        <v>-6.9668383457156997</v>
      </c>
      <c r="I1033">
        <v>-22.334717682626501</v>
      </c>
      <c r="J1033">
        <v>-1.43500281995084</v>
      </c>
      <c r="K1033">
        <v>787.82599131667598</v>
      </c>
      <c r="L1033">
        <v>828.82541641993805</v>
      </c>
      <c r="M1033">
        <v>46.059895034474899</v>
      </c>
      <c r="N1033">
        <v>0.98675651851321</v>
      </c>
      <c r="O1033">
        <v>26.823923691673102</v>
      </c>
      <c r="P1033">
        <v>8.5642317380352395</v>
      </c>
      <c r="Q1033">
        <v>3.6340489959577997E-2</v>
      </c>
    </row>
    <row r="1034" spans="1:17" x14ac:dyDescent="0.3">
      <c r="A1034" t="s">
        <v>2221</v>
      </c>
      <c r="B1034" t="s">
        <v>2222</v>
      </c>
      <c r="C1034" t="str">
        <f>IFERROR(VLOOKUP(Table1[[#This Row],[Ticker]],[1]!Table2[[Symbol]:[Industry]],2,FALSE),"-")</f>
        <v>-</v>
      </c>
      <c r="D1034" t="s">
        <v>24</v>
      </c>
      <c r="E1034">
        <v>2573.3845101419902</v>
      </c>
      <c r="F1034">
        <v>49.99</v>
      </c>
      <c r="G1034">
        <v>-57.6690970940314</v>
      </c>
      <c r="H1034">
        <v>-2.6408674118209201</v>
      </c>
      <c r="I1034">
        <v>-33.294926610364001</v>
      </c>
      <c r="J1034">
        <v>-2.6356520588166301</v>
      </c>
      <c r="K1034">
        <v>51.839803584555298</v>
      </c>
      <c r="L1034">
        <v>60.233809824014202</v>
      </c>
      <c r="M1034">
        <v>40.6538082323287</v>
      </c>
      <c r="N1034">
        <v>0.90275032058202398</v>
      </c>
      <c r="O1034">
        <v>64.832966593318602</v>
      </c>
      <c r="P1034">
        <v>2.0204081632653099</v>
      </c>
    </row>
    <row r="1035" spans="1:17" hidden="1" x14ac:dyDescent="0.3">
      <c r="A1035" t="s">
        <v>2223</v>
      </c>
      <c r="B1035" t="s">
        <v>2224</v>
      </c>
      <c r="C1035" t="str">
        <f>IFERROR(VLOOKUP(Table1[[#This Row],[Ticker]],[1]!Table2[[Symbol]:[Industry]],2,FALSE),"-")</f>
        <v>-</v>
      </c>
      <c r="D1035" t="s">
        <v>320</v>
      </c>
      <c r="E1035">
        <v>2570.7561555900002</v>
      </c>
      <c r="F1035">
        <v>1000.15</v>
      </c>
      <c r="G1035">
        <v>75.620464324336396</v>
      </c>
      <c r="H1035">
        <v>18.2692602422105</v>
      </c>
      <c r="I1035">
        <v>76.480022650269305</v>
      </c>
      <c r="J1035">
        <v>-8.1949282441362392</v>
      </c>
      <c r="K1035">
        <v>962.630866707628</v>
      </c>
      <c r="L1035">
        <v>735.29975902902902</v>
      </c>
      <c r="M1035">
        <v>33.228379136115699</v>
      </c>
      <c r="N1035">
        <v>1.1192881591180699</v>
      </c>
      <c r="O1035">
        <v>21.48177773334</v>
      </c>
      <c r="P1035">
        <v>148.79353233830801</v>
      </c>
      <c r="Q1035">
        <v>0.17315998180631101</v>
      </c>
    </row>
    <row r="1036" spans="1:17" x14ac:dyDescent="0.3">
      <c r="A1036" t="s">
        <v>2225</v>
      </c>
      <c r="B1036" t="s">
        <v>2226</v>
      </c>
      <c r="C1036" t="str">
        <f>IFERROR(VLOOKUP(Table1[[#This Row],[Ticker]],[1]!Table2[[Symbol]:[Industry]],2,FALSE),"-")</f>
        <v>-</v>
      </c>
      <c r="D1036" t="s">
        <v>276</v>
      </c>
      <c r="E1036">
        <v>2563.0822173199999</v>
      </c>
      <c r="F1036">
        <v>436.6</v>
      </c>
      <c r="G1036">
        <v>-34.446112486268802</v>
      </c>
      <c r="H1036">
        <v>2.7541808771312302</v>
      </c>
      <c r="I1036">
        <v>-6.0290872004308902</v>
      </c>
      <c r="J1036">
        <v>-4.5722736508746804</v>
      </c>
      <c r="K1036">
        <v>419.09596373668597</v>
      </c>
      <c r="L1036">
        <v>410.488111473071</v>
      </c>
      <c r="M1036">
        <v>51.871603625137801</v>
      </c>
      <c r="N1036">
        <v>2.1258386402631002</v>
      </c>
      <c r="O1036">
        <v>22.743930371049</v>
      </c>
      <c r="P1036">
        <v>31.963125283360998</v>
      </c>
      <c r="Q1036">
        <v>-3.7441934235706999E-2</v>
      </c>
    </row>
    <row r="1037" spans="1:17" hidden="1" x14ac:dyDescent="0.3">
      <c r="A1037" t="s">
        <v>2227</v>
      </c>
      <c r="B1037" t="s">
        <v>2228</v>
      </c>
      <c r="C1037" t="str">
        <f>IFERROR(VLOOKUP(Table1[[#This Row],[Ticker]],[1]!Table2[[Symbol]:[Industry]],2,FALSE),"-")</f>
        <v>-</v>
      </c>
      <c r="D1037" t="s">
        <v>443</v>
      </c>
      <c r="E1037">
        <v>2558.1381211299999</v>
      </c>
      <c r="F1037">
        <v>826.3</v>
      </c>
      <c r="G1037">
        <v>1.9414378327784001</v>
      </c>
      <c r="H1037">
        <v>18.621161118088299</v>
      </c>
      <c r="I1037">
        <v>45.714722742297297</v>
      </c>
      <c r="J1037">
        <v>-2.2533800942661899</v>
      </c>
      <c r="K1037">
        <v>701.02478390673298</v>
      </c>
      <c r="L1037">
        <v>614.48799064307104</v>
      </c>
      <c r="M1037">
        <v>65.801072455390297</v>
      </c>
      <c r="N1037">
        <v>1.61487403099232</v>
      </c>
      <c r="O1037">
        <v>7.5577877284279404</v>
      </c>
      <c r="P1037">
        <v>87.774116577661601</v>
      </c>
      <c r="Q1037">
        <v>0.1633434274974</v>
      </c>
    </row>
    <row r="1038" spans="1:17" hidden="1" x14ac:dyDescent="0.3">
      <c r="A1038" t="s">
        <v>2229</v>
      </c>
      <c r="B1038" t="s">
        <v>2230</v>
      </c>
      <c r="C1038" t="str">
        <f>IFERROR(VLOOKUP(Table1[[#This Row],[Ticker]],[1]!Table2[[Symbol]:[Industry]],2,FALSE),"-")</f>
        <v>-</v>
      </c>
      <c r="D1038" t="s">
        <v>222</v>
      </c>
      <c r="E1038">
        <v>2554.279909072</v>
      </c>
      <c r="F1038">
        <v>52.24</v>
      </c>
      <c r="G1038">
        <v>49.452989346642298</v>
      </c>
      <c r="H1038">
        <v>-14.597284769954801</v>
      </c>
      <c r="I1038">
        <v>3.5428569565280701</v>
      </c>
      <c r="J1038">
        <v>-6.8753613194391203</v>
      </c>
      <c r="K1038">
        <v>52.092073214059802</v>
      </c>
      <c r="L1038">
        <v>44.002020855537602</v>
      </c>
      <c r="M1038">
        <v>35.622122121664503</v>
      </c>
      <c r="N1038">
        <v>0.40665051328030699</v>
      </c>
      <c r="O1038">
        <v>31.852986217457801</v>
      </c>
      <c r="P1038">
        <v>89.963636363636297</v>
      </c>
      <c r="Q1038">
        <v>7.5455659770049005E-2</v>
      </c>
    </row>
    <row r="1039" spans="1:17" hidden="1" x14ac:dyDescent="0.3">
      <c r="A1039" t="s">
        <v>2231</v>
      </c>
      <c r="B1039" t="s">
        <v>2232</v>
      </c>
      <c r="C1039" t="str">
        <f>IFERROR(VLOOKUP(Table1[[#This Row],[Ticker]],[1]!Table2[[Symbol]:[Industry]],2,FALSE),"-")</f>
        <v>-</v>
      </c>
      <c r="D1039" t="s">
        <v>1199</v>
      </c>
      <c r="E1039">
        <v>2553.8525892500002</v>
      </c>
      <c r="F1039">
        <v>898.75</v>
      </c>
      <c r="G1039">
        <v>1.6866360967473999</v>
      </c>
      <c r="H1039">
        <v>12.7047959057513</v>
      </c>
      <c r="I1039">
        <v>-19.115637501788399</v>
      </c>
      <c r="J1039">
        <v>-0.42830078698896501</v>
      </c>
      <c r="K1039">
        <v>839.89869201488398</v>
      </c>
      <c r="L1039">
        <v>837.58039989685301</v>
      </c>
      <c r="M1039">
        <v>66.426598938067499</v>
      </c>
      <c r="N1039">
        <v>1.2794527270090701</v>
      </c>
      <c r="O1039">
        <v>28.061196105702301</v>
      </c>
      <c r="P1039">
        <v>51.547087092150697</v>
      </c>
      <c r="Q1039">
        <v>2.5159377189182999E-2</v>
      </c>
    </row>
    <row r="1040" spans="1:17" x14ac:dyDescent="0.3">
      <c r="A1040" t="s">
        <v>2233</v>
      </c>
      <c r="B1040" t="s">
        <v>2234</v>
      </c>
      <c r="C1040" t="str">
        <f>IFERROR(VLOOKUP(Table1[[#This Row],[Ticker]],[1]!Table2[[Symbol]:[Industry]],2,FALSE),"-")</f>
        <v>-</v>
      </c>
      <c r="D1040" t="s">
        <v>410</v>
      </c>
      <c r="E1040">
        <v>2548.1097216200001</v>
      </c>
      <c r="F1040">
        <v>480.1</v>
      </c>
      <c r="G1040">
        <v>-34.770158714348398</v>
      </c>
      <c r="H1040">
        <v>1.0604715796391899</v>
      </c>
      <c r="I1040">
        <v>-22.919004940703498</v>
      </c>
      <c r="J1040">
        <v>3.71493975079155</v>
      </c>
      <c r="K1040">
        <v>470.38350288015403</v>
      </c>
      <c r="L1040">
        <v>494.01683955459998</v>
      </c>
      <c r="M1040">
        <v>65.640441712065495</v>
      </c>
      <c r="N1040">
        <v>1.29287039279674</v>
      </c>
      <c r="O1040">
        <v>21.224744844823899</v>
      </c>
      <c r="P1040">
        <v>10.851997229277201</v>
      </c>
    </row>
    <row r="1041" spans="1:17" hidden="1" x14ac:dyDescent="0.3">
      <c r="A1041" t="s">
        <v>2235</v>
      </c>
      <c r="B1041" t="s">
        <v>2236</v>
      </c>
      <c r="C1041" t="str">
        <f>IFERROR(VLOOKUP(Table1[[#This Row],[Ticker]],[1]!Table2[[Symbol]:[Industry]],2,FALSE),"-")</f>
        <v>-</v>
      </c>
      <c r="D1041" t="s">
        <v>474</v>
      </c>
      <c r="E1041">
        <v>2533.2548588</v>
      </c>
      <c r="F1041">
        <v>318.55</v>
      </c>
      <c r="G1041">
        <v>-10.557376012944699</v>
      </c>
      <c r="H1041">
        <v>4.6073940070433901</v>
      </c>
      <c r="I1041">
        <v>3.4688283114690899</v>
      </c>
      <c r="J1041">
        <v>-7.80733097943655</v>
      </c>
      <c r="K1041">
        <v>305.37040069000102</v>
      </c>
      <c r="L1041">
        <v>280.55694326560803</v>
      </c>
      <c r="M1041">
        <v>41.647204845206403</v>
      </c>
      <c r="N1041">
        <v>1.5242855849730901</v>
      </c>
      <c r="O1041">
        <v>13.6399309370585</v>
      </c>
      <c r="P1041">
        <v>40.423187128058103</v>
      </c>
      <c r="Q1041">
        <v>-5.2548993046467998E-2</v>
      </c>
    </row>
    <row r="1042" spans="1:17" x14ac:dyDescent="0.3">
      <c r="A1042" t="s">
        <v>2237</v>
      </c>
      <c r="B1042" t="s">
        <v>2238</v>
      </c>
      <c r="C1042" t="str">
        <f>IFERROR(VLOOKUP(Table1[[#This Row],[Ticker]],[1]!Table2[[Symbol]:[Industry]],2,FALSE),"-")</f>
        <v>-</v>
      </c>
      <c r="D1042" t="s">
        <v>357</v>
      </c>
      <c r="E1042">
        <v>2524.8811803399999</v>
      </c>
      <c r="F1042">
        <v>50.42</v>
      </c>
      <c r="G1042">
        <v>-66.732158955799406</v>
      </c>
      <c r="H1042">
        <v>-6.4590983579445602</v>
      </c>
      <c r="I1042">
        <v>-37.140716383601898</v>
      </c>
      <c r="J1042">
        <v>-1.5424414762902301</v>
      </c>
      <c r="K1042">
        <v>52.4680241530749</v>
      </c>
      <c r="L1042">
        <v>59.178972716388103</v>
      </c>
      <c r="M1042">
        <v>38.728250445752799</v>
      </c>
      <c r="N1042">
        <v>1.05477142911123</v>
      </c>
      <c r="O1042">
        <v>66.699722332407703</v>
      </c>
      <c r="P1042">
        <v>5.0416666666666696</v>
      </c>
    </row>
    <row r="1043" spans="1:17" x14ac:dyDescent="0.3">
      <c r="A1043" t="s">
        <v>2239</v>
      </c>
      <c r="B1043" t="s">
        <v>2240</v>
      </c>
      <c r="C1043" t="str">
        <f>IFERROR(VLOOKUP(Table1[[#This Row],[Ticker]],[1]!Table2[[Symbol]:[Industry]],2,FALSE),"-")</f>
        <v>-</v>
      </c>
      <c r="D1043" t="s">
        <v>384</v>
      </c>
      <c r="E1043">
        <v>2524.1537683439901</v>
      </c>
      <c r="F1043">
        <v>219.18</v>
      </c>
      <c r="G1043">
        <v>-56.0061035971016</v>
      </c>
      <c r="H1043">
        <v>1.20291510737301</v>
      </c>
      <c r="I1043">
        <v>-53.8900590841073</v>
      </c>
      <c r="J1043">
        <v>2.9109318546014298</v>
      </c>
      <c r="K1043">
        <v>219.499808123842</v>
      </c>
      <c r="L1043">
        <v>252.421466563255</v>
      </c>
      <c r="M1043">
        <v>54.283969423787703</v>
      </c>
      <c r="N1043">
        <v>1.0175908589761999</v>
      </c>
      <c r="O1043">
        <v>96.984213888128394</v>
      </c>
      <c r="P1043">
        <v>14.454308093994699</v>
      </c>
      <c r="Q1043">
        <v>-4.1338927090329998E-2</v>
      </c>
    </row>
    <row r="1044" spans="1:17" hidden="1" x14ac:dyDescent="0.3">
      <c r="A1044" t="s">
        <v>2241</v>
      </c>
      <c r="B1044" t="s">
        <v>2242</v>
      </c>
      <c r="C1044" t="str">
        <f>IFERROR(VLOOKUP(Table1[[#This Row],[Ticker]],[1]!Table2[[Symbol]:[Industry]],2,FALSE),"-")</f>
        <v>-</v>
      </c>
      <c r="D1044" t="s">
        <v>950</v>
      </c>
      <c r="E1044">
        <v>2510.4145437500001</v>
      </c>
      <c r="F1044">
        <v>137.75</v>
      </c>
      <c r="G1044">
        <v>-10.3561691007632</v>
      </c>
      <c r="H1044">
        <v>17.274231002444498</v>
      </c>
      <c r="I1044">
        <v>6.74947664045472</v>
      </c>
      <c r="J1044">
        <v>-0.75541991542660203</v>
      </c>
      <c r="M1044">
        <v>69.633690998841402</v>
      </c>
      <c r="O1044">
        <v>4.5372050816696801</v>
      </c>
      <c r="P1044">
        <v>28.6181139122315</v>
      </c>
    </row>
    <row r="1045" spans="1:17" x14ac:dyDescent="0.3">
      <c r="A1045" t="s">
        <v>2243</v>
      </c>
      <c r="B1045" t="s">
        <v>2244</v>
      </c>
      <c r="C1045" t="str">
        <f>IFERROR(VLOOKUP(Table1[[#This Row],[Ticker]],[1]!Table2[[Symbol]:[Industry]],2,FALSE),"-")</f>
        <v>-</v>
      </c>
      <c r="D1045" t="s">
        <v>627</v>
      </c>
      <c r="E1045">
        <v>2508.3384882410001</v>
      </c>
      <c r="F1045">
        <v>170.23</v>
      </c>
      <c r="G1045">
        <v>-60.555906913701001</v>
      </c>
      <c r="H1045">
        <v>-0.72796198001162205</v>
      </c>
      <c r="I1045">
        <v>-38.510232454557702</v>
      </c>
      <c r="J1045">
        <v>-6.3102523499039904</v>
      </c>
      <c r="K1045">
        <v>171.46280833999199</v>
      </c>
      <c r="L1045">
        <v>210.309842640564</v>
      </c>
      <c r="M1045">
        <v>53.300856258295198</v>
      </c>
      <c r="N1045">
        <v>1.2731102208070699</v>
      </c>
      <c r="O1045">
        <v>83.281442753921098</v>
      </c>
      <c r="P1045">
        <v>18.280989438576899</v>
      </c>
    </row>
    <row r="1046" spans="1:17" hidden="1" x14ac:dyDescent="0.3">
      <c r="A1046" t="s">
        <v>2245</v>
      </c>
      <c r="B1046" t="s">
        <v>2246</v>
      </c>
      <c r="C1046" t="str">
        <f>IFERROR(VLOOKUP(Table1[[#This Row],[Ticker]],[1]!Table2[[Symbol]:[Industry]],2,FALSE),"-")</f>
        <v>-</v>
      </c>
      <c r="D1046" t="s">
        <v>2247</v>
      </c>
      <c r="E1046">
        <v>2507.5</v>
      </c>
      <c r="F1046">
        <v>501.5</v>
      </c>
      <c r="G1046">
        <v>108.743612812523</v>
      </c>
      <c r="H1046">
        <v>-3.04718770179639</v>
      </c>
      <c r="I1046">
        <v>125.849258553741</v>
      </c>
      <c r="J1046">
        <v>4.7764375372292696</v>
      </c>
      <c r="K1046">
        <v>527.10573247570005</v>
      </c>
      <c r="M1046">
        <v>45.432145482701202</v>
      </c>
      <c r="N1046">
        <v>0.60223614119299895</v>
      </c>
      <c r="O1046">
        <v>42.921236291126597</v>
      </c>
      <c r="P1046">
        <v>150.74999999999901</v>
      </c>
    </row>
    <row r="1047" spans="1:17" hidden="1" x14ac:dyDescent="0.3">
      <c r="A1047" t="s">
        <v>2248</v>
      </c>
      <c r="B1047" t="s">
        <v>2249</v>
      </c>
      <c r="C1047" t="str">
        <f>IFERROR(VLOOKUP(Table1[[#This Row],[Ticker]],[1]!Table2[[Symbol]:[Industry]],2,FALSE),"-")</f>
        <v>-</v>
      </c>
      <c r="D1047" t="s">
        <v>573</v>
      </c>
      <c r="E1047">
        <v>2495.0584495099902</v>
      </c>
      <c r="F1047">
        <v>412.45</v>
      </c>
      <c r="G1047">
        <v>-4.2422380256763397</v>
      </c>
      <c r="H1047">
        <v>-1.0273926218335701</v>
      </c>
      <c r="I1047">
        <v>4.9162708974042602</v>
      </c>
      <c r="J1047">
        <v>-2.9023659013453198</v>
      </c>
      <c r="K1047">
        <v>404.16541189032603</v>
      </c>
      <c r="L1047">
        <v>364.47276994855099</v>
      </c>
      <c r="M1047">
        <v>48.251741787479297</v>
      </c>
      <c r="N1047">
        <v>0.51829006329214899</v>
      </c>
      <c r="O1047">
        <v>9.7102679112619708</v>
      </c>
      <c r="P1047">
        <v>41.735395189003398</v>
      </c>
      <c r="Q1047">
        <v>3.9262499786843E-2</v>
      </c>
    </row>
    <row r="1048" spans="1:17" hidden="1" x14ac:dyDescent="0.3">
      <c r="A1048" t="s">
        <v>2250</v>
      </c>
      <c r="B1048" t="s">
        <v>2251</v>
      </c>
      <c r="C1048" t="str">
        <f>IFERROR(VLOOKUP(Table1[[#This Row],[Ticker]],[1]!Table2[[Symbol]:[Industry]],2,FALSE),"-")</f>
        <v>-</v>
      </c>
      <c r="D1048" t="s">
        <v>204</v>
      </c>
      <c r="E1048">
        <v>2494.1380554299999</v>
      </c>
      <c r="F1048">
        <v>262.58</v>
      </c>
      <c r="G1048">
        <v>-29.286789906998401</v>
      </c>
      <c r="H1048">
        <v>27.8821689565174</v>
      </c>
      <c r="I1048">
        <v>4.8150206827688802</v>
      </c>
      <c r="J1048">
        <v>-1.3331699849059899</v>
      </c>
      <c r="K1048">
        <v>207.12915312892201</v>
      </c>
      <c r="L1048">
        <v>207.581792027744</v>
      </c>
      <c r="M1048">
        <v>74.766695340723501</v>
      </c>
      <c r="N1048">
        <v>3.5815555548357101</v>
      </c>
      <c r="O1048">
        <v>21.486784979815599</v>
      </c>
      <c r="P1048">
        <v>52.088039386041103</v>
      </c>
      <c r="Q1048">
        <v>0.10111441971683501</v>
      </c>
    </row>
    <row r="1049" spans="1:17" hidden="1" x14ac:dyDescent="0.3">
      <c r="A1049" t="s">
        <v>2252</v>
      </c>
      <c r="B1049" t="s">
        <v>2253</v>
      </c>
      <c r="C1049" t="str">
        <f>IFERROR(VLOOKUP(Table1[[#This Row],[Ticker]],[1]!Table2[[Symbol]:[Industry]],2,FALSE),"-")</f>
        <v>-</v>
      </c>
      <c r="D1049" t="s">
        <v>46</v>
      </c>
      <c r="E1049">
        <v>2492.4646400000001</v>
      </c>
      <c r="F1049">
        <v>110.56</v>
      </c>
      <c r="G1049">
        <v>73.1693831206467</v>
      </c>
      <c r="H1049">
        <v>9.92839115530189</v>
      </c>
      <c r="I1049">
        <v>29.42222025613</v>
      </c>
      <c r="J1049">
        <v>-2.87437183826433</v>
      </c>
      <c r="K1049">
        <v>103.80272304510601</v>
      </c>
      <c r="L1049">
        <v>81.355663627042205</v>
      </c>
      <c r="M1049">
        <v>40.599014550610804</v>
      </c>
      <c r="N1049">
        <v>0.390858855038904</v>
      </c>
      <c r="O1049">
        <v>9.13531114327062</v>
      </c>
      <c r="P1049">
        <v>135.23404255319099</v>
      </c>
      <c r="Q1049">
        <v>0.150472512117344</v>
      </c>
    </row>
    <row r="1050" spans="1:17" hidden="1" x14ac:dyDescent="0.3">
      <c r="A1050" t="s">
        <v>2254</v>
      </c>
      <c r="B1050" t="s">
        <v>2255</v>
      </c>
      <c r="C1050" t="str">
        <f>IFERROR(VLOOKUP(Table1[[#This Row],[Ticker]],[1]!Table2[[Symbol]:[Industry]],2,FALSE),"-")</f>
        <v>-</v>
      </c>
      <c r="D1050" t="s">
        <v>2256</v>
      </c>
      <c r="E1050">
        <v>2491.3735491500001</v>
      </c>
      <c r="F1050">
        <v>5045.5</v>
      </c>
      <c r="G1050">
        <v>42.5759542524425</v>
      </c>
      <c r="H1050">
        <v>-4.4812947043354603</v>
      </c>
      <c r="I1050">
        <v>39.552392493783103</v>
      </c>
      <c r="J1050">
        <v>-8.8341629605528897</v>
      </c>
      <c r="K1050">
        <v>5142.7159446136102</v>
      </c>
      <c r="L1050">
        <v>4125.95588015664</v>
      </c>
      <c r="M1050">
        <v>37.940457505050603</v>
      </c>
      <c r="N1050">
        <v>0.696185783090979</v>
      </c>
      <c r="O1050">
        <v>27.697948667129101</v>
      </c>
      <c r="P1050">
        <v>112.531592249368</v>
      </c>
      <c r="Q1050">
        <v>0.150494446636739</v>
      </c>
    </row>
    <row r="1051" spans="1:17" hidden="1" x14ac:dyDescent="0.3">
      <c r="A1051" t="s">
        <v>2257</v>
      </c>
      <c r="B1051" t="s">
        <v>2258</v>
      </c>
      <c r="C1051" t="str">
        <f>IFERROR(VLOOKUP(Table1[[#This Row],[Ticker]],[1]!Table2[[Symbol]:[Industry]],2,FALSE),"-")</f>
        <v>-</v>
      </c>
      <c r="D1051" t="s">
        <v>298</v>
      </c>
      <c r="E1051">
        <v>2473.2285000000002</v>
      </c>
      <c r="F1051">
        <v>3941.4</v>
      </c>
      <c r="G1051">
        <v>1870.6447489014699</v>
      </c>
      <c r="H1051">
        <v>7.5523553384980699</v>
      </c>
      <c r="I1051">
        <v>236.02149497088601</v>
      </c>
      <c r="J1051">
        <v>-1.5337921620166599</v>
      </c>
      <c r="K1051">
        <v>3407.4700521110399</v>
      </c>
      <c r="L1051">
        <v>2108.9085078009998</v>
      </c>
      <c r="M1051">
        <v>49.042738481952</v>
      </c>
      <c r="N1051">
        <v>0.961887085880343</v>
      </c>
      <c r="O1051">
        <v>21.7562287512051</v>
      </c>
      <c r="P1051">
        <v>2318.0368098159502</v>
      </c>
      <c r="Q1051">
        <v>0.23547596173273999</v>
      </c>
    </row>
    <row r="1052" spans="1:17" hidden="1" x14ac:dyDescent="0.3">
      <c r="A1052" t="s">
        <v>2259</v>
      </c>
      <c r="B1052" t="s">
        <v>2260</v>
      </c>
      <c r="C1052" t="str">
        <f>IFERROR(VLOOKUP(Table1[[#This Row],[Ticker]],[1]!Table2[[Symbol]:[Industry]],2,FALSE),"-")</f>
        <v>-</v>
      </c>
      <c r="D1052" t="s">
        <v>538</v>
      </c>
      <c r="E1052">
        <v>2472.0684145499999</v>
      </c>
      <c r="F1052">
        <v>369.25</v>
      </c>
      <c r="G1052">
        <v>-5.3212826067220398</v>
      </c>
      <c r="H1052">
        <v>10.158942781893099</v>
      </c>
      <c r="I1052">
        <v>-10.2338777192682</v>
      </c>
      <c r="J1052">
        <v>-4.0445482348361104</v>
      </c>
      <c r="K1052">
        <v>325.35790782446702</v>
      </c>
      <c r="L1052">
        <v>313.76479628671501</v>
      </c>
      <c r="M1052">
        <v>71.468935165939897</v>
      </c>
      <c r="N1052">
        <v>2.5480836038433798</v>
      </c>
      <c r="O1052">
        <v>4.2383209207853696</v>
      </c>
      <c r="P1052">
        <v>56.927326816829499</v>
      </c>
    </row>
    <row r="1053" spans="1:17" x14ac:dyDescent="0.3">
      <c r="A1053" t="s">
        <v>2261</v>
      </c>
      <c r="B1053" t="s">
        <v>2262</v>
      </c>
      <c r="C1053" t="str">
        <f>IFERROR(VLOOKUP(Table1[[#This Row],[Ticker]],[1]!Table2[[Symbol]:[Industry]],2,FALSE),"-")</f>
        <v>-</v>
      </c>
      <c r="D1053" t="s">
        <v>1922</v>
      </c>
      <c r="E1053">
        <v>2469.6474345199999</v>
      </c>
      <c r="F1053">
        <v>51.8</v>
      </c>
      <c r="G1053">
        <v>-16.469419768930099</v>
      </c>
      <c r="H1053">
        <v>-4.6067651943411603</v>
      </c>
      <c r="I1053">
        <v>-20.4602652557823</v>
      </c>
      <c r="J1053">
        <v>-0.93987002341196801</v>
      </c>
      <c r="K1053">
        <v>52.9724549494493</v>
      </c>
      <c r="L1053">
        <v>51.876457919667402</v>
      </c>
      <c r="M1053">
        <v>41.045974837585803</v>
      </c>
      <c r="N1053">
        <v>0.80432200477932203</v>
      </c>
      <c r="O1053">
        <v>33.976833976834001</v>
      </c>
      <c r="P1053">
        <v>27.272727272727199</v>
      </c>
      <c r="Q1053">
        <v>-1.3110293652815999E-2</v>
      </c>
    </row>
    <row r="1054" spans="1:17" hidden="1" x14ac:dyDescent="0.3">
      <c r="A1054" t="s">
        <v>2263</v>
      </c>
      <c r="B1054" t="s">
        <v>2264</v>
      </c>
      <c r="C1054" t="str">
        <f>IFERROR(VLOOKUP(Table1[[#This Row],[Ticker]],[1]!Table2[[Symbol]:[Industry]],2,FALSE),"-")</f>
        <v>-</v>
      </c>
      <c r="D1054" t="s">
        <v>517</v>
      </c>
      <c r="E1054">
        <v>2463.3720509999998</v>
      </c>
      <c r="F1054">
        <v>710</v>
      </c>
      <c r="G1054">
        <v>17.130108490923298</v>
      </c>
      <c r="H1054">
        <v>-19.238585744690099</v>
      </c>
      <c r="I1054">
        <v>46.429116268518897</v>
      </c>
      <c r="J1054">
        <v>2.4580632030633001</v>
      </c>
      <c r="K1054">
        <v>731.41573460336701</v>
      </c>
      <c r="L1054">
        <v>612.27505202149803</v>
      </c>
      <c r="M1054">
        <v>48.485041956331202</v>
      </c>
      <c r="N1054">
        <v>0.71954795929173898</v>
      </c>
      <c r="O1054">
        <v>32.112676056338003</v>
      </c>
      <c r="P1054">
        <v>84.415584415584405</v>
      </c>
      <c r="Q1054">
        <v>0.15674070840804</v>
      </c>
    </row>
    <row r="1055" spans="1:17" x14ac:dyDescent="0.3">
      <c r="A1055" t="s">
        <v>2265</v>
      </c>
      <c r="B1055" t="s">
        <v>2266</v>
      </c>
      <c r="C1055" t="str">
        <f>IFERROR(VLOOKUP(Table1[[#This Row],[Ticker]],[1]!Table2[[Symbol]:[Industry]],2,FALSE),"-")</f>
        <v>-</v>
      </c>
      <c r="D1055" t="s">
        <v>496</v>
      </c>
      <c r="E1055">
        <v>2462.1814401299998</v>
      </c>
      <c r="F1055">
        <v>630.15</v>
      </c>
      <c r="G1055">
        <v>-40.230569917807202</v>
      </c>
      <c r="H1055">
        <v>9.4935034321587803</v>
      </c>
      <c r="I1055">
        <v>-5.75543368041658</v>
      </c>
      <c r="J1055">
        <v>-7.1289170093529499</v>
      </c>
      <c r="K1055">
        <v>588.40436207003904</v>
      </c>
      <c r="L1055">
        <v>596.87966242325695</v>
      </c>
      <c r="M1055">
        <v>52.365089687510199</v>
      </c>
      <c r="N1055">
        <v>1.2010759860170599</v>
      </c>
      <c r="O1055">
        <v>25.636753154010901</v>
      </c>
      <c r="P1055">
        <v>36.677149983732697</v>
      </c>
      <c r="Q1055">
        <v>-9.4483274386002E-2</v>
      </c>
    </row>
    <row r="1056" spans="1:17" hidden="1" x14ac:dyDescent="0.3">
      <c r="A1056" t="s">
        <v>2267</v>
      </c>
      <c r="B1056" t="s">
        <v>2268</v>
      </c>
      <c r="C1056" t="str">
        <f>IFERROR(VLOOKUP(Table1[[#This Row],[Ticker]],[1]!Table2[[Symbol]:[Industry]],2,FALSE),"-")</f>
        <v>-</v>
      </c>
      <c r="D1056" t="s">
        <v>1852</v>
      </c>
      <c r="E1056">
        <v>2443.1999999999998</v>
      </c>
      <c r="F1056">
        <v>381.75</v>
      </c>
      <c r="G1056">
        <v>28.2380491937523</v>
      </c>
      <c r="H1056">
        <v>11.2475503768298</v>
      </c>
      <c r="I1056">
        <v>38.437712138625699</v>
      </c>
      <c r="J1056">
        <v>0.47833760006381898</v>
      </c>
      <c r="K1056">
        <v>328.57290075737302</v>
      </c>
      <c r="L1056">
        <v>286.72974451566398</v>
      </c>
      <c r="M1056">
        <v>70.428516660621796</v>
      </c>
      <c r="N1056">
        <v>1.70755648709995</v>
      </c>
      <c r="O1056">
        <v>3.74590700720367</v>
      </c>
      <c r="P1056">
        <v>68.134772076635102</v>
      </c>
      <c r="Q1056">
        <v>0.17856491258541299</v>
      </c>
    </row>
    <row r="1057" spans="1:17" hidden="1" x14ac:dyDescent="0.3">
      <c r="A1057" t="s">
        <v>2269</v>
      </c>
      <c r="B1057" t="s">
        <v>2270</v>
      </c>
      <c r="C1057" t="str">
        <f>IFERROR(VLOOKUP(Table1[[#This Row],[Ticker]],[1]!Table2[[Symbol]:[Industry]],2,FALSE),"-")</f>
        <v>-</v>
      </c>
      <c r="D1057" t="s">
        <v>443</v>
      </c>
      <c r="E1057">
        <v>2439.4723986599902</v>
      </c>
      <c r="F1057">
        <v>592.35</v>
      </c>
      <c r="G1057">
        <v>-44.168289187255503</v>
      </c>
      <c r="H1057">
        <v>-6.2296318210295203</v>
      </c>
      <c r="I1057">
        <v>-30.379755009023601</v>
      </c>
      <c r="J1057">
        <v>3.3817054629427501</v>
      </c>
      <c r="K1057">
        <v>605.27727231455106</v>
      </c>
      <c r="L1057">
        <v>640.92574906903099</v>
      </c>
      <c r="M1057">
        <v>53.805554941404701</v>
      </c>
      <c r="N1057">
        <v>0.99720358316669899</v>
      </c>
      <c r="O1057">
        <v>34.827382459694398</v>
      </c>
      <c r="P1057">
        <v>9.9591609430109393</v>
      </c>
      <c r="Q1057">
        <v>-1.1359915209994E-2</v>
      </c>
    </row>
    <row r="1058" spans="1:17" hidden="1" x14ac:dyDescent="0.3">
      <c r="A1058" t="s">
        <v>2271</v>
      </c>
      <c r="B1058" t="s">
        <v>2272</v>
      </c>
      <c r="C1058" t="str">
        <f>IFERROR(VLOOKUP(Table1[[#This Row],[Ticker]],[1]!Table2[[Symbol]:[Industry]],2,FALSE),"-")</f>
        <v>-</v>
      </c>
      <c r="D1058" t="s">
        <v>305</v>
      </c>
      <c r="E1058">
        <v>2435.01430824</v>
      </c>
      <c r="F1058">
        <v>399.6</v>
      </c>
      <c r="G1058">
        <v>35.2117231669951</v>
      </c>
      <c r="H1058">
        <v>-59.394916064463402</v>
      </c>
      <c r="I1058">
        <v>-4.2181739570545496</v>
      </c>
      <c r="J1058">
        <v>-3.1481545815780798</v>
      </c>
      <c r="K1058">
        <v>429.70064832938999</v>
      </c>
      <c r="L1058">
        <v>371.73652832161201</v>
      </c>
      <c r="M1058">
        <v>34.523507851698803</v>
      </c>
      <c r="N1058">
        <v>0.42907958358581999</v>
      </c>
      <c r="O1058">
        <v>36.123623623623601</v>
      </c>
      <c r="P1058">
        <v>93.136781053649102</v>
      </c>
      <c r="Q1058">
        <v>9.2920666194392001E-2</v>
      </c>
    </row>
    <row r="1059" spans="1:17" hidden="1" x14ac:dyDescent="0.3">
      <c r="A1059" t="s">
        <v>2273</v>
      </c>
      <c r="B1059" t="s">
        <v>2274</v>
      </c>
      <c r="C1059" t="str">
        <f>IFERROR(VLOOKUP(Table1[[#This Row],[Ticker]],[1]!Table2[[Symbol]:[Industry]],2,FALSE),"-")</f>
        <v>-</v>
      </c>
      <c r="D1059" t="s">
        <v>474</v>
      </c>
      <c r="E1059">
        <v>2428.58</v>
      </c>
      <c r="F1059">
        <v>365.2</v>
      </c>
      <c r="G1059">
        <v>49.9242319305501</v>
      </c>
      <c r="H1059">
        <v>61.5785856390359</v>
      </c>
      <c r="I1059">
        <v>36.283706955088</v>
      </c>
      <c r="J1059">
        <v>-5.4614523594130997</v>
      </c>
      <c r="K1059">
        <v>278.160401845325</v>
      </c>
      <c r="L1059">
        <v>231.40682442987199</v>
      </c>
      <c r="M1059">
        <v>66.846743461148606</v>
      </c>
      <c r="N1059">
        <v>1.9858481890057</v>
      </c>
      <c r="O1059">
        <v>7.8450164293537696</v>
      </c>
      <c r="P1059">
        <v>106.327683615819</v>
      </c>
      <c r="Q1059">
        <v>7.4567797935045005E-2</v>
      </c>
    </row>
    <row r="1060" spans="1:17" hidden="1" x14ac:dyDescent="0.3">
      <c r="A1060" t="s">
        <v>2275</v>
      </c>
      <c r="B1060" t="s">
        <v>2276</v>
      </c>
      <c r="C1060" t="str">
        <f>IFERROR(VLOOKUP(Table1[[#This Row],[Ticker]],[1]!Table2[[Symbol]:[Industry]],2,FALSE),"-")</f>
        <v>-</v>
      </c>
      <c r="D1060" t="s">
        <v>138</v>
      </c>
      <c r="E1060">
        <v>2426.1009037499998</v>
      </c>
      <c r="F1060">
        <v>683.7</v>
      </c>
      <c r="G1060">
        <v>64.786796468481697</v>
      </c>
      <c r="H1060">
        <v>-3.3688434932164801</v>
      </c>
      <c r="I1060">
        <v>-12.6115826785966</v>
      </c>
      <c r="J1060">
        <v>-2.05808241093116</v>
      </c>
      <c r="K1060">
        <v>684.920413719012</v>
      </c>
      <c r="L1060">
        <v>607.21723762516297</v>
      </c>
      <c r="M1060">
        <v>38.355837484525402</v>
      </c>
      <c r="N1060">
        <v>0.51750417921112002</v>
      </c>
      <c r="O1060">
        <v>19.7598169888768</v>
      </c>
      <c r="P1060">
        <v>110.608170098402</v>
      </c>
      <c r="Q1060">
        <v>5.9119373195636003E-2</v>
      </c>
    </row>
    <row r="1061" spans="1:17" hidden="1" x14ac:dyDescent="0.3">
      <c r="A1061" t="s">
        <v>2277</v>
      </c>
      <c r="B1061" t="s">
        <v>2278</v>
      </c>
      <c r="C1061" t="str">
        <f>IFERROR(VLOOKUP(Table1[[#This Row],[Ticker]],[1]!Table2[[Symbol]:[Industry]],2,FALSE),"-")</f>
        <v>-</v>
      </c>
      <c r="D1061" t="s">
        <v>95</v>
      </c>
      <c r="E1061">
        <v>2425.4591610799998</v>
      </c>
      <c r="F1061">
        <v>27.74</v>
      </c>
      <c r="G1061">
        <v>149.18301485955999</v>
      </c>
      <c r="H1061">
        <v>0.230371353321706</v>
      </c>
      <c r="I1061">
        <v>-2.8372005475648199</v>
      </c>
      <c r="J1061">
        <v>-1.4191677173323001</v>
      </c>
      <c r="K1061">
        <v>27.293977841177998</v>
      </c>
      <c r="L1061">
        <v>23.600792104190099</v>
      </c>
      <c r="M1061">
        <v>46.0848556117949</v>
      </c>
      <c r="N1061">
        <v>1.16358550849415</v>
      </c>
      <c r="O1061">
        <v>20.944484498918499</v>
      </c>
      <c r="P1061">
        <v>181.960080476527</v>
      </c>
      <c r="Q1061">
        <v>7.9623046283534005E-2</v>
      </c>
    </row>
    <row r="1062" spans="1:17" hidden="1" x14ac:dyDescent="0.3">
      <c r="A1062" t="s">
        <v>2279</v>
      </c>
      <c r="B1062" t="s">
        <v>2280</v>
      </c>
      <c r="C1062" t="str">
        <f>IFERROR(VLOOKUP(Table1[[#This Row],[Ticker]],[1]!Table2[[Symbol]:[Industry]],2,FALSE),"-")</f>
        <v>-</v>
      </c>
      <c r="D1062" t="s">
        <v>204</v>
      </c>
      <c r="E1062">
        <v>2424.4777256000002</v>
      </c>
      <c r="F1062">
        <v>1490.9</v>
      </c>
      <c r="G1062">
        <v>43.042942413739802</v>
      </c>
      <c r="H1062">
        <v>7.8464255119290502</v>
      </c>
      <c r="I1062">
        <v>50.300794752978</v>
      </c>
      <c r="J1062">
        <v>-0.843072255673462</v>
      </c>
      <c r="K1062">
        <v>1291.3076830837899</v>
      </c>
      <c r="L1062">
        <v>1075.04470723945</v>
      </c>
      <c r="M1062">
        <v>72.666001554479195</v>
      </c>
      <c r="N1062">
        <v>1.2735633704965701</v>
      </c>
      <c r="O1062">
        <v>2.6225769669327099</v>
      </c>
      <c r="P1062">
        <v>92.2377667461801</v>
      </c>
      <c r="Q1062">
        <v>5.2208892846278998E-2</v>
      </c>
    </row>
    <row r="1063" spans="1:17" hidden="1" x14ac:dyDescent="0.3">
      <c r="A1063" t="s">
        <v>2281</v>
      </c>
      <c r="B1063" t="s">
        <v>2282</v>
      </c>
      <c r="C1063" t="str">
        <f>IFERROR(VLOOKUP(Table1[[#This Row],[Ticker]],[1]!Table2[[Symbol]:[Industry]],2,FALSE),"-")</f>
        <v>-</v>
      </c>
      <c r="D1063" t="s">
        <v>204</v>
      </c>
      <c r="E1063">
        <v>2422.7792614999998</v>
      </c>
      <c r="F1063">
        <v>435.5</v>
      </c>
      <c r="G1063">
        <v>-13.544171866565501</v>
      </c>
      <c r="H1063">
        <v>-1.1700916096412499</v>
      </c>
      <c r="I1063">
        <v>8.7047717605606998</v>
      </c>
      <c r="J1063">
        <v>-6.48613066024273</v>
      </c>
      <c r="K1063">
        <v>434.58633657005998</v>
      </c>
      <c r="L1063">
        <v>395.43413062266598</v>
      </c>
      <c r="M1063">
        <v>39.6360135860197</v>
      </c>
      <c r="N1063">
        <v>0.62740176707898199</v>
      </c>
      <c r="O1063">
        <v>12.2847301951779</v>
      </c>
      <c r="P1063">
        <v>39.115157323111298</v>
      </c>
      <c r="Q1063">
        <v>2.3010881604833999E-2</v>
      </c>
    </row>
    <row r="1064" spans="1:17" hidden="1" x14ac:dyDescent="0.3">
      <c r="A1064" t="s">
        <v>2283</v>
      </c>
      <c r="B1064" t="s">
        <v>2284</v>
      </c>
      <c r="C1064" t="str">
        <f>IFERROR(VLOOKUP(Table1[[#This Row],[Ticker]],[1]!Table2[[Symbol]:[Industry]],2,FALSE),"-")</f>
        <v>-</v>
      </c>
      <c r="D1064" t="s">
        <v>273</v>
      </c>
      <c r="E1064">
        <v>2420.4192600000001</v>
      </c>
      <c r="F1064">
        <v>989</v>
      </c>
      <c r="G1064">
        <v>156.22732970353499</v>
      </c>
      <c r="H1064">
        <v>40.3420291882952</v>
      </c>
      <c r="I1064">
        <v>144.35728385310199</v>
      </c>
      <c r="J1064">
        <v>15.383515962514901</v>
      </c>
      <c r="K1064">
        <v>811.58692289633802</v>
      </c>
      <c r="M1064">
        <v>83.704037466776597</v>
      </c>
      <c r="N1064">
        <v>0.586952097027166</v>
      </c>
      <c r="O1064">
        <v>14.428715874620799</v>
      </c>
      <c r="P1064">
        <v>320.85106382978699</v>
      </c>
    </row>
    <row r="1065" spans="1:17" hidden="1" x14ac:dyDescent="0.3">
      <c r="A1065" t="s">
        <v>2285</v>
      </c>
      <c r="B1065" t="s">
        <v>2286</v>
      </c>
      <c r="C1065" t="str">
        <f>IFERROR(VLOOKUP(Table1[[#This Row],[Ticker]],[1]!Table2[[Symbol]:[Industry]],2,FALSE),"-")</f>
        <v>-</v>
      </c>
      <c r="D1065" t="s">
        <v>127</v>
      </c>
      <c r="E1065">
        <v>2414.18807259</v>
      </c>
      <c r="F1065">
        <v>178.9</v>
      </c>
      <c r="G1065">
        <v>27.694230096474101</v>
      </c>
      <c r="H1065">
        <v>-6.9703460682437699</v>
      </c>
      <c r="I1065">
        <v>16.959850938843601</v>
      </c>
      <c r="J1065">
        <v>-8.8439662204986806</v>
      </c>
      <c r="K1065">
        <v>175.76256599978001</v>
      </c>
      <c r="L1065">
        <v>147.227417984515</v>
      </c>
      <c r="M1065">
        <v>43.513939468191701</v>
      </c>
      <c r="N1065">
        <v>0.76314133899053105</v>
      </c>
      <c r="O1065">
        <v>14.0972610396869</v>
      </c>
      <c r="P1065">
        <v>90.116896918172102</v>
      </c>
      <c r="Q1065">
        <v>0.174170722527039</v>
      </c>
    </row>
    <row r="1066" spans="1:17" hidden="1" x14ac:dyDescent="0.3">
      <c r="A1066" t="s">
        <v>2287</v>
      </c>
      <c r="B1066" t="s">
        <v>2288</v>
      </c>
      <c r="C1066" t="str">
        <f>IFERROR(VLOOKUP(Table1[[#This Row],[Ticker]],[1]!Table2[[Symbol]:[Industry]],2,FALSE),"-")</f>
        <v>-</v>
      </c>
      <c r="D1066" t="s">
        <v>2289</v>
      </c>
      <c r="E1066">
        <v>2410.2399999999998</v>
      </c>
      <c r="F1066">
        <v>860.8</v>
      </c>
      <c r="G1066">
        <v>31.404732409489998</v>
      </c>
      <c r="H1066">
        <v>-25.7214759855529</v>
      </c>
      <c r="I1066">
        <v>7.6928989463341004</v>
      </c>
      <c r="J1066">
        <v>-1.9286696524767799</v>
      </c>
      <c r="K1066">
        <v>1030.2297153499101</v>
      </c>
      <c r="L1066">
        <v>863.25010111446602</v>
      </c>
      <c r="M1066">
        <v>28.829297369655599</v>
      </c>
      <c r="N1066">
        <v>0.35617922140602498</v>
      </c>
      <c r="O1066">
        <v>69.371514869888401</v>
      </c>
      <c r="P1066">
        <v>102.018305562074</v>
      </c>
      <c r="Q1066">
        <v>8.3152346229974999E-2</v>
      </c>
    </row>
    <row r="1067" spans="1:17" hidden="1" x14ac:dyDescent="0.3">
      <c r="A1067" t="s">
        <v>2290</v>
      </c>
      <c r="B1067" t="s">
        <v>2291</v>
      </c>
      <c r="C1067" t="str">
        <f>IFERROR(VLOOKUP(Table1[[#This Row],[Ticker]],[1]!Table2[[Symbol]:[Industry]],2,FALSE),"-")</f>
        <v>-</v>
      </c>
      <c r="D1067" t="s">
        <v>101</v>
      </c>
      <c r="E1067">
        <v>2408.2340164570001</v>
      </c>
      <c r="F1067">
        <v>20.53</v>
      </c>
      <c r="G1067">
        <v>28.9432604746424</v>
      </c>
      <c r="H1067">
        <v>-3.9757897841190601</v>
      </c>
      <c r="I1067">
        <v>-16.935246120309699</v>
      </c>
      <c r="J1067">
        <v>-5.6278589787732196</v>
      </c>
      <c r="K1067">
        <v>20.483113943711</v>
      </c>
      <c r="L1067">
        <v>18.9468746556215</v>
      </c>
      <c r="M1067">
        <v>38.646196975775801</v>
      </c>
      <c r="N1067">
        <v>1.0606980159466901</v>
      </c>
      <c r="O1067">
        <v>55.307648440871198</v>
      </c>
      <c r="P1067">
        <v>84.0811570148893</v>
      </c>
      <c r="Q1067">
        <v>0.16181212063158701</v>
      </c>
    </row>
    <row r="1068" spans="1:17" hidden="1" x14ac:dyDescent="0.3">
      <c r="A1068" t="s">
        <v>2292</v>
      </c>
      <c r="B1068" t="s">
        <v>2293</v>
      </c>
      <c r="C1068" t="str">
        <f>IFERROR(VLOOKUP(Table1[[#This Row],[Ticker]],[1]!Table2[[Symbol]:[Industry]],2,FALSE),"-")</f>
        <v>-</v>
      </c>
      <c r="D1068" t="s">
        <v>338</v>
      </c>
      <c r="E1068">
        <v>2395.3545158400002</v>
      </c>
      <c r="F1068">
        <v>249.6</v>
      </c>
      <c r="G1068">
        <v>-9.8346971241679402</v>
      </c>
      <c r="H1068">
        <v>-2.44724854010635</v>
      </c>
      <c r="I1068">
        <v>20.266316009229602</v>
      </c>
      <c r="J1068">
        <v>-6.2640729552787704</v>
      </c>
      <c r="K1068">
        <v>245.079933076348</v>
      </c>
      <c r="M1068">
        <v>43.144519232774499</v>
      </c>
      <c r="N1068">
        <v>0.77459451291554005</v>
      </c>
      <c r="O1068">
        <v>14.5833333333333</v>
      </c>
      <c r="P1068">
        <v>65.737051792828694</v>
      </c>
    </row>
    <row r="1069" spans="1:17" hidden="1" x14ac:dyDescent="0.3">
      <c r="A1069" t="s">
        <v>2294</v>
      </c>
      <c r="B1069" t="s">
        <v>2295</v>
      </c>
      <c r="C1069" t="str">
        <f>IFERROR(VLOOKUP(Table1[[#This Row],[Ticker]],[1]!Table2[[Symbol]:[Industry]],2,FALSE),"-")</f>
        <v>-</v>
      </c>
      <c r="D1069" t="s">
        <v>573</v>
      </c>
      <c r="E1069">
        <v>2387.7196328</v>
      </c>
      <c r="F1069">
        <v>460.55</v>
      </c>
      <c r="G1069">
        <v>-44.374218746558398</v>
      </c>
      <c r="H1069">
        <v>0.31315281027534803</v>
      </c>
      <c r="I1069">
        <v>-14.278028272709699</v>
      </c>
      <c r="J1069">
        <v>4.5656994241897602</v>
      </c>
      <c r="K1069">
        <v>441.034603236051</v>
      </c>
      <c r="L1069">
        <v>455.67098510212003</v>
      </c>
      <c r="M1069">
        <v>63.509109081889299</v>
      </c>
      <c r="N1069">
        <v>1.0793264839104399</v>
      </c>
      <c r="O1069">
        <v>22.321137770057501</v>
      </c>
      <c r="P1069">
        <v>20.248041775456901</v>
      </c>
      <c r="Q1069">
        <v>2.7028773133299999E-4</v>
      </c>
    </row>
    <row r="1070" spans="1:17" hidden="1" x14ac:dyDescent="0.3">
      <c r="A1070" t="s">
        <v>2296</v>
      </c>
      <c r="B1070" t="s">
        <v>2297</v>
      </c>
      <c r="C1070" t="str">
        <f>IFERROR(VLOOKUP(Table1[[#This Row],[Ticker]],[1]!Table2[[Symbol]:[Industry]],2,FALSE),"-")</f>
        <v>-</v>
      </c>
      <c r="D1070" t="s">
        <v>298</v>
      </c>
      <c r="E1070">
        <v>2380.3816830750002</v>
      </c>
      <c r="F1070">
        <v>1575.75</v>
      </c>
      <c r="G1070">
        <v>29.100755669666299</v>
      </c>
      <c r="H1070">
        <v>-7.0862251590053997</v>
      </c>
      <c r="I1070">
        <v>-20.0477383534562</v>
      </c>
      <c r="J1070">
        <v>-4.0091542270207903</v>
      </c>
      <c r="K1070">
        <v>1627.47324064552</v>
      </c>
      <c r="L1070">
        <v>1503.0473491814701</v>
      </c>
      <c r="M1070">
        <v>40.679119573831798</v>
      </c>
      <c r="N1070">
        <v>0.71760220249584905</v>
      </c>
      <c r="O1070">
        <v>24.080596541329498</v>
      </c>
      <c r="P1070">
        <v>60.455170307010803</v>
      </c>
      <c r="Q1070">
        <v>2.4654941995560001E-3</v>
      </c>
    </row>
    <row r="1071" spans="1:17" x14ac:dyDescent="0.3">
      <c r="A1071" t="s">
        <v>2298</v>
      </c>
      <c r="B1071" t="s">
        <v>2299</v>
      </c>
      <c r="C1071" t="str">
        <f>IFERROR(VLOOKUP(Table1[[#This Row],[Ticker]],[1]!Table2[[Symbol]:[Industry]],2,FALSE),"-")</f>
        <v>-</v>
      </c>
      <c r="D1071" t="s">
        <v>723</v>
      </c>
      <c r="E1071">
        <v>2376.1925094599901</v>
      </c>
      <c r="F1071">
        <v>446.6</v>
      </c>
      <c r="G1071">
        <v>-45.706258560279402</v>
      </c>
      <c r="H1071">
        <v>-11.564725407933601</v>
      </c>
      <c r="I1071">
        <v>-16.844909611749198</v>
      </c>
      <c r="J1071">
        <v>-2.9804252175130301</v>
      </c>
      <c r="K1071">
        <v>473.67260410079302</v>
      </c>
      <c r="L1071">
        <v>483.81997805652298</v>
      </c>
      <c r="M1071">
        <v>36.716622010913703</v>
      </c>
      <c r="N1071">
        <v>0.83005013122850901</v>
      </c>
      <c r="O1071">
        <v>28.616211374832002</v>
      </c>
      <c r="P1071">
        <v>14.7776921099974</v>
      </c>
      <c r="Q1071">
        <v>-0.107760946818586</v>
      </c>
    </row>
    <row r="1072" spans="1:17" hidden="1" x14ac:dyDescent="0.3">
      <c r="A1072" t="s">
        <v>2300</v>
      </c>
      <c r="B1072" t="s">
        <v>2301</v>
      </c>
      <c r="C1072" t="str">
        <f>IFERROR(VLOOKUP(Table1[[#This Row],[Ticker]],[1]!Table2[[Symbol]:[Industry]],2,FALSE),"-")</f>
        <v>-</v>
      </c>
      <c r="D1072" t="s">
        <v>138</v>
      </c>
      <c r="E1072">
        <v>2375.601350676</v>
      </c>
      <c r="F1072">
        <v>9.08</v>
      </c>
      <c r="G1072">
        <v>345.831524900435</v>
      </c>
      <c r="H1072">
        <v>-13.8886762657259</v>
      </c>
      <c r="I1072">
        <v>-44.431963368989898</v>
      </c>
      <c r="J1072">
        <v>-9.9128099351886707</v>
      </c>
      <c r="K1072">
        <v>10.258335822905201</v>
      </c>
      <c r="L1072">
        <v>9.50922417198848</v>
      </c>
      <c r="M1072">
        <v>21.639826049008899</v>
      </c>
      <c r="N1072">
        <v>0.74064848397229299</v>
      </c>
      <c r="O1072">
        <v>118.06167400881</v>
      </c>
      <c r="P1072">
        <v>377.89473684210498</v>
      </c>
      <c r="Q1072">
        <v>0.13534136594446899</v>
      </c>
    </row>
    <row r="1073" spans="1:17" x14ac:dyDescent="0.3">
      <c r="A1073" t="s">
        <v>2302</v>
      </c>
      <c r="B1073" t="s">
        <v>2303</v>
      </c>
      <c r="C1073" t="str">
        <f>IFERROR(VLOOKUP(Table1[[#This Row],[Ticker]],[1]!Table2[[Symbol]:[Industry]],2,FALSE),"-")</f>
        <v>-</v>
      </c>
      <c r="D1073" t="s">
        <v>1570</v>
      </c>
      <c r="E1073">
        <v>2371.5676158000001</v>
      </c>
      <c r="F1073">
        <v>573.79999999999995</v>
      </c>
      <c r="G1073">
        <v>-49.965401469534697</v>
      </c>
      <c r="H1073">
        <v>-10.5067827968759</v>
      </c>
      <c r="I1073">
        <v>-38.585670310869801</v>
      </c>
      <c r="J1073">
        <v>-6.3127618216406898</v>
      </c>
      <c r="K1073">
        <v>629.07068595680698</v>
      </c>
      <c r="L1073">
        <v>693.29778357068199</v>
      </c>
      <c r="M1073">
        <v>39.021809785132398</v>
      </c>
      <c r="N1073">
        <v>1.0499939955372899</v>
      </c>
      <c r="O1073">
        <v>57.720460090623902</v>
      </c>
      <c r="P1073">
        <v>6.0236511456023401</v>
      </c>
    </row>
    <row r="1074" spans="1:17" hidden="1" x14ac:dyDescent="0.3">
      <c r="A1074" t="s">
        <v>2304</v>
      </c>
      <c r="B1074" t="s">
        <v>2305</v>
      </c>
      <c r="C1074" t="str">
        <f>IFERROR(VLOOKUP(Table1[[#This Row],[Ticker]],[1]!Table2[[Symbol]:[Industry]],2,FALSE),"-")</f>
        <v>-</v>
      </c>
      <c r="D1074" t="s">
        <v>156</v>
      </c>
      <c r="E1074">
        <v>2365.5299798000001</v>
      </c>
      <c r="F1074">
        <v>1301</v>
      </c>
      <c r="G1074">
        <v>365.55313662204702</v>
      </c>
      <c r="H1074">
        <v>6.43965474094386</v>
      </c>
      <c r="I1074">
        <v>382.658782363265</v>
      </c>
      <c r="J1074">
        <v>-15.934828148171301</v>
      </c>
      <c r="K1074">
        <v>1299.93715868298</v>
      </c>
      <c r="M1074">
        <v>34.542050655681699</v>
      </c>
      <c r="N1074">
        <v>0.58668941979522105</v>
      </c>
      <c r="O1074">
        <v>20.599538816295102</v>
      </c>
      <c r="P1074">
        <v>462.35141560406299</v>
      </c>
    </row>
    <row r="1075" spans="1:17" hidden="1" x14ac:dyDescent="0.3">
      <c r="A1075" t="s">
        <v>2306</v>
      </c>
      <c r="B1075" t="s">
        <v>2307</v>
      </c>
      <c r="C1075" t="str">
        <f>IFERROR(VLOOKUP(Table1[[#This Row],[Ticker]],[1]!Table2[[Symbol]:[Industry]],2,FALSE),"-")</f>
        <v>-</v>
      </c>
      <c r="D1075" t="s">
        <v>132</v>
      </c>
      <c r="E1075">
        <v>2358.1166759150001</v>
      </c>
      <c r="F1075">
        <v>1828.45</v>
      </c>
      <c r="G1075">
        <v>-18.193052455639499</v>
      </c>
      <c r="H1075">
        <v>1.55790401067076</v>
      </c>
      <c r="I1075">
        <v>-15.2213904729412</v>
      </c>
      <c r="J1075">
        <v>7.5273283439879402</v>
      </c>
      <c r="K1075">
        <v>1627.1459256514299</v>
      </c>
      <c r="L1075">
        <v>1594.1566618642601</v>
      </c>
      <c r="M1075">
        <v>84.057177402257395</v>
      </c>
      <c r="N1075">
        <v>1.1098443498061401</v>
      </c>
      <c r="O1075">
        <v>14.796685717410901</v>
      </c>
      <c r="P1075">
        <v>43.633150039277297</v>
      </c>
      <c r="Q1075">
        <v>0.12527900207179299</v>
      </c>
    </row>
    <row r="1076" spans="1:17" hidden="1" x14ac:dyDescent="0.3">
      <c r="A1076" t="s">
        <v>2308</v>
      </c>
      <c r="B1076" t="s">
        <v>2309</v>
      </c>
      <c r="C1076" t="str">
        <f>IFERROR(VLOOKUP(Table1[[#This Row],[Ticker]],[1]!Table2[[Symbol]:[Industry]],2,FALSE),"-")</f>
        <v>-</v>
      </c>
      <c r="D1076" t="s">
        <v>276</v>
      </c>
      <c r="E1076">
        <v>2357.91548685</v>
      </c>
      <c r="F1076">
        <v>475.65</v>
      </c>
      <c r="G1076">
        <v>-20.959362080840201</v>
      </c>
      <c r="H1076">
        <v>8.98712655626524</v>
      </c>
      <c r="I1076">
        <v>-15.4210465538444</v>
      </c>
      <c r="J1076">
        <v>-1.1132678091596599</v>
      </c>
      <c r="K1076">
        <v>449.57007690201903</v>
      </c>
      <c r="L1076">
        <v>445.05858662346799</v>
      </c>
      <c r="M1076">
        <v>58.060289751312197</v>
      </c>
      <c r="N1076">
        <v>1.38998721254763</v>
      </c>
      <c r="O1076">
        <v>34.731420161883698</v>
      </c>
      <c r="P1076">
        <v>44.136363636363598</v>
      </c>
      <c r="Q1076">
        <v>5.5674580476703997E-2</v>
      </c>
    </row>
    <row r="1077" spans="1:17" hidden="1" x14ac:dyDescent="0.3">
      <c r="A1077" t="s">
        <v>2310</v>
      </c>
      <c r="B1077" t="s">
        <v>2311</v>
      </c>
      <c r="C1077" t="str">
        <f>IFERROR(VLOOKUP(Table1[[#This Row],[Ticker]],[1]!Table2[[Symbol]:[Industry]],2,FALSE),"-")</f>
        <v>-</v>
      </c>
      <c r="D1077" t="s">
        <v>54</v>
      </c>
      <c r="E1077">
        <v>2356.6872726000001</v>
      </c>
      <c r="F1077">
        <v>256.05</v>
      </c>
      <c r="G1077">
        <v>30.0103604543453</v>
      </c>
      <c r="H1077">
        <v>0.79159584311762599</v>
      </c>
      <c r="I1077">
        <v>-13.5619733303165</v>
      </c>
      <c r="J1077">
        <v>-7.2057744913926101</v>
      </c>
      <c r="K1077">
        <v>241.38851750952699</v>
      </c>
      <c r="L1077">
        <v>214.97806846789101</v>
      </c>
      <c r="M1077">
        <v>50.833246076859801</v>
      </c>
      <c r="N1077">
        <v>1.0090121614171501</v>
      </c>
      <c r="O1077">
        <v>9.1974223784417202</v>
      </c>
      <c r="P1077">
        <v>80.316901408450704</v>
      </c>
      <c r="Q1077">
        <v>9.4563297809121996E-2</v>
      </c>
    </row>
    <row r="1078" spans="1:17" hidden="1" x14ac:dyDescent="0.3">
      <c r="A1078" t="s">
        <v>2312</v>
      </c>
      <c r="B1078" t="s">
        <v>2313</v>
      </c>
      <c r="C1078" t="str">
        <f>IFERROR(VLOOKUP(Table1[[#This Row],[Ticker]],[1]!Table2[[Symbol]:[Industry]],2,FALSE),"-")</f>
        <v>-</v>
      </c>
      <c r="D1078" t="s">
        <v>225</v>
      </c>
      <c r="E1078">
        <v>2354.3914383849901</v>
      </c>
      <c r="F1078">
        <v>4583.95</v>
      </c>
      <c r="G1078">
        <v>49.841465521377202</v>
      </c>
      <c r="H1078">
        <v>2.2200413414376099</v>
      </c>
      <c r="I1078">
        <v>19.815484946975101</v>
      </c>
      <c r="J1078">
        <v>-3.5868708682444002</v>
      </c>
      <c r="K1078">
        <v>4316.9580584554296</v>
      </c>
      <c r="L1078">
        <v>3650.66945550029</v>
      </c>
      <c r="M1078">
        <v>55.0039870990624</v>
      </c>
      <c r="N1078">
        <v>1.1353379097148699</v>
      </c>
      <c r="O1078">
        <v>8.6399284459909005</v>
      </c>
      <c r="P1078">
        <v>95.020208466283705</v>
      </c>
      <c r="Q1078">
        <v>0.105171929847042</v>
      </c>
    </row>
    <row r="1079" spans="1:17" hidden="1" x14ac:dyDescent="0.3">
      <c r="A1079" t="s">
        <v>2314</v>
      </c>
      <c r="B1079" t="s">
        <v>2315</v>
      </c>
      <c r="C1079" t="str">
        <f>IFERROR(VLOOKUP(Table1[[#This Row],[Ticker]],[1]!Table2[[Symbol]:[Industry]],2,FALSE),"-")</f>
        <v>-</v>
      </c>
      <c r="D1079" t="s">
        <v>276</v>
      </c>
      <c r="E1079">
        <v>2353.5661055579999</v>
      </c>
      <c r="F1079">
        <v>79.739999999999995</v>
      </c>
      <c r="G1079">
        <v>15.179990642343901</v>
      </c>
      <c r="H1079">
        <v>16.638610779635101</v>
      </c>
      <c r="I1079">
        <v>24.759941998103599</v>
      </c>
      <c r="J1079">
        <v>-7.1521674347702398</v>
      </c>
      <c r="K1079">
        <v>69.256912267178805</v>
      </c>
      <c r="L1079">
        <v>59.455906648566497</v>
      </c>
      <c r="M1079">
        <v>49.827933587814499</v>
      </c>
      <c r="N1079">
        <v>1.0197649927552701</v>
      </c>
      <c r="O1079">
        <v>10.897918234261301</v>
      </c>
      <c r="P1079">
        <v>73.536452665941198</v>
      </c>
      <c r="Q1079">
        <v>8.2597056183211004E-2</v>
      </c>
    </row>
    <row r="1080" spans="1:17" hidden="1" x14ac:dyDescent="0.3">
      <c r="A1080" t="s">
        <v>2316</v>
      </c>
      <c r="B1080" t="s">
        <v>2317</v>
      </c>
      <c r="C1080" t="str">
        <f>IFERROR(VLOOKUP(Table1[[#This Row],[Ticker]],[1]!Table2[[Symbol]:[Industry]],2,FALSE),"-")</f>
        <v>-</v>
      </c>
      <c r="D1080" t="s">
        <v>384</v>
      </c>
      <c r="E1080">
        <v>2353.3298513250002</v>
      </c>
      <c r="F1080">
        <v>1200.05</v>
      </c>
      <c r="G1080">
        <v>-44.643979829971798</v>
      </c>
      <c r="H1080">
        <v>-3.12967555832802</v>
      </c>
      <c r="I1080">
        <v>20.031367702604001</v>
      </c>
      <c r="J1080">
        <v>-3.84053053022188</v>
      </c>
      <c r="K1080">
        <v>1234.0429153668799</v>
      </c>
      <c r="L1080">
        <v>1216.3366428633601</v>
      </c>
      <c r="M1080">
        <v>43.9273758367328</v>
      </c>
      <c r="N1080">
        <v>0.35154346466460801</v>
      </c>
      <c r="O1080">
        <v>22.861547435523502</v>
      </c>
      <c r="P1080">
        <v>45.451790800557497</v>
      </c>
      <c r="Q1080">
        <v>-4.1787045770085997E-2</v>
      </c>
    </row>
    <row r="1081" spans="1:17" hidden="1" x14ac:dyDescent="0.3">
      <c r="A1081" t="s">
        <v>2318</v>
      </c>
      <c r="B1081" t="s">
        <v>2319</v>
      </c>
      <c r="C1081" t="str">
        <f>IFERROR(VLOOKUP(Table1[[#This Row],[Ticker]],[1]!Table2[[Symbol]:[Industry]],2,FALSE),"-")</f>
        <v>-</v>
      </c>
      <c r="D1081" t="s">
        <v>51</v>
      </c>
      <c r="E1081">
        <v>2352.2037743340002</v>
      </c>
      <c r="F1081">
        <v>213.86</v>
      </c>
      <c r="G1081">
        <v>-27.911623917945999</v>
      </c>
      <c r="H1081">
        <v>-5.6905150082632696</v>
      </c>
      <c r="I1081">
        <v>-22.970784927568499</v>
      </c>
      <c r="J1081">
        <v>-1.93361509577718</v>
      </c>
      <c r="K1081">
        <v>217.42490741597101</v>
      </c>
      <c r="L1081">
        <v>223.907327195298</v>
      </c>
      <c r="M1081">
        <v>51.025430758674901</v>
      </c>
      <c r="N1081">
        <v>1.10606455590858</v>
      </c>
      <c r="O1081">
        <v>32.586738988123003</v>
      </c>
      <c r="P1081">
        <v>16.831466812346299</v>
      </c>
      <c r="Q1081">
        <v>0.10093910173938</v>
      </c>
    </row>
    <row r="1082" spans="1:17" hidden="1" x14ac:dyDescent="0.3">
      <c r="A1082" t="s">
        <v>2320</v>
      </c>
      <c r="B1082" t="s">
        <v>2321</v>
      </c>
      <c r="C1082" t="str">
        <f>IFERROR(VLOOKUP(Table1[[#This Row],[Ticker]],[1]!Table2[[Symbol]:[Industry]],2,FALSE),"-")</f>
        <v>-</v>
      </c>
      <c r="D1082" t="s">
        <v>135</v>
      </c>
      <c r="E1082">
        <v>2350.918403526</v>
      </c>
      <c r="F1082">
        <v>149.82</v>
      </c>
      <c r="G1082">
        <v>-21.390414308258599</v>
      </c>
      <c r="H1082">
        <v>3.6392992844798302</v>
      </c>
      <c r="I1082">
        <v>-23.887732556614701</v>
      </c>
      <c r="J1082">
        <v>3.0744475660280499</v>
      </c>
      <c r="K1082">
        <v>134.02550055913099</v>
      </c>
      <c r="L1082">
        <v>142.429785093232</v>
      </c>
      <c r="M1082">
        <v>77.577147485202701</v>
      </c>
      <c r="N1082">
        <v>1.85283370220101</v>
      </c>
      <c r="O1082">
        <v>29.4887197970898</v>
      </c>
      <c r="P1082">
        <v>24.849999999999898</v>
      </c>
    </row>
    <row r="1083" spans="1:17" hidden="1" x14ac:dyDescent="0.3">
      <c r="A1083" t="s">
        <v>2322</v>
      </c>
      <c r="B1083" t="s">
        <v>2323</v>
      </c>
      <c r="C1083" t="str">
        <f>IFERROR(VLOOKUP(Table1[[#This Row],[Ticker]],[1]!Table2[[Symbol]:[Industry]],2,FALSE),"-")</f>
        <v>-</v>
      </c>
      <c r="D1083" t="s">
        <v>163</v>
      </c>
      <c r="E1083">
        <v>2350.886</v>
      </c>
      <c r="F1083">
        <v>136.6</v>
      </c>
      <c r="G1083">
        <v>2052.0427152010798</v>
      </c>
      <c r="H1083">
        <v>152.06969895300901</v>
      </c>
      <c r="I1083">
        <v>384.12852659283402</v>
      </c>
      <c r="J1083">
        <v>20.2520638288992</v>
      </c>
      <c r="K1083">
        <v>76.820794871373494</v>
      </c>
      <c r="L1083">
        <v>48.0108867119582</v>
      </c>
      <c r="M1083">
        <v>99.141694074909907</v>
      </c>
      <c r="N1083">
        <v>1.4659121512785001</v>
      </c>
      <c r="O1083">
        <v>0</v>
      </c>
      <c r="P1083">
        <v>2467.6691729323302</v>
      </c>
      <c r="Q1083">
        <v>0.23358937173382899</v>
      </c>
    </row>
    <row r="1084" spans="1:17" hidden="1" x14ac:dyDescent="0.3">
      <c r="A1084" t="s">
        <v>2324</v>
      </c>
      <c r="B1084" t="s">
        <v>2325</v>
      </c>
      <c r="C1084" t="str">
        <f>IFERROR(VLOOKUP(Table1[[#This Row],[Ticker]],[1]!Table2[[Symbol]:[Industry]],2,FALSE),"-")</f>
        <v>-</v>
      </c>
      <c r="D1084" t="s">
        <v>118</v>
      </c>
      <c r="E1084">
        <v>2345.2891893599999</v>
      </c>
      <c r="F1084">
        <v>1826.4</v>
      </c>
      <c r="G1084">
        <v>486.96111603002601</v>
      </c>
      <c r="H1084">
        <v>50.546237177414497</v>
      </c>
      <c r="I1084">
        <v>421.621909484448</v>
      </c>
      <c r="J1084">
        <v>-27.3748224621236</v>
      </c>
      <c r="K1084">
        <v>1402.35728073365</v>
      </c>
      <c r="L1084">
        <v>721.37803425291895</v>
      </c>
      <c r="M1084">
        <v>38.095996667825602</v>
      </c>
      <c r="N1084">
        <v>0.77920613920545001</v>
      </c>
      <c r="O1084">
        <v>42.830157687253603</v>
      </c>
      <c r="P1084">
        <v>757.46478873239403</v>
      </c>
      <c r="Q1084">
        <v>0.25083075180890002</v>
      </c>
    </row>
    <row r="1085" spans="1:17" hidden="1" x14ac:dyDescent="0.3">
      <c r="A1085" t="s">
        <v>2326</v>
      </c>
      <c r="B1085" t="s">
        <v>2327</v>
      </c>
      <c r="C1085" t="str">
        <f>IFERROR(VLOOKUP(Table1[[#This Row],[Ticker]],[1]!Table2[[Symbol]:[Industry]],2,FALSE),"-")</f>
        <v>-</v>
      </c>
      <c r="D1085" t="s">
        <v>127</v>
      </c>
      <c r="E1085">
        <v>2345.0764888799999</v>
      </c>
      <c r="F1085">
        <v>339.6</v>
      </c>
      <c r="G1085">
        <v>-28.789518297489298</v>
      </c>
      <c r="H1085">
        <v>-6.1350346533523803</v>
      </c>
      <c r="I1085">
        <v>-11.6838725562714</v>
      </c>
      <c r="J1085">
        <v>-4.2372116015526604</v>
      </c>
      <c r="M1085">
        <v>28.966916257779801</v>
      </c>
      <c r="O1085">
        <v>17.7856301531213</v>
      </c>
      <c r="P1085">
        <v>9.5483870967741904</v>
      </c>
    </row>
    <row r="1086" spans="1:17" hidden="1" x14ac:dyDescent="0.3">
      <c r="A1086" t="s">
        <v>2328</v>
      </c>
      <c r="B1086" t="s">
        <v>2329</v>
      </c>
      <c r="C1086" t="str">
        <f>IFERROR(VLOOKUP(Table1[[#This Row],[Ticker]],[1]!Table2[[Symbol]:[Industry]],2,FALSE),"-")</f>
        <v>-</v>
      </c>
      <c r="D1086" t="s">
        <v>54</v>
      </c>
      <c r="E1086">
        <v>2343.823911</v>
      </c>
      <c r="F1086">
        <v>811.25</v>
      </c>
      <c r="G1086">
        <v>2.78433054889341</v>
      </c>
      <c r="H1086">
        <v>5.2046150701010099</v>
      </c>
      <c r="I1086">
        <v>8.2665727597585796</v>
      </c>
      <c r="J1086">
        <v>7.6724937851501904</v>
      </c>
      <c r="K1086">
        <v>763.19831494367895</v>
      </c>
      <c r="L1086">
        <v>702.99318411464401</v>
      </c>
      <c r="M1086">
        <v>60.923029761236798</v>
      </c>
      <c r="N1086">
        <v>2.6407440214916802</v>
      </c>
      <c r="O1086">
        <v>6.3297380585516096</v>
      </c>
      <c r="P1086">
        <v>43.864160312111999</v>
      </c>
      <c r="Q1086">
        <v>-2.1949822042527999E-2</v>
      </c>
    </row>
    <row r="1087" spans="1:17" hidden="1" x14ac:dyDescent="0.3">
      <c r="A1087" t="s">
        <v>2330</v>
      </c>
      <c r="B1087" t="s">
        <v>2331</v>
      </c>
      <c r="C1087" t="str">
        <f>IFERROR(VLOOKUP(Table1[[#This Row],[Ticker]],[1]!Table2[[Symbol]:[Industry]],2,FALSE),"-")</f>
        <v>-</v>
      </c>
      <c r="D1087" t="s">
        <v>2332</v>
      </c>
      <c r="E1087">
        <v>2337.0155015999999</v>
      </c>
      <c r="F1087">
        <v>469.5</v>
      </c>
      <c r="G1087">
        <v>80.945324958055807</v>
      </c>
      <c r="H1087">
        <v>-11.8347640112665</v>
      </c>
      <c r="I1087">
        <v>0.91312790453779302</v>
      </c>
      <c r="J1087">
        <v>-12.303426976591499</v>
      </c>
      <c r="K1087">
        <v>511.9932445975</v>
      </c>
      <c r="L1087">
        <v>423.714182871069</v>
      </c>
      <c r="M1087">
        <v>23.9392452763602</v>
      </c>
      <c r="N1087">
        <v>1.77156242289611</v>
      </c>
      <c r="O1087">
        <v>31.629392971245998</v>
      </c>
      <c r="P1087">
        <v>128.46715328467101</v>
      </c>
    </row>
    <row r="1088" spans="1:17" hidden="1" x14ac:dyDescent="0.3">
      <c r="A1088" t="s">
        <v>2333</v>
      </c>
      <c r="B1088" t="s">
        <v>2334</v>
      </c>
      <c r="C1088" t="str">
        <f>IFERROR(VLOOKUP(Table1[[#This Row],[Ticker]],[1]!Table2[[Symbol]:[Industry]],2,FALSE),"-")</f>
        <v>-</v>
      </c>
      <c r="D1088" t="s">
        <v>127</v>
      </c>
      <c r="E1088">
        <v>2334.8339847000002</v>
      </c>
      <c r="F1088">
        <v>286.5</v>
      </c>
      <c r="G1088">
        <v>-0.33985258631432202</v>
      </c>
      <c r="H1088">
        <v>0.59008358353753199</v>
      </c>
      <c r="I1088">
        <v>23.6309147203797</v>
      </c>
      <c r="J1088">
        <v>4.1728097496451602</v>
      </c>
      <c r="K1088">
        <v>282.064454364651</v>
      </c>
      <c r="L1088">
        <v>256.81549006472801</v>
      </c>
      <c r="M1088">
        <v>67.188242383853904</v>
      </c>
      <c r="N1088">
        <v>1.36648801980477</v>
      </c>
      <c r="O1088">
        <v>18.743455497382101</v>
      </c>
      <c r="P1088">
        <v>54.530744336569498</v>
      </c>
      <c r="Q1088">
        <v>7.4924134543804005E-2</v>
      </c>
    </row>
    <row r="1089" spans="1:17" hidden="1" x14ac:dyDescent="0.3">
      <c r="A1089" t="s">
        <v>2335</v>
      </c>
      <c r="B1089" t="s">
        <v>2336</v>
      </c>
      <c r="C1089" t="str">
        <f>IFERROR(VLOOKUP(Table1[[#This Row],[Ticker]],[1]!Table2[[Symbol]:[Industry]],2,FALSE),"-")</f>
        <v>-</v>
      </c>
      <c r="D1089" t="s">
        <v>138</v>
      </c>
      <c r="E1089">
        <v>2319.3617477399998</v>
      </c>
      <c r="F1089">
        <v>126.81</v>
      </c>
      <c r="G1089">
        <v>150.48718634813201</v>
      </c>
      <c r="H1089">
        <v>-12.3738327429772</v>
      </c>
      <c r="I1089">
        <v>5.8313038308686904</v>
      </c>
      <c r="J1089">
        <v>-4.8488685720331501</v>
      </c>
      <c r="K1089">
        <v>124.24411250158001</v>
      </c>
      <c r="L1089">
        <v>103.141925658362</v>
      </c>
      <c r="M1089">
        <v>48.178374483050298</v>
      </c>
      <c r="N1089">
        <v>0.42201137030816099</v>
      </c>
      <c r="O1089">
        <v>28.1050390347764</v>
      </c>
      <c r="P1089">
        <v>197.32708089097301</v>
      </c>
      <c r="Q1089">
        <v>4.4555880573702002E-2</v>
      </c>
    </row>
    <row r="1090" spans="1:17" hidden="1" x14ac:dyDescent="0.3">
      <c r="A1090" t="s">
        <v>2337</v>
      </c>
      <c r="B1090" t="s">
        <v>2338</v>
      </c>
      <c r="C1090" t="str">
        <f>IFERROR(VLOOKUP(Table1[[#This Row],[Ticker]],[1]!Table2[[Symbol]:[Industry]],2,FALSE),"-")</f>
        <v>-</v>
      </c>
      <c r="D1090" t="s">
        <v>627</v>
      </c>
      <c r="E1090">
        <v>2319.3561</v>
      </c>
      <c r="F1090">
        <v>412.55</v>
      </c>
      <c r="G1090">
        <v>0.42594413505726703</v>
      </c>
      <c r="H1090">
        <v>0.89740485784605295</v>
      </c>
      <c r="I1090">
        <v>2.2128224047424898</v>
      </c>
      <c r="J1090">
        <v>-5.1969454951100698</v>
      </c>
      <c r="K1090">
        <v>406.41197765447203</v>
      </c>
      <c r="L1090">
        <v>357.647197266251</v>
      </c>
      <c r="M1090">
        <v>36.9389697079435</v>
      </c>
      <c r="N1090">
        <v>0.45737176921202999</v>
      </c>
      <c r="O1090">
        <v>14.8951642225184</v>
      </c>
      <c r="P1090">
        <v>58.368522072936599</v>
      </c>
      <c r="Q1090">
        <v>6.2968353159242998E-2</v>
      </c>
    </row>
    <row r="1091" spans="1:17" hidden="1" x14ac:dyDescent="0.3">
      <c r="A1091" t="s">
        <v>2339</v>
      </c>
      <c r="B1091" t="s">
        <v>2340</v>
      </c>
      <c r="C1091" t="str">
        <f>IFERROR(VLOOKUP(Table1[[#This Row],[Ticker]],[1]!Table2[[Symbol]:[Industry]],2,FALSE),"-")</f>
        <v>-</v>
      </c>
      <c r="D1091" t="s">
        <v>298</v>
      </c>
      <c r="E1091">
        <v>2317.7613591999998</v>
      </c>
      <c r="F1091">
        <v>3636.4</v>
      </c>
      <c r="G1091">
        <v>1907.1329685548201</v>
      </c>
      <c r="H1091">
        <v>-3.7061853822847701</v>
      </c>
      <c r="I1091">
        <v>203.523633786863</v>
      </c>
      <c r="J1091">
        <v>-3.1108343839989701</v>
      </c>
      <c r="K1091">
        <v>3383.4191073228399</v>
      </c>
      <c r="L1091">
        <v>1821.9440622360701</v>
      </c>
      <c r="M1091">
        <v>53.353805106783199</v>
      </c>
      <c r="N1091">
        <v>0.32211865596681999</v>
      </c>
      <c r="O1091">
        <v>14.8113518864811</v>
      </c>
      <c r="P1091">
        <v>2051.7159763313598</v>
      </c>
    </row>
    <row r="1092" spans="1:17" hidden="1" x14ac:dyDescent="0.3">
      <c r="A1092" t="s">
        <v>2341</v>
      </c>
      <c r="B1092" t="s">
        <v>2342</v>
      </c>
      <c r="C1092" t="str">
        <f>IFERROR(VLOOKUP(Table1[[#This Row],[Ticker]],[1]!Table2[[Symbol]:[Industry]],2,FALSE),"-")</f>
        <v>-</v>
      </c>
      <c r="D1092" t="s">
        <v>257</v>
      </c>
      <c r="E1092">
        <v>2313.0030441599902</v>
      </c>
      <c r="F1092">
        <v>641.79999999999995</v>
      </c>
      <c r="G1092">
        <v>-6.9151866374109403</v>
      </c>
      <c r="H1092">
        <v>1.2821512885967901</v>
      </c>
      <c r="I1092">
        <v>0.29189638176835597</v>
      </c>
      <c r="J1092">
        <v>7.3937229720010905E-2</v>
      </c>
      <c r="K1092">
        <v>626.61361728282805</v>
      </c>
      <c r="L1092">
        <v>610.56638521100297</v>
      </c>
      <c r="M1092">
        <v>65.191015741133597</v>
      </c>
      <c r="N1092">
        <v>0.86806724583094297</v>
      </c>
      <c r="O1092">
        <v>45.684013711436599</v>
      </c>
      <c r="P1092">
        <v>47.659036005981797</v>
      </c>
      <c r="Q1092">
        <v>6.2366383805594998E-2</v>
      </c>
    </row>
    <row r="1093" spans="1:17" hidden="1" x14ac:dyDescent="0.3">
      <c r="A1093" t="s">
        <v>2343</v>
      </c>
      <c r="B1093" t="s">
        <v>2344</v>
      </c>
      <c r="C1093" t="str">
        <f>IFERROR(VLOOKUP(Table1[[#This Row],[Ticker]],[1]!Table2[[Symbol]:[Industry]],2,FALSE),"-")</f>
        <v>-</v>
      </c>
      <c r="D1093" t="s">
        <v>276</v>
      </c>
      <c r="E1093">
        <v>2312.6117776649999</v>
      </c>
      <c r="F1093">
        <v>421.05</v>
      </c>
      <c r="G1093">
        <v>60.282190268822397</v>
      </c>
      <c r="H1093">
        <v>45.1949103604139</v>
      </c>
      <c r="I1093">
        <v>77.387836010040402</v>
      </c>
      <c r="J1093">
        <v>-4.6764888423516098</v>
      </c>
      <c r="K1093">
        <v>319.43688758619999</v>
      </c>
      <c r="M1093">
        <v>67.3094223429473</v>
      </c>
      <c r="N1093">
        <v>0.80025744740907601</v>
      </c>
      <c r="O1093">
        <v>4.2631516446977704</v>
      </c>
      <c r="P1093">
        <v>152.50374812593699</v>
      </c>
    </row>
    <row r="1094" spans="1:17" hidden="1" x14ac:dyDescent="0.3">
      <c r="A1094" t="s">
        <v>2345</v>
      </c>
      <c r="B1094" t="s">
        <v>2346</v>
      </c>
      <c r="C1094" t="str">
        <f>IFERROR(VLOOKUP(Table1[[#This Row],[Ticker]],[1]!Table2[[Symbol]:[Industry]],2,FALSE),"-")</f>
        <v>-</v>
      </c>
      <c r="D1094" t="s">
        <v>138</v>
      </c>
      <c r="E1094">
        <v>2307.6004782220002</v>
      </c>
      <c r="F1094">
        <v>135.46</v>
      </c>
      <c r="G1094">
        <v>10.089288175270701</v>
      </c>
      <c r="H1094">
        <v>25.4257132015561</v>
      </c>
      <c r="I1094">
        <v>-6.0462952478896899</v>
      </c>
      <c r="J1094">
        <v>-0.35342697659156402</v>
      </c>
      <c r="K1094">
        <v>115.14408310024901</v>
      </c>
      <c r="L1094">
        <v>110.832244229154</v>
      </c>
      <c r="M1094">
        <v>72.546345564708801</v>
      </c>
      <c r="N1094">
        <v>3.2203314326762902</v>
      </c>
      <c r="O1094">
        <v>5.4554850140262596</v>
      </c>
      <c r="P1094">
        <v>68.273291925465799</v>
      </c>
      <c r="Q1094">
        <v>4.2682765960790001E-2</v>
      </c>
    </row>
    <row r="1095" spans="1:17" hidden="1" x14ac:dyDescent="0.3">
      <c r="A1095" t="s">
        <v>2347</v>
      </c>
      <c r="B1095" t="s">
        <v>2348</v>
      </c>
      <c r="C1095" t="str">
        <f>IFERROR(VLOOKUP(Table1[[#This Row],[Ticker]],[1]!Table2[[Symbol]:[Industry]],2,FALSE),"-")</f>
        <v>-</v>
      </c>
      <c r="D1095" t="s">
        <v>535</v>
      </c>
      <c r="E1095">
        <v>2300.889532788</v>
      </c>
      <c r="F1095">
        <v>127.82</v>
      </c>
      <c r="G1095">
        <v>65.079127170938605</v>
      </c>
      <c r="H1095">
        <v>-1.7017562234966499</v>
      </c>
      <c r="I1095">
        <v>1.8309336665346601</v>
      </c>
      <c r="J1095">
        <v>1.7761054197666</v>
      </c>
      <c r="K1095">
        <v>124.080816786491</v>
      </c>
      <c r="L1095">
        <v>109.99192855018499</v>
      </c>
      <c r="M1095">
        <v>54.660912152627098</v>
      </c>
      <c r="N1095">
        <v>0.397436101716311</v>
      </c>
      <c r="O1095">
        <v>16.570176811140598</v>
      </c>
      <c r="P1095">
        <v>103.21144674085799</v>
      </c>
      <c r="Q1095">
        <v>6.8780222892644002E-2</v>
      </c>
    </row>
    <row r="1096" spans="1:17" hidden="1" x14ac:dyDescent="0.3">
      <c r="A1096" t="s">
        <v>2349</v>
      </c>
      <c r="B1096" t="s">
        <v>2350</v>
      </c>
      <c r="C1096" t="str">
        <f>IFERROR(VLOOKUP(Table1[[#This Row],[Ticker]],[1]!Table2[[Symbol]:[Industry]],2,FALSE),"-")</f>
        <v>-</v>
      </c>
      <c r="D1096" t="s">
        <v>185</v>
      </c>
      <c r="E1096">
        <v>2299.53382362</v>
      </c>
      <c r="F1096">
        <v>85.69</v>
      </c>
      <c r="G1096">
        <v>327.55758700032902</v>
      </c>
      <c r="H1096">
        <v>-9.5522373423304607</v>
      </c>
      <c r="I1096">
        <v>-49.335376630893698</v>
      </c>
      <c r="J1096">
        <v>-5.1969314454304101</v>
      </c>
      <c r="K1096">
        <v>91.511841823173796</v>
      </c>
      <c r="L1096">
        <v>83.373716642913706</v>
      </c>
      <c r="M1096">
        <v>31.985118699081202</v>
      </c>
      <c r="N1096">
        <v>0.98200117504867601</v>
      </c>
      <c r="O1096">
        <v>63.379624226864202</v>
      </c>
      <c r="P1096">
        <v>373.36003314459299</v>
      </c>
      <c r="Q1096">
        <v>0.18371022633574999</v>
      </c>
    </row>
    <row r="1097" spans="1:17" hidden="1" x14ac:dyDescent="0.3">
      <c r="A1097" t="s">
        <v>2351</v>
      </c>
      <c r="B1097" t="s">
        <v>2352</v>
      </c>
      <c r="C1097" t="str">
        <f>IFERROR(VLOOKUP(Table1[[#This Row],[Ticker]],[1]!Table2[[Symbol]:[Industry]],2,FALSE),"-")</f>
        <v>-</v>
      </c>
      <c r="D1097" t="s">
        <v>118</v>
      </c>
      <c r="E1097">
        <v>2295.3118494559999</v>
      </c>
      <c r="F1097">
        <v>192.56</v>
      </c>
      <c r="G1097">
        <v>-32.195517096110798</v>
      </c>
      <c r="H1097">
        <v>-5.8076625107166997</v>
      </c>
      <c r="I1097">
        <v>-34.524420041932999</v>
      </c>
      <c r="J1097">
        <v>-4.0065401446879498</v>
      </c>
      <c r="K1097">
        <v>192.303219519023</v>
      </c>
      <c r="L1097">
        <v>195.191646001143</v>
      </c>
      <c r="M1097">
        <v>45.862488073986199</v>
      </c>
      <c r="N1097">
        <v>0.494583071342098</v>
      </c>
      <c r="O1097">
        <v>50.472579975072698</v>
      </c>
      <c r="P1097">
        <v>28.544726301735601</v>
      </c>
      <c r="Q1097">
        <v>3.3536606726631002E-2</v>
      </c>
    </row>
    <row r="1098" spans="1:17" hidden="1" x14ac:dyDescent="0.3">
      <c r="A1098" t="s">
        <v>2353</v>
      </c>
      <c r="B1098" t="s">
        <v>2354</v>
      </c>
      <c r="C1098" t="str">
        <f>IFERROR(VLOOKUP(Table1[[#This Row],[Ticker]],[1]!Table2[[Symbol]:[Industry]],2,FALSE),"-")</f>
        <v>-</v>
      </c>
      <c r="D1098" t="s">
        <v>573</v>
      </c>
      <c r="E1098">
        <v>2294.6436352249998</v>
      </c>
      <c r="F1098">
        <v>980.95</v>
      </c>
      <c r="G1098">
        <v>-73.653811393802798</v>
      </c>
      <c r="H1098">
        <v>-5.5105560660331196</v>
      </c>
      <c r="I1098">
        <v>-32.8957859870915</v>
      </c>
      <c r="J1098">
        <v>-8.7786762643408398</v>
      </c>
      <c r="K1098">
        <v>1032.92661186788</v>
      </c>
      <c r="L1098">
        <v>1227.5383090703899</v>
      </c>
      <c r="M1098">
        <v>45.505729818030098</v>
      </c>
      <c r="N1098">
        <v>1.11866530274302</v>
      </c>
      <c r="O1098">
        <v>78.699220143738202</v>
      </c>
      <c r="P1098">
        <v>5.2239206221507102</v>
      </c>
      <c r="Q1098">
        <v>-0.14397747007388101</v>
      </c>
    </row>
    <row r="1099" spans="1:17" hidden="1" x14ac:dyDescent="0.3">
      <c r="A1099" t="s">
        <v>2355</v>
      </c>
      <c r="B1099" t="s">
        <v>2356</v>
      </c>
      <c r="C1099" t="str">
        <f>IFERROR(VLOOKUP(Table1[[#This Row],[Ticker]],[1]!Table2[[Symbol]:[Industry]],2,FALSE),"-")</f>
        <v>-</v>
      </c>
      <c r="D1099" t="s">
        <v>750</v>
      </c>
      <c r="E1099">
        <v>2288.1514382</v>
      </c>
      <c r="F1099">
        <v>886</v>
      </c>
      <c r="G1099">
        <v>47.345333094320203</v>
      </c>
      <c r="H1099">
        <v>11.195202963647001</v>
      </c>
      <c r="I1099">
        <v>-15.549457713591099</v>
      </c>
      <c r="J1099">
        <v>5.0686655995205898</v>
      </c>
      <c r="K1099">
        <v>836.30489532134095</v>
      </c>
      <c r="L1099">
        <v>805.06320800577805</v>
      </c>
      <c r="M1099">
        <v>62.995172381913598</v>
      </c>
      <c r="N1099">
        <v>0.93023281003866398</v>
      </c>
      <c r="O1099">
        <v>46.726862302482999</v>
      </c>
      <c r="P1099">
        <v>84.5833333333333</v>
      </c>
      <c r="Q1099">
        <v>0.19200490883107599</v>
      </c>
    </row>
    <row r="1100" spans="1:17" hidden="1" x14ac:dyDescent="0.3">
      <c r="A1100" t="s">
        <v>2357</v>
      </c>
      <c r="B1100" t="s">
        <v>2358</v>
      </c>
      <c r="C1100" t="str">
        <f>IFERROR(VLOOKUP(Table1[[#This Row],[Ticker]],[1]!Table2[[Symbol]:[Industry]],2,FALSE),"-")</f>
        <v>-</v>
      </c>
      <c r="D1100" t="s">
        <v>127</v>
      </c>
      <c r="E1100">
        <v>2285.8668601200002</v>
      </c>
      <c r="F1100">
        <v>176.76</v>
      </c>
      <c r="G1100">
        <v>-20.413305537943199</v>
      </c>
      <c r="H1100">
        <v>9.0716728141450904</v>
      </c>
      <c r="I1100">
        <v>8.2327412577589403</v>
      </c>
      <c r="J1100">
        <v>-8.7879609051265799</v>
      </c>
      <c r="K1100">
        <v>159.13576304247999</v>
      </c>
      <c r="L1100">
        <v>153.45736170367701</v>
      </c>
      <c r="M1100">
        <v>65.548097258839405</v>
      </c>
      <c r="N1100">
        <v>1.98678177558234</v>
      </c>
      <c r="O1100">
        <v>4.0959493097985904</v>
      </c>
      <c r="P1100">
        <v>53.704347826086902</v>
      </c>
    </row>
    <row r="1101" spans="1:17" x14ac:dyDescent="0.3">
      <c r="A1101" t="s">
        <v>2359</v>
      </c>
      <c r="B1101" t="s">
        <v>2360</v>
      </c>
      <c r="C1101" t="str">
        <f>IFERROR(VLOOKUP(Table1[[#This Row],[Ticker]],[1]!Table2[[Symbol]:[Industry]],2,FALSE),"-")</f>
        <v>-</v>
      </c>
      <c r="D1101" t="s">
        <v>77</v>
      </c>
      <c r="E1101">
        <v>2283.085188</v>
      </c>
      <c r="F1101">
        <v>88.38</v>
      </c>
      <c r="G1101">
        <v>-49.866273973406798</v>
      </c>
      <c r="H1101">
        <v>-7.8866499232740299</v>
      </c>
      <c r="I1101">
        <v>-32.724223494547601</v>
      </c>
      <c r="J1101">
        <v>-7.6824718108995498</v>
      </c>
      <c r="K1101">
        <v>93.485600204761994</v>
      </c>
      <c r="L1101">
        <v>98.437705789936203</v>
      </c>
      <c r="M1101">
        <v>31.870721685200401</v>
      </c>
      <c r="N1101">
        <v>0.37045524305587302</v>
      </c>
      <c r="O1101">
        <v>76.510522742701895</v>
      </c>
      <c r="P1101">
        <v>6.6103739445114398</v>
      </c>
      <c r="Q1101">
        <v>2.3097237650217001E-2</v>
      </c>
    </row>
    <row r="1102" spans="1:17" x14ac:dyDescent="0.3">
      <c r="A1102" t="s">
        <v>2361</v>
      </c>
      <c r="B1102" t="s">
        <v>2362</v>
      </c>
      <c r="C1102" t="str">
        <f>IFERROR(VLOOKUP(Table1[[#This Row],[Ticker]],[1]!Table2[[Symbol]:[Industry]],2,FALSE),"-")</f>
        <v>-</v>
      </c>
      <c r="D1102" t="s">
        <v>281</v>
      </c>
      <c r="E1102">
        <v>2281.9175512100001</v>
      </c>
      <c r="F1102">
        <v>706.7</v>
      </c>
      <c r="G1102">
        <v>-26.535292772564301</v>
      </c>
      <c r="H1102">
        <v>3.54636900934279</v>
      </c>
      <c r="I1102">
        <v>-6.7055667142096604</v>
      </c>
      <c r="J1102">
        <v>-2.65254230666479</v>
      </c>
      <c r="K1102">
        <v>677.17471933500894</v>
      </c>
      <c r="L1102">
        <v>641.25882547693095</v>
      </c>
      <c r="M1102">
        <v>48.2589944252706</v>
      </c>
      <c r="N1102">
        <v>0.83719462706770198</v>
      </c>
      <c r="O1102">
        <v>8.6599688693929497</v>
      </c>
      <c r="P1102">
        <v>33.832023482624699</v>
      </c>
      <c r="Q1102">
        <v>-4.1387064294493001E-2</v>
      </c>
    </row>
    <row r="1103" spans="1:17" hidden="1" x14ac:dyDescent="0.3">
      <c r="A1103" t="s">
        <v>2363</v>
      </c>
      <c r="B1103" t="s">
        <v>2364</v>
      </c>
      <c r="C1103" t="str">
        <f>IFERROR(VLOOKUP(Table1[[#This Row],[Ticker]],[1]!Table2[[Symbol]:[Industry]],2,FALSE),"-")</f>
        <v>-</v>
      </c>
      <c r="D1103" t="s">
        <v>706</v>
      </c>
      <c r="E1103">
        <v>2256.5520128599901</v>
      </c>
      <c r="F1103">
        <v>567.4</v>
      </c>
      <c r="G1103">
        <v>-8.5279437698395597</v>
      </c>
      <c r="H1103">
        <v>-3.0766461905379399</v>
      </c>
      <c r="I1103">
        <v>-6.3261739195673696</v>
      </c>
      <c r="J1103">
        <v>-2.1566200927308001</v>
      </c>
      <c r="K1103">
        <v>558.02563996670699</v>
      </c>
      <c r="L1103">
        <v>539.85935543436301</v>
      </c>
      <c r="M1103">
        <v>57.914380674577401</v>
      </c>
      <c r="N1103">
        <v>0.77576143966190902</v>
      </c>
      <c r="O1103">
        <v>18.9460697920338</v>
      </c>
      <c r="P1103">
        <v>26.341572032954701</v>
      </c>
      <c r="Q1103">
        <v>0.102758944722114</v>
      </c>
    </row>
    <row r="1104" spans="1:17" hidden="1" x14ac:dyDescent="0.3">
      <c r="A1104" t="s">
        <v>2365</v>
      </c>
      <c r="B1104" t="s">
        <v>2366</v>
      </c>
      <c r="C1104" t="str">
        <f>IFERROR(VLOOKUP(Table1[[#This Row],[Ticker]],[1]!Table2[[Symbol]:[Industry]],2,FALSE),"-")</f>
        <v>-</v>
      </c>
      <c r="D1104" t="s">
        <v>1518</v>
      </c>
      <c r="E1104">
        <v>2254.399249095</v>
      </c>
      <c r="F1104">
        <v>166.59</v>
      </c>
      <c r="G1104">
        <v>70.524095023469201</v>
      </c>
      <c r="H1104">
        <v>37.697065774637203</v>
      </c>
      <c r="I1104">
        <v>19.149171699015401</v>
      </c>
      <c r="J1104">
        <v>16.021952526622901</v>
      </c>
      <c r="K1104">
        <v>125.72714844934499</v>
      </c>
      <c r="L1104">
        <v>113.56951083366801</v>
      </c>
      <c r="M1104">
        <v>74.0889615724045</v>
      </c>
      <c r="N1104">
        <v>3.5044674346188698</v>
      </c>
      <c r="O1104">
        <v>9.8505312443723998</v>
      </c>
      <c r="P1104">
        <v>103.034734917733</v>
      </c>
      <c r="Q1104">
        <v>8.2780643634666001E-2</v>
      </c>
    </row>
    <row r="1105" spans="1:17" hidden="1" x14ac:dyDescent="0.3">
      <c r="A1105" t="s">
        <v>2367</v>
      </c>
      <c r="B1105" t="s">
        <v>2368</v>
      </c>
      <c r="C1105" t="str">
        <f>IFERROR(VLOOKUP(Table1[[#This Row],[Ticker]],[1]!Table2[[Symbol]:[Industry]],2,FALSE),"-")</f>
        <v>-</v>
      </c>
      <c r="D1105" t="s">
        <v>276</v>
      </c>
      <c r="E1105">
        <v>2244.3908472500002</v>
      </c>
      <c r="F1105">
        <v>1927.85</v>
      </c>
      <c r="G1105">
        <v>265.39049925940998</v>
      </c>
      <c r="H1105">
        <v>26.5690139877861</v>
      </c>
      <c r="I1105">
        <v>141.57498692272301</v>
      </c>
      <c r="J1105">
        <v>-7.5973582079659199</v>
      </c>
      <c r="K1105">
        <v>1356.50176536705</v>
      </c>
      <c r="L1105">
        <v>888.46092799995904</v>
      </c>
      <c r="M1105">
        <v>76.915190808641299</v>
      </c>
      <c r="N1105">
        <v>0.71113126125470105</v>
      </c>
      <c r="O1105">
        <v>1.43164665300723</v>
      </c>
      <c r="P1105">
        <v>404.07896457053198</v>
      </c>
    </row>
    <row r="1106" spans="1:17" hidden="1" x14ac:dyDescent="0.3">
      <c r="A1106" t="s">
        <v>2369</v>
      </c>
      <c r="B1106" t="s">
        <v>2370</v>
      </c>
      <c r="C1106" t="str">
        <f>IFERROR(VLOOKUP(Table1[[#This Row],[Ticker]],[1]!Table2[[Symbol]:[Industry]],2,FALSE),"-")</f>
        <v>-</v>
      </c>
      <c r="D1106" t="s">
        <v>54</v>
      </c>
      <c r="E1106">
        <v>2241.4240721249998</v>
      </c>
      <c r="F1106">
        <v>1586.25</v>
      </c>
      <c r="G1106">
        <v>4.1629868240278203</v>
      </c>
      <c r="H1106">
        <v>-2.19730387701695</v>
      </c>
      <c r="I1106">
        <v>-6.47552051708535</v>
      </c>
      <c r="J1106">
        <v>-3.8875565621106198</v>
      </c>
      <c r="K1106">
        <v>1552.58289566908</v>
      </c>
      <c r="L1106">
        <v>1457.21415512825</v>
      </c>
      <c r="M1106">
        <v>41.994283211487399</v>
      </c>
      <c r="N1106">
        <v>0.43564275372981598</v>
      </c>
      <c r="O1106">
        <v>13.847123719464101</v>
      </c>
      <c r="P1106">
        <v>44.047402833272798</v>
      </c>
      <c r="Q1106">
        <v>8.0534310858527997E-2</v>
      </c>
    </row>
    <row r="1107" spans="1:17" hidden="1" x14ac:dyDescent="0.3">
      <c r="A1107" t="s">
        <v>2371</v>
      </c>
      <c r="B1107" t="s">
        <v>2372</v>
      </c>
      <c r="C1107" t="str">
        <f>IFERROR(VLOOKUP(Table1[[#This Row],[Ticker]],[1]!Table2[[Symbol]:[Industry]],2,FALSE),"-")</f>
        <v>-</v>
      </c>
      <c r="D1107" t="s">
        <v>21</v>
      </c>
      <c r="E1107">
        <v>2236.9536446400002</v>
      </c>
      <c r="F1107">
        <v>343.2</v>
      </c>
      <c r="G1107">
        <v>-25.111782556633301</v>
      </c>
      <c r="H1107">
        <v>-18.4491158261654</v>
      </c>
      <c r="I1107">
        <v>-41.273581182675301</v>
      </c>
      <c r="J1107">
        <v>-4.8824501295076201</v>
      </c>
      <c r="K1107">
        <v>352.48810162626899</v>
      </c>
      <c r="L1107">
        <v>367.69488764254299</v>
      </c>
      <c r="M1107">
        <v>55.896906022533798</v>
      </c>
      <c r="N1107">
        <v>0.64796621279697897</v>
      </c>
      <c r="O1107">
        <v>101.26748251748199</v>
      </c>
      <c r="P1107">
        <v>43.568291152478501</v>
      </c>
      <c r="Q1107">
        <v>0.10954606111283</v>
      </c>
    </row>
    <row r="1108" spans="1:17" hidden="1" x14ac:dyDescent="0.3">
      <c r="A1108" t="s">
        <v>2373</v>
      </c>
      <c r="B1108" t="s">
        <v>2374</v>
      </c>
      <c r="C1108" t="str">
        <f>IFERROR(VLOOKUP(Table1[[#This Row],[Ticker]],[1]!Table2[[Symbol]:[Industry]],2,FALSE),"-")</f>
        <v>-</v>
      </c>
      <c r="D1108" t="s">
        <v>18</v>
      </c>
      <c r="E1108">
        <v>2234.7595155479999</v>
      </c>
      <c r="F1108">
        <v>228.34</v>
      </c>
      <c r="G1108">
        <v>-54.306123339402397</v>
      </c>
      <c r="H1108">
        <v>5.24988857157929</v>
      </c>
      <c r="I1108">
        <v>-17.400524724290399</v>
      </c>
      <c r="J1108">
        <v>1.9523775888733901</v>
      </c>
      <c r="K1108">
        <v>213.69764335817399</v>
      </c>
      <c r="M1108">
        <v>75.727156587446601</v>
      </c>
      <c r="N1108">
        <v>2.1128319664167399</v>
      </c>
      <c r="O1108">
        <v>50.674432863273999</v>
      </c>
      <c r="P1108">
        <v>25.152096464784801</v>
      </c>
    </row>
    <row r="1109" spans="1:17" hidden="1" x14ac:dyDescent="0.3">
      <c r="A1109" t="s">
        <v>2375</v>
      </c>
      <c r="B1109" t="s">
        <v>2376</v>
      </c>
      <c r="C1109" t="str">
        <f>IFERROR(VLOOKUP(Table1[[#This Row],[Ticker]],[1]!Table2[[Symbol]:[Industry]],2,FALSE),"-")</f>
        <v>-</v>
      </c>
      <c r="D1109" t="s">
        <v>1518</v>
      </c>
      <c r="E1109">
        <v>2231.4798151750001</v>
      </c>
      <c r="F1109">
        <v>312.64999999999998</v>
      </c>
      <c r="G1109">
        <v>32.2232143598644</v>
      </c>
      <c r="H1109">
        <v>-0.57934351777271198</v>
      </c>
      <c r="I1109">
        <v>28.542337142950299</v>
      </c>
      <c r="J1109">
        <v>0.58362712820448404</v>
      </c>
      <c r="K1109">
        <v>268.46462664944403</v>
      </c>
      <c r="L1109">
        <v>235.08125004982799</v>
      </c>
      <c r="M1109">
        <v>75.837408789442406</v>
      </c>
      <c r="N1109">
        <v>0.467520875596175</v>
      </c>
      <c r="O1109">
        <v>7.7562769870462098</v>
      </c>
      <c r="P1109">
        <v>131.59259259259201</v>
      </c>
      <c r="Q1109">
        <v>7.5288127105646002E-2</v>
      </c>
    </row>
    <row r="1110" spans="1:17" x14ac:dyDescent="0.3">
      <c r="A1110" t="s">
        <v>2377</v>
      </c>
      <c r="B1110" t="s">
        <v>2378</v>
      </c>
      <c r="C1110" t="str">
        <f>IFERROR(VLOOKUP(Table1[[#This Row],[Ticker]],[1]!Table2[[Symbol]:[Industry]],2,FALSE),"-")</f>
        <v>-</v>
      </c>
      <c r="D1110" t="s">
        <v>231</v>
      </c>
      <c r="E1110">
        <v>2229.5482238499999</v>
      </c>
      <c r="F1110">
        <v>288.5</v>
      </c>
      <c r="G1110">
        <v>-53.398358512280602</v>
      </c>
      <c r="H1110">
        <v>-11.986609778753699</v>
      </c>
      <c r="I1110">
        <v>-14.6303402387407</v>
      </c>
      <c r="J1110">
        <v>-3.5515650603274498</v>
      </c>
      <c r="K1110">
        <v>297.14334504285898</v>
      </c>
      <c r="L1110">
        <v>315.65244724754501</v>
      </c>
      <c r="M1110">
        <v>40.043655198446302</v>
      </c>
      <c r="N1110">
        <v>0.71098771090903301</v>
      </c>
      <c r="O1110">
        <v>36.603119584055399</v>
      </c>
      <c r="P1110">
        <v>17.539213689142301</v>
      </c>
    </row>
    <row r="1111" spans="1:17" hidden="1" x14ac:dyDescent="0.3">
      <c r="A1111" t="s">
        <v>2379</v>
      </c>
      <c r="B1111" t="s">
        <v>2380</v>
      </c>
      <c r="C1111" t="str">
        <f>IFERROR(VLOOKUP(Table1[[#This Row],[Ticker]],[1]!Table2[[Symbol]:[Industry]],2,FALSE),"-")</f>
        <v>-</v>
      </c>
      <c r="D1111" t="s">
        <v>222</v>
      </c>
      <c r="E1111">
        <v>2229.1810491249998</v>
      </c>
      <c r="F1111">
        <v>591.35</v>
      </c>
      <c r="G1111">
        <v>-8.1632105228712604</v>
      </c>
      <c r="H1111">
        <v>-5.3123636894133197</v>
      </c>
      <c r="I1111">
        <v>26.279197894676798</v>
      </c>
      <c r="J1111">
        <v>-4.4120954610269001</v>
      </c>
      <c r="K1111">
        <v>564.44841762131898</v>
      </c>
      <c r="L1111">
        <v>488.76873210145902</v>
      </c>
      <c r="M1111">
        <v>57.208199488462199</v>
      </c>
      <c r="N1111">
        <v>0.45656009658459801</v>
      </c>
      <c r="O1111">
        <v>12.353090386403901</v>
      </c>
      <c r="P1111">
        <v>73.111826697892198</v>
      </c>
      <c r="Q1111">
        <v>0.121690296087455</v>
      </c>
    </row>
    <row r="1112" spans="1:17" x14ac:dyDescent="0.3">
      <c r="A1112" t="s">
        <v>2381</v>
      </c>
      <c r="B1112" t="s">
        <v>2382</v>
      </c>
      <c r="C1112" t="str">
        <f>IFERROR(VLOOKUP(Table1[[#This Row],[Ticker]],[1]!Table2[[Symbol]:[Industry]],2,FALSE),"-")</f>
        <v>-</v>
      </c>
      <c r="D1112" t="s">
        <v>257</v>
      </c>
      <c r="E1112">
        <v>2227.9514982999999</v>
      </c>
      <c r="F1112">
        <v>497.75</v>
      </c>
      <c r="G1112">
        <v>-51.692426506368903</v>
      </c>
      <c r="H1112">
        <v>-5.1767778605614101</v>
      </c>
      <c r="I1112">
        <v>-27.2447494989371</v>
      </c>
      <c r="J1112">
        <v>-1.3461685298449999</v>
      </c>
      <c r="K1112">
        <v>501.65019424568902</v>
      </c>
      <c r="L1112">
        <v>530.82138521739103</v>
      </c>
      <c r="M1112">
        <v>57.429750147560704</v>
      </c>
      <c r="N1112">
        <v>1.1051752437745299</v>
      </c>
      <c r="O1112">
        <v>29.593169261677499</v>
      </c>
      <c r="P1112">
        <v>9.6365638766519908</v>
      </c>
    </row>
    <row r="1113" spans="1:17" hidden="1" x14ac:dyDescent="0.3">
      <c r="A1113" t="s">
        <v>2383</v>
      </c>
      <c r="B1113" t="s">
        <v>2384</v>
      </c>
      <c r="C1113" t="str">
        <f>IFERROR(VLOOKUP(Table1[[#This Row],[Ticker]],[1]!Table2[[Symbol]:[Industry]],2,FALSE),"-")</f>
        <v>-</v>
      </c>
      <c r="D1113" t="s">
        <v>252</v>
      </c>
      <c r="E1113">
        <v>2225.597962848</v>
      </c>
      <c r="F1113">
        <v>114.14</v>
      </c>
      <c r="G1113">
        <v>-42.0492546120527</v>
      </c>
      <c r="H1113">
        <v>-5.21080511726651</v>
      </c>
      <c r="I1113">
        <v>-9.5538510503103407</v>
      </c>
      <c r="J1113">
        <v>0.68753210329368797</v>
      </c>
      <c r="K1113">
        <v>112.41248560372</v>
      </c>
      <c r="L1113">
        <v>113.159031183423</v>
      </c>
      <c r="M1113">
        <v>70.548992380817495</v>
      </c>
      <c r="N1113">
        <v>0.57590425416834701</v>
      </c>
      <c r="O1113">
        <v>36.674259681093297</v>
      </c>
      <c r="P1113">
        <v>32.014804533888501</v>
      </c>
      <c r="Q1113">
        <v>0.18626323143520401</v>
      </c>
    </row>
    <row r="1114" spans="1:17" hidden="1" x14ac:dyDescent="0.3">
      <c r="A1114" t="s">
        <v>2385</v>
      </c>
      <c r="B1114" t="s">
        <v>2386</v>
      </c>
      <c r="C1114" t="str">
        <f>IFERROR(VLOOKUP(Table1[[#This Row],[Ticker]],[1]!Table2[[Symbol]:[Industry]],2,FALSE),"-")</f>
        <v>-</v>
      </c>
      <c r="D1114" t="s">
        <v>2387</v>
      </c>
      <c r="E1114">
        <v>2225.25104904</v>
      </c>
      <c r="F1114">
        <v>623.79999999999995</v>
      </c>
      <c r="G1114">
        <v>1064.9147839836901</v>
      </c>
      <c r="H1114">
        <v>-13.1245021922785</v>
      </c>
      <c r="I1114">
        <v>9.6780911779146699</v>
      </c>
      <c r="J1114">
        <v>-9.1538420468342192</v>
      </c>
      <c r="K1114">
        <v>653.04580140150301</v>
      </c>
      <c r="L1114">
        <v>453.83663112099299</v>
      </c>
      <c r="M1114">
        <v>27.901445309643702</v>
      </c>
      <c r="N1114">
        <v>0.81186140468360501</v>
      </c>
      <c r="O1114">
        <v>27.9256171849952</v>
      </c>
      <c r="P1114">
        <v>1104.2471042471</v>
      </c>
    </row>
    <row r="1115" spans="1:17" hidden="1" x14ac:dyDescent="0.3">
      <c r="A1115" t="s">
        <v>2388</v>
      </c>
      <c r="B1115" t="s">
        <v>2389</v>
      </c>
      <c r="C1115" t="str">
        <f>IFERROR(VLOOKUP(Table1[[#This Row],[Ticker]],[1]!Table2[[Symbol]:[Industry]],2,FALSE),"-")</f>
        <v>-</v>
      </c>
      <c r="D1115" t="s">
        <v>204</v>
      </c>
      <c r="E1115">
        <v>2219.1482592399998</v>
      </c>
      <c r="F1115">
        <v>705.05</v>
      </c>
      <c r="G1115">
        <v>-23.191574177233701</v>
      </c>
      <c r="H1115">
        <v>16.1801257451292</v>
      </c>
      <c r="I1115">
        <v>31.502392258816499</v>
      </c>
      <c r="J1115">
        <v>-2.7580763775646302</v>
      </c>
      <c r="K1115">
        <v>607.87681321671005</v>
      </c>
      <c r="L1115">
        <v>535.70601721874903</v>
      </c>
      <c r="M1115">
        <v>54.654196213268499</v>
      </c>
      <c r="N1115">
        <v>1.67426186828658</v>
      </c>
      <c r="O1115">
        <v>12.3537337777462</v>
      </c>
      <c r="P1115">
        <v>75.385572139303406</v>
      </c>
      <c r="Q1115">
        <v>2.8077232328229999E-2</v>
      </c>
    </row>
    <row r="1116" spans="1:17" hidden="1" x14ac:dyDescent="0.3">
      <c r="A1116" t="s">
        <v>2390</v>
      </c>
      <c r="B1116" t="s">
        <v>2391</v>
      </c>
      <c r="C1116" t="str">
        <f>IFERROR(VLOOKUP(Table1[[#This Row],[Ticker]],[1]!Table2[[Symbol]:[Industry]],2,FALSE),"-")</f>
        <v>-</v>
      </c>
      <c r="D1116" t="s">
        <v>773</v>
      </c>
      <c r="E1116">
        <v>2217.1131917990001</v>
      </c>
      <c r="F1116">
        <v>20.57</v>
      </c>
      <c r="G1116">
        <v>-0.47600563422428899</v>
      </c>
      <c r="H1116">
        <v>-6.2883202354633303</v>
      </c>
      <c r="I1116">
        <v>-31.008074020722599</v>
      </c>
      <c r="J1116">
        <v>-5.5370617741798496</v>
      </c>
      <c r="K1116">
        <v>21.775323251551701</v>
      </c>
      <c r="L1116">
        <v>22.111703312515399</v>
      </c>
      <c r="M1116">
        <v>33.383102262173601</v>
      </c>
      <c r="N1116">
        <v>0.635774072180468</v>
      </c>
      <c r="O1116">
        <v>56.538648517258103</v>
      </c>
      <c r="P1116">
        <v>31.858974358974301</v>
      </c>
      <c r="Q1116">
        <v>-5.4331187056032001E-2</v>
      </c>
    </row>
    <row r="1117" spans="1:17" hidden="1" x14ac:dyDescent="0.3">
      <c r="A1117" t="s">
        <v>2392</v>
      </c>
      <c r="B1117" t="s">
        <v>2393</v>
      </c>
      <c r="C1117" t="str">
        <f>IFERROR(VLOOKUP(Table1[[#This Row],[Ticker]],[1]!Table2[[Symbol]:[Industry]],2,FALSE),"-")</f>
        <v>-</v>
      </c>
      <c r="D1117" t="s">
        <v>276</v>
      </c>
      <c r="E1117">
        <v>2211.8143249999998</v>
      </c>
      <c r="F1117">
        <v>442.85</v>
      </c>
      <c r="G1117">
        <v>-30.425906497056499</v>
      </c>
      <c r="H1117">
        <v>-5.5183377688813904</v>
      </c>
      <c r="I1117">
        <v>-8.5391381631155294</v>
      </c>
      <c r="J1117">
        <v>-2.0299897633624799</v>
      </c>
      <c r="K1117">
        <v>448.250059353773</v>
      </c>
      <c r="L1117">
        <v>439.71633102271801</v>
      </c>
      <c r="M1117">
        <v>42.109357652580201</v>
      </c>
      <c r="N1117">
        <v>0.498076000252273</v>
      </c>
      <c r="O1117">
        <v>12.2050355650897</v>
      </c>
      <c r="P1117">
        <v>16.0660463897261</v>
      </c>
      <c r="Q1117">
        <v>-7.5535257446489997E-3</v>
      </c>
    </row>
    <row r="1118" spans="1:17" hidden="1" x14ac:dyDescent="0.3">
      <c r="A1118" t="s">
        <v>2394</v>
      </c>
      <c r="B1118" t="s">
        <v>2395</v>
      </c>
      <c r="C1118" t="str">
        <f>IFERROR(VLOOKUP(Table1[[#This Row],[Ticker]],[1]!Table2[[Symbol]:[Industry]],2,FALSE),"-")</f>
        <v>-</v>
      </c>
      <c r="D1118" t="s">
        <v>573</v>
      </c>
      <c r="E1118">
        <v>2197.309792</v>
      </c>
      <c r="F1118">
        <v>1975.45</v>
      </c>
      <c r="G1118">
        <v>-19.3849512102862</v>
      </c>
      <c r="H1118">
        <v>13.7942073367802</v>
      </c>
      <c r="I1118">
        <v>-16.871056412724698</v>
      </c>
      <c r="J1118">
        <v>3.8622303869331001</v>
      </c>
      <c r="K1118">
        <v>1885.94887521399</v>
      </c>
      <c r="L1118">
        <v>1810.33974198232</v>
      </c>
      <c r="M1118">
        <v>76.021676286950097</v>
      </c>
      <c r="N1118">
        <v>1.37739114460225</v>
      </c>
      <c r="O1118">
        <v>22.840365486344801</v>
      </c>
      <c r="P1118">
        <v>30.3927392739274</v>
      </c>
    </row>
    <row r="1119" spans="1:17" hidden="1" x14ac:dyDescent="0.3">
      <c r="A1119" t="s">
        <v>2396</v>
      </c>
      <c r="B1119" t="s">
        <v>2397</v>
      </c>
      <c r="C1119" t="str">
        <f>IFERROR(VLOOKUP(Table1[[#This Row],[Ticker]],[1]!Table2[[Symbol]:[Industry]],2,FALSE),"-")</f>
        <v>-</v>
      </c>
      <c r="D1119" t="s">
        <v>225</v>
      </c>
      <c r="E1119">
        <v>2196.9644030999998</v>
      </c>
      <c r="F1119">
        <v>583.25</v>
      </c>
      <c r="G1119">
        <v>-22.106632885015099</v>
      </c>
      <c r="H1119">
        <v>-10.187285020391601</v>
      </c>
      <c r="I1119">
        <v>-22.806466662382501</v>
      </c>
      <c r="J1119">
        <v>-2.5126234612117702</v>
      </c>
      <c r="K1119">
        <v>605.36180242885803</v>
      </c>
      <c r="L1119">
        <v>565.45224767205798</v>
      </c>
      <c r="M1119">
        <v>43.1569192657144</v>
      </c>
      <c r="N1119">
        <v>0.62849401864625998</v>
      </c>
      <c r="O1119">
        <v>24.817831118731199</v>
      </c>
      <c r="P1119">
        <v>30.480984340044699</v>
      </c>
      <c r="Q1119">
        <v>4.1863389717719003E-2</v>
      </c>
    </row>
    <row r="1120" spans="1:17" hidden="1" x14ac:dyDescent="0.3">
      <c r="A1120" t="s">
        <v>2398</v>
      </c>
      <c r="B1120" t="s">
        <v>2399</v>
      </c>
      <c r="C1120" t="str">
        <f>IFERROR(VLOOKUP(Table1[[#This Row],[Ticker]],[1]!Table2[[Symbol]:[Industry]],2,FALSE),"-")</f>
        <v>-</v>
      </c>
      <c r="D1120" t="s">
        <v>127</v>
      </c>
      <c r="E1120">
        <v>2195.8990709109999</v>
      </c>
      <c r="F1120">
        <v>151.97</v>
      </c>
      <c r="G1120">
        <v>-50.687483209066102</v>
      </c>
      <c r="H1120">
        <v>-12.0513539456449</v>
      </c>
      <c r="I1120">
        <v>-25.445148641903799</v>
      </c>
      <c r="J1120">
        <v>-5.0034531912218503</v>
      </c>
      <c r="K1120">
        <v>163.05440321234801</v>
      </c>
      <c r="L1120">
        <v>163.981417266661</v>
      </c>
      <c r="M1120">
        <v>32.319329305909697</v>
      </c>
      <c r="N1120">
        <v>1.09540361354806</v>
      </c>
      <c r="O1120">
        <v>40.027637033624998</v>
      </c>
      <c r="P1120">
        <v>12.5703703703703</v>
      </c>
      <c r="Q1120">
        <v>-3.9178022754130003E-3</v>
      </c>
    </row>
    <row r="1121" spans="1:17" hidden="1" x14ac:dyDescent="0.3">
      <c r="A1121" t="s">
        <v>2400</v>
      </c>
      <c r="B1121" t="s">
        <v>2401</v>
      </c>
      <c r="C1121" t="str">
        <f>IFERROR(VLOOKUP(Table1[[#This Row],[Ticker]],[1]!Table2[[Symbol]:[Industry]],2,FALSE),"-")</f>
        <v>-</v>
      </c>
      <c r="D1121" t="s">
        <v>706</v>
      </c>
      <c r="E1121">
        <v>2188.4644579999999</v>
      </c>
      <c r="F1121">
        <v>347</v>
      </c>
      <c r="G1121">
        <v>-23.8197383086965</v>
      </c>
      <c r="H1121">
        <v>-2.1122384621025199</v>
      </c>
      <c r="I1121">
        <v>-9.8092545542365706</v>
      </c>
      <c r="J1121">
        <v>-5.2209253663958402</v>
      </c>
      <c r="K1121">
        <v>346.61634292149699</v>
      </c>
      <c r="L1121">
        <v>334.91105088144502</v>
      </c>
      <c r="M1121">
        <v>42.622616573064803</v>
      </c>
      <c r="N1121">
        <v>0.61760515443391895</v>
      </c>
      <c r="O1121">
        <v>21.570605187319899</v>
      </c>
      <c r="P1121">
        <v>23.928571428571399</v>
      </c>
      <c r="Q1121">
        <v>7.1785631405862999E-2</v>
      </c>
    </row>
    <row r="1122" spans="1:17" hidden="1" x14ac:dyDescent="0.3">
      <c r="A1122" t="s">
        <v>2402</v>
      </c>
      <c r="B1122" t="s">
        <v>2403</v>
      </c>
      <c r="C1122" t="str">
        <f>IFERROR(VLOOKUP(Table1[[#This Row],[Ticker]],[1]!Table2[[Symbol]:[Industry]],2,FALSE),"-")</f>
        <v>-</v>
      </c>
      <c r="D1122" t="s">
        <v>627</v>
      </c>
      <c r="E1122">
        <v>2187.5187929200001</v>
      </c>
      <c r="F1122">
        <v>482.15</v>
      </c>
      <c r="G1122">
        <v>-40.902711736713599</v>
      </c>
      <c r="H1122">
        <v>-9.2645709121616395</v>
      </c>
      <c r="I1122">
        <v>-15.879826314878301</v>
      </c>
      <c r="J1122">
        <v>-4.4237900012584301</v>
      </c>
      <c r="K1122">
        <v>493.92807209208598</v>
      </c>
      <c r="L1122">
        <v>497.759598136656</v>
      </c>
      <c r="M1122">
        <v>38.719230418748197</v>
      </c>
      <c r="N1122">
        <v>0.54798411956992699</v>
      </c>
      <c r="O1122">
        <v>31.701752566628599</v>
      </c>
      <c r="P1122">
        <v>17.712402343749901</v>
      </c>
      <c r="Q1122">
        <v>1.1839789847424001E-2</v>
      </c>
    </row>
    <row r="1123" spans="1:17" hidden="1" x14ac:dyDescent="0.3">
      <c r="A1123" t="s">
        <v>2404</v>
      </c>
      <c r="B1123" t="s">
        <v>2405</v>
      </c>
      <c r="C1123" t="str">
        <f>IFERROR(VLOOKUP(Table1[[#This Row],[Ticker]],[1]!Table2[[Symbol]:[Industry]],2,FALSE),"-")</f>
        <v>-</v>
      </c>
      <c r="D1123" t="s">
        <v>741</v>
      </c>
      <c r="E1123">
        <v>2180.653534008</v>
      </c>
      <c r="F1123">
        <v>279.94</v>
      </c>
      <c r="G1123">
        <v>0.49094004301461702</v>
      </c>
      <c r="H1123">
        <v>-0.23845245395272399</v>
      </c>
      <c r="I1123">
        <v>0.86424478731758403</v>
      </c>
      <c r="J1123">
        <v>0.56039733307768802</v>
      </c>
      <c r="K1123">
        <v>270.056071250049</v>
      </c>
      <c r="L1123">
        <v>250.063636451988</v>
      </c>
      <c r="M1123">
        <v>58.290846172297002</v>
      </c>
      <c r="N1123">
        <v>0.42201072910549398</v>
      </c>
      <c r="O1123">
        <v>2.87918839751375</v>
      </c>
      <c r="P1123">
        <v>35.106177606177603</v>
      </c>
      <c r="Q1123">
        <v>3.2968413234804997E-2</v>
      </c>
    </row>
    <row r="1124" spans="1:17" hidden="1" x14ac:dyDescent="0.3">
      <c r="A1124" t="s">
        <v>2406</v>
      </c>
      <c r="B1124" t="s">
        <v>2407</v>
      </c>
      <c r="C1124" t="str">
        <f>IFERROR(VLOOKUP(Table1[[#This Row],[Ticker]],[1]!Table2[[Symbol]:[Industry]],2,FALSE),"-")</f>
        <v>-</v>
      </c>
      <c r="D1124" t="s">
        <v>2408</v>
      </c>
      <c r="E1124">
        <v>2177.83157252</v>
      </c>
      <c r="F1124">
        <v>2016.4</v>
      </c>
      <c r="G1124">
        <v>357.91572929772099</v>
      </c>
      <c r="H1124">
        <v>4.0676840279470499</v>
      </c>
      <c r="I1124">
        <v>32.439215563369601</v>
      </c>
      <c r="J1124">
        <v>3.8134359404404599</v>
      </c>
      <c r="K1124">
        <v>1904.17441012015</v>
      </c>
      <c r="L1124">
        <v>1427.1611790151301</v>
      </c>
      <c r="M1124">
        <v>54.9580098020242</v>
      </c>
      <c r="N1124">
        <v>0.79618595076728405</v>
      </c>
      <c r="O1124">
        <v>12.0809363221582</v>
      </c>
      <c r="P1124">
        <v>472.43435060326402</v>
      </c>
      <c r="Q1124">
        <v>0.25504362233088301</v>
      </c>
    </row>
    <row r="1125" spans="1:17" hidden="1" x14ac:dyDescent="0.3">
      <c r="A1125" t="s">
        <v>2409</v>
      </c>
      <c r="B1125" t="s">
        <v>2410</v>
      </c>
      <c r="C1125" t="str">
        <f>IFERROR(VLOOKUP(Table1[[#This Row],[Ticker]],[1]!Table2[[Symbol]:[Industry]],2,FALSE),"-")</f>
        <v>-</v>
      </c>
      <c r="D1125" t="s">
        <v>163</v>
      </c>
      <c r="E1125">
        <v>2174.9229</v>
      </c>
      <c r="F1125">
        <v>2047.95</v>
      </c>
      <c r="G1125">
        <v>338.465317554818</v>
      </c>
      <c r="H1125">
        <v>-7.7040177869497803</v>
      </c>
      <c r="I1125">
        <v>73.056356752483197</v>
      </c>
      <c r="J1125">
        <v>-1.5694816200416299</v>
      </c>
      <c r="K1125">
        <v>1904.8608613567999</v>
      </c>
      <c r="L1125">
        <v>1392.68527168175</v>
      </c>
      <c r="M1125">
        <v>53.333850766085902</v>
      </c>
      <c r="N1125">
        <v>0.62560497352885402</v>
      </c>
      <c r="O1125">
        <v>14.5389291730755</v>
      </c>
      <c r="P1125">
        <v>395.87167070217902</v>
      </c>
      <c r="Q1125">
        <v>0.18349092581992801</v>
      </c>
    </row>
    <row r="1126" spans="1:17" hidden="1" x14ac:dyDescent="0.3">
      <c r="A1126" t="s">
        <v>2411</v>
      </c>
      <c r="B1126" t="s">
        <v>2412</v>
      </c>
      <c r="C1126" t="str">
        <f>IFERROR(VLOOKUP(Table1[[#This Row],[Ticker]],[1]!Table2[[Symbol]:[Industry]],2,FALSE),"-")</f>
        <v>-</v>
      </c>
      <c r="D1126" t="s">
        <v>121</v>
      </c>
      <c r="E1126">
        <v>2171.33685358</v>
      </c>
      <c r="F1126">
        <v>97.82</v>
      </c>
      <c r="G1126">
        <v>80.503457208790195</v>
      </c>
      <c r="H1126">
        <v>-9.3038491789976803</v>
      </c>
      <c r="I1126">
        <v>39.597439048646798</v>
      </c>
      <c r="J1126">
        <v>0.80305450488991403</v>
      </c>
      <c r="K1126">
        <v>92.775995839619199</v>
      </c>
      <c r="L1126">
        <v>75.076587404978099</v>
      </c>
      <c r="M1126">
        <v>64.961868820644995</v>
      </c>
      <c r="N1126">
        <v>1.05446083908791</v>
      </c>
      <c r="O1126">
        <v>10.304641177673201</v>
      </c>
      <c r="P1126">
        <v>153.35405335405301</v>
      </c>
      <c r="Q1126">
        <v>7.1539724890398004E-2</v>
      </c>
    </row>
    <row r="1127" spans="1:17" hidden="1" x14ac:dyDescent="0.3">
      <c r="A1127" t="s">
        <v>2413</v>
      </c>
      <c r="B1127" t="s">
        <v>2414</v>
      </c>
      <c r="C1127" t="str">
        <f>IFERROR(VLOOKUP(Table1[[#This Row],[Ticker]],[1]!Table2[[Symbol]:[Industry]],2,FALSE),"-")</f>
        <v>-</v>
      </c>
      <c r="D1127" t="s">
        <v>46</v>
      </c>
      <c r="E1127">
        <v>2169.3010881999999</v>
      </c>
      <c r="F1127">
        <v>171.67</v>
      </c>
      <c r="G1127">
        <v>282.35450942341998</v>
      </c>
      <c r="H1127">
        <v>4.6762468609282104</v>
      </c>
      <c r="I1127">
        <v>53.871610351603401</v>
      </c>
      <c r="J1127">
        <v>-8.2035244424785105</v>
      </c>
      <c r="K1127">
        <v>166.04677729396701</v>
      </c>
      <c r="L1127">
        <v>118.680324916332</v>
      </c>
      <c r="M1127">
        <v>31.428996141675601</v>
      </c>
      <c r="N1127">
        <v>0.81416381145410299</v>
      </c>
      <c r="O1127">
        <v>18.8326440263296</v>
      </c>
      <c r="P1127">
        <v>312.42042042041999</v>
      </c>
      <c r="Q1127">
        <v>0.198025333708125</v>
      </c>
    </row>
    <row r="1128" spans="1:17" hidden="1" x14ac:dyDescent="0.3">
      <c r="A1128" t="s">
        <v>2415</v>
      </c>
      <c r="B1128" t="s">
        <v>2416</v>
      </c>
      <c r="C1128" t="str">
        <f>IFERROR(VLOOKUP(Table1[[#This Row],[Ticker]],[1]!Table2[[Symbol]:[Industry]],2,FALSE),"-")</f>
        <v>-</v>
      </c>
      <c r="D1128" t="s">
        <v>298</v>
      </c>
      <c r="E1128">
        <v>2167.709323776</v>
      </c>
      <c r="F1128">
        <v>211.62</v>
      </c>
      <c r="G1128">
        <v>-25.686626914745901</v>
      </c>
      <c r="H1128">
        <v>-8.9589903488059495</v>
      </c>
      <c r="I1128">
        <v>-12.227211181144099</v>
      </c>
      <c r="J1128">
        <v>-4.2125435780642704</v>
      </c>
      <c r="O1128">
        <v>24.747188356488</v>
      </c>
      <c r="P1128">
        <v>13.105291288081199</v>
      </c>
    </row>
    <row r="1129" spans="1:17" hidden="1" x14ac:dyDescent="0.3">
      <c r="A1129" t="s">
        <v>2417</v>
      </c>
      <c r="B1129" t="s">
        <v>2418</v>
      </c>
      <c r="C1129" t="str">
        <f>IFERROR(VLOOKUP(Table1[[#This Row],[Ticker]],[1]!Table2[[Symbol]:[Industry]],2,FALSE),"-")</f>
        <v>-</v>
      </c>
      <c r="D1129" t="s">
        <v>170</v>
      </c>
      <c r="E1129">
        <v>2163.7271249999999</v>
      </c>
      <c r="F1129">
        <v>2169.15</v>
      </c>
      <c r="G1129">
        <v>-13.9726103260023</v>
      </c>
      <c r="H1129">
        <v>3.0908865826084302</v>
      </c>
      <c r="I1129">
        <v>3.0649814613420898</v>
      </c>
      <c r="J1129">
        <v>-7.9138704822654002</v>
      </c>
      <c r="K1129">
        <v>2178.19329551382</v>
      </c>
      <c r="L1129">
        <v>2089.1286071930199</v>
      </c>
      <c r="M1129">
        <v>45.107934934637797</v>
      </c>
      <c r="N1129">
        <v>0.54127153718041199</v>
      </c>
      <c r="O1129">
        <v>28.1008690039877</v>
      </c>
      <c r="P1129">
        <v>28.3520710059171</v>
      </c>
      <c r="Q1129">
        <v>0.116644365515972</v>
      </c>
    </row>
    <row r="1130" spans="1:17" hidden="1" x14ac:dyDescent="0.3">
      <c r="A1130" t="s">
        <v>2419</v>
      </c>
      <c r="B1130" t="s">
        <v>2420</v>
      </c>
      <c r="C1130" t="str">
        <f>IFERROR(VLOOKUP(Table1[[#This Row],[Ticker]],[1]!Table2[[Symbol]:[Industry]],2,FALSE),"-")</f>
        <v>-</v>
      </c>
      <c r="D1130" t="s">
        <v>410</v>
      </c>
      <c r="E1130">
        <v>2160.5523240739999</v>
      </c>
      <c r="F1130">
        <v>143.54</v>
      </c>
      <c r="G1130">
        <v>111.380682779282</v>
      </c>
      <c r="H1130">
        <v>4.7501726257500598</v>
      </c>
      <c r="I1130">
        <v>19.334665619793601</v>
      </c>
      <c r="J1130">
        <v>-8.84055071935847</v>
      </c>
      <c r="K1130">
        <v>134.15124540906399</v>
      </c>
      <c r="L1130">
        <v>108.832610891222</v>
      </c>
      <c r="M1130">
        <v>43.762835249762297</v>
      </c>
      <c r="N1130">
        <v>0.62319410167982303</v>
      </c>
      <c r="O1130">
        <v>14.5325344851609</v>
      </c>
      <c r="P1130">
        <v>157.933513027852</v>
      </c>
      <c r="Q1130">
        <v>0.110541839201622</v>
      </c>
    </row>
    <row r="1131" spans="1:17" hidden="1" x14ac:dyDescent="0.3">
      <c r="A1131" t="s">
        <v>2421</v>
      </c>
      <c r="B1131" t="s">
        <v>2422</v>
      </c>
      <c r="C1131" t="str">
        <f>IFERROR(VLOOKUP(Table1[[#This Row],[Ticker]],[1]!Table2[[Symbol]:[Industry]],2,FALSE),"-")</f>
        <v>-</v>
      </c>
      <c r="D1131" t="s">
        <v>21</v>
      </c>
      <c r="E1131">
        <v>2153.8438334099901</v>
      </c>
      <c r="F1131">
        <v>237.06</v>
      </c>
      <c r="G1131">
        <v>-65.2954191937216</v>
      </c>
      <c r="H1131">
        <v>6.6785660158020903</v>
      </c>
      <c r="I1131">
        <v>-50.600670359031</v>
      </c>
      <c r="J1131">
        <v>0.220798458184327</v>
      </c>
      <c r="K1131">
        <v>239.442883237404</v>
      </c>
      <c r="M1131">
        <v>50.360915257246198</v>
      </c>
      <c r="N1131">
        <v>2.2917655206265302</v>
      </c>
      <c r="O1131">
        <v>78.731122922466895</v>
      </c>
      <c r="P1131">
        <v>15.639024390243801</v>
      </c>
    </row>
    <row r="1132" spans="1:17" hidden="1" x14ac:dyDescent="0.3">
      <c r="A1132" t="s">
        <v>2423</v>
      </c>
      <c r="B1132" t="s">
        <v>2424</v>
      </c>
      <c r="C1132" t="str">
        <f>IFERROR(VLOOKUP(Table1[[#This Row],[Ticker]],[1]!Table2[[Symbol]:[Industry]],2,FALSE),"-")</f>
        <v>-</v>
      </c>
      <c r="D1132" t="s">
        <v>535</v>
      </c>
      <c r="E1132">
        <v>2152.1645360150001</v>
      </c>
      <c r="F1132">
        <v>234.65</v>
      </c>
      <c r="G1132">
        <v>-51.574524477515403</v>
      </c>
      <c r="H1132">
        <v>-11.7851995809343</v>
      </c>
      <c r="I1132">
        <v>-26.004549117186802</v>
      </c>
      <c r="J1132">
        <v>-3.77967596224526</v>
      </c>
      <c r="K1132">
        <v>253.517057591157</v>
      </c>
      <c r="L1132">
        <v>258.68154577321502</v>
      </c>
      <c r="M1132">
        <v>28.5426136776736</v>
      </c>
      <c r="N1132">
        <v>0.63582612686693596</v>
      </c>
      <c r="O1132">
        <v>35.393138717238401</v>
      </c>
      <c r="P1132">
        <v>10.164319248826301</v>
      </c>
      <c r="Q1132">
        <v>6.3159051995973006E-2</v>
      </c>
    </row>
    <row r="1133" spans="1:17" hidden="1" x14ac:dyDescent="0.3">
      <c r="A1133" t="s">
        <v>2425</v>
      </c>
      <c r="B1133" t="s">
        <v>2426</v>
      </c>
      <c r="C1133" t="str">
        <f>IFERROR(VLOOKUP(Table1[[#This Row],[Ticker]],[1]!Table2[[Symbol]:[Industry]],2,FALSE),"-")</f>
        <v>-</v>
      </c>
      <c r="D1133" t="s">
        <v>959</v>
      </c>
      <c r="E1133">
        <v>2148.753522</v>
      </c>
      <c r="F1133">
        <v>605.20000000000005</v>
      </c>
      <c r="G1133">
        <v>40.292991184561899</v>
      </c>
      <c r="H1133">
        <v>-4.1310643728886296</v>
      </c>
      <c r="I1133">
        <v>85.596165190411796</v>
      </c>
      <c r="J1133">
        <v>-5.0101757426793299</v>
      </c>
      <c r="K1133">
        <v>553.40875929375397</v>
      </c>
      <c r="L1133">
        <v>425.46664879372901</v>
      </c>
      <c r="M1133">
        <v>59.612718822905897</v>
      </c>
      <c r="N1133">
        <v>0.27730118597553699</v>
      </c>
      <c r="O1133">
        <v>13.012227362855199</v>
      </c>
      <c r="P1133">
        <v>137.24029792238301</v>
      </c>
      <c r="Q1133">
        <v>0.148970473520111</v>
      </c>
    </row>
    <row r="1134" spans="1:17" hidden="1" x14ac:dyDescent="0.3">
      <c r="A1134" t="s">
        <v>2427</v>
      </c>
      <c r="B1134" t="s">
        <v>2428</v>
      </c>
      <c r="C1134" t="str">
        <f>IFERROR(VLOOKUP(Table1[[#This Row],[Ticker]],[1]!Table2[[Symbol]:[Industry]],2,FALSE),"-")</f>
        <v>-</v>
      </c>
      <c r="D1134" t="s">
        <v>474</v>
      </c>
      <c r="E1134">
        <v>2146.7973929999998</v>
      </c>
      <c r="F1134">
        <v>855.55</v>
      </c>
      <c r="G1134">
        <v>19.8070854118636</v>
      </c>
      <c r="H1134">
        <v>-0.18702656407621401</v>
      </c>
      <c r="I1134">
        <v>25.332792208050101</v>
      </c>
      <c r="J1134">
        <v>-4.1275010506656296</v>
      </c>
      <c r="K1134">
        <v>830.71315815578305</v>
      </c>
      <c r="L1134">
        <v>677.91480061915797</v>
      </c>
      <c r="M1134">
        <v>35.917314402705998</v>
      </c>
      <c r="N1134">
        <v>0.30609405393022099</v>
      </c>
      <c r="O1134">
        <v>32.441119747530799</v>
      </c>
      <c r="P1134">
        <v>76.383877950726699</v>
      </c>
      <c r="Q1134">
        <v>9.5446874397827994E-2</v>
      </c>
    </row>
    <row r="1135" spans="1:17" hidden="1" x14ac:dyDescent="0.3">
      <c r="A1135" t="s">
        <v>2429</v>
      </c>
      <c r="B1135" t="s">
        <v>2430</v>
      </c>
      <c r="C1135" t="str">
        <f>IFERROR(VLOOKUP(Table1[[#This Row],[Ticker]],[1]!Table2[[Symbol]:[Industry]],2,FALSE),"-")</f>
        <v>-</v>
      </c>
      <c r="D1135" t="s">
        <v>627</v>
      </c>
      <c r="E1135">
        <v>2145.5307262799902</v>
      </c>
      <c r="F1135">
        <v>430.6</v>
      </c>
      <c r="G1135">
        <v>-8.5647823288287395</v>
      </c>
      <c r="H1135">
        <v>-2.9005810276306598</v>
      </c>
      <c r="I1135">
        <v>-25.873603308163698</v>
      </c>
      <c r="J1135">
        <v>-6.2196727678373396</v>
      </c>
      <c r="K1135">
        <v>411.229701640256</v>
      </c>
      <c r="L1135">
        <v>401.47808935990901</v>
      </c>
      <c r="M1135">
        <v>61.235795095262297</v>
      </c>
      <c r="N1135">
        <v>1.78047892302338</v>
      </c>
      <c r="O1135">
        <v>46.295866233162997</v>
      </c>
      <c r="P1135">
        <v>57.296803652968002</v>
      </c>
      <c r="Q1135">
        <v>0.101634735445479</v>
      </c>
    </row>
    <row r="1136" spans="1:17" hidden="1" x14ac:dyDescent="0.3">
      <c r="A1136" t="s">
        <v>2431</v>
      </c>
      <c r="B1136" t="s">
        <v>2432</v>
      </c>
      <c r="C1136" t="str">
        <f>IFERROR(VLOOKUP(Table1[[#This Row],[Ticker]],[1]!Table2[[Symbol]:[Industry]],2,FALSE),"-")</f>
        <v>-</v>
      </c>
      <c r="D1136" t="s">
        <v>77</v>
      </c>
      <c r="E1136">
        <v>2137.4678215499998</v>
      </c>
      <c r="F1136">
        <v>2834.5</v>
      </c>
      <c r="G1136">
        <v>-36.759789891613202</v>
      </c>
      <c r="H1136">
        <v>-6.4977951538231897</v>
      </c>
      <c r="I1136">
        <v>-11.926581420458801</v>
      </c>
      <c r="J1136">
        <v>0.77626879060420295</v>
      </c>
      <c r="K1136">
        <v>2859.8609697175202</v>
      </c>
      <c r="L1136">
        <v>2815.6761122913599</v>
      </c>
      <c r="M1136">
        <v>45.799210885004797</v>
      </c>
      <c r="N1136">
        <v>1.2412506589886001</v>
      </c>
      <c r="O1136">
        <v>13.459163873699</v>
      </c>
      <c r="P1136">
        <v>20.840705135037101</v>
      </c>
      <c r="Q1136">
        <v>-0.149559743917347</v>
      </c>
    </row>
    <row r="1137" spans="1:17" hidden="1" x14ac:dyDescent="0.3">
      <c r="A1137" t="s">
        <v>2433</v>
      </c>
      <c r="B1137" t="s">
        <v>2434</v>
      </c>
      <c r="C1137" t="str">
        <f>IFERROR(VLOOKUP(Table1[[#This Row],[Ticker]],[1]!Table2[[Symbol]:[Industry]],2,FALSE),"-")</f>
        <v>-</v>
      </c>
      <c r="D1137" t="s">
        <v>298</v>
      </c>
      <c r="E1137">
        <v>2133.886513805</v>
      </c>
      <c r="F1137">
        <v>1374.95</v>
      </c>
      <c r="G1137">
        <v>-30.748517180184301</v>
      </c>
      <c r="H1137">
        <v>1.9436323947765799</v>
      </c>
      <c r="I1137">
        <v>-11.697192638312901</v>
      </c>
      <c r="J1137">
        <v>4.1675982311256599</v>
      </c>
      <c r="K1137">
        <v>1304.80484256355</v>
      </c>
      <c r="L1137">
        <v>1314.94493016091</v>
      </c>
      <c r="M1137">
        <v>64.025888239910898</v>
      </c>
      <c r="N1137">
        <v>1.1317691098189799</v>
      </c>
      <c r="O1137">
        <v>10.814938725044501</v>
      </c>
      <c r="P1137">
        <v>19.9886552055153</v>
      </c>
      <c r="Q1137">
        <v>1.7740911179022E-2</v>
      </c>
    </row>
    <row r="1138" spans="1:17" hidden="1" x14ac:dyDescent="0.3">
      <c r="A1138" t="s">
        <v>2435</v>
      </c>
      <c r="B1138" t="s">
        <v>2436</v>
      </c>
      <c r="C1138" t="str">
        <f>IFERROR(VLOOKUP(Table1[[#This Row],[Ticker]],[1]!Table2[[Symbol]:[Industry]],2,FALSE),"-")</f>
        <v>-</v>
      </c>
      <c r="D1138" t="s">
        <v>1607</v>
      </c>
      <c r="E1138">
        <v>2125.8292746239999</v>
      </c>
      <c r="F1138">
        <v>97.67</v>
      </c>
      <c r="G1138">
        <v>-38.955836370134598</v>
      </c>
      <c r="H1138">
        <v>-6.7924914697399101</v>
      </c>
      <c r="I1138">
        <v>-31.091028038682602</v>
      </c>
      <c r="J1138">
        <v>-0.49602926474359299</v>
      </c>
      <c r="K1138">
        <v>94.854577475068695</v>
      </c>
      <c r="L1138">
        <v>96.317306242291295</v>
      </c>
      <c r="M1138">
        <v>68.801892317571998</v>
      </c>
      <c r="N1138">
        <v>0.60096363964434796</v>
      </c>
      <c r="O1138">
        <v>32.5893314221357</v>
      </c>
      <c r="P1138">
        <v>17.674698795180699</v>
      </c>
      <c r="Q1138">
        <v>4.6698434653074002E-2</v>
      </c>
    </row>
    <row r="1139" spans="1:17" hidden="1" x14ac:dyDescent="0.3">
      <c r="A1139" t="s">
        <v>2437</v>
      </c>
      <c r="B1139" t="s">
        <v>2438</v>
      </c>
      <c r="C1139" t="str">
        <f>IFERROR(VLOOKUP(Table1[[#This Row],[Ticker]],[1]!Table2[[Symbol]:[Industry]],2,FALSE),"-")</f>
        <v>-</v>
      </c>
      <c r="D1139" t="s">
        <v>204</v>
      </c>
      <c r="E1139">
        <v>2111.1027300000001</v>
      </c>
      <c r="F1139">
        <v>342</v>
      </c>
      <c r="G1139">
        <v>30.188997395296202</v>
      </c>
      <c r="H1139">
        <v>-7.0528872415960704</v>
      </c>
      <c r="I1139">
        <v>6.5365900901295904</v>
      </c>
      <c r="J1139">
        <v>-5.8940047181472996</v>
      </c>
      <c r="K1139">
        <v>344.76263245768502</v>
      </c>
      <c r="L1139">
        <v>295.851084198379</v>
      </c>
      <c r="M1139">
        <v>35.850631712121299</v>
      </c>
      <c r="N1139">
        <v>0.38199098466210102</v>
      </c>
      <c r="O1139">
        <v>15.7309941520467</v>
      </c>
      <c r="P1139">
        <v>87.079481428805806</v>
      </c>
      <c r="Q1139">
        <v>0.160937965904069</v>
      </c>
    </row>
    <row r="1140" spans="1:17" hidden="1" x14ac:dyDescent="0.3">
      <c r="A1140" t="s">
        <v>2439</v>
      </c>
      <c r="B1140" t="s">
        <v>2440</v>
      </c>
      <c r="C1140" t="str">
        <f>IFERROR(VLOOKUP(Table1[[#This Row],[Ticker]],[1]!Table2[[Symbol]:[Industry]],2,FALSE),"-")</f>
        <v>-</v>
      </c>
      <c r="D1140" t="s">
        <v>138</v>
      </c>
      <c r="E1140">
        <v>2108.39707752</v>
      </c>
      <c r="F1140">
        <v>121.58</v>
      </c>
      <c r="G1140">
        <v>255.04653753008199</v>
      </c>
      <c r="H1140">
        <v>-1.7152223578905299</v>
      </c>
      <c r="I1140">
        <v>34.767559774594297</v>
      </c>
      <c r="J1140">
        <v>-2.8263314600223599</v>
      </c>
      <c r="K1140">
        <v>121.298535137795</v>
      </c>
      <c r="L1140">
        <v>96.209045961284303</v>
      </c>
      <c r="M1140">
        <v>43.723876421186901</v>
      </c>
      <c r="N1140">
        <v>0.92959770330025804</v>
      </c>
      <c r="O1140">
        <v>13.2423095903931</v>
      </c>
      <c r="P1140">
        <v>307.98657718120802</v>
      </c>
    </row>
    <row r="1141" spans="1:17" hidden="1" x14ac:dyDescent="0.3">
      <c r="A1141" t="s">
        <v>2441</v>
      </c>
      <c r="B1141" t="s">
        <v>2442</v>
      </c>
      <c r="C1141" t="str">
        <f>IFERROR(VLOOKUP(Table1[[#This Row],[Ticker]],[1]!Table2[[Symbol]:[Industry]],2,FALSE),"-")</f>
        <v>-</v>
      </c>
      <c r="D1141" t="s">
        <v>138</v>
      </c>
      <c r="E1141">
        <v>2102.3134073000001</v>
      </c>
      <c r="F1141">
        <v>263</v>
      </c>
      <c r="G1141">
        <v>437.35587972576099</v>
      </c>
      <c r="H1141">
        <v>2.4405722806787402</v>
      </c>
      <c r="I1141">
        <v>68.544220596529499</v>
      </c>
      <c r="J1141">
        <v>-1.8082092313738101</v>
      </c>
      <c r="K1141">
        <v>230.59643674852001</v>
      </c>
      <c r="L1141">
        <v>157.11848584628501</v>
      </c>
      <c r="M1141">
        <v>44.0435628275659</v>
      </c>
      <c r="N1141">
        <v>0.86915290073148499</v>
      </c>
      <c r="O1141">
        <v>13.307984790874499</v>
      </c>
      <c r="P1141">
        <v>491.01123595505601</v>
      </c>
      <c r="Q1141">
        <v>0.167262677134035</v>
      </c>
    </row>
    <row r="1142" spans="1:17" hidden="1" x14ac:dyDescent="0.3">
      <c r="A1142" t="s">
        <v>1729</v>
      </c>
      <c r="B1142" t="s">
        <v>2443</v>
      </c>
      <c r="C1142" t="str">
        <f>IFERROR(VLOOKUP(Table1[[#This Row],[Ticker]],[1]!Table2[[Symbol]:[Industry]],2,FALSE),"-")</f>
        <v>-</v>
      </c>
      <c r="D1142" t="s">
        <v>1731</v>
      </c>
      <c r="E1142">
        <v>2091.9342556299998</v>
      </c>
      <c r="F1142">
        <v>39.69</v>
      </c>
      <c r="G1142">
        <v>-10.8767218078111</v>
      </c>
      <c r="H1142">
        <v>4.7224557860393803</v>
      </c>
      <c r="I1142">
        <v>6.9491003031300096</v>
      </c>
      <c r="J1142">
        <v>2.50378008260876E-2</v>
      </c>
      <c r="K1142">
        <v>38.684024901317699</v>
      </c>
      <c r="L1142">
        <v>35.316323457429903</v>
      </c>
      <c r="M1142">
        <v>49.333103027404697</v>
      </c>
      <c r="N1142">
        <v>1.0287368241261301</v>
      </c>
      <c r="O1142">
        <v>15.7722348198538</v>
      </c>
      <c r="P1142">
        <v>46.187845303867299</v>
      </c>
      <c r="Q1142">
        <v>7.0291434656782004E-2</v>
      </c>
    </row>
    <row r="1143" spans="1:17" hidden="1" x14ac:dyDescent="0.3">
      <c r="A1143" t="s">
        <v>2444</v>
      </c>
      <c r="B1143" t="s">
        <v>2445</v>
      </c>
      <c r="C1143" t="str">
        <f>IFERROR(VLOOKUP(Table1[[#This Row],[Ticker]],[1]!Table2[[Symbol]:[Industry]],2,FALSE),"-")</f>
        <v>-</v>
      </c>
      <c r="D1143" t="s">
        <v>77</v>
      </c>
      <c r="E1143">
        <v>2073.0871618599999</v>
      </c>
      <c r="F1143">
        <v>238.81</v>
      </c>
      <c r="G1143">
        <v>-2.1548236911620502</v>
      </c>
      <c r="H1143">
        <v>-2.4165674221884998</v>
      </c>
      <c r="I1143">
        <v>-7.2687405821819899</v>
      </c>
      <c r="J1143">
        <v>-2.0474565252659298</v>
      </c>
      <c r="K1143">
        <v>240.375631030432</v>
      </c>
      <c r="L1143">
        <v>227.06848171271201</v>
      </c>
      <c r="M1143">
        <v>46.645114358735498</v>
      </c>
      <c r="N1143">
        <v>0.75887111327284196</v>
      </c>
      <c r="O1143">
        <v>14.944935304216701</v>
      </c>
      <c r="P1143">
        <v>37.563364055299502</v>
      </c>
      <c r="Q1143">
        <v>-7.1951118542165002E-2</v>
      </c>
    </row>
    <row r="1144" spans="1:17" hidden="1" x14ac:dyDescent="0.3">
      <c r="A1144" t="s">
        <v>2446</v>
      </c>
      <c r="B1144" t="s">
        <v>2447</v>
      </c>
      <c r="C1144" t="str">
        <f>IFERROR(VLOOKUP(Table1[[#This Row],[Ticker]],[1]!Table2[[Symbol]:[Industry]],2,FALSE),"-")</f>
        <v>-</v>
      </c>
      <c r="D1144" t="s">
        <v>474</v>
      </c>
      <c r="E1144">
        <v>2068.2850911599999</v>
      </c>
      <c r="F1144">
        <v>247.29</v>
      </c>
      <c r="G1144">
        <v>-10.544403022133199</v>
      </c>
      <c r="H1144">
        <v>-11.67710357831</v>
      </c>
      <c r="I1144">
        <v>-5.8851407699629101</v>
      </c>
      <c r="J1144">
        <v>-5.6976652647837902</v>
      </c>
      <c r="K1144">
        <v>259.30475861219099</v>
      </c>
      <c r="L1144">
        <v>238.78614748703899</v>
      </c>
      <c r="M1144">
        <v>20.041502147465501</v>
      </c>
      <c r="N1144">
        <v>0.58959518170865799</v>
      </c>
      <c r="O1144">
        <v>25.156698612964501</v>
      </c>
      <c r="P1144">
        <v>36.964829687067201</v>
      </c>
      <c r="Q1144">
        <v>0.107780374385371</v>
      </c>
    </row>
    <row r="1145" spans="1:17" hidden="1" x14ac:dyDescent="0.3">
      <c r="A1145" t="s">
        <v>2448</v>
      </c>
      <c r="B1145" t="s">
        <v>2449</v>
      </c>
      <c r="C1145" t="str">
        <f>IFERROR(VLOOKUP(Table1[[#This Row],[Ticker]],[1]!Table2[[Symbol]:[Industry]],2,FALSE),"-")</f>
        <v>-</v>
      </c>
      <c r="D1145" t="s">
        <v>141</v>
      </c>
      <c r="E1145">
        <v>2067.3387560000001</v>
      </c>
      <c r="F1145">
        <v>140</v>
      </c>
      <c r="G1145">
        <v>31.317374305593301</v>
      </c>
      <c r="H1145">
        <v>-14.4708865083135</v>
      </c>
      <c r="I1145">
        <v>9.5244241580409099</v>
      </c>
      <c r="J1145">
        <v>-9.5009386076059794</v>
      </c>
      <c r="K1145">
        <v>136.074928193988</v>
      </c>
      <c r="L1145">
        <v>118.525643345436</v>
      </c>
      <c r="M1145">
        <v>37.116990994012099</v>
      </c>
      <c r="N1145">
        <v>0.85207445659979497</v>
      </c>
      <c r="O1145">
        <v>27.6428571428571</v>
      </c>
      <c r="P1145">
        <v>68.674698795180703</v>
      </c>
      <c r="Q1145">
        <v>0.15769780790142199</v>
      </c>
    </row>
    <row r="1146" spans="1:17" hidden="1" x14ac:dyDescent="0.3">
      <c r="A1146" t="s">
        <v>2450</v>
      </c>
      <c r="B1146" t="s">
        <v>2451</v>
      </c>
      <c r="C1146" t="str">
        <f>IFERROR(VLOOKUP(Table1[[#This Row],[Ticker]],[1]!Table2[[Symbol]:[Industry]],2,FALSE),"-")</f>
        <v>-</v>
      </c>
      <c r="D1146" t="s">
        <v>522</v>
      </c>
      <c r="E1146">
        <v>2063.3495932259998</v>
      </c>
      <c r="F1146">
        <v>205.71</v>
      </c>
      <c r="G1146">
        <v>8.7397570191940304</v>
      </c>
      <c r="H1146">
        <v>12.0463959206025</v>
      </c>
      <c r="I1146">
        <v>45.095823872146902</v>
      </c>
      <c r="J1146">
        <v>9.8922298883379796</v>
      </c>
      <c r="K1146">
        <v>172.58454646708299</v>
      </c>
      <c r="L1146">
        <v>149.34539150102199</v>
      </c>
      <c r="M1146">
        <v>74.9465851969033</v>
      </c>
      <c r="N1146">
        <v>1.6602037651155299</v>
      </c>
      <c r="O1146">
        <v>3.0577025910261999</v>
      </c>
      <c r="P1146">
        <v>87.691605839415999</v>
      </c>
      <c r="Q1146">
        <v>0.114062727628199</v>
      </c>
    </row>
    <row r="1147" spans="1:17" hidden="1" x14ac:dyDescent="0.3">
      <c r="A1147" t="s">
        <v>2452</v>
      </c>
      <c r="B1147" t="s">
        <v>2453</v>
      </c>
      <c r="C1147" t="str">
        <f>IFERROR(VLOOKUP(Table1[[#This Row],[Ticker]],[1]!Table2[[Symbol]:[Industry]],2,FALSE),"-")</f>
        <v>-</v>
      </c>
      <c r="D1147" t="s">
        <v>177</v>
      </c>
      <c r="E1147">
        <v>2055.9813572859998</v>
      </c>
      <c r="F1147">
        <v>183.23</v>
      </c>
      <c r="G1147">
        <v>24.689156570567199</v>
      </c>
      <c r="H1147">
        <v>6.6407971976682498</v>
      </c>
      <c r="I1147">
        <v>4.0448433010503297</v>
      </c>
      <c r="J1147">
        <v>-3.4824718108995598</v>
      </c>
      <c r="K1147">
        <v>164.08190833448401</v>
      </c>
      <c r="L1147">
        <v>144.66250986695201</v>
      </c>
      <c r="M1147">
        <v>53.048973924488998</v>
      </c>
      <c r="N1147">
        <v>1.60382656807046</v>
      </c>
      <c r="O1147">
        <v>9.4689734213829695</v>
      </c>
      <c r="P1147">
        <v>69.109367789570797</v>
      </c>
      <c r="Q1147">
        <v>4.5587548800237999E-2</v>
      </c>
    </row>
    <row r="1148" spans="1:17" hidden="1" x14ac:dyDescent="0.3">
      <c r="A1148" t="s">
        <v>2454</v>
      </c>
      <c r="B1148" t="s">
        <v>2455</v>
      </c>
      <c r="C1148" t="str">
        <f>IFERROR(VLOOKUP(Table1[[#This Row],[Ticker]],[1]!Table2[[Symbol]:[Industry]],2,FALSE),"-")</f>
        <v>-</v>
      </c>
      <c r="D1148" t="s">
        <v>405</v>
      </c>
      <c r="E1148">
        <v>2051.0998199999999</v>
      </c>
      <c r="F1148">
        <v>913.5</v>
      </c>
      <c r="G1148">
        <v>174.434089002999</v>
      </c>
      <c r="H1148">
        <v>15.758988205467899</v>
      </c>
      <c r="I1148">
        <v>1.80825035449466</v>
      </c>
      <c r="J1148">
        <v>-6.1650115617903802</v>
      </c>
      <c r="K1148">
        <v>843.29854573052501</v>
      </c>
      <c r="L1148">
        <v>675.84537513317605</v>
      </c>
      <c r="M1148">
        <v>48.4562742556855</v>
      </c>
      <c r="N1148">
        <v>1.0774705619340099</v>
      </c>
      <c r="O1148">
        <v>10.016420361247899</v>
      </c>
      <c r="P1148">
        <v>222.62051915945599</v>
      </c>
      <c r="Q1148">
        <v>0.17094416634472201</v>
      </c>
    </row>
    <row r="1149" spans="1:17" hidden="1" x14ac:dyDescent="0.3">
      <c r="A1149" t="s">
        <v>2456</v>
      </c>
      <c r="B1149" t="s">
        <v>2457</v>
      </c>
      <c r="C1149" t="str">
        <f>IFERROR(VLOOKUP(Table1[[#This Row],[Ticker]],[1]!Table2[[Symbol]:[Industry]],2,FALSE),"-")</f>
        <v>-</v>
      </c>
      <c r="D1149" t="s">
        <v>573</v>
      </c>
      <c r="E1149">
        <v>2042.78625550999</v>
      </c>
      <c r="F1149">
        <v>394.1</v>
      </c>
      <c r="G1149">
        <v>13.1650539312206</v>
      </c>
      <c r="H1149">
        <v>12.3996089682727</v>
      </c>
      <c r="I1149">
        <v>-12.667607156787501</v>
      </c>
      <c r="J1149">
        <v>5.0065396860095701</v>
      </c>
      <c r="K1149">
        <v>353.04730790566401</v>
      </c>
      <c r="L1149">
        <v>344.07281165980299</v>
      </c>
      <c r="M1149">
        <v>66.662719508728699</v>
      </c>
      <c r="N1149">
        <v>2.5878337919194401</v>
      </c>
      <c r="O1149">
        <v>14.8185739659984</v>
      </c>
      <c r="P1149">
        <v>50.996168582375397</v>
      </c>
      <c r="Q1149">
        <v>-4.7637340464005001E-2</v>
      </c>
    </row>
    <row r="1150" spans="1:17" hidden="1" x14ac:dyDescent="0.3">
      <c r="A1150" t="s">
        <v>2458</v>
      </c>
      <c r="B1150" t="s">
        <v>2459</v>
      </c>
      <c r="C1150" t="str">
        <f>IFERROR(VLOOKUP(Table1[[#This Row],[Ticker]],[1]!Table2[[Symbol]:[Industry]],2,FALSE),"-")</f>
        <v>-</v>
      </c>
      <c r="D1150" t="s">
        <v>357</v>
      </c>
      <c r="E1150">
        <v>2042.0224768799901</v>
      </c>
      <c r="F1150">
        <v>837.95</v>
      </c>
      <c r="G1150">
        <v>-38.376448254905903</v>
      </c>
      <c r="H1150">
        <v>-7.9665779134910304</v>
      </c>
      <c r="I1150">
        <v>-11.224090909883</v>
      </c>
      <c r="J1150">
        <v>-0.55092501361528901</v>
      </c>
      <c r="K1150">
        <v>834.169622173329</v>
      </c>
      <c r="L1150">
        <v>804.13063823796995</v>
      </c>
      <c r="M1150">
        <v>45.171276950884703</v>
      </c>
      <c r="N1150">
        <v>0.46700415331686301</v>
      </c>
      <c r="O1150">
        <v>30.0793603436959</v>
      </c>
      <c r="P1150">
        <v>30.0256032275583</v>
      </c>
      <c r="Q1150">
        <v>-7.1724200578205E-2</v>
      </c>
    </row>
    <row r="1151" spans="1:17" hidden="1" x14ac:dyDescent="0.3">
      <c r="A1151" t="s">
        <v>2460</v>
      </c>
      <c r="B1151" t="s">
        <v>2461</v>
      </c>
      <c r="C1151" t="str">
        <f>IFERROR(VLOOKUP(Table1[[#This Row],[Ticker]],[1]!Table2[[Symbol]:[Industry]],2,FALSE),"-")</f>
        <v>-</v>
      </c>
      <c r="D1151" t="s">
        <v>124</v>
      </c>
      <c r="E1151">
        <v>2033.9227079360001</v>
      </c>
      <c r="F1151">
        <v>124.88</v>
      </c>
      <c r="G1151">
        <v>83.696499136515499</v>
      </c>
      <c r="H1151">
        <v>8.6617566911771799</v>
      </c>
      <c r="I1151">
        <v>-53.634849578822703</v>
      </c>
      <c r="J1151">
        <v>-7.6829711924524897</v>
      </c>
      <c r="K1151">
        <v>123.568079653116</v>
      </c>
      <c r="L1151">
        <v>126.218039797655</v>
      </c>
      <c r="M1151">
        <v>42.910615628671998</v>
      </c>
      <c r="N1151">
        <v>1.04685493524373</v>
      </c>
      <c r="O1151">
        <v>119.730941704035</v>
      </c>
      <c r="P1151">
        <v>160.166666666666</v>
      </c>
    </row>
    <row r="1152" spans="1:17" hidden="1" x14ac:dyDescent="0.3">
      <c r="A1152" t="s">
        <v>2462</v>
      </c>
      <c r="B1152" t="s">
        <v>2463</v>
      </c>
      <c r="C1152" t="str">
        <f>IFERROR(VLOOKUP(Table1[[#This Row],[Ticker]],[1]!Table2[[Symbol]:[Industry]],2,FALSE),"-")</f>
        <v>-</v>
      </c>
      <c r="D1152" t="s">
        <v>573</v>
      </c>
      <c r="E1152">
        <v>2028.3027952499999</v>
      </c>
      <c r="F1152">
        <v>658.65</v>
      </c>
      <c r="G1152">
        <v>1.8223549221026101</v>
      </c>
      <c r="H1152">
        <v>9.7217349141919804</v>
      </c>
      <c r="I1152">
        <v>27.178032616557999</v>
      </c>
      <c r="J1152">
        <v>-5.87217138809328</v>
      </c>
      <c r="K1152">
        <v>623.552592788825</v>
      </c>
      <c r="L1152">
        <v>546.37105147839998</v>
      </c>
      <c r="M1152">
        <v>45.073743584495098</v>
      </c>
      <c r="N1152">
        <v>1.5396633884077899</v>
      </c>
      <c r="O1152">
        <v>10.377286874667799</v>
      </c>
      <c r="P1152">
        <v>63.639751552794998</v>
      </c>
      <c r="Q1152">
        <v>-1.0724861456195001E-2</v>
      </c>
    </row>
    <row r="1153" spans="1:17" hidden="1" x14ac:dyDescent="0.3">
      <c r="A1153" t="s">
        <v>2464</v>
      </c>
      <c r="B1153" t="s">
        <v>2465</v>
      </c>
      <c r="C1153" t="str">
        <f>IFERROR(VLOOKUP(Table1[[#This Row],[Ticker]],[1]!Table2[[Symbol]:[Industry]],2,FALSE),"-")</f>
        <v>-</v>
      </c>
      <c r="D1153" t="s">
        <v>305</v>
      </c>
      <c r="E1153">
        <v>2026.1988109250001</v>
      </c>
      <c r="F1153">
        <v>323.14999999999998</v>
      </c>
      <c r="G1153">
        <v>5.1715863873897199</v>
      </c>
      <c r="H1153">
        <v>1.01595216926688</v>
      </c>
      <c r="I1153">
        <v>-24.182792728309799</v>
      </c>
      <c r="J1153">
        <v>2.2297209119915999</v>
      </c>
      <c r="K1153">
        <v>325.52888711339898</v>
      </c>
      <c r="L1153">
        <v>313.57599452447499</v>
      </c>
      <c r="M1153">
        <v>50.527123335006401</v>
      </c>
      <c r="N1153">
        <v>0.61072393373523404</v>
      </c>
      <c r="O1153">
        <v>30.7906544948166</v>
      </c>
      <c r="P1153">
        <v>51.927597555242102</v>
      </c>
      <c r="Q1153">
        <v>0.103881100974539</v>
      </c>
    </row>
    <row r="1154" spans="1:17" hidden="1" x14ac:dyDescent="0.3">
      <c r="A1154" t="s">
        <v>2466</v>
      </c>
      <c r="B1154" t="s">
        <v>2467</v>
      </c>
      <c r="C1154" t="str">
        <f>IFERROR(VLOOKUP(Table1[[#This Row],[Ticker]],[1]!Table2[[Symbol]:[Industry]],2,FALSE),"-")</f>
        <v>-</v>
      </c>
      <c r="D1154" t="s">
        <v>1372</v>
      </c>
      <c r="E1154">
        <v>2024.1205708150001</v>
      </c>
      <c r="F1154">
        <v>713.65</v>
      </c>
      <c r="G1154">
        <v>79.031657124886493</v>
      </c>
      <c r="H1154">
        <v>-11.6951336971833</v>
      </c>
      <c r="I1154">
        <v>25.558756483347999</v>
      </c>
      <c r="J1154">
        <v>-5.2592034088271902</v>
      </c>
      <c r="K1154">
        <v>682.61900810582904</v>
      </c>
      <c r="L1154">
        <v>543.37550505505806</v>
      </c>
      <c r="M1154">
        <v>40.3933922466301</v>
      </c>
      <c r="N1154">
        <v>0.24042960606480901</v>
      </c>
      <c r="O1154">
        <v>26.3924893154907</v>
      </c>
      <c r="P1154">
        <v>128.477669281255</v>
      </c>
      <c r="Q1154">
        <v>4.9309894895360001E-2</v>
      </c>
    </row>
    <row r="1155" spans="1:17" hidden="1" x14ac:dyDescent="0.3">
      <c r="A1155" t="s">
        <v>2468</v>
      </c>
      <c r="B1155" t="s">
        <v>2469</v>
      </c>
      <c r="C1155" t="str">
        <f>IFERROR(VLOOKUP(Table1[[#This Row],[Ticker]],[1]!Table2[[Symbol]:[Industry]],2,FALSE),"-")</f>
        <v>-</v>
      </c>
      <c r="D1155" t="s">
        <v>1401</v>
      </c>
      <c r="E1155">
        <v>2022.3817024</v>
      </c>
      <c r="F1155">
        <v>780.8</v>
      </c>
      <c r="G1155">
        <v>-26.682925230697698</v>
      </c>
      <c r="H1155">
        <v>-12.677206143808</v>
      </c>
      <c r="I1155">
        <v>35.185071998747503</v>
      </c>
      <c r="J1155">
        <v>-19.274251574774599</v>
      </c>
      <c r="K1155">
        <v>828.40505417756299</v>
      </c>
      <c r="L1155">
        <v>707.06065192949904</v>
      </c>
      <c r="M1155">
        <v>31.775044094878002</v>
      </c>
      <c r="N1155">
        <v>1.60066722141961</v>
      </c>
      <c r="O1155">
        <v>27.881659836065499</v>
      </c>
      <c r="P1155">
        <v>72.934662236987805</v>
      </c>
      <c r="Q1155">
        <v>-1.6903680957752E-2</v>
      </c>
    </row>
    <row r="1156" spans="1:17" hidden="1" x14ac:dyDescent="0.3">
      <c r="A1156" t="s">
        <v>2470</v>
      </c>
      <c r="B1156" t="s">
        <v>2471</v>
      </c>
      <c r="C1156" t="str">
        <f>IFERROR(VLOOKUP(Table1[[#This Row],[Ticker]],[1]!Table2[[Symbol]:[Industry]],2,FALSE),"-")</f>
        <v>-</v>
      </c>
      <c r="D1156" t="s">
        <v>257</v>
      </c>
      <c r="E1156">
        <v>2017.755868</v>
      </c>
      <c r="F1156">
        <v>1480.9</v>
      </c>
      <c r="G1156">
        <v>-5.8345448630294001</v>
      </c>
      <c r="H1156">
        <v>-6.6325470250738796</v>
      </c>
      <c r="I1156">
        <v>-6.1479027472173096</v>
      </c>
      <c r="J1156">
        <v>1.5104627030111699</v>
      </c>
      <c r="K1156">
        <v>1471.7603098888201</v>
      </c>
      <c r="L1156">
        <v>1353.28733385086</v>
      </c>
      <c r="M1156">
        <v>48.964625030812897</v>
      </c>
      <c r="N1156">
        <v>0.668709772039767</v>
      </c>
      <c r="O1156">
        <v>16.881626038219999</v>
      </c>
      <c r="P1156">
        <v>44.035403394446298</v>
      </c>
      <c r="Q1156">
        <v>2.474329814548E-2</v>
      </c>
    </row>
    <row r="1157" spans="1:17" hidden="1" x14ac:dyDescent="0.3">
      <c r="A1157" t="s">
        <v>2472</v>
      </c>
      <c r="B1157" t="s">
        <v>2473</v>
      </c>
      <c r="C1157" t="str">
        <f>IFERROR(VLOOKUP(Table1[[#This Row],[Ticker]],[1]!Table2[[Symbol]:[Industry]],2,FALSE),"-")</f>
        <v>-</v>
      </c>
      <c r="D1157" t="s">
        <v>24</v>
      </c>
      <c r="E1157">
        <v>2006.2701262749999</v>
      </c>
      <c r="F1157">
        <v>188.83</v>
      </c>
      <c r="G1157">
        <v>-21.884874044837598</v>
      </c>
      <c r="H1157">
        <v>-4.6078225581646004</v>
      </c>
      <c r="I1157">
        <v>-13.6022015883264</v>
      </c>
      <c r="J1157">
        <v>-7.9597503731588599</v>
      </c>
      <c r="K1157">
        <v>191.82751080806901</v>
      </c>
      <c r="L1157">
        <v>181.88368850948899</v>
      </c>
      <c r="M1157">
        <v>38.053963115486901</v>
      </c>
      <c r="N1157">
        <v>0.97764281056104896</v>
      </c>
      <c r="O1157">
        <v>15.288884181538901</v>
      </c>
      <c r="P1157">
        <v>32.698524244553703</v>
      </c>
      <c r="Q1157">
        <v>2.2352083590315E-2</v>
      </c>
    </row>
    <row r="1158" spans="1:17" hidden="1" x14ac:dyDescent="0.3">
      <c r="A1158" t="s">
        <v>2474</v>
      </c>
      <c r="B1158" t="s">
        <v>2475</v>
      </c>
      <c r="C1158" t="str">
        <f>IFERROR(VLOOKUP(Table1[[#This Row],[Ticker]],[1]!Table2[[Symbol]:[Industry]],2,FALSE),"-")</f>
        <v>-</v>
      </c>
      <c r="D1158" t="s">
        <v>384</v>
      </c>
      <c r="E1158">
        <v>2002.0738213449999</v>
      </c>
      <c r="F1158">
        <v>500.35</v>
      </c>
      <c r="G1158">
        <v>2.9351522672208499</v>
      </c>
      <c r="H1158">
        <v>27.814404966767</v>
      </c>
      <c r="I1158">
        <v>26.490682347339099</v>
      </c>
      <c r="J1158">
        <v>2.0223167999718799</v>
      </c>
      <c r="K1158">
        <v>416.89945486556297</v>
      </c>
      <c r="L1158">
        <v>373.676669363386</v>
      </c>
      <c r="M1158">
        <v>68.135212383216697</v>
      </c>
      <c r="N1158">
        <v>1.6023872615933099</v>
      </c>
      <c r="O1158">
        <v>5.5061456980113697</v>
      </c>
      <c r="P1158">
        <v>78.441512125534899</v>
      </c>
      <c r="Q1158">
        <v>-6.9953174081204994E-2</v>
      </c>
    </row>
    <row r="1159" spans="1:17" hidden="1" x14ac:dyDescent="0.3">
      <c r="A1159" t="s">
        <v>2476</v>
      </c>
      <c r="B1159" t="s">
        <v>2477</v>
      </c>
      <c r="C1159" t="str">
        <f>IFERROR(VLOOKUP(Table1[[#This Row],[Ticker]],[1]!Table2[[Symbol]:[Industry]],2,FALSE),"-")</f>
        <v>-</v>
      </c>
      <c r="D1159" t="s">
        <v>357</v>
      </c>
      <c r="E1159">
        <v>2002.0254205000001</v>
      </c>
      <c r="F1159">
        <v>838.6</v>
      </c>
      <c r="G1159">
        <v>-39.767644603116302</v>
      </c>
      <c r="H1159">
        <v>-3.3889455172067899</v>
      </c>
      <c r="I1159">
        <v>-36.844994096263399</v>
      </c>
      <c r="J1159">
        <v>-5.5849831594737998</v>
      </c>
      <c r="K1159">
        <v>880.58967631663097</v>
      </c>
      <c r="L1159">
        <v>922.80303370978197</v>
      </c>
      <c r="M1159">
        <v>34.869146000533803</v>
      </c>
      <c r="N1159">
        <v>2.8062457470487501</v>
      </c>
      <c r="O1159">
        <v>72.907226329596895</v>
      </c>
      <c r="P1159">
        <v>12.3074862729342</v>
      </c>
      <c r="Q1159">
        <v>8.6704538083880005E-3</v>
      </c>
    </row>
    <row r="1160" spans="1:17" hidden="1" x14ac:dyDescent="0.3">
      <c r="A1160" t="s">
        <v>2478</v>
      </c>
      <c r="B1160" t="s">
        <v>2479</v>
      </c>
      <c r="C1160" t="str">
        <f>IFERROR(VLOOKUP(Table1[[#This Row],[Ticker]],[1]!Table2[[Symbol]:[Industry]],2,FALSE),"-")</f>
        <v>-</v>
      </c>
      <c r="D1160" t="s">
        <v>204</v>
      </c>
      <c r="E1160">
        <v>1989.2127499999999</v>
      </c>
      <c r="F1160">
        <v>814.25</v>
      </c>
      <c r="G1160">
        <v>-20.498528907247199</v>
      </c>
      <c r="H1160">
        <v>-3.0423783993983702</v>
      </c>
      <c r="I1160">
        <v>14.515272904687301</v>
      </c>
      <c r="J1160">
        <v>-7.8064022063244902</v>
      </c>
      <c r="K1160">
        <v>806.49915004371906</v>
      </c>
      <c r="L1160">
        <v>723.53250727167301</v>
      </c>
      <c r="M1160">
        <v>45.1771657624951</v>
      </c>
      <c r="N1160">
        <v>0.59059170160103502</v>
      </c>
      <c r="O1160">
        <v>12.3672090881179</v>
      </c>
      <c r="P1160">
        <v>48.585766423357597</v>
      </c>
      <c r="Q1160">
        <v>-2.5877605336013E-2</v>
      </c>
    </row>
    <row r="1161" spans="1:17" hidden="1" x14ac:dyDescent="0.3">
      <c r="A1161" t="s">
        <v>2480</v>
      </c>
      <c r="B1161" t="s">
        <v>2481</v>
      </c>
      <c r="C1161" t="str">
        <f>IFERROR(VLOOKUP(Table1[[#This Row],[Ticker]],[1]!Table2[[Symbol]:[Industry]],2,FALSE),"-")</f>
        <v>-</v>
      </c>
      <c r="D1161" t="s">
        <v>1658</v>
      </c>
      <c r="E1161">
        <v>1986.9873967999999</v>
      </c>
      <c r="F1161">
        <v>189.35</v>
      </c>
      <c r="G1161">
        <v>-51.268574334495099</v>
      </c>
      <c r="H1161">
        <v>-6.9821593592089997</v>
      </c>
      <c r="I1161">
        <v>-29.491012445555299</v>
      </c>
      <c r="J1161">
        <v>-3.6297344398337001</v>
      </c>
      <c r="K1161">
        <v>197.784991874865</v>
      </c>
      <c r="L1161">
        <v>218.533270139298</v>
      </c>
      <c r="M1161">
        <v>37.737568191986902</v>
      </c>
      <c r="N1161">
        <v>0.92658168948991604</v>
      </c>
      <c r="O1161">
        <v>59.466596250329999</v>
      </c>
      <c r="P1161">
        <v>3.4699453551912498</v>
      </c>
      <c r="Q1161">
        <v>0.147941760325253</v>
      </c>
    </row>
    <row r="1162" spans="1:17" hidden="1" x14ac:dyDescent="0.3">
      <c r="A1162" t="s">
        <v>2482</v>
      </c>
      <c r="B1162" t="s">
        <v>2483</v>
      </c>
      <c r="C1162" t="str">
        <f>IFERROR(VLOOKUP(Table1[[#This Row],[Ticker]],[1]!Table2[[Symbol]:[Industry]],2,FALSE),"-")</f>
        <v>-</v>
      </c>
      <c r="D1162" t="s">
        <v>1670</v>
      </c>
      <c r="E1162">
        <v>1984.1380216</v>
      </c>
      <c r="F1162">
        <v>60.8</v>
      </c>
      <c r="G1162">
        <v>-10.2393441858059</v>
      </c>
      <c r="H1162">
        <v>-0.71366411597727097</v>
      </c>
      <c r="I1162">
        <v>0.13497283945573399</v>
      </c>
      <c r="J1162">
        <v>-1.51478623645827</v>
      </c>
      <c r="K1162">
        <v>60.512749126376498</v>
      </c>
      <c r="L1162">
        <v>57.866244216435597</v>
      </c>
      <c r="M1162">
        <v>58.880462682991599</v>
      </c>
      <c r="N1162">
        <v>0.86856338040050796</v>
      </c>
      <c r="O1162">
        <v>5.1809210526315903</v>
      </c>
      <c r="P1162">
        <v>26.272066458982302</v>
      </c>
      <c r="Q1162">
        <v>-2.8254867209200001E-2</v>
      </c>
    </row>
    <row r="1163" spans="1:17" hidden="1" x14ac:dyDescent="0.3">
      <c r="A1163" t="s">
        <v>2484</v>
      </c>
      <c r="B1163" t="s">
        <v>2485</v>
      </c>
      <c r="C1163" t="str">
        <f>IFERROR(VLOOKUP(Table1[[#This Row],[Ticker]],[1]!Table2[[Symbol]:[Industry]],2,FALSE),"-")</f>
        <v>-</v>
      </c>
      <c r="D1163" t="s">
        <v>410</v>
      </c>
      <c r="E1163">
        <v>1981.0569949999999</v>
      </c>
      <c r="F1163">
        <v>3320.3</v>
      </c>
      <c r="G1163">
        <v>161.162928578475</v>
      </c>
      <c r="H1163">
        <v>-4.4095947957694603</v>
      </c>
      <c r="I1163">
        <v>89.750440199207105</v>
      </c>
      <c r="J1163">
        <v>-16.362480956871</v>
      </c>
      <c r="K1163">
        <v>3296.7254382166702</v>
      </c>
      <c r="L1163">
        <v>2382.5504519537299</v>
      </c>
      <c r="M1163">
        <v>28.899381802881798</v>
      </c>
      <c r="N1163">
        <v>1.0731478329134401</v>
      </c>
      <c r="O1163">
        <v>23.0385808511279</v>
      </c>
      <c r="P1163">
        <v>281.64367816091902</v>
      </c>
      <c r="Q1163">
        <v>0.121925795880316</v>
      </c>
    </row>
    <row r="1164" spans="1:17" hidden="1" x14ac:dyDescent="0.3">
      <c r="A1164" t="s">
        <v>2486</v>
      </c>
      <c r="B1164" t="s">
        <v>2487</v>
      </c>
      <c r="C1164" t="str">
        <f>IFERROR(VLOOKUP(Table1[[#This Row],[Ticker]],[1]!Table2[[Symbol]:[Industry]],2,FALSE),"-")</f>
        <v>-</v>
      </c>
      <c r="D1164" t="s">
        <v>204</v>
      </c>
      <c r="E1164">
        <v>1980.6215625899999</v>
      </c>
      <c r="F1164">
        <v>1217.7</v>
      </c>
      <c r="G1164">
        <v>53.460841075343303</v>
      </c>
      <c r="H1164">
        <v>37.9732357918395</v>
      </c>
      <c r="I1164">
        <v>47.1686058074039</v>
      </c>
      <c r="J1164">
        <v>-9.9768881805989995</v>
      </c>
      <c r="K1164">
        <v>1014.34178965389</v>
      </c>
      <c r="L1164">
        <v>852.33563941844898</v>
      </c>
      <c r="M1164">
        <v>55.775462933339497</v>
      </c>
      <c r="N1164">
        <v>3.2378521994524001</v>
      </c>
      <c r="O1164">
        <v>25.5645889792231</v>
      </c>
      <c r="P1164">
        <v>92.979397781299497</v>
      </c>
      <c r="Q1164">
        <v>0.11391671952756301</v>
      </c>
    </row>
    <row r="1165" spans="1:17" hidden="1" x14ac:dyDescent="0.3">
      <c r="A1165" t="s">
        <v>2488</v>
      </c>
      <c r="B1165" t="s">
        <v>2489</v>
      </c>
      <c r="C1165" t="str">
        <f>IFERROR(VLOOKUP(Table1[[#This Row],[Ticker]],[1]!Table2[[Symbol]:[Industry]],2,FALSE),"-")</f>
        <v>-</v>
      </c>
      <c r="D1165" t="s">
        <v>489</v>
      </c>
      <c r="E1165">
        <v>1979.9302944250001</v>
      </c>
      <c r="F1165">
        <v>2327.4499999999998</v>
      </c>
      <c r="G1165">
        <v>3.41557898091955</v>
      </c>
      <c r="H1165">
        <v>-25.451742467816398</v>
      </c>
      <c r="I1165">
        <v>48.606497439021702</v>
      </c>
      <c r="J1165">
        <v>-5.5369714804288801</v>
      </c>
      <c r="K1165">
        <v>2482.4353487665398</v>
      </c>
      <c r="L1165">
        <v>2030.47193167822</v>
      </c>
      <c r="M1165">
        <v>25.427141233300599</v>
      </c>
      <c r="N1165">
        <v>0.32220829127346501</v>
      </c>
      <c r="O1165">
        <v>45.180347590710802</v>
      </c>
      <c r="P1165">
        <v>80.024751517964106</v>
      </c>
      <c r="Q1165">
        <v>-3.2706529680938998E-2</v>
      </c>
    </row>
    <row r="1166" spans="1:17" hidden="1" x14ac:dyDescent="0.3">
      <c r="A1166" t="s">
        <v>2490</v>
      </c>
      <c r="B1166" t="s">
        <v>2491</v>
      </c>
      <c r="C1166" t="str">
        <f>IFERROR(VLOOKUP(Table1[[#This Row],[Ticker]],[1]!Table2[[Symbol]:[Industry]],2,FALSE),"-")</f>
        <v>-</v>
      </c>
      <c r="D1166" t="s">
        <v>1518</v>
      </c>
      <c r="E1166">
        <v>1979.4949999999999</v>
      </c>
      <c r="F1166">
        <v>122.95</v>
      </c>
      <c r="G1166">
        <v>46.942439132570598</v>
      </c>
      <c r="H1166">
        <v>-8.2619950588920208</v>
      </c>
      <c r="I1166">
        <v>94.690469417414704</v>
      </c>
      <c r="J1166">
        <v>5.9684717147986603</v>
      </c>
      <c r="K1166">
        <v>109.679925939729</v>
      </c>
      <c r="L1166">
        <v>85.881028848348805</v>
      </c>
      <c r="M1166">
        <v>53.207635757490301</v>
      </c>
      <c r="N1166">
        <v>2.8670929335064899</v>
      </c>
      <c r="O1166">
        <v>27.450183001219902</v>
      </c>
      <c r="P1166">
        <v>136.39684676023799</v>
      </c>
      <c r="Q1166">
        <v>0.16870094549674</v>
      </c>
    </row>
    <row r="1167" spans="1:17" hidden="1" x14ac:dyDescent="0.3">
      <c r="A1167" t="s">
        <v>2492</v>
      </c>
      <c r="B1167" t="s">
        <v>2493</v>
      </c>
      <c r="C1167" t="str">
        <f>IFERROR(VLOOKUP(Table1[[#This Row],[Ticker]],[1]!Table2[[Symbol]:[Industry]],2,FALSE),"-")</f>
        <v>-</v>
      </c>
      <c r="D1167" t="s">
        <v>405</v>
      </c>
      <c r="E1167">
        <v>1977.7370101700001</v>
      </c>
      <c r="F1167">
        <v>1523.65</v>
      </c>
      <c r="G1167">
        <v>305.26266043157102</v>
      </c>
      <c r="H1167">
        <v>7.9151808261904897</v>
      </c>
      <c r="I1167">
        <v>56.9193199822598</v>
      </c>
      <c r="J1167">
        <v>1.7224656825346201</v>
      </c>
      <c r="K1167">
        <v>1292.90405717317</v>
      </c>
      <c r="L1167">
        <v>942.03536157298799</v>
      </c>
      <c r="M1167">
        <v>67.778706101666401</v>
      </c>
      <c r="N1167">
        <v>0.57583992270443096</v>
      </c>
      <c r="O1167">
        <v>8.7191940406261299</v>
      </c>
      <c r="P1167">
        <v>343.56622998544299</v>
      </c>
      <c r="Q1167">
        <v>0.126041585455198</v>
      </c>
    </row>
    <row r="1168" spans="1:17" hidden="1" x14ac:dyDescent="0.3">
      <c r="A1168" t="s">
        <v>2494</v>
      </c>
      <c r="B1168" t="s">
        <v>2495</v>
      </c>
      <c r="C1168" t="str">
        <f>IFERROR(VLOOKUP(Table1[[#This Row],[Ticker]],[1]!Table2[[Symbol]:[Industry]],2,FALSE),"-")</f>
        <v>-</v>
      </c>
      <c r="D1168" t="s">
        <v>252</v>
      </c>
      <c r="E1168">
        <v>1966.2061933799901</v>
      </c>
      <c r="F1168">
        <v>860.6</v>
      </c>
      <c r="G1168">
        <v>47.494541260158996</v>
      </c>
      <c r="H1168">
        <v>8.5224193179793293</v>
      </c>
      <c r="I1168">
        <v>59.532318725617401</v>
      </c>
      <c r="J1168">
        <v>1.9261770113437899</v>
      </c>
      <c r="K1168">
        <v>786.09282007502998</v>
      </c>
      <c r="L1168">
        <v>655.15490579466405</v>
      </c>
      <c r="M1168">
        <v>63.026991542364001</v>
      </c>
      <c r="N1168">
        <v>0.83566963432687402</v>
      </c>
      <c r="O1168">
        <v>10.1557053218684</v>
      </c>
      <c r="P1168">
        <v>85.458150159469</v>
      </c>
      <c r="Q1168">
        <v>6.0673808485447997E-2</v>
      </c>
    </row>
    <row r="1169" spans="1:17" hidden="1" x14ac:dyDescent="0.3">
      <c r="A1169" t="s">
        <v>2496</v>
      </c>
      <c r="B1169" t="s">
        <v>2497</v>
      </c>
      <c r="C1169" t="str">
        <f>IFERROR(VLOOKUP(Table1[[#This Row],[Ticker]],[1]!Table2[[Symbol]:[Industry]],2,FALSE),"-")</f>
        <v>-</v>
      </c>
      <c r="D1169" t="s">
        <v>72</v>
      </c>
      <c r="E1169">
        <v>1955.38629808</v>
      </c>
      <c r="F1169">
        <v>353.95</v>
      </c>
      <c r="G1169">
        <v>110.55271578750001</v>
      </c>
      <c r="H1169">
        <v>51.069466977013803</v>
      </c>
      <c r="I1169">
        <v>117.026739292625</v>
      </c>
      <c r="J1169">
        <v>20.469178797249199</v>
      </c>
      <c r="K1169">
        <v>231.86753797208101</v>
      </c>
      <c r="L1169">
        <v>180.63709054545299</v>
      </c>
      <c r="M1169">
        <v>91.994478603504007</v>
      </c>
      <c r="N1169">
        <v>0.47895535076776402</v>
      </c>
      <c r="O1169">
        <v>0</v>
      </c>
      <c r="P1169">
        <v>150.14134275618301</v>
      </c>
      <c r="Q1169">
        <v>4.7968579184789001E-2</v>
      </c>
    </row>
    <row r="1170" spans="1:17" hidden="1" x14ac:dyDescent="0.3">
      <c r="A1170" t="s">
        <v>2498</v>
      </c>
      <c r="B1170" t="s">
        <v>2499</v>
      </c>
      <c r="C1170" t="str">
        <f>IFERROR(VLOOKUP(Table1[[#This Row],[Ticker]],[1]!Table2[[Symbol]:[Industry]],2,FALSE),"-")</f>
        <v>-</v>
      </c>
      <c r="D1170" t="s">
        <v>257</v>
      </c>
      <c r="E1170">
        <v>1950.31865475</v>
      </c>
      <c r="F1170">
        <v>451.25</v>
      </c>
      <c r="G1170">
        <v>142.840046063779</v>
      </c>
      <c r="H1170">
        <v>5.8157372069802404</v>
      </c>
      <c r="I1170">
        <v>36.3119808573502</v>
      </c>
      <c r="J1170">
        <v>-7.5803843136754798</v>
      </c>
      <c r="K1170">
        <v>432.16768998028101</v>
      </c>
      <c r="L1170">
        <v>354.17351243402101</v>
      </c>
      <c r="M1170">
        <v>49.772162710699803</v>
      </c>
      <c r="N1170">
        <v>1.86718741857691</v>
      </c>
      <c r="O1170">
        <v>10.8144044321329</v>
      </c>
      <c r="P1170">
        <v>192.82933160285501</v>
      </c>
      <c r="Q1170">
        <v>0.24870501532255199</v>
      </c>
    </row>
    <row r="1171" spans="1:17" hidden="1" x14ac:dyDescent="0.3">
      <c r="A1171" t="s">
        <v>2500</v>
      </c>
      <c r="B1171" t="s">
        <v>2501</v>
      </c>
      <c r="C1171" t="str">
        <f>IFERROR(VLOOKUP(Table1[[#This Row],[Ticker]],[1]!Table2[[Symbol]:[Industry]],2,FALSE),"-")</f>
        <v>-</v>
      </c>
      <c r="D1171" t="s">
        <v>730</v>
      </c>
      <c r="E1171">
        <v>1940.5679250000001</v>
      </c>
      <c r="F1171">
        <v>315.75</v>
      </c>
      <c r="G1171">
        <v>257.35740188643501</v>
      </c>
      <c r="H1171">
        <v>-10.0111059194055</v>
      </c>
      <c r="I1171">
        <v>-1.76111047501109</v>
      </c>
      <c r="J1171">
        <v>-5.5572396127571402</v>
      </c>
      <c r="K1171">
        <v>329.98130875526903</v>
      </c>
      <c r="L1171">
        <v>263.81883691907302</v>
      </c>
      <c r="M1171">
        <v>37.422259178076402</v>
      </c>
      <c r="N1171">
        <v>0.59199409584524199</v>
      </c>
      <c r="O1171">
        <v>40.9342834520981</v>
      </c>
      <c r="P1171">
        <v>310.43806057454799</v>
      </c>
      <c r="Q1171">
        <v>0.11459210215085699</v>
      </c>
    </row>
    <row r="1172" spans="1:17" hidden="1" x14ac:dyDescent="0.3">
      <c r="A1172" t="s">
        <v>2502</v>
      </c>
      <c r="B1172" t="s">
        <v>2503</v>
      </c>
      <c r="C1172" t="str">
        <f>IFERROR(VLOOKUP(Table1[[#This Row],[Ticker]],[1]!Table2[[Symbol]:[Industry]],2,FALSE),"-")</f>
        <v>-</v>
      </c>
      <c r="D1172" t="s">
        <v>127</v>
      </c>
      <c r="E1172">
        <v>1934.7075932</v>
      </c>
      <c r="F1172">
        <v>282.64999999999998</v>
      </c>
      <c r="G1172">
        <v>-12.9295661979949</v>
      </c>
      <c r="H1172">
        <v>11.1232284961788</v>
      </c>
      <c r="I1172">
        <v>-25.139852019802799</v>
      </c>
      <c r="J1172">
        <v>7.0642891311907601</v>
      </c>
      <c r="K1172">
        <v>263.62764450892797</v>
      </c>
      <c r="L1172">
        <v>269.38651349782498</v>
      </c>
      <c r="M1172">
        <v>63.992672235379302</v>
      </c>
      <c r="N1172">
        <v>2.1591409342688199</v>
      </c>
      <c r="O1172">
        <v>41.730054838138997</v>
      </c>
      <c r="P1172">
        <v>26.380505253744602</v>
      </c>
      <c r="Q1172">
        <v>0.13533338867651901</v>
      </c>
    </row>
    <row r="1173" spans="1:17" x14ac:dyDescent="0.3">
      <c r="A1173" t="s">
        <v>2504</v>
      </c>
      <c r="B1173" t="s">
        <v>2505</v>
      </c>
      <c r="C1173" t="str">
        <f>IFERROR(VLOOKUP(Table1[[#This Row],[Ticker]],[1]!Table2[[Symbol]:[Industry]],2,FALSE),"-")</f>
        <v>-</v>
      </c>
      <c r="D1173" t="s">
        <v>121</v>
      </c>
      <c r="E1173">
        <v>1934.22136432</v>
      </c>
      <c r="F1173">
        <v>7.88</v>
      </c>
      <c r="G1173">
        <v>-70.817790696248395</v>
      </c>
      <c r="H1173">
        <v>-13.022316818721301</v>
      </c>
      <c r="I1173">
        <v>-72.025200320717403</v>
      </c>
      <c r="J1173">
        <v>-1.07194549511008</v>
      </c>
      <c r="K1173">
        <v>10.068827011112999</v>
      </c>
      <c r="L1173">
        <v>14.049341937747901</v>
      </c>
      <c r="M1173">
        <v>16.163370013851299</v>
      </c>
      <c r="N1173">
        <v>6.2713141596643901E-2</v>
      </c>
      <c r="O1173">
        <v>244.54314720812101</v>
      </c>
      <c r="P1173">
        <v>17.436661698956701</v>
      </c>
      <c r="Q1173">
        <v>2.2016370678496999E-2</v>
      </c>
    </row>
    <row r="1174" spans="1:17" hidden="1" x14ac:dyDescent="0.3">
      <c r="A1174" t="s">
        <v>2506</v>
      </c>
      <c r="B1174" t="s">
        <v>2507</v>
      </c>
      <c r="C1174" t="str">
        <f>IFERROR(VLOOKUP(Table1[[#This Row],[Ticker]],[1]!Table2[[Symbol]:[Industry]],2,FALSE),"-")</f>
        <v>-</v>
      </c>
      <c r="D1174" t="s">
        <v>276</v>
      </c>
      <c r="E1174">
        <v>1933.72482215999</v>
      </c>
      <c r="F1174">
        <v>58.92</v>
      </c>
      <c r="G1174">
        <v>35.393229693816799</v>
      </c>
      <c r="H1174">
        <v>-9.7927055697552099</v>
      </c>
      <c r="I1174">
        <v>-41.106606719196897</v>
      </c>
      <c r="J1174">
        <v>-2.43394090042678</v>
      </c>
      <c r="K1174">
        <v>62.002131104696701</v>
      </c>
      <c r="L1174">
        <v>60.035639606302297</v>
      </c>
      <c r="M1174">
        <v>33.228791738953099</v>
      </c>
      <c r="N1174">
        <v>0.712009203775406</v>
      </c>
      <c r="O1174">
        <v>62.763068567549197</v>
      </c>
      <c r="P1174">
        <v>68.102710413694695</v>
      </c>
      <c r="Q1174">
        <v>5.0342772979619999E-3</v>
      </c>
    </row>
    <row r="1175" spans="1:17" hidden="1" x14ac:dyDescent="0.3">
      <c r="A1175" t="s">
        <v>2508</v>
      </c>
      <c r="B1175" t="s">
        <v>2509</v>
      </c>
      <c r="C1175" t="str">
        <f>IFERROR(VLOOKUP(Table1[[#This Row],[Ticker]],[1]!Table2[[Symbol]:[Industry]],2,FALSE),"-")</f>
        <v>-</v>
      </c>
      <c r="D1175" t="s">
        <v>77</v>
      </c>
      <c r="E1175">
        <v>1932.1733484900001</v>
      </c>
      <c r="F1175">
        <v>34.47</v>
      </c>
      <c r="G1175">
        <v>-24.6473417428146</v>
      </c>
      <c r="H1175">
        <v>-8.70032305359533</v>
      </c>
      <c r="I1175">
        <v>-24.666207878733101</v>
      </c>
      <c r="J1175">
        <v>-6.5577533553720802</v>
      </c>
      <c r="K1175">
        <v>37.858003393110302</v>
      </c>
      <c r="L1175">
        <v>37.039328248192703</v>
      </c>
      <c r="M1175">
        <v>41.411547646979102</v>
      </c>
      <c r="N1175">
        <v>0.67447730445217802</v>
      </c>
      <c r="O1175">
        <v>40.992167101827597</v>
      </c>
      <c r="P1175">
        <v>19.687499999999901</v>
      </c>
    </row>
    <row r="1176" spans="1:17" hidden="1" x14ac:dyDescent="0.3">
      <c r="A1176" t="s">
        <v>2510</v>
      </c>
      <c r="B1176" t="s">
        <v>2511</v>
      </c>
      <c r="C1176" t="str">
        <f>IFERROR(VLOOKUP(Table1[[#This Row],[Ticker]],[1]!Table2[[Symbol]:[Industry]],2,FALSE),"-")</f>
        <v>-</v>
      </c>
      <c r="D1176" t="s">
        <v>384</v>
      </c>
      <c r="E1176">
        <v>1928.9318302199999</v>
      </c>
      <c r="F1176">
        <v>220.13</v>
      </c>
      <c r="G1176">
        <v>-60.5420262753264</v>
      </c>
      <c r="H1176">
        <v>-7.2691957837226999</v>
      </c>
      <c r="I1176">
        <v>-35.897426116976099</v>
      </c>
      <c r="J1176">
        <v>-2.2115851347497202</v>
      </c>
      <c r="K1176">
        <v>225.334527406288</v>
      </c>
      <c r="L1176">
        <v>245.199050408255</v>
      </c>
      <c r="M1176">
        <v>47.806528835430903</v>
      </c>
      <c r="N1176">
        <v>0.79172964828547199</v>
      </c>
      <c r="O1176">
        <v>58.247399264071198</v>
      </c>
      <c r="P1176">
        <v>6.00500818645863</v>
      </c>
      <c r="Q1176">
        <v>0.13828075807965401</v>
      </c>
    </row>
    <row r="1177" spans="1:17" hidden="1" x14ac:dyDescent="0.3">
      <c r="A1177" t="s">
        <v>2512</v>
      </c>
      <c r="B1177" t="s">
        <v>2513</v>
      </c>
      <c r="C1177" t="str">
        <f>IFERROR(VLOOKUP(Table1[[#This Row],[Ticker]],[1]!Table2[[Symbol]:[Industry]],2,FALSE),"-")</f>
        <v>-</v>
      </c>
      <c r="D1177" t="s">
        <v>538</v>
      </c>
      <c r="E1177">
        <v>1922.1492675</v>
      </c>
      <c r="F1177">
        <v>996.1</v>
      </c>
      <c r="G1177">
        <v>439.13408900299902</v>
      </c>
      <c r="H1177">
        <v>39.037648981354003</v>
      </c>
      <c r="I1177">
        <v>87.623705747036794</v>
      </c>
      <c r="J1177">
        <v>3.6262421328293999</v>
      </c>
      <c r="K1177">
        <v>827.69445420331999</v>
      </c>
      <c r="L1177">
        <v>581.42814406115303</v>
      </c>
      <c r="M1177">
        <v>50.546233804827203</v>
      </c>
      <c r="N1177">
        <v>1.72406499579168</v>
      </c>
      <c r="O1177">
        <v>21.985744403172301</v>
      </c>
      <c r="P1177">
        <v>471.814006888633</v>
      </c>
      <c r="Q1177">
        <v>0.22382945930606399</v>
      </c>
    </row>
    <row r="1178" spans="1:17" hidden="1" x14ac:dyDescent="0.3">
      <c r="A1178" t="s">
        <v>2514</v>
      </c>
      <c r="B1178" t="s">
        <v>2515</v>
      </c>
      <c r="C1178" t="str">
        <f>IFERROR(VLOOKUP(Table1[[#This Row],[Ticker]],[1]!Table2[[Symbol]:[Industry]],2,FALSE),"-")</f>
        <v>-</v>
      </c>
      <c r="D1178" t="s">
        <v>21</v>
      </c>
      <c r="E1178">
        <v>1921.39890255</v>
      </c>
      <c r="F1178">
        <v>1511.35</v>
      </c>
      <c r="G1178">
        <v>82.995342263026401</v>
      </c>
      <c r="H1178">
        <v>13.821626106173399</v>
      </c>
      <c r="I1178">
        <v>54.418880876340097</v>
      </c>
      <c r="J1178">
        <v>-6.7733476817800504</v>
      </c>
      <c r="K1178">
        <v>1364.9375112789201</v>
      </c>
      <c r="L1178">
        <v>1068.2369416979</v>
      </c>
      <c r="M1178">
        <v>52.662245906571897</v>
      </c>
      <c r="N1178">
        <v>1.7922143130252399</v>
      </c>
      <c r="O1178">
        <v>14.923743672875201</v>
      </c>
      <c r="P1178">
        <v>154.886584029007</v>
      </c>
      <c r="Q1178">
        <v>0.18899273727609101</v>
      </c>
    </row>
    <row r="1179" spans="1:17" hidden="1" x14ac:dyDescent="0.3">
      <c r="A1179" t="s">
        <v>2516</v>
      </c>
      <c r="B1179" t="s">
        <v>2517</v>
      </c>
      <c r="C1179" t="str">
        <f>IFERROR(VLOOKUP(Table1[[#This Row],[Ticker]],[1]!Table2[[Symbol]:[Industry]],2,FALSE),"-")</f>
        <v>-</v>
      </c>
      <c r="D1179" t="s">
        <v>2518</v>
      </c>
      <c r="E1179">
        <v>1916.228831805</v>
      </c>
      <c r="F1179">
        <v>1151.55</v>
      </c>
      <c r="G1179">
        <v>-33.758308755635397</v>
      </c>
      <c r="H1179">
        <v>-4.5612953133449503</v>
      </c>
      <c r="I1179">
        <v>-16.652663014417399</v>
      </c>
      <c r="J1179">
        <v>-3.3636121617767398</v>
      </c>
      <c r="O1179">
        <v>14.1765446572011</v>
      </c>
      <c r="P1179">
        <v>1.9973427812223199</v>
      </c>
    </row>
    <row r="1180" spans="1:17" hidden="1" x14ac:dyDescent="0.3">
      <c r="A1180" t="s">
        <v>2519</v>
      </c>
      <c r="B1180" t="s">
        <v>2520</v>
      </c>
      <c r="C1180" t="str">
        <f>IFERROR(VLOOKUP(Table1[[#This Row],[Ticker]],[1]!Table2[[Symbol]:[Industry]],2,FALSE),"-")</f>
        <v>-</v>
      </c>
      <c r="D1180" t="s">
        <v>1670</v>
      </c>
      <c r="E1180">
        <v>1906.0882018</v>
      </c>
      <c r="F1180">
        <v>62.16</v>
      </c>
      <c r="G1180">
        <v>-10.6193314428112</v>
      </c>
      <c r="H1180">
        <v>-0.173771619870807</v>
      </c>
      <c r="I1180">
        <v>1.6833980858850201E-2</v>
      </c>
      <c r="J1180">
        <v>-9.1710881579619999E-2</v>
      </c>
      <c r="K1180">
        <v>62.087453929432101</v>
      </c>
      <c r="L1180">
        <v>59.350229804840403</v>
      </c>
      <c r="M1180">
        <v>59.453032016997597</v>
      </c>
      <c r="N1180">
        <v>0.82868487848400496</v>
      </c>
      <c r="O1180">
        <v>6.0328185328185402</v>
      </c>
      <c r="P1180">
        <v>25.5757575757575</v>
      </c>
      <c r="Q1180">
        <v>-2.8326200589973E-2</v>
      </c>
    </row>
    <row r="1181" spans="1:17" hidden="1" x14ac:dyDescent="0.3">
      <c r="A1181" t="s">
        <v>2521</v>
      </c>
      <c r="B1181" t="s">
        <v>2522</v>
      </c>
      <c r="C1181" t="str">
        <f>IFERROR(VLOOKUP(Table1[[#This Row],[Ticker]],[1]!Table2[[Symbol]:[Industry]],2,FALSE),"-")</f>
        <v>-</v>
      </c>
      <c r="D1181" t="s">
        <v>1670</v>
      </c>
      <c r="E1181">
        <v>1905.052968</v>
      </c>
      <c r="F1181">
        <v>62.2</v>
      </c>
      <c r="G1181">
        <v>-10.335400891129201</v>
      </c>
      <c r="H1181">
        <v>-0.49669435910509102</v>
      </c>
      <c r="I1181">
        <v>-0.381079735420364</v>
      </c>
      <c r="J1181">
        <v>-0.428548358227343</v>
      </c>
      <c r="K1181">
        <v>62.039585279474501</v>
      </c>
      <c r="L1181">
        <v>59.317678014359601</v>
      </c>
      <c r="M1181">
        <v>55.931821315525497</v>
      </c>
      <c r="N1181">
        <v>1.1219285794973901</v>
      </c>
      <c r="O1181">
        <v>7.15434083601287</v>
      </c>
      <c r="P1181">
        <v>26.397073765494799</v>
      </c>
      <c r="Q1181">
        <v>-2.9924776916618E-2</v>
      </c>
    </row>
    <row r="1182" spans="1:17" hidden="1" x14ac:dyDescent="0.3">
      <c r="A1182" t="s">
        <v>2523</v>
      </c>
      <c r="B1182" t="s">
        <v>2524</v>
      </c>
      <c r="C1182" t="str">
        <f>IFERROR(VLOOKUP(Table1[[#This Row],[Ticker]],[1]!Table2[[Symbol]:[Industry]],2,FALSE),"-")</f>
        <v>-</v>
      </c>
      <c r="D1182" t="s">
        <v>231</v>
      </c>
      <c r="E1182">
        <v>1904.165533845</v>
      </c>
      <c r="F1182">
        <v>1076.8499999999999</v>
      </c>
      <c r="G1182">
        <v>135.3642097819</v>
      </c>
      <c r="H1182">
        <v>17.676344119185298</v>
      </c>
      <c r="I1182">
        <v>33.132530837013697</v>
      </c>
      <c r="J1182">
        <v>2.7800831445080401</v>
      </c>
      <c r="K1182">
        <v>948.33108304785401</v>
      </c>
      <c r="L1182">
        <v>738.113909685458</v>
      </c>
      <c r="M1182">
        <v>63.210563288303298</v>
      </c>
      <c r="N1182">
        <v>1.1047188255518501</v>
      </c>
      <c r="O1182">
        <v>6.1382736685703803</v>
      </c>
      <c r="P1182">
        <v>198.29639889196599</v>
      </c>
      <c r="Q1182">
        <v>0.17998045230183499</v>
      </c>
    </row>
    <row r="1183" spans="1:17" hidden="1" x14ac:dyDescent="0.3">
      <c r="A1183" t="s">
        <v>2525</v>
      </c>
      <c r="B1183" t="s">
        <v>2526</v>
      </c>
      <c r="C1183" t="str">
        <f>IFERROR(VLOOKUP(Table1[[#This Row],[Ticker]],[1]!Table2[[Symbol]:[Industry]],2,FALSE),"-")</f>
        <v>-</v>
      </c>
      <c r="D1183" t="s">
        <v>741</v>
      </c>
      <c r="E1183">
        <v>1901.11000107</v>
      </c>
      <c r="F1183">
        <v>802.49</v>
      </c>
      <c r="G1183">
        <v>37.067276548558297</v>
      </c>
      <c r="H1183">
        <v>-0.249066757427477</v>
      </c>
      <c r="I1183">
        <v>13.2074888515991</v>
      </c>
      <c r="J1183">
        <v>-0.349629057700371</v>
      </c>
      <c r="K1183">
        <v>773.55825047781104</v>
      </c>
      <c r="L1183">
        <v>677.19522570284596</v>
      </c>
      <c r="M1183">
        <v>43.078312623575101</v>
      </c>
      <c r="N1183">
        <v>0.70551064931417395</v>
      </c>
      <c r="O1183">
        <v>2.91093970018319</v>
      </c>
      <c r="P1183">
        <v>80.924360275053502</v>
      </c>
      <c r="Q1183">
        <v>-3.6227040049000002E-5</v>
      </c>
    </row>
    <row r="1184" spans="1:17" hidden="1" x14ac:dyDescent="0.3">
      <c r="A1184" t="s">
        <v>2527</v>
      </c>
      <c r="B1184" t="s">
        <v>2528</v>
      </c>
      <c r="C1184" t="str">
        <f>IFERROR(VLOOKUP(Table1[[#This Row],[Ticker]],[1]!Table2[[Symbol]:[Industry]],2,FALSE),"-")</f>
        <v>-</v>
      </c>
      <c r="D1184" t="s">
        <v>384</v>
      </c>
      <c r="E1184">
        <v>1894.5289913199999</v>
      </c>
      <c r="F1184">
        <v>1507.1</v>
      </c>
      <c r="G1184">
        <v>28.301135711348302</v>
      </c>
      <c r="H1184">
        <v>14.7080699749726</v>
      </c>
      <c r="I1184">
        <v>66.1365856057743</v>
      </c>
      <c r="J1184">
        <v>-1.5561352184302299</v>
      </c>
      <c r="K1184">
        <v>1329.58339752953</v>
      </c>
      <c r="L1184">
        <v>1089.1120880108599</v>
      </c>
      <c r="M1184">
        <v>64.215209200874597</v>
      </c>
      <c r="N1184">
        <v>0.67643136369680301</v>
      </c>
      <c r="O1184">
        <v>6.0978037290160003</v>
      </c>
      <c r="P1184">
        <v>115.36153186624701</v>
      </c>
      <c r="Q1184">
        <v>2.4753773861914002E-2</v>
      </c>
    </row>
    <row r="1185" spans="1:17" hidden="1" x14ac:dyDescent="0.3">
      <c r="A1185" t="s">
        <v>2529</v>
      </c>
      <c r="B1185" t="s">
        <v>2530</v>
      </c>
      <c r="C1185" t="str">
        <f>IFERROR(VLOOKUP(Table1[[#This Row],[Ticker]],[1]!Table2[[Symbol]:[Industry]],2,FALSE),"-")</f>
        <v>-</v>
      </c>
      <c r="D1185" t="s">
        <v>204</v>
      </c>
      <c r="E1185">
        <v>1881.5959361799901</v>
      </c>
      <c r="F1185">
        <v>1582.15</v>
      </c>
      <c r="G1185">
        <v>161.386608115093</v>
      </c>
      <c r="H1185">
        <v>49.956332891783198</v>
      </c>
      <c r="I1185">
        <v>60.378546028797203</v>
      </c>
      <c r="J1185">
        <v>12.1760247470301</v>
      </c>
      <c r="K1185">
        <v>1153.3539193036099</v>
      </c>
      <c r="L1185">
        <v>883.49677260636201</v>
      </c>
      <c r="M1185">
        <v>76.147890609840303</v>
      </c>
      <c r="N1185">
        <v>1.6868333117354</v>
      </c>
      <c r="O1185">
        <v>13.8956483266441</v>
      </c>
      <c r="P1185">
        <v>216.43</v>
      </c>
      <c r="Q1185">
        <v>0.19861881715254201</v>
      </c>
    </row>
    <row r="1186" spans="1:17" hidden="1" x14ac:dyDescent="0.3">
      <c r="A1186" t="s">
        <v>2531</v>
      </c>
      <c r="B1186" t="s">
        <v>2532</v>
      </c>
      <c r="C1186" t="str">
        <f>IFERROR(VLOOKUP(Table1[[#This Row],[Ticker]],[1]!Table2[[Symbol]:[Industry]],2,FALSE),"-")</f>
        <v>-</v>
      </c>
      <c r="D1186" t="s">
        <v>415</v>
      </c>
      <c r="E1186">
        <v>1873.1995317000001</v>
      </c>
      <c r="F1186">
        <v>3512.25</v>
      </c>
      <c r="G1186">
        <v>212.84353493904999</v>
      </c>
      <c r="H1186">
        <v>-79.630034738048806</v>
      </c>
      <c r="I1186">
        <v>109.51180499022099</v>
      </c>
      <c r="J1186">
        <v>-14.6780201890508</v>
      </c>
      <c r="K1186">
        <v>3558.6605961925902</v>
      </c>
      <c r="L1186">
        <v>2383.7400679008601</v>
      </c>
      <c r="M1186">
        <v>35.6873335041251</v>
      </c>
      <c r="N1186">
        <v>0.61994325825336605</v>
      </c>
      <c r="O1186">
        <v>37.095878710228398</v>
      </c>
      <c r="P1186">
        <v>291.81726907630502</v>
      </c>
      <c r="Q1186">
        <v>0.22960029524609599</v>
      </c>
    </row>
    <row r="1187" spans="1:17" hidden="1" x14ac:dyDescent="0.3">
      <c r="A1187" t="s">
        <v>2533</v>
      </c>
      <c r="B1187" t="s">
        <v>2534</v>
      </c>
      <c r="C1187" t="str">
        <f>IFERROR(VLOOKUP(Table1[[#This Row],[Ticker]],[1]!Table2[[Symbol]:[Industry]],2,FALSE),"-")</f>
        <v>-</v>
      </c>
      <c r="D1187" t="s">
        <v>1852</v>
      </c>
      <c r="E1187">
        <v>1872.61403495999</v>
      </c>
      <c r="F1187">
        <v>646.15</v>
      </c>
      <c r="G1187">
        <v>-19.234007051888799</v>
      </c>
      <c r="H1187">
        <v>-3.8569302339798699</v>
      </c>
      <c r="I1187">
        <v>-17.262694165734899</v>
      </c>
      <c r="J1187">
        <v>-5.7850602492084402</v>
      </c>
      <c r="K1187">
        <v>649.04397872471304</v>
      </c>
      <c r="L1187">
        <v>644.90286369421096</v>
      </c>
      <c r="M1187">
        <v>42.290503408268101</v>
      </c>
      <c r="N1187">
        <v>0.395341817070268</v>
      </c>
      <c r="O1187">
        <v>41.607985761819997</v>
      </c>
      <c r="P1187">
        <v>24.259615384615302</v>
      </c>
      <c r="Q1187">
        <v>0.148822683204302</v>
      </c>
    </row>
    <row r="1188" spans="1:17" hidden="1" x14ac:dyDescent="0.3">
      <c r="A1188" t="s">
        <v>2535</v>
      </c>
      <c r="B1188" t="s">
        <v>2536</v>
      </c>
      <c r="C1188" t="str">
        <f>IFERROR(VLOOKUP(Table1[[#This Row],[Ticker]],[1]!Table2[[Symbol]:[Industry]],2,FALSE),"-")</f>
        <v>-</v>
      </c>
      <c r="D1188" t="s">
        <v>57</v>
      </c>
      <c r="E1188">
        <v>1861.0033121049901</v>
      </c>
      <c r="F1188">
        <v>422.45</v>
      </c>
      <c r="G1188">
        <v>158.88757737509201</v>
      </c>
      <c r="H1188">
        <v>18.021719204999101</v>
      </c>
      <c r="I1188">
        <v>28.730159027296601</v>
      </c>
      <c r="J1188">
        <v>-1.8366942205288601</v>
      </c>
      <c r="K1188">
        <v>343.775824540673</v>
      </c>
      <c r="L1188">
        <v>284.43922580569898</v>
      </c>
      <c r="M1188">
        <v>69.899528292663703</v>
      </c>
      <c r="N1188">
        <v>2.3374207993348599</v>
      </c>
      <c r="O1188">
        <v>5.1367025683512804</v>
      </c>
      <c r="P1188">
        <v>199.60992907801401</v>
      </c>
      <c r="Q1188">
        <v>0.102214500251594</v>
      </c>
    </row>
    <row r="1189" spans="1:17" hidden="1" x14ac:dyDescent="0.3">
      <c r="A1189" t="s">
        <v>2537</v>
      </c>
      <c r="B1189" t="s">
        <v>2538</v>
      </c>
      <c r="C1189" t="str">
        <f>IFERROR(VLOOKUP(Table1[[#This Row],[Ticker]],[1]!Table2[[Symbol]:[Industry]],2,FALSE),"-")</f>
        <v>-</v>
      </c>
      <c r="D1189" t="s">
        <v>204</v>
      </c>
      <c r="E1189">
        <v>1853.107982</v>
      </c>
      <c r="F1189">
        <v>431.65</v>
      </c>
      <c r="G1189">
        <v>-52.937348502584101</v>
      </c>
      <c r="H1189">
        <v>2.3880388712591998</v>
      </c>
      <c r="I1189">
        <v>-12.3542752779243</v>
      </c>
      <c r="J1189">
        <v>-3.3874960058932801</v>
      </c>
      <c r="K1189">
        <v>418.514044744633</v>
      </c>
      <c r="L1189">
        <v>420.15142953532899</v>
      </c>
      <c r="M1189">
        <v>58.608342094808798</v>
      </c>
      <c r="N1189">
        <v>0.71048487158226903</v>
      </c>
      <c r="O1189">
        <v>35.121047144677398</v>
      </c>
      <c r="P1189">
        <v>20.8426651735722</v>
      </c>
      <c r="Q1189">
        <v>-7.9276953955960006E-3</v>
      </c>
    </row>
    <row r="1190" spans="1:17" hidden="1" x14ac:dyDescent="0.3">
      <c r="A1190" t="s">
        <v>2539</v>
      </c>
      <c r="B1190" t="s">
        <v>2540</v>
      </c>
      <c r="C1190" t="str">
        <f>IFERROR(VLOOKUP(Table1[[#This Row],[Ticker]],[1]!Table2[[Symbol]:[Industry]],2,FALSE),"-")</f>
        <v>-</v>
      </c>
      <c r="D1190" t="s">
        <v>1922</v>
      </c>
      <c r="E1190">
        <v>1852.82855105</v>
      </c>
      <c r="F1190">
        <v>164.75</v>
      </c>
      <c r="G1190">
        <v>-23.946748356098499</v>
      </c>
      <c r="H1190">
        <v>-1.63729448239301</v>
      </c>
      <c r="I1190">
        <v>-29.605850886948499</v>
      </c>
      <c r="J1190">
        <v>-1.9641610639723599</v>
      </c>
      <c r="K1190">
        <v>166.67045564208701</v>
      </c>
      <c r="L1190">
        <v>169.916952398115</v>
      </c>
      <c r="M1190">
        <v>48.6886240677252</v>
      </c>
      <c r="N1190">
        <v>0.76158475750273302</v>
      </c>
      <c r="O1190">
        <v>32.200303490136498</v>
      </c>
      <c r="P1190">
        <v>11.167341430499301</v>
      </c>
      <c r="Q1190">
        <v>-5.1910875171857003E-2</v>
      </c>
    </row>
    <row r="1191" spans="1:17" hidden="1" x14ac:dyDescent="0.3">
      <c r="A1191" t="s">
        <v>2541</v>
      </c>
      <c r="B1191" t="s">
        <v>2542</v>
      </c>
      <c r="C1191" t="str">
        <f>IFERROR(VLOOKUP(Table1[[#This Row],[Ticker]],[1]!Table2[[Symbol]:[Industry]],2,FALSE),"-")</f>
        <v>-</v>
      </c>
      <c r="D1191" t="s">
        <v>257</v>
      </c>
      <c r="E1191">
        <v>1851.643315215</v>
      </c>
      <c r="F1191">
        <v>605.45000000000005</v>
      </c>
      <c r="G1191">
        <v>-65.120885521001298</v>
      </c>
      <c r="H1191">
        <v>-11.087249005335901</v>
      </c>
      <c r="I1191">
        <v>-42.366200077679302</v>
      </c>
      <c r="J1191">
        <v>-3.7870931610357501</v>
      </c>
      <c r="K1191">
        <v>668.93204458828097</v>
      </c>
      <c r="L1191">
        <v>767.82729884168202</v>
      </c>
      <c r="M1191">
        <v>17.541206299246898</v>
      </c>
      <c r="N1191">
        <v>0.89002357090648199</v>
      </c>
      <c r="O1191">
        <v>89.941365926170604</v>
      </c>
      <c r="P1191">
        <v>0.15715467328372101</v>
      </c>
    </row>
    <row r="1192" spans="1:17" hidden="1" x14ac:dyDescent="0.3">
      <c r="A1192" t="s">
        <v>2543</v>
      </c>
      <c r="B1192" t="s">
        <v>2544</v>
      </c>
      <c r="C1192" t="str">
        <f>IFERROR(VLOOKUP(Table1[[#This Row],[Ticker]],[1]!Table2[[Symbol]:[Industry]],2,FALSE),"-")</f>
        <v>-</v>
      </c>
      <c r="D1192" t="s">
        <v>276</v>
      </c>
      <c r="E1192">
        <v>1847.88525305999</v>
      </c>
      <c r="F1192">
        <v>1235.4000000000001</v>
      </c>
      <c r="G1192">
        <v>-14.9575951339674</v>
      </c>
      <c r="H1192">
        <v>0.27843424168235298</v>
      </c>
      <c r="I1192">
        <v>16.6112906726879</v>
      </c>
      <c r="J1192">
        <v>-7.6129359553738398</v>
      </c>
      <c r="K1192">
        <v>1189.3087691108699</v>
      </c>
      <c r="L1192">
        <v>1022.03661735097</v>
      </c>
      <c r="M1192">
        <v>44.696043070004002</v>
      </c>
      <c r="N1192">
        <v>0.53113954757966897</v>
      </c>
      <c r="O1192">
        <v>8.5559333009551395</v>
      </c>
      <c r="P1192">
        <v>59.139507922195001</v>
      </c>
      <c r="Q1192">
        <v>0.13484283536084099</v>
      </c>
    </row>
    <row r="1193" spans="1:17" hidden="1" x14ac:dyDescent="0.3">
      <c r="A1193" t="s">
        <v>2545</v>
      </c>
      <c r="B1193" t="s">
        <v>2546</v>
      </c>
      <c r="C1193" t="str">
        <f>IFERROR(VLOOKUP(Table1[[#This Row],[Ticker]],[1]!Table2[[Symbol]:[Industry]],2,FALSE),"-")</f>
        <v>-</v>
      </c>
      <c r="D1193" t="s">
        <v>2547</v>
      </c>
      <c r="E1193">
        <v>1847.5414659999999</v>
      </c>
      <c r="F1193">
        <v>665.75</v>
      </c>
      <c r="G1193">
        <v>-24.842266299671401</v>
      </c>
      <c r="H1193">
        <v>-11.684586857979101</v>
      </c>
      <c r="I1193">
        <v>9.8945049970318095</v>
      </c>
      <c r="J1193">
        <v>-3.2247232728878599</v>
      </c>
      <c r="K1193">
        <v>655.43198357457402</v>
      </c>
      <c r="L1193">
        <v>586.02502788503602</v>
      </c>
      <c r="M1193">
        <v>60.357981894108697</v>
      </c>
      <c r="N1193">
        <v>6.3446392475406302E-2</v>
      </c>
      <c r="O1193">
        <v>26.834397296282301</v>
      </c>
      <c r="P1193">
        <v>41.6489361702127</v>
      </c>
      <c r="Q1193">
        <v>0.107161799901047</v>
      </c>
    </row>
    <row r="1194" spans="1:17" hidden="1" x14ac:dyDescent="0.3">
      <c r="A1194" t="s">
        <v>2548</v>
      </c>
      <c r="B1194" t="s">
        <v>2549</v>
      </c>
      <c r="C1194" t="str">
        <f>IFERROR(VLOOKUP(Table1[[#This Row],[Ticker]],[1]!Table2[[Symbol]:[Industry]],2,FALSE),"-")</f>
        <v>-</v>
      </c>
      <c r="D1194" t="s">
        <v>338</v>
      </c>
      <c r="E1194">
        <v>1844.553116</v>
      </c>
      <c r="F1194">
        <v>1376.45</v>
      </c>
      <c r="G1194">
        <v>312.52251344029798</v>
      </c>
      <c r="H1194">
        <v>7.1621765436726799</v>
      </c>
      <c r="I1194">
        <v>153.89704377872701</v>
      </c>
      <c r="J1194">
        <v>-5.2816993145776996</v>
      </c>
      <c r="K1194">
        <v>1294.28320517268</v>
      </c>
      <c r="L1194">
        <v>872.94706652056402</v>
      </c>
      <c r="M1194">
        <v>40.171364100362098</v>
      </c>
      <c r="N1194">
        <v>2.87059777424105</v>
      </c>
      <c r="O1194">
        <v>17.6868030077373</v>
      </c>
      <c r="P1194">
        <v>454.79645304312697</v>
      </c>
      <c r="Q1194">
        <v>0.22639972153809401</v>
      </c>
    </row>
    <row r="1195" spans="1:17" hidden="1" x14ac:dyDescent="0.3">
      <c r="A1195" t="s">
        <v>2550</v>
      </c>
      <c r="B1195" t="s">
        <v>2551</v>
      </c>
      <c r="C1195" t="str">
        <f>IFERROR(VLOOKUP(Table1[[#This Row],[Ticker]],[1]!Table2[[Symbol]:[Industry]],2,FALSE),"-")</f>
        <v>-</v>
      </c>
      <c r="D1195" t="s">
        <v>257</v>
      </c>
      <c r="E1195">
        <v>1842.24</v>
      </c>
      <c r="F1195">
        <v>575.70000000000005</v>
      </c>
      <c r="G1195">
        <v>34.161731279422398</v>
      </c>
      <c r="H1195">
        <v>-7.3467283842111</v>
      </c>
      <c r="I1195">
        <v>21.7064014108843</v>
      </c>
      <c r="J1195">
        <v>-5.8444296553997201</v>
      </c>
      <c r="K1195">
        <v>585.97970706886201</v>
      </c>
      <c r="L1195">
        <v>492.54013693574097</v>
      </c>
      <c r="M1195">
        <v>33.827804234474499</v>
      </c>
      <c r="N1195">
        <v>0.32400121358439898</v>
      </c>
      <c r="O1195">
        <v>13.948236928956</v>
      </c>
      <c r="P1195">
        <v>101.36411332633701</v>
      </c>
      <c r="Q1195">
        <v>0.15130288102484299</v>
      </c>
    </row>
    <row r="1196" spans="1:17" hidden="1" x14ac:dyDescent="0.3">
      <c r="A1196" t="s">
        <v>2552</v>
      </c>
      <c r="B1196" t="s">
        <v>2553</v>
      </c>
      <c r="C1196" t="str">
        <f>IFERROR(VLOOKUP(Table1[[#This Row],[Ticker]],[1]!Table2[[Symbol]:[Industry]],2,FALSE),"-")</f>
        <v>-</v>
      </c>
      <c r="D1196" t="s">
        <v>573</v>
      </c>
      <c r="E1196">
        <v>1834.36637880999</v>
      </c>
      <c r="F1196">
        <v>5951.65</v>
      </c>
      <c r="G1196">
        <v>-41.321290022893997</v>
      </c>
      <c r="H1196">
        <v>-1.00759926967339</v>
      </c>
      <c r="I1196">
        <v>-3.8067499280916501</v>
      </c>
      <c r="J1196">
        <v>-5.62716510045699</v>
      </c>
      <c r="K1196">
        <v>5805.8447887190296</v>
      </c>
      <c r="L1196">
        <v>5778.31744634804</v>
      </c>
      <c r="M1196">
        <v>46.923887613405199</v>
      </c>
      <c r="N1196">
        <v>1.1281548384651601</v>
      </c>
      <c r="O1196">
        <v>14.5900716607999</v>
      </c>
      <c r="P1196">
        <v>33.325492831541197</v>
      </c>
      <c r="Q1196">
        <v>-7.9584023472744E-2</v>
      </c>
    </row>
    <row r="1197" spans="1:17" hidden="1" x14ac:dyDescent="0.3">
      <c r="A1197" t="s">
        <v>2554</v>
      </c>
      <c r="B1197" t="s">
        <v>2555</v>
      </c>
      <c r="C1197" t="str">
        <f>IFERROR(VLOOKUP(Table1[[#This Row],[Ticker]],[1]!Table2[[Symbol]:[Industry]],2,FALSE),"-")</f>
        <v>-</v>
      </c>
      <c r="D1197" t="s">
        <v>204</v>
      </c>
      <c r="E1197">
        <v>1833.7274399999999</v>
      </c>
      <c r="F1197">
        <v>977.05</v>
      </c>
      <c r="G1197">
        <v>110.231678771814</v>
      </c>
      <c r="H1197">
        <v>4.4852278712114098</v>
      </c>
      <c r="I1197">
        <v>59.709170106946203</v>
      </c>
      <c r="J1197">
        <v>-2.14337406653864</v>
      </c>
      <c r="K1197">
        <v>973.14018989279202</v>
      </c>
      <c r="L1197">
        <v>796.37408842458899</v>
      </c>
      <c r="M1197">
        <v>42.630595923447601</v>
      </c>
      <c r="N1197">
        <v>1.2201305930001001</v>
      </c>
      <c r="O1197">
        <v>31.052658512870298</v>
      </c>
      <c r="P1197">
        <v>179.276832928397</v>
      </c>
      <c r="Q1197">
        <v>0.119825020694103</v>
      </c>
    </row>
    <row r="1198" spans="1:17" hidden="1" x14ac:dyDescent="0.3">
      <c r="A1198" t="s">
        <v>2556</v>
      </c>
      <c r="B1198" t="s">
        <v>2557</v>
      </c>
      <c r="C1198" t="str">
        <f>IFERROR(VLOOKUP(Table1[[#This Row],[Ticker]],[1]!Table2[[Symbol]:[Industry]],2,FALSE),"-")</f>
        <v>-</v>
      </c>
      <c r="D1198" t="s">
        <v>281</v>
      </c>
      <c r="E1198">
        <v>1831.2845</v>
      </c>
      <c r="F1198">
        <v>3896.35</v>
      </c>
      <c r="G1198">
        <v>26.754100272419301</v>
      </c>
      <c r="H1198">
        <v>-3.5716078549949599</v>
      </c>
      <c r="I1198">
        <v>2.26522638993699</v>
      </c>
      <c r="J1198">
        <v>-2.45525094593282</v>
      </c>
      <c r="K1198">
        <v>3739.2538213830198</v>
      </c>
      <c r="L1198">
        <v>3204.6926955208</v>
      </c>
      <c r="M1198">
        <v>37.271041971838898</v>
      </c>
      <c r="N1198">
        <v>0.71718618809178702</v>
      </c>
      <c r="O1198">
        <v>7.7662427656653099</v>
      </c>
      <c r="P1198">
        <v>77.187357889949894</v>
      </c>
      <c r="Q1198">
        <v>0.20026047426996599</v>
      </c>
    </row>
    <row r="1199" spans="1:17" hidden="1" x14ac:dyDescent="0.3">
      <c r="A1199" t="s">
        <v>2558</v>
      </c>
      <c r="B1199" t="s">
        <v>2559</v>
      </c>
      <c r="C1199" t="str">
        <f>IFERROR(VLOOKUP(Table1[[#This Row],[Ticker]],[1]!Table2[[Symbol]:[Industry]],2,FALSE),"-")</f>
        <v>-</v>
      </c>
      <c r="D1199" t="s">
        <v>138</v>
      </c>
      <c r="E1199">
        <v>1829.5272083499999</v>
      </c>
      <c r="F1199">
        <v>107.95</v>
      </c>
      <c r="G1199">
        <v>5.1514803073474997</v>
      </c>
      <c r="H1199">
        <v>-9.9521413801248002</v>
      </c>
      <c r="I1199">
        <v>3.64159259688561</v>
      </c>
      <c r="J1199">
        <v>-5.0878325207058399</v>
      </c>
      <c r="K1199">
        <v>104.38955958002499</v>
      </c>
      <c r="L1199">
        <v>93.011517492887407</v>
      </c>
      <c r="M1199">
        <v>45.857184868711002</v>
      </c>
      <c r="N1199">
        <v>1.25783584960941</v>
      </c>
      <c r="O1199">
        <v>15.0995831403427</v>
      </c>
      <c r="P1199">
        <v>54.192258248821503</v>
      </c>
      <c r="Q1199">
        <v>5.8483867608826998E-2</v>
      </c>
    </row>
    <row r="1200" spans="1:17" hidden="1" x14ac:dyDescent="0.3">
      <c r="A1200" t="s">
        <v>2560</v>
      </c>
      <c r="B1200" t="s">
        <v>2561</v>
      </c>
      <c r="C1200" t="str">
        <f>IFERROR(VLOOKUP(Table1[[#This Row],[Ticker]],[1]!Table2[[Symbol]:[Industry]],2,FALSE),"-")</f>
        <v>-</v>
      </c>
      <c r="E1200">
        <v>1828.9680546</v>
      </c>
      <c r="F1200">
        <v>994.85</v>
      </c>
      <c r="G1200">
        <v>5732.33833178437</v>
      </c>
      <c r="H1200">
        <v>13.859798979256199</v>
      </c>
      <c r="I1200">
        <v>247.03611614461499</v>
      </c>
      <c r="J1200">
        <v>15.328545905381301</v>
      </c>
      <c r="K1200">
        <v>796.48669219009696</v>
      </c>
      <c r="L1200">
        <v>528.42795795372899</v>
      </c>
      <c r="M1200">
        <v>98.819203172912395</v>
      </c>
      <c r="N1200">
        <v>2.43832482527506</v>
      </c>
      <c r="O1200">
        <v>0</v>
      </c>
      <c r="P1200">
        <v>5762.4042427813702</v>
      </c>
    </row>
    <row r="1201" spans="1:17" hidden="1" x14ac:dyDescent="0.3">
      <c r="A1201" t="s">
        <v>2562</v>
      </c>
      <c r="B1201" t="s">
        <v>2563</v>
      </c>
      <c r="C1201" t="str">
        <f>IFERROR(VLOOKUP(Table1[[#This Row],[Ticker]],[1]!Table2[[Symbol]:[Industry]],2,FALSE),"-")</f>
        <v>-</v>
      </c>
      <c r="D1201" t="s">
        <v>2564</v>
      </c>
      <c r="E1201">
        <v>1828.14222</v>
      </c>
      <c r="F1201">
        <v>185.7</v>
      </c>
      <c r="G1201">
        <v>49.267744242014601</v>
      </c>
      <c r="H1201">
        <v>12.812554127812099</v>
      </c>
      <c r="I1201">
        <v>-5.0578829199311102</v>
      </c>
      <c r="J1201">
        <v>-8.45818888135347</v>
      </c>
      <c r="K1201">
        <v>170.10071502967099</v>
      </c>
      <c r="M1201">
        <v>61.538344640395501</v>
      </c>
      <c r="N1201">
        <v>1.4288534450233501</v>
      </c>
      <c r="O1201">
        <v>33.629509962304802</v>
      </c>
      <c r="P1201">
        <v>109.00393922341</v>
      </c>
    </row>
    <row r="1202" spans="1:17" hidden="1" x14ac:dyDescent="0.3">
      <c r="A1202" t="s">
        <v>2565</v>
      </c>
      <c r="B1202" t="s">
        <v>2566</v>
      </c>
      <c r="C1202" t="str">
        <f>IFERROR(VLOOKUP(Table1[[#This Row],[Ticker]],[1]!Table2[[Symbol]:[Industry]],2,FALSE),"-")</f>
        <v>-</v>
      </c>
      <c r="D1202" t="s">
        <v>54</v>
      </c>
      <c r="E1202">
        <v>1821.8468918200001</v>
      </c>
      <c r="F1202">
        <v>686.6</v>
      </c>
      <c r="G1202">
        <v>27.248787135660901</v>
      </c>
      <c r="H1202">
        <v>2.6986253215756699</v>
      </c>
      <c r="I1202">
        <v>19.5240569825196</v>
      </c>
      <c r="J1202">
        <v>-6.6005169236815098</v>
      </c>
      <c r="K1202">
        <v>619.65951038516801</v>
      </c>
      <c r="L1202">
        <v>524.25412712372395</v>
      </c>
      <c r="M1202">
        <v>62.4314899639011</v>
      </c>
      <c r="N1202">
        <v>0.65112267569202997</v>
      </c>
      <c r="O1202">
        <v>5.6000582580832896</v>
      </c>
      <c r="P1202">
        <v>84.569892473118202</v>
      </c>
      <c r="Q1202">
        <v>5.1114086457738003E-2</v>
      </c>
    </row>
    <row r="1203" spans="1:17" hidden="1" x14ac:dyDescent="0.3">
      <c r="A1203" t="s">
        <v>2567</v>
      </c>
      <c r="B1203" t="s">
        <v>2568</v>
      </c>
      <c r="C1203" t="str">
        <f>IFERROR(VLOOKUP(Table1[[#This Row],[Ticker]],[1]!Table2[[Symbol]:[Industry]],2,FALSE),"-")</f>
        <v>-</v>
      </c>
      <c r="D1203" t="s">
        <v>51</v>
      </c>
      <c r="E1203">
        <v>1813.5458398799999</v>
      </c>
      <c r="F1203">
        <v>1730.7</v>
      </c>
      <c r="G1203">
        <v>-55.5775424071877</v>
      </c>
      <c r="H1203">
        <v>-3.8682126776947499</v>
      </c>
      <c r="I1203">
        <v>-29.397993088145999</v>
      </c>
      <c r="J1203">
        <v>2.0064264404971999</v>
      </c>
      <c r="K1203">
        <v>1863.2209683445401</v>
      </c>
      <c r="L1203">
        <v>2024.4550329707599</v>
      </c>
      <c r="M1203">
        <v>51.7509451225974</v>
      </c>
      <c r="N1203">
        <v>1.8124123833241399</v>
      </c>
      <c r="O1203">
        <v>54.850638469983203</v>
      </c>
      <c r="P1203">
        <v>7.8889131315649896</v>
      </c>
      <c r="Q1203">
        <v>6.2784832514748007E-2</v>
      </c>
    </row>
    <row r="1204" spans="1:17" hidden="1" x14ac:dyDescent="0.3">
      <c r="A1204" t="s">
        <v>2569</v>
      </c>
      <c r="B1204" t="s">
        <v>2570</v>
      </c>
      <c r="C1204" t="str">
        <f>IFERROR(VLOOKUP(Table1[[#This Row],[Ticker]],[1]!Table2[[Symbol]:[Industry]],2,FALSE),"-")</f>
        <v>-</v>
      </c>
      <c r="D1204" t="s">
        <v>2518</v>
      </c>
      <c r="E1204">
        <v>1812.2463534000001</v>
      </c>
      <c r="F1204">
        <v>1145.55</v>
      </c>
      <c r="G1204">
        <v>-36.574521133293402</v>
      </c>
      <c r="H1204">
        <v>-9.1544023092297309</v>
      </c>
      <c r="I1204">
        <v>-19.4765048510165</v>
      </c>
      <c r="J1204">
        <v>-0.337371547999406</v>
      </c>
      <c r="K1204">
        <v>1136.2775921140001</v>
      </c>
      <c r="L1204">
        <v>1139.55588482541</v>
      </c>
      <c r="M1204">
        <v>58.492941584900102</v>
      </c>
      <c r="N1204">
        <v>0.90104278214848299</v>
      </c>
      <c r="O1204">
        <v>26.659683121644601</v>
      </c>
      <c r="P1204">
        <v>22.413977345586598</v>
      </c>
      <c r="Q1204">
        <v>9.6849634692152006E-2</v>
      </c>
    </row>
    <row r="1205" spans="1:17" hidden="1" x14ac:dyDescent="0.3">
      <c r="A1205" t="s">
        <v>2571</v>
      </c>
      <c r="B1205" t="s">
        <v>2572</v>
      </c>
      <c r="C1205" t="str">
        <f>IFERROR(VLOOKUP(Table1[[#This Row],[Ticker]],[1]!Table2[[Symbol]:[Industry]],2,FALSE),"-")</f>
        <v>-</v>
      </c>
      <c r="D1205" t="s">
        <v>384</v>
      </c>
      <c r="E1205">
        <v>1809.548025696</v>
      </c>
      <c r="F1205">
        <v>88.86</v>
      </c>
      <c r="G1205">
        <v>-4.2018883341107802</v>
      </c>
      <c r="H1205">
        <v>2.99416032214664</v>
      </c>
      <c r="I1205">
        <v>-12.8926976882147</v>
      </c>
      <c r="J1205">
        <v>-6.2151113514039604</v>
      </c>
      <c r="K1205">
        <v>85.351450161486497</v>
      </c>
      <c r="L1205">
        <v>80.383791819503102</v>
      </c>
      <c r="M1205">
        <v>53.272595419897002</v>
      </c>
      <c r="N1205">
        <v>0.867734197129583</v>
      </c>
      <c r="O1205">
        <v>20.976817465676302</v>
      </c>
      <c r="P1205">
        <v>39.716981132075396</v>
      </c>
      <c r="Q1205">
        <v>5.1074274670664999E-2</v>
      </c>
    </row>
    <row r="1206" spans="1:17" hidden="1" x14ac:dyDescent="0.3">
      <c r="A1206" t="s">
        <v>2573</v>
      </c>
      <c r="B1206" t="s">
        <v>2574</v>
      </c>
      <c r="C1206" t="str">
        <f>IFERROR(VLOOKUP(Table1[[#This Row],[Ticker]],[1]!Table2[[Symbol]:[Industry]],2,FALSE),"-")</f>
        <v>-</v>
      </c>
      <c r="D1206" t="s">
        <v>257</v>
      </c>
      <c r="E1206">
        <v>1807.746941055</v>
      </c>
      <c r="F1206">
        <v>326.14999999999998</v>
      </c>
      <c r="G1206">
        <v>129.17073022437299</v>
      </c>
      <c r="H1206">
        <v>-13.716825517603899</v>
      </c>
      <c r="I1206">
        <v>15.9273063703784</v>
      </c>
      <c r="J1206">
        <v>-10.111720505154199</v>
      </c>
      <c r="K1206">
        <v>333.50189881654899</v>
      </c>
      <c r="L1206">
        <v>246.590459958308</v>
      </c>
      <c r="M1206">
        <v>27.681118755041101</v>
      </c>
      <c r="N1206">
        <v>0.67828098666254</v>
      </c>
      <c r="O1206">
        <v>34.508661658745901</v>
      </c>
      <c r="P1206">
        <v>194.226432115471</v>
      </c>
      <c r="Q1206">
        <v>0.13803235854516099</v>
      </c>
    </row>
    <row r="1207" spans="1:17" hidden="1" x14ac:dyDescent="0.3">
      <c r="A1207" t="s">
        <v>2575</v>
      </c>
      <c r="B1207" t="s">
        <v>2576</v>
      </c>
      <c r="C1207" t="str">
        <f>IFERROR(VLOOKUP(Table1[[#This Row],[Ticker]],[1]!Table2[[Symbol]:[Industry]],2,FALSE),"-")</f>
        <v>-</v>
      </c>
      <c r="D1207" t="s">
        <v>535</v>
      </c>
      <c r="E1207">
        <v>1805.5108988099901</v>
      </c>
      <c r="F1207">
        <v>897.3</v>
      </c>
      <c r="G1207">
        <v>31.551524161501099</v>
      </c>
      <c r="H1207">
        <v>-4.6185491197172501</v>
      </c>
      <c r="I1207">
        <v>11.061849464328199</v>
      </c>
      <c r="J1207">
        <v>0.27932977092223599</v>
      </c>
      <c r="K1207">
        <v>882.76205702783</v>
      </c>
      <c r="L1207">
        <v>749.42664421341101</v>
      </c>
      <c r="M1207">
        <v>47.247524321437297</v>
      </c>
      <c r="N1207">
        <v>1.7679055497488301</v>
      </c>
      <c r="O1207">
        <v>11.334002006018</v>
      </c>
      <c r="P1207">
        <v>124.32499999999899</v>
      </c>
      <c r="Q1207">
        <v>0.18876344007898699</v>
      </c>
    </row>
    <row r="1208" spans="1:17" hidden="1" x14ac:dyDescent="0.3">
      <c r="A1208" t="s">
        <v>2577</v>
      </c>
      <c r="B1208" t="s">
        <v>2578</v>
      </c>
      <c r="C1208" t="str">
        <f>IFERROR(VLOOKUP(Table1[[#This Row],[Ticker]],[1]!Table2[[Symbol]:[Industry]],2,FALSE),"-")</f>
        <v>-</v>
      </c>
      <c r="D1208" t="s">
        <v>276</v>
      </c>
      <c r="E1208">
        <v>1804.5149334079999</v>
      </c>
      <c r="F1208">
        <v>75.290000000000006</v>
      </c>
      <c r="G1208">
        <v>-30.607522621835098</v>
      </c>
      <c r="H1208">
        <v>-7.6037720245640701</v>
      </c>
      <c r="I1208">
        <v>-13.370318165835201</v>
      </c>
      <c r="J1208">
        <v>3.0858085155851001</v>
      </c>
      <c r="K1208">
        <v>74.475072771993695</v>
      </c>
      <c r="L1208">
        <v>77.0931648572071</v>
      </c>
      <c r="M1208">
        <v>44.997099028838399</v>
      </c>
      <c r="N1208">
        <v>0.73494153402852902</v>
      </c>
      <c r="O1208">
        <v>46.101739938902803</v>
      </c>
      <c r="P1208">
        <v>53.340122199592599</v>
      </c>
    </row>
    <row r="1209" spans="1:17" hidden="1" x14ac:dyDescent="0.3">
      <c r="A1209" t="s">
        <v>2579</v>
      </c>
      <c r="B1209" t="s">
        <v>2580</v>
      </c>
      <c r="C1209" t="str">
        <f>IFERROR(VLOOKUP(Table1[[#This Row],[Ticker]],[1]!Table2[[Symbol]:[Industry]],2,FALSE),"-")</f>
        <v>-</v>
      </c>
      <c r="D1209" t="s">
        <v>204</v>
      </c>
      <c r="E1209">
        <v>1803.4930284</v>
      </c>
      <c r="F1209">
        <v>797.25</v>
      </c>
      <c r="G1209">
        <v>32.721225297027203</v>
      </c>
      <c r="H1209">
        <v>-1.0905618118737399</v>
      </c>
      <c r="I1209">
        <v>-4.4908775006803099</v>
      </c>
      <c r="J1209">
        <v>-2.0347301646157199</v>
      </c>
      <c r="K1209">
        <v>779.34430748129398</v>
      </c>
      <c r="L1209">
        <v>687.21467321812202</v>
      </c>
      <c r="M1209">
        <v>50.228396946150802</v>
      </c>
      <c r="N1209">
        <v>0.56687455559772504</v>
      </c>
      <c r="O1209">
        <v>8.7488240827845605</v>
      </c>
      <c r="P1209">
        <v>72.527591430426298</v>
      </c>
      <c r="Q1209">
        <v>8.3146889769068005E-2</v>
      </c>
    </row>
    <row r="1210" spans="1:17" hidden="1" x14ac:dyDescent="0.3">
      <c r="A1210" t="s">
        <v>2581</v>
      </c>
      <c r="B1210" t="s">
        <v>2582</v>
      </c>
      <c r="C1210" t="str">
        <f>IFERROR(VLOOKUP(Table1[[#This Row],[Ticker]],[1]!Table2[[Symbol]:[Industry]],2,FALSE),"-")</f>
        <v>-</v>
      </c>
      <c r="D1210" t="s">
        <v>428</v>
      </c>
      <c r="E1210">
        <v>1797.806</v>
      </c>
      <c r="F1210">
        <v>1190.5999999999999</v>
      </c>
      <c r="G1210">
        <v>-13.007607978614701</v>
      </c>
      <c r="H1210">
        <v>-7.6904786804097798</v>
      </c>
      <c r="I1210">
        <v>-32.249829028957897</v>
      </c>
      <c r="J1210">
        <v>-3.7228727069391598</v>
      </c>
      <c r="K1210">
        <v>1244.6743824720299</v>
      </c>
      <c r="L1210">
        <v>1236.8605284153</v>
      </c>
      <c r="M1210">
        <v>39.581870603136302</v>
      </c>
      <c r="N1210">
        <v>0.54774514560919596</v>
      </c>
      <c r="O1210">
        <v>34.805980178061397</v>
      </c>
      <c r="P1210">
        <v>27.3437082196908</v>
      </c>
      <c r="Q1210">
        <v>5.3081195689094002E-2</v>
      </c>
    </row>
    <row r="1211" spans="1:17" hidden="1" x14ac:dyDescent="0.3">
      <c r="A1211" t="s">
        <v>2583</v>
      </c>
      <c r="B1211" t="s">
        <v>2584</v>
      </c>
      <c r="C1211" t="str">
        <f>IFERROR(VLOOKUP(Table1[[#This Row],[Ticker]],[1]!Table2[[Symbol]:[Industry]],2,FALSE),"-")</f>
        <v>-</v>
      </c>
      <c r="D1211" t="s">
        <v>46</v>
      </c>
      <c r="E1211">
        <v>1796.7401645130001</v>
      </c>
      <c r="F1211">
        <v>186.57</v>
      </c>
      <c r="G1211">
        <v>172.31658495113501</v>
      </c>
      <c r="H1211">
        <v>-10.9828816587264</v>
      </c>
      <c r="I1211">
        <v>32.626937241291301</v>
      </c>
      <c r="J1211">
        <v>-12.9696199137147</v>
      </c>
      <c r="K1211">
        <v>186.042761753397</v>
      </c>
      <c r="L1211">
        <v>146.05130100064699</v>
      </c>
      <c r="M1211">
        <v>35.5936115326449</v>
      </c>
      <c r="N1211">
        <v>0.305097788789713</v>
      </c>
      <c r="O1211">
        <v>22.152543281342101</v>
      </c>
      <c r="P1211">
        <v>202.38249594813601</v>
      </c>
      <c r="Q1211">
        <v>0.16817754478848199</v>
      </c>
    </row>
    <row r="1212" spans="1:17" hidden="1" x14ac:dyDescent="0.3">
      <c r="A1212" t="s">
        <v>2585</v>
      </c>
      <c r="B1212" t="s">
        <v>2586</v>
      </c>
      <c r="C1212" t="str">
        <f>IFERROR(VLOOKUP(Table1[[#This Row],[Ticker]],[1]!Table2[[Symbol]:[Industry]],2,FALSE),"-")</f>
        <v>-</v>
      </c>
      <c r="D1212" t="s">
        <v>63</v>
      </c>
      <c r="E1212">
        <v>1792.7467272399999</v>
      </c>
      <c r="F1212">
        <v>18.41</v>
      </c>
      <c r="G1212">
        <v>-9.3445995215904691</v>
      </c>
      <c r="H1212">
        <v>-12.734199270798401</v>
      </c>
      <c r="I1212">
        <v>-20.2146733162357</v>
      </c>
      <c r="J1212">
        <v>-7.5425337304041999</v>
      </c>
      <c r="K1212">
        <v>19.631357656173101</v>
      </c>
      <c r="L1212">
        <v>18.5196663487413</v>
      </c>
      <c r="M1212">
        <v>30.632678209017602</v>
      </c>
      <c r="N1212">
        <v>0.85767046513345901</v>
      </c>
      <c r="O1212">
        <v>52.362846279196098</v>
      </c>
      <c r="P1212">
        <v>31.499999999999901</v>
      </c>
      <c r="Q1212">
        <v>2.7993135202711E-2</v>
      </c>
    </row>
    <row r="1213" spans="1:17" hidden="1" x14ac:dyDescent="0.3">
      <c r="A1213" t="s">
        <v>2587</v>
      </c>
      <c r="B1213" t="s">
        <v>2588</v>
      </c>
      <c r="C1213" t="str">
        <f>IFERROR(VLOOKUP(Table1[[#This Row],[Ticker]],[1]!Table2[[Symbol]:[Industry]],2,FALSE),"-")</f>
        <v>-</v>
      </c>
      <c r="D1213" t="s">
        <v>276</v>
      </c>
      <c r="E1213">
        <v>1790.16</v>
      </c>
      <c r="F1213">
        <v>1491.8</v>
      </c>
      <c r="G1213">
        <v>-35.718291196272801</v>
      </c>
      <c r="H1213">
        <v>2.3568672885647102</v>
      </c>
      <c r="I1213">
        <v>-4.1809156859996603</v>
      </c>
      <c r="J1213">
        <v>-2.4272532354962801</v>
      </c>
      <c r="K1213">
        <v>1437.2211914429599</v>
      </c>
      <c r="L1213">
        <v>1423.81395959971</v>
      </c>
      <c r="M1213">
        <v>57.825694179359502</v>
      </c>
      <c r="N1213">
        <v>1.5390918071877799</v>
      </c>
      <c r="O1213">
        <v>19.322295213835599</v>
      </c>
      <c r="P1213">
        <v>26.311333135769001</v>
      </c>
      <c r="Q1213">
        <v>0.15482097934264299</v>
      </c>
    </row>
    <row r="1214" spans="1:17" hidden="1" x14ac:dyDescent="0.3">
      <c r="A1214" t="s">
        <v>2589</v>
      </c>
      <c r="B1214" t="s">
        <v>2590</v>
      </c>
      <c r="C1214" t="str">
        <f>IFERROR(VLOOKUP(Table1[[#This Row],[Ticker]],[1]!Table2[[Symbol]:[Industry]],2,FALSE),"-")</f>
        <v>-</v>
      </c>
      <c r="D1214" t="s">
        <v>257</v>
      </c>
      <c r="E1214">
        <v>1787.651353425</v>
      </c>
      <c r="F1214">
        <v>3099.05</v>
      </c>
      <c r="G1214">
        <v>235.17274545556299</v>
      </c>
      <c r="H1214">
        <v>-5.8783810960577796</v>
      </c>
      <c r="I1214">
        <v>111.510979130716</v>
      </c>
      <c r="J1214">
        <v>-8.30999466258526E-2</v>
      </c>
      <c r="K1214">
        <v>2773.3525942522201</v>
      </c>
      <c r="L1214">
        <v>2072.14238697155</v>
      </c>
      <c r="M1214">
        <v>63.955715157869797</v>
      </c>
      <c r="N1214">
        <v>0.924317282677944</v>
      </c>
      <c r="O1214">
        <v>12.9055678353043</v>
      </c>
      <c r="P1214">
        <v>279.78553921568601</v>
      </c>
      <c r="Q1214">
        <v>0.16956681085865899</v>
      </c>
    </row>
    <row r="1215" spans="1:17" hidden="1" x14ac:dyDescent="0.3">
      <c r="A1215" t="s">
        <v>2591</v>
      </c>
      <c r="B1215" t="s">
        <v>2592</v>
      </c>
      <c r="C1215" t="str">
        <f>IFERROR(VLOOKUP(Table1[[#This Row],[Ticker]],[1]!Table2[[Symbol]:[Industry]],2,FALSE),"-")</f>
        <v>-</v>
      </c>
      <c r="D1215" t="s">
        <v>231</v>
      </c>
      <c r="E1215">
        <v>1782.864507493</v>
      </c>
      <c r="F1215">
        <v>80.510000000000005</v>
      </c>
      <c r="G1215">
        <v>144.712245999586</v>
      </c>
      <c r="H1215">
        <v>1.7378619900258301</v>
      </c>
      <c r="I1215">
        <v>51.681861533583699</v>
      </c>
      <c r="J1215">
        <v>6.8425622769106402</v>
      </c>
      <c r="K1215">
        <v>77.031652795454704</v>
      </c>
      <c r="L1215">
        <v>56.697788349512599</v>
      </c>
      <c r="M1215">
        <v>50.2165241067609</v>
      </c>
      <c r="N1215">
        <v>0.47275243000852502</v>
      </c>
      <c r="O1215">
        <v>24.133647994037901</v>
      </c>
      <c r="P1215">
        <v>252.34135667396001</v>
      </c>
      <c r="Q1215">
        <v>0.13554984047712501</v>
      </c>
    </row>
    <row r="1216" spans="1:17" hidden="1" x14ac:dyDescent="0.3">
      <c r="A1216" t="s">
        <v>2593</v>
      </c>
      <c r="B1216" t="s">
        <v>2594</v>
      </c>
      <c r="C1216" t="str">
        <f>IFERROR(VLOOKUP(Table1[[#This Row],[Ticker]],[1]!Table2[[Symbol]:[Industry]],2,FALSE),"-")</f>
        <v>-</v>
      </c>
      <c r="D1216" t="s">
        <v>257</v>
      </c>
      <c r="E1216">
        <v>1782.8382023900001</v>
      </c>
      <c r="F1216">
        <v>494.9</v>
      </c>
      <c r="G1216">
        <v>0.63526423078260297</v>
      </c>
      <c r="H1216">
        <v>31.243529248058501</v>
      </c>
      <c r="I1216">
        <v>21.0863219598189</v>
      </c>
      <c r="J1216">
        <v>-5.6785074956741504</v>
      </c>
      <c r="K1216">
        <v>432.68136330925398</v>
      </c>
      <c r="L1216">
        <v>381.94650865482902</v>
      </c>
      <c r="M1216">
        <v>50.412960873308599</v>
      </c>
      <c r="N1216">
        <v>2.86406808868069</v>
      </c>
      <c r="O1216">
        <v>18.205698120832501</v>
      </c>
      <c r="P1216">
        <v>62.608838508296301</v>
      </c>
      <c r="Q1216">
        <v>8.9579355183685996E-2</v>
      </c>
    </row>
    <row r="1217" spans="1:17" hidden="1" x14ac:dyDescent="0.3">
      <c r="A1217" t="s">
        <v>2595</v>
      </c>
      <c r="B1217" t="s">
        <v>2596</v>
      </c>
      <c r="C1217" t="str">
        <f>IFERROR(VLOOKUP(Table1[[#This Row],[Ticker]],[1]!Table2[[Symbol]:[Industry]],2,FALSE),"-")</f>
        <v>-</v>
      </c>
      <c r="D1217" t="s">
        <v>138</v>
      </c>
      <c r="E1217">
        <v>1776.4540911900001</v>
      </c>
      <c r="F1217">
        <v>139.41</v>
      </c>
      <c r="G1217">
        <v>36.195269682785003</v>
      </c>
      <c r="H1217">
        <v>-0.66743134752517097</v>
      </c>
      <c r="I1217">
        <v>10.739823475362201</v>
      </c>
      <c r="J1217">
        <v>-0.94412594623791102</v>
      </c>
      <c r="K1217">
        <v>130.66071951303701</v>
      </c>
      <c r="L1217">
        <v>113.33980379249201</v>
      </c>
      <c r="M1217">
        <v>65.256711303269398</v>
      </c>
      <c r="N1217">
        <v>0.83332350589069404</v>
      </c>
      <c r="O1217">
        <v>8.2777419123448706</v>
      </c>
      <c r="P1217">
        <v>110.748299319727</v>
      </c>
      <c r="Q1217">
        <v>7.7478827588025004E-2</v>
      </c>
    </row>
    <row r="1218" spans="1:17" hidden="1" x14ac:dyDescent="0.3">
      <c r="A1218" t="s">
        <v>2597</v>
      </c>
      <c r="B1218" t="s">
        <v>2598</v>
      </c>
      <c r="C1218" t="str">
        <f>IFERROR(VLOOKUP(Table1[[#This Row],[Ticker]],[1]!Table2[[Symbol]:[Industry]],2,FALSE),"-")</f>
        <v>-</v>
      </c>
      <c r="D1218" t="s">
        <v>257</v>
      </c>
      <c r="E1218">
        <v>1773.74477475</v>
      </c>
      <c r="F1218">
        <v>564.75</v>
      </c>
      <c r="G1218">
        <v>27.027273982137299</v>
      </c>
      <c r="H1218">
        <v>-11.653633007709301</v>
      </c>
      <c r="I1218">
        <v>28.050970699273801</v>
      </c>
      <c r="J1218">
        <v>-2.1431918817790199</v>
      </c>
      <c r="K1218">
        <v>588.58591362766799</v>
      </c>
      <c r="L1218">
        <v>483.44122603579899</v>
      </c>
      <c r="M1218">
        <v>35.143646471735899</v>
      </c>
      <c r="N1218">
        <v>0.42931967855369102</v>
      </c>
      <c r="O1218">
        <v>32.200088534749803</v>
      </c>
      <c r="P1218">
        <v>89.386317907444607</v>
      </c>
      <c r="Q1218">
        <v>0.116179207215047</v>
      </c>
    </row>
    <row r="1219" spans="1:17" hidden="1" x14ac:dyDescent="0.3">
      <c r="A1219" t="s">
        <v>2599</v>
      </c>
      <c r="B1219" t="s">
        <v>2600</v>
      </c>
      <c r="C1219" t="str">
        <f>IFERROR(VLOOKUP(Table1[[#This Row],[Ticker]],[1]!Table2[[Symbol]:[Industry]],2,FALSE),"-")</f>
        <v>-</v>
      </c>
      <c r="D1219" t="s">
        <v>21</v>
      </c>
      <c r="E1219">
        <v>1773.1957248000001</v>
      </c>
      <c r="F1219">
        <v>1506</v>
      </c>
      <c r="G1219">
        <v>185.69045759509501</v>
      </c>
      <c r="H1219">
        <v>0.21822497656006201</v>
      </c>
      <c r="I1219">
        <v>28.474746013939601</v>
      </c>
      <c r="J1219">
        <v>-8.0669423681557202</v>
      </c>
      <c r="K1219">
        <v>1410.7044745605899</v>
      </c>
      <c r="L1219">
        <v>1054.4486687972901</v>
      </c>
      <c r="M1219">
        <v>51.604168514658902</v>
      </c>
      <c r="N1219">
        <v>0.822317051193585</v>
      </c>
      <c r="O1219">
        <v>11.4176626826029</v>
      </c>
      <c r="P1219">
        <v>261.454458178327</v>
      </c>
      <c r="Q1219">
        <v>0.142883102205485</v>
      </c>
    </row>
    <row r="1220" spans="1:17" hidden="1" x14ac:dyDescent="0.3">
      <c r="A1220" t="s">
        <v>2601</v>
      </c>
      <c r="B1220" t="s">
        <v>2602</v>
      </c>
      <c r="C1220" t="str">
        <f>IFERROR(VLOOKUP(Table1[[#This Row],[Ticker]],[1]!Table2[[Symbol]:[Industry]],2,FALSE),"-")</f>
        <v>-</v>
      </c>
      <c r="D1220" t="s">
        <v>750</v>
      </c>
      <c r="E1220">
        <v>1772.7415727349901</v>
      </c>
      <c r="F1220">
        <v>15.65</v>
      </c>
      <c r="G1220">
        <v>-66.031541111566597</v>
      </c>
      <c r="H1220">
        <v>-11.2970019722461</v>
      </c>
      <c r="I1220">
        <v>-31.534666920714699</v>
      </c>
      <c r="J1220">
        <v>-7.5390113633735503</v>
      </c>
      <c r="K1220">
        <v>16.6125380987312</v>
      </c>
      <c r="L1220">
        <v>17.733617364623498</v>
      </c>
      <c r="M1220">
        <v>42.494650615171999</v>
      </c>
      <c r="N1220">
        <v>0.39400161662961503</v>
      </c>
      <c r="O1220">
        <v>87.220447284344999</v>
      </c>
      <c r="P1220">
        <v>10.914245216158699</v>
      </c>
      <c r="Q1220">
        <v>8.4856266386824003E-2</v>
      </c>
    </row>
    <row r="1221" spans="1:17" hidden="1" x14ac:dyDescent="0.3">
      <c r="A1221" t="s">
        <v>2603</v>
      </c>
      <c r="B1221" t="s">
        <v>2604</v>
      </c>
      <c r="C1221" t="str">
        <f>IFERROR(VLOOKUP(Table1[[#This Row],[Ticker]],[1]!Table2[[Symbol]:[Industry]],2,FALSE),"-")</f>
        <v>-</v>
      </c>
      <c r="D1221" t="s">
        <v>177</v>
      </c>
      <c r="E1221">
        <v>1769.87737708499</v>
      </c>
      <c r="F1221">
        <v>431.05</v>
      </c>
      <c r="G1221">
        <v>-38.9637235300236</v>
      </c>
      <c r="H1221">
        <v>-8.8038449822191307</v>
      </c>
      <c r="I1221">
        <v>-35.9251477506442</v>
      </c>
      <c r="J1221">
        <v>-1.1663296385739801</v>
      </c>
      <c r="K1221">
        <v>445.71153464807298</v>
      </c>
      <c r="L1221">
        <v>488.75804029920198</v>
      </c>
      <c r="M1221">
        <v>60.745126340958301</v>
      </c>
      <c r="N1221">
        <v>1.70466127219597</v>
      </c>
      <c r="O1221">
        <v>48.706646560723797</v>
      </c>
      <c r="P1221">
        <v>6.6955445544554397</v>
      </c>
    </row>
    <row r="1222" spans="1:17" hidden="1" x14ac:dyDescent="0.3">
      <c r="A1222" t="s">
        <v>2605</v>
      </c>
      <c r="B1222" t="s">
        <v>2606</v>
      </c>
      <c r="C1222" t="str">
        <f>IFERROR(VLOOKUP(Table1[[#This Row],[Ticker]],[1]!Table2[[Symbol]:[Industry]],2,FALSE),"-")</f>
        <v>-</v>
      </c>
      <c r="D1222" t="s">
        <v>384</v>
      </c>
      <c r="E1222">
        <v>1768.892274</v>
      </c>
      <c r="F1222">
        <v>109.8</v>
      </c>
      <c r="G1222">
        <v>14.8845840525046</v>
      </c>
      <c r="H1222">
        <v>-4.8448498856163402</v>
      </c>
      <c r="I1222">
        <v>-0.86225606742095395</v>
      </c>
      <c r="J1222">
        <v>-3.3010751576322699</v>
      </c>
      <c r="K1222">
        <v>110.072349962929</v>
      </c>
      <c r="L1222">
        <v>99.148720530550705</v>
      </c>
      <c r="M1222">
        <v>45.170687915905802</v>
      </c>
      <c r="N1222">
        <v>0.25142796439005999</v>
      </c>
      <c r="O1222">
        <v>22.0400728597449</v>
      </c>
      <c r="P1222">
        <v>51.972318339100298</v>
      </c>
      <c r="Q1222">
        <v>0.119525819204315</v>
      </c>
    </row>
    <row r="1223" spans="1:17" hidden="1" x14ac:dyDescent="0.3">
      <c r="A1223" t="s">
        <v>2607</v>
      </c>
      <c r="B1223" t="s">
        <v>2608</v>
      </c>
      <c r="C1223" t="str">
        <f>IFERROR(VLOOKUP(Table1[[#This Row],[Ticker]],[1]!Table2[[Symbol]:[Industry]],2,FALSE),"-")</f>
        <v>-</v>
      </c>
      <c r="D1223" t="s">
        <v>138</v>
      </c>
      <c r="E1223">
        <v>1761.44916132</v>
      </c>
      <c r="F1223">
        <v>57.06</v>
      </c>
      <c r="G1223">
        <v>35.325393350825699</v>
      </c>
      <c r="H1223">
        <v>-12.345117785485799</v>
      </c>
      <c r="I1223">
        <v>-16.001896521712599</v>
      </c>
      <c r="J1223">
        <v>-5.8982947532219301</v>
      </c>
      <c r="K1223">
        <v>61.881840683414197</v>
      </c>
      <c r="L1223">
        <v>55.678759416989401</v>
      </c>
      <c r="M1223">
        <v>36.527737896919099</v>
      </c>
      <c r="N1223">
        <v>0.58513457278544501</v>
      </c>
      <c r="O1223">
        <v>37.101296880476603</v>
      </c>
      <c r="P1223">
        <v>102.699822380106</v>
      </c>
      <c r="Q1223">
        <v>0.14233412351685601</v>
      </c>
    </row>
    <row r="1224" spans="1:17" hidden="1" x14ac:dyDescent="0.3">
      <c r="A1224" t="s">
        <v>2609</v>
      </c>
      <c r="B1224" t="s">
        <v>2610</v>
      </c>
      <c r="C1224" t="str">
        <f>IFERROR(VLOOKUP(Table1[[#This Row],[Ticker]],[1]!Table2[[Symbol]:[Industry]],2,FALSE),"-")</f>
        <v>-</v>
      </c>
      <c r="D1224" t="s">
        <v>192</v>
      </c>
      <c r="E1224">
        <v>1758.6680215900001</v>
      </c>
      <c r="F1224">
        <v>2888.45</v>
      </c>
      <c r="G1224">
        <v>58.339933370620798</v>
      </c>
      <c r="H1224">
        <v>-9.31901928170074</v>
      </c>
      <c r="I1224">
        <v>56.212160654959</v>
      </c>
      <c r="J1224">
        <v>-4.4620584988768801</v>
      </c>
      <c r="K1224">
        <v>2677.9373937104901</v>
      </c>
      <c r="L1224">
        <v>2106.6226356874399</v>
      </c>
      <c r="M1224">
        <v>45.9563452445758</v>
      </c>
      <c r="N1224">
        <v>0.46530969670177103</v>
      </c>
      <c r="O1224">
        <v>19.4066021568661</v>
      </c>
      <c r="P1224">
        <v>113.76924215512101</v>
      </c>
      <c r="Q1224">
        <v>0.134102467244163</v>
      </c>
    </row>
    <row r="1225" spans="1:17" hidden="1" x14ac:dyDescent="0.3">
      <c r="A1225" t="s">
        <v>2611</v>
      </c>
      <c r="B1225" t="s">
        <v>2612</v>
      </c>
      <c r="C1225" t="str">
        <f>IFERROR(VLOOKUP(Table1[[#This Row],[Ticker]],[1]!Table2[[Symbol]:[Industry]],2,FALSE),"-")</f>
        <v>-</v>
      </c>
      <c r="D1225" t="s">
        <v>723</v>
      </c>
      <c r="E1225">
        <v>1753.187876573</v>
      </c>
      <c r="F1225">
        <v>197.33</v>
      </c>
      <c r="G1225">
        <v>-4.1373851514355202</v>
      </c>
      <c r="H1225">
        <v>0.49359682841160302</v>
      </c>
      <c r="I1225">
        <v>12.9682605897824</v>
      </c>
      <c r="J1225">
        <v>3.4030166478589599</v>
      </c>
      <c r="K1225">
        <v>191.35656448692399</v>
      </c>
      <c r="M1225">
        <v>50.017603482032001</v>
      </c>
      <c r="O1225">
        <v>16.5560229057923</v>
      </c>
      <c r="P1225">
        <v>42.992753623188399</v>
      </c>
    </row>
    <row r="1226" spans="1:17" hidden="1" x14ac:dyDescent="0.3">
      <c r="A1226" t="s">
        <v>2613</v>
      </c>
      <c r="B1226" t="s">
        <v>2614</v>
      </c>
      <c r="C1226" t="str">
        <f>IFERROR(VLOOKUP(Table1[[#This Row],[Ticker]],[1]!Table2[[Symbol]:[Industry]],2,FALSE),"-")</f>
        <v>-</v>
      </c>
      <c r="D1226" t="s">
        <v>1489</v>
      </c>
      <c r="E1226">
        <v>1746.6908156249999</v>
      </c>
      <c r="F1226">
        <v>246.75</v>
      </c>
      <c r="G1226">
        <v>15.123850697615699</v>
      </c>
      <c r="H1226">
        <v>-10.7179045087472</v>
      </c>
      <c r="I1226">
        <v>-10.1477652557823</v>
      </c>
      <c r="J1226">
        <v>-5.4919454951100803</v>
      </c>
      <c r="K1226">
        <v>249.41651554541701</v>
      </c>
      <c r="L1226">
        <v>221.18927510283601</v>
      </c>
      <c r="M1226">
        <v>50.269897204785003</v>
      </c>
      <c r="N1226">
        <v>0.43899158610134698</v>
      </c>
      <c r="O1226">
        <v>19.4083080040526</v>
      </c>
      <c r="P1226">
        <v>70.055134390075807</v>
      </c>
      <c r="Q1226">
        <v>0.20783149995019901</v>
      </c>
    </row>
    <row r="1227" spans="1:17" hidden="1" x14ac:dyDescent="0.3">
      <c r="A1227" t="s">
        <v>2615</v>
      </c>
      <c r="B1227" t="s">
        <v>2616</v>
      </c>
      <c r="C1227" t="str">
        <f>IFERROR(VLOOKUP(Table1[[#This Row],[Ticker]],[1]!Table2[[Symbol]:[Industry]],2,FALSE),"-")</f>
        <v>-</v>
      </c>
      <c r="D1227" t="s">
        <v>338</v>
      </c>
      <c r="E1227">
        <v>1739.590914545</v>
      </c>
      <c r="F1227">
        <v>972.95</v>
      </c>
      <c r="G1227">
        <v>-50.970715484440298</v>
      </c>
      <c r="H1227">
        <v>11.113467626978601</v>
      </c>
      <c r="I1227">
        <v>-6.2946949000294499</v>
      </c>
      <c r="J1227">
        <v>8.0956171781964592</v>
      </c>
      <c r="K1227">
        <v>870.944755738769</v>
      </c>
      <c r="L1227">
        <v>914.84190560366596</v>
      </c>
      <c r="M1227">
        <v>73.300736946364395</v>
      </c>
      <c r="N1227">
        <v>1.51670220033994</v>
      </c>
      <c r="O1227">
        <v>34.477619610463002</v>
      </c>
      <c r="P1227">
        <v>44.162098088605703</v>
      </c>
      <c r="Q1227">
        <v>-1.6828333406799999E-4</v>
      </c>
    </row>
    <row r="1228" spans="1:17" hidden="1" x14ac:dyDescent="0.3">
      <c r="A1228" t="s">
        <v>2617</v>
      </c>
      <c r="B1228" t="s">
        <v>2618</v>
      </c>
      <c r="C1228" t="str">
        <f>IFERROR(VLOOKUP(Table1[[#This Row],[Ticker]],[1]!Table2[[Symbol]:[Industry]],2,FALSE),"-")</f>
        <v>-</v>
      </c>
      <c r="D1228" t="s">
        <v>54</v>
      </c>
      <c r="E1228">
        <v>1739</v>
      </c>
      <c r="F1228">
        <v>20.66</v>
      </c>
      <c r="G1228">
        <v>106.048374717285</v>
      </c>
      <c r="H1228">
        <v>29.5514576153025</v>
      </c>
      <c r="I1228">
        <v>33.046801882026799</v>
      </c>
      <c r="J1228">
        <v>3.9153318585794801</v>
      </c>
      <c r="K1228">
        <v>16.291080647920399</v>
      </c>
      <c r="L1228">
        <v>13.6040125227641</v>
      </c>
      <c r="M1228">
        <v>75.640695318605495</v>
      </c>
      <c r="N1228">
        <v>2.8102863480223301</v>
      </c>
      <c r="O1228">
        <v>11.568247821878</v>
      </c>
      <c r="P1228">
        <v>184.96551724137899</v>
      </c>
    </row>
    <row r="1229" spans="1:17" hidden="1" x14ac:dyDescent="0.3">
      <c r="A1229" t="s">
        <v>2619</v>
      </c>
      <c r="B1229" t="s">
        <v>2620</v>
      </c>
      <c r="C1229" t="str">
        <f>IFERROR(VLOOKUP(Table1[[#This Row],[Ticker]],[1]!Table2[[Symbol]:[Industry]],2,FALSE),"-")</f>
        <v>-</v>
      </c>
      <c r="D1229" t="s">
        <v>257</v>
      </c>
      <c r="E1229">
        <v>1738.15605194</v>
      </c>
      <c r="F1229">
        <v>1278.2</v>
      </c>
      <c r="G1229">
        <v>-21.171721186129599</v>
      </c>
      <c r="H1229">
        <v>-9.4142525115593791</v>
      </c>
      <c r="I1229">
        <v>-26.273252709156299</v>
      </c>
      <c r="J1229">
        <v>-1.2845902644284699</v>
      </c>
      <c r="K1229">
        <v>1352.17826615442</v>
      </c>
      <c r="L1229">
        <v>1352.6004619728999</v>
      </c>
      <c r="M1229">
        <v>25.664724972495499</v>
      </c>
      <c r="N1229">
        <v>0.67296796141551096</v>
      </c>
      <c r="O1229">
        <v>38.475981849475801</v>
      </c>
      <c r="P1229">
        <v>25.068493150684901</v>
      </c>
      <c r="Q1229">
        <v>6.2610029967926001E-2</v>
      </c>
    </row>
    <row r="1230" spans="1:17" hidden="1" x14ac:dyDescent="0.3">
      <c r="A1230" t="s">
        <v>2621</v>
      </c>
      <c r="B1230" t="s">
        <v>2622</v>
      </c>
      <c r="C1230" t="str">
        <f>IFERROR(VLOOKUP(Table1[[#This Row],[Ticker]],[1]!Table2[[Symbol]:[Industry]],2,FALSE),"-")</f>
        <v>-</v>
      </c>
      <c r="D1230" t="s">
        <v>357</v>
      </c>
      <c r="E1230">
        <v>1735.0591298249999</v>
      </c>
      <c r="F1230">
        <v>199.45</v>
      </c>
      <c r="G1230">
        <v>19.1113515310475</v>
      </c>
      <c r="H1230">
        <v>-8.3129211030142205</v>
      </c>
      <c r="I1230">
        <v>-9.858688620993</v>
      </c>
      <c r="J1230">
        <v>-1.40700339114357</v>
      </c>
      <c r="K1230">
        <v>207.84864151706401</v>
      </c>
      <c r="L1230">
        <v>189.12786234946699</v>
      </c>
      <c r="M1230">
        <v>44.642113541092499</v>
      </c>
      <c r="N1230">
        <v>0.77819880143790499</v>
      </c>
      <c r="O1230">
        <v>21.584356981699599</v>
      </c>
      <c r="P1230">
        <v>71.569892473118202</v>
      </c>
      <c r="Q1230">
        <v>7.9489440888873997E-2</v>
      </c>
    </row>
    <row r="1231" spans="1:17" hidden="1" x14ac:dyDescent="0.3">
      <c r="A1231" t="s">
        <v>2623</v>
      </c>
      <c r="B1231" t="s">
        <v>2624</v>
      </c>
      <c r="C1231" t="str">
        <f>IFERROR(VLOOKUP(Table1[[#This Row],[Ticker]],[1]!Table2[[Symbol]:[Industry]],2,FALSE),"-")</f>
        <v>-</v>
      </c>
      <c r="D1231" t="s">
        <v>2256</v>
      </c>
      <c r="E1231">
        <v>1732.2841288</v>
      </c>
      <c r="F1231">
        <v>335.75</v>
      </c>
      <c r="G1231">
        <v>22.9302156833369</v>
      </c>
      <c r="H1231">
        <v>-0.38557067566379799</v>
      </c>
      <c r="I1231">
        <v>40.035861424554803</v>
      </c>
      <c r="J1231">
        <v>5.0092375439724499</v>
      </c>
      <c r="K1231">
        <v>337.29391119214301</v>
      </c>
      <c r="M1231">
        <v>50.479621469647903</v>
      </c>
      <c r="O1231">
        <v>24.125093075204699</v>
      </c>
      <c r="P1231">
        <v>60.645933014354</v>
      </c>
    </row>
    <row r="1232" spans="1:17" hidden="1" x14ac:dyDescent="0.3">
      <c r="A1232" t="s">
        <v>2625</v>
      </c>
      <c r="B1232" t="s">
        <v>2626</v>
      </c>
      <c r="C1232" t="str">
        <f>IFERROR(VLOOKUP(Table1[[#This Row],[Ticker]],[1]!Table2[[Symbol]:[Industry]],2,FALSE),"-")</f>
        <v>-</v>
      </c>
      <c r="D1232" t="s">
        <v>104</v>
      </c>
      <c r="E1232">
        <v>1728.1214640000001</v>
      </c>
      <c r="F1232">
        <v>315.3</v>
      </c>
      <c r="G1232">
        <v>-55.421024633363899</v>
      </c>
      <c r="H1232">
        <v>-11.7914289279722</v>
      </c>
      <c r="I1232">
        <v>-22.512760952856301</v>
      </c>
      <c r="J1232">
        <v>-5.9373699257519101</v>
      </c>
      <c r="K1232">
        <v>337.244551846121</v>
      </c>
      <c r="L1232">
        <v>343.16778118348299</v>
      </c>
      <c r="M1232">
        <v>23.081269510940999</v>
      </c>
      <c r="N1232">
        <v>0.73709776291387596</v>
      </c>
      <c r="O1232">
        <v>40.818268315889597</v>
      </c>
      <c r="P1232">
        <v>11.7886899485906</v>
      </c>
      <c r="Q1232">
        <v>6.7502538666301001E-2</v>
      </c>
    </row>
    <row r="1233" spans="1:17" x14ac:dyDescent="0.3">
      <c r="A1233" t="s">
        <v>2627</v>
      </c>
      <c r="B1233" t="s">
        <v>2628</v>
      </c>
      <c r="C1233" t="str">
        <f>IFERROR(VLOOKUP(Table1[[#This Row],[Ticker]],[1]!Table2[[Symbol]:[Industry]],2,FALSE),"-")</f>
        <v>-</v>
      </c>
      <c r="D1233" t="s">
        <v>573</v>
      </c>
      <c r="E1233">
        <v>1727.0430793769999</v>
      </c>
      <c r="F1233">
        <v>103.11</v>
      </c>
      <c r="G1233">
        <v>-70.722026104913894</v>
      </c>
      <c r="H1233">
        <v>-12.8059938610507</v>
      </c>
      <c r="I1233">
        <v>-27.2139035094206</v>
      </c>
      <c r="J1233">
        <v>-3.9183168428951798</v>
      </c>
      <c r="K1233">
        <v>107.146222638015</v>
      </c>
      <c r="L1233">
        <v>115.92935543343501</v>
      </c>
      <c r="M1233">
        <v>39.050312771673802</v>
      </c>
      <c r="N1233">
        <v>0.518422411244162</v>
      </c>
      <c r="O1233">
        <v>80.729318203859904</v>
      </c>
      <c r="P1233">
        <v>28.968105065665998</v>
      </c>
      <c r="Q1233">
        <v>-7.0045929766229004E-2</v>
      </c>
    </row>
    <row r="1234" spans="1:17" hidden="1" x14ac:dyDescent="0.3">
      <c r="A1234" t="s">
        <v>2629</v>
      </c>
      <c r="B1234" t="s">
        <v>2630</v>
      </c>
      <c r="C1234" t="str">
        <f>IFERROR(VLOOKUP(Table1[[#This Row],[Ticker]],[1]!Table2[[Symbol]:[Industry]],2,FALSE),"-")</f>
        <v>-</v>
      </c>
      <c r="D1234" t="s">
        <v>276</v>
      </c>
      <c r="E1234">
        <v>1726.5275999999999</v>
      </c>
      <c r="F1234">
        <v>313.8</v>
      </c>
      <c r="G1234">
        <v>131.10762208664499</v>
      </c>
      <c r="H1234">
        <v>-3.0435980038098598</v>
      </c>
      <c r="I1234">
        <v>63.579819132403301</v>
      </c>
      <c r="J1234">
        <v>-5.8612755951403797</v>
      </c>
      <c r="K1234">
        <v>299.295961076693</v>
      </c>
      <c r="L1234">
        <v>226.35463023857901</v>
      </c>
      <c r="M1234">
        <v>39.975843093925903</v>
      </c>
      <c r="N1234">
        <v>0.68081591558058796</v>
      </c>
      <c r="O1234">
        <v>14.7068196303377</v>
      </c>
      <c r="P1234">
        <v>185.792349726776</v>
      </c>
    </row>
    <row r="1235" spans="1:17" hidden="1" x14ac:dyDescent="0.3">
      <c r="A1235" t="s">
        <v>2631</v>
      </c>
      <c r="B1235" t="s">
        <v>2632</v>
      </c>
      <c r="C1235" t="str">
        <f>IFERROR(VLOOKUP(Table1[[#This Row],[Ticker]],[1]!Table2[[Symbol]:[Industry]],2,FALSE),"-")</f>
        <v>-</v>
      </c>
      <c r="D1235" t="s">
        <v>21</v>
      </c>
      <c r="E1235">
        <v>1716.9783820499999</v>
      </c>
      <c r="F1235">
        <v>1126.75</v>
      </c>
      <c r="G1235">
        <v>51.697276613904599</v>
      </c>
      <c r="H1235">
        <v>0.70286880678961305</v>
      </c>
      <c r="I1235">
        <v>21.923316476425601</v>
      </c>
      <c r="J1235">
        <v>0.327771825821838</v>
      </c>
      <c r="K1235">
        <v>1070.6800007177201</v>
      </c>
      <c r="L1235">
        <v>904.84118286723105</v>
      </c>
      <c r="M1235">
        <v>63.789775927376098</v>
      </c>
      <c r="N1235">
        <v>1.1557252759304899</v>
      </c>
      <c r="O1235">
        <v>11.1071666296871</v>
      </c>
      <c r="P1235">
        <v>97.623432430062195</v>
      </c>
      <c r="Q1235">
        <v>8.3699257574931005E-2</v>
      </c>
    </row>
    <row r="1236" spans="1:17" hidden="1" x14ac:dyDescent="0.3">
      <c r="A1236" t="s">
        <v>2633</v>
      </c>
      <c r="B1236" t="s">
        <v>2634</v>
      </c>
      <c r="C1236" t="str">
        <f>IFERROR(VLOOKUP(Table1[[#This Row],[Ticker]],[1]!Table2[[Symbol]:[Industry]],2,FALSE),"-")</f>
        <v>-</v>
      </c>
      <c r="D1236" t="s">
        <v>573</v>
      </c>
      <c r="E1236">
        <v>1714.6496972</v>
      </c>
      <c r="F1236">
        <v>509.5</v>
      </c>
      <c r="G1236">
        <v>-0.14113731346084499</v>
      </c>
      <c r="H1236">
        <v>14.437607467506201</v>
      </c>
      <c r="I1236">
        <v>31.5172620375679</v>
      </c>
      <c r="J1236">
        <v>-1.2895218833420301</v>
      </c>
      <c r="K1236">
        <v>469.37963821652301</v>
      </c>
      <c r="L1236">
        <v>404.77532740900199</v>
      </c>
      <c r="M1236">
        <v>45.133425041403903</v>
      </c>
      <c r="N1236">
        <v>1.1616936765136101</v>
      </c>
      <c r="O1236">
        <v>10.8537782139352</v>
      </c>
      <c r="P1236">
        <v>73.890784982935102</v>
      </c>
      <c r="Q1236">
        <v>-8.9737163918043997E-2</v>
      </c>
    </row>
    <row r="1237" spans="1:17" hidden="1" x14ac:dyDescent="0.3">
      <c r="A1237" t="s">
        <v>2635</v>
      </c>
      <c r="B1237" t="s">
        <v>2636</v>
      </c>
      <c r="C1237" t="str">
        <f>IFERROR(VLOOKUP(Table1[[#This Row],[Ticker]],[1]!Table2[[Symbol]:[Industry]],2,FALSE),"-")</f>
        <v>-</v>
      </c>
      <c r="D1237" t="s">
        <v>573</v>
      </c>
      <c r="E1237">
        <v>1709.1235965200001</v>
      </c>
      <c r="F1237">
        <v>1312.6</v>
      </c>
      <c r="G1237">
        <v>-14.357166286139901</v>
      </c>
      <c r="H1237">
        <v>-1.8475914617803799</v>
      </c>
      <c r="I1237">
        <v>-22.905035589561599</v>
      </c>
      <c r="J1237">
        <v>-6.7433740665386601</v>
      </c>
      <c r="K1237">
        <v>1368.97286585037</v>
      </c>
      <c r="L1237">
        <v>1320.9068171614999</v>
      </c>
      <c r="M1237">
        <v>29.8631334844696</v>
      </c>
      <c r="N1237">
        <v>0.65062718390757701</v>
      </c>
      <c r="O1237">
        <v>18.314795063233198</v>
      </c>
      <c r="P1237">
        <v>28.7052017453546</v>
      </c>
      <c r="Q1237">
        <v>-4.8998734173953999E-2</v>
      </c>
    </row>
    <row r="1238" spans="1:17" hidden="1" x14ac:dyDescent="0.3">
      <c r="A1238" t="s">
        <v>2637</v>
      </c>
      <c r="B1238" t="s">
        <v>2638</v>
      </c>
      <c r="C1238" t="str">
        <f>IFERROR(VLOOKUP(Table1[[#This Row],[Ticker]],[1]!Table2[[Symbol]:[Industry]],2,FALSE),"-")</f>
        <v>-</v>
      </c>
      <c r="D1238" t="s">
        <v>54</v>
      </c>
      <c r="E1238">
        <v>1707.450907145</v>
      </c>
      <c r="F1238">
        <v>816.95</v>
      </c>
      <c r="G1238">
        <v>79.8120594590048</v>
      </c>
      <c r="H1238">
        <v>0.211776441139685</v>
      </c>
      <c r="I1238">
        <v>27.868902129151198</v>
      </c>
      <c r="J1238">
        <v>-1.0963357390125199</v>
      </c>
      <c r="K1238">
        <v>767.21005876338904</v>
      </c>
      <c r="L1238">
        <v>601.662942600836</v>
      </c>
      <c r="M1238">
        <v>47.776204982993001</v>
      </c>
      <c r="N1238">
        <v>0.56670220207546795</v>
      </c>
      <c r="O1238">
        <v>10.147499846991799</v>
      </c>
      <c r="P1238">
        <v>162.17907573812499</v>
      </c>
      <c r="Q1238">
        <v>7.4856945048112994E-2</v>
      </c>
    </row>
    <row r="1239" spans="1:17" hidden="1" x14ac:dyDescent="0.3">
      <c r="A1239" t="s">
        <v>2639</v>
      </c>
      <c r="B1239" t="s">
        <v>2640</v>
      </c>
      <c r="C1239" t="str">
        <f>IFERROR(VLOOKUP(Table1[[#This Row],[Ticker]],[1]!Table2[[Symbol]:[Industry]],2,FALSE),"-")</f>
        <v>-</v>
      </c>
      <c r="D1239" t="s">
        <v>627</v>
      </c>
      <c r="E1239">
        <v>1701.0937799999999</v>
      </c>
      <c r="F1239">
        <v>1461.3</v>
      </c>
      <c r="G1239">
        <v>41.6900833612507</v>
      </c>
      <c r="H1239">
        <v>10.639189104390599</v>
      </c>
      <c r="I1239">
        <v>63.386805280632203</v>
      </c>
      <c r="J1239">
        <v>-3.6965302127180499</v>
      </c>
      <c r="K1239">
        <v>1206.3564454879699</v>
      </c>
      <c r="L1239">
        <v>953.61785778630099</v>
      </c>
      <c r="M1239">
        <v>54.219977380712301</v>
      </c>
      <c r="N1239">
        <v>0.68901005607097099</v>
      </c>
      <c r="O1239">
        <v>6.0562512831040696</v>
      </c>
      <c r="P1239">
        <v>107.408984458164</v>
      </c>
    </row>
    <row r="1240" spans="1:17" hidden="1" x14ac:dyDescent="0.3">
      <c r="A1240" t="s">
        <v>2641</v>
      </c>
      <c r="B1240" t="s">
        <v>2642</v>
      </c>
      <c r="C1240" t="str">
        <f>IFERROR(VLOOKUP(Table1[[#This Row],[Ticker]],[1]!Table2[[Symbol]:[Industry]],2,FALSE),"-")</f>
        <v>-</v>
      </c>
      <c r="D1240" t="s">
        <v>2643</v>
      </c>
      <c r="E1240">
        <v>1700.32858715</v>
      </c>
      <c r="F1240">
        <v>1621.15</v>
      </c>
      <c r="G1240">
        <v>514.911212535922</v>
      </c>
      <c r="H1240">
        <v>6.0872845366014499</v>
      </c>
      <c r="I1240">
        <v>89.937106458860896</v>
      </c>
      <c r="J1240">
        <v>6.7234610687693896</v>
      </c>
      <c r="K1240">
        <v>1426.2434388034501</v>
      </c>
      <c r="M1240">
        <v>52.3158095787118</v>
      </c>
      <c r="N1240">
        <v>0.60031821930474905</v>
      </c>
      <c r="O1240">
        <v>11.6152114239891</v>
      </c>
      <c r="P1240">
        <v>577.17209690893901</v>
      </c>
    </row>
    <row r="1241" spans="1:17" hidden="1" x14ac:dyDescent="0.3">
      <c r="A1241" t="s">
        <v>2644</v>
      </c>
      <c r="B1241" t="s">
        <v>2645</v>
      </c>
      <c r="C1241" t="str">
        <f>IFERROR(VLOOKUP(Table1[[#This Row],[Ticker]],[1]!Table2[[Symbol]:[Industry]],2,FALSE),"-")</f>
        <v>-</v>
      </c>
      <c r="D1241" t="s">
        <v>46</v>
      </c>
      <c r="E1241">
        <v>1693.9829999999999</v>
      </c>
      <c r="F1241">
        <v>429.4</v>
      </c>
      <c r="G1241">
        <v>8.3386014929271504</v>
      </c>
      <c r="H1241">
        <v>-1.4701768422013599</v>
      </c>
      <c r="I1241">
        <v>49.475898920498999</v>
      </c>
      <c r="J1241">
        <v>2.9959710241683002</v>
      </c>
      <c r="K1241">
        <v>418.86930211999203</v>
      </c>
      <c r="L1241">
        <v>354.973146259099</v>
      </c>
      <c r="M1241">
        <v>52.317759479875001</v>
      </c>
      <c r="N1241">
        <v>0.60531737803755703</v>
      </c>
      <c r="O1241">
        <v>15.8476944573823</v>
      </c>
      <c r="P1241">
        <v>86.573973495546298</v>
      </c>
      <c r="Q1241">
        <v>7.4742541487992004E-2</v>
      </c>
    </row>
    <row r="1242" spans="1:17" hidden="1" x14ac:dyDescent="0.3">
      <c r="A1242" t="s">
        <v>2646</v>
      </c>
      <c r="B1242" t="s">
        <v>2647</v>
      </c>
      <c r="C1242" t="str">
        <f>IFERROR(VLOOKUP(Table1[[#This Row],[Ticker]],[1]!Table2[[Symbol]:[Industry]],2,FALSE),"-")</f>
        <v>-</v>
      </c>
      <c r="D1242" t="s">
        <v>627</v>
      </c>
      <c r="E1242">
        <v>1692.3029750000001</v>
      </c>
      <c r="F1242">
        <v>62.47</v>
      </c>
      <c r="G1242">
        <v>-1.7907569928935401</v>
      </c>
      <c r="H1242">
        <v>6.47073125049394</v>
      </c>
      <c r="I1242">
        <v>-26.496597435713099</v>
      </c>
      <c r="J1242">
        <v>-9.0353919703058896</v>
      </c>
      <c r="K1242">
        <v>60.147196946634402</v>
      </c>
      <c r="L1242">
        <v>56.728653562932003</v>
      </c>
      <c r="M1242">
        <v>29.188193916460101</v>
      </c>
      <c r="N1242">
        <v>1.60211350856889</v>
      </c>
      <c r="O1242">
        <v>24.859932767728498</v>
      </c>
      <c r="P1242">
        <v>43.444316877152701</v>
      </c>
      <c r="Q1242">
        <v>7.1071011628524999E-2</v>
      </c>
    </row>
    <row r="1243" spans="1:17" hidden="1" x14ac:dyDescent="0.3">
      <c r="A1243" t="s">
        <v>2648</v>
      </c>
      <c r="B1243" t="s">
        <v>2649</v>
      </c>
      <c r="C1243" t="str">
        <f>IFERROR(VLOOKUP(Table1[[#This Row],[Ticker]],[1]!Table2[[Symbol]:[Industry]],2,FALSE),"-")</f>
        <v>-</v>
      </c>
      <c r="D1243" t="s">
        <v>72</v>
      </c>
      <c r="E1243">
        <v>1690.5044263499999</v>
      </c>
      <c r="F1243">
        <v>54999.9</v>
      </c>
      <c r="G1243">
        <v>187.760728702508</v>
      </c>
      <c r="H1243">
        <v>-1.30355721810686</v>
      </c>
      <c r="I1243">
        <v>94.586527197047801</v>
      </c>
      <c r="J1243">
        <v>-3.2500615661447401</v>
      </c>
      <c r="K1243">
        <v>51664.805036535698</v>
      </c>
      <c r="L1243">
        <v>36629.820147078099</v>
      </c>
      <c r="M1243">
        <v>45.688268125110497</v>
      </c>
      <c r="N1243">
        <v>0.58739681074706396</v>
      </c>
      <c r="O1243">
        <v>21.816585121063799</v>
      </c>
      <c r="P1243">
        <v>241.61428571428499</v>
      </c>
      <c r="Q1243">
        <v>9.7163306001639999E-2</v>
      </c>
    </row>
    <row r="1244" spans="1:17" hidden="1" x14ac:dyDescent="0.3">
      <c r="A1244" t="s">
        <v>2650</v>
      </c>
      <c r="B1244" t="s">
        <v>2651</v>
      </c>
      <c r="C1244" t="str">
        <f>IFERROR(VLOOKUP(Table1[[#This Row],[Ticker]],[1]!Table2[[Symbol]:[Industry]],2,FALSE),"-")</f>
        <v>-</v>
      </c>
      <c r="D1244" t="s">
        <v>54</v>
      </c>
      <c r="E1244">
        <v>1689.8158682999999</v>
      </c>
      <c r="F1244">
        <v>1757.7</v>
      </c>
      <c r="G1244">
        <v>49.272931978206202</v>
      </c>
      <c r="H1244">
        <v>35.5256469438728</v>
      </c>
      <c r="I1244">
        <v>27.796491500974401</v>
      </c>
      <c r="J1244">
        <v>28.557684134519501</v>
      </c>
      <c r="K1244">
        <v>1363.0689333453699</v>
      </c>
      <c r="L1244">
        <v>1247.9693225322701</v>
      </c>
      <c r="M1244">
        <v>87.848052074981098</v>
      </c>
      <c r="N1244">
        <v>1.7971217971217901</v>
      </c>
      <c r="O1244">
        <v>1.8376287193491301</v>
      </c>
      <c r="P1244">
        <v>96.974281391830502</v>
      </c>
      <c r="Q1244">
        <v>0.13351836330691499</v>
      </c>
    </row>
    <row r="1245" spans="1:17" hidden="1" x14ac:dyDescent="0.3">
      <c r="A1245" t="s">
        <v>2652</v>
      </c>
      <c r="B1245" t="s">
        <v>2653</v>
      </c>
      <c r="C1245" t="str">
        <f>IFERROR(VLOOKUP(Table1[[#This Row],[Ticker]],[1]!Table2[[Symbol]:[Industry]],2,FALSE),"-")</f>
        <v>-</v>
      </c>
      <c r="D1245" t="s">
        <v>118</v>
      </c>
      <c r="E1245">
        <v>1688.0391414600001</v>
      </c>
      <c r="F1245">
        <v>57.19</v>
      </c>
      <c r="G1245">
        <v>-13.5062452474843</v>
      </c>
      <c r="H1245">
        <v>-4.3609788223516999</v>
      </c>
      <c r="I1245">
        <v>-35.7807780762951</v>
      </c>
      <c r="J1245">
        <v>-0.34905392884501901</v>
      </c>
      <c r="K1245">
        <v>57.844628913373803</v>
      </c>
      <c r="L1245">
        <v>57.934200855914597</v>
      </c>
      <c r="M1245">
        <v>39.924176466928103</v>
      </c>
      <c r="N1245">
        <v>1.22442915445963</v>
      </c>
      <c r="O1245">
        <v>50.900507081657601</v>
      </c>
      <c r="P1245">
        <v>26.708762601085599</v>
      </c>
      <c r="Q1245">
        <v>8.1955411845871004E-2</v>
      </c>
    </row>
    <row r="1246" spans="1:17" hidden="1" x14ac:dyDescent="0.3">
      <c r="A1246" t="s">
        <v>2654</v>
      </c>
      <c r="B1246" t="s">
        <v>2655</v>
      </c>
      <c r="C1246" t="str">
        <f>IFERROR(VLOOKUP(Table1[[#This Row],[Ticker]],[1]!Table2[[Symbol]:[Industry]],2,FALSE),"-")</f>
        <v>-</v>
      </c>
      <c r="D1246" t="s">
        <v>124</v>
      </c>
      <c r="E1246">
        <v>1687.45463376</v>
      </c>
      <c r="F1246">
        <v>16384.2</v>
      </c>
      <c r="G1246">
        <v>450.57376296419397</v>
      </c>
      <c r="H1246">
        <v>88.917356914389202</v>
      </c>
      <c r="I1246">
        <v>183.31553695215399</v>
      </c>
      <c r="J1246">
        <v>18.4464190232544</v>
      </c>
      <c r="K1246">
        <v>10752.294056597901</v>
      </c>
      <c r="L1246">
        <v>6931.5739419526499</v>
      </c>
      <c r="M1246">
        <v>79.355669328053906</v>
      </c>
      <c r="N1246">
        <v>1.53042804945919</v>
      </c>
      <c r="O1246">
        <v>7.0717520538079199</v>
      </c>
      <c r="P1246">
        <v>528.83131836499695</v>
      </c>
      <c r="Q1246">
        <v>0.16754483405370099</v>
      </c>
    </row>
    <row r="1247" spans="1:17" hidden="1" x14ac:dyDescent="0.3">
      <c r="A1247" t="s">
        <v>2656</v>
      </c>
      <c r="B1247" t="s">
        <v>2657</v>
      </c>
      <c r="C1247" t="str">
        <f>IFERROR(VLOOKUP(Table1[[#This Row],[Ticker]],[1]!Table2[[Symbol]:[Industry]],2,FALSE),"-")</f>
        <v>-</v>
      </c>
      <c r="D1247" t="s">
        <v>204</v>
      </c>
      <c r="E1247">
        <v>1681.4928</v>
      </c>
      <c r="F1247">
        <v>1347.35</v>
      </c>
      <c r="G1247">
        <v>35.547757492951099</v>
      </c>
      <c r="H1247">
        <v>1.2229898459402</v>
      </c>
      <c r="I1247">
        <v>19.489968216815299</v>
      </c>
      <c r="J1247">
        <v>0.76298703289175196</v>
      </c>
      <c r="K1247">
        <v>1225.47424993187</v>
      </c>
      <c r="L1247">
        <v>1069.30357410077</v>
      </c>
      <c r="M1247">
        <v>64.272238627061299</v>
      </c>
      <c r="N1247">
        <v>0.670170689340018</v>
      </c>
      <c r="O1247">
        <v>11.329647085018699</v>
      </c>
      <c r="P1247">
        <v>79.898524601108207</v>
      </c>
      <c r="Q1247">
        <v>4.6751625286180001E-2</v>
      </c>
    </row>
    <row r="1248" spans="1:17" hidden="1" x14ac:dyDescent="0.3">
      <c r="A1248" t="s">
        <v>2658</v>
      </c>
      <c r="B1248" t="s">
        <v>2659</v>
      </c>
      <c r="C1248" t="str">
        <f>IFERROR(VLOOKUP(Table1[[#This Row],[Ticker]],[1]!Table2[[Symbol]:[Industry]],2,FALSE),"-")</f>
        <v>-</v>
      </c>
      <c r="D1248" t="s">
        <v>750</v>
      </c>
      <c r="E1248">
        <v>1679.411279936</v>
      </c>
      <c r="F1248">
        <v>8.32</v>
      </c>
      <c r="G1248">
        <v>-75.863956599606098</v>
      </c>
      <c r="H1248">
        <v>13.328038991805601</v>
      </c>
      <c r="I1248">
        <v>-66.866082430297595</v>
      </c>
      <c r="J1248">
        <v>-1.07194549511008</v>
      </c>
      <c r="K1248">
        <v>10.805641519253401</v>
      </c>
      <c r="L1248">
        <v>16.086618709492601</v>
      </c>
      <c r="M1248">
        <v>93.2181388600373</v>
      </c>
      <c r="N1248">
        <v>0.36261554524422901</v>
      </c>
      <c r="O1248">
        <v>175.84134615384599</v>
      </c>
      <c r="P1248">
        <v>22.352941176470502</v>
      </c>
      <c r="Q1248">
        <v>-7.3522096277099996E-3</v>
      </c>
    </row>
    <row r="1249" spans="1:17" hidden="1" x14ac:dyDescent="0.3">
      <c r="A1249" t="s">
        <v>2660</v>
      </c>
      <c r="B1249" t="s">
        <v>2661</v>
      </c>
      <c r="C1249" t="str">
        <f>IFERROR(VLOOKUP(Table1[[#This Row],[Ticker]],[1]!Table2[[Symbol]:[Industry]],2,FALSE),"-")</f>
        <v>-</v>
      </c>
      <c r="D1249" t="s">
        <v>135</v>
      </c>
      <c r="E1249">
        <v>1660.5190882950001</v>
      </c>
      <c r="F1249">
        <v>745.95</v>
      </c>
      <c r="G1249">
        <v>-10.828379027690801</v>
      </c>
      <c r="H1249">
        <v>5.8062443235760597</v>
      </c>
      <c r="I1249">
        <v>27.705395690851599</v>
      </c>
      <c r="J1249">
        <v>-3.8385906146963702</v>
      </c>
      <c r="K1249">
        <v>658.38848893953798</v>
      </c>
      <c r="L1249">
        <v>601.14094107406595</v>
      </c>
      <c r="M1249">
        <v>63.088277174207803</v>
      </c>
      <c r="N1249">
        <v>2.1155031505419299</v>
      </c>
      <c r="O1249">
        <v>5.3689925598230301</v>
      </c>
      <c r="P1249">
        <v>49.4141211817726</v>
      </c>
      <c r="Q1249">
        <v>-8.327783806972E-2</v>
      </c>
    </row>
    <row r="1250" spans="1:17" hidden="1" x14ac:dyDescent="0.3">
      <c r="A1250" t="s">
        <v>2662</v>
      </c>
      <c r="B1250" t="s">
        <v>2663</v>
      </c>
      <c r="C1250" t="str">
        <f>IFERROR(VLOOKUP(Table1[[#This Row],[Ticker]],[1]!Table2[[Symbol]:[Industry]],2,FALSE),"-")</f>
        <v>-</v>
      </c>
      <c r="D1250" t="s">
        <v>124</v>
      </c>
      <c r="E1250">
        <v>1658.662260024</v>
      </c>
      <c r="F1250">
        <v>179.13</v>
      </c>
      <c r="G1250">
        <v>27.411012079922699</v>
      </c>
      <c r="H1250">
        <v>-4.5817357797747604</v>
      </c>
      <c r="I1250">
        <v>-38.010474460803202</v>
      </c>
      <c r="J1250">
        <v>-5.4997529817410902</v>
      </c>
      <c r="K1250">
        <v>182.83104263772199</v>
      </c>
      <c r="L1250">
        <v>166.990341027369</v>
      </c>
      <c r="M1250">
        <v>45.232494542028398</v>
      </c>
      <c r="N1250">
        <v>0.46181544189151802</v>
      </c>
      <c r="O1250">
        <v>49.360799419415997</v>
      </c>
      <c r="P1250">
        <v>97.171161254815601</v>
      </c>
      <c r="Q1250">
        <v>8.8088987223696E-2</v>
      </c>
    </row>
    <row r="1251" spans="1:17" hidden="1" x14ac:dyDescent="0.3">
      <c r="A1251" t="s">
        <v>2664</v>
      </c>
      <c r="B1251" t="s">
        <v>2665</v>
      </c>
      <c r="C1251" t="str">
        <f>IFERROR(VLOOKUP(Table1[[#This Row],[Ticker]],[1]!Table2[[Symbol]:[Industry]],2,FALSE),"-")</f>
        <v>-</v>
      </c>
      <c r="D1251" t="s">
        <v>298</v>
      </c>
      <c r="E1251">
        <v>1654.918495596</v>
      </c>
      <c r="F1251">
        <v>29.86</v>
      </c>
      <c r="G1251">
        <v>-48.032943964033201</v>
      </c>
      <c r="H1251">
        <v>-7.6054729655734503</v>
      </c>
      <c r="I1251">
        <v>-30.701312087738199</v>
      </c>
      <c r="J1251">
        <v>-3.4667675015825599</v>
      </c>
      <c r="K1251">
        <v>30.948236097206699</v>
      </c>
      <c r="L1251">
        <v>31.885349025492701</v>
      </c>
      <c r="M1251">
        <v>35.335939971400997</v>
      </c>
      <c r="N1251">
        <v>0.50686812420781102</v>
      </c>
      <c r="O1251">
        <v>53.382451440053501</v>
      </c>
      <c r="P1251">
        <v>32.711111111111101</v>
      </c>
      <c r="Q1251">
        <v>-3.3343668832301998E-2</v>
      </c>
    </row>
    <row r="1252" spans="1:17" hidden="1" x14ac:dyDescent="0.3">
      <c r="A1252" t="s">
        <v>2666</v>
      </c>
      <c r="B1252" t="s">
        <v>2667</v>
      </c>
      <c r="C1252" t="str">
        <f>IFERROR(VLOOKUP(Table1[[#This Row],[Ticker]],[1]!Table2[[Symbol]:[Industry]],2,FALSE),"-")</f>
        <v>-</v>
      </c>
      <c r="D1252" t="s">
        <v>127</v>
      </c>
      <c r="E1252">
        <v>1653.93154587</v>
      </c>
      <c r="F1252">
        <v>13.81</v>
      </c>
      <c r="G1252">
        <v>3.3640406938209502</v>
      </c>
      <c r="H1252">
        <v>-2.34121060802403</v>
      </c>
      <c r="I1252">
        <v>-20.585683315983001</v>
      </c>
      <c r="J1252">
        <v>1.87790701226455</v>
      </c>
      <c r="K1252">
        <v>13.637138114850099</v>
      </c>
      <c r="L1252">
        <v>13.4159269794221</v>
      </c>
      <c r="M1252">
        <v>52.960063042050997</v>
      </c>
      <c r="N1252">
        <v>0.87002779773542305</v>
      </c>
      <c r="O1252">
        <v>33.236784938450299</v>
      </c>
      <c r="P1252">
        <v>77.051282051282001</v>
      </c>
      <c r="Q1252">
        <v>5.5750820216517998E-2</v>
      </c>
    </row>
    <row r="1253" spans="1:17" hidden="1" x14ac:dyDescent="0.3">
      <c r="A1253" t="s">
        <v>2668</v>
      </c>
      <c r="B1253" t="s">
        <v>2669</v>
      </c>
      <c r="C1253" t="str">
        <f>IFERROR(VLOOKUP(Table1[[#This Row],[Ticker]],[1]!Table2[[Symbol]:[Industry]],2,FALSE),"-")</f>
        <v>-</v>
      </c>
      <c r="D1253" t="s">
        <v>405</v>
      </c>
      <c r="E1253">
        <v>1652.7900477850001</v>
      </c>
      <c r="F1253">
        <v>529.45000000000005</v>
      </c>
      <c r="G1253">
        <v>-11.924663646782699</v>
      </c>
      <c r="H1253">
        <v>6.9500838789890498</v>
      </c>
      <c r="I1253">
        <v>-18.093753877893</v>
      </c>
      <c r="J1253">
        <v>-0.67556950417009998</v>
      </c>
      <c r="K1253">
        <v>504.30014712105498</v>
      </c>
      <c r="L1253">
        <v>504.677302820732</v>
      </c>
      <c r="M1253">
        <v>63.540256774912997</v>
      </c>
      <c r="N1253">
        <v>1.49261566932544</v>
      </c>
      <c r="O1253">
        <v>43.252431768816699</v>
      </c>
      <c r="P1253">
        <v>31.051980198019798</v>
      </c>
      <c r="Q1253">
        <v>-1.2661812583390001E-3</v>
      </c>
    </row>
    <row r="1254" spans="1:17" hidden="1" x14ac:dyDescent="0.3">
      <c r="A1254" t="s">
        <v>2670</v>
      </c>
      <c r="B1254" t="s">
        <v>2671</v>
      </c>
      <c r="C1254" t="str">
        <f>IFERROR(VLOOKUP(Table1[[#This Row],[Ticker]],[1]!Table2[[Symbol]:[Industry]],2,FALSE),"-")</f>
        <v>-</v>
      </c>
      <c r="D1254" t="s">
        <v>443</v>
      </c>
      <c r="E1254">
        <v>1635.0510909</v>
      </c>
      <c r="F1254">
        <v>10.52</v>
      </c>
      <c r="G1254">
        <v>-49.142834073923297</v>
      </c>
      <c r="H1254">
        <v>-8.84620522325487</v>
      </c>
      <c r="I1254">
        <v>-34.744651872882699</v>
      </c>
      <c r="J1254">
        <v>-9.8670202532455207</v>
      </c>
      <c r="K1254">
        <v>11.0050919843973</v>
      </c>
      <c r="L1254">
        <v>11.9243504211142</v>
      </c>
      <c r="M1254">
        <v>44.9601273042367</v>
      </c>
      <c r="N1254">
        <v>2.2392589452110001</v>
      </c>
      <c r="O1254">
        <v>60.0126742712294</v>
      </c>
      <c r="P1254">
        <v>6.2626262626262497</v>
      </c>
      <c r="Q1254">
        <v>0.10624365166694701</v>
      </c>
    </row>
    <row r="1255" spans="1:17" hidden="1" x14ac:dyDescent="0.3">
      <c r="A1255" t="s">
        <v>2672</v>
      </c>
      <c r="B1255" t="s">
        <v>2673</v>
      </c>
      <c r="C1255" t="str">
        <f>IFERROR(VLOOKUP(Table1[[#This Row],[Ticker]],[1]!Table2[[Symbol]:[Industry]],2,FALSE),"-")</f>
        <v>-</v>
      </c>
      <c r="D1255" t="s">
        <v>132</v>
      </c>
      <c r="E1255">
        <v>1634.6731104</v>
      </c>
      <c r="F1255">
        <v>2349.6</v>
      </c>
      <c r="G1255">
        <v>218.850037918948</v>
      </c>
      <c r="H1255">
        <v>13.006283061574999</v>
      </c>
      <c r="I1255">
        <v>143.39236144216099</v>
      </c>
      <c r="J1255">
        <v>-8.6703146631550094</v>
      </c>
      <c r="K1255">
        <v>2029.5044859552199</v>
      </c>
      <c r="L1255">
        <v>1490.3348297816899</v>
      </c>
      <c r="M1255">
        <v>60.750077612291598</v>
      </c>
      <c r="N1255">
        <v>1.8311822490323699</v>
      </c>
      <c r="O1255">
        <v>11.2529792305073</v>
      </c>
      <c r="P1255">
        <v>314.57432730480798</v>
      </c>
      <c r="Q1255">
        <v>0.237508681703436</v>
      </c>
    </row>
    <row r="1256" spans="1:17" hidden="1" x14ac:dyDescent="0.3">
      <c r="A1256" t="s">
        <v>2674</v>
      </c>
      <c r="B1256" t="s">
        <v>2675</v>
      </c>
      <c r="C1256" t="str">
        <f>IFERROR(VLOOKUP(Table1[[#This Row],[Ticker]],[1]!Table2[[Symbol]:[Industry]],2,FALSE),"-")</f>
        <v>-</v>
      </c>
      <c r="D1256" t="s">
        <v>118</v>
      </c>
      <c r="E1256">
        <v>1628.2730964330001</v>
      </c>
      <c r="F1256">
        <v>15.11</v>
      </c>
      <c r="G1256">
        <v>-3.24581244358497</v>
      </c>
      <c r="H1256">
        <v>-7.1764609448149397</v>
      </c>
      <c r="I1256">
        <v>-40.973604941346899</v>
      </c>
      <c r="J1256">
        <v>-2.2977519467229799</v>
      </c>
      <c r="K1256">
        <v>16.3983598892349</v>
      </c>
      <c r="L1256">
        <v>16.653229118508701</v>
      </c>
      <c r="M1256">
        <v>33.876003249850299</v>
      </c>
      <c r="N1256">
        <v>0.77648011742690504</v>
      </c>
      <c r="O1256">
        <v>74.421882542324397</v>
      </c>
      <c r="P1256">
        <v>28.211373896195401</v>
      </c>
      <c r="Q1256">
        <v>3.0547865204326001E-2</v>
      </c>
    </row>
    <row r="1257" spans="1:17" hidden="1" x14ac:dyDescent="0.3">
      <c r="A1257" t="s">
        <v>2676</v>
      </c>
      <c r="B1257" t="s">
        <v>2677</v>
      </c>
      <c r="C1257" t="str">
        <f>IFERROR(VLOOKUP(Table1[[#This Row],[Ticker]],[1]!Table2[[Symbol]:[Industry]],2,FALSE),"-")</f>
        <v>-</v>
      </c>
      <c r="D1257" t="s">
        <v>257</v>
      </c>
      <c r="E1257">
        <v>1628.1849999999999</v>
      </c>
      <c r="F1257">
        <v>1252.45</v>
      </c>
      <c r="G1257">
        <v>36.938555967463898</v>
      </c>
      <c r="H1257">
        <v>-1.58348171659429</v>
      </c>
      <c r="I1257">
        <v>37.123617308627402</v>
      </c>
      <c r="J1257">
        <v>-3.61774702182763</v>
      </c>
      <c r="K1257">
        <v>1272.9426514904701</v>
      </c>
      <c r="L1257">
        <v>1048.86556451211</v>
      </c>
      <c r="M1257">
        <v>40.402462396242498</v>
      </c>
      <c r="N1257">
        <v>0.36570420662182701</v>
      </c>
      <c r="O1257">
        <v>25.346321210427501</v>
      </c>
      <c r="P1257">
        <v>98.943689937256707</v>
      </c>
      <c r="Q1257">
        <v>7.3497967452483007E-2</v>
      </c>
    </row>
    <row r="1258" spans="1:17" hidden="1" x14ac:dyDescent="0.3">
      <c r="A1258" t="s">
        <v>2678</v>
      </c>
      <c r="B1258" t="s">
        <v>2679</v>
      </c>
      <c r="C1258" t="str">
        <f>IFERROR(VLOOKUP(Table1[[#This Row],[Ticker]],[1]!Table2[[Symbol]:[Industry]],2,FALSE),"-")</f>
        <v>-</v>
      </c>
      <c r="D1258" t="s">
        <v>603</v>
      </c>
      <c r="E1258">
        <v>1627.7598172</v>
      </c>
      <c r="F1258">
        <v>272.8</v>
      </c>
      <c r="G1258">
        <v>-12.624804448480701</v>
      </c>
      <c r="H1258">
        <v>-5.5792371876035602</v>
      </c>
      <c r="I1258">
        <v>-2.0659563126929199</v>
      </c>
      <c r="J1258">
        <v>-1.7300807784738801</v>
      </c>
      <c r="K1258">
        <v>256.23492416829498</v>
      </c>
      <c r="L1258">
        <v>237.38620778852001</v>
      </c>
      <c r="M1258">
        <v>57.1252023692387</v>
      </c>
      <c r="N1258">
        <v>0.839440332537983</v>
      </c>
      <c r="O1258">
        <v>12.9032258064516</v>
      </c>
      <c r="P1258">
        <v>42.0833333333333</v>
      </c>
      <c r="Q1258">
        <v>-5.0404022795180001E-3</v>
      </c>
    </row>
    <row r="1259" spans="1:17" hidden="1" x14ac:dyDescent="0.3">
      <c r="A1259" t="s">
        <v>2680</v>
      </c>
      <c r="B1259" t="s">
        <v>2681</v>
      </c>
      <c r="C1259" t="str">
        <f>IFERROR(VLOOKUP(Table1[[#This Row],[Ticker]],[1]!Table2[[Symbol]:[Industry]],2,FALSE),"-")</f>
        <v>-</v>
      </c>
      <c r="D1259" t="s">
        <v>252</v>
      </c>
      <c r="E1259">
        <v>1624.1449319999999</v>
      </c>
      <c r="F1259">
        <v>898.35</v>
      </c>
      <c r="G1259">
        <v>78.0299889335069</v>
      </c>
      <c r="H1259">
        <v>9.8678713533217106</v>
      </c>
      <c r="I1259">
        <v>52.299116642672303</v>
      </c>
      <c r="J1259">
        <v>-2.2723860237444402</v>
      </c>
      <c r="K1259">
        <v>771.786852396786</v>
      </c>
      <c r="L1259">
        <v>614.88069146353905</v>
      </c>
      <c r="M1259">
        <v>63.676657896469301</v>
      </c>
      <c r="N1259">
        <v>0.99647564644114395</v>
      </c>
      <c r="O1259">
        <v>4.8533422385484499</v>
      </c>
      <c r="P1259">
        <v>125.71608040200999</v>
      </c>
      <c r="Q1259">
        <v>6.8987320078200007E-2</v>
      </c>
    </row>
    <row r="1260" spans="1:17" hidden="1" x14ac:dyDescent="0.3">
      <c r="A1260" t="s">
        <v>2682</v>
      </c>
      <c r="B1260" t="s">
        <v>2683</v>
      </c>
      <c r="C1260" t="str">
        <f>IFERROR(VLOOKUP(Table1[[#This Row],[Ticker]],[1]!Table2[[Symbol]:[Industry]],2,FALSE),"-")</f>
        <v>-</v>
      </c>
      <c r="D1260" t="s">
        <v>204</v>
      </c>
      <c r="E1260">
        <v>1612.0560599999999</v>
      </c>
      <c r="F1260">
        <v>119.16</v>
      </c>
      <c r="G1260">
        <v>9.4657049280582193</v>
      </c>
      <c r="H1260">
        <v>-7.3868161466782896</v>
      </c>
      <c r="I1260">
        <v>-21.3339676779276</v>
      </c>
      <c r="J1260">
        <v>-3.9973711205596798</v>
      </c>
      <c r="K1260">
        <v>125.966875223288</v>
      </c>
      <c r="L1260">
        <v>118.03763167846</v>
      </c>
      <c r="M1260">
        <v>36.010125816866797</v>
      </c>
      <c r="N1260">
        <v>0.4064006603034</v>
      </c>
      <c r="O1260">
        <v>31.755622692178498</v>
      </c>
      <c r="P1260">
        <v>51.410419313849999</v>
      </c>
      <c r="Q1260">
        <v>8.7661661108361003E-2</v>
      </c>
    </row>
    <row r="1261" spans="1:17" hidden="1" x14ac:dyDescent="0.3">
      <c r="A1261" t="s">
        <v>2684</v>
      </c>
      <c r="B1261" t="s">
        <v>2685</v>
      </c>
      <c r="C1261" t="str">
        <f>IFERROR(VLOOKUP(Table1[[#This Row],[Ticker]],[1]!Table2[[Symbol]:[Industry]],2,FALSE),"-")</f>
        <v>-</v>
      </c>
      <c r="D1261" t="s">
        <v>2686</v>
      </c>
      <c r="E1261">
        <v>1608.6198466999999</v>
      </c>
      <c r="F1261">
        <v>692.2</v>
      </c>
      <c r="G1261">
        <v>159.55751996534201</v>
      </c>
      <c r="H1261">
        <v>-11.5348839393308</v>
      </c>
      <c r="I1261">
        <v>-7.5223368475569101</v>
      </c>
      <c r="J1261">
        <v>-3.9252788284434099</v>
      </c>
      <c r="K1261">
        <v>766.97733172647895</v>
      </c>
      <c r="L1261">
        <v>657.08806921732605</v>
      </c>
      <c r="M1261">
        <v>29.130089759873702</v>
      </c>
      <c r="N1261">
        <v>1.27926442295679</v>
      </c>
      <c r="O1261">
        <v>41.577578734469697</v>
      </c>
      <c r="P1261">
        <v>278.35474173271302</v>
      </c>
      <c r="Q1261">
        <v>0.26416692155933802</v>
      </c>
    </row>
    <row r="1262" spans="1:17" hidden="1" x14ac:dyDescent="0.3">
      <c r="A1262" t="s">
        <v>2687</v>
      </c>
      <c r="B1262" t="s">
        <v>2688</v>
      </c>
      <c r="C1262" t="str">
        <f>IFERROR(VLOOKUP(Table1[[#This Row],[Ticker]],[1]!Table2[[Symbol]:[Industry]],2,FALSE),"-")</f>
        <v>-</v>
      </c>
      <c r="D1262" t="s">
        <v>54</v>
      </c>
      <c r="E1262">
        <v>1604.33268</v>
      </c>
      <c r="F1262">
        <v>2722.9</v>
      </c>
      <c r="G1262">
        <v>136.34310986741701</v>
      </c>
      <c r="H1262">
        <v>20.681191025452801</v>
      </c>
      <c r="I1262">
        <v>71.658770255701597</v>
      </c>
      <c r="J1262">
        <v>0.66128736095623197</v>
      </c>
      <c r="K1262">
        <v>2236.0705086012199</v>
      </c>
      <c r="L1262">
        <v>1786.5576363867699</v>
      </c>
      <c r="M1262">
        <v>74.366264347352597</v>
      </c>
      <c r="N1262">
        <v>1.0488441501866701</v>
      </c>
      <c r="O1262">
        <v>1.72977340335671</v>
      </c>
      <c r="P1262">
        <v>168.928395061728</v>
      </c>
    </row>
    <row r="1263" spans="1:17" hidden="1" x14ac:dyDescent="0.3">
      <c r="A1263" t="s">
        <v>2689</v>
      </c>
      <c r="B1263" t="s">
        <v>2690</v>
      </c>
      <c r="C1263" t="str">
        <f>IFERROR(VLOOKUP(Table1[[#This Row],[Ticker]],[1]!Table2[[Symbol]:[Industry]],2,FALSE),"-")</f>
        <v>-</v>
      </c>
      <c r="D1263" t="s">
        <v>950</v>
      </c>
      <c r="E1263">
        <v>1604.31153058</v>
      </c>
      <c r="F1263">
        <v>370.7</v>
      </c>
      <c r="G1263">
        <v>1193.86266043157</v>
      </c>
      <c r="H1263">
        <v>-11.9951656395183</v>
      </c>
      <c r="I1263">
        <v>354.56401271117397</v>
      </c>
      <c r="J1263">
        <v>-7.16678164208128</v>
      </c>
      <c r="K1263">
        <v>379.58829578739699</v>
      </c>
      <c r="L1263">
        <v>227.92549379643501</v>
      </c>
      <c r="M1263">
        <v>19.957943213951602</v>
      </c>
      <c r="N1263">
        <v>0.48477674598294901</v>
      </c>
      <c r="O1263">
        <v>33.477205287294296</v>
      </c>
      <c r="P1263">
        <v>1454.2976939203299</v>
      </c>
      <c r="Q1263">
        <v>0.19877902587264101</v>
      </c>
    </row>
    <row r="1264" spans="1:17" hidden="1" x14ac:dyDescent="0.3">
      <c r="A1264" t="s">
        <v>2691</v>
      </c>
      <c r="B1264" t="s">
        <v>2692</v>
      </c>
      <c r="C1264" t="str">
        <f>IFERROR(VLOOKUP(Table1[[#This Row],[Ticker]],[1]!Table2[[Symbol]:[Industry]],2,FALSE),"-")</f>
        <v>-</v>
      </c>
      <c r="D1264" t="s">
        <v>127</v>
      </c>
      <c r="E1264">
        <v>1603.96611396</v>
      </c>
      <c r="F1264">
        <v>71.260000000000005</v>
      </c>
      <c r="G1264">
        <v>45.106163732596499</v>
      </c>
      <c r="H1264">
        <v>3.7362022571117999</v>
      </c>
      <c r="I1264">
        <v>2.3471781099134401</v>
      </c>
      <c r="J1264">
        <v>-1.4555071389456999</v>
      </c>
      <c r="K1264">
        <v>68.260684115041101</v>
      </c>
      <c r="L1264">
        <v>60.496196709482902</v>
      </c>
      <c r="M1264">
        <v>42.927567761928699</v>
      </c>
      <c r="N1264">
        <v>1.02249947152134</v>
      </c>
      <c r="O1264">
        <v>20.6848161661521</v>
      </c>
      <c r="P1264">
        <v>97.889475145792801</v>
      </c>
      <c r="Q1264">
        <v>4.9249642411680998E-2</v>
      </c>
    </row>
    <row r="1265" spans="1:17" hidden="1" x14ac:dyDescent="0.3">
      <c r="A1265" t="s">
        <v>2693</v>
      </c>
      <c r="B1265" t="s">
        <v>2694</v>
      </c>
      <c r="C1265" t="str">
        <f>IFERROR(VLOOKUP(Table1[[#This Row],[Ticker]],[1]!Table2[[Symbol]:[Industry]],2,FALSE),"-")</f>
        <v>-</v>
      </c>
      <c r="D1265" t="s">
        <v>170</v>
      </c>
      <c r="E1265">
        <v>1603.464621525</v>
      </c>
      <c r="F1265">
        <v>1307.6500000000001</v>
      </c>
      <c r="G1265">
        <v>-14.788439317183601</v>
      </c>
      <c r="H1265">
        <v>-1.0398054337651399</v>
      </c>
      <c r="I1265">
        <v>10.9406254017882</v>
      </c>
      <c r="J1265">
        <v>0.18122587415261801</v>
      </c>
      <c r="K1265">
        <v>1271.29439778239</v>
      </c>
      <c r="L1265">
        <v>1177.46909108149</v>
      </c>
      <c r="M1265">
        <v>61.072637386497803</v>
      </c>
      <c r="N1265">
        <v>0.57086276766953603</v>
      </c>
      <c r="O1265">
        <v>20.445073222957198</v>
      </c>
      <c r="P1265">
        <v>45.3186642218147</v>
      </c>
      <c r="Q1265">
        <v>-5.3423424078998E-2</v>
      </c>
    </row>
    <row r="1266" spans="1:17" hidden="1" x14ac:dyDescent="0.3">
      <c r="A1266" t="s">
        <v>2695</v>
      </c>
      <c r="B1266" t="s">
        <v>2696</v>
      </c>
      <c r="C1266" t="str">
        <f>IFERROR(VLOOKUP(Table1[[#This Row],[Ticker]],[1]!Table2[[Symbol]:[Industry]],2,FALSE),"-")</f>
        <v>-</v>
      </c>
      <c r="D1266" t="s">
        <v>60</v>
      </c>
      <c r="E1266">
        <v>1598.1147523079901</v>
      </c>
      <c r="F1266">
        <v>224.46</v>
      </c>
      <c r="G1266">
        <v>-48.783998992654801</v>
      </c>
      <c r="H1266">
        <v>-9.2167831182230096</v>
      </c>
      <c r="I1266">
        <v>-31.6783532514368</v>
      </c>
      <c r="J1266">
        <v>-3.2429784452361599</v>
      </c>
      <c r="K1266">
        <v>235.76306964550199</v>
      </c>
      <c r="M1266">
        <v>37.350596596023301</v>
      </c>
      <c r="N1266">
        <v>0.79446347712964205</v>
      </c>
      <c r="O1266">
        <v>32.117080994386498</v>
      </c>
      <c r="P1266">
        <v>12.793969849246199</v>
      </c>
    </row>
    <row r="1267" spans="1:17" hidden="1" x14ac:dyDescent="0.3">
      <c r="A1267" t="s">
        <v>2697</v>
      </c>
      <c r="B1267" t="s">
        <v>2698</v>
      </c>
      <c r="C1267" t="str">
        <f>IFERROR(VLOOKUP(Table1[[#This Row],[Ticker]],[1]!Table2[[Symbol]:[Industry]],2,FALSE),"-")</f>
        <v>-</v>
      </c>
      <c r="D1267" t="s">
        <v>276</v>
      </c>
      <c r="E1267">
        <v>1591.933809375</v>
      </c>
      <c r="F1267">
        <v>406.25</v>
      </c>
      <c r="G1267">
        <v>89.766340085250704</v>
      </c>
      <c r="H1267">
        <v>29.561692557198501</v>
      </c>
      <c r="I1267">
        <v>106.87198582646801</v>
      </c>
      <c r="J1267">
        <v>-0.226472029969603</v>
      </c>
      <c r="K1267">
        <v>311.10785762718399</v>
      </c>
      <c r="M1267">
        <v>72.085321289036202</v>
      </c>
      <c r="N1267">
        <v>1.9856620042394699</v>
      </c>
      <c r="O1267">
        <v>5.6</v>
      </c>
      <c r="P1267">
        <v>137.087831922964</v>
      </c>
    </row>
    <row r="1268" spans="1:17" hidden="1" x14ac:dyDescent="0.3">
      <c r="A1268" t="s">
        <v>2699</v>
      </c>
      <c r="B1268" t="s">
        <v>2700</v>
      </c>
      <c r="C1268" t="str">
        <f>IFERROR(VLOOKUP(Table1[[#This Row],[Ticker]],[1]!Table2[[Symbol]:[Industry]],2,FALSE),"-")</f>
        <v>-</v>
      </c>
      <c r="D1268" t="s">
        <v>2701</v>
      </c>
      <c r="E1268">
        <v>1589.1434240000001</v>
      </c>
      <c r="F1268">
        <v>704</v>
      </c>
      <c r="G1268">
        <v>124.914168684274</v>
      </c>
      <c r="H1268">
        <v>35.977794033734</v>
      </c>
      <c r="I1268">
        <v>88.326368053724394</v>
      </c>
      <c r="J1268">
        <v>10.2882936678196</v>
      </c>
      <c r="K1268">
        <v>498.46975524695603</v>
      </c>
      <c r="L1268">
        <v>354.74322144347201</v>
      </c>
      <c r="M1268">
        <v>84.409156004116099</v>
      </c>
      <c r="N1268">
        <v>1.5941591562476201</v>
      </c>
      <c r="O1268">
        <v>0</v>
      </c>
      <c r="P1268">
        <v>278.59639688088203</v>
      </c>
    </row>
    <row r="1269" spans="1:17" hidden="1" x14ac:dyDescent="0.3">
      <c r="A1269" t="s">
        <v>2702</v>
      </c>
      <c r="B1269" t="s">
        <v>2703</v>
      </c>
      <c r="C1269" t="str">
        <f>IFERROR(VLOOKUP(Table1[[#This Row],[Ticker]],[1]!Table2[[Symbol]:[Industry]],2,FALSE),"-")</f>
        <v>-</v>
      </c>
      <c r="D1269" t="s">
        <v>127</v>
      </c>
      <c r="E1269">
        <v>1584.8264799999999</v>
      </c>
      <c r="F1269">
        <v>41.12</v>
      </c>
      <c r="G1269">
        <v>212.600755669666</v>
      </c>
      <c r="H1269">
        <v>20.298347184137398</v>
      </c>
      <c r="I1269">
        <v>14.9402013072036</v>
      </c>
      <c r="J1269">
        <v>-9.3676055312764497</v>
      </c>
      <c r="K1269">
        <v>33.652191501116199</v>
      </c>
      <c r="L1269">
        <v>27.130095943580098</v>
      </c>
      <c r="M1269">
        <v>63.387681713032897</v>
      </c>
      <c r="N1269">
        <v>2.0288601552709098</v>
      </c>
      <c r="O1269">
        <v>9.8492217898832699</v>
      </c>
      <c r="P1269">
        <v>251.452991452991</v>
      </c>
      <c r="Q1269">
        <v>0.11302086804224799</v>
      </c>
    </row>
    <row r="1270" spans="1:17" hidden="1" x14ac:dyDescent="0.3">
      <c r="A1270" t="s">
        <v>2704</v>
      </c>
      <c r="B1270" t="s">
        <v>2705</v>
      </c>
      <c r="C1270" t="str">
        <f>IFERROR(VLOOKUP(Table1[[#This Row],[Ticker]],[1]!Table2[[Symbol]:[Industry]],2,FALSE),"-")</f>
        <v>-</v>
      </c>
      <c r="D1270" t="s">
        <v>2643</v>
      </c>
      <c r="E1270">
        <v>1583.23875</v>
      </c>
      <c r="F1270">
        <v>1931.25</v>
      </c>
      <c r="G1270">
        <v>499.62107954750502</v>
      </c>
      <c r="H1270">
        <v>1.00333723258679</v>
      </c>
      <c r="I1270">
        <v>101.62306807755</v>
      </c>
      <c r="J1270">
        <v>-6.4423158654804498</v>
      </c>
      <c r="K1270">
        <v>1747.4146573459</v>
      </c>
      <c r="L1270">
        <v>1151.36556888686</v>
      </c>
      <c r="M1270">
        <v>52.526768024084397</v>
      </c>
      <c r="N1270">
        <v>0.75790151419340701</v>
      </c>
      <c r="O1270">
        <v>14.433656957928701</v>
      </c>
      <c r="P1270">
        <v>742.42093784078497</v>
      </c>
    </row>
    <row r="1271" spans="1:17" hidden="1" x14ac:dyDescent="0.3">
      <c r="A1271" t="s">
        <v>2706</v>
      </c>
      <c r="B1271" t="s">
        <v>2707</v>
      </c>
      <c r="C1271" t="str">
        <f>IFERROR(VLOOKUP(Table1[[#This Row],[Ticker]],[1]!Table2[[Symbol]:[Industry]],2,FALSE),"-")</f>
        <v>-</v>
      </c>
      <c r="D1271" t="s">
        <v>384</v>
      </c>
      <c r="E1271">
        <v>1583.1253737</v>
      </c>
      <c r="F1271">
        <v>133.58000000000001</v>
      </c>
      <c r="G1271">
        <v>-9.88597397495802</v>
      </c>
      <c r="H1271">
        <v>-2.77758922287238</v>
      </c>
      <c r="I1271">
        <v>-5.1475130362504702</v>
      </c>
      <c r="J1271">
        <v>-3.8213155855206402</v>
      </c>
      <c r="K1271">
        <v>129.52129581024201</v>
      </c>
      <c r="L1271">
        <v>120.367282445981</v>
      </c>
      <c r="M1271">
        <v>52.114763133905399</v>
      </c>
      <c r="N1271">
        <v>0.43053839647458397</v>
      </c>
      <c r="O1271">
        <v>16.858811199281298</v>
      </c>
      <c r="P1271">
        <v>41.504237288135499</v>
      </c>
      <c r="Q1271">
        <v>5.0691397085291003E-2</v>
      </c>
    </row>
    <row r="1272" spans="1:17" hidden="1" x14ac:dyDescent="0.3">
      <c r="A1272" t="s">
        <v>2708</v>
      </c>
      <c r="B1272" t="s">
        <v>2709</v>
      </c>
      <c r="C1272" t="str">
        <f>IFERROR(VLOOKUP(Table1[[#This Row],[Ticker]],[1]!Table2[[Symbol]:[Industry]],2,FALSE),"-")</f>
        <v>-</v>
      </c>
      <c r="D1272" t="s">
        <v>627</v>
      </c>
      <c r="E1272">
        <v>1581.5456318199999</v>
      </c>
      <c r="F1272">
        <v>723.8</v>
      </c>
      <c r="G1272">
        <v>38.534135590467599</v>
      </c>
      <c r="H1272">
        <v>26.933677719835899</v>
      </c>
      <c r="I1272">
        <v>46.9778631278216</v>
      </c>
      <c r="J1272">
        <v>-6.8920852297424702</v>
      </c>
      <c r="K1272">
        <v>669.03449253643396</v>
      </c>
      <c r="L1272">
        <v>549.09550390438801</v>
      </c>
      <c r="M1272">
        <v>41.476451671633399</v>
      </c>
      <c r="N1272">
        <v>1.0676305280397</v>
      </c>
      <c r="O1272">
        <v>19.494335451782199</v>
      </c>
      <c r="P1272">
        <v>91.608206485770907</v>
      </c>
      <c r="Q1272">
        <v>4.3794188002194999E-2</v>
      </c>
    </row>
    <row r="1273" spans="1:17" hidden="1" x14ac:dyDescent="0.3">
      <c r="A1273" t="s">
        <v>2710</v>
      </c>
      <c r="B1273" t="s">
        <v>2711</v>
      </c>
      <c r="C1273" t="str">
        <f>IFERROR(VLOOKUP(Table1[[#This Row],[Ticker]],[1]!Table2[[Symbol]:[Industry]],2,FALSE),"-")</f>
        <v>-</v>
      </c>
      <c r="D1273" t="s">
        <v>950</v>
      </c>
      <c r="E1273">
        <v>1576.26</v>
      </c>
      <c r="F1273">
        <v>263.2</v>
      </c>
      <c r="G1273">
        <v>17.178844247754899</v>
      </c>
      <c r="H1273">
        <v>29.730971083443102</v>
      </c>
      <c r="I1273">
        <v>39.796554245088203</v>
      </c>
      <c r="J1273">
        <v>-2.61889446443202</v>
      </c>
      <c r="K1273">
        <v>221.463384309839</v>
      </c>
      <c r="L1273">
        <v>193.21951080932399</v>
      </c>
      <c r="M1273">
        <v>69.428764536193896</v>
      </c>
      <c r="N1273">
        <v>1.6087865167750901</v>
      </c>
      <c r="O1273">
        <v>9.6618541033434493</v>
      </c>
      <c r="P1273">
        <v>132.92035398230001</v>
      </c>
    </row>
    <row r="1274" spans="1:17" hidden="1" x14ac:dyDescent="0.3">
      <c r="A1274" t="s">
        <v>2712</v>
      </c>
      <c r="B1274" t="s">
        <v>2713</v>
      </c>
      <c r="C1274" t="str">
        <f>IFERROR(VLOOKUP(Table1[[#This Row],[Ticker]],[1]!Table2[[Symbol]:[Industry]],2,FALSE),"-")</f>
        <v>-</v>
      </c>
      <c r="D1274" t="s">
        <v>21</v>
      </c>
      <c r="E1274">
        <v>1571.1341976849999</v>
      </c>
      <c r="F1274">
        <v>281.45</v>
      </c>
      <c r="G1274">
        <v>75.297095205115596</v>
      </c>
      <c r="H1274">
        <v>23.0578409707615</v>
      </c>
      <c r="I1274">
        <v>67.3985940841727</v>
      </c>
      <c r="J1274">
        <v>18.472483914001302</v>
      </c>
      <c r="K1274">
        <v>212.28780416862</v>
      </c>
      <c r="L1274">
        <v>170.09544991885599</v>
      </c>
      <c r="M1274">
        <v>87.352460961525907</v>
      </c>
      <c r="N1274">
        <v>2.2087715721012202</v>
      </c>
      <c r="O1274">
        <v>4.8143542369870396</v>
      </c>
      <c r="P1274">
        <v>154.70588235294099</v>
      </c>
      <c r="Q1274">
        <v>0.123075103777303</v>
      </c>
    </row>
    <row r="1275" spans="1:17" hidden="1" x14ac:dyDescent="0.3">
      <c r="A1275" t="s">
        <v>2714</v>
      </c>
      <c r="B1275" t="s">
        <v>2715</v>
      </c>
      <c r="C1275" t="str">
        <f>IFERROR(VLOOKUP(Table1[[#This Row],[Ticker]],[1]!Table2[[Symbol]:[Industry]],2,FALSE),"-")</f>
        <v>-</v>
      </c>
      <c r="D1275" t="s">
        <v>46</v>
      </c>
      <c r="E1275">
        <v>1565.199216</v>
      </c>
      <c r="F1275">
        <v>1620.3</v>
      </c>
      <c r="G1275">
        <v>136.23370277570001</v>
      </c>
      <c r="H1275">
        <v>23.272640016794401</v>
      </c>
      <c r="I1275">
        <v>23.170799646549</v>
      </c>
      <c r="J1275">
        <v>-2.6744527389158801</v>
      </c>
      <c r="K1275">
        <v>1401.4568777233401</v>
      </c>
      <c r="L1275">
        <v>1139.0633823266601</v>
      </c>
      <c r="N1275">
        <v>1.1658378998308101</v>
      </c>
      <c r="O1275">
        <v>7.0943652410047502</v>
      </c>
      <c r="P1275">
        <v>191.76195192221101</v>
      </c>
    </row>
    <row r="1276" spans="1:17" hidden="1" x14ac:dyDescent="0.3">
      <c r="A1276" t="s">
        <v>2716</v>
      </c>
      <c r="B1276" t="s">
        <v>2717</v>
      </c>
      <c r="C1276" t="str">
        <f>IFERROR(VLOOKUP(Table1[[#This Row],[Ticker]],[1]!Table2[[Symbol]:[Industry]],2,FALSE),"-")</f>
        <v>-</v>
      </c>
      <c r="D1276" t="s">
        <v>405</v>
      </c>
      <c r="E1276">
        <v>1561.6244173799901</v>
      </c>
      <c r="F1276">
        <v>123.1</v>
      </c>
      <c r="G1276">
        <v>1.4792909692317799</v>
      </c>
      <c r="H1276">
        <v>56.619260242210601</v>
      </c>
      <c r="I1276">
        <v>110.776557717681</v>
      </c>
      <c r="J1276">
        <v>7.5021285789639904</v>
      </c>
      <c r="K1276">
        <v>81.818498294421005</v>
      </c>
      <c r="L1276">
        <v>69.505630380333798</v>
      </c>
      <c r="M1276">
        <v>93.833208298965801</v>
      </c>
      <c r="N1276">
        <v>1.19094914424113</v>
      </c>
      <c r="O1276">
        <v>0</v>
      </c>
      <c r="P1276">
        <v>164.16309012875499</v>
      </c>
      <c r="Q1276">
        <v>7.3296775824516006E-2</v>
      </c>
    </row>
    <row r="1277" spans="1:17" hidden="1" x14ac:dyDescent="0.3">
      <c r="A1277" t="s">
        <v>2718</v>
      </c>
      <c r="B1277" t="s">
        <v>2719</v>
      </c>
      <c r="C1277" t="str">
        <f>IFERROR(VLOOKUP(Table1[[#This Row],[Ticker]],[1]!Table2[[Symbol]:[Industry]],2,FALSE),"-")</f>
        <v>-</v>
      </c>
      <c r="D1277" t="s">
        <v>706</v>
      </c>
      <c r="E1277">
        <v>1561.3219254000001</v>
      </c>
      <c r="F1277">
        <v>225.59</v>
      </c>
      <c r="G1277">
        <v>-45.031517987147097</v>
      </c>
      <c r="H1277">
        <v>-14.6115220924429</v>
      </c>
      <c r="I1277">
        <v>-30.8976970491617</v>
      </c>
      <c r="J1277">
        <v>-1.72355279311182</v>
      </c>
      <c r="K1277">
        <v>247.49725864422601</v>
      </c>
      <c r="L1277">
        <v>260.06082699063199</v>
      </c>
      <c r="M1277">
        <v>34.845163651253898</v>
      </c>
      <c r="N1277">
        <v>1.34587560650773</v>
      </c>
      <c r="O1277">
        <v>46.726361984130399</v>
      </c>
      <c r="P1277">
        <v>2.0307553143374002</v>
      </c>
      <c r="Q1277">
        <v>4.7282838377851001E-2</v>
      </c>
    </row>
    <row r="1278" spans="1:17" hidden="1" x14ac:dyDescent="0.3">
      <c r="A1278" t="s">
        <v>2720</v>
      </c>
      <c r="B1278" t="s">
        <v>2721</v>
      </c>
      <c r="C1278" t="str">
        <f>IFERROR(VLOOKUP(Table1[[#This Row],[Ticker]],[1]!Table2[[Symbol]:[Industry]],2,FALSE),"-")</f>
        <v>-</v>
      </c>
      <c r="D1278" t="s">
        <v>127</v>
      </c>
      <c r="E1278">
        <v>1557.505545</v>
      </c>
      <c r="F1278">
        <v>561.5</v>
      </c>
      <c r="G1278">
        <v>53.490806884660302</v>
      </c>
      <c r="H1278">
        <v>7.8649093087375999</v>
      </c>
      <c r="I1278">
        <v>-27.0054240770605</v>
      </c>
      <c r="J1278">
        <v>14.833387287031201</v>
      </c>
      <c r="K1278">
        <v>521.14243501775195</v>
      </c>
      <c r="L1278">
        <v>485.51384103745397</v>
      </c>
      <c r="M1278">
        <v>72.592253155842698</v>
      </c>
      <c r="N1278">
        <v>1.52667750610327</v>
      </c>
      <c r="O1278">
        <v>19.091718610863701</v>
      </c>
      <c r="P1278">
        <v>116.003077514906</v>
      </c>
      <c r="Q1278">
        <v>0.14919206458978301</v>
      </c>
    </row>
    <row r="1279" spans="1:17" hidden="1" x14ac:dyDescent="0.3">
      <c r="A1279" t="s">
        <v>2722</v>
      </c>
      <c r="B1279" t="s">
        <v>2723</v>
      </c>
      <c r="C1279" t="str">
        <f>IFERROR(VLOOKUP(Table1[[#This Row],[Ticker]],[1]!Table2[[Symbol]:[Industry]],2,FALSE),"-")</f>
        <v>-</v>
      </c>
      <c r="D1279" t="s">
        <v>170</v>
      </c>
      <c r="E1279">
        <v>1555.8238919999999</v>
      </c>
      <c r="F1279">
        <v>689.1</v>
      </c>
      <c r="G1279">
        <v>-72.177806158290593</v>
      </c>
      <c r="H1279">
        <v>11.0558628673529</v>
      </c>
      <c r="I1279">
        <v>4.6335913995077398</v>
      </c>
      <c r="J1279">
        <v>3.8195701748486899</v>
      </c>
      <c r="K1279">
        <v>617.80196171267005</v>
      </c>
      <c r="L1279">
        <v>700.139433269655</v>
      </c>
      <c r="M1279">
        <v>73.200757381725197</v>
      </c>
      <c r="N1279">
        <v>1.40977736900189</v>
      </c>
      <c r="O1279">
        <v>77.325497025105193</v>
      </c>
      <c r="P1279">
        <v>51.867768595041298</v>
      </c>
      <c r="Q1279">
        <v>4.3233796159698003E-2</v>
      </c>
    </row>
    <row r="1280" spans="1:17" hidden="1" x14ac:dyDescent="0.3">
      <c r="A1280" t="s">
        <v>2724</v>
      </c>
      <c r="B1280" t="s">
        <v>2725</v>
      </c>
      <c r="C1280" t="str">
        <f>IFERROR(VLOOKUP(Table1[[#This Row],[Ticker]],[1]!Table2[[Symbol]:[Industry]],2,FALSE),"-")</f>
        <v>-</v>
      </c>
      <c r="D1280" t="s">
        <v>2686</v>
      </c>
      <c r="E1280">
        <v>1553.9408639999999</v>
      </c>
      <c r="F1280">
        <v>628.79999999999995</v>
      </c>
      <c r="G1280">
        <v>1917.18990295648</v>
      </c>
      <c r="H1280">
        <v>-26.317868542375798</v>
      </c>
      <c r="I1280">
        <v>-5.9760032396190299</v>
      </c>
      <c r="J1280">
        <v>-18.3233659496555</v>
      </c>
      <c r="K1280">
        <v>705.92204737469297</v>
      </c>
      <c r="L1280">
        <v>514.74270722706206</v>
      </c>
      <c r="M1280">
        <v>38.020104403424497</v>
      </c>
      <c r="N1280">
        <v>0.55695745129332397</v>
      </c>
      <c r="O1280">
        <v>51.3994910941475</v>
      </c>
      <c r="P1280">
        <v>2100.7999999999902</v>
      </c>
    </row>
    <row r="1281" spans="1:17" hidden="1" x14ac:dyDescent="0.3">
      <c r="A1281" t="s">
        <v>2726</v>
      </c>
      <c r="B1281" t="s">
        <v>2727</v>
      </c>
      <c r="C1281" t="str">
        <f>IFERROR(VLOOKUP(Table1[[#This Row],[Ticker]],[1]!Table2[[Symbol]:[Industry]],2,FALSE),"-")</f>
        <v>-</v>
      </c>
      <c r="D1281" t="s">
        <v>46</v>
      </c>
      <c r="E1281">
        <v>1550.5196678969901</v>
      </c>
      <c r="F1281">
        <v>69.27</v>
      </c>
      <c r="G1281">
        <v>-16.8636177947071</v>
      </c>
      <c r="H1281">
        <v>-9.9999357227797603</v>
      </c>
      <c r="I1281">
        <v>-21.029276536472398</v>
      </c>
      <c r="J1281">
        <v>-4.9924237378460798</v>
      </c>
      <c r="K1281">
        <v>72.466188081041196</v>
      </c>
      <c r="L1281">
        <v>69.282744773944799</v>
      </c>
      <c r="M1281">
        <v>36.875519921415503</v>
      </c>
      <c r="N1281">
        <v>0.63581624486782595</v>
      </c>
      <c r="O1281">
        <v>34.473798181030702</v>
      </c>
      <c r="P1281">
        <v>37.1683168316831</v>
      </c>
      <c r="Q1281">
        <v>9.3151793196816005E-2</v>
      </c>
    </row>
    <row r="1282" spans="1:17" hidden="1" x14ac:dyDescent="0.3">
      <c r="A1282" t="s">
        <v>2728</v>
      </c>
      <c r="B1282" t="s">
        <v>2729</v>
      </c>
      <c r="C1282" t="str">
        <f>IFERROR(VLOOKUP(Table1[[#This Row],[Ticker]],[1]!Table2[[Symbol]:[Industry]],2,FALSE),"-")</f>
        <v>-</v>
      </c>
      <c r="D1282" t="s">
        <v>276</v>
      </c>
      <c r="E1282">
        <v>1548.7629015299999</v>
      </c>
      <c r="F1282">
        <v>114.27</v>
      </c>
      <c r="G1282">
        <v>-35.353934204625602</v>
      </c>
      <c r="H1282">
        <v>-1.57852550609567</v>
      </c>
      <c r="I1282">
        <v>-10.060670478654901</v>
      </c>
      <c r="J1282">
        <v>0.230642077500364</v>
      </c>
      <c r="K1282">
        <v>113.245784197435</v>
      </c>
      <c r="L1282">
        <v>111.715529353992</v>
      </c>
      <c r="M1282">
        <v>59.4070374435248</v>
      </c>
      <c r="N1282">
        <v>0.595916855366598</v>
      </c>
      <c r="O1282">
        <v>12.8817712435459</v>
      </c>
      <c r="P1282">
        <v>24.206521739130402</v>
      </c>
      <c r="Q1282">
        <v>-1.7709023566245E-2</v>
      </c>
    </row>
    <row r="1283" spans="1:17" hidden="1" x14ac:dyDescent="0.3">
      <c r="A1283" t="s">
        <v>2730</v>
      </c>
      <c r="B1283" t="s">
        <v>2731</v>
      </c>
      <c r="C1283" t="str">
        <f>IFERROR(VLOOKUP(Table1[[#This Row],[Ticker]],[1]!Table2[[Symbol]:[Industry]],2,FALSE),"-")</f>
        <v>-</v>
      </c>
      <c r="D1283" t="s">
        <v>384</v>
      </c>
      <c r="E1283">
        <v>1545.5663448</v>
      </c>
      <c r="F1283">
        <v>249.98</v>
      </c>
      <c r="G1283">
        <v>-13.6201208491023</v>
      </c>
      <c r="H1283">
        <v>-13.1242986791341</v>
      </c>
      <c r="I1283">
        <v>-16.517364021214402</v>
      </c>
      <c r="J1283">
        <v>-3.84480685204224</v>
      </c>
      <c r="K1283">
        <v>263.37611911159098</v>
      </c>
      <c r="L1283">
        <v>251.78076137714601</v>
      </c>
      <c r="M1283">
        <v>36.263036186451998</v>
      </c>
      <c r="N1283">
        <v>0.493171708029497</v>
      </c>
      <c r="O1283">
        <v>24.789983198655801</v>
      </c>
      <c r="P1283">
        <v>23.890472060463299</v>
      </c>
      <c r="Q1283">
        <v>9.9511000899582994E-2</v>
      </c>
    </row>
    <row r="1284" spans="1:17" hidden="1" x14ac:dyDescent="0.3">
      <c r="A1284" t="s">
        <v>2732</v>
      </c>
      <c r="B1284" t="s">
        <v>2733</v>
      </c>
      <c r="C1284" t="str">
        <f>IFERROR(VLOOKUP(Table1[[#This Row],[Ticker]],[1]!Table2[[Symbol]:[Industry]],2,FALSE),"-")</f>
        <v>-</v>
      </c>
      <c r="D1284" t="s">
        <v>89</v>
      </c>
      <c r="E1284">
        <v>1543.5255</v>
      </c>
      <c r="F1284">
        <v>152.9</v>
      </c>
      <c r="G1284">
        <v>-36.175828098627498</v>
      </c>
      <c r="H1284">
        <v>1.2403051281561499</v>
      </c>
      <c r="I1284">
        <v>-0.616400450492122</v>
      </c>
      <c r="J1284">
        <v>1.75700187331097</v>
      </c>
      <c r="K1284">
        <v>151.405036258753</v>
      </c>
      <c r="L1284">
        <v>149.90938947958301</v>
      </c>
      <c r="M1284">
        <v>51.769920136522998</v>
      </c>
      <c r="N1284">
        <v>0.66871029124367898</v>
      </c>
      <c r="O1284">
        <v>32.766514061477999</v>
      </c>
      <c r="P1284">
        <v>34.773027765535403</v>
      </c>
      <c r="Q1284">
        <v>0.10741741194054</v>
      </c>
    </row>
    <row r="1285" spans="1:17" hidden="1" x14ac:dyDescent="0.3">
      <c r="A1285" t="s">
        <v>2734</v>
      </c>
      <c r="B1285" t="s">
        <v>2735</v>
      </c>
      <c r="C1285" t="str">
        <f>IFERROR(VLOOKUP(Table1[[#This Row],[Ticker]],[1]!Table2[[Symbol]:[Industry]],2,FALSE),"-")</f>
        <v>-</v>
      </c>
      <c r="D1285" t="s">
        <v>204</v>
      </c>
      <c r="E1285">
        <v>1541.100005</v>
      </c>
      <c r="F1285">
        <v>1698.5</v>
      </c>
      <c r="G1285">
        <v>73.835649627249296</v>
      </c>
      <c r="H1285">
        <v>51.753805487895598</v>
      </c>
      <c r="I1285">
        <v>77.753860052998206</v>
      </c>
      <c r="J1285">
        <v>11.723410825278499</v>
      </c>
      <c r="K1285">
        <v>1270.4531696604499</v>
      </c>
      <c r="L1285">
        <v>1027.0003567153401</v>
      </c>
      <c r="M1285">
        <v>70.941932253039994</v>
      </c>
      <c r="N1285">
        <v>2.3879044513894998</v>
      </c>
      <c r="O1285">
        <v>9.7968795996467399</v>
      </c>
      <c r="P1285">
        <v>138.83850101947499</v>
      </c>
      <c r="Q1285">
        <v>0.14151106091750601</v>
      </c>
    </row>
    <row r="1286" spans="1:17" hidden="1" x14ac:dyDescent="0.3">
      <c r="A1286" t="s">
        <v>2736</v>
      </c>
      <c r="B1286" t="s">
        <v>2737</v>
      </c>
      <c r="C1286" t="str">
        <f>IFERROR(VLOOKUP(Table1[[#This Row],[Ticker]],[1]!Table2[[Symbol]:[Industry]],2,FALSE),"-")</f>
        <v>-</v>
      </c>
      <c r="D1286" t="s">
        <v>231</v>
      </c>
      <c r="E1286">
        <v>1536.3234597000001</v>
      </c>
      <c r="F1286">
        <v>896.45</v>
      </c>
      <c r="G1286">
        <v>111.402102471013</v>
      </c>
      <c r="H1286">
        <v>9.0576440805944394</v>
      </c>
      <c r="I1286">
        <v>-0.40454926607804598</v>
      </c>
      <c r="J1286">
        <v>-6.7655485344364896</v>
      </c>
      <c r="K1286">
        <v>814.61157932775598</v>
      </c>
      <c r="L1286">
        <v>663.10522667263399</v>
      </c>
      <c r="M1286">
        <v>45.235018782332297</v>
      </c>
      <c r="N1286">
        <v>1.2442151449674901</v>
      </c>
      <c r="O1286">
        <v>12.9566623905404</v>
      </c>
      <c r="P1286">
        <v>169.20420420420399</v>
      </c>
      <c r="Q1286">
        <v>0.125990715116855</v>
      </c>
    </row>
    <row r="1287" spans="1:17" hidden="1" x14ac:dyDescent="0.3">
      <c r="A1287" t="s">
        <v>2738</v>
      </c>
      <c r="B1287" t="s">
        <v>2739</v>
      </c>
      <c r="C1287" t="str">
        <f>IFERROR(VLOOKUP(Table1[[#This Row],[Ticker]],[1]!Table2[[Symbol]:[Industry]],2,FALSE),"-")</f>
        <v>-</v>
      </c>
      <c r="D1287" t="s">
        <v>2740</v>
      </c>
      <c r="E1287">
        <v>1534.1740400000001</v>
      </c>
      <c r="F1287">
        <v>1420.4</v>
      </c>
      <c r="G1287">
        <v>-46.411923627342503</v>
      </c>
      <c r="H1287">
        <v>20.3849014125935</v>
      </c>
      <c r="I1287">
        <v>-21.7774695568576</v>
      </c>
      <c r="J1287">
        <v>5.5723893351924998</v>
      </c>
      <c r="K1287">
        <v>1302.5842221749001</v>
      </c>
      <c r="L1287">
        <v>1336.8060463962199</v>
      </c>
      <c r="M1287">
        <v>65.809508242215003</v>
      </c>
      <c r="N1287">
        <v>0.90582208243486295</v>
      </c>
      <c r="O1287">
        <v>24.9612785130949</v>
      </c>
      <c r="P1287">
        <v>41.3333333333333</v>
      </c>
      <c r="Q1287">
        <v>0.240312916432673</v>
      </c>
    </row>
    <row r="1288" spans="1:17" hidden="1" x14ac:dyDescent="0.3">
      <c r="A1288" t="s">
        <v>2741</v>
      </c>
      <c r="B1288" t="s">
        <v>2742</v>
      </c>
      <c r="C1288" t="str">
        <f>IFERROR(VLOOKUP(Table1[[#This Row],[Ticker]],[1]!Table2[[Symbol]:[Industry]],2,FALSE),"-")</f>
        <v>-</v>
      </c>
      <c r="D1288" t="s">
        <v>573</v>
      </c>
      <c r="E1288">
        <v>1531.825133474</v>
      </c>
      <c r="F1288">
        <v>89.06</v>
      </c>
      <c r="G1288">
        <v>0.23401585011016399</v>
      </c>
      <c r="H1288">
        <v>-8.5015426607336799</v>
      </c>
      <c r="I1288">
        <v>13.815535455961401</v>
      </c>
      <c r="J1288">
        <v>-2.65563136125607</v>
      </c>
      <c r="K1288">
        <v>91.819885108256699</v>
      </c>
      <c r="L1288">
        <v>82.202913925065403</v>
      </c>
      <c r="M1288">
        <v>33.041675021866602</v>
      </c>
      <c r="N1288">
        <v>0.363272509313461</v>
      </c>
      <c r="O1288">
        <v>17.841904334156698</v>
      </c>
      <c r="P1288">
        <v>59.177837354780998</v>
      </c>
      <c r="Q1288">
        <v>-1.2382312135814999E-2</v>
      </c>
    </row>
    <row r="1289" spans="1:17" hidden="1" x14ac:dyDescent="0.3">
      <c r="A1289" t="s">
        <v>2743</v>
      </c>
      <c r="B1289" t="s">
        <v>2744</v>
      </c>
      <c r="C1289" t="str">
        <f>IFERROR(VLOOKUP(Table1[[#This Row],[Ticker]],[1]!Table2[[Symbol]:[Industry]],2,FALSE),"-")</f>
        <v>-</v>
      </c>
      <c r="D1289" t="s">
        <v>535</v>
      </c>
      <c r="E1289">
        <v>1531.2375</v>
      </c>
      <c r="F1289">
        <v>146.25</v>
      </c>
      <c r="G1289">
        <v>55.177914208826103</v>
      </c>
      <c r="H1289">
        <v>-4.1192466603493703</v>
      </c>
      <c r="I1289">
        <v>-3.5326558281729299</v>
      </c>
      <c r="J1289">
        <v>-3.9821211663066198</v>
      </c>
      <c r="K1289">
        <v>151.185217267805</v>
      </c>
      <c r="L1289">
        <v>136.03807383319901</v>
      </c>
      <c r="M1289">
        <v>40.334581270887199</v>
      </c>
      <c r="N1289">
        <v>0.75560424160461204</v>
      </c>
      <c r="O1289">
        <v>25.128205128205099</v>
      </c>
      <c r="P1289">
        <v>91.929133858267704</v>
      </c>
      <c r="Q1289">
        <v>6.8301129379439995E-2</v>
      </c>
    </row>
    <row r="1290" spans="1:17" hidden="1" x14ac:dyDescent="0.3">
      <c r="A1290" t="s">
        <v>2745</v>
      </c>
      <c r="B1290" t="s">
        <v>2746</v>
      </c>
      <c r="C1290" t="str">
        <f>IFERROR(VLOOKUP(Table1[[#This Row],[Ticker]],[1]!Table2[[Symbol]:[Industry]],2,FALSE),"-")</f>
        <v>-</v>
      </c>
      <c r="D1290" t="s">
        <v>281</v>
      </c>
      <c r="E1290">
        <v>1529.0916266049901</v>
      </c>
      <c r="F1290">
        <v>186.35</v>
      </c>
      <c r="G1290">
        <v>-37.215886084195098</v>
      </c>
      <c r="H1290">
        <v>-2.5994158807208398</v>
      </c>
      <c r="I1290">
        <v>-15.801766819911601</v>
      </c>
      <c r="J1290">
        <v>-2.4508928635311298</v>
      </c>
      <c r="K1290">
        <v>177.166604354112</v>
      </c>
      <c r="M1290">
        <v>51.1922499936883</v>
      </c>
      <c r="N1290">
        <v>2.3096127970064502</v>
      </c>
      <c r="O1290">
        <v>18.003756372417399</v>
      </c>
      <c r="P1290">
        <v>44.794094794094697</v>
      </c>
    </row>
    <row r="1291" spans="1:17" hidden="1" x14ac:dyDescent="0.3">
      <c r="A1291" t="s">
        <v>2747</v>
      </c>
      <c r="B1291" t="s">
        <v>2748</v>
      </c>
      <c r="C1291" t="str">
        <f>IFERROR(VLOOKUP(Table1[[#This Row],[Ticker]],[1]!Table2[[Symbol]:[Industry]],2,FALSE),"-")</f>
        <v>-</v>
      </c>
      <c r="D1291" t="s">
        <v>257</v>
      </c>
      <c r="E1291">
        <v>1526.2204099999999</v>
      </c>
      <c r="F1291">
        <v>1766.05</v>
      </c>
      <c r="G1291">
        <v>129.89581712546899</v>
      </c>
      <c r="H1291">
        <v>4.0548746645799802</v>
      </c>
      <c r="I1291">
        <v>94.6759701213265</v>
      </c>
      <c r="J1291">
        <v>-9.9564833913105293</v>
      </c>
      <c r="K1291">
        <v>1589.56696256195</v>
      </c>
      <c r="L1291">
        <v>1154.9445636196201</v>
      </c>
      <c r="M1291">
        <v>58.072534431230899</v>
      </c>
      <c r="N1291">
        <v>0.73326908662597701</v>
      </c>
      <c r="O1291">
        <v>8.6662325528722199</v>
      </c>
      <c r="P1291">
        <v>325.55421686746899</v>
      </c>
      <c r="Q1291">
        <v>0.26353170232985201</v>
      </c>
    </row>
    <row r="1292" spans="1:17" hidden="1" x14ac:dyDescent="0.3">
      <c r="A1292" t="s">
        <v>2749</v>
      </c>
      <c r="B1292" t="s">
        <v>2750</v>
      </c>
      <c r="C1292" t="str">
        <f>IFERROR(VLOOKUP(Table1[[#This Row],[Ticker]],[1]!Table2[[Symbol]:[Industry]],2,FALSE),"-")</f>
        <v>-</v>
      </c>
      <c r="D1292" t="s">
        <v>410</v>
      </c>
      <c r="E1292">
        <v>1524.1393070189999</v>
      </c>
      <c r="F1292">
        <v>103.67</v>
      </c>
      <c r="G1292">
        <v>-60.837196472793302</v>
      </c>
      <c r="H1292">
        <v>5.2957511789755101</v>
      </c>
      <c r="I1292">
        <v>-24.504633856464899</v>
      </c>
      <c r="J1292">
        <v>-3.9304272195711798</v>
      </c>
      <c r="K1292">
        <v>100.680855342453</v>
      </c>
      <c r="L1292">
        <v>111.28322774634699</v>
      </c>
      <c r="M1292">
        <v>57.189971108947802</v>
      </c>
      <c r="N1292">
        <v>1.6816490673772999</v>
      </c>
      <c r="O1292">
        <v>71.361049483939397</v>
      </c>
      <c r="P1292">
        <v>15.188888888888799</v>
      </c>
      <c r="Q1292">
        <v>-5.0609909983437E-2</v>
      </c>
    </row>
    <row r="1293" spans="1:17" hidden="1" x14ac:dyDescent="0.3">
      <c r="A1293" t="s">
        <v>2751</v>
      </c>
      <c r="B1293" t="s">
        <v>2752</v>
      </c>
      <c r="C1293" t="str">
        <f>IFERROR(VLOOKUP(Table1[[#This Row],[Ticker]],[1]!Table2[[Symbol]:[Industry]],2,FALSE),"-")</f>
        <v>-</v>
      </c>
      <c r="D1293" t="s">
        <v>276</v>
      </c>
      <c r="E1293">
        <v>1515.9179999999999</v>
      </c>
      <c r="F1293">
        <v>519.15</v>
      </c>
      <c r="G1293">
        <v>-15.5032319928143</v>
      </c>
      <c r="H1293">
        <v>-1.1692425462921801</v>
      </c>
      <c r="I1293">
        <v>18.453479839775099</v>
      </c>
      <c r="J1293">
        <v>-2.43742247034315</v>
      </c>
      <c r="K1293">
        <v>487.16904691107101</v>
      </c>
      <c r="L1293">
        <v>429.64165638319503</v>
      </c>
      <c r="M1293">
        <v>52.486660052454297</v>
      </c>
      <c r="N1293">
        <v>0.63607520337277701</v>
      </c>
      <c r="O1293">
        <v>4.7866705191177799</v>
      </c>
      <c r="P1293">
        <v>58.180987202925003</v>
      </c>
      <c r="Q1293">
        <v>-1.0977889303033001E-2</v>
      </c>
    </row>
    <row r="1294" spans="1:17" hidden="1" x14ac:dyDescent="0.3">
      <c r="A1294" t="s">
        <v>2753</v>
      </c>
      <c r="B1294" t="s">
        <v>2754</v>
      </c>
      <c r="C1294" t="str">
        <f>IFERROR(VLOOKUP(Table1[[#This Row],[Ticker]],[1]!Table2[[Symbol]:[Industry]],2,FALSE),"-")</f>
        <v>-</v>
      </c>
      <c r="D1294" t="s">
        <v>443</v>
      </c>
      <c r="E1294">
        <v>1509.60691271</v>
      </c>
      <c r="F1294">
        <v>631.15</v>
      </c>
      <c r="G1294">
        <v>105.966250558721</v>
      </c>
      <c r="H1294">
        <v>22.552497818899401</v>
      </c>
      <c r="I1294">
        <v>38.249605371912899</v>
      </c>
      <c r="J1294">
        <v>3.17981212122737</v>
      </c>
      <c r="K1294">
        <v>522.67315922306102</v>
      </c>
      <c r="L1294">
        <v>427.62895907820501</v>
      </c>
      <c r="M1294">
        <v>76.1362540933643</v>
      </c>
      <c r="N1294">
        <v>1.4148574166732799</v>
      </c>
      <c r="O1294">
        <v>2.8281707993345502</v>
      </c>
      <c r="P1294">
        <v>154.39338976219199</v>
      </c>
      <c r="Q1294">
        <v>0.13421082560723799</v>
      </c>
    </row>
    <row r="1295" spans="1:17" hidden="1" x14ac:dyDescent="0.3">
      <c r="A1295" t="s">
        <v>2755</v>
      </c>
      <c r="B1295" t="s">
        <v>2756</v>
      </c>
      <c r="C1295" t="str">
        <f>IFERROR(VLOOKUP(Table1[[#This Row],[Ticker]],[1]!Table2[[Symbol]:[Industry]],2,FALSE),"-")</f>
        <v>-</v>
      </c>
      <c r="D1295" t="s">
        <v>231</v>
      </c>
      <c r="E1295">
        <v>1508.2208261999999</v>
      </c>
      <c r="F1295">
        <v>994.95</v>
      </c>
      <c r="G1295">
        <v>53.014409179648801</v>
      </c>
      <c r="H1295">
        <v>-15.159968408716001</v>
      </c>
      <c r="I1295">
        <v>-32.420337300142201</v>
      </c>
      <c r="J1295">
        <v>1.3367804555034599</v>
      </c>
      <c r="K1295">
        <v>1114.0876298135299</v>
      </c>
      <c r="L1295">
        <v>1003.92257117748</v>
      </c>
      <c r="M1295">
        <v>41.120340216784797</v>
      </c>
      <c r="N1295">
        <v>0.66384372141148595</v>
      </c>
      <c r="O1295">
        <v>50.032664958037998</v>
      </c>
      <c r="P1295">
        <v>105.695679139962</v>
      </c>
      <c r="Q1295">
        <v>0.13495241889579099</v>
      </c>
    </row>
    <row r="1296" spans="1:17" hidden="1" x14ac:dyDescent="0.3">
      <c r="A1296" t="s">
        <v>2757</v>
      </c>
      <c r="B1296" t="s">
        <v>2758</v>
      </c>
      <c r="C1296" t="str">
        <f>IFERROR(VLOOKUP(Table1[[#This Row],[Ticker]],[1]!Table2[[Symbol]:[Industry]],2,FALSE),"-")</f>
        <v>-</v>
      </c>
      <c r="D1296" t="s">
        <v>741</v>
      </c>
      <c r="E1296">
        <v>1502.0466694199999</v>
      </c>
      <c r="F1296">
        <v>274.06</v>
      </c>
      <c r="G1296">
        <v>0.85030186246275996</v>
      </c>
      <c r="H1296">
        <v>0.14301075852617201</v>
      </c>
      <c r="I1296">
        <v>0.98452104057552703</v>
      </c>
      <c r="J1296">
        <v>0.95760896583581501</v>
      </c>
      <c r="K1296">
        <v>264.464948763113</v>
      </c>
      <c r="L1296">
        <v>244.96190256910899</v>
      </c>
      <c r="M1296">
        <v>57.335343564974302</v>
      </c>
      <c r="N1296">
        <v>0.31367867280339401</v>
      </c>
      <c r="O1296">
        <v>3.9918266073122699</v>
      </c>
      <c r="P1296">
        <v>35.078121149391301</v>
      </c>
      <c r="Q1296">
        <v>2.5420345253382999E-2</v>
      </c>
    </row>
    <row r="1297" spans="1:17" hidden="1" x14ac:dyDescent="0.3">
      <c r="A1297" t="s">
        <v>2759</v>
      </c>
      <c r="B1297" t="s">
        <v>2760</v>
      </c>
      <c r="C1297" t="str">
        <f>IFERROR(VLOOKUP(Table1[[#This Row],[Ticker]],[1]!Table2[[Symbol]:[Industry]],2,FALSE),"-")</f>
        <v>-</v>
      </c>
      <c r="D1297" t="s">
        <v>989</v>
      </c>
      <c r="E1297">
        <v>1493.5743162000001</v>
      </c>
      <c r="F1297">
        <v>746.1</v>
      </c>
      <c r="G1297">
        <v>-10.661253879292</v>
      </c>
      <c r="H1297">
        <v>18.922371353321701</v>
      </c>
      <c r="I1297">
        <v>12.6669447122257</v>
      </c>
      <c r="J1297">
        <v>5.7691575445965197</v>
      </c>
      <c r="K1297">
        <v>653.122390199248</v>
      </c>
      <c r="L1297">
        <v>621.53407151951797</v>
      </c>
      <c r="M1297">
        <v>69.388115285457403</v>
      </c>
      <c r="N1297">
        <v>1.6084576240128201</v>
      </c>
      <c r="O1297">
        <v>14.5958986731001</v>
      </c>
      <c r="P1297">
        <v>55.583359399436901</v>
      </c>
      <c r="Q1297">
        <v>5.8309034778567997E-2</v>
      </c>
    </row>
    <row r="1298" spans="1:17" hidden="1" x14ac:dyDescent="0.3">
      <c r="A1298" t="s">
        <v>2761</v>
      </c>
      <c r="B1298" t="s">
        <v>2762</v>
      </c>
      <c r="C1298" t="str">
        <f>IFERROR(VLOOKUP(Table1[[#This Row],[Ticker]],[1]!Table2[[Symbol]:[Industry]],2,FALSE),"-")</f>
        <v>-</v>
      </c>
      <c r="D1298" t="s">
        <v>40</v>
      </c>
      <c r="E1298">
        <v>1492.4087500000001</v>
      </c>
      <c r="F1298">
        <v>44.45</v>
      </c>
      <c r="G1298">
        <v>-17.790083767902001</v>
      </c>
      <c r="H1298">
        <v>-16.453889683146599</v>
      </c>
      <c r="I1298">
        <v>-14.5760244412626</v>
      </c>
      <c r="J1298">
        <v>-5.1071461819527499</v>
      </c>
      <c r="K1298">
        <v>45.875132882829902</v>
      </c>
      <c r="L1298">
        <v>45.739849046731898</v>
      </c>
      <c r="M1298">
        <v>40.135986830226699</v>
      </c>
      <c r="N1298">
        <v>1.06704669082277</v>
      </c>
      <c r="O1298">
        <v>78.605174353205797</v>
      </c>
      <c r="P1298">
        <v>30.735294117647001</v>
      </c>
      <c r="Q1298">
        <v>0.22350013006476199</v>
      </c>
    </row>
    <row r="1299" spans="1:17" hidden="1" x14ac:dyDescent="0.3">
      <c r="A1299" t="s">
        <v>2763</v>
      </c>
      <c r="B1299" t="s">
        <v>2764</v>
      </c>
      <c r="C1299" t="str">
        <f>IFERROR(VLOOKUP(Table1[[#This Row],[Ticker]],[1]!Table2[[Symbol]:[Industry]],2,FALSE),"-")</f>
        <v>-</v>
      </c>
      <c r="D1299" t="s">
        <v>21</v>
      </c>
      <c r="E1299">
        <v>1488.94123266</v>
      </c>
      <c r="F1299">
        <v>402.15</v>
      </c>
      <c r="G1299">
        <v>13.764561106003899</v>
      </c>
      <c r="H1299">
        <v>9.9679404140951906</v>
      </c>
      <c r="I1299">
        <v>11.9116490432395</v>
      </c>
      <c r="J1299">
        <v>1.1161832775257201</v>
      </c>
      <c r="K1299">
        <v>375.61558520329498</v>
      </c>
      <c r="L1299">
        <v>336.19516391347003</v>
      </c>
      <c r="M1299">
        <v>54.926853067008103</v>
      </c>
      <c r="N1299">
        <v>0.98274750353147899</v>
      </c>
      <c r="O1299">
        <v>11.848812632102399</v>
      </c>
      <c r="P1299">
        <v>61.896135265700401</v>
      </c>
      <c r="Q1299">
        <v>-1.3614497654108E-2</v>
      </c>
    </row>
    <row r="1300" spans="1:17" hidden="1" x14ac:dyDescent="0.3">
      <c r="A1300" t="s">
        <v>2765</v>
      </c>
      <c r="B1300" t="s">
        <v>2766</v>
      </c>
      <c r="C1300" t="str">
        <f>IFERROR(VLOOKUP(Table1[[#This Row],[Ticker]],[1]!Table2[[Symbol]:[Industry]],2,FALSE),"-")</f>
        <v>-</v>
      </c>
      <c r="D1300" t="s">
        <v>474</v>
      </c>
      <c r="E1300">
        <v>1488.4585348799999</v>
      </c>
      <c r="F1300">
        <v>717.95</v>
      </c>
      <c r="G1300">
        <v>-33.084957329568098</v>
      </c>
      <c r="H1300">
        <v>-1.46962864667828</v>
      </c>
      <c r="I1300">
        <v>-0.36714991037342398</v>
      </c>
      <c r="J1300">
        <v>-4.4276501930966496</v>
      </c>
      <c r="K1300">
        <v>678.65432614865597</v>
      </c>
      <c r="L1300">
        <v>675.90746340255498</v>
      </c>
      <c r="M1300">
        <v>57.752135957946898</v>
      </c>
      <c r="N1300">
        <v>1.3467582018664399</v>
      </c>
      <c r="O1300">
        <v>14.826937809039601</v>
      </c>
      <c r="P1300">
        <v>27.070796460177</v>
      </c>
      <c r="Q1300">
        <v>6.2562500533137999E-2</v>
      </c>
    </row>
    <row r="1301" spans="1:17" hidden="1" x14ac:dyDescent="0.3">
      <c r="A1301" t="s">
        <v>2767</v>
      </c>
      <c r="B1301" t="s">
        <v>2768</v>
      </c>
      <c r="C1301" t="str">
        <f>IFERROR(VLOOKUP(Table1[[#This Row],[Ticker]],[1]!Table2[[Symbol]:[Industry]],2,FALSE),"-")</f>
        <v>-</v>
      </c>
      <c r="D1301" t="s">
        <v>21</v>
      </c>
      <c r="E1301">
        <v>1488.141782031</v>
      </c>
      <c r="F1301">
        <v>152.77000000000001</v>
      </c>
      <c r="G1301">
        <v>38.554398053772303</v>
      </c>
      <c r="H1301">
        <v>-2.7609338377055002</v>
      </c>
      <c r="I1301">
        <v>7.4733177162318398</v>
      </c>
      <c r="J1301">
        <v>-9.5341243723698295</v>
      </c>
      <c r="K1301">
        <v>145.259284488021</v>
      </c>
      <c r="L1301">
        <v>115.03384864753799</v>
      </c>
      <c r="M1301">
        <v>35.444048042082898</v>
      </c>
      <c r="N1301">
        <v>0.68403339151157205</v>
      </c>
      <c r="O1301">
        <v>20.638868887870601</v>
      </c>
      <c r="P1301">
        <v>110.71724137931</v>
      </c>
      <c r="Q1301">
        <v>0.10653982396709601</v>
      </c>
    </row>
    <row r="1302" spans="1:17" hidden="1" x14ac:dyDescent="0.3">
      <c r="A1302" t="s">
        <v>2769</v>
      </c>
      <c r="B1302" t="s">
        <v>2770</v>
      </c>
      <c r="C1302" t="str">
        <f>IFERROR(VLOOKUP(Table1[[#This Row],[Ticker]],[1]!Table2[[Symbol]:[Industry]],2,FALSE),"-")</f>
        <v>-</v>
      </c>
      <c r="D1302" t="s">
        <v>77</v>
      </c>
      <c r="E1302">
        <v>1485.712915462</v>
      </c>
      <c r="F1302">
        <v>100.79</v>
      </c>
      <c r="G1302">
        <v>-26.850345200789299</v>
      </c>
      <c r="H1302">
        <v>-2.7949011937546002</v>
      </c>
      <c r="I1302">
        <v>-18.8079999591919</v>
      </c>
      <c r="J1302">
        <v>-5.0700325348039996</v>
      </c>
      <c r="K1302">
        <v>103.926668179069</v>
      </c>
      <c r="L1302">
        <v>102.46363847792399</v>
      </c>
      <c r="M1302">
        <v>48.912484446196103</v>
      </c>
      <c r="N1302">
        <v>0.392357348907173</v>
      </c>
      <c r="O1302">
        <v>22.9288619902768</v>
      </c>
      <c r="P1302">
        <v>21.141826923076898</v>
      </c>
      <c r="Q1302">
        <v>6.4394588167700001E-4</v>
      </c>
    </row>
    <row r="1303" spans="1:17" hidden="1" x14ac:dyDescent="0.3">
      <c r="A1303" t="s">
        <v>2771</v>
      </c>
      <c r="B1303" t="s">
        <v>2772</v>
      </c>
      <c r="C1303" t="str">
        <f>IFERROR(VLOOKUP(Table1[[#This Row],[Ticker]],[1]!Table2[[Symbol]:[Industry]],2,FALSE),"-")</f>
        <v>-</v>
      </c>
      <c r="D1303" t="s">
        <v>773</v>
      </c>
      <c r="E1303">
        <v>1474.628463</v>
      </c>
      <c r="F1303">
        <v>67.5</v>
      </c>
      <c r="G1303">
        <v>86.627507943609601</v>
      </c>
      <c r="H1303">
        <v>3.9670936598467401</v>
      </c>
      <c r="I1303">
        <v>4.0241368239403403</v>
      </c>
      <c r="J1303">
        <v>-2.1458468657473402</v>
      </c>
      <c r="K1303">
        <v>66.868919198117993</v>
      </c>
      <c r="L1303">
        <v>56.547851986743602</v>
      </c>
      <c r="M1303">
        <v>38.902824480866798</v>
      </c>
      <c r="N1303">
        <v>0.955358948782145</v>
      </c>
      <c r="O1303">
        <v>14.814814814814801</v>
      </c>
      <c r="P1303">
        <v>142.36983842010699</v>
      </c>
      <c r="Q1303">
        <v>0.21267919559717399</v>
      </c>
    </row>
    <row r="1304" spans="1:17" hidden="1" x14ac:dyDescent="0.3">
      <c r="A1304" t="s">
        <v>2773</v>
      </c>
      <c r="B1304" t="s">
        <v>2774</v>
      </c>
      <c r="C1304" t="str">
        <f>IFERROR(VLOOKUP(Table1[[#This Row],[Ticker]],[1]!Table2[[Symbol]:[Industry]],2,FALSE),"-")</f>
        <v>-</v>
      </c>
      <c r="D1304" t="s">
        <v>989</v>
      </c>
      <c r="E1304">
        <v>1470.89383705</v>
      </c>
      <c r="F1304">
        <v>224.95</v>
      </c>
      <c r="G1304">
        <v>-47.196137558061203</v>
      </c>
      <c r="H1304">
        <v>4.1572162274863604</v>
      </c>
      <c r="I1304">
        <v>-19.6393774731646</v>
      </c>
      <c r="J1304">
        <v>7.40631537445514</v>
      </c>
      <c r="K1304">
        <v>214.635633747208</v>
      </c>
      <c r="L1304">
        <v>231.91555790506601</v>
      </c>
      <c r="M1304">
        <v>82.1510866787293</v>
      </c>
      <c r="N1304">
        <v>1.43061043824469</v>
      </c>
      <c r="O1304">
        <v>44.809957768392898</v>
      </c>
      <c r="P1304">
        <v>17.713239141810501</v>
      </c>
      <c r="Q1304">
        <v>-3.4314748353531002E-2</v>
      </c>
    </row>
    <row r="1305" spans="1:17" hidden="1" x14ac:dyDescent="0.3">
      <c r="A1305" t="s">
        <v>2775</v>
      </c>
      <c r="B1305" t="s">
        <v>2776</v>
      </c>
      <c r="C1305" t="str">
        <f>IFERROR(VLOOKUP(Table1[[#This Row],[Ticker]],[1]!Table2[[Symbol]:[Industry]],2,FALSE),"-")</f>
        <v>-</v>
      </c>
      <c r="D1305" t="s">
        <v>603</v>
      </c>
      <c r="E1305">
        <v>1467.5775590399901</v>
      </c>
      <c r="F1305">
        <v>578.4</v>
      </c>
      <c r="G1305">
        <v>44362.2417813106</v>
      </c>
      <c r="H1305">
        <v>46.152234324838197</v>
      </c>
      <c r="I1305">
        <v>1222.83650148786</v>
      </c>
      <c r="J1305">
        <v>9.3097338942028909</v>
      </c>
      <c r="K1305">
        <v>389.91633391194301</v>
      </c>
      <c r="L1305">
        <v>186.42904325910899</v>
      </c>
      <c r="M1305">
        <v>99.999825076978297</v>
      </c>
      <c r="N1305">
        <v>1.02822405557967</v>
      </c>
      <c r="O1305">
        <v>0</v>
      </c>
      <c r="P1305">
        <v>46172</v>
      </c>
      <c r="Q1305">
        <v>0.30762844393349198</v>
      </c>
    </row>
    <row r="1306" spans="1:17" hidden="1" x14ac:dyDescent="0.3">
      <c r="A1306" t="s">
        <v>2777</v>
      </c>
      <c r="B1306" t="s">
        <v>2778</v>
      </c>
      <c r="C1306" t="str">
        <f>IFERROR(VLOOKUP(Table1[[#This Row],[Ticker]],[1]!Table2[[Symbol]:[Industry]],2,FALSE),"-")</f>
        <v>-</v>
      </c>
      <c r="D1306" t="s">
        <v>77</v>
      </c>
      <c r="E1306">
        <v>1465.855</v>
      </c>
      <c r="F1306">
        <v>49.69</v>
      </c>
      <c r="G1306">
        <v>-24.251210630927499</v>
      </c>
      <c r="H1306">
        <v>-4.5436811248123998</v>
      </c>
      <c r="I1306">
        <v>-8.8101918958997398</v>
      </c>
      <c r="J1306">
        <v>-4.7501064146503102</v>
      </c>
      <c r="K1306">
        <v>49.987629194190298</v>
      </c>
      <c r="L1306">
        <v>48.343093314556697</v>
      </c>
      <c r="M1306">
        <v>39.918981136076397</v>
      </c>
      <c r="N1306">
        <v>1.2250333142877801</v>
      </c>
      <c r="O1306">
        <v>21.7235702425236</v>
      </c>
      <c r="P1306">
        <v>28.5640362225096</v>
      </c>
      <c r="Q1306">
        <v>3.6584266718673E-2</v>
      </c>
    </row>
    <row r="1307" spans="1:17" hidden="1" x14ac:dyDescent="0.3">
      <c r="A1307" t="s">
        <v>2779</v>
      </c>
      <c r="B1307" t="s">
        <v>2780</v>
      </c>
      <c r="C1307" t="str">
        <f>IFERROR(VLOOKUP(Table1[[#This Row],[Ticker]],[1]!Table2[[Symbol]:[Industry]],2,FALSE),"-")</f>
        <v>-</v>
      </c>
      <c r="D1307" t="s">
        <v>573</v>
      </c>
      <c r="E1307">
        <v>1462.2834795000001</v>
      </c>
      <c r="F1307">
        <v>417.5</v>
      </c>
      <c r="G1307">
        <v>31.068786031174099</v>
      </c>
      <c r="H1307">
        <v>-0.82239956090348598</v>
      </c>
      <c r="I1307">
        <v>-8.1134546078667302</v>
      </c>
      <c r="J1307">
        <v>-5.8012272630658703</v>
      </c>
      <c r="K1307">
        <v>410.39081418337599</v>
      </c>
      <c r="L1307">
        <v>361.44325898290202</v>
      </c>
      <c r="M1307">
        <v>34.8510881289751</v>
      </c>
      <c r="N1307">
        <v>0.68917567046786399</v>
      </c>
      <c r="O1307">
        <v>33.820359281437099</v>
      </c>
      <c r="P1307">
        <v>63.821855993721798</v>
      </c>
      <c r="Q1307">
        <v>3.3361970466109003E-2</v>
      </c>
    </row>
    <row r="1308" spans="1:17" hidden="1" x14ac:dyDescent="0.3">
      <c r="A1308" t="s">
        <v>2781</v>
      </c>
      <c r="B1308" t="s">
        <v>2782</v>
      </c>
      <c r="C1308" t="str">
        <f>IFERROR(VLOOKUP(Table1[[#This Row],[Ticker]],[1]!Table2[[Symbol]:[Industry]],2,FALSE),"-")</f>
        <v>-</v>
      </c>
      <c r="D1308" t="s">
        <v>57</v>
      </c>
      <c r="E1308">
        <v>1458.364</v>
      </c>
      <c r="F1308">
        <v>959.45</v>
      </c>
      <c r="G1308">
        <v>141.463733831073</v>
      </c>
      <c r="H1308">
        <v>-2.6814860728236098</v>
      </c>
      <c r="I1308">
        <v>81.575420064574502</v>
      </c>
      <c r="J1308">
        <v>-2.6498349423462599</v>
      </c>
      <c r="K1308">
        <v>849.69541416303605</v>
      </c>
      <c r="L1308">
        <v>643.03051382195997</v>
      </c>
      <c r="M1308">
        <v>51.0484480208818</v>
      </c>
      <c r="N1308">
        <v>0.87075515892482003</v>
      </c>
      <c r="O1308">
        <v>12.382093907968001</v>
      </c>
      <c r="P1308">
        <v>174.12857142857101</v>
      </c>
      <c r="Q1308">
        <v>0.17077944553031199</v>
      </c>
    </row>
    <row r="1309" spans="1:17" hidden="1" x14ac:dyDescent="0.3">
      <c r="A1309" t="s">
        <v>2783</v>
      </c>
      <c r="B1309" t="s">
        <v>2784</v>
      </c>
      <c r="C1309" t="str">
        <f>IFERROR(VLOOKUP(Table1[[#This Row],[Ticker]],[1]!Table2[[Symbol]:[Industry]],2,FALSE),"-")</f>
        <v>-</v>
      </c>
      <c r="D1309" t="s">
        <v>443</v>
      </c>
      <c r="E1309">
        <v>1456.89950607999</v>
      </c>
      <c r="F1309">
        <v>600.79999999999995</v>
      </c>
      <c r="G1309">
        <v>-61.590871106414497</v>
      </c>
      <c r="H1309">
        <v>-12.786109699073799</v>
      </c>
      <c r="I1309">
        <v>-31.6281954033388</v>
      </c>
      <c r="J1309">
        <v>-2.2930676073212899</v>
      </c>
      <c r="K1309">
        <v>641.83931767861202</v>
      </c>
      <c r="L1309">
        <v>685.337800670413</v>
      </c>
      <c r="M1309">
        <v>44.239736758929602</v>
      </c>
      <c r="N1309">
        <v>0.79665651992761999</v>
      </c>
      <c r="O1309">
        <v>53.129161118508598</v>
      </c>
      <c r="P1309">
        <v>4.62342185459294</v>
      </c>
      <c r="Q1309">
        <v>-1.1398562597648E-2</v>
      </c>
    </row>
    <row r="1310" spans="1:17" hidden="1" x14ac:dyDescent="0.3">
      <c r="A1310" t="s">
        <v>2785</v>
      </c>
      <c r="B1310" t="s">
        <v>2786</v>
      </c>
      <c r="C1310" t="str">
        <f>IFERROR(VLOOKUP(Table1[[#This Row],[Ticker]],[1]!Table2[[Symbol]:[Industry]],2,FALSE),"-")</f>
        <v>-</v>
      </c>
      <c r="D1310" t="s">
        <v>627</v>
      </c>
      <c r="E1310">
        <v>1456.380054405</v>
      </c>
      <c r="F1310">
        <v>26.19</v>
      </c>
      <c r="G1310">
        <v>-66.343283259773997</v>
      </c>
      <c r="H1310">
        <v>7.0069670980025496</v>
      </c>
      <c r="I1310">
        <v>-20.4160956444749</v>
      </c>
      <c r="J1310">
        <v>2.85359072504369</v>
      </c>
      <c r="K1310">
        <v>22.7114263734871</v>
      </c>
      <c r="L1310">
        <v>24.864049064004099</v>
      </c>
      <c r="M1310">
        <v>83.244135619089107</v>
      </c>
      <c r="N1310">
        <v>1.6612688179978901</v>
      </c>
      <c r="O1310">
        <v>62.848415425734999</v>
      </c>
      <c r="P1310">
        <v>74.599999999999994</v>
      </c>
      <c r="Q1310">
        <v>0.26353807259760997</v>
      </c>
    </row>
    <row r="1311" spans="1:17" hidden="1" x14ac:dyDescent="0.3">
      <c r="A1311" t="s">
        <v>2787</v>
      </c>
      <c r="B1311" t="s">
        <v>2788</v>
      </c>
      <c r="C1311" t="str">
        <f>IFERROR(VLOOKUP(Table1[[#This Row],[Ticker]],[1]!Table2[[Symbol]:[Industry]],2,FALSE),"-")</f>
        <v>-</v>
      </c>
      <c r="D1311" t="s">
        <v>92</v>
      </c>
      <c r="E1311">
        <v>1454.67807612</v>
      </c>
      <c r="F1311">
        <v>570.45000000000005</v>
      </c>
      <c r="G1311">
        <v>68.075804876566906</v>
      </c>
      <c r="H1311">
        <v>-3.0282493363334599</v>
      </c>
      <c r="I1311">
        <v>7.0334242688285098</v>
      </c>
      <c r="J1311">
        <v>-2.5271757638996699</v>
      </c>
      <c r="K1311">
        <v>575.31723036796905</v>
      </c>
      <c r="L1311">
        <v>462.55581868951299</v>
      </c>
      <c r="M1311">
        <v>44.972797057261999</v>
      </c>
      <c r="N1311">
        <v>0.31235206936561499</v>
      </c>
      <c r="O1311">
        <v>24.463143132614501</v>
      </c>
      <c r="P1311">
        <v>186.226793778223</v>
      </c>
      <c r="Q1311">
        <v>0.18868220940956701</v>
      </c>
    </row>
    <row r="1312" spans="1:17" hidden="1" x14ac:dyDescent="0.3">
      <c r="A1312" t="s">
        <v>2789</v>
      </c>
      <c r="B1312" t="s">
        <v>2790</v>
      </c>
      <c r="C1312" t="str">
        <f>IFERROR(VLOOKUP(Table1[[#This Row],[Ticker]],[1]!Table2[[Symbol]:[Industry]],2,FALSE),"-")</f>
        <v>-</v>
      </c>
      <c r="D1312" t="s">
        <v>538</v>
      </c>
      <c r="E1312">
        <v>1448.9581049999999</v>
      </c>
      <c r="F1312">
        <v>128.13</v>
      </c>
      <c r="G1312">
        <v>-19.7041538910571</v>
      </c>
      <c r="H1312">
        <v>15.176254520268399</v>
      </c>
      <c r="I1312">
        <v>5.40463081812063</v>
      </c>
      <c r="J1312">
        <v>-1.54937241528765</v>
      </c>
      <c r="K1312">
        <v>105.081016389026</v>
      </c>
      <c r="L1312">
        <v>99.827666638724907</v>
      </c>
      <c r="M1312">
        <v>75.902514514515403</v>
      </c>
      <c r="N1312">
        <v>1.7805569645155499</v>
      </c>
      <c r="O1312">
        <v>8.7567314446265403</v>
      </c>
      <c r="P1312">
        <v>53.633093525179802</v>
      </c>
    </row>
    <row r="1313" spans="1:17" hidden="1" x14ac:dyDescent="0.3">
      <c r="A1313" t="s">
        <v>2791</v>
      </c>
      <c r="B1313" t="s">
        <v>2792</v>
      </c>
      <c r="C1313" t="str">
        <f>IFERROR(VLOOKUP(Table1[[#This Row],[Ticker]],[1]!Table2[[Symbol]:[Industry]],2,FALSE),"-")</f>
        <v>-</v>
      </c>
      <c r="D1313" t="s">
        <v>257</v>
      </c>
      <c r="E1313">
        <v>1434.4108685399999</v>
      </c>
      <c r="F1313">
        <v>410.15</v>
      </c>
      <c r="G1313">
        <v>-37.928429249274799</v>
      </c>
      <c r="H1313">
        <v>1.1229400124493201</v>
      </c>
      <c r="I1313">
        <v>0.49754940535179898</v>
      </c>
      <c r="J1313">
        <v>2.3720430663719498</v>
      </c>
      <c r="K1313">
        <v>403.40890056987701</v>
      </c>
      <c r="L1313">
        <v>401.47080927154298</v>
      </c>
      <c r="M1313">
        <v>50.462499542209002</v>
      </c>
      <c r="N1313">
        <v>0.73944965473592905</v>
      </c>
      <c r="O1313">
        <v>25.271242228453001</v>
      </c>
      <c r="P1313">
        <v>41.114742817822098</v>
      </c>
      <c r="Q1313">
        <v>5.0402618799485002E-2</v>
      </c>
    </row>
    <row r="1314" spans="1:17" hidden="1" x14ac:dyDescent="0.3">
      <c r="A1314" t="s">
        <v>2793</v>
      </c>
      <c r="B1314" t="s">
        <v>2794</v>
      </c>
      <c r="C1314" t="str">
        <f>IFERROR(VLOOKUP(Table1[[#This Row],[Ticker]],[1]!Table2[[Symbol]:[Industry]],2,FALSE),"-")</f>
        <v>-</v>
      </c>
      <c r="D1314" t="s">
        <v>405</v>
      </c>
      <c r="E1314">
        <v>1432.1692119259999</v>
      </c>
      <c r="F1314">
        <v>35.71</v>
      </c>
      <c r="G1314">
        <v>18.108362861920799</v>
      </c>
      <c r="H1314">
        <v>-14.3842195668045</v>
      </c>
      <c r="I1314">
        <v>-8.3921832645671195</v>
      </c>
      <c r="J1314">
        <v>-5.7084049260900498</v>
      </c>
      <c r="K1314">
        <v>38.587220206253697</v>
      </c>
      <c r="L1314">
        <v>35.3840350553996</v>
      </c>
      <c r="M1314">
        <v>26.831530436085998</v>
      </c>
      <c r="N1314">
        <v>0.50248323980007203</v>
      </c>
      <c r="O1314">
        <v>30.215625875105001</v>
      </c>
      <c r="P1314">
        <v>75.049019607843107</v>
      </c>
      <c r="Q1314">
        <v>-4.5848780990799998E-4</v>
      </c>
    </row>
    <row r="1315" spans="1:17" hidden="1" x14ac:dyDescent="0.3">
      <c r="A1315" t="s">
        <v>2795</v>
      </c>
      <c r="B1315" t="s">
        <v>2796</v>
      </c>
      <c r="C1315" t="str">
        <f>IFERROR(VLOOKUP(Table1[[#This Row],[Ticker]],[1]!Table2[[Symbol]:[Industry]],2,FALSE),"-")</f>
        <v>-</v>
      </c>
      <c r="D1315" t="s">
        <v>257</v>
      </c>
      <c r="E1315">
        <v>1431.9954624</v>
      </c>
      <c r="F1315">
        <v>1431.4</v>
      </c>
      <c r="G1315">
        <v>332.19793528105498</v>
      </c>
      <c r="H1315">
        <v>-10.4973514189555</v>
      </c>
      <c r="I1315">
        <v>51.5684703764015</v>
      </c>
      <c r="J1315">
        <v>-3.1461813029703398</v>
      </c>
      <c r="K1315">
        <v>1446.4050531522901</v>
      </c>
      <c r="L1315">
        <v>1144.0799468493699</v>
      </c>
      <c r="M1315">
        <v>50.072755036723102</v>
      </c>
      <c r="N1315">
        <v>0.69214290297502401</v>
      </c>
      <c r="O1315">
        <v>21.346234455777498</v>
      </c>
      <c r="P1315">
        <v>402.24561403508699</v>
      </c>
      <c r="Q1315">
        <v>0.175775076015007</v>
      </c>
    </row>
    <row r="1316" spans="1:17" hidden="1" x14ac:dyDescent="0.3">
      <c r="A1316" t="s">
        <v>2797</v>
      </c>
      <c r="B1316" t="s">
        <v>2798</v>
      </c>
      <c r="C1316" t="str">
        <f>IFERROR(VLOOKUP(Table1[[#This Row],[Ticker]],[1]!Table2[[Symbol]:[Industry]],2,FALSE),"-")</f>
        <v>-</v>
      </c>
      <c r="D1316" t="s">
        <v>54</v>
      </c>
      <c r="E1316">
        <v>1423.9002186749999</v>
      </c>
      <c r="F1316">
        <v>295.35000000000002</v>
      </c>
      <c r="G1316">
        <v>-7.2847844120907199</v>
      </c>
      <c r="H1316">
        <v>15.222509718101501</v>
      </c>
      <c r="I1316">
        <v>5.6065753704721697</v>
      </c>
      <c r="J1316">
        <v>-4.7768424023265696</v>
      </c>
      <c r="K1316">
        <v>273.17619589854303</v>
      </c>
      <c r="L1316">
        <v>250.97004995726499</v>
      </c>
      <c r="M1316">
        <v>50.0185470182874</v>
      </c>
      <c r="N1316">
        <v>2.3092378767901098</v>
      </c>
      <c r="O1316">
        <v>10.6145251396647</v>
      </c>
      <c r="P1316">
        <v>59.261256403343197</v>
      </c>
      <c r="Q1316">
        <v>2.9268807369597999E-2</v>
      </c>
    </row>
    <row r="1317" spans="1:17" hidden="1" x14ac:dyDescent="0.3">
      <c r="A1317" t="s">
        <v>2799</v>
      </c>
      <c r="B1317" t="s">
        <v>2800</v>
      </c>
      <c r="C1317" t="str">
        <f>IFERROR(VLOOKUP(Table1[[#This Row],[Ticker]],[1]!Table2[[Symbol]:[Industry]],2,FALSE),"-")</f>
        <v>-</v>
      </c>
      <c r="D1317" t="s">
        <v>135</v>
      </c>
      <c r="E1317">
        <v>1423.606425408</v>
      </c>
      <c r="F1317">
        <v>25.92</v>
      </c>
      <c r="G1317">
        <v>-21.840441268399001</v>
      </c>
      <c r="H1317">
        <v>-6.7982106808282596</v>
      </c>
      <c r="I1317">
        <v>-42.525482647086697</v>
      </c>
      <c r="J1317">
        <v>-8.4540124738641307</v>
      </c>
      <c r="K1317">
        <v>28.224490480547601</v>
      </c>
      <c r="L1317">
        <v>28.49461237269</v>
      </c>
      <c r="M1317">
        <v>38.799421380378803</v>
      </c>
      <c r="N1317">
        <v>0.74290438094130296</v>
      </c>
      <c r="O1317">
        <v>52.0061728395061</v>
      </c>
      <c r="P1317">
        <v>21.690140845070399</v>
      </c>
      <c r="Q1317">
        <v>0.203005827241906</v>
      </c>
    </row>
    <row r="1318" spans="1:17" hidden="1" x14ac:dyDescent="0.3">
      <c r="A1318" t="s">
        <v>2801</v>
      </c>
      <c r="B1318" t="s">
        <v>2802</v>
      </c>
      <c r="C1318" t="str">
        <f>IFERROR(VLOOKUP(Table1[[#This Row],[Ticker]],[1]!Table2[[Symbol]:[Industry]],2,FALSE),"-")</f>
        <v>-</v>
      </c>
      <c r="D1318" t="s">
        <v>281</v>
      </c>
      <c r="E1318">
        <v>1421.44886</v>
      </c>
      <c r="F1318">
        <v>87.16</v>
      </c>
      <c r="G1318">
        <v>-33.076280045946604</v>
      </c>
      <c r="H1318">
        <v>1.9186066474393499</v>
      </c>
      <c r="I1318">
        <v>-17.232643070169999</v>
      </c>
      <c r="J1318">
        <v>-0.720670707574668</v>
      </c>
      <c r="K1318">
        <v>85.614182383285097</v>
      </c>
      <c r="L1318">
        <v>84.9994340575183</v>
      </c>
      <c r="M1318">
        <v>49.640459215208999</v>
      </c>
      <c r="N1318">
        <v>2.37550534700729</v>
      </c>
      <c r="O1318">
        <v>20.410738871041701</v>
      </c>
      <c r="P1318">
        <v>26.318840579710098</v>
      </c>
      <c r="Q1318">
        <v>2.9925690893696E-2</v>
      </c>
    </row>
    <row r="1319" spans="1:17" hidden="1" x14ac:dyDescent="0.3">
      <c r="A1319" t="s">
        <v>2803</v>
      </c>
      <c r="B1319" t="s">
        <v>2804</v>
      </c>
      <c r="C1319" t="str">
        <f>IFERROR(VLOOKUP(Table1[[#This Row],[Ticker]],[1]!Table2[[Symbol]:[Industry]],2,FALSE),"-")</f>
        <v>-</v>
      </c>
      <c r="D1319" t="s">
        <v>54</v>
      </c>
      <c r="E1319">
        <v>1419.9074179199999</v>
      </c>
      <c r="F1319">
        <v>708.9</v>
      </c>
      <c r="G1319">
        <v>6.8005819077201997</v>
      </c>
      <c r="H1319">
        <v>6.6534482763986302</v>
      </c>
      <c r="I1319">
        <v>-8.7868633454223293</v>
      </c>
      <c r="J1319">
        <v>-2.3959873069567701</v>
      </c>
      <c r="K1319">
        <v>662.27822947160701</v>
      </c>
      <c r="L1319">
        <v>608.85089888198104</v>
      </c>
      <c r="M1319">
        <v>61.3132436278323</v>
      </c>
      <c r="N1319">
        <v>1.22269659753104</v>
      </c>
      <c r="O1319">
        <v>6.5241924107772604</v>
      </c>
      <c r="P1319">
        <v>50.190677966101603</v>
      </c>
      <c r="Q1319">
        <v>5.1457388611441002E-2</v>
      </c>
    </row>
    <row r="1320" spans="1:17" hidden="1" x14ac:dyDescent="0.3">
      <c r="A1320" t="s">
        <v>2805</v>
      </c>
      <c r="B1320" t="s">
        <v>2806</v>
      </c>
      <c r="C1320" t="str">
        <f>IFERROR(VLOOKUP(Table1[[#This Row],[Ticker]],[1]!Table2[[Symbol]:[Industry]],2,FALSE),"-")</f>
        <v>-</v>
      </c>
      <c r="D1320" t="s">
        <v>627</v>
      </c>
      <c r="E1320">
        <v>1418.2753898000001</v>
      </c>
      <c r="F1320">
        <v>144.05000000000001</v>
      </c>
      <c r="G1320">
        <v>-32.338638269727497</v>
      </c>
      <c r="H1320">
        <v>1.0416296314674001</v>
      </c>
      <c r="I1320">
        <v>-14.565456512612901</v>
      </c>
      <c r="J1320">
        <v>-4.1395104110627203</v>
      </c>
      <c r="K1320">
        <v>143.21876625998101</v>
      </c>
      <c r="L1320">
        <v>140.370635072656</v>
      </c>
      <c r="M1320">
        <v>40.441520352799103</v>
      </c>
      <c r="N1320">
        <v>1.1699701815786401</v>
      </c>
      <c r="O1320">
        <v>30.4755293300937</v>
      </c>
      <c r="P1320">
        <v>25.807860262008699</v>
      </c>
      <c r="Q1320">
        <v>-6.0505049143568003E-2</v>
      </c>
    </row>
    <row r="1321" spans="1:17" hidden="1" x14ac:dyDescent="0.3">
      <c r="A1321" t="s">
        <v>2807</v>
      </c>
      <c r="B1321" t="s">
        <v>2808</v>
      </c>
      <c r="C1321" t="str">
        <f>IFERROR(VLOOKUP(Table1[[#This Row],[Ticker]],[1]!Table2[[Symbol]:[Industry]],2,FALSE),"-")</f>
        <v>-</v>
      </c>
      <c r="D1321" t="s">
        <v>231</v>
      </c>
      <c r="E1321">
        <v>1413.9090933799901</v>
      </c>
      <c r="F1321">
        <v>369.95</v>
      </c>
      <c r="G1321">
        <v>-46.584019989440698</v>
      </c>
      <c r="H1321">
        <v>-14.2648921161868</v>
      </c>
      <c r="I1321">
        <v>-40.647911854687699</v>
      </c>
      <c r="J1321">
        <v>-3.5263358350496898</v>
      </c>
      <c r="K1321">
        <v>407.08492436714801</v>
      </c>
      <c r="L1321">
        <v>465.02862442903</v>
      </c>
      <c r="M1321">
        <v>34.388224460432902</v>
      </c>
      <c r="N1321">
        <v>0.88949611426181197</v>
      </c>
      <c r="O1321">
        <v>71.7529395864306</v>
      </c>
      <c r="P1321">
        <v>0.748910675381253</v>
      </c>
    </row>
    <row r="1322" spans="1:17" hidden="1" x14ac:dyDescent="0.3">
      <c r="A1322" t="s">
        <v>2809</v>
      </c>
      <c r="B1322" t="s">
        <v>2810</v>
      </c>
      <c r="C1322" t="str">
        <f>IFERROR(VLOOKUP(Table1[[#This Row],[Ticker]],[1]!Table2[[Symbol]:[Industry]],2,FALSE),"-")</f>
        <v>-</v>
      </c>
      <c r="D1322" t="s">
        <v>46</v>
      </c>
      <c r="E1322">
        <v>1411.9270226369999</v>
      </c>
      <c r="F1322">
        <v>237.91</v>
      </c>
      <c r="G1322">
        <v>499.32562339453398</v>
      </c>
      <c r="H1322">
        <v>29.032047330975299</v>
      </c>
      <c r="I1322">
        <v>95.458482006591694</v>
      </c>
      <c r="J1322">
        <v>-9.8689963294135303</v>
      </c>
      <c r="K1322">
        <v>199.937232964842</v>
      </c>
      <c r="L1322">
        <v>141.28714743454699</v>
      </c>
      <c r="M1322">
        <v>60.046676873958603</v>
      </c>
      <c r="N1322">
        <v>1.1958336336881601</v>
      </c>
      <c r="O1322">
        <v>9.2850237484763003</v>
      </c>
      <c r="P1322">
        <v>529.39153439153404</v>
      </c>
      <c r="Q1322">
        <v>0.21503738718161</v>
      </c>
    </row>
    <row r="1323" spans="1:17" hidden="1" x14ac:dyDescent="0.3">
      <c r="A1323" t="s">
        <v>2811</v>
      </c>
      <c r="B1323" t="s">
        <v>2812</v>
      </c>
      <c r="C1323" t="str">
        <f>IFERROR(VLOOKUP(Table1[[#This Row],[Ticker]],[1]!Table2[[Symbol]:[Industry]],2,FALSE),"-")</f>
        <v>-</v>
      </c>
      <c r="D1323" t="s">
        <v>21</v>
      </c>
      <c r="E1323">
        <v>1409.92542969599</v>
      </c>
      <c r="F1323">
        <v>126.56</v>
      </c>
      <c r="G1323">
        <v>3.99908633917443</v>
      </c>
      <c r="H1323">
        <v>-5.4924576598311203</v>
      </c>
      <c r="I1323">
        <v>-23.328537210456499</v>
      </c>
      <c r="J1323">
        <v>-2.8518049798876</v>
      </c>
      <c r="K1323">
        <v>125.54239302444699</v>
      </c>
      <c r="L1323">
        <v>117.57654912968999</v>
      </c>
      <c r="M1323">
        <v>51.5875995258071</v>
      </c>
      <c r="N1323">
        <v>0.56763044290563403</v>
      </c>
      <c r="O1323">
        <v>39.4595448798988</v>
      </c>
      <c r="P1323">
        <v>56.246913580246897</v>
      </c>
      <c r="Q1323">
        <v>1.0138552842843001E-2</v>
      </c>
    </row>
    <row r="1324" spans="1:17" hidden="1" x14ac:dyDescent="0.3">
      <c r="A1324" t="s">
        <v>2813</v>
      </c>
      <c r="B1324" t="s">
        <v>2814</v>
      </c>
      <c r="C1324" t="str">
        <f>IFERROR(VLOOKUP(Table1[[#This Row],[Ticker]],[1]!Table2[[Symbol]:[Industry]],2,FALSE),"-")</f>
        <v>-</v>
      </c>
      <c r="D1324" t="s">
        <v>195</v>
      </c>
      <c r="E1324">
        <v>1408.9405496500001</v>
      </c>
      <c r="F1324">
        <v>635.5</v>
      </c>
      <c r="G1324">
        <v>-20.364547282172001</v>
      </c>
      <c r="H1324">
        <v>14.3473053331799</v>
      </c>
      <c r="I1324">
        <v>7.7654186347951502</v>
      </c>
      <c r="J1324">
        <v>14.5103095880692</v>
      </c>
      <c r="K1324">
        <v>530.44694655373496</v>
      </c>
      <c r="L1324">
        <v>492.53370476917098</v>
      </c>
      <c r="M1324">
        <v>82.085771625314194</v>
      </c>
      <c r="N1324">
        <v>2.7793542520707901</v>
      </c>
      <c r="O1324">
        <v>6.0424862313139096</v>
      </c>
      <c r="P1324">
        <v>62.823469126313</v>
      </c>
      <c r="Q1324">
        <v>7.2659438980603994E-2</v>
      </c>
    </row>
    <row r="1325" spans="1:17" hidden="1" x14ac:dyDescent="0.3">
      <c r="A1325" t="s">
        <v>2815</v>
      </c>
      <c r="B1325" t="s">
        <v>2816</v>
      </c>
      <c r="C1325" t="str">
        <f>IFERROR(VLOOKUP(Table1[[#This Row],[Ticker]],[1]!Table2[[Symbol]:[Industry]],2,FALSE),"-")</f>
        <v>-</v>
      </c>
      <c r="D1325" t="s">
        <v>98</v>
      </c>
      <c r="E1325">
        <v>1405.6615088000001</v>
      </c>
      <c r="F1325">
        <v>53.92</v>
      </c>
      <c r="G1325">
        <v>-4.6705621597910003</v>
      </c>
      <c r="H1325">
        <v>-3.9333137987355302</v>
      </c>
      <c r="I1325">
        <v>-35.997661773053203</v>
      </c>
      <c r="J1325">
        <v>-3.60740648801788</v>
      </c>
      <c r="K1325">
        <v>56.338554973428202</v>
      </c>
      <c r="L1325">
        <v>57.819563778734199</v>
      </c>
      <c r="M1325">
        <v>42.772124717665903</v>
      </c>
      <c r="N1325">
        <v>0.27654878072348998</v>
      </c>
      <c r="O1325">
        <v>60.422848664688402</v>
      </c>
      <c r="P1325">
        <v>51.036414565826298</v>
      </c>
      <c r="Q1325">
        <v>-1.8815298763084E-2</v>
      </c>
    </row>
    <row r="1326" spans="1:17" hidden="1" x14ac:dyDescent="0.3">
      <c r="A1326" t="s">
        <v>2817</v>
      </c>
      <c r="B1326" t="s">
        <v>2818</v>
      </c>
      <c r="C1326" t="str">
        <f>IFERROR(VLOOKUP(Table1[[#This Row],[Ticker]],[1]!Table2[[Symbol]:[Industry]],2,FALSE),"-")</f>
        <v>-</v>
      </c>
      <c r="D1326" t="s">
        <v>276</v>
      </c>
      <c r="E1326">
        <v>1402.65201</v>
      </c>
      <c r="F1326">
        <v>44.62</v>
      </c>
      <c r="G1326">
        <v>-10.9839787845637</v>
      </c>
      <c r="H1326">
        <v>9.58604145641449</v>
      </c>
      <c r="I1326">
        <v>2.5159252204081</v>
      </c>
      <c r="J1326">
        <v>9.5576746935210704</v>
      </c>
      <c r="K1326">
        <v>39.219823286933298</v>
      </c>
      <c r="L1326">
        <v>36.348400672151101</v>
      </c>
      <c r="M1326">
        <v>83.825227034899001</v>
      </c>
      <c r="N1326">
        <v>1.54187969581289</v>
      </c>
      <c r="O1326">
        <v>9.8162259076647302</v>
      </c>
      <c r="P1326">
        <v>65.259259259259196</v>
      </c>
    </row>
    <row r="1327" spans="1:17" hidden="1" x14ac:dyDescent="0.3">
      <c r="A1327" t="s">
        <v>2819</v>
      </c>
      <c r="B1327" t="s">
        <v>2820</v>
      </c>
      <c r="C1327" t="str">
        <f>IFERROR(VLOOKUP(Table1[[#This Row],[Ticker]],[1]!Table2[[Symbol]:[Industry]],2,FALSE),"-")</f>
        <v>-</v>
      </c>
      <c r="D1327" t="s">
        <v>573</v>
      </c>
      <c r="E1327">
        <v>1399.467639318</v>
      </c>
      <c r="F1327">
        <v>224.98</v>
      </c>
      <c r="G1327">
        <v>-27.918351405626801</v>
      </c>
      <c r="H1327">
        <v>15.7966978839339</v>
      </c>
      <c r="I1327">
        <v>0.43691216357246998</v>
      </c>
      <c r="J1327">
        <v>12.3643290146938</v>
      </c>
      <c r="K1327">
        <v>199.14580400947199</v>
      </c>
      <c r="L1327">
        <v>200.83050945876599</v>
      </c>
      <c r="M1327">
        <v>69.170728077126</v>
      </c>
      <c r="N1327">
        <v>2.7631804925721499</v>
      </c>
      <c r="O1327">
        <v>7.6984620855187202</v>
      </c>
      <c r="P1327">
        <v>40.700437773608499</v>
      </c>
      <c r="Q1327">
        <v>6.3120976087219999E-3</v>
      </c>
    </row>
    <row r="1328" spans="1:17" hidden="1" x14ac:dyDescent="0.3">
      <c r="A1328" t="s">
        <v>2821</v>
      </c>
      <c r="B1328" t="s">
        <v>2822</v>
      </c>
      <c r="C1328" t="str">
        <f>IFERROR(VLOOKUP(Table1[[#This Row],[Ticker]],[1]!Table2[[Symbol]:[Industry]],2,FALSE),"-")</f>
        <v>-</v>
      </c>
      <c r="D1328" t="s">
        <v>989</v>
      </c>
      <c r="E1328">
        <v>1399.39670144</v>
      </c>
      <c r="F1328">
        <v>75.52</v>
      </c>
      <c r="G1328">
        <v>-49.425227601378303</v>
      </c>
      <c r="H1328">
        <v>3.15736859850078</v>
      </c>
      <c r="I1328">
        <v>-20.693924388341902</v>
      </c>
      <c r="J1328">
        <v>2.89436800665574</v>
      </c>
      <c r="K1328">
        <v>73.363251971168907</v>
      </c>
      <c r="L1328">
        <v>78.158206078003104</v>
      </c>
      <c r="M1328">
        <v>64.915384570906198</v>
      </c>
      <c r="N1328">
        <v>0.85853649126743004</v>
      </c>
      <c r="O1328">
        <v>45.391949152542303</v>
      </c>
      <c r="P1328">
        <v>21.806451612903199</v>
      </c>
      <c r="Q1328">
        <v>1.5040857795199999E-4</v>
      </c>
    </row>
    <row r="1329" spans="1:17" hidden="1" x14ac:dyDescent="0.3">
      <c r="A1329" t="s">
        <v>2823</v>
      </c>
      <c r="B1329" t="s">
        <v>2824</v>
      </c>
      <c r="C1329" t="str">
        <f>IFERROR(VLOOKUP(Table1[[#This Row],[Ticker]],[1]!Table2[[Symbol]:[Industry]],2,FALSE),"-")</f>
        <v>-</v>
      </c>
      <c r="D1329" t="s">
        <v>276</v>
      </c>
      <c r="E1329">
        <v>1397.3219603</v>
      </c>
      <c r="F1329">
        <v>234.29</v>
      </c>
      <c r="G1329">
        <v>48.236980936028502</v>
      </c>
      <c r="H1329">
        <v>35.788544233288903</v>
      </c>
      <c r="I1329">
        <v>59.121996955014502</v>
      </c>
      <c r="J1329">
        <v>14.057385886051399</v>
      </c>
      <c r="K1329">
        <v>177.86807227535701</v>
      </c>
      <c r="L1329">
        <v>146.509503854586</v>
      </c>
      <c r="M1329">
        <v>87.962683745244306</v>
      </c>
      <c r="N1329">
        <v>2.0154706180163502</v>
      </c>
      <c r="O1329">
        <v>5.8517222245934404</v>
      </c>
      <c r="P1329">
        <v>116.634304207119</v>
      </c>
      <c r="Q1329">
        <v>0.13618538049405499</v>
      </c>
    </row>
    <row r="1330" spans="1:17" hidden="1" x14ac:dyDescent="0.3">
      <c r="A1330" t="s">
        <v>2825</v>
      </c>
      <c r="B1330" t="s">
        <v>2826</v>
      </c>
      <c r="C1330" t="str">
        <f>IFERROR(VLOOKUP(Table1[[#This Row],[Ticker]],[1]!Table2[[Symbol]:[Industry]],2,FALSE),"-")</f>
        <v>-</v>
      </c>
      <c r="D1330" t="s">
        <v>517</v>
      </c>
      <c r="E1330">
        <v>1396.214507375</v>
      </c>
      <c r="F1330">
        <v>576.25</v>
      </c>
      <c r="G1330">
        <v>-6.9487226624206704</v>
      </c>
      <c r="H1330">
        <v>3.2308713987803799</v>
      </c>
      <c r="I1330">
        <v>21.238616905372702</v>
      </c>
      <c r="J1330">
        <v>-1.07194549511008</v>
      </c>
      <c r="K1330">
        <v>563.01795137071804</v>
      </c>
      <c r="L1330">
        <v>494.84724126373499</v>
      </c>
      <c r="M1330">
        <v>55.704894054432103</v>
      </c>
      <c r="N1330">
        <v>0.44930043192755298</v>
      </c>
      <c r="O1330">
        <v>18.004338394793901</v>
      </c>
      <c r="P1330">
        <v>70.715449563027605</v>
      </c>
      <c r="Q1330">
        <v>0.158805118910402</v>
      </c>
    </row>
    <row r="1331" spans="1:17" hidden="1" x14ac:dyDescent="0.3">
      <c r="A1331" t="s">
        <v>2827</v>
      </c>
      <c r="B1331" t="s">
        <v>2828</v>
      </c>
      <c r="C1331" t="str">
        <f>IFERROR(VLOOKUP(Table1[[#This Row],[Ticker]],[1]!Table2[[Symbol]:[Industry]],2,FALSE),"-")</f>
        <v>-</v>
      </c>
      <c r="D1331" t="s">
        <v>357</v>
      </c>
      <c r="E1331">
        <v>1388.1</v>
      </c>
      <c r="F1331">
        <v>46.27</v>
      </c>
      <c r="G1331">
        <v>-20.551118097591999</v>
      </c>
      <c r="H1331">
        <v>-8.8639189562882592</v>
      </c>
      <c r="I1331">
        <v>-3.4454723563740601</v>
      </c>
      <c r="J1331">
        <v>-7.57224736671402</v>
      </c>
      <c r="K1331">
        <v>45.2758952704744</v>
      </c>
      <c r="M1331">
        <v>36.336370959202497</v>
      </c>
      <c r="N1331">
        <v>0.40382663373858302</v>
      </c>
      <c r="O1331">
        <v>22.239031770045301</v>
      </c>
      <c r="P1331">
        <v>54.233333333333299</v>
      </c>
    </row>
    <row r="1332" spans="1:17" hidden="1" x14ac:dyDescent="0.3">
      <c r="A1332" t="s">
        <v>2829</v>
      </c>
      <c r="B1332" t="s">
        <v>2830</v>
      </c>
      <c r="C1332" t="str">
        <f>IFERROR(VLOOKUP(Table1[[#This Row],[Ticker]],[1]!Table2[[Symbol]:[Industry]],2,FALSE),"-")</f>
        <v>-</v>
      </c>
      <c r="D1332" t="s">
        <v>46</v>
      </c>
      <c r="E1332">
        <v>1384.3138412000001</v>
      </c>
      <c r="F1332">
        <v>573.5</v>
      </c>
      <c r="G1332">
        <v>102.120323820813</v>
      </c>
      <c r="H1332">
        <v>98.268832891783205</v>
      </c>
      <c r="I1332">
        <v>119.225969562031</v>
      </c>
      <c r="J1332">
        <v>20.381583505588701</v>
      </c>
      <c r="M1332">
        <v>82.520297715396694</v>
      </c>
      <c r="O1332">
        <v>0</v>
      </c>
      <c r="P1332">
        <v>157.23256335501199</v>
      </c>
    </row>
    <row r="1333" spans="1:17" hidden="1" x14ac:dyDescent="0.3">
      <c r="A1333" t="s">
        <v>2831</v>
      </c>
      <c r="B1333" t="s">
        <v>2832</v>
      </c>
      <c r="C1333" t="str">
        <f>IFERROR(VLOOKUP(Table1[[#This Row],[Ticker]],[1]!Table2[[Symbol]:[Industry]],2,FALSE),"-")</f>
        <v>-</v>
      </c>
      <c r="D1333" t="s">
        <v>489</v>
      </c>
      <c r="E1333">
        <v>1380.469313348</v>
      </c>
      <c r="F1333">
        <v>225.38</v>
      </c>
      <c r="G1333">
        <v>37.129934700329002</v>
      </c>
      <c r="H1333">
        <v>60.852279994578602</v>
      </c>
      <c r="I1333">
        <v>32.118588944410703</v>
      </c>
      <c r="J1333">
        <v>9.9478564850879305</v>
      </c>
      <c r="K1333">
        <v>168.75443623440401</v>
      </c>
      <c r="L1333">
        <v>151.00944288897099</v>
      </c>
      <c r="M1333">
        <v>65.002216493178196</v>
      </c>
      <c r="N1333">
        <v>2.8208787726587801</v>
      </c>
      <c r="O1333">
        <v>16.514331351495201</v>
      </c>
      <c r="P1333">
        <v>100.60525144637199</v>
      </c>
      <c r="Q1333">
        <v>-3.6237847785230003E-2</v>
      </c>
    </row>
    <row r="1334" spans="1:17" hidden="1" x14ac:dyDescent="0.3">
      <c r="A1334" t="s">
        <v>2833</v>
      </c>
      <c r="B1334" t="s">
        <v>2834</v>
      </c>
      <c r="C1334" t="str">
        <f>IFERROR(VLOOKUP(Table1[[#This Row],[Ticker]],[1]!Table2[[Symbol]:[Industry]],2,FALSE),"-")</f>
        <v>-</v>
      </c>
      <c r="D1334" t="s">
        <v>2835</v>
      </c>
      <c r="E1334">
        <v>1378.7662800000001</v>
      </c>
      <c r="F1334">
        <v>708</v>
      </c>
      <c r="G1334">
        <v>20.2844818677268</v>
      </c>
      <c r="H1334">
        <v>-12.9067126403391</v>
      </c>
      <c r="I1334">
        <v>37.119226000179403</v>
      </c>
      <c r="J1334">
        <v>-0.27829470145927798</v>
      </c>
      <c r="K1334">
        <v>719.50171588220701</v>
      </c>
      <c r="L1334">
        <v>567.56828699291896</v>
      </c>
      <c r="M1334">
        <v>46.229284876563703</v>
      </c>
      <c r="N1334">
        <v>0.220063612137883</v>
      </c>
      <c r="O1334">
        <v>34.039548022598801</v>
      </c>
      <c r="P1334">
        <v>104.742625795257</v>
      </c>
    </row>
    <row r="1335" spans="1:17" hidden="1" x14ac:dyDescent="0.3">
      <c r="A1335" t="s">
        <v>2836</v>
      </c>
      <c r="B1335" t="s">
        <v>2837</v>
      </c>
      <c r="C1335" t="str">
        <f>IFERROR(VLOOKUP(Table1[[#This Row],[Ticker]],[1]!Table2[[Symbol]:[Industry]],2,FALSE),"-")</f>
        <v>-</v>
      </c>
      <c r="D1335" t="s">
        <v>410</v>
      </c>
      <c r="E1335">
        <v>1377.306342785</v>
      </c>
      <c r="F1335">
        <v>82.43</v>
      </c>
      <c r="G1335">
        <v>18.8591115865588</v>
      </c>
      <c r="H1335">
        <v>2.8677515450149902</v>
      </c>
      <c r="I1335">
        <v>-5.8387577833976803</v>
      </c>
      <c r="J1335">
        <v>-0.80381630559149697</v>
      </c>
      <c r="K1335">
        <v>77.765376033949295</v>
      </c>
      <c r="L1335">
        <v>69.174224140921694</v>
      </c>
      <c r="M1335">
        <v>57.860962339855</v>
      </c>
      <c r="N1335">
        <v>0.98374661590075296</v>
      </c>
      <c r="O1335">
        <v>7.9703991265315901</v>
      </c>
      <c r="P1335">
        <v>78.806941431670197</v>
      </c>
      <c r="Q1335">
        <v>5.8876716434636003E-2</v>
      </c>
    </row>
    <row r="1336" spans="1:17" hidden="1" x14ac:dyDescent="0.3">
      <c r="A1336" t="s">
        <v>2838</v>
      </c>
      <c r="B1336" t="s">
        <v>2839</v>
      </c>
      <c r="C1336" t="str">
        <f>IFERROR(VLOOKUP(Table1[[#This Row],[Ticker]],[1]!Table2[[Symbol]:[Industry]],2,FALSE),"-")</f>
        <v>-</v>
      </c>
      <c r="D1336" t="s">
        <v>950</v>
      </c>
      <c r="E1336">
        <v>1371.4697040000001</v>
      </c>
      <c r="F1336">
        <v>90.06</v>
      </c>
      <c r="G1336">
        <v>-18.5364992322944</v>
      </c>
      <c r="H1336">
        <v>4.0087110812602997</v>
      </c>
      <c r="I1336">
        <v>-26.860838869548999</v>
      </c>
      <c r="J1336">
        <v>-1.55098741127774</v>
      </c>
      <c r="K1336">
        <v>88.639023826675896</v>
      </c>
      <c r="L1336">
        <v>89.1366108324208</v>
      </c>
      <c r="M1336">
        <v>50.498626902607398</v>
      </c>
      <c r="N1336">
        <v>1.6955541846765301</v>
      </c>
      <c r="O1336">
        <v>28.4143904063957</v>
      </c>
      <c r="P1336">
        <v>21.702702702702702</v>
      </c>
      <c r="Q1336">
        <v>1.9143691230699999E-3</v>
      </c>
    </row>
    <row r="1337" spans="1:17" hidden="1" x14ac:dyDescent="0.3">
      <c r="A1337" t="s">
        <v>2840</v>
      </c>
      <c r="B1337" t="s">
        <v>2841</v>
      </c>
      <c r="C1337" t="str">
        <f>IFERROR(VLOOKUP(Table1[[#This Row],[Ticker]],[1]!Table2[[Symbol]:[Industry]],2,FALSE),"-")</f>
        <v>-</v>
      </c>
      <c r="D1337" t="s">
        <v>89</v>
      </c>
      <c r="E1337">
        <v>1369.2216719999999</v>
      </c>
      <c r="F1337">
        <v>855.4</v>
      </c>
      <c r="G1337">
        <v>-25.211780082560399</v>
      </c>
      <c r="H1337">
        <v>-0.13867626572591299</v>
      </c>
      <c r="I1337">
        <v>-10.277353065637699</v>
      </c>
      <c r="J1337">
        <v>2.6017705169744998</v>
      </c>
      <c r="K1337">
        <v>826.81162074114604</v>
      </c>
      <c r="L1337">
        <v>811.04915282862896</v>
      </c>
      <c r="M1337">
        <v>49.952493532164901</v>
      </c>
      <c r="N1337">
        <v>3.0475469913701301</v>
      </c>
      <c r="O1337">
        <v>22.328735094692501</v>
      </c>
      <c r="P1337">
        <v>22.576484917962301</v>
      </c>
      <c r="Q1337">
        <v>-6.8740392321291005E-2</v>
      </c>
    </row>
    <row r="1338" spans="1:17" hidden="1" x14ac:dyDescent="0.3">
      <c r="A1338" t="s">
        <v>2842</v>
      </c>
      <c r="B1338" t="s">
        <v>2843</v>
      </c>
      <c r="C1338" t="str">
        <f>IFERROR(VLOOKUP(Table1[[#This Row],[Ticker]],[1]!Table2[[Symbol]:[Industry]],2,FALSE),"-")</f>
        <v>-</v>
      </c>
      <c r="D1338" t="s">
        <v>89</v>
      </c>
      <c r="E1338">
        <v>1362.23887668</v>
      </c>
      <c r="F1338">
        <v>204.14</v>
      </c>
      <c r="G1338">
        <v>40.263667642966297</v>
      </c>
      <c r="H1338">
        <v>38.096826603497803</v>
      </c>
      <c r="I1338">
        <v>53.616642128958503</v>
      </c>
      <c r="J1338">
        <v>2.82998460400312</v>
      </c>
      <c r="K1338">
        <v>160.14613293549101</v>
      </c>
      <c r="L1338">
        <v>130.288246920483</v>
      </c>
      <c r="M1338">
        <v>73.267671340219593</v>
      </c>
      <c r="N1338">
        <v>1.7236617029309</v>
      </c>
      <c r="O1338">
        <v>4.7075536396590598</v>
      </c>
      <c r="P1338">
        <v>119.387426114991</v>
      </c>
      <c r="Q1338">
        <v>9.9603806074265999E-2</v>
      </c>
    </row>
    <row r="1339" spans="1:17" hidden="1" x14ac:dyDescent="0.3">
      <c r="A1339" t="s">
        <v>2844</v>
      </c>
      <c r="B1339" t="s">
        <v>2845</v>
      </c>
      <c r="C1339" t="str">
        <f>IFERROR(VLOOKUP(Table1[[#This Row],[Ticker]],[1]!Table2[[Symbol]:[Industry]],2,FALSE),"-")</f>
        <v>-</v>
      </c>
      <c r="D1339" t="s">
        <v>77</v>
      </c>
      <c r="E1339">
        <v>1361.6656040400001</v>
      </c>
      <c r="F1339">
        <v>122.64</v>
      </c>
      <c r="G1339">
        <v>18.2112018067719</v>
      </c>
      <c r="H1339">
        <v>-10.111733909836101</v>
      </c>
      <c r="I1339">
        <v>-5.2395801437928897</v>
      </c>
      <c r="J1339">
        <v>-5.1567721638635096</v>
      </c>
      <c r="K1339">
        <v>127.31508064971599</v>
      </c>
      <c r="L1339">
        <v>113.238455691545</v>
      </c>
      <c r="M1339">
        <v>35.765468132778999</v>
      </c>
      <c r="N1339">
        <v>0.27986266510498198</v>
      </c>
      <c r="O1339">
        <v>21.379647749510699</v>
      </c>
      <c r="P1339">
        <v>67.839058437115099</v>
      </c>
    </row>
    <row r="1340" spans="1:17" hidden="1" x14ac:dyDescent="0.3">
      <c r="A1340" t="s">
        <v>2846</v>
      </c>
      <c r="B1340" t="s">
        <v>2847</v>
      </c>
      <c r="C1340" t="str">
        <f>IFERROR(VLOOKUP(Table1[[#This Row],[Ticker]],[1]!Table2[[Symbol]:[Industry]],2,FALSE),"-")</f>
        <v>-</v>
      </c>
      <c r="D1340" t="s">
        <v>21</v>
      </c>
      <c r="E1340">
        <v>1360.8226507239999</v>
      </c>
      <c r="F1340">
        <v>211.09</v>
      </c>
      <c r="G1340">
        <v>35.106232977960502</v>
      </c>
      <c r="H1340">
        <v>21.863462985390001</v>
      </c>
      <c r="I1340">
        <v>35.121109700373303</v>
      </c>
      <c r="J1340">
        <v>-6.6203325918842699</v>
      </c>
      <c r="K1340">
        <v>188.719348281501</v>
      </c>
      <c r="L1340">
        <v>157.80405169406799</v>
      </c>
      <c r="M1340">
        <v>46.723789710288102</v>
      </c>
      <c r="N1340">
        <v>1.1784166548877599</v>
      </c>
      <c r="O1340">
        <v>18.385522762802498</v>
      </c>
      <c r="P1340">
        <v>79.422014449638695</v>
      </c>
      <c r="Q1340">
        <v>0.102262530269125</v>
      </c>
    </row>
    <row r="1341" spans="1:17" hidden="1" x14ac:dyDescent="0.3">
      <c r="A1341" t="s">
        <v>2848</v>
      </c>
      <c r="B1341" t="s">
        <v>2849</v>
      </c>
      <c r="C1341" t="str">
        <f>IFERROR(VLOOKUP(Table1[[#This Row],[Ticker]],[1]!Table2[[Symbol]:[Industry]],2,FALSE),"-")</f>
        <v>-</v>
      </c>
      <c r="D1341" t="s">
        <v>405</v>
      </c>
      <c r="E1341">
        <v>1356.27495</v>
      </c>
      <c r="F1341">
        <v>1272.9000000000001</v>
      </c>
      <c r="G1341">
        <v>272.24129507126702</v>
      </c>
      <c r="H1341">
        <v>4.2685173746506697</v>
      </c>
      <c r="I1341">
        <v>154.09103024405999</v>
      </c>
      <c r="J1341">
        <v>-6.9632498429361602</v>
      </c>
      <c r="K1341">
        <v>1114.8932728623599</v>
      </c>
      <c r="L1341">
        <v>772.54224674401598</v>
      </c>
      <c r="M1341">
        <v>44.686153823997401</v>
      </c>
      <c r="N1341">
        <v>0.30789485428660601</v>
      </c>
      <c r="O1341">
        <v>23.9846020897164</v>
      </c>
      <c r="P1341">
        <v>326.36074359403699</v>
      </c>
      <c r="Q1341">
        <v>0.14184893947111801</v>
      </c>
    </row>
    <row r="1342" spans="1:17" hidden="1" x14ac:dyDescent="0.3">
      <c r="A1342" t="s">
        <v>2850</v>
      </c>
      <c r="B1342" t="s">
        <v>2851</v>
      </c>
      <c r="C1342" t="str">
        <f>IFERROR(VLOOKUP(Table1[[#This Row],[Ticker]],[1]!Table2[[Symbol]:[Industry]],2,FALSE),"-")</f>
        <v>-</v>
      </c>
      <c r="D1342" t="s">
        <v>305</v>
      </c>
      <c r="E1342">
        <v>1353.4605726469999</v>
      </c>
      <c r="F1342">
        <v>20.53</v>
      </c>
      <c r="G1342">
        <v>-14.4039391660143</v>
      </c>
      <c r="H1342">
        <v>-4.5486984141201399</v>
      </c>
      <c r="I1342">
        <v>-44.067647806117897</v>
      </c>
      <c r="J1342">
        <v>-6.8566988583387696</v>
      </c>
      <c r="K1342">
        <v>22.430299236740101</v>
      </c>
      <c r="L1342">
        <v>24.129354928129199</v>
      </c>
      <c r="M1342">
        <v>36.700818813986302</v>
      </c>
      <c r="N1342">
        <v>1.1473861458202299</v>
      </c>
      <c r="O1342">
        <v>104.578665367754</v>
      </c>
      <c r="P1342">
        <v>19.360465116278998</v>
      </c>
      <c r="Q1342">
        <v>7.8162968181500994E-2</v>
      </c>
    </row>
    <row r="1343" spans="1:17" hidden="1" x14ac:dyDescent="0.3">
      <c r="A1343" t="s">
        <v>2852</v>
      </c>
      <c r="B1343" t="s">
        <v>2853</v>
      </c>
      <c r="C1343" t="str">
        <f>IFERROR(VLOOKUP(Table1[[#This Row],[Ticker]],[1]!Table2[[Symbol]:[Industry]],2,FALSE),"-")</f>
        <v>-</v>
      </c>
      <c r="D1343" t="s">
        <v>127</v>
      </c>
      <c r="E1343">
        <v>1353.3476000000001</v>
      </c>
      <c r="F1343">
        <v>668.65</v>
      </c>
      <c r="G1343">
        <v>-33.321354822508503</v>
      </c>
      <c r="H1343">
        <v>0.86883289178324297</v>
      </c>
      <c r="I1343">
        <v>-9.7655743074067196</v>
      </c>
      <c r="J1343">
        <v>0.55000387581608501</v>
      </c>
      <c r="K1343">
        <v>651.73097010247898</v>
      </c>
      <c r="L1343">
        <v>638.09455225429701</v>
      </c>
      <c r="M1343">
        <v>64.121846074336304</v>
      </c>
      <c r="N1343">
        <v>0.89403250974109005</v>
      </c>
      <c r="O1343">
        <v>11.717640020937701</v>
      </c>
      <c r="P1343">
        <v>16.185925282363101</v>
      </c>
      <c r="Q1343">
        <v>9.2515781901635993E-2</v>
      </c>
    </row>
    <row r="1344" spans="1:17" hidden="1" x14ac:dyDescent="0.3">
      <c r="A1344" t="s">
        <v>2854</v>
      </c>
      <c r="B1344" t="s">
        <v>2855</v>
      </c>
      <c r="C1344" t="str">
        <f>IFERROR(VLOOKUP(Table1[[#This Row],[Ticker]],[1]!Table2[[Symbol]:[Industry]],2,FALSE),"-")</f>
        <v>-</v>
      </c>
      <c r="D1344" t="s">
        <v>989</v>
      </c>
      <c r="E1344">
        <v>1349.8987574</v>
      </c>
      <c r="F1344">
        <v>353.95</v>
      </c>
      <c r="G1344">
        <v>-43.013945227435599</v>
      </c>
      <c r="H1344">
        <v>3.4063725577781798</v>
      </c>
      <c r="I1344">
        <v>-11.0748305983269</v>
      </c>
      <c r="J1344">
        <v>2.40734095631259</v>
      </c>
      <c r="K1344">
        <v>335.016617393704</v>
      </c>
      <c r="L1344">
        <v>346.36639356125698</v>
      </c>
      <c r="M1344">
        <v>73.124110399382403</v>
      </c>
      <c r="N1344">
        <v>1.57990938270384</v>
      </c>
      <c r="O1344">
        <v>51.377313179827603</v>
      </c>
      <c r="P1344">
        <v>28.7090909090909</v>
      </c>
      <c r="Q1344">
        <v>6.0798774274230999E-2</v>
      </c>
    </row>
    <row r="1345" spans="1:17" hidden="1" x14ac:dyDescent="0.3">
      <c r="A1345" t="s">
        <v>2856</v>
      </c>
      <c r="B1345" t="s">
        <v>2857</v>
      </c>
      <c r="C1345" t="str">
        <f>IFERROR(VLOOKUP(Table1[[#This Row],[Ticker]],[1]!Table2[[Symbol]:[Industry]],2,FALSE),"-")</f>
        <v>-</v>
      </c>
      <c r="D1345" t="s">
        <v>54</v>
      </c>
      <c r="E1345">
        <v>1336.8626133600001</v>
      </c>
      <c r="F1345">
        <v>2163.9</v>
      </c>
      <c r="G1345">
        <v>-30.040487464053701</v>
      </c>
      <c r="H1345">
        <v>-18.871720858999002</v>
      </c>
      <c r="I1345">
        <v>-5.5493648288986002</v>
      </c>
      <c r="J1345">
        <v>-7.2790524037573201</v>
      </c>
      <c r="K1345">
        <v>2390.6262501296801</v>
      </c>
      <c r="L1345">
        <v>2238.43694366001</v>
      </c>
      <c r="M1345">
        <v>31.0857791595026</v>
      </c>
      <c r="N1345">
        <v>1.15789604867869</v>
      </c>
      <c r="O1345">
        <v>30.500485234992301</v>
      </c>
      <c r="P1345">
        <v>25.218448006481101</v>
      </c>
      <c r="Q1345">
        <v>-1.7544893217470998E-2</v>
      </c>
    </row>
    <row r="1346" spans="1:17" hidden="1" x14ac:dyDescent="0.3">
      <c r="A1346" t="s">
        <v>2858</v>
      </c>
      <c r="B1346" t="s">
        <v>2859</v>
      </c>
      <c r="C1346" t="str">
        <f>IFERROR(VLOOKUP(Table1[[#This Row],[Ticker]],[1]!Table2[[Symbol]:[Industry]],2,FALSE),"-")</f>
        <v>-</v>
      </c>
      <c r="D1346" t="s">
        <v>138</v>
      </c>
      <c r="E1346">
        <v>1332.3489086699999</v>
      </c>
      <c r="F1346">
        <v>323.7</v>
      </c>
      <c r="G1346">
        <v>56.666133998673097</v>
      </c>
      <c r="H1346">
        <v>-2.9003978774475199</v>
      </c>
      <c r="I1346">
        <v>-20.289208857270999</v>
      </c>
      <c r="J1346">
        <v>0.34114918223329899</v>
      </c>
      <c r="K1346">
        <v>325.03890256720598</v>
      </c>
      <c r="L1346">
        <v>312.94554012266298</v>
      </c>
      <c r="M1346">
        <v>60.170166414148902</v>
      </c>
      <c r="N1346">
        <v>0.65182670212556204</v>
      </c>
      <c r="O1346">
        <v>28.514056224899502</v>
      </c>
      <c r="P1346">
        <v>104.162724692525</v>
      </c>
      <c r="Q1346">
        <v>0.100900755057069</v>
      </c>
    </row>
    <row r="1347" spans="1:17" hidden="1" x14ac:dyDescent="0.3">
      <c r="A1347" t="s">
        <v>2860</v>
      </c>
      <c r="B1347" t="s">
        <v>2861</v>
      </c>
      <c r="C1347" t="str">
        <f>IFERROR(VLOOKUP(Table1[[#This Row],[Ticker]],[1]!Table2[[Symbol]:[Industry]],2,FALSE),"-")</f>
        <v>-</v>
      </c>
      <c r="D1347" t="s">
        <v>228</v>
      </c>
      <c r="E1347">
        <v>1330.815775</v>
      </c>
      <c r="F1347">
        <v>358.3</v>
      </c>
      <c r="G1347">
        <v>245.224746910818</v>
      </c>
      <c r="H1347">
        <v>36.987665783029897</v>
      </c>
      <c r="I1347">
        <v>37.771228494079303</v>
      </c>
      <c r="J1347">
        <v>14.0596334522583</v>
      </c>
      <c r="K1347">
        <v>261.33648205130498</v>
      </c>
      <c r="L1347">
        <v>208.568012579011</v>
      </c>
      <c r="M1347">
        <v>84.906695380840603</v>
      </c>
      <c r="N1347">
        <v>1.3189791211311199</v>
      </c>
      <c r="O1347">
        <v>0</v>
      </c>
      <c r="P1347">
        <v>358.20371023629002</v>
      </c>
    </row>
    <row r="1348" spans="1:17" hidden="1" x14ac:dyDescent="0.3">
      <c r="A1348" t="s">
        <v>2862</v>
      </c>
      <c r="B1348" t="s">
        <v>2863</v>
      </c>
      <c r="C1348" t="str">
        <f>IFERROR(VLOOKUP(Table1[[#This Row],[Ticker]],[1]!Table2[[Symbol]:[Industry]],2,FALSE),"-")</f>
        <v>-</v>
      </c>
      <c r="D1348" t="s">
        <v>257</v>
      </c>
      <c r="E1348">
        <v>1327.6605145999999</v>
      </c>
      <c r="F1348">
        <v>204.47</v>
      </c>
      <c r="G1348">
        <v>189.418464002999</v>
      </c>
      <c r="H1348">
        <v>20.7483050529775</v>
      </c>
      <c r="I1348">
        <v>119.12827049904099</v>
      </c>
      <c r="J1348">
        <v>3.4754256750954803E-2</v>
      </c>
      <c r="K1348">
        <v>166.70601299302399</v>
      </c>
      <c r="L1348">
        <v>115.492920267866</v>
      </c>
      <c r="M1348">
        <v>65.065718751246806</v>
      </c>
      <c r="N1348">
        <v>0.81172969433674502</v>
      </c>
      <c r="O1348">
        <v>6.8029539785787696</v>
      </c>
      <c r="P1348">
        <v>226.62939297124601</v>
      </c>
      <c r="Q1348">
        <v>0.150887759420017</v>
      </c>
    </row>
    <row r="1349" spans="1:17" hidden="1" x14ac:dyDescent="0.3">
      <c r="A1349" t="s">
        <v>2864</v>
      </c>
      <c r="B1349" t="s">
        <v>2865</v>
      </c>
      <c r="C1349" t="str">
        <f>IFERROR(VLOOKUP(Table1[[#This Row],[Ticker]],[1]!Table2[[Symbol]:[Industry]],2,FALSE),"-")</f>
        <v>-</v>
      </c>
      <c r="D1349" t="s">
        <v>163</v>
      </c>
      <c r="E1349">
        <v>1326.820310438</v>
      </c>
      <c r="F1349">
        <v>199.78</v>
      </c>
      <c r="G1349">
        <v>41.861799846373103</v>
      </c>
      <c r="H1349">
        <v>-13.800720790904</v>
      </c>
      <c r="I1349">
        <v>47.376813395903</v>
      </c>
      <c r="J1349">
        <v>-5.6468632968949599</v>
      </c>
      <c r="K1349">
        <v>208.00861869636699</v>
      </c>
      <c r="L1349">
        <v>166.25985506288001</v>
      </c>
      <c r="M1349">
        <v>28.938878133380001</v>
      </c>
      <c r="N1349">
        <v>0.28778193070592101</v>
      </c>
      <c r="O1349">
        <v>27.535288817699399</v>
      </c>
      <c r="P1349">
        <v>107.348209652309</v>
      </c>
      <c r="Q1349">
        <v>0.194814658759319</v>
      </c>
    </row>
    <row r="1350" spans="1:17" hidden="1" x14ac:dyDescent="0.3">
      <c r="A1350" t="s">
        <v>2866</v>
      </c>
      <c r="B1350" t="s">
        <v>2867</v>
      </c>
      <c r="C1350" t="str">
        <f>IFERROR(VLOOKUP(Table1[[#This Row],[Ticker]],[1]!Table2[[Symbol]:[Industry]],2,FALSE),"-")</f>
        <v>-</v>
      </c>
      <c r="D1350" t="s">
        <v>573</v>
      </c>
      <c r="E1350">
        <v>1326.0492951000001</v>
      </c>
      <c r="F1350">
        <v>574.5</v>
      </c>
      <c r="G1350">
        <v>-8.5557587127363508</v>
      </c>
      <c r="H1350">
        <v>20.240788019988301</v>
      </c>
      <c r="I1350">
        <v>-3.71896462828663</v>
      </c>
      <c r="J1350">
        <v>7.7154007263310396</v>
      </c>
      <c r="K1350">
        <v>492.92881619146198</v>
      </c>
      <c r="L1350">
        <v>470.86547795989702</v>
      </c>
      <c r="M1350">
        <v>68.535862932756103</v>
      </c>
      <c r="N1350">
        <v>1.67160622054112</v>
      </c>
      <c r="O1350">
        <v>13.9947780678851</v>
      </c>
      <c r="P1350">
        <v>62.288135593220296</v>
      </c>
      <c r="Q1350">
        <v>-8.5886935761269999E-3</v>
      </c>
    </row>
    <row r="1351" spans="1:17" hidden="1" x14ac:dyDescent="0.3">
      <c r="A1351" t="s">
        <v>2868</v>
      </c>
      <c r="B1351" t="s">
        <v>2869</v>
      </c>
      <c r="C1351" t="str">
        <f>IFERROR(VLOOKUP(Table1[[#This Row],[Ticker]],[1]!Table2[[Symbol]:[Industry]],2,FALSE),"-")</f>
        <v>-</v>
      </c>
      <c r="E1351">
        <v>1323.9991868899999</v>
      </c>
      <c r="F1351">
        <v>317.95</v>
      </c>
      <c r="G1351">
        <v>-24.9237152298045</v>
      </c>
      <c r="H1351">
        <v>13.490788019988299</v>
      </c>
      <c r="I1351">
        <v>-7.8180694885865796</v>
      </c>
      <c r="J1351">
        <v>14.6884711715565</v>
      </c>
      <c r="O1351">
        <v>9.7027834565183309</v>
      </c>
      <c r="P1351">
        <v>10.7068245125348</v>
      </c>
    </row>
    <row r="1352" spans="1:17" hidden="1" x14ac:dyDescent="0.3">
      <c r="A1352" t="s">
        <v>2870</v>
      </c>
      <c r="B1352" t="s">
        <v>2871</v>
      </c>
      <c r="C1352" t="str">
        <f>IFERROR(VLOOKUP(Table1[[#This Row],[Ticker]],[1]!Table2[[Symbol]:[Industry]],2,FALSE),"-")</f>
        <v>-</v>
      </c>
      <c r="D1352" t="s">
        <v>535</v>
      </c>
      <c r="E1352">
        <v>1318.42013688</v>
      </c>
      <c r="F1352">
        <v>378.9</v>
      </c>
      <c r="G1352">
        <v>44.668500088450003</v>
      </c>
      <c r="H1352">
        <v>22.974536226687</v>
      </c>
      <c r="I1352">
        <v>22.870528793330301</v>
      </c>
      <c r="J1352">
        <v>0.90945361528215996</v>
      </c>
      <c r="K1352">
        <v>328.08800444029799</v>
      </c>
      <c r="L1352">
        <v>270.69806516998398</v>
      </c>
      <c r="M1352">
        <v>79.862488022339207</v>
      </c>
      <c r="N1352">
        <v>0.73935010225034203</v>
      </c>
      <c r="O1352">
        <v>2.4016891000263998</v>
      </c>
      <c r="P1352">
        <v>114.067796610169</v>
      </c>
      <c r="Q1352">
        <v>5.9904173201744002E-2</v>
      </c>
    </row>
    <row r="1353" spans="1:17" hidden="1" x14ac:dyDescent="0.3">
      <c r="A1353" t="s">
        <v>2872</v>
      </c>
      <c r="B1353" t="s">
        <v>2873</v>
      </c>
      <c r="C1353" t="str">
        <f>IFERROR(VLOOKUP(Table1[[#This Row],[Ticker]],[1]!Table2[[Symbol]:[Industry]],2,FALSE),"-")</f>
        <v>-</v>
      </c>
      <c r="D1353" t="s">
        <v>24</v>
      </c>
      <c r="E1353">
        <v>1318.3571413049999</v>
      </c>
      <c r="F1353">
        <v>292.64999999999998</v>
      </c>
      <c r="G1353">
        <v>-62.7900489280347</v>
      </c>
      <c r="H1353">
        <v>-15.0523667419163</v>
      </c>
      <c r="I1353">
        <v>-34.575371724243503</v>
      </c>
      <c r="J1353">
        <v>-3.7131415083991102</v>
      </c>
      <c r="K1353">
        <v>324.02341980595298</v>
      </c>
      <c r="M1353">
        <v>21.014199394454199</v>
      </c>
      <c r="N1353">
        <v>1.00211325225953</v>
      </c>
      <c r="O1353">
        <v>60.2596958824534</v>
      </c>
      <c r="P1353">
        <v>1.0706268347435399</v>
      </c>
    </row>
    <row r="1354" spans="1:17" hidden="1" x14ac:dyDescent="0.3">
      <c r="A1354" t="s">
        <v>2874</v>
      </c>
      <c r="B1354" t="s">
        <v>2875</v>
      </c>
      <c r="C1354" t="str">
        <f>IFERROR(VLOOKUP(Table1[[#This Row],[Ticker]],[1]!Table2[[Symbol]:[Industry]],2,FALSE),"-")</f>
        <v>-</v>
      </c>
      <c r="D1354" t="s">
        <v>1518</v>
      </c>
      <c r="E1354">
        <v>1316.59951603799</v>
      </c>
      <c r="F1354">
        <v>227.02</v>
      </c>
      <c r="G1354">
        <v>-56.202237660413303</v>
      </c>
      <c r="H1354">
        <v>0.524684991704646</v>
      </c>
      <c r="I1354">
        <v>-20.355737415684398</v>
      </c>
      <c r="J1354">
        <v>-3.66508378178658</v>
      </c>
      <c r="K1354">
        <v>224.52885360477001</v>
      </c>
      <c r="L1354">
        <v>239.91967778444501</v>
      </c>
      <c r="M1354">
        <v>45.348581890930802</v>
      </c>
      <c r="N1354">
        <v>1.8223228298994101</v>
      </c>
      <c r="O1354">
        <v>40.362082635890999</v>
      </c>
      <c r="P1354">
        <v>13.880110358665601</v>
      </c>
      <c r="Q1354">
        <v>4.0942275240750002E-3</v>
      </c>
    </row>
    <row r="1355" spans="1:17" hidden="1" x14ac:dyDescent="0.3">
      <c r="A1355" t="s">
        <v>2876</v>
      </c>
      <c r="B1355" t="s">
        <v>2877</v>
      </c>
      <c r="C1355" t="str">
        <f>IFERROR(VLOOKUP(Table1[[#This Row],[Ticker]],[1]!Table2[[Symbol]:[Industry]],2,FALSE),"-")</f>
        <v>-</v>
      </c>
      <c r="D1355" t="s">
        <v>204</v>
      </c>
      <c r="E1355">
        <v>1311.4665514999999</v>
      </c>
      <c r="F1355">
        <v>143.94999999999999</v>
      </c>
      <c r="G1355">
        <v>-17.736609397312399</v>
      </c>
      <c r="H1355">
        <v>-3.30411140529898</v>
      </c>
      <c r="I1355">
        <v>-2.3995893725258202</v>
      </c>
      <c r="J1355">
        <v>-0.72229514545973195</v>
      </c>
      <c r="K1355">
        <v>139.553580992717</v>
      </c>
      <c r="L1355">
        <v>130.61478189226401</v>
      </c>
      <c r="M1355">
        <v>53.410581644597301</v>
      </c>
      <c r="N1355">
        <v>0.99861785677218395</v>
      </c>
      <c r="O1355">
        <v>8.3709621396318195</v>
      </c>
      <c r="P1355">
        <v>32.064220183486199</v>
      </c>
      <c r="Q1355">
        <v>8.7049774828605E-2</v>
      </c>
    </row>
    <row r="1356" spans="1:17" hidden="1" x14ac:dyDescent="0.3">
      <c r="A1356" t="s">
        <v>2878</v>
      </c>
      <c r="B1356" t="s">
        <v>2879</v>
      </c>
      <c r="C1356" t="str">
        <f>IFERROR(VLOOKUP(Table1[[#This Row],[Ticker]],[1]!Table2[[Symbol]:[Industry]],2,FALSE),"-")</f>
        <v>-</v>
      </c>
      <c r="D1356" t="s">
        <v>1799</v>
      </c>
      <c r="E1356">
        <v>1309.5740000000001</v>
      </c>
      <c r="F1356">
        <v>563.5</v>
      </c>
      <c r="G1356">
        <v>67.966069322802795</v>
      </c>
      <c r="H1356">
        <v>-5.2489032580772497</v>
      </c>
      <c r="I1356">
        <v>24.294636705001899</v>
      </c>
      <c r="J1356">
        <v>-2.5193139161627101</v>
      </c>
      <c r="K1356">
        <v>536.53038824490795</v>
      </c>
      <c r="L1356">
        <v>430.18056618442301</v>
      </c>
      <c r="M1356">
        <v>45.291121414466801</v>
      </c>
      <c r="N1356">
        <v>0.239209409032445</v>
      </c>
      <c r="O1356">
        <v>14.463176574977799</v>
      </c>
      <c r="P1356">
        <v>123.522411741372</v>
      </c>
    </row>
    <row r="1357" spans="1:17" hidden="1" x14ac:dyDescent="0.3">
      <c r="A1357" t="s">
        <v>2880</v>
      </c>
      <c r="B1357" t="s">
        <v>2881</v>
      </c>
      <c r="C1357" t="str">
        <f>IFERROR(VLOOKUP(Table1[[#This Row],[Ticker]],[1]!Table2[[Symbol]:[Industry]],2,FALSE),"-")</f>
        <v>-</v>
      </c>
      <c r="D1357" t="s">
        <v>603</v>
      </c>
      <c r="E1357">
        <v>1308.7667200999999</v>
      </c>
      <c r="F1357">
        <v>203</v>
      </c>
      <c r="G1357">
        <v>-35.4492715190231</v>
      </c>
      <c r="H1357">
        <v>-8.4603263210968898</v>
      </c>
      <c r="I1357">
        <v>-34.732904947497197</v>
      </c>
      <c r="J1357">
        <v>-4.4076751859799597</v>
      </c>
      <c r="K1357">
        <v>213.08941710280101</v>
      </c>
      <c r="L1357">
        <v>226.577210075153</v>
      </c>
      <c r="M1357">
        <v>39.374133292118202</v>
      </c>
      <c r="N1357">
        <v>0.42448486146912101</v>
      </c>
      <c r="O1357">
        <v>51.650246305418698</v>
      </c>
      <c r="P1357">
        <v>9.1104541789841207</v>
      </c>
      <c r="Q1357">
        <v>8.8704913290121007E-2</v>
      </c>
    </row>
    <row r="1358" spans="1:17" hidden="1" x14ac:dyDescent="0.3">
      <c r="A1358" t="s">
        <v>2882</v>
      </c>
      <c r="B1358" t="s">
        <v>2883</v>
      </c>
      <c r="C1358" t="str">
        <f>IFERROR(VLOOKUP(Table1[[#This Row],[Ticker]],[1]!Table2[[Symbol]:[Industry]],2,FALSE),"-")</f>
        <v>-</v>
      </c>
      <c r="D1358" t="s">
        <v>298</v>
      </c>
      <c r="E1358">
        <v>1305.6427709100001</v>
      </c>
      <c r="F1358">
        <v>779.05</v>
      </c>
      <c r="G1358">
        <v>42.004768185771603</v>
      </c>
      <c r="H1358">
        <v>32.197863359552699</v>
      </c>
      <c r="I1358">
        <v>5.4723890464371596</v>
      </c>
      <c r="J1358">
        <v>-16.709001202121001</v>
      </c>
      <c r="K1358">
        <v>690.34863775084602</v>
      </c>
      <c r="L1358">
        <v>563.15894906839003</v>
      </c>
      <c r="M1358">
        <v>36.508264998410397</v>
      </c>
      <c r="N1358">
        <v>1.58583884932305</v>
      </c>
      <c r="O1358">
        <v>29.670752839997402</v>
      </c>
      <c r="P1358">
        <v>132.55223880597001</v>
      </c>
      <c r="Q1358">
        <v>0.20770340896839501</v>
      </c>
    </row>
    <row r="1359" spans="1:17" hidden="1" x14ac:dyDescent="0.3">
      <c r="A1359" t="s">
        <v>2884</v>
      </c>
      <c r="B1359" t="s">
        <v>2885</v>
      </c>
      <c r="C1359" t="str">
        <f>IFERROR(VLOOKUP(Table1[[#This Row],[Ticker]],[1]!Table2[[Symbol]:[Industry]],2,FALSE),"-")</f>
        <v>-</v>
      </c>
      <c r="D1359" t="s">
        <v>2886</v>
      </c>
      <c r="E1359">
        <v>1301.184045087</v>
      </c>
      <c r="F1359">
        <v>200.29</v>
      </c>
      <c r="G1359">
        <v>-65.911522784316105</v>
      </c>
      <c r="H1359">
        <v>28.946834960417199</v>
      </c>
      <c r="I1359">
        <v>-27.293028301120199</v>
      </c>
      <c r="J1359">
        <v>-2.7883387051909301</v>
      </c>
      <c r="K1359">
        <v>182.890891576038</v>
      </c>
      <c r="M1359">
        <v>50.8253801281205</v>
      </c>
      <c r="N1359">
        <v>2.0386626991046901</v>
      </c>
      <c r="O1359">
        <v>62.164860951620099</v>
      </c>
      <c r="P1359">
        <v>37.940771349862203</v>
      </c>
    </row>
    <row r="1360" spans="1:17" hidden="1" x14ac:dyDescent="0.3">
      <c r="A1360" t="s">
        <v>2887</v>
      </c>
      <c r="B1360" t="s">
        <v>2888</v>
      </c>
      <c r="C1360" t="str">
        <f>IFERROR(VLOOKUP(Table1[[#This Row],[Ticker]],[1]!Table2[[Symbol]:[Industry]],2,FALSE),"-")</f>
        <v>-</v>
      </c>
      <c r="D1360" t="s">
        <v>276</v>
      </c>
      <c r="E1360">
        <v>1299.65218394</v>
      </c>
      <c r="F1360">
        <v>909.7</v>
      </c>
      <c r="G1360">
        <v>112.423759801347</v>
      </c>
      <c r="H1360">
        <v>-0.38347549556014698</v>
      </c>
      <c r="I1360">
        <v>46.566258198842803</v>
      </c>
      <c r="J1360">
        <v>-1.2821224862605201</v>
      </c>
      <c r="K1360">
        <v>811.34033690695605</v>
      </c>
      <c r="L1360">
        <v>616.93024388936306</v>
      </c>
      <c r="M1360">
        <v>55.138052579097099</v>
      </c>
      <c r="N1360">
        <v>0.444919821624087</v>
      </c>
      <c r="O1360">
        <v>7.4639991205891896</v>
      </c>
      <c r="P1360">
        <v>169.580678619054</v>
      </c>
      <c r="Q1360">
        <v>0.163968026051383</v>
      </c>
    </row>
    <row r="1361" spans="1:17" hidden="1" x14ac:dyDescent="0.3">
      <c r="A1361" t="s">
        <v>2889</v>
      </c>
      <c r="B1361" t="s">
        <v>2890</v>
      </c>
      <c r="C1361" t="str">
        <f>IFERROR(VLOOKUP(Table1[[#This Row],[Ticker]],[1]!Table2[[Symbol]:[Industry]],2,FALSE),"-")</f>
        <v>-</v>
      </c>
      <c r="D1361" t="s">
        <v>573</v>
      </c>
      <c r="E1361">
        <v>1299.56254792</v>
      </c>
      <c r="F1361">
        <v>183.82</v>
      </c>
      <c r="G1361">
        <v>22.292149508594299</v>
      </c>
      <c r="H1361">
        <v>9.6812633540890403</v>
      </c>
      <c r="I1361">
        <v>21.3129268552475</v>
      </c>
      <c r="J1361">
        <v>2.2932688159065702</v>
      </c>
      <c r="K1361">
        <v>154.28101832492399</v>
      </c>
      <c r="L1361">
        <v>137.54456432439801</v>
      </c>
      <c r="M1361">
        <v>71.673753787094796</v>
      </c>
      <c r="N1361">
        <v>1.78598196677701</v>
      </c>
      <c r="O1361">
        <v>4.6893700359046804</v>
      </c>
      <c r="P1361">
        <v>81.640316205533495</v>
      </c>
      <c r="Q1361">
        <v>4.3084611544851999E-2</v>
      </c>
    </row>
    <row r="1362" spans="1:17" hidden="1" x14ac:dyDescent="0.3">
      <c r="A1362" t="s">
        <v>2891</v>
      </c>
      <c r="B1362" t="s">
        <v>2892</v>
      </c>
      <c r="C1362" t="str">
        <f>IFERROR(VLOOKUP(Table1[[#This Row],[Ticker]],[1]!Table2[[Symbol]:[Industry]],2,FALSE),"-")</f>
        <v>-</v>
      </c>
      <c r="D1362" t="s">
        <v>405</v>
      </c>
      <c r="E1362">
        <v>1298.1572679999999</v>
      </c>
      <c r="F1362">
        <v>4067.5</v>
      </c>
      <c r="G1362">
        <v>9.9932244026734303</v>
      </c>
      <c r="H1362">
        <v>-1.40936359203982</v>
      </c>
      <c r="I1362">
        <v>15.1277824839792</v>
      </c>
      <c r="J1362">
        <v>-2.1390314741524601</v>
      </c>
      <c r="K1362">
        <v>3926.52278012951</v>
      </c>
      <c r="L1362">
        <v>3438.4927744902602</v>
      </c>
      <c r="M1362">
        <v>48.637747389360399</v>
      </c>
      <c r="N1362">
        <v>0.48441065855805299</v>
      </c>
      <c r="O1362">
        <v>11.953288260602299</v>
      </c>
      <c r="P1362">
        <v>67.731958762886606</v>
      </c>
      <c r="Q1362">
        <v>1.3247664571604E-2</v>
      </c>
    </row>
    <row r="1363" spans="1:17" hidden="1" x14ac:dyDescent="0.3">
      <c r="A1363" t="s">
        <v>2893</v>
      </c>
      <c r="B1363" t="s">
        <v>2894</v>
      </c>
      <c r="C1363" t="str">
        <f>IFERROR(VLOOKUP(Table1[[#This Row],[Ticker]],[1]!Table2[[Symbol]:[Industry]],2,FALSE),"-")</f>
        <v>-</v>
      </c>
      <c r="D1363" t="s">
        <v>627</v>
      </c>
      <c r="E1363">
        <v>1292.5544113399999</v>
      </c>
      <c r="F1363">
        <v>2942.6</v>
      </c>
      <c r="G1363">
        <v>45.088850907761497</v>
      </c>
      <c r="H1363">
        <v>19.335558979557401</v>
      </c>
      <c r="I1363">
        <v>35.794884758119501</v>
      </c>
      <c r="J1363">
        <v>17.507923894337399</v>
      </c>
      <c r="K1363">
        <v>2417.4517644103598</v>
      </c>
      <c r="L1363">
        <v>2088.58690673822</v>
      </c>
      <c r="M1363">
        <v>84.340792170776993</v>
      </c>
      <c r="N1363">
        <v>1.1083670848562599</v>
      </c>
      <c r="O1363">
        <v>5.3150275266770901</v>
      </c>
      <c r="P1363">
        <v>94.231023102310203</v>
      </c>
      <c r="Q1363">
        <v>7.7081309365464007E-2</v>
      </c>
    </row>
    <row r="1364" spans="1:17" hidden="1" x14ac:dyDescent="0.3">
      <c r="A1364" t="s">
        <v>2895</v>
      </c>
      <c r="B1364" t="s">
        <v>2896</v>
      </c>
      <c r="C1364" t="str">
        <f>IFERROR(VLOOKUP(Table1[[#This Row],[Ticker]],[1]!Table2[[Symbol]:[Industry]],2,FALSE),"-")</f>
        <v>-</v>
      </c>
      <c r="D1364" t="s">
        <v>276</v>
      </c>
      <c r="E1364">
        <v>1291.961577759</v>
      </c>
      <c r="F1364">
        <v>137.51</v>
      </c>
      <c r="G1364">
        <v>15.6786571005089</v>
      </c>
      <c r="H1364">
        <v>-8.0121895730280901</v>
      </c>
      <c r="I1364">
        <v>18.188995593049299</v>
      </c>
      <c r="J1364">
        <v>-11.6086867091675</v>
      </c>
      <c r="K1364">
        <v>133.37849325334599</v>
      </c>
      <c r="L1364">
        <v>115.310786730316</v>
      </c>
      <c r="M1364">
        <v>38.262959337118197</v>
      </c>
      <c r="N1364">
        <v>1.2463847205954699</v>
      </c>
      <c r="O1364">
        <v>19.918551378081599</v>
      </c>
      <c r="P1364">
        <v>67.899877899877794</v>
      </c>
      <c r="Q1364">
        <v>-2.3506312846340001E-3</v>
      </c>
    </row>
    <row r="1365" spans="1:17" hidden="1" x14ac:dyDescent="0.3">
      <c r="A1365" t="s">
        <v>2897</v>
      </c>
      <c r="B1365" t="s">
        <v>2898</v>
      </c>
      <c r="C1365" t="str">
        <f>IFERROR(VLOOKUP(Table1[[#This Row],[Ticker]],[1]!Table2[[Symbol]:[Industry]],2,FALSE),"-")</f>
        <v>-</v>
      </c>
      <c r="D1365" t="s">
        <v>989</v>
      </c>
      <c r="E1365">
        <v>1290.01826835</v>
      </c>
      <c r="F1365">
        <v>915.45</v>
      </c>
      <c r="G1365">
        <v>17.5873148094513</v>
      </c>
      <c r="H1365">
        <v>12.877832975081001</v>
      </c>
      <c r="I1365">
        <v>33.126066827517697</v>
      </c>
      <c r="J1365">
        <v>5.5518600964907101</v>
      </c>
      <c r="K1365">
        <v>783.00658550922105</v>
      </c>
      <c r="L1365">
        <v>684.30954629837902</v>
      </c>
      <c r="M1365">
        <v>81.456304255200195</v>
      </c>
      <c r="N1365">
        <v>2.6248785236332099</v>
      </c>
      <c r="O1365">
        <v>8.0343000710033099</v>
      </c>
      <c r="P1365">
        <v>75.3735632183908</v>
      </c>
      <c r="Q1365">
        <v>0.11578414445315099</v>
      </c>
    </row>
    <row r="1366" spans="1:17" hidden="1" x14ac:dyDescent="0.3">
      <c r="A1366" t="s">
        <v>2899</v>
      </c>
      <c r="B1366" t="s">
        <v>2900</v>
      </c>
      <c r="C1366" t="str">
        <f>IFERROR(VLOOKUP(Table1[[#This Row],[Ticker]],[1]!Table2[[Symbol]:[Industry]],2,FALSE),"-")</f>
        <v>-</v>
      </c>
      <c r="D1366" t="s">
        <v>552</v>
      </c>
      <c r="E1366">
        <v>1289.409924304</v>
      </c>
      <c r="F1366">
        <v>239.44</v>
      </c>
      <c r="G1366">
        <v>-0.56888557785483196</v>
      </c>
      <c r="H1366">
        <v>-7.4369222519049796</v>
      </c>
      <c r="I1366">
        <v>-10.722861327515901</v>
      </c>
      <c r="J1366">
        <v>-2.6135693388921899</v>
      </c>
      <c r="K1366">
        <v>242.54976995075</v>
      </c>
      <c r="L1366">
        <v>226.94435521633201</v>
      </c>
      <c r="M1366">
        <v>43.657502312375897</v>
      </c>
      <c r="N1366">
        <v>0.28290234882215298</v>
      </c>
      <c r="O1366">
        <v>22.118275977280302</v>
      </c>
      <c r="P1366">
        <v>32.2872928176795</v>
      </c>
      <c r="Q1366">
        <v>3.9262273707810998E-2</v>
      </c>
    </row>
    <row r="1367" spans="1:17" hidden="1" x14ac:dyDescent="0.3">
      <c r="A1367" t="s">
        <v>2901</v>
      </c>
      <c r="B1367" t="s">
        <v>2902</v>
      </c>
      <c r="C1367" t="str">
        <f>IFERROR(VLOOKUP(Table1[[#This Row],[Ticker]],[1]!Table2[[Symbol]:[Industry]],2,FALSE),"-")</f>
        <v>-</v>
      </c>
      <c r="D1367" t="s">
        <v>204</v>
      </c>
      <c r="E1367">
        <v>1287.0785286099999</v>
      </c>
      <c r="F1367">
        <v>811.3</v>
      </c>
      <c r="G1367">
        <v>67.836272196072002</v>
      </c>
      <c r="H1367">
        <v>-19.099628646678202</v>
      </c>
      <c r="I1367">
        <v>9.1499093378359397</v>
      </c>
      <c r="J1367">
        <v>-2.2658866890512699</v>
      </c>
      <c r="K1367">
        <v>893.86675791495099</v>
      </c>
      <c r="L1367">
        <v>747.23970492110402</v>
      </c>
      <c r="M1367">
        <v>34.760510921941901</v>
      </c>
      <c r="N1367">
        <v>0.57524579588081604</v>
      </c>
      <c r="O1367">
        <v>34.913102428201597</v>
      </c>
      <c r="P1367">
        <v>117.50670241286799</v>
      </c>
      <c r="Q1367">
        <v>0.19493293656763599</v>
      </c>
    </row>
    <row r="1368" spans="1:17" hidden="1" x14ac:dyDescent="0.3">
      <c r="A1368" t="s">
        <v>2903</v>
      </c>
      <c r="B1368" t="s">
        <v>2904</v>
      </c>
      <c r="C1368" t="str">
        <f>IFERROR(VLOOKUP(Table1[[#This Row],[Ticker]],[1]!Table2[[Symbol]:[Industry]],2,FALSE),"-")</f>
        <v>-</v>
      </c>
      <c r="D1368" t="s">
        <v>627</v>
      </c>
      <c r="E1368">
        <v>1282.8068505000001</v>
      </c>
      <c r="F1368">
        <v>178.5</v>
      </c>
      <c r="G1368">
        <v>-6.7924303340168901</v>
      </c>
      <c r="H1368">
        <v>-16.492929617552001</v>
      </c>
      <c r="I1368">
        <v>12.6997136248934</v>
      </c>
      <c r="J1368">
        <v>-3.3396446101543402</v>
      </c>
      <c r="K1368">
        <v>180.536306033779</v>
      </c>
      <c r="L1368">
        <v>152.599939522396</v>
      </c>
      <c r="M1368">
        <v>42.798547349191999</v>
      </c>
      <c r="N1368">
        <v>0.42311238156311898</v>
      </c>
      <c r="O1368">
        <v>23.781512605042</v>
      </c>
      <c r="P1368">
        <v>83.641975308641904</v>
      </c>
      <c r="Q1368">
        <v>0.15101409831517301</v>
      </c>
    </row>
    <row r="1369" spans="1:17" hidden="1" x14ac:dyDescent="0.3">
      <c r="A1369" t="s">
        <v>2905</v>
      </c>
      <c r="B1369" t="s">
        <v>2906</v>
      </c>
      <c r="C1369" t="str">
        <f>IFERROR(VLOOKUP(Table1[[#This Row],[Ticker]],[1]!Table2[[Symbol]:[Industry]],2,FALSE),"-")</f>
        <v>-</v>
      </c>
      <c r="D1369" t="s">
        <v>21</v>
      </c>
      <c r="E1369">
        <v>1280.78605836</v>
      </c>
      <c r="F1369">
        <v>741.15</v>
      </c>
      <c r="G1369">
        <v>589.14806280212599</v>
      </c>
      <c r="H1369">
        <v>-4.8508109947215896</v>
      </c>
      <c r="I1369">
        <v>159.521352391276</v>
      </c>
      <c r="J1369">
        <v>-8.8491393994716194</v>
      </c>
      <c r="K1369">
        <v>723.38485248373695</v>
      </c>
      <c r="M1369">
        <v>47.4782683562022</v>
      </c>
      <c r="N1369">
        <v>0.47679083094555802</v>
      </c>
      <c r="O1369">
        <v>34.655602779464303</v>
      </c>
      <c r="P1369">
        <v>694.79892761394103</v>
      </c>
    </row>
    <row r="1370" spans="1:17" hidden="1" x14ac:dyDescent="0.3">
      <c r="A1370" t="s">
        <v>2907</v>
      </c>
      <c r="B1370" t="s">
        <v>2908</v>
      </c>
      <c r="C1370" t="str">
        <f>IFERROR(VLOOKUP(Table1[[#This Row],[Ticker]],[1]!Table2[[Symbol]:[Industry]],2,FALSE),"-")</f>
        <v>-</v>
      </c>
      <c r="D1370" t="s">
        <v>138</v>
      </c>
      <c r="E1370">
        <v>1279.6800392969999</v>
      </c>
      <c r="F1370">
        <v>49.83</v>
      </c>
      <c r="G1370">
        <v>63.073623886720597</v>
      </c>
      <c r="H1370">
        <v>23.678423301373599</v>
      </c>
      <c r="I1370">
        <v>23.187275727824101</v>
      </c>
      <c r="J1370">
        <v>-5.3931767500429899</v>
      </c>
      <c r="K1370">
        <v>42.677550700556701</v>
      </c>
      <c r="L1370">
        <v>35.413143679359997</v>
      </c>
      <c r="M1370">
        <v>60.575259934006901</v>
      </c>
      <c r="N1370">
        <v>0.75425116980865803</v>
      </c>
      <c r="O1370">
        <v>8.7698173790889005</v>
      </c>
      <c r="P1370">
        <v>115.714285714285</v>
      </c>
      <c r="Q1370">
        <v>7.3597378667216995E-2</v>
      </c>
    </row>
    <row r="1371" spans="1:17" hidden="1" x14ac:dyDescent="0.3">
      <c r="A1371" t="s">
        <v>2909</v>
      </c>
      <c r="B1371" t="s">
        <v>2910</v>
      </c>
      <c r="C1371" t="str">
        <f>IFERROR(VLOOKUP(Table1[[#This Row],[Ticker]],[1]!Table2[[Symbol]:[Industry]],2,FALSE),"-")</f>
        <v>-</v>
      </c>
      <c r="D1371" t="s">
        <v>384</v>
      </c>
      <c r="E1371">
        <v>1277.8354295260001</v>
      </c>
      <c r="F1371">
        <v>183.74</v>
      </c>
      <c r="G1371">
        <v>-31.0213435632688</v>
      </c>
      <c r="H1371">
        <v>0.34384310609813501</v>
      </c>
      <c r="I1371">
        <v>16.891324850224699</v>
      </c>
      <c r="J1371">
        <v>2.2210856732476398</v>
      </c>
      <c r="K1371">
        <v>163.880550703338</v>
      </c>
      <c r="L1371">
        <v>157.355873427191</v>
      </c>
      <c r="M1371">
        <v>84.212336647762299</v>
      </c>
      <c r="N1371">
        <v>0.94289980397558204</v>
      </c>
      <c r="O1371">
        <v>2.3184935234570498</v>
      </c>
      <c r="P1371">
        <v>39.673128088179297</v>
      </c>
      <c r="Q1371">
        <v>-2.6125016137839999E-3</v>
      </c>
    </row>
    <row r="1372" spans="1:17" hidden="1" x14ac:dyDescent="0.3">
      <c r="A1372" t="s">
        <v>2911</v>
      </c>
      <c r="B1372" t="s">
        <v>2912</v>
      </c>
      <c r="C1372" t="str">
        <f>IFERROR(VLOOKUP(Table1[[#This Row],[Ticker]],[1]!Table2[[Symbol]:[Industry]],2,FALSE),"-")</f>
        <v>-</v>
      </c>
      <c r="D1372" t="s">
        <v>132</v>
      </c>
      <c r="E1372">
        <v>1277.0578571399999</v>
      </c>
      <c r="F1372">
        <v>798.45</v>
      </c>
      <c r="G1372">
        <v>-30.725320017217999</v>
      </c>
      <c r="H1372">
        <v>-7.7874857895354301</v>
      </c>
      <c r="I1372">
        <v>-26.664669470859302</v>
      </c>
      <c r="J1372">
        <v>-0.98366754568074399</v>
      </c>
      <c r="K1372">
        <v>821.80456546640698</v>
      </c>
      <c r="L1372">
        <v>843.80510525990906</v>
      </c>
      <c r="M1372">
        <v>52.683520171976298</v>
      </c>
      <c r="N1372">
        <v>1.1169849594588099</v>
      </c>
      <c r="O1372">
        <v>35.262070261130901</v>
      </c>
      <c r="P1372">
        <v>9.6470749794012693</v>
      </c>
      <c r="Q1372">
        <v>9.5531288172462994E-2</v>
      </c>
    </row>
    <row r="1373" spans="1:17" hidden="1" x14ac:dyDescent="0.3">
      <c r="A1373" t="s">
        <v>2913</v>
      </c>
      <c r="B1373" t="s">
        <v>2914</v>
      </c>
      <c r="C1373" t="str">
        <f>IFERROR(VLOOKUP(Table1[[#This Row],[Ticker]],[1]!Table2[[Symbol]:[Industry]],2,FALSE),"-")</f>
        <v>-</v>
      </c>
      <c r="D1373" t="s">
        <v>54</v>
      </c>
      <c r="E1373">
        <v>1276.741300632</v>
      </c>
      <c r="F1373">
        <v>121.56</v>
      </c>
      <c r="G1373">
        <v>-4.4873986003060899</v>
      </c>
      <c r="H1373">
        <v>5.1028531364335699</v>
      </c>
      <c r="I1373">
        <v>-16.484074779591801</v>
      </c>
      <c r="J1373">
        <v>-6.8281531700536497</v>
      </c>
      <c r="K1373">
        <v>116.93214409207999</v>
      </c>
      <c r="L1373">
        <v>111.902035329711</v>
      </c>
      <c r="M1373">
        <v>44.016952238376199</v>
      </c>
      <c r="N1373">
        <v>1.9219826394917701</v>
      </c>
      <c r="O1373">
        <v>23.0667982889108</v>
      </c>
      <c r="P1373">
        <v>57.155785391079498</v>
      </c>
      <c r="Q1373">
        <v>-2.1290530350809998E-3</v>
      </c>
    </row>
    <row r="1374" spans="1:17" hidden="1" x14ac:dyDescent="0.3">
      <c r="A1374" t="s">
        <v>2915</v>
      </c>
      <c r="B1374" t="s">
        <v>2916</v>
      </c>
      <c r="C1374" t="str">
        <f>IFERROR(VLOOKUP(Table1[[#This Row],[Ticker]],[1]!Table2[[Symbol]:[Industry]],2,FALSE),"-")</f>
        <v>-</v>
      </c>
      <c r="D1374" t="s">
        <v>127</v>
      </c>
      <c r="E1374">
        <v>1273.4409120400001</v>
      </c>
      <c r="F1374">
        <v>667.7</v>
      </c>
      <c r="G1374">
        <v>-23.811932639266299</v>
      </c>
      <c r="H1374">
        <v>-5.6365841801347303</v>
      </c>
      <c r="I1374">
        <v>-8.9652492912935902</v>
      </c>
      <c r="J1374">
        <v>-2.9048218120389202</v>
      </c>
      <c r="K1374">
        <v>694.29818729661599</v>
      </c>
      <c r="L1374">
        <v>652.11094602600497</v>
      </c>
      <c r="M1374">
        <v>29.775137907467101</v>
      </c>
      <c r="N1374">
        <v>0.74584629654079804</v>
      </c>
      <c r="O1374">
        <v>26.5538415456042</v>
      </c>
      <c r="P1374">
        <v>21.621129326047299</v>
      </c>
      <c r="Q1374">
        <v>5.0989243422502002E-2</v>
      </c>
    </row>
    <row r="1375" spans="1:17" hidden="1" x14ac:dyDescent="0.3">
      <c r="A1375" t="s">
        <v>2917</v>
      </c>
      <c r="B1375" t="s">
        <v>2918</v>
      </c>
      <c r="C1375" t="str">
        <f>IFERROR(VLOOKUP(Table1[[#This Row],[Ticker]],[1]!Table2[[Symbol]:[Industry]],2,FALSE),"-")</f>
        <v>-</v>
      </c>
      <c r="D1375" t="s">
        <v>72</v>
      </c>
      <c r="E1375">
        <v>1269.558738944</v>
      </c>
      <c r="F1375">
        <v>72.319999999999993</v>
      </c>
      <c r="G1375">
        <v>63.795155238863899</v>
      </c>
      <c r="H1375">
        <v>2.65123466267422</v>
      </c>
      <c r="I1375">
        <v>-31.965752992371002</v>
      </c>
      <c r="J1375">
        <v>-3.68946686263144</v>
      </c>
      <c r="K1375">
        <v>73.301445902568602</v>
      </c>
      <c r="L1375">
        <v>72.244819174996493</v>
      </c>
      <c r="M1375">
        <v>37.347060879455498</v>
      </c>
      <c r="N1375">
        <v>0.860824557051862</v>
      </c>
      <c r="O1375">
        <v>98.838495575221202</v>
      </c>
      <c r="P1375">
        <v>94.722670974690303</v>
      </c>
      <c r="Q1375">
        <v>0.34007513736692402</v>
      </c>
    </row>
    <row r="1376" spans="1:17" hidden="1" x14ac:dyDescent="0.3">
      <c r="A1376" t="s">
        <v>2919</v>
      </c>
      <c r="B1376" t="s">
        <v>2920</v>
      </c>
      <c r="C1376" t="str">
        <f>IFERROR(VLOOKUP(Table1[[#This Row],[Ticker]],[1]!Table2[[Symbol]:[Industry]],2,FALSE),"-")</f>
        <v>-</v>
      </c>
      <c r="D1376" t="s">
        <v>225</v>
      </c>
      <c r="E1376">
        <v>1268.2909394999999</v>
      </c>
      <c r="F1376">
        <v>449.8</v>
      </c>
      <c r="G1376">
        <v>58.5690229514165</v>
      </c>
      <c r="H1376">
        <v>0.92718591532398598</v>
      </c>
      <c r="I1376">
        <v>-11.904322770947401</v>
      </c>
      <c r="J1376">
        <v>-3.76450074076552</v>
      </c>
      <c r="K1376">
        <v>430.64061215860397</v>
      </c>
      <c r="L1376">
        <v>379.44307974066101</v>
      </c>
      <c r="M1376">
        <v>48.327962395364601</v>
      </c>
      <c r="N1376">
        <v>0.85908024855649601</v>
      </c>
      <c r="O1376">
        <v>16.718541574032798</v>
      </c>
      <c r="P1376">
        <v>103.02414804784399</v>
      </c>
      <c r="Q1376">
        <v>0.124845362670849</v>
      </c>
    </row>
    <row r="1377" spans="1:17" hidden="1" x14ac:dyDescent="0.3">
      <c r="A1377" t="s">
        <v>2921</v>
      </c>
      <c r="B1377" t="s">
        <v>2922</v>
      </c>
      <c r="C1377" t="str">
        <f>IFERROR(VLOOKUP(Table1[[#This Row],[Ticker]],[1]!Table2[[Symbol]:[Industry]],2,FALSE),"-")</f>
        <v>-</v>
      </c>
      <c r="D1377" t="s">
        <v>1401</v>
      </c>
      <c r="E1377">
        <v>1267.8394301399901</v>
      </c>
      <c r="F1377">
        <v>840.3</v>
      </c>
      <c r="G1377">
        <v>115.959561115428</v>
      </c>
      <c r="H1377">
        <v>13.2114852215323</v>
      </c>
      <c r="I1377">
        <v>96.590856938731307</v>
      </c>
      <c r="J1377">
        <v>-8.8802325143143896</v>
      </c>
      <c r="K1377">
        <v>735.94493782450104</v>
      </c>
      <c r="L1377">
        <v>547.05131810561602</v>
      </c>
      <c r="M1377">
        <v>49.494399298823403</v>
      </c>
      <c r="N1377">
        <v>0.59231245719657299</v>
      </c>
      <c r="O1377">
        <v>22.2182553849815</v>
      </c>
      <c r="P1377">
        <v>158.553846153846</v>
      </c>
      <c r="Q1377">
        <v>0.15022949289496401</v>
      </c>
    </row>
    <row r="1378" spans="1:17" hidden="1" x14ac:dyDescent="0.3">
      <c r="A1378" t="s">
        <v>2923</v>
      </c>
      <c r="B1378" t="s">
        <v>2924</v>
      </c>
      <c r="C1378" t="str">
        <f>IFERROR(VLOOKUP(Table1[[#This Row],[Ticker]],[1]!Table2[[Symbol]:[Industry]],2,FALSE),"-")</f>
        <v>-</v>
      </c>
      <c r="D1378" t="s">
        <v>706</v>
      </c>
      <c r="E1378">
        <v>1267.24243486</v>
      </c>
      <c r="F1378">
        <v>145.22</v>
      </c>
      <c r="G1378">
        <v>-52.923812723427901</v>
      </c>
      <c r="H1378">
        <v>-12.401977061575099</v>
      </c>
      <c r="I1378">
        <v>-34.9897954571246</v>
      </c>
      <c r="J1378">
        <v>-3.7128257885412101</v>
      </c>
      <c r="K1378">
        <v>154.27267996272701</v>
      </c>
      <c r="L1378">
        <v>161.08176452664799</v>
      </c>
      <c r="M1378">
        <v>34.140248694623402</v>
      </c>
      <c r="N1378">
        <v>1.3332980369410301</v>
      </c>
      <c r="O1378">
        <v>37.687646329706602</v>
      </c>
      <c r="P1378">
        <v>14.8892405063291</v>
      </c>
      <c r="Q1378">
        <v>6.0870054266172001E-2</v>
      </c>
    </row>
    <row r="1379" spans="1:17" hidden="1" x14ac:dyDescent="0.3">
      <c r="A1379" t="s">
        <v>2925</v>
      </c>
      <c r="B1379" t="s">
        <v>2926</v>
      </c>
      <c r="C1379" t="str">
        <f>IFERROR(VLOOKUP(Table1[[#This Row],[Ticker]],[1]!Table2[[Symbol]:[Industry]],2,FALSE),"-")</f>
        <v>-</v>
      </c>
      <c r="D1379" t="s">
        <v>750</v>
      </c>
      <c r="E1379">
        <v>1267.231135305</v>
      </c>
      <c r="F1379">
        <v>251.05</v>
      </c>
      <c r="G1379">
        <v>-34.464235444829697</v>
      </c>
      <c r="H1379">
        <v>-18.3948798188149</v>
      </c>
      <c r="I1379">
        <v>-17.358589703611699</v>
      </c>
      <c r="J1379">
        <v>-6.5625115328459298</v>
      </c>
      <c r="K1379">
        <v>272.27091209753303</v>
      </c>
      <c r="M1379">
        <v>27.899106123157601</v>
      </c>
      <c r="N1379">
        <v>0.54306828467801105</v>
      </c>
      <c r="O1379">
        <v>27.743477394941198</v>
      </c>
      <c r="P1379">
        <v>10.278936964638699</v>
      </c>
    </row>
    <row r="1380" spans="1:17" hidden="1" x14ac:dyDescent="0.3">
      <c r="A1380" t="s">
        <v>2927</v>
      </c>
      <c r="B1380" t="s">
        <v>2928</v>
      </c>
      <c r="C1380" t="str">
        <f>IFERROR(VLOOKUP(Table1[[#This Row],[Ticker]],[1]!Table2[[Symbol]:[Industry]],2,FALSE),"-")</f>
        <v>-</v>
      </c>
      <c r="D1380" t="s">
        <v>627</v>
      </c>
      <c r="E1380">
        <v>1265.0932165950001</v>
      </c>
      <c r="F1380">
        <v>48.45</v>
      </c>
      <c r="G1380">
        <v>-37.2498190429773</v>
      </c>
      <c r="H1380">
        <v>-2.6671181864272402</v>
      </c>
      <c r="I1380">
        <v>-17.0196711963764</v>
      </c>
      <c r="J1380">
        <v>-1.6358552695461701</v>
      </c>
      <c r="K1380">
        <v>46.005982183262198</v>
      </c>
      <c r="L1380">
        <v>47.071822239371002</v>
      </c>
      <c r="M1380">
        <v>63.027889275524998</v>
      </c>
      <c r="N1380">
        <v>1.17956064613125</v>
      </c>
      <c r="O1380">
        <v>38.493292053663502</v>
      </c>
      <c r="P1380">
        <v>33.104395604395599</v>
      </c>
      <c r="Q1380">
        <v>-2.8432066864054001E-2</v>
      </c>
    </row>
    <row r="1381" spans="1:17" hidden="1" x14ac:dyDescent="0.3">
      <c r="A1381" t="s">
        <v>2929</v>
      </c>
      <c r="B1381" t="s">
        <v>2930</v>
      </c>
      <c r="C1381" t="str">
        <f>IFERROR(VLOOKUP(Table1[[#This Row],[Ticker]],[1]!Table2[[Symbol]:[Industry]],2,FALSE),"-")</f>
        <v>-</v>
      </c>
      <c r="D1381" t="s">
        <v>706</v>
      </c>
      <c r="E1381">
        <v>1258.6742139999999</v>
      </c>
      <c r="F1381">
        <v>319.3</v>
      </c>
      <c r="G1381">
        <v>24.521356008567299</v>
      </c>
      <c r="H1381">
        <v>12.2876771653803</v>
      </c>
      <c r="I1381">
        <v>-13.225765802401099</v>
      </c>
      <c r="J1381">
        <v>2.99055450488992</v>
      </c>
      <c r="K1381">
        <v>291.91785383528901</v>
      </c>
      <c r="L1381">
        <v>265.92840193715898</v>
      </c>
      <c r="M1381">
        <v>56.123620830893998</v>
      </c>
      <c r="N1381">
        <v>0.796587552186938</v>
      </c>
      <c r="O1381">
        <v>24.9608518634512</v>
      </c>
      <c r="P1381">
        <v>75.536008796041699</v>
      </c>
    </row>
    <row r="1382" spans="1:17" hidden="1" x14ac:dyDescent="0.3">
      <c r="A1382" t="s">
        <v>2931</v>
      </c>
      <c r="B1382" t="s">
        <v>2932</v>
      </c>
      <c r="C1382" t="str">
        <f>IFERROR(VLOOKUP(Table1[[#This Row],[Ticker]],[1]!Table2[[Symbol]:[Industry]],2,FALSE),"-")</f>
        <v>-</v>
      </c>
      <c r="D1382" t="s">
        <v>1607</v>
      </c>
      <c r="E1382">
        <v>1258.6054767749999</v>
      </c>
      <c r="F1382">
        <v>1662.75</v>
      </c>
      <c r="G1382">
        <v>24.594120627964799</v>
      </c>
      <c r="H1382">
        <v>-2.75464406537832</v>
      </c>
      <c r="I1382">
        <v>13.778558632323101</v>
      </c>
      <c r="J1382">
        <v>-4.9499096362321104</v>
      </c>
      <c r="K1382">
        <v>1581.21890900423</v>
      </c>
      <c r="L1382">
        <v>1347.7571890500101</v>
      </c>
      <c r="M1382">
        <v>52.388130710717803</v>
      </c>
      <c r="N1382">
        <v>0.54767292190301697</v>
      </c>
      <c r="O1382">
        <v>6.8470906630581698</v>
      </c>
      <c r="P1382">
        <v>70.529716424798707</v>
      </c>
      <c r="Q1382">
        <v>6.9907316161929994E-2</v>
      </c>
    </row>
    <row r="1383" spans="1:17" hidden="1" x14ac:dyDescent="0.3">
      <c r="A1383" t="s">
        <v>2933</v>
      </c>
      <c r="B1383" t="s">
        <v>2934</v>
      </c>
      <c r="C1383" t="str">
        <f>IFERROR(VLOOKUP(Table1[[#This Row],[Ticker]],[1]!Table2[[Symbol]:[Industry]],2,FALSE),"-")</f>
        <v>-</v>
      </c>
      <c r="D1383" t="s">
        <v>127</v>
      </c>
      <c r="E1383">
        <v>1257.5153448000001</v>
      </c>
      <c r="F1383">
        <v>144.54</v>
      </c>
      <c r="G1383">
        <v>-23.5907728754533</v>
      </c>
      <c r="H1383">
        <v>-1.7523872673679399</v>
      </c>
      <c r="I1383">
        <v>-21.652621541316101</v>
      </c>
      <c r="J1383">
        <v>-0.35326675832617499</v>
      </c>
      <c r="K1383">
        <v>145.87618878580099</v>
      </c>
      <c r="L1383">
        <v>145.13210784714099</v>
      </c>
      <c r="M1383">
        <v>45.840084606327302</v>
      </c>
      <c r="N1383">
        <v>0.64673279898519898</v>
      </c>
      <c r="O1383">
        <v>34.426456344264501</v>
      </c>
      <c r="P1383">
        <v>24.068669527896901</v>
      </c>
      <c r="Q1383">
        <v>3.9364733668608001E-2</v>
      </c>
    </row>
    <row r="1384" spans="1:17" hidden="1" x14ac:dyDescent="0.3">
      <c r="A1384" t="s">
        <v>2935</v>
      </c>
      <c r="B1384" t="s">
        <v>2936</v>
      </c>
      <c r="C1384" t="str">
        <f>IFERROR(VLOOKUP(Table1[[#This Row],[Ticker]],[1]!Table2[[Symbol]:[Industry]],2,FALSE),"-")</f>
        <v>-</v>
      </c>
      <c r="D1384" t="s">
        <v>21</v>
      </c>
      <c r="E1384">
        <v>1252.8744654249999</v>
      </c>
      <c r="F1384">
        <v>118.25</v>
      </c>
      <c r="G1384">
        <v>180.62234811231099</v>
      </c>
      <c r="H1384">
        <v>32.693438535875302</v>
      </c>
      <c r="I1384">
        <v>48.915162533403098</v>
      </c>
      <c r="J1384">
        <v>2.3605282222050299</v>
      </c>
      <c r="K1384">
        <v>92.3251087763838</v>
      </c>
      <c r="L1384">
        <v>67.165529346214996</v>
      </c>
      <c r="M1384">
        <v>68.937836505329003</v>
      </c>
      <c r="N1384">
        <v>2.2070004759523898</v>
      </c>
      <c r="O1384">
        <v>1.31078224101479</v>
      </c>
      <c r="P1384">
        <v>311.30434782608597</v>
      </c>
    </row>
    <row r="1385" spans="1:17" hidden="1" x14ac:dyDescent="0.3">
      <c r="A1385" t="s">
        <v>2937</v>
      </c>
      <c r="B1385" t="s">
        <v>2938</v>
      </c>
      <c r="C1385" t="str">
        <f>IFERROR(VLOOKUP(Table1[[#This Row],[Ticker]],[1]!Table2[[Symbol]:[Industry]],2,FALSE),"-")</f>
        <v>-</v>
      </c>
      <c r="D1385" t="s">
        <v>1665</v>
      </c>
      <c r="E1385">
        <v>1250.9531036200001</v>
      </c>
      <c r="F1385">
        <v>101.8</v>
      </c>
      <c r="G1385">
        <v>226.127231060382</v>
      </c>
      <c r="H1385">
        <v>43.100234367020299</v>
      </c>
      <c r="I1385">
        <v>54.749784167611303</v>
      </c>
      <c r="J1385">
        <v>10.751026053888801</v>
      </c>
      <c r="K1385">
        <v>79.850844737469799</v>
      </c>
      <c r="L1385">
        <v>61.907172535555802</v>
      </c>
      <c r="M1385">
        <v>74.878991123343496</v>
      </c>
      <c r="N1385">
        <v>2.2253573663063202</v>
      </c>
      <c r="O1385">
        <v>10.0196463654224</v>
      </c>
      <c r="P1385">
        <v>294.57364341085201</v>
      </c>
      <c r="Q1385">
        <v>5.9331923125381998E-2</v>
      </c>
    </row>
    <row r="1386" spans="1:17" hidden="1" x14ac:dyDescent="0.3">
      <c r="A1386" t="s">
        <v>2939</v>
      </c>
      <c r="B1386" t="s">
        <v>2940</v>
      </c>
      <c r="C1386" t="str">
        <f>IFERROR(VLOOKUP(Table1[[#This Row],[Ticker]],[1]!Table2[[Symbol]:[Industry]],2,FALSE),"-")</f>
        <v>-</v>
      </c>
      <c r="D1386" t="s">
        <v>127</v>
      </c>
      <c r="E1386">
        <v>1248.7957719999999</v>
      </c>
      <c r="F1386">
        <v>980</v>
      </c>
      <c r="G1386">
        <v>565.95681627572696</v>
      </c>
      <c r="H1386">
        <v>10.1087678645595</v>
      </c>
      <c r="I1386">
        <v>68.9422869483939</v>
      </c>
      <c r="J1386">
        <v>3.2515091164018202</v>
      </c>
      <c r="K1386">
        <v>867.73432218577204</v>
      </c>
      <c r="L1386">
        <v>622.19800283410598</v>
      </c>
      <c r="M1386">
        <v>59.300497936458598</v>
      </c>
      <c r="N1386">
        <v>0.76999681507137197</v>
      </c>
      <c r="O1386">
        <v>3.87755102040816</v>
      </c>
      <c r="P1386">
        <v>793.75284997719996</v>
      </c>
      <c r="Q1386">
        <v>0.17450740782454099</v>
      </c>
    </row>
    <row r="1387" spans="1:17" hidden="1" x14ac:dyDescent="0.3">
      <c r="A1387" t="s">
        <v>2941</v>
      </c>
      <c r="B1387" t="s">
        <v>2942</v>
      </c>
      <c r="C1387" t="str">
        <f>IFERROR(VLOOKUP(Table1[[#This Row],[Ticker]],[1]!Table2[[Symbol]:[Industry]],2,FALSE),"-")</f>
        <v>-</v>
      </c>
      <c r="D1387" t="s">
        <v>2943</v>
      </c>
      <c r="E1387">
        <v>1239.2010175</v>
      </c>
      <c r="F1387">
        <v>500.75</v>
      </c>
      <c r="G1387">
        <v>108.04630964018401</v>
      </c>
      <c r="H1387">
        <v>9.4188233356053797</v>
      </c>
      <c r="I1387">
        <v>44.756270177288499</v>
      </c>
      <c r="J1387">
        <v>-4.6889866063247698</v>
      </c>
      <c r="K1387">
        <v>470.32075778222702</v>
      </c>
      <c r="L1387">
        <v>367.72436582367698</v>
      </c>
      <c r="M1387">
        <v>38.552786331098901</v>
      </c>
      <c r="N1387">
        <v>1.21490213859291</v>
      </c>
      <c r="O1387">
        <v>9.8352471293060297</v>
      </c>
      <c r="P1387">
        <v>167.78074866310101</v>
      </c>
    </row>
    <row r="1388" spans="1:17" hidden="1" x14ac:dyDescent="0.3">
      <c r="A1388" t="s">
        <v>2944</v>
      </c>
      <c r="B1388" t="s">
        <v>2945</v>
      </c>
      <c r="C1388" t="str">
        <f>IFERROR(VLOOKUP(Table1[[#This Row],[Ticker]],[1]!Table2[[Symbol]:[Industry]],2,FALSE),"-")</f>
        <v>-</v>
      </c>
      <c r="D1388" t="s">
        <v>21</v>
      </c>
      <c r="E1388">
        <v>1233.43896</v>
      </c>
      <c r="F1388">
        <v>1040.3499999999999</v>
      </c>
      <c r="G1388">
        <v>-35.540197749680601</v>
      </c>
      <c r="H1388">
        <v>-3.33216375246373</v>
      </c>
      <c r="I1388">
        <v>-30.641069180453901</v>
      </c>
      <c r="J1388">
        <v>-0.12634159807585299</v>
      </c>
      <c r="K1388">
        <v>1077.75160657062</v>
      </c>
      <c r="L1388">
        <v>1092.55991100662</v>
      </c>
      <c r="M1388">
        <v>46.348445862002599</v>
      </c>
      <c r="N1388">
        <v>0.77102673142904199</v>
      </c>
      <c r="O1388">
        <v>41.048685538520701</v>
      </c>
      <c r="P1388">
        <v>8.8744702004081404</v>
      </c>
      <c r="Q1388">
        <v>0.112473081362103</v>
      </c>
    </row>
    <row r="1389" spans="1:17" hidden="1" x14ac:dyDescent="0.3">
      <c r="A1389" t="s">
        <v>2946</v>
      </c>
      <c r="B1389" t="s">
        <v>2947</v>
      </c>
      <c r="C1389" t="str">
        <f>IFERROR(VLOOKUP(Table1[[#This Row],[Ticker]],[1]!Table2[[Symbol]:[Industry]],2,FALSE),"-")</f>
        <v>-</v>
      </c>
      <c r="D1389" t="s">
        <v>384</v>
      </c>
      <c r="E1389">
        <v>1229.8836014399999</v>
      </c>
      <c r="F1389">
        <v>363.9</v>
      </c>
      <c r="G1389">
        <v>33.044801687894299</v>
      </c>
      <c r="H1389">
        <v>16.160567184022799</v>
      </c>
      <c r="I1389">
        <v>36.577437641279403</v>
      </c>
      <c r="J1389">
        <v>1.72449041990019</v>
      </c>
      <c r="K1389">
        <v>325.77445566379799</v>
      </c>
      <c r="L1389">
        <v>268.85970487699399</v>
      </c>
      <c r="M1389">
        <v>53.260226157025301</v>
      </c>
      <c r="N1389">
        <v>0.45195376084474298</v>
      </c>
      <c r="O1389">
        <v>7.0761198131354703</v>
      </c>
      <c r="P1389">
        <v>84.767707539984698</v>
      </c>
    </row>
    <row r="1390" spans="1:17" hidden="1" x14ac:dyDescent="0.3">
      <c r="A1390" t="s">
        <v>2948</v>
      </c>
      <c r="B1390" t="s">
        <v>2949</v>
      </c>
      <c r="C1390" t="str">
        <f>IFERROR(VLOOKUP(Table1[[#This Row],[Ticker]],[1]!Table2[[Symbol]:[Industry]],2,FALSE),"-")</f>
        <v>-</v>
      </c>
      <c r="D1390" t="s">
        <v>1210</v>
      </c>
      <c r="E1390">
        <v>1225.4415750000001</v>
      </c>
      <c r="F1390">
        <v>178.6</v>
      </c>
      <c r="G1390">
        <v>219.239780377926</v>
      </c>
      <c r="H1390">
        <v>-25.014309497742101</v>
      </c>
      <c r="I1390">
        <v>-18.801682379358901</v>
      </c>
      <c r="J1390">
        <v>-16.036816689489399</v>
      </c>
      <c r="K1390">
        <v>197.21286892358199</v>
      </c>
      <c r="L1390">
        <v>158.567346245571</v>
      </c>
      <c r="M1390">
        <v>27.7442433272202</v>
      </c>
      <c r="N1390">
        <v>0.45209443261603899</v>
      </c>
      <c r="O1390">
        <v>38.801791713325798</v>
      </c>
      <c r="P1390">
        <v>319.84015044663801</v>
      </c>
      <c r="Q1390">
        <v>0.178842355983267</v>
      </c>
    </row>
    <row r="1391" spans="1:17" hidden="1" x14ac:dyDescent="0.3">
      <c r="A1391" t="s">
        <v>2950</v>
      </c>
      <c r="B1391" t="s">
        <v>2951</v>
      </c>
      <c r="C1391" t="str">
        <f>IFERROR(VLOOKUP(Table1[[#This Row],[Ticker]],[1]!Table2[[Symbol]:[Industry]],2,FALSE),"-")</f>
        <v>-</v>
      </c>
      <c r="D1391" t="s">
        <v>2952</v>
      </c>
      <c r="E1391">
        <v>1224.9186623999999</v>
      </c>
      <c r="F1391">
        <v>1427.2</v>
      </c>
      <c r="G1391">
        <v>87.843853107129704</v>
      </c>
      <c r="H1391">
        <v>7.17709184972201</v>
      </c>
      <c r="I1391">
        <v>55.490605207481103</v>
      </c>
      <c r="J1391">
        <v>-9.8354986633185799</v>
      </c>
      <c r="K1391">
        <v>1225.9445828692999</v>
      </c>
      <c r="L1391">
        <v>948.77605620764098</v>
      </c>
      <c r="M1391">
        <v>60.090373456392399</v>
      </c>
      <c r="N1391">
        <v>0.64284441394543401</v>
      </c>
      <c r="O1391">
        <v>8.2504204035874302</v>
      </c>
      <c r="P1391">
        <v>137.86666666666599</v>
      </c>
      <c r="Q1391">
        <v>9.0476151205172994E-2</v>
      </c>
    </row>
    <row r="1392" spans="1:17" hidden="1" x14ac:dyDescent="0.3">
      <c r="A1392" t="s">
        <v>2953</v>
      </c>
      <c r="B1392" t="s">
        <v>2954</v>
      </c>
      <c r="C1392" t="str">
        <f>IFERROR(VLOOKUP(Table1[[#This Row],[Ticker]],[1]!Table2[[Symbol]:[Industry]],2,FALSE),"-")</f>
        <v>-</v>
      </c>
      <c r="D1392" t="s">
        <v>132</v>
      </c>
      <c r="E1392">
        <v>1224.05337439</v>
      </c>
      <c r="F1392">
        <v>972.65</v>
      </c>
      <c r="G1392">
        <v>150.64115971007001</v>
      </c>
      <c r="H1392">
        <v>-0.77932364160377099</v>
      </c>
      <c r="I1392">
        <v>39.972124681324502</v>
      </c>
      <c r="J1392">
        <v>-8.1157078760396503E-3</v>
      </c>
      <c r="K1392">
        <v>990.57052016489104</v>
      </c>
      <c r="L1392">
        <v>745.18000230948496</v>
      </c>
      <c r="M1392">
        <v>51.1488676032195</v>
      </c>
      <c r="N1392">
        <v>0.34693233706932303</v>
      </c>
      <c r="O1392">
        <v>48.306173854932403</v>
      </c>
      <c r="P1392">
        <v>210.25518341307799</v>
      </c>
    </row>
    <row r="1393" spans="1:17" hidden="1" x14ac:dyDescent="0.3">
      <c r="A1393" t="s">
        <v>2955</v>
      </c>
      <c r="B1393" t="s">
        <v>2956</v>
      </c>
      <c r="C1393" t="str">
        <f>IFERROR(VLOOKUP(Table1[[#This Row],[Ticker]],[1]!Table2[[Symbol]:[Industry]],2,FALSE),"-")</f>
        <v>-</v>
      </c>
      <c r="D1393" t="s">
        <v>535</v>
      </c>
      <c r="E1393">
        <v>1218.2582179200001</v>
      </c>
      <c r="F1393">
        <v>104.2</v>
      </c>
      <c r="G1393">
        <v>139.41695851286201</v>
      </c>
      <c r="H1393">
        <v>9.0690219245655008</v>
      </c>
      <c r="I1393">
        <v>18.7526218604199</v>
      </c>
      <c r="J1393">
        <v>17.663686688797899</v>
      </c>
      <c r="K1393">
        <v>89.596632553945696</v>
      </c>
      <c r="L1393">
        <v>75.638213398802606</v>
      </c>
      <c r="M1393">
        <v>76.368386006858501</v>
      </c>
      <c r="N1393">
        <v>1.0229482244538599</v>
      </c>
      <c r="O1393">
        <v>9.0211132437619792</v>
      </c>
      <c r="P1393">
        <v>184.39397728181501</v>
      </c>
      <c r="Q1393">
        <v>0.105086170667787</v>
      </c>
    </row>
    <row r="1394" spans="1:17" hidden="1" x14ac:dyDescent="0.3">
      <c r="A1394" t="s">
        <v>2957</v>
      </c>
      <c r="B1394" t="s">
        <v>2958</v>
      </c>
      <c r="C1394" t="str">
        <f>IFERROR(VLOOKUP(Table1[[#This Row],[Ticker]],[1]!Table2[[Symbol]:[Industry]],2,FALSE),"-")</f>
        <v>-</v>
      </c>
      <c r="D1394" t="s">
        <v>204</v>
      </c>
      <c r="E1394">
        <v>1217.7</v>
      </c>
      <c r="F1394">
        <v>121.77</v>
      </c>
      <c r="G1394">
        <v>78.444362975602402</v>
      </c>
      <c r="H1394">
        <v>0.269716723602687</v>
      </c>
      <c r="I1394">
        <v>18.754174982184001</v>
      </c>
      <c r="J1394">
        <v>-2.5470359487699699</v>
      </c>
      <c r="K1394">
        <v>98.670314276382399</v>
      </c>
      <c r="L1394">
        <v>85.914101063659004</v>
      </c>
      <c r="M1394">
        <v>76.222038573550194</v>
      </c>
      <c r="N1394">
        <v>2.1453267558191098</v>
      </c>
      <c r="O1394">
        <v>2.3158413402315898</v>
      </c>
      <c r="P1394">
        <v>141.12871287128701</v>
      </c>
      <c r="Q1394">
        <v>5.7958019006742002E-2</v>
      </c>
    </row>
    <row r="1395" spans="1:17" hidden="1" x14ac:dyDescent="0.3">
      <c r="A1395" t="s">
        <v>2959</v>
      </c>
      <c r="B1395" t="s">
        <v>2960</v>
      </c>
      <c r="C1395" t="str">
        <f>IFERROR(VLOOKUP(Table1[[#This Row],[Ticker]],[1]!Table2[[Symbol]:[Industry]],2,FALSE),"-")</f>
        <v>-</v>
      </c>
      <c r="D1395" t="s">
        <v>252</v>
      </c>
      <c r="E1395">
        <v>1216.81355328</v>
      </c>
      <c r="F1395">
        <v>260.10000000000002</v>
      </c>
      <c r="G1395">
        <v>73.774214394849196</v>
      </c>
      <c r="H1395">
        <v>32.370894229138699</v>
      </c>
      <c r="I1395">
        <v>17.710420501565</v>
      </c>
      <c r="J1395">
        <v>31.502311930632398</v>
      </c>
      <c r="K1395">
        <v>206.163390784282</v>
      </c>
      <c r="L1395">
        <v>190.298763262726</v>
      </c>
      <c r="M1395">
        <v>82.835822335145096</v>
      </c>
      <c r="N1395">
        <v>2.4406685251953801</v>
      </c>
      <c r="O1395">
        <v>5.5363321799307901</v>
      </c>
      <c r="P1395">
        <v>121.361702127659</v>
      </c>
      <c r="Q1395">
        <v>0.134152916797627</v>
      </c>
    </row>
    <row r="1396" spans="1:17" hidden="1" x14ac:dyDescent="0.3">
      <c r="A1396" t="s">
        <v>2961</v>
      </c>
      <c r="B1396" t="s">
        <v>2962</v>
      </c>
      <c r="C1396" t="str">
        <f>IFERROR(VLOOKUP(Table1[[#This Row],[Ticker]],[1]!Table2[[Symbol]:[Industry]],2,FALSE),"-")</f>
        <v>-</v>
      </c>
      <c r="D1396" t="s">
        <v>538</v>
      </c>
      <c r="E1396">
        <v>1214.6053191359999</v>
      </c>
      <c r="F1396">
        <v>100.32</v>
      </c>
      <c r="G1396">
        <v>25.8315249004355</v>
      </c>
      <c r="H1396">
        <v>19.363795170151601</v>
      </c>
      <c r="I1396">
        <v>-0.68270509909517296</v>
      </c>
      <c r="J1396">
        <v>4.3279317804063799</v>
      </c>
      <c r="K1396">
        <v>89.376139658864702</v>
      </c>
      <c r="L1396">
        <v>82.355286023155799</v>
      </c>
      <c r="M1396">
        <v>56.711705940288802</v>
      </c>
      <c r="N1396">
        <v>1.6414175840631999</v>
      </c>
      <c r="O1396">
        <v>26.345693779904298</v>
      </c>
      <c r="P1396">
        <v>73.264248704663203</v>
      </c>
      <c r="Q1396">
        <v>-5.0374900727548001E-2</v>
      </c>
    </row>
    <row r="1397" spans="1:17" hidden="1" x14ac:dyDescent="0.3">
      <c r="A1397" t="s">
        <v>2963</v>
      </c>
      <c r="B1397" t="s">
        <v>2964</v>
      </c>
      <c r="C1397" t="str">
        <f>IFERROR(VLOOKUP(Table1[[#This Row],[Ticker]],[1]!Table2[[Symbol]:[Industry]],2,FALSE),"-")</f>
        <v>-</v>
      </c>
      <c r="D1397" t="s">
        <v>750</v>
      </c>
      <c r="E1397">
        <v>1213.1546499999999</v>
      </c>
      <c r="F1397">
        <v>226.97</v>
      </c>
      <c r="G1397">
        <v>-60.5604753822399</v>
      </c>
      <c r="H1397">
        <v>-7.6300798797467504</v>
      </c>
      <c r="I1397">
        <v>-62.415782458766401</v>
      </c>
      <c r="J1397">
        <v>-9.8536915268561103</v>
      </c>
      <c r="K1397">
        <v>254.59022093809901</v>
      </c>
      <c r="M1397">
        <v>31.9466147708596</v>
      </c>
      <c r="N1397">
        <v>1.4638657109039299</v>
      </c>
      <c r="O1397">
        <v>105.313477552099</v>
      </c>
      <c r="P1397">
        <v>5.2687723203932801</v>
      </c>
    </row>
    <row r="1398" spans="1:17" hidden="1" x14ac:dyDescent="0.3">
      <c r="A1398" t="s">
        <v>2965</v>
      </c>
      <c r="B1398" t="s">
        <v>2966</v>
      </c>
      <c r="C1398" t="str">
        <f>IFERROR(VLOOKUP(Table1[[#This Row],[Ticker]],[1]!Table2[[Symbol]:[Industry]],2,FALSE),"-")</f>
        <v>-</v>
      </c>
      <c r="D1398" t="s">
        <v>627</v>
      </c>
      <c r="E1398">
        <v>1211.3293900000001</v>
      </c>
      <c r="F1398">
        <v>498.1</v>
      </c>
      <c r="G1398">
        <v>-5.47861735017689</v>
      </c>
      <c r="H1398">
        <v>-4.5848114765669896</v>
      </c>
      <c r="I1398">
        <v>5.0729100996678804</v>
      </c>
      <c r="J1398">
        <v>-6.0680800138576503</v>
      </c>
      <c r="K1398">
        <v>492.04558300108999</v>
      </c>
      <c r="L1398">
        <v>442.159660430288</v>
      </c>
      <c r="M1398">
        <v>44.827749520773899</v>
      </c>
      <c r="N1398">
        <v>0.59044169766693799</v>
      </c>
      <c r="O1398">
        <v>17.325838185103301</v>
      </c>
      <c r="P1398">
        <v>44.586357039187199</v>
      </c>
    </row>
    <row r="1399" spans="1:17" hidden="1" x14ac:dyDescent="0.3">
      <c r="A1399" t="s">
        <v>2967</v>
      </c>
      <c r="B1399" t="s">
        <v>2968</v>
      </c>
      <c r="C1399" t="str">
        <f>IFERROR(VLOOKUP(Table1[[#This Row],[Ticker]],[1]!Table2[[Symbol]:[Industry]],2,FALSE),"-")</f>
        <v>-</v>
      </c>
      <c r="D1399" t="s">
        <v>21</v>
      </c>
      <c r="E1399">
        <v>1209.27877197</v>
      </c>
      <c r="F1399">
        <v>740.1</v>
      </c>
      <c r="G1399">
        <v>200.92693336793701</v>
      </c>
      <c r="H1399">
        <v>19.280371353321701</v>
      </c>
      <c r="I1399">
        <v>11.7616760991215</v>
      </c>
      <c r="J1399">
        <v>-2.51123193338295</v>
      </c>
      <c r="K1399">
        <v>632.06494098378403</v>
      </c>
      <c r="L1399">
        <v>511.78214788269798</v>
      </c>
      <c r="M1399">
        <v>64.839062719982607</v>
      </c>
      <c r="N1399">
        <v>1.00417682346465</v>
      </c>
      <c r="O1399">
        <v>3.3644102148358201</v>
      </c>
      <c r="P1399">
        <v>299.94596055120201</v>
      </c>
      <c r="Q1399">
        <v>0.130401486992726</v>
      </c>
    </row>
    <row r="1400" spans="1:17" hidden="1" x14ac:dyDescent="0.3">
      <c r="A1400" t="s">
        <v>2969</v>
      </c>
      <c r="B1400" t="s">
        <v>2970</v>
      </c>
      <c r="C1400" t="str">
        <f>IFERROR(VLOOKUP(Table1[[#This Row],[Ticker]],[1]!Table2[[Symbol]:[Industry]],2,FALSE),"-")</f>
        <v>-</v>
      </c>
      <c r="D1400" t="s">
        <v>204</v>
      </c>
      <c r="E1400">
        <v>1208.3623163750001</v>
      </c>
      <c r="F1400">
        <v>672.25</v>
      </c>
      <c r="G1400">
        <v>-20.059365423444401</v>
      </c>
      <c r="H1400">
        <v>-3.1609975864565398</v>
      </c>
      <c r="I1400">
        <v>8.8241550340727102</v>
      </c>
      <c r="J1400">
        <v>2.3460823330810698</v>
      </c>
      <c r="K1400">
        <v>671.46873823937904</v>
      </c>
      <c r="L1400">
        <v>624.05813842142697</v>
      </c>
      <c r="M1400">
        <v>48.162934896600703</v>
      </c>
      <c r="N1400">
        <v>0.73393418787562403</v>
      </c>
      <c r="O1400">
        <v>13.053179620676801</v>
      </c>
      <c r="P1400">
        <v>37.165884513364603</v>
      </c>
      <c r="Q1400">
        <v>5.8222568302649998E-2</v>
      </c>
    </row>
    <row r="1401" spans="1:17" hidden="1" x14ac:dyDescent="0.3">
      <c r="A1401" t="s">
        <v>2971</v>
      </c>
      <c r="B1401" t="s">
        <v>2972</v>
      </c>
      <c r="C1401" t="str">
        <f>IFERROR(VLOOKUP(Table1[[#This Row],[Ticker]],[1]!Table2[[Symbol]:[Industry]],2,FALSE),"-")</f>
        <v>-</v>
      </c>
      <c r="D1401" t="s">
        <v>706</v>
      </c>
      <c r="E1401">
        <v>1206.5</v>
      </c>
      <c r="F1401">
        <v>120.65</v>
      </c>
      <c r="G1401">
        <v>-41.189299578952401</v>
      </c>
      <c r="H1401">
        <v>-4.0096075067482104</v>
      </c>
      <c r="I1401">
        <v>-16.2855857686028</v>
      </c>
      <c r="J1401">
        <v>-4.1049231088467399</v>
      </c>
      <c r="K1401">
        <v>122.673638351203</v>
      </c>
      <c r="L1401">
        <v>122.97868236473199</v>
      </c>
      <c r="M1401">
        <v>46.216739921910801</v>
      </c>
      <c r="N1401">
        <v>0.67025889109354997</v>
      </c>
      <c r="O1401">
        <v>28.470783257355901</v>
      </c>
      <c r="P1401">
        <v>20.289132602193401</v>
      </c>
      <c r="Q1401">
        <v>6.6155203945420004E-3</v>
      </c>
    </row>
    <row r="1402" spans="1:17" hidden="1" x14ac:dyDescent="0.3">
      <c r="A1402" t="s">
        <v>2973</v>
      </c>
      <c r="B1402" t="s">
        <v>2974</v>
      </c>
      <c r="C1402" t="str">
        <f>IFERROR(VLOOKUP(Table1[[#This Row],[Ticker]],[1]!Table2[[Symbol]:[Industry]],2,FALSE),"-")</f>
        <v>-</v>
      </c>
      <c r="D1402" t="s">
        <v>627</v>
      </c>
      <c r="E1402">
        <v>1202.77785505</v>
      </c>
      <c r="F1402">
        <v>333.5</v>
      </c>
      <c r="G1402">
        <v>-9.47288984350185</v>
      </c>
      <c r="H1402">
        <v>-3.3154739188845799</v>
      </c>
      <c r="I1402">
        <v>-9.6615197083145006</v>
      </c>
      <c r="J1402">
        <v>6.06315610253223</v>
      </c>
      <c r="K1402">
        <v>319.44847278107699</v>
      </c>
      <c r="L1402">
        <v>298.22542248792899</v>
      </c>
      <c r="M1402">
        <v>53.327665720734601</v>
      </c>
      <c r="N1402">
        <v>0.660413902677355</v>
      </c>
      <c r="O1402">
        <v>15.2923538230884</v>
      </c>
      <c r="P1402">
        <v>48.2222222222222</v>
      </c>
      <c r="Q1402">
        <v>-2.2156005973940001E-2</v>
      </c>
    </row>
    <row r="1403" spans="1:17" hidden="1" x14ac:dyDescent="0.3">
      <c r="A1403" t="s">
        <v>2975</v>
      </c>
      <c r="B1403" t="s">
        <v>2976</v>
      </c>
      <c r="C1403" t="str">
        <f>IFERROR(VLOOKUP(Table1[[#This Row],[Ticker]],[1]!Table2[[Symbol]:[Industry]],2,FALSE),"-")</f>
        <v>-</v>
      </c>
      <c r="D1403" t="s">
        <v>410</v>
      </c>
      <c r="E1403">
        <v>1192.8517690199999</v>
      </c>
      <c r="F1403">
        <v>48.55</v>
      </c>
      <c r="G1403">
        <v>18.178363812159901</v>
      </c>
      <c r="H1403">
        <v>-2.00988838693802</v>
      </c>
      <c r="I1403">
        <v>-38.838127851202202</v>
      </c>
      <c r="J1403">
        <v>-6.94326419704218</v>
      </c>
      <c r="K1403">
        <v>50.641087246056102</v>
      </c>
      <c r="L1403">
        <v>51.6482950933731</v>
      </c>
      <c r="M1403">
        <v>40.879711935854402</v>
      </c>
      <c r="N1403">
        <v>1.0798407306264901</v>
      </c>
      <c r="O1403">
        <v>69.927909371781595</v>
      </c>
      <c r="P1403">
        <v>55.111821086261898</v>
      </c>
    </row>
    <row r="1404" spans="1:17" hidden="1" x14ac:dyDescent="0.3">
      <c r="A1404" t="s">
        <v>2977</v>
      </c>
      <c r="B1404" t="s">
        <v>2978</v>
      </c>
      <c r="C1404" t="str">
        <f>IFERROR(VLOOKUP(Table1[[#This Row],[Ticker]],[1]!Table2[[Symbol]:[Industry]],2,FALSE),"-")</f>
        <v>-</v>
      </c>
      <c r="D1404" t="s">
        <v>573</v>
      </c>
      <c r="E1404">
        <v>1184.0819966080001</v>
      </c>
      <c r="F1404">
        <v>164.48</v>
      </c>
      <c r="G1404">
        <v>-35.5914710199756</v>
      </c>
      <c r="H1404">
        <v>-3.2325387750663102</v>
      </c>
      <c r="I1404">
        <v>-27.649061936280201</v>
      </c>
      <c r="J1404">
        <v>-0.24899983372800899</v>
      </c>
      <c r="K1404">
        <v>162.70896429668801</v>
      </c>
      <c r="L1404">
        <v>162.97113449560399</v>
      </c>
      <c r="M1404">
        <v>48.5355158056108</v>
      </c>
      <c r="N1404">
        <v>0.682712502736466</v>
      </c>
      <c r="O1404">
        <v>31.9613326848249</v>
      </c>
      <c r="P1404">
        <v>29.5628200078771</v>
      </c>
      <c r="Q1404">
        <v>6.4841364089992998E-2</v>
      </c>
    </row>
    <row r="1405" spans="1:17" hidden="1" x14ac:dyDescent="0.3">
      <c r="A1405" t="s">
        <v>2979</v>
      </c>
      <c r="B1405" t="s">
        <v>2980</v>
      </c>
      <c r="C1405" t="str">
        <f>IFERROR(VLOOKUP(Table1[[#This Row],[Ticker]],[1]!Table2[[Symbol]:[Industry]],2,FALSE),"-")</f>
        <v>-</v>
      </c>
      <c r="D1405" t="s">
        <v>138</v>
      </c>
      <c r="E1405">
        <v>1181.6626874999999</v>
      </c>
      <c r="F1405">
        <v>283.75</v>
      </c>
      <c r="G1405">
        <v>28.897674437173301</v>
      </c>
      <c r="H1405">
        <v>-11.414789937000799</v>
      </c>
      <c r="I1405">
        <v>-10.983625543293501</v>
      </c>
      <c r="J1405">
        <v>0.55172399794422</v>
      </c>
      <c r="K1405">
        <v>290.348988954768</v>
      </c>
      <c r="L1405">
        <v>255.18936727481699</v>
      </c>
      <c r="M1405">
        <v>50.168758275153401</v>
      </c>
      <c r="N1405">
        <v>0.28848076268839601</v>
      </c>
      <c r="O1405">
        <v>33.022026431717997</v>
      </c>
      <c r="P1405">
        <v>87.665343915343897</v>
      </c>
    </row>
    <row r="1406" spans="1:17" hidden="1" x14ac:dyDescent="0.3">
      <c r="A1406" t="s">
        <v>2981</v>
      </c>
      <c r="B1406" t="s">
        <v>2982</v>
      </c>
      <c r="C1406" t="str">
        <f>IFERROR(VLOOKUP(Table1[[#This Row],[Ticker]],[1]!Table2[[Symbol]:[Industry]],2,FALSE),"-")</f>
        <v>-</v>
      </c>
      <c r="D1406" t="s">
        <v>89</v>
      </c>
      <c r="E1406">
        <v>1181.4159999999999</v>
      </c>
      <c r="F1406">
        <v>100.12</v>
      </c>
      <c r="G1406">
        <v>163.111248593043</v>
      </c>
      <c r="H1406">
        <v>40.980371353321701</v>
      </c>
      <c r="I1406">
        <v>40.245549587369901</v>
      </c>
      <c r="J1406">
        <v>-9.6276685202009595</v>
      </c>
      <c r="K1406">
        <v>79.458548321831003</v>
      </c>
      <c r="L1406">
        <v>63.008531840910898</v>
      </c>
      <c r="M1406">
        <v>56.048096738767498</v>
      </c>
      <c r="N1406">
        <v>3.0181462880880998</v>
      </c>
      <c r="O1406">
        <v>16.310427487015499</v>
      </c>
      <c r="P1406">
        <v>194.90427098674499</v>
      </c>
      <c r="Q1406">
        <v>0.122382247977334</v>
      </c>
    </row>
    <row r="1407" spans="1:17" hidden="1" x14ac:dyDescent="0.3">
      <c r="A1407" t="s">
        <v>2983</v>
      </c>
      <c r="B1407" t="s">
        <v>2984</v>
      </c>
      <c r="C1407" t="str">
        <f>IFERROR(VLOOKUP(Table1[[#This Row],[Ticker]],[1]!Table2[[Symbol]:[Industry]],2,FALSE),"-")</f>
        <v>-</v>
      </c>
      <c r="D1407" t="s">
        <v>357</v>
      </c>
      <c r="E1407">
        <v>1181.0769465000001</v>
      </c>
      <c r="F1407">
        <v>228.3</v>
      </c>
      <c r="G1407">
        <v>-20.121292648818201</v>
      </c>
      <c r="H1407">
        <v>-0.19722686529462399</v>
      </c>
      <c r="I1407">
        <v>-17.096313964579299</v>
      </c>
      <c r="J1407">
        <v>-7.0085566287955698</v>
      </c>
      <c r="K1407">
        <v>229.27766080800299</v>
      </c>
      <c r="L1407">
        <v>220.12221691819801</v>
      </c>
      <c r="M1407">
        <v>34.281377626671102</v>
      </c>
      <c r="N1407">
        <v>0.56430105381085305</v>
      </c>
      <c r="O1407">
        <v>18.243539202803301</v>
      </c>
      <c r="P1407">
        <v>24.515953095173099</v>
      </c>
      <c r="Q1407">
        <v>6.4253796391499002E-2</v>
      </c>
    </row>
    <row r="1408" spans="1:17" hidden="1" x14ac:dyDescent="0.3">
      <c r="A1408" t="s">
        <v>2985</v>
      </c>
      <c r="B1408" t="s">
        <v>2986</v>
      </c>
      <c r="C1408" t="str">
        <f>IFERROR(VLOOKUP(Table1[[#This Row],[Ticker]],[1]!Table2[[Symbol]:[Industry]],2,FALSE),"-")</f>
        <v>-</v>
      </c>
      <c r="D1408" t="s">
        <v>89</v>
      </c>
      <c r="E1408">
        <v>1179.8610899139901</v>
      </c>
      <c r="F1408">
        <v>241.54</v>
      </c>
      <c r="G1408">
        <v>-17.982384314865701</v>
      </c>
      <c r="H1408">
        <v>8.3068448757388003E-2</v>
      </c>
      <c r="I1408">
        <v>-13.9887430267309</v>
      </c>
      <c r="J1408">
        <v>-3.57392177969506</v>
      </c>
      <c r="K1408">
        <v>239.31339550136801</v>
      </c>
      <c r="L1408">
        <v>264.44575857084999</v>
      </c>
      <c r="M1408">
        <v>44.373060587519198</v>
      </c>
      <c r="N1408">
        <v>2.2834029537746301</v>
      </c>
      <c r="O1408">
        <v>58.151858905357301</v>
      </c>
      <c r="P1408">
        <v>46.387878787878698</v>
      </c>
    </row>
    <row r="1409" spans="1:17" hidden="1" x14ac:dyDescent="0.3">
      <c r="A1409" t="s">
        <v>2987</v>
      </c>
      <c r="B1409" t="s">
        <v>2988</v>
      </c>
      <c r="C1409" t="str">
        <f>IFERROR(VLOOKUP(Table1[[#This Row],[Ticker]],[1]!Table2[[Symbol]:[Industry]],2,FALSE),"-")</f>
        <v>-</v>
      </c>
      <c r="D1409" t="s">
        <v>410</v>
      </c>
      <c r="E1409">
        <v>1177.372951008</v>
      </c>
      <c r="F1409">
        <v>47.92</v>
      </c>
      <c r="G1409">
        <v>9.5329428711945301</v>
      </c>
      <c r="H1409">
        <v>-5.69876640683687</v>
      </c>
      <c r="I1409">
        <v>-27.995726248690101</v>
      </c>
      <c r="J1409">
        <v>-6.4700037475372598</v>
      </c>
      <c r="K1409">
        <v>47.7863892565829</v>
      </c>
      <c r="L1409">
        <v>46.417224736638801</v>
      </c>
      <c r="M1409">
        <v>40.147301331034299</v>
      </c>
      <c r="N1409">
        <v>0.59734455519708096</v>
      </c>
      <c r="O1409">
        <v>26.2520868113522</v>
      </c>
      <c r="P1409">
        <v>45.8751902587519</v>
      </c>
    </row>
    <row r="1410" spans="1:17" hidden="1" x14ac:dyDescent="0.3">
      <c r="A1410" t="s">
        <v>2989</v>
      </c>
      <c r="B1410" t="s">
        <v>2990</v>
      </c>
      <c r="C1410" t="str">
        <f>IFERROR(VLOOKUP(Table1[[#This Row],[Ticker]],[1]!Table2[[Symbol]:[Industry]],2,FALSE),"-")</f>
        <v>-</v>
      </c>
      <c r="D1410" t="s">
        <v>257</v>
      </c>
      <c r="E1410">
        <v>1171.3684476000001</v>
      </c>
      <c r="F1410">
        <v>1004.25</v>
      </c>
      <c r="G1410">
        <v>0.80657222447619104</v>
      </c>
      <c r="H1410">
        <v>0.87146301140615701</v>
      </c>
      <c r="I1410">
        <v>-11.633456659273399</v>
      </c>
      <c r="J1410">
        <v>-3.0778163365973601</v>
      </c>
      <c r="K1410">
        <v>972.488130918926</v>
      </c>
      <c r="L1410">
        <v>905.03136343359097</v>
      </c>
      <c r="M1410">
        <v>59.131353431590497</v>
      </c>
      <c r="N1410">
        <v>1.1692608374320801</v>
      </c>
      <c r="O1410">
        <v>10.0373412994772</v>
      </c>
      <c r="P1410">
        <v>54.738058551617797</v>
      </c>
      <c r="Q1410">
        <v>7.3993662891448E-2</v>
      </c>
    </row>
    <row r="1411" spans="1:17" hidden="1" x14ac:dyDescent="0.3">
      <c r="A1411" t="s">
        <v>2991</v>
      </c>
      <c r="B1411" t="s">
        <v>2992</v>
      </c>
      <c r="C1411" t="str">
        <f>IFERROR(VLOOKUP(Table1[[#This Row],[Ticker]],[1]!Table2[[Symbol]:[Industry]],2,FALSE),"-")</f>
        <v>-</v>
      </c>
      <c r="E1411">
        <v>1171.3345280000001</v>
      </c>
      <c r="F1411">
        <v>2.2400000000000002</v>
      </c>
      <c r="G1411">
        <v>289.704527044695</v>
      </c>
      <c r="H1411">
        <v>-10.028249336333401</v>
      </c>
      <c r="I1411">
        <v>-48.592449163828299</v>
      </c>
      <c r="J1411">
        <v>-8.8305661847652406</v>
      </c>
      <c r="K1411">
        <v>2.5453747335587402</v>
      </c>
      <c r="L1411">
        <v>2.4761308384912999</v>
      </c>
      <c r="M1411">
        <v>45.675444442188002</v>
      </c>
      <c r="N1411">
        <v>1.864870014654</v>
      </c>
      <c r="O1411">
        <v>84.374999999999901</v>
      </c>
      <c r="P1411">
        <v>384.32432432432398</v>
      </c>
    </row>
    <row r="1412" spans="1:17" hidden="1" x14ac:dyDescent="0.3">
      <c r="A1412" t="s">
        <v>2993</v>
      </c>
      <c r="B1412" t="s">
        <v>2994</v>
      </c>
      <c r="C1412" t="str">
        <f>IFERROR(VLOOKUP(Table1[[#This Row],[Ticker]],[1]!Table2[[Symbol]:[Industry]],2,FALSE),"-")</f>
        <v>-</v>
      </c>
      <c r="D1412" t="s">
        <v>138</v>
      </c>
      <c r="E1412">
        <v>1171.2169464000001</v>
      </c>
      <c r="F1412">
        <v>980.6</v>
      </c>
      <c r="G1412">
        <v>24.676080481617301</v>
      </c>
      <c r="H1412">
        <v>8.5712804442307906</v>
      </c>
      <c r="I1412">
        <v>-13.4574747940877</v>
      </c>
      <c r="J1412">
        <v>1.3752764353594</v>
      </c>
      <c r="K1412">
        <v>905.26279991774902</v>
      </c>
      <c r="L1412">
        <v>847.78040445108297</v>
      </c>
      <c r="M1412">
        <v>64.885496776591594</v>
      </c>
      <c r="N1412">
        <v>1.88355722007214</v>
      </c>
      <c r="O1412">
        <v>14.725678156230799</v>
      </c>
      <c r="P1412">
        <v>75.107142857142804</v>
      </c>
    </row>
    <row r="1413" spans="1:17" hidden="1" x14ac:dyDescent="0.3">
      <c r="A1413" t="s">
        <v>2995</v>
      </c>
      <c r="B1413" t="s">
        <v>2996</v>
      </c>
      <c r="C1413" t="str">
        <f>IFERROR(VLOOKUP(Table1[[#This Row],[Ticker]],[1]!Table2[[Symbol]:[Industry]],2,FALSE),"-")</f>
        <v>-</v>
      </c>
      <c r="D1413" t="s">
        <v>121</v>
      </c>
      <c r="E1413">
        <v>1166.5289772799999</v>
      </c>
      <c r="F1413">
        <v>391.7</v>
      </c>
      <c r="G1413">
        <v>139.25693442023601</v>
      </c>
      <c r="H1413">
        <v>3.2933740342868498</v>
      </c>
      <c r="I1413">
        <v>17.977391438183801</v>
      </c>
      <c r="J1413">
        <v>3.9280545048899098</v>
      </c>
      <c r="K1413">
        <v>360.78168337953002</v>
      </c>
      <c r="L1413">
        <v>302.38364637976002</v>
      </c>
      <c r="M1413">
        <v>67.327147971049698</v>
      </c>
      <c r="N1413">
        <v>0.86296416891593197</v>
      </c>
      <c r="O1413">
        <v>8.0929282614245501</v>
      </c>
      <c r="P1413">
        <v>187.803085966201</v>
      </c>
      <c r="Q1413">
        <v>0.113720123840947</v>
      </c>
    </row>
    <row r="1414" spans="1:17" hidden="1" x14ac:dyDescent="0.3">
      <c r="A1414" t="s">
        <v>2997</v>
      </c>
      <c r="B1414" t="s">
        <v>2998</v>
      </c>
      <c r="C1414" t="str">
        <f>IFERROR(VLOOKUP(Table1[[#This Row],[Ticker]],[1]!Table2[[Symbol]:[Industry]],2,FALSE),"-")</f>
        <v>-</v>
      </c>
      <c r="D1414" t="s">
        <v>627</v>
      </c>
      <c r="E1414">
        <v>1161.8725730399999</v>
      </c>
      <c r="F1414">
        <v>70.92</v>
      </c>
      <c r="G1414">
        <v>-5.8627586327271004</v>
      </c>
      <c r="H1414">
        <v>4.5158204995726399</v>
      </c>
      <c r="I1414">
        <v>-5.6682834100939896</v>
      </c>
      <c r="J1414">
        <v>-4.4701993567621896</v>
      </c>
      <c r="K1414">
        <v>66.281972212183007</v>
      </c>
      <c r="L1414">
        <v>60.971926950086001</v>
      </c>
      <c r="M1414">
        <v>51.891422806208503</v>
      </c>
      <c r="N1414">
        <v>1.45428335576261</v>
      </c>
      <c r="O1414">
        <v>8.9960518894528896</v>
      </c>
      <c r="P1414">
        <v>59.370786516853897</v>
      </c>
      <c r="Q1414">
        <v>-5.2693281653159998E-3</v>
      </c>
    </row>
    <row r="1415" spans="1:17" hidden="1" x14ac:dyDescent="0.3">
      <c r="A1415" t="s">
        <v>2999</v>
      </c>
      <c r="B1415" t="s">
        <v>3000</v>
      </c>
      <c r="C1415" t="str">
        <f>IFERROR(VLOOKUP(Table1[[#This Row],[Ticker]],[1]!Table2[[Symbol]:[Industry]],2,FALSE),"-")</f>
        <v>-</v>
      </c>
      <c r="D1415" t="s">
        <v>132</v>
      </c>
      <c r="E1415">
        <v>1158.8972171400001</v>
      </c>
      <c r="F1415">
        <v>233.37</v>
      </c>
      <c r="G1415">
        <v>-0.63163479067752304</v>
      </c>
      <c r="H1415">
        <v>16.154041169333599</v>
      </c>
      <c r="I1415">
        <v>37.261813920271699</v>
      </c>
      <c r="J1415">
        <v>-3.8519912168605699</v>
      </c>
      <c r="K1415">
        <v>207.868337908516</v>
      </c>
      <c r="L1415">
        <v>178.84349329205</v>
      </c>
      <c r="M1415">
        <v>57.365946497394802</v>
      </c>
      <c r="N1415">
        <v>1.47311662711418</v>
      </c>
      <c r="O1415">
        <v>12.4823242061961</v>
      </c>
      <c r="P1415">
        <v>80.487238979118302</v>
      </c>
    </row>
    <row r="1416" spans="1:17" hidden="1" x14ac:dyDescent="0.3">
      <c r="A1416" t="s">
        <v>3001</v>
      </c>
      <c r="B1416" t="s">
        <v>3002</v>
      </c>
      <c r="C1416" t="str">
        <f>IFERROR(VLOOKUP(Table1[[#This Row],[Ticker]],[1]!Table2[[Symbol]:[Industry]],2,FALSE),"-")</f>
        <v>-</v>
      </c>
      <c r="D1416" t="s">
        <v>21</v>
      </c>
      <c r="E1416">
        <v>1152.54188271</v>
      </c>
      <c r="F1416">
        <v>1399.35</v>
      </c>
      <c r="G1416">
        <v>369.52352134859001</v>
      </c>
      <c r="H1416">
        <v>-7.7118055174265896</v>
      </c>
      <c r="I1416">
        <v>45.453726933044202</v>
      </c>
      <c r="J1416">
        <v>-6.4400906426744902</v>
      </c>
      <c r="K1416">
        <v>1448.8233315499201</v>
      </c>
      <c r="L1416">
        <v>1061.05763957819</v>
      </c>
      <c r="M1416">
        <v>45.288511623524201</v>
      </c>
      <c r="N1416">
        <v>0.50878474759071701</v>
      </c>
      <c r="O1416">
        <v>33.018901632900999</v>
      </c>
      <c r="P1416">
        <v>492.81931794111398</v>
      </c>
    </row>
    <row r="1417" spans="1:17" hidden="1" x14ac:dyDescent="0.3">
      <c r="A1417" t="s">
        <v>3003</v>
      </c>
      <c r="B1417" t="s">
        <v>3004</v>
      </c>
      <c r="C1417" t="str">
        <f>IFERROR(VLOOKUP(Table1[[#This Row],[Ticker]],[1]!Table2[[Symbol]:[Industry]],2,FALSE),"-")</f>
        <v>-</v>
      </c>
      <c r="D1417" t="s">
        <v>72</v>
      </c>
      <c r="E1417">
        <v>1148.52</v>
      </c>
      <c r="F1417">
        <v>191.42</v>
      </c>
      <c r="G1417">
        <v>29.650401059737199</v>
      </c>
      <c r="H1417">
        <v>-10.5016211630487</v>
      </c>
      <c r="I1417">
        <v>9.9812890152516793</v>
      </c>
      <c r="J1417">
        <v>-2.7260808334559501</v>
      </c>
      <c r="K1417">
        <v>188.605712516339</v>
      </c>
      <c r="L1417">
        <v>156.66000351603699</v>
      </c>
      <c r="M1417">
        <v>34.715991724697503</v>
      </c>
      <c r="N1417">
        <v>0.30400762132281101</v>
      </c>
      <c r="O1417">
        <v>31.6476857172709</v>
      </c>
      <c r="P1417">
        <v>75.614678899082506</v>
      </c>
      <c r="Q1417">
        <v>6.2234086642099E-2</v>
      </c>
    </row>
    <row r="1418" spans="1:17" hidden="1" x14ac:dyDescent="0.3">
      <c r="A1418" t="s">
        <v>3005</v>
      </c>
      <c r="B1418" t="s">
        <v>3006</v>
      </c>
      <c r="C1418" t="str">
        <f>IFERROR(VLOOKUP(Table1[[#This Row],[Ticker]],[1]!Table2[[Symbol]:[Industry]],2,FALSE),"-")</f>
        <v>-</v>
      </c>
      <c r="D1418" t="s">
        <v>276</v>
      </c>
      <c r="E1418">
        <v>1142.5764137399999</v>
      </c>
      <c r="F1418">
        <v>93.78</v>
      </c>
      <c r="G1418">
        <v>8.9051120662758496</v>
      </c>
      <c r="H1418">
        <v>11.831873778496201</v>
      </c>
      <c r="I1418">
        <v>-15.048383860919101</v>
      </c>
      <c r="J1418">
        <v>-1.6901835167484001</v>
      </c>
      <c r="K1418">
        <v>88.021654937572094</v>
      </c>
      <c r="L1418">
        <v>86.6673707716851</v>
      </c>
      <c r="M1418">
        <v>56.521001120896699</v>
      </c>
      <c r="N1418">
        <v>1.8736898798750801</v>
      </c>
      <c r="O1418">
        <v>24.760076775431799</v>
      </c>
      <c r="P1418">
        <v>51.258064516128997</v>
      </c>
      <c r="Q1418">
        <v>0.15918303535071399</v>
      </c>
    </row>
    <row r="1419" spans="1:17" hidden="1" x14ac:dyDescent="0.3">
      <c r="A1419" t="s">
        <v>3007</v>
      </c>
      <c r="B1419" t="s">
        <v>3008</v>
      </c>
      <c r="C1419" t="str">
        <f>IFERROR(VLOOKUP(Table1[[#This Row],[Ticker]],[1]!Table2[[Symbol]:[Industry]],2,FALSE),"-")</f>
        <v>-</v>
      </c>
      <c r="D1419" t="s">
        <v>573</v>
      </c>
      <c r="E1419">
        <v>1137.21635313</v>
      </c>
      <c r="F1419">
        <v>135.85</v>
      </c>
      <c r="G1419">
        <v>-45.186185911089602</v>
      </c>
      <c r="H1419">
        <v>-9.8597870558457892</v>
      </c>
      <c r="I1419">
        <v>-36.661472781758199</v>
      </c>
      <c r="J1419">
        <v>-2.4673277867018202</v>
      </c>
      <c r="K1419">
        <v>143.30099709707201</v>
      </c>
      <c r="L1419">
        <v>157.79355263407101</v>
      </c>
      <c r="M1419">
        <v>40.2608649180805</v>
      </c>
      <c r="N1419">
        <v>0.906957719617007</v>
      </c>
      <c r="O1419">
        <v>64.998159735001806</v>
      </c>
      <c r="P1419">
        <v>2.8387585162755502</v>
      </c>
      <c r="Q1419">
        <v>2.1976987059043999E-2</v>
      </c>
    </row>
    <row r="1420" spans="1:17" hidden="1" x14ac:dyDescent="0.3">
      <c r="A1420" t="s">
        <v>3009</v>
      </c>
      <c r="B1420" t="s">
        <v>3010</v>
      </c>
      <c r="C1420" t="str">
        <f>IFERROR(VLOOKUP(Table1[[#This Row],[Ticker]],[1]!Table2[[Symbol]:[Industry]],2,FALSE),"-")</f>
        <v>-</v>
      </c>
      <c r="D1420" t="s">
        <v>706</v>
      </c>
      <c r="E1420">
        <v>1130.2847999999999</v>
      </c>
      <c r="F1420">
        <v>119.04</v>
      </c>
      <c r="G1420">
        <v>110.418937487848</v>
      </c>
      <c r="H1420">
        <v>-1.1118981269311801</v>
      </c>
      <c r="I1420">
        <v>60.188825653308498</v>
      </c>
      <c r="J1420">
        <v>-4.8144253763507896</v>
      </c>
      <c r="K1420">
        <v>114.88156511392</v>
      </c>
      <c r="L1420">
        <v>88.431372153520599</v>
      </c>
      <c r="M1420">
        <v>48.435399829224103</v>
      </c>
      <c r="N1420">
        <v>0.62481580563313999</v>
      </c>
      <c r="O1420">
        <v>14.6673387096774</v>
      </c>
      <c r="P1420">
        <v>174.91916859122401</v>
      </c>
      <c r="Q1420">
        <v>0.11491557902435</v>
      </c>
    </row>
    <row r="1421" spans="1:17" hidden="1" x14ac:dyDescent="0.3">
      <c r="A1421" t="s">
        <v>3011</v>
      </c>
      <c r="B1421" t="s">
        <v>3012</v>
      </c>
      <c r="C1421" t="str">
        <f>IFERROR(VLOOKUP(Table1[[#This Row],[Ticker]],[1]!Table2[[Symbol]:[Industry]],2,FALSE),"-")</f>
        <v>-</v>
      </c>
      <c r="D1421" t="s">
        <v>276</v>
      </c>
      <c r="E1421">
        <v>1129.7497575299999</v>
      </c>
      <c r="F1421">
        <v>409.7</v>
      </c>
      <c r="G1421">
        <v>-48.322096152626798</v>
      </c>
      <c r="H1421">
        <v>1.27521807969989</v>
      </c>
      <c r="I1421">
        <v>-16.150246352190599</v>
      </c>
      <c r="J1421">
        <v>1.6564650180313301</v>
      </c>
      <c r="K1421">
        <v>401.55019151849399</v>
      </c>
      <c r="L1421">
        <v>431.45189889018798</v>
      </c>
      <c r="M1421">
        <v>61.224125871428797</v>
      </c>
      <c r="N1421">
        <v>0.98929018172559702</v>
      </c>
      <c r="O1421">
        <v>29.594825482059999</v>
      </c>
      <c r="P1421">
        <v>11.301276826949101</v>
      </c>
      <c r="Q1421">
        <v>-0.137527157615014</v>
      </c>
    </row>
    <row r="1422" spans="1:17" hidden="1" x14ac:dyDescent="0.3">
      <c r="A1422" t="s">
        <v>3013</v>
      </c>
      <c r="B1422" t="s">
        <v>3014</v>
      </c>
      <c r="C1422" t="str">
        <f>IFERROR(VLOOKUP(Table1[[#This Row],[Ticker]],[1]!Table2[[Symbol]:[Industry]],2,FALSE),"-")</f>
        <v>-</v>
      </c>
      <c r="D1422" t="s">
        <v>410</v>
      </c>
      <c r="E1422">
        <v>1128.5310528</v>
      </c>
      <c r="F1422">
        <v>47.4</v>
      </c>
      <c r="G1422">
        <v>-75.782814341022302</v>
      </c>
      <c r="H1422">
        <v>-9.5839143609640107</v>
      </c>
      <c r="I1422">
        <v>-59.928267045891999</v>
      </c>
      <c r="J1422">
        <v>-3.5178155833217999</v>
      </c>
      <c r="K1422">
        <v>51.4185550104513</v>
      </c>
      <c r="L1422">
        <v>61.073396221014796</v>
      </c>
      <c r="M1422">
        <v>42.905970213142297</v>
      </c>
      <c r="N1422">
        <v>0.98754674497049699</v>
      </c>
      <c r="O1422">
        <v>132.06751054852299</v>
      </c>
      <c r="P1422">
        <v>7.7027948193592399</v>
      </c>
      <c r="Q1422">
        <v>0.100044620541987</v>
      </c>
    </row>
    <row r="1423" spans="1:17" hidden="1" x14ac:dyDescent="0.3">
      <c r="A1423" t="s">
        <v>3015</v>
      </c>
      <c r="B1423" t="s">
        <v>3016</v>
      </c>
      <c r="C1423" t="str">
        <f>IFERROR(VLOOKUP(Table1[[#This Row],[Ticker]],[1]!Table2[[Symbol]:[Industry]],2,FALSE),"-")</f>
        <v>-</v>
      </c>
      <c r="D1423" t="s">
        <v>273</v>
      </c>
      <c r="E1423">
        <v>1126.5720402879999</v>
      </c>
      <c r="F1423">
        <v>21.44</v>
      </c>
      <c r="G1423">
        <v>85.411475937673004</v>
      </c>
      <c r="H1423">
        <v>1.6463216876101501</v>
      </c>
      <c r="I1423">
        <v>-23.812656108173201</v>
      </c>
      <c r="J1423">
        <v>-6.2571306802952504</v>
      </c>
      <c r="K1423">
        <v>21.529928053779798</v>
      </c>
      <c r="L1423">
        <v>19.701310775024599</v>
      </c>
      <c r="M1423">
        <v>42.184396495794999</v>
      </c>
      <c r="N1423">
        <v>2.2015337912689401</v>
      </c>
      <c r="O1423">
        <v>94.263059701492494</v>
      </c>
      <c r="P1423">
        <v>143.636363636363</v>
      </c>
      <c r="Q1423">
        <v>0.105138312178767</v>
      </c>
    </row>
    <row r="1424" spans="1:17" hidden="1" x14ac:dyDescent="0.3">
      <c r="A1424" t="s">
        <v>3017</v>
      </c>
      <c r="B1424" t="s">
        <v>3018</v>
      </c>
      <c r="C1424" t="str">
        <f>IFERROR(VLOOKUP(Table1[[#This Row],[Ticker]],[1]!Table2[[Symbol]:[Industry]],2,FALSE),"-")</f>
        <v>-</v>
      </c>
      <c r="D1424" t="s">
        <v>573</v>
      </c>
      <c r="E1424">
        <v>1123.8750887000001</v>
      </c>
      <c r="F1424">
        <v>318.5</v>
      </c>
      <c r="G1424">
        <v>133.702204945028</v>
      </c>
      <c r="H1424">
        <v>18.716609885431701</v>
      </c>
      <c r="I1424">
        <v>99.869671262760903</v>
      </c>
      <c r="J1424">
        <v>-7.1968157309101599</v>
      </c>
      <c r="K1424">
        <v>270.78407761644098</v>
      </c>
      <c r="L1424">
        <v>199.335998141906</v>
      </c>
      <c r="M1424">
        <v>52.923361823668401</v>
      </c>
      <c r="N1424">
        <v>0.52840411475614601</v>
      </c>
      <c r="O1424">
        <v>9.2621664050235495</v>
      </c>
      <c r="P1424">
        <v>179.38596491228</v>
      </c>
      <c r="Q1424">
        <v>0.16958401069679499</v>
      </c>
    </row>
    <row r="1425" spans="1:17" hidden="1" x14ac:dyDescent="0.3">
      <c r="A1425" t="s">
        <v>3019</v>
      </c>
      <c r="B1425" t="s">
        <v>3020</v>
      </c>
      <c r="C1425" t="str">
        <f>IFERROR(VLOOKUP(Table1[[#This Row],[Ticker]],[1]!Table2[[Symbol]:[Industry]],2,FALSE),"-")</f>
        <v>-</v>
      </c>
      <c r="D1425" t="s">
        <v>204</v>
      </c>
      <c r="E1425">
        <v>1123.74325</v>
      </c>
      <c r="F1425">
        <v>103.81</v>
      </c>
      <c r="G1425">
        <v>-39.639081728707602</v>
      </c>
      <c r="H1425">
        <v>-10.492509707020099</v>
      </c>
      <c r="I1425">
        <v>-36.545101472197501</v>
      </c>
      <c r="J1425">
        <v>-2.7166515973435201</v>
      </c>
      <c r="K1425">
        <v>108.879987918019</v>
      </c>
      <c r="L1425">
        <v>110.434598264857</v>
      </c>
      <c r="M1425">
        <v>30.9653376854749</v>
      </c>
      <c r="N1425">
        <v>0.67374382430433399</v>
      </c>
      <c r="O1425">
        <v>38.714960023119097</v>
      </c>
      <c r="P1425">
        <v>15.024930747922401</v>
      </c>
      <c r="Q1425">
        <v>2.6815420306915E-2</v>
      </c>
    </row>
    <row r="1426" spans="1:17" hidden="1" x14ac:dyDescent="0.3">
      <c r="A1426" t="s">
        <v>3021</v>
      </c>
      <c r="B1426" t="s">
        <v>3022</v>
      </c>
      <c r="C1426" t="str">
        <f>IFERROR(VLOOKUP(Table1[[#This Row],[Ticker]],[1]!Table2[[Symbol]:[Industry]],2,FALSE),"-")</f>
        <v>-</v>
      </c>
      <c r="D1426" t="s">
        <v>257</v>
      </c>
      <c r="E1426">
        <v>1116.9079999999999</v>
      </c>
      <c r="F1426">
        <v>2147.9</v>
      </c>
      <c r="G1426">
        <v>73.295194854164194</v>
      </c>
      <c r="H1426">
        <v>2.2735812298649098</v>
      </c>
      <c r="I1426">
        <v>61.935915836962501</v>
      </c>
      <c r="J1426">
        <v>2.4488369009779301</v>
      </c>
      <c r="K1426">
        <v>1841.33842512094</v>
      </c>
      <c r="L1426">
        <v>1475.0099323070201</v>
      </c>
      <c r="M1426">
        <v>75.075819390910098</v>
      </c>
      <c r="N1426">
        <v>0.66550497685740095</v>
      </c>
      <c r="O1426">
        <v>6.1967503142604299</v>
      </c>
      <c r="P1426">
        <v>113.923609382002</v>
      </c>
      <c r="Q1426">
        <v>7.1825498778263996E-2</v>
      </c>
    </row>
    <row r="1427" spans="1:17" hidden="1" x14ac:dyDescent="0.3">
      <c r="A1427" t="s">
        <v>3023</v>
      </c>
      <c r="B1427" t="s">
        <v>3024</v>
      </c>
      <c r="C1427" t="str">
        <f>IFERROR(VLOOKUP(Table1[[#This Row],[Ticker]],[1]!Table2[[Symbol]:[Industry]],2,FALSE),"-")</f>
        <v>-</v>
      </c>
      <c r="D1427" t="s">
        <v>535</v>
      </c>
      <c r="E1427">
        <v>1112.6153136</v>
      </c>
      <c r="F1427">
        <v>6639.15</v>
      </c>
      <c r="G1427">
        <v>83.500853245287402</v>
      </c>
      <c r="H1427">
        <v>2.4346356673352498</v>
      </c>
      <c r="I1427">
        <v>10.4669516990419</v>
      </c>
      <c r="J1427">
        <v>-4.8154799778686996</v>
      </c>
      <c r="K1427">
        <v>6255.20028466652</v>
      </c>
      <c r="L1427">
        <v>5246.9156116434597</v>
      </c>
      <c r="M1427">
        <v>60.066001521932797</v>
      </c>
      <c r="N1427">
        <v>1.0053800524210199</v>
      </c>
      <c r="O1427">
        <v>5.0541108425024204</v>
      </c>
      <c r="P1427">
        <v>131.927268916369</v>
      </c>
      <c r="Q1427">
        <v>0.19001632512975</v>
      </c>
    </row>
    <row r="1428" spans="1:17" hidden="1" x14ac:dyDescent="0.3">
      <c r="A1428" t="s">
        <v>3025</v>
      </c>
      <c r="B1428" t="s">
        <v>3026</v>
      </c>
      <c r="C1428" t="str">
        <f>IFERROR(VLOOKUP(Table1[[#This Row],[Ticker]],[1]!Table2[[Symbol]:[Industry]],2,FALSE),"-")</f>
        <v>-</v>
      </c>
      <c r="D1428" t="s">
        <v>959</v>
      </c>
      <c r="E1428">
        <v>1112.4398635</v>
      </c>
      <c r="F1428">
        <v>788.2</v>
      </c>
      <c r="G1428">
        <v>5.4334873182824701</v>
      </c>
      <c r="H1428">
        <v>4.0790376570778397</v>
      </c>
      <c r="I1428">
        <v>-8.0278283257417407</v>
      </c>
      <c r="J1428">
        <v>9.7720261360955902</v>
      </c>
      <c r="K1428">
        <v>735.77251678092205</v>
      </c>
      <c r="L1428">
        <v>720.19955183254604</v>
      </c>
      <c r="M1428">
        <v>73.430763568663295</v>
      </c>
      <c r="N1428">
        <v>0.81709806436204602</v>
      </c>
      <c r="O1428">
        <v>16.087287490484599</v>
      </c>
      <c r="P1428">
        <v>56.855721393034798</v>
      </c>
      <c r="Q1428">
        <v>0.111576964722299</v>
      </c>
    </row>
    <row r="1429" spans="1:17" hidden="1" x14ac:dyDescent="0.3">
      <c r="A1429" t="s">
        <v>3027</v>
      </c>
      <c r="B1429" t="s">
        <v>3028</v>
      </c>
      <c r="C1429" t="str">
        <f>IFERROR(VLOOKUP(Table1[[#This Row],[Ticker]],[1]!Table2[[Symbol]:[Industry]],2,FALSE),"-")</f>
        <v>-</v>
      </c>
      <c r="D1429" t="s">
        <v>92</v>
      </c>
      <c r="E1429">
        <v>1108.7633607499999</v>
      </c>
      <c r="F1429">
        <v>2614.9</v>
      </c>
      <c r="G1429">
        <v>100.843982995932</v>
      </c>
      <c r="H1429">
        <v>-15.4383927641355</v>
      </c>
      <c r="I1429">
        <v>52.555448261323697</v>
      </c>
      <c r="J1429">
        <v>-3.0785004841850898</v>
      </c>
      <c r="K1429">
        <v>2799.3664148427201</v>
      </c>
      <c r="L1429">
        <v>2185.4862003356998</v>
      </c>
      <c r="M1429">
        <v>28.378025153350901</v>
      </c>
      <c r="N1429">
        <v>0.70272593501981295</v>
      </c>
      <c r="O1429">
        <v>35.683964969979698</v>
      </c>
      <c r="P1429">
        <v>193.150224215246</v>
      </c>
      <c r="Q1429">
        <v>0.12766445660794901</v>
      </c>
    </row>
    <row r="1430" spans="1:17" hidden="1" x14ac:dyDescent="0.3">
      <c r="A1430" t="s">
        <v>3029</v>
      </c>
      <c r="B1430" t="s">
        <v>3030</v>
      </c>
      <c r="C1430" t="str">
        <f>IFERROR(VLOOKUP(Table1[[#This Row],[Ticker]],[1]!Table2[[Symbol]:[Industry]],2,FALSE),"-")</f>
        <v>-</v>
      </c>
      <c r="D1430" t="s">
        <v>231</v>
      </c>
      <c r="E1430">
        <v>1105.5217152</v>
      </c>
      <c r="F1430">
        <v>73.09</v>
      </c>
      <c r="G1430">
        <v>27.184519295598601</v>
      </c>
      <c r="H1430">
        <v>-13.424702035318999</v>
      </c>
      <c r="I1430">
        <v>-34.864314833728699</v>
      </c>
      <c r="J1430">
        <v>-11.8283557515203</v>
      </c>
      <c r="K1430">
        <v>72.859124181859499</v>
      </c>
      <c r="L1430">
        <v>70.137005965510497</v>
      </c>
      <c r="M1430">
        <v>37.483691511807301</v>
      </c>
      <c r="N1430">
        <v>1.18377238943063</v>
      </c>
      <c r="O1430">
        <v>77.452455876316805</v>
      </c>
      <c r="P1430">
        <v>62.422222222222203</v>
      </c>
    </row>
    <row r="1431" spans="1:17" hidden="1" x14ac:dyDescent="0.3">
      <c r="A1431" t="s">
        <v>3031</v>
      </c>
      <c r="B1431" t="s">
        <v>3032</v>
      </c>
      <c r="C1431" t="str">
        <f>IFERROR(VLOOKUP(Table1[[#This Row],[Ticker]],[1]!Table2[[Symbol]:[Industry]],2,FALSE),"-")</f>
        <v>-</v>
      </c>
      <c r="D1431" t="s">
        <v>1489</v>
      </c>
      <c r="E1431">
        <v>1102.8109945159999</v>
      </c>
      <c r="F1431">
        <v>87.01</v>
      </c>
      <c r="G1431">
        <v>-0.39377984945930999</v>
      </c>
      <c r="H1431">
        <v>0.799336870563089</v>
      </c>
      <c r="I1431">
        <v>21.418113122596001</v>
      </c>
      <c r="J1431">
        <v>-5.0552413511974503</v>
      </c>
      <c r="K1431">
        <v>80.897522786056896</v>
      </c>
      <c r="L1431">
        <v>70.814602993013906</v>
      </c>
      <c r="M1431">
        <v>45.801809112816301</v>
      </c>
      <c r="N1431">
        <v>1.4349858231113899</v>
      </c>
      <c r="O1431">
        <v>12.860590736696899</v>
      </c>
      <c r="P1431">
        <v>70.607843137254903</v>
      </c>
      <c r="Q1431">
        <v>-2.6493741837167999E-2</v>
      </c>
    </row>
    <row r="1432" spans="1:17" hidden="1" x14ac:dyDescent="0.3">
      <c r="A1432" t="s">
        <v>3033</v>
      </c>
      <c r="B1432" t="s">
        <v>3034</v>
      </c>
      <c r="C1432" t="str">
        <f>IFERROR(VLOOKUP(Table1[[#This Row],[Ticker]],[1]!Table2[[Symbol]:[Industry]],2,FALSE),"-")</f>
        <v>-</v>
      </c>
      <c r="D1432" t="s">
        <v>231</v>
      </c>
      <c r="E1432">
        <v>1100.1631242000001</v>
      </c>
      <c r="F1432">
        <v>697.2</v>
      </c>
      <c r="G1432">
        <v>5.24704387927334</v>
      </c>
      <c r="H1432">
        <v>-17.854044231093798</v>
      </c>
      <c r="I1432">
        <v>22.8270558076123</v>
      </c>
      <c r="J1432">
        <v>-3.9033039960745199</v>
      </c>
      <c r="K1432">
        <v>747.81057814214398</v>
      </c>
      <c r="L1432">
        <v>643.04120362791605</v>
      </c>
      <c r="M1432">
        <v>36.801828822030302</v>
      </c>
      <c r="N1432">
        <v>0.224381824731995</v>
      </c>
      <c r="O1432">
        <v>37.686460126219103</v>
      </c>
      <c r="P1432">
        <v>60.6266559152171</v>
      </c>
      <c r="Q1432">
        <v>0.18260136071042399</v>
      </c>
    </row>
    <row r="1433" spans="1:17" hidden="1" x14ac:dyDescent="0.3">
      <c r="A1433" t="s">
        <v>3035</v>
      </c>
      <c r="B1433" t="s">
        <v>3036</v>
      </c>
      <c r="C1433" t="str">
        <f>IFERROR(VLOOKUP(Table1[[#This Row],[Ticker]],[1]!Table2[[Symbol]:[Industry]],2,FALSE),"-")</f>
        <v>-</v>
      </c>
      <c r="D1433" t="s">
        <v>384</v>
      </c>
      <c r="E1433">
        <v>1099.4043464639999</v>
      </c>
      <c r="F1433">
        <v>55.14</v>
      </c>
      <c r="G1433">
        <v>-62.822008557975899</v>
      </c>
      <c r="H1433">
        <v>-20.826937984338699</v>
      </c>
      <c r="I1433">
        <v>-35.298293424796398</v>
      </c>
      <c r="J1433">
        <v>-6.0297695612144002</v>
      </c>
      <c r="K1433">
        <v>63.434017657958698</v>
      </c>
      <c r="L1433">
        <v>69.3182607923586</v>
      </c>
      <c r="M1433">
        <v>22.7623895260189</v>
      </c>
      <c r="N1433">
        <v>1.56228975858859</v>
      </c>
      <c r="O1433">
        <v>54.153064925643797</v>
      </c>
      <c r="P1433">
        <v>3.0654205607476501</v>
      </c>
      <c r="Q1433">
        <v>-5.3260253265691997E-2</v>
      </c>
    </row>
    <row r="1434" spans="1:17" hidden="1" x14ac:dyDescent="0.3">
      <c r="A1434" t="s">
        <v>3037</v>
      </c>
      <c r="B1434" t="s">
        <v>3038</v>
      </c>
      <c r="C1434" t="str">
        <f>IFERROR(VLOOKUP(Table1[[#This Row],[Ticker]],[1]!Table2[[Symbol]:[Industry]],2,FALSE),"-")</f>
        <v>-</v>
      </c>
      <c r="D1434" t="s">
        <v>281</v>
      </c>
      <c r="E1434">
        <v>1096.5375071999999</v>
      </c>
      <c r="F1434">
        <v>254</v>
      </c>
      <c r="G1434">
        <v>36.1644554951462</v>
      </c>
      <c r="H1434">
        <v>-19.497192749242299</v>
      </c>
      <c r="I1434">
        <v>7.5330933779937199</v>
      </c>
      <c r="J1434">
        <v>-5.4237973469619298</v>
      </c>
      <c r="K1434">
        <v>287.71783962066502</v>
      </c>
      <c r="L1434">
        <v>242.533717568394</v>
      </c>
      <c r="M1434">
        <v>30.434846781418599</v>
      </c>
      <c r="N1434">
        <v>1.69656577339297</v>
      </c>
      <c r="O1434">
        <v>33.070866141732203</v>
      </c>
      <c r="P1434">
        <v>96.4423820572312</v>
      </c>
      <c r="Q1434">
        <v>0.102046509202099</v>
      </c>
    </row>
    <row r="1435" spans="1:17" hidden="1" x14ac:dyDescent="0.3">
      <c r="A1435" t="s">
        <v>3039</v>
      </c>
      <c r="B1435" t="s">
        <v>3040</v>
      </c>
      <c r="C1435" t="str">
        <f>IFERROR(VLOOKUP(Table1[[#This Row],[Ticker]],[1]!Table2[[Symbol]:[Industry]],2,FALSE),"-")</f>
        <v>-</v>
      </c>
      <c r="D1435" t="s">
        <v>298</v>
      </c>
      <c r="E1435">
        <v>1093.1857138</v>
      </c>
      <c r="F1435">
        <v>448.6</v>
      </c>
      <c r="G1435">
        <v>-37.072544496171098</v>
      </c>
      <c r="H1435">
        <v>3.172083557329</v>
      </c>
      <c r="I1435">
        <v>-2.49486264558782</v>
      </c>
      <c r="J1435">
        <v>-0.60551746603967604</v>
      </c>
      <c r="K1435">
        <v>436.87177408613002</v>
      </c>
      <c r="L1435">
        <v>434.28351593134801</v>
      </c>
      <c r="M1435">
        <v>53.930440289444903</v>
      </c>
      <c r="N1435">
        <v>2.1670699539893699</v>
      </c>
      <c r="O1435">
        <v>14.043691484618799</v>
      </c>
      <c r="P1435">
        <v>24.042582607493401</v>
      </c>
      <c r="Q1435">
        <v>1.3309216644362999E-2</v>
      </c>
    </row>
    <row r="1436" spans="1:17" hidden="1" x14ac:dyDescent="0.3">
      <c r="A1436" t="s">
        <v>3041</v>
      </c>
      <c r="B1436" t="s">
        <v>3042</v>
      </c>
      <c r="C1436" t="str">
        <f>IFERROR(VLOOKUP(Table1[[#This Row],[Ticker]],[1]!Table2[[Symbol]:[Industry]],2,FALSE),"-")</f>
        <v>-</v>
      </c>
      <c r="D1436" t="s">
        <v>101</v>
      </c>
      <c r="E1436">
        <v>1090.623975</v>
      </c>
      <c r="F1436">
        <v>439.75</v>
      </c>
      <c r="G1436">
        <v>-14.052192490207</v>
      </c>
      <c r="H1436">
        <v>-1.7029922006220799</v>
      </c>
      <c r="I1436">
        <v>3.05345325101093</v>
      </c>
      <c r="J1436">
        <v>-9.5779770447543697</v>
      </c>
      <c r="M1436">
        <v>33.577887230278399</v>
      </c>
      <c r="O1436">
        <v>33.7009664582149</v>
      </c>
      <c r="P1436">
        <v>21.8144044321329</v>
      </c>
    </row>
    <row r="1437" spans="1:17" hidden="1" x14ac:dyDescent="0.3">
      <c r="A1437" t="s">
        <v>3043</v>
      </c>
      <c r="B1437" t="s">
        <v>3044</v>
      </c>
      <c r="C1437" t="str">
        <f>IFERROR(VLOOKUP(Table1[[#This Row],[Ticker]],[1]!Table2[[Symbol]:[Industry]],2,FALSE),"-")</f>
        <v>-</v>
      </c>
      <c r="D1437" t="s">
        <v>2643</v>
      </c>
      <c r="E1437">
        <v>1081.359375</v>
      </c>
      <c r="F1437">
        <v>13.57</v>
      </c>
      <c r="G1437">
        <v>7.7005864649286302</v>
      </c>
      <c r="H1437">
        <v>6.6451000354922503</v>
      </c>
      <c r="I1437">
        <v>39.683154316771002</v>
      </c>
      <c r="J1437">
        <v>-1.7786592760288</v>
      </c>
      <c r="K1437">
        <v>13.095313165702301</v>
      </c>
      <c r="L1437">
        <v>13.926591116946801</v>
      </c>
      <c r="M1437">
        <v>55.067835974914502</v>
      </c>
      <c r="N1437">
        <v>1.2317854028995601</v>
      </c>
      <c r="O1437">
        <v>17.612380250552601</v>
      </c>
      <c r="P1437">
        <v>78.083989501312303</v>
      </c>
    </row>
    <row r="1438" spans="1:17" hidden="1" x14ac:dyDescent="0.3">
      <c r="A1438" t="s">
        <v>3045</v>
      </c>
      <c r="B1438" t="s">
        <v>3046</v>
      </c>
      <c r="C1438" t="str">
        <f>IFERROR(VLOOKUP(Table1[[#This Row],[Ticker]],[1]!Table2[[Symbol]:[Industry]],2,FALSE),"-")</f>
        <v>-</v>
      </c>
      <c r="D1438" t="s">
        <v>225</v>
      </c>
      <c r="E1438">
        <v>1080.29799804</v>
      </c>
      <c r="F1438">
        <v>1771.8</v>
      </c>
      <c r="G1438">
        <v>119.99407065567</v>
      </c>
      <c r="H1438">
        <v>2.7440571801459201</v>
      </c>
      <c r="I1438">
        <v>26.771595942955798</v>
      </c>
      <c r="J1438">
        <v>-1.19258807559138</v>
      </c>
      <c r="K1438">
        <v>1438.4246308695001</v>
      </c>
      <c r="L1438">
        <v>1231.5863538117401</v>
      </c>
      <c r="M1438">
        <v>78.888746165312895</v>
      </c>
      <c r="N1438">
        <v>1.8050456850283301</v>
      </c>
      <c r="O1438">
        <v>1.47872220340896</v>
      </c>
      <c r="P1438">
        <v>152.35721407206901</v>
      </c>
      <c r="Q1438">
        <v>8.9421858962904999E-2</v>
      </c>
    </row>
    <row r="1439" spans="1:17" hidden="1" x14ac:dyDescent="0.3">
      <c r="A1439" t="s">
        <v>3047</v>
      </c>
      <c r="B1439" t="s">
        <v>3048</v>
      </c>
      <c r="C1439" t="str">
        <f>IFERROR(VLOOKUP(Table1[[#This Row],[Ticker]],[1]!Table2[[Symbol]:[Industry]],2,FALSE),"-")</f>
        <v>-</v>
      </c>
      <c r="D1439" t="s">
        <v>204</v>
      </c>
      <c r="E1439">
        <v>1078.8068960000001</v>
      </c>
      <c r="F1439">
        <v>1000.6</v>
      </c>
      <c r="G1439">
        <v>-52.484984460849802</v>
      </c>
      <c r="H1439">
        <v>-13.7691810191044</v>
      </c>
      <c r="I1439">
        <v>-26.226853909186701</v>
      </c>
      <c r="J1439">
        <v>-10.3792849446513</v>
      </c>
      <c r="K1439">
        <v>1092.7026109045601</v>
      </c>
      <c r="L1439">
        <v>1141.8085001945899</v>
      </c>
      <c r="M1439">
        <v>36.878433553045703</v>
      </c>
      <c r="N1439">
        <v>1.1686082417894199</v>
      </c>
      <c r="O1439">
        <v>52.408554867079701</v>
      </c>
      <c r="P1439">
        <v>2.6256410256410199</v>
      </c>
      <c r="Q1439">
        <v>6.6046477060633005E-2</v>
      </c>
    </row>
    <row r="1440" spans="1:17" hidden="1" x14ac:dyDescent="0.3">
      <c r="A1440" t="s">
        <v>3049</v>
      </c>
      <c r="B1440" t="s">
        <v>3050</v>
      </c>
      <c r="C1440" t="str">
        <f>IFERROR(VLOOKUP(Table1[[#This Row],[Ticker]],[1]!Table2[[Symbol]:[Industry]],2,FALSE),"-")</f>
        <v>-</v>
      </c>
      <c r="D1440" t="s">
        <v>538</v>
      </c>
      <c r="E1440">
        <v>1074.7225478400001</v>
      </c>
      <c r="F1440">
        <v>769.2</v>
      </c>
      <c r="G1440">
        <v>-22.161022170458899</v>
      </c>
      <c r="H1440">
        <v>3.29199275362196</v>
      </c>
      <c r="I1440">
        <v>-5.0553764292409999</v>
      </c>
      <c r="J1440">
        <v>-2.5432830747279098</v>
      </c>
      <c r="K1440">
        <v>753.48189704839297</v>
      </c>
      <c r="M1440">
        <v>56.198988526859502</v>
      </c>
      <c r="N1440">
        <v>1.2932037960674201</v>
      </c>
      <c r="O1440">
        <v>32.858814352574001</v>
      </c>
      <c r="P1440">
        <v>22.493829126522801</v>
      </c>
    </row>
    <row r="1441" spans="1:17" hidden="1" x14ac:dyDescent="0.3">
      <c r="A1441" t="s">
        <v>3051</v>
      </c>
      <c r="B1441" t="s">
        <v>3052</v>
      </c>
      <c r="C1441" t="str">
        <f>IFERROR(VLOOKUP(Table1[[#This Row],[Ticker]],[1]!Table2[[Symbol]:[Industry]],2,FALSE),"-")</f>
        <v>-</v>
      </c>
      <c r="D1441" t="s">
        <v>443</v>
      </c>
      <c r="E1441">
        <v>1074.70986432</v>
      </c>
      <c r="F1441">
        <v>216.66</v>
      </c>
      <c r="G1441">
        <v>65.829206543686794</v>
      </c>
      <c r="H1441">
        <v>0.126925447625891</v>
      </c>
      <c r="I1441">
        <v>24.689035887800799</v>
      </c>
      <c r="J1441">
        <v>-7.6912518051811203</v>
      </c>
      <c r="K1441">
        <v>209.74197609433699</v>
      </c>
      <c r="L1441">
        <v>160.482785811432</v>
      </c>
      <c r="M1441">
        <v>27.848883499542701</v>
      </c>
      <c r="N1441">
        <v>0.26224238908271202</v>
      </c>
      <c r="O1441">
        <v>19.542139758146401</v>
      </c>
      <c r="P1441">
        <v>145.09049773755601</v>
      </c>
      <c r="Q1441">
        <v>6.3022140770329999E-2</v>
      </c>
    </row>
    <row r="1442" spans="1:17" hidden="1" x14ac:dyDescent="0.3">
      <c r="A1442" t="s">
        <v>3053</v>
      </c>
      <c r="B1442" t="s">
        <v>3054</v>
      </c>
      <c r="C1442" t="str">
        <f>IFERROR(VLOOKUP(Table1[[#This Row],[Ticker]],[1]!Table2[[Symbol]:[Industry]],2,FALSE),"-")</f>
        <v>-</v>
      </c>
      <c r="D1442" t="s">
        <v>3055</v>
      </c>
      <c r="E1442">
        <v>1073.1593924920001</v>
      </c>
      <c r="F1442">
        <v>30.76</v>
      </c>
      <c r="G1442">
        <v>-49.961744330333602</v>
      </c>
      <c r="H1442">
        <v>-1.1178671290631099</v>
      </c>
      <c r="I1442">
        <v>-38.390568286085298</v>
      </c>
      <c r="J1442">
        <v>1.25841776739848</v>
      </c>
      <c r="K1442">
        <v>29.6444178884053</v>
      </c>
      <c r="L1442">
        <v>32.845814225605899</v>
      </c>
      <c r="M1442">
        <v>81.949711602108096</v>
      </c>
      <c r="N1442">
        <v>0.64824143229620901</v>
      </c>
      <c r="O1442">
        <v>69.050715214564306</v>
      </c>
      <c r="P1442">
        <v>18.307692307692299</v>
      </c>
      <c r="Q1442">
        <v>0.14220873385739199</v>
      </c>
    </row>
    <row r="1443" spans="1:17" hidden="1" x14ac:dyDescent="0.3">
      <c r="A1443" t="s">
        <v>3056</v>
      </c>
      <c r="B1443" t="s">
        <v>3057</v>
      </c>
      <c r="C1443" t="str">
        <f>IFERROR(VLOOKUP(Table1[[#This Row],[Ticker]],[1]!Table2[[Symbol]:[Industry]],2,FALSE),"-")</f>
        <v>-</v>
      </c>
      <c r="D1443" t="s">
        <v>54</v>
      </c>
      <c r="E1443">
        <v>1072.8148202100001</v>
      </c>
      <c r="F1443">
        <v>1644.3</v>
      </c>
      <c r="G1443">
        <v>143.98408900299901</v>
      </c>
      <c r="H1443">
        <v>-11.514003872642601</v>
      </c>
      <c r="I1443">
        <v>3.1175293861293198</v>
      </c>
      <c r="J1443">
        <v>-6.1368201096443196</v>
      </c>
      <c r="K1443">
        <v>1629.5652771544901</v>
      </c>
      <c r="L1443">
        <v>1277.29412190312</v>
      </c>
      <c r="M1443">
        <v>37.478356923343803</v>
      </c>
      <c r="N1443">
        <v>0.62788425270048298</v>
      </c>
      <c r="O1443">
        <v>12.7531472359058</v>
      </c>
      <c r="P1443">
        <v>220.432622040339</v>
      </c>
      <c r="Q1443">
        <v>0.13058477969992499</v>
      </c>
    </row>
    <row r="1444" spans="1:17" hidden="1" x14ac:dyDescent="0.3">
      <c r="A1444" t="s">
        <v>3058</v>
      </c>
      <c r="B1444" t="s">
        <v>3059</v>
      </c>
      <c r="C1444" t="str">
        <f>IFERROR(VLOOKUP(Table1[[#This Row],[Ticker]],[1]!Table2[[Symbol]:[Industry]],2,FALSE),"-")</f>
        <v>-</v>
      </c>
      <c r="D1444" t="s">
        <v>54</v>
      </c>
      <c r="E1444">
        <v>1071.1161388349999</v>
      </c>
      <c r="F1444">
        <v>404.85</v>
      </c>
      <c r="G1444">
        <v>-32.816331366925802</v>
      </c>
      <c r="H1444">
        <v>5.9551377699554697</v>
      </c>
      <c r="I1444">
        <v>18.250235473434898</v>
      </c>
      <c r="J1444">
        <v>3.5457876177254199</v>
      </c>
      <c r="K1444">
        <v>370.14442064273402</v>
      </c>
      <c r="L1444">
        <v>355.56300606374401</v>
      </c>
      <c r="M1444">
        <v>60.438209895762299</v>
      </c>
      <c r="N1444">
        <v>1.8447915646722299</v>
      </c>
      <c r="O1444">
        <v>17.327405211806798</v>
      </c>
      <c r="P1444">
        <v>47.9714912280701</v>
      </c>
      <c r="Q1444">
        <v>8.6447394887464002E-2</v>
      </c>
    </row>
    <row r="1445" spans="1:17" hidden="1" x14ac:dyDescent="0.3">
      <c r="A1445" t="s">
        <v>3060</v>
      </c>
      <c r="B1445" t="s">
        <v>3061</v>
      </c>
      <c r="C1445" t="str">
        <f>IFERROR(VLOOKUP(Table1[[#This Row],[Ticker]],[1]!Table2[[Symbol]:[Industry]],2,FALSE),"-")</f>
        <v>-</v>
      </c>
      <c r="D1445" t="s">
        <v>54</v>
      </c>
      <c r="E1445">
        <v>1065.8502080000001</v>
      </c>
      <c r="F1445">
        <v>386.2</v>
      </c>
      <c r="G1445">
        <v>-26.859069735642699</v>
      </c>
      <c r="H1445">
        <v>2.89183602025859</v>
      </c>
      <c r="I1445">
        <v>1.8264786883400901</v>
      </c>
      <c r="J1445">
        <v>-6.1804556145931402</v>
      </c>
      <c r="K1445">
        <v>373.91986960894798</v>
      </c>
      <c r="L1445">
        <v>351.62645747415399</v>
      </c>
      <c r="M1445">
        <v>38.415260723846004</v>
      </c>
      <c r="N1445">
        <v>0.52148258889127497</v>
      </c>
      <c r="O1445">
        <v>32.936302433972003</v>
      </c>
      <c r="P1445">
        <v>46.676794530953202</v>
      </c>
      <c r="Q1445">
        <v>-1.2798925322237E-2</v>
      </c>
    </row>
    <row r="1446" spans="1:17" hidden="1" x14ac:dyDescent="0.3">
      <c r="A1446" t="s">
        <v>3062</v>
      </c>
      <c r="B1446" t="s">
        <v>3063</v>
      </c>
      <c r="C1446" t="str">
        <f>IFERROR(VLOOKUP(Table1[[#This Row],[Ticker]],[1]!Table2[[Symbol]:[Industry]],2,FALSE),"-")</f>
        <v>-</v>
      </c>
      <c r="D1446" t="s">
        <v>2408</v>
      </c>
      <c r="E1446">
        <v>1065.60357</v>
      </c>
      <c r="F1446">
        <v>1781.35</v>
      </c>
      <c r="G1446">
        <v>215.62591900493999</v>
      </c>
      <c r="H1446">
        <v>30.237107792576602</v>
      </c>
      <c r="I1446">
        <v>139.71349360946499</v>
      </c>
      <c r="J1446">
        <v>-0.86225854886082298</v>
      </c>
      <c r="K1446">
        <v>1295.0956417519999</v>
      </c>
      <c r="L1446">
        <v>916.75863626414503</v>
      </c>
      <c r="M1446">
        <v>78.014323902849299</v>
      </c>
      <c r="N1446">
        <v>1.2882868179097899</v>
      </c>
      <c r="O1446">
        <v>0</v>
      </c>
      <c r="P1446">
        <v>279.01063829787199</v>
      </c>
    </row>
    <row r="1447" spans="1:17" hidden="1" x14ac:dyDescent="0.3">
      <c r="A1447" t="s">
        <v>3064</v>
      </c>
      <c r="B1447" t="s">
        <v>3065</v>
      </c>
      <c r="C1447" t="str">
        <f>IFERROR(VLOOKUP(Table1[[#This Row],[Ticker]],[1]!Table2[[Symbol]:[Industry]],2,FALSE),"-")</f>
        <v>-</v>
      </c>
      <c r="D1447" t="s">
        <v>474</v>
      </c>
      <c r="E1447">
        <v>1058.4272360750001</v>
      </c>
      <c r="F1447">
        <v>1.27</v>
      </c>
      <c r="G1447">
        <v>-82.783706976151393</v>
      </c>
      <c r="H1447">
        <v>-15.219268934447999</v>
      </c>
      <c r="I1447">
        <v>-74.098576149295198</v>
      </c>
      <c r="J1447">
        <v>-5.0401994633640497</v>
      </c>
      <c r="K1447">
        <v>1.5077639582226099</v>
      </c>
      <c r="L1447">
        <v>2.21668461014935</v>
      </c>
      <c r="M1447">
        <v>49.824344856449102</v>
      </c>
      <c r="N1447">
        <v>1.41650241559344</v>
      </c>
      <c r="O1447">
        <v>238.582677165354</v>
      </c>
      <c r="P1447">
        <v>10.434782608695601</v>
      </c>
    </row>
    <row r="1448" spans="1:17" hidden="1" x14ac:dyDescent="0.3">
      <c r="A1448" t="s">
        <v>3066</v>
      </c>
      <c r="B1448" t="s">
        <v>3067</v>
      </c>
      <c r="C1448" t="str">
        <f>IFERROR(VLOOKUP(Table1[[#This Row],[Ticker]],[1]!Table2[[Symbol]:[Industry]],2,FALSE),"-")</f>
        <v>-</v>
      </c>
      <c r="D1448" t="s">
        <v>89</v>
      </c>
      <c r="E1448">
        <v>1056.00378052</v>
      </c>
      <c r="F1448">
        <v>109.85</v>
      </c>
      <c r="G1448">
        <v>-23.155935327900501</v>
      </c>
      <c r="H1448">
        <v>6.83059680935777</v>
      </c>
      <c r="I1448">
        <v>-28.166749238800499</v>
      </c>
      <c r="J1448">
        <v>-0.71372528394869805</v>
      </c>
      <c r="K1448">
        <v>101.462249746197</v>
      </c>
      <c r="L1448">
        <v>105.140786185518</v>
      </c>
      <c r="M1448">
        <v>69.372282483996401</v>
      </c>
      <c r="N1448">
        <v>3.12865965788064</v>
      </c>
      <c r="O1448">
        <v>33.227127901684099</v>
      </c>
      <c r="P1448">
        <v>25.6864988558352</v>
      </c>
      <c r="Q1448">
        <v>-5.7470893528470998E-2</v>
      </c>
    </row>
    <row r="1449" spans="1:17" hidden="1" x14ac:dyDescent="0.3">
      <c r="A1449" t="s">
        <v>3068</v>
      </c>
      <c r="B1449" t="s">
        <v>3069</v>
      </c>
      <c r="C1449" t="str">
        <f>IFERROR(VLOOKUP(Table1[[#This Row],[Ticker]],[1]!Table2[[Symbol]:[Industry]],2,FALSE),"-")</f>
        <v>-</v>
      </c>
      <c r="D1449" t="s">
        <v>298</v>
      </c>
      <c r="E1449">
        <v>1055.75</v>
      </c>
      <c r="F1449">
        <v>515</v>
      </c>
      <c r="G1449">
        <v>-57.530699729394598</v>
      </c>
      <c r="H1449">
        <v>-1.96962864667829</v>
      </c>
      <c r="I1449">
        <v>-27.098311271120799</v>
      </c>
      <c r="J1449">
        <v>-4.6296378028023897</v>
      </c>
      <c r="K1449">
        <v>519.10202703992502</v>
      </c>
      <c r="L1449">
        <v>521.13418953098596</v>
      </c>
      <c r="M1449">
        <v>47.822794644852699</v>
      </c>
      <c r="N1449">
        <v>0.75402223675604896</v>
      </c>
      <c r="O1449">
        <v>43.650485436893199</v>
      </c>
      <c r="P1449">
        <v>11.9321886546402</v>
      </c>
      <c r="Q1449">
        <v>0.137368209739064</v>
      </c>
    </row>
    <row r="1450" spans="1:17" hidden="1" x14ac:dyDescent="0.3">
      <c r="A1450" t="s">
        <v>3070</v>
      </c>
      <c r="B1450" t="s">
        <v>3071</v>
      </c>
      <c r="C1450" t="str">
        <f>IFERROR(VLOOKUP(Table1[[#This Row],[Ticker]],[1]!Table2[[Symbol]:[Industry]],2,FALSE),"-")</f>
        <v>-</v>
      </c>
      <c r="D1450" t="s">
        <v>276</v>
      </c>
      <c r="E1450">
        <v>1055.0334325049901</v>
      </c>
      <c r="F1450">
        <v>83.77</v>
      </c>
      <c r="G1450">
        <v>-33.445380431833001</v>
      </c>
      <c r="H1450">
        <v>0.13047188109250099</v>
      </c>
      <c r="I1450">
        <v>-21.508300190280099</v>
      </c>
      <c r="J1450">
        <v>-0.42973232974019698</v>
      </c>
      <c r="K1450">
        <v>79.129083360135397</v>
      </c>
      <c r="L1450">
        <v>78.455244873570706</v>
      </c>
      <c r="M1450">
        <v>64.471286185207006</v>
      </c>
      <c r="N1450">
        <v>1.3142254094147101</v>
      </c>
      <c r="O1450">
        <v>20.508535275158099</v>
      </c>
      <c r="P1450">
        <v>27.3100303951367</v>
      </c>
      <c r="Q1450">
        <v>-6.2686541151662001E-2</v>
      </c>
    </row>
    <row r="1451" spans="1:17" hidden="1" x14ac:dyDescent="0.3">
      <c r="A1451" t="s">
        <v>3072</v>
      </c>
      <c r="B1451" t="s">
        <v>3073</v>
      </c>
      <c r="C1451" t="str">
        <f>IFERROR(VLOOKUP(Table1[[#This Row],[Ticker]],[1]!Table2[[Symbol]:[Industry]],2,FALSE),"-")</f>
        <v>-</v>
      </c>
      <c r="E1451">
        <v>1046.8822881900001</v>
      </c>
      <c r="F1451">
        <v>421.15</v>
      </c>
      <c r="G1451">
        <v>65.408677074477893</v>
      </c>
      <c r="H1451">
        <v>269.11926024220998</v>
      </c>
      <c r="I1451">
        <v>82.514322815695905</v>
      </c>
      <c r="J1451">
        <v>8.1303414637791107</v>
      </c>
      <c r="M1451">
        <v>76.692840709297499</v>
      </c>
      <c r="O1451">
        <v>8.0137718152677202</v>
      </c>
      <c r="P1451">
        <v>105.238791423001</v>
      </c>
    </row>
    <row r="1452" spans="1:17" hidden="1" x14ac:dyDescent="0.3">
      <c r="A1452" t="s">
        <v>3074</v>
      </c>
      <c r="B1452" t="s">
        <v>3075</v>
      </c>
      <c r="C1452" t="str">
        <f>IFERROR(VLOOKUP(Table1[[#This Row],[Ticker]],[1]!Table2[[Symbol]:[Industry]],2,FALSE),"-")</f>
        <v>-</v>
      </c>
      <c r="D1452" t="s">
        <v>573</v>
      </c>
      <c r="E1452">
        <v>1043.7505647</v>
      </c>
      <c r="F1452">
        <v>239.15</v>
      </c>
      <c r="G1452">
        <v>17.603122655361499</v>
      </c>
      <c r="H1452">
        <v>38.332141264826099</v>
      </c>
      <c r="I1452">
        <v>12.8419441077105</v>
      </c>
      <c r="J1452">
        <v>30.9612955021198</v>
      </c>
      <c r="K1452">
        <v>181.64695659822701</v>
      </c>
      <c r="L1452">
        <v>169.018565257679</v>
      </c>
      <c r="M1452">
        <v>92.012103172509299</v>
      </c>
      <c r="N1452">
        <v>4.4117311807072896</v>
      </c>
      <c r="O1452">
        <v>2.8224963412084301</v>
      </c>
      <c r="P1452">
        <v>70.821428571428498</v>
      </c>
      <c r="Q1452">
        <v>-1.6659267280323999E-2</v>
      </c>
    </row>
    <row r="1453" spans="1:17" hidden="1" x14ac:dyDescent="0.3">
      <c r="A1453" t="s">
        <v>3076</v>
      </c>
      <c r="B1453" t="s">
        <v>3077</v>
      </c>
      <c r="C1453" t="str">
        <f>IFERROR(VLOOKUP(Table1[[#This Row],[Ticker]],[1]!Table2[[Symbol]:[Industry]],2,FALSE),"-")</f>
        <v>-</v>
      </c>
      <c r="D1453" t="s">
        <v>273</v>
      </c>
      <c r="E1453">
        <v>1041.1052950999999</v>
      </c>
      <c r="F1453">
        <v>689.65</v>
      </c>
      <c r="G1453">
        <v>388.977945186326</v>
      </c>
      <c r="H1453">
        <v>-15.263866675686799</v>
      </c>
      <c r="I1453">
        <v>52.383776940333597</v>
      </c>
      <c r="J1453">
        <v>-10.465696788302701</v>
      </c>
      <c r="K1453">
        <v>690.508175065714</v>
      </c>
      <c r="L1453">
        <v>504.54789392704902</v>
      </c>
      <c r="M1453">
        <v>51.0831481401136</v>
      </c>
      <c r="N1453">
        <v>2.4011545542402</v>
      </c>
      <c r="O1453">
        <v>18.393387950409601</v>
      </c>
      <c r="P1453">
        <v>458.19506272763999</v>
      </c>
      <c r="Q1453">
        <v>0.22073274646076299</v>
      </c>
    </row>
    <row r="1454" spans="1:17" hidden="1" x14ac:dyDescent="0.3">
      <c r="A1454" t="s">
        <v>3078</v>
      </c>
      <c r="B1454" t="s">
        <v>3079</v>
      </c>
      <c r="C1454" t="str">
        <f>IFERROR(VLOOKUP(Table1[[#This Row],[Ticker]],[1]!Table2[[Symbol]:[Industry]],2,FALSE),"-")</f>
        <v>-</v>
      </c>
      <c r="D1454" t="s">
        <v>163</v>
      </c>
      <c r="E1454">
        <v>1031.4648</v>
      </c>
      <c r="F1454">
        <v>421.35</v>
      </c>
      <c r="G1454">
        <v>56.578607275424901</v>
      </c>
      <c r="H1454">
        <v>-12.2920501713419</v>
      </c>
      <c r="I1454">
        <v>73.684253016642899</v>
      </c>
      <c r="J1454">
        <v>-10.8921702142112</v>
      </c>
      <c r="K1454">
        <v>441.17898825296101</v>
      </c>
      <c r="M1454">
        <v>36.446189093579498</v>
      </c>
      <c r="O1454">
        <v>31.719473122107502</v>
      </c>
      <c r="P1454">
        <v>106.746810598626</v>
      </c>
    </row>
    <row r="1455" spans="1:17" hidden="1" x14ac:dyDescent="0.3">
      <c r="A1455" t="s">
        <v>3080</v>
      </c>
      <c r="B1455" t="s">
        <v>3081</v>
      </c>
      <c r="C1455" t="str">
        <f>IFERROR(VLOOKUP(Table1[[#This Row],[Ticker]],[1]!Table2[[Symbol]:[Industry]],2,FALSE),"-")</f>
        <v>-</v>
      </c>
      <c r="D1455" t="s">
        <v>305</v>
      </c>
      <c r="E1455">
        <v>1031.4459999999999</v>
      </c>
      <c r="F1455">
        <v>7934.2</v>
      </c>
      <c r="G1455">
        <v>11.614966852304599</v>
      </c>
      <c r="H1455">
        <v>-5.0332476336167904</v>
      </c>
      <c r="I1455">
        <v>-28.782684106671599</v>
      </c>
      <c r="J1455">
        <v>-1.61647947678767</v>
      </c>
      <c r="K1455">
        <v>8140.0676337477698</v>
      </c>
      <c r="L1455">
        <v>8035.3141881428</v>
      </c>
      <c r="M1455">
        <v>55.343361510857598</v>
      </c>
      <c r="N1455">
        <v>0.62806931099614005</v>
      </c>
      <c r="O1455">
        <v>26.679438380681098</v>
      </c>
      <c r="P1455">
        <v>46.576759652687898</v>
      </c>
      <c r="Q1455">
        <v>0.19779620768481601</v>
      </c>
    </row>
    <row r="1456" spans="1:17" hidden="1" x14ac:dyDescent="0.3">
      <c r="A1456" t="s">
        <v>3082</v>
      </c>
      <c r="B1456" t="s">
        <v>3083</v>
      </c>
      <c r="C1456" t="str">
        <f>IFERROR(VLOOKUP(Table1[[#This Row],[Ticker]],[1]!Table2[[Symbol]:[Industry]],2,FALSE),"-")</f>
        <v>-</v>
      </c>
      <c r="E1456">
        <v>1027.82979</v>
      </c>
      <c r="F1456">
        <v>185.4</v>
      </c>
      <c r="G1456">
        <v>434.19495856821698</v>
      </c>
      <c r="H1456">
        <v>-26.182672124939099</v>
      </c>
      <c r="I1456">
        <v>63.108110812593701</v>
      </c>
      <c r="J1456">
        <v>-13.57194549511</v>
      </c>
      <c r="K1456">
        <v>237.50438787335301</v>
      </c>
      <c r="L1456">
        <v>177.93737835804399</v>
      </c>
      <c r="M1456">
        <v>17.1651117588464</v>
      </c>
      <c r="N1456">
        <v>0.27649113493937999</v>
      </c>
      <c r="O1456">
        <v>121.35922330097</v>
      </c>
      <c r="P1456">
        <v>550.52631578947296</v>
      </c>
      <c r="Q1456">
        <v>0.15075475408722899</v>
      </c>
    </row>
    <row r="1457" spans="1:17" hidden="1" x14ac:dyDescent="0.3">
      <c r="A1457" t="s">
        <v>3084</v>
      </c>
      <c r="B1457" t="s">
        <v>3085</v>
      </c>
      <c r="C1457" t="str">
        <f>IFERROR(VLOOKUP(Table1[[#This Row],[Ticker]],[1]!Table2[[Symbol]:[Industry]],2,FALSE),"-")</f>
        <v>-</v>
      </c>
      <c r="D1457" t="s">
        <v>54</v>
      </c>
      <c r="E1457">
        <v>1025.7926399999999</v>
      </c>
      <c r="F1457">
        <v>204.7</v>
      </c>
      <c r="G1457">
        <v>20.2277747592405</v>
      </c>
      <c r="H1457">
        <v>-16.372192749242299</v>
      </c>
      <c r="I1457">
        <v>-20.2099254279617</v>
      </c>
      <c r="J1457">
        <v>-6.39460211310349</v>
      </c>
      <c r="K1457">
        <v>220.61768257531</v>
      </c>
      <c r="L1457">
        <v>203.995133994931</v>
      </c>
      <c r="M1457">
        <v>40.267766889667101</v>
      </c>
      <c r="N1457">
        <v>0.90463156384450405</v>
      </c>
      <c r="O1457">
        <v>29.457743038593001</v>
      </c>
      <c r="P1457">
        <v>64.4176706827309</v>
      </c>
      <c r="Q1457">
        <v>4.7686160069667E-2</v>
      </c>
    </row>
    <row r="1458" spans="1:17" hidden="1" x14ac:dyDescent="0.3">
      <c r="A1458" t="s">
        <v>3086</v>
      </c>
      <c r="B1458" t="s">
        <v>3087</v>
      </c>
      <c r="C1458" t="str">
        <f>IFERROR(VLOOKUP(Table1[[#This Row],[Ticker]],[1]!Table2[[Symbol]:[Industry]],2,FALSE),"-")</f>
        <v>-</v>
      </c>
      <c r="D1458" t="s">
        <v>1481</v>
      </c>
      <c r="E1458">
        <v>1022.2026545</v>
      </c>
      <c r="F1458">
        <v>37.25</v>
      </c>
      <c r="G1458">
        <v>-10.8849799459684</v>
      </c>
      <c r="H1458">
        <v>-1.95574418933528E-2</v>
      </c>
      <c r="I1458">
        <v>-6.2420300459270397</v>
      </c>
      <c r="J1458">
        <v>-9.4903128420488692</v>
      </c>
      <c r="K1458">
        <v>35.982773380516498</v>
      </c>
      <c r="L1458">
        <v>34.069508192563902</v>
      </c>
      <c r="M1458">
        <v>50.941752059044198</v>
      </c>
      <c r="N1458">
        <v>0.81833896570900699</v>
      </c>
      <c r="O1458">
        <v>22.013422818791899</v>
      </c>
      <c r="P1458">
        <v>37.911884487226899</v>
      </c>
      <c r="Q1458">
        <v>4.5139330519389002E-2</v>
      </c>
    </row>
    <row r="1459" spans="1:17" hidden="1" x14ac:dyDescent="0.3">
      <c r="A1459" t="s">
        <v>3088</v>
      </c>
      <c r="B1459" t="s">
        <v>3089</v>
      </c>
      <c r="C1459" t="str">
        <f>IFERROR(VLOOKUP(Table1[[#This Row],[Ticker]],[1]!Table2[[Symbol]:[Industry]],2,FALSE),"-")</f>
        <v>-</v>
      </c>
      <c r="D1459" t="s">
        <v>180</v>
      </c>
      <c r="E1459">
        <v>1021.820107925</v>
      </c>
      <c r="F1459">
        <v>402.25</v>
      </c>
      <c r="G1459">
        <v>47.214829417279098</v>
      </c>
      <c r="H1459">
        <v>18.377659336540098</v>
      </c>
      <c r="I1459">
        <v>33.472206531622</v>
      </c>
      <c r="J1459">
        <v>-2.8289001071159299</v>
      </c>
      <c r="K1459">
        <v>342.38793281927002</v>
      </c>
      <c r="L1459">
        <v>280.175376330191</v>
      </c>
      <c r="M1459">
        <v>64.090631713152902</v>
      </c>
      <c r="N1459">
        <v>1.4233255405589</v>
      </c>
      <c r="O1459">
        <v>13.834679925419501</v>
      </c>
      <c r="P1459">
        <v>120.290251916757</v>
      </c>
      <c r="Q1459">
        <v>8.2614723128863005E-2</v>
      </c>
    </row>
    <row r="1460" spans="1:17" hidden="1" x14ac:dyDescent="0.3">
      <c r="A1460" t="s">
        <v>3090</v>
      </c>
      <c r="B1460" t="s">
        <v>3091</v>
      </c>
      <c r="C1460" t="str">
        <f>IFERROR(VLOOKUP(Table1[[#This Row],[Ticker]],[1]!Table2[[Symbol]:[Industry]],2,FALSE),"-")</f>
        <v>-</v>
      </c>
      <c r="D1460" t="s">
        <v>627</v>
      </c>
      <c r="E1460">
        <v>1015.312218892</v>
      </c>
      <c r="F1460">
        <v>106.22</v>
      </c>
      <c r="G1460">
        <v>3.8811255729870702</v>
      </c>
      <c r="H1460">
        <v>0.16639031066767301</v>
      </c>
      <c r="I1460">
        <v>8.0192336052654802</v>
      </c>
      <c r="J1460">
        <v>-7.8277694813050802</v>
      </c>
      <c r="K1460">
        <v>101.48343949220801</v>
      </c>
      <c r="L1460">
        <v>87.813439510732294</v>
      </c>
      <c r="M1460">
        <v>39.362440453168901</v>
      </c>
      <c r="N1460">
        <v>0.68250366989956801</v>
      </c>
      <c r="O1460">
        <v>15.7974016192807</v>
      </c>
      <c r="P1460">
        <v>55.862068965517203</v>
      </c>
    </row>
    <row r="1461" spans="1:17" hidden="1" x14ac:dyDescent="0.3">
      <c r="A1461" t="s">
        <v>3092</v>
      </c>
      <c r="B1461" t="s">
        <v>3093</v>
      </c>
      <c r="C1461" t="str">
        <f>IFERROR(VLOOKUP(Table1[[#This Row],[Ticker]],[1]!Table2[[Symbol]:[Industry]],2,FALSE),"-")</f>
        <v>-</v>
      </c>
      <c r="D1461" t="s">
        <v>522</v>
      </c>
      <c r="E1461">
        <v>1013.769716015</v>
      </c>
      <c r="F1461">
        <v>681.65</v>
      </c>
      <c r="G1461">
        <v>-22.947187024343702</v>
      </c>
      <c r="H1461">
        <v>8.9699992135178395</v>
      </c>
      <c r="I1461">
        <v>10.6054013806719</v>
      </c>
      <c r="J1461">
        <v>10.2609963721829</v>
      </c>
      <c r="K1461">
        <v>605.64911810513399</v>
      </c>
      <c r="L1461">
        <v>604.92334569084096</v>
      </c>
      <c r="M1461">
        <v>89.356255077242096</v>
      </c>
      <c r="N1461">
        <v>2.3458705604147001</v>
      </c>
      <c r="O1461">
        <v>32.0325680334482</v>
      </c>
      <c r="P1461">
        <v>47.161053540587197</v>
      </c>
      <c r="Q1461">
        <v>0.11587797050064499</v>
      </c>
    </row>
    <row r="1462" spans="1:17" hidden="1" x14ac:dyDescent="0.3">
      <c r="A1462" t="s">
        <v>3094</v>
      </c>
      <c r="B1462" t="s">
        <v>3095</v>
      </c>
      <c r="C1462" t="str">
        <f>IFERROR(VLOOKUP(Table1[[#This Row],[Ticker]],[1]!Table2[[Symbol]:[Industry]],2,FALSE),"-")</f>
        <v>-</v>
      </c>
      <c r="D1462" t="s">
        <v>276</v>
      </c>
      <c r="E1462">
        <v>1013.2836876</v>
      </c>
      <c r="F1462">
        <v>94.62</v>
      </c>
      <c r="G1462">
        <v>-47.283758766029102</v>
      </c>
      <c r="H1462">
        <v>-5.9232823003319499</v>
      </c>
      <c r="I1462">
        <v>-15.634612097995801</v>
      </c>
      <c r="J1462">
        <v>-4.8219454951100804</v>
      </c>
      <c r="K1462">
        <v>95.273940138678</v>
      </c>
      <c r="L1462">
        <v>96.733370492032293</v>
      </c>
      <c r="M1462">
        <v>36.335926883713498</v>
      </c>
      <c r="N1462">
        <v>0.90329178831650303</v>
      </c>
      <c r="O1462">
        <v>40.298034242231999</v>
      </c>
      <c r="P1462">
        <v>27.537403962798201</v>
      </c>
      <c r="Q1462">
        <v>8.7116557889965002E-2</v>
      </c>
    </row>
    <row r="1463" spans="1:17" hidden="1" x14ac:dyDescent="0.3">
      <c r="A1463" t="s">
        <v>3096</v>
      </c>
      <c r="B1463" t="s">
        <v>3097</v>
      </c>
      <c r="C1463" t="str">
        <f>IFERROR(VLOOKUP(Table1[[#This Row],[Ticker]],[1]!Table2[[Symbol]:[Industry]],2,FALSE),"-")</f>
        <v>-</v>
      </c>
      <c r="D1463" t="s">
        <v>77</v>
      </c>
      <c r="E1463">
        <v>1012.9430992600001</v>
      </c>
      <c r="F1463">
        <v>223.94</v>
      </c>
      <c r="G1463">
        <v>-35.316598536666</v>
      </c>
      <c r="H1463">
        <v>-5.0261503858087204</v>
      </c>
      <c r="I1463">
        <v>-14.3082828769277</v>
      </c>
      <c r="J1463">
        <v>-3.9930792248726501</v>
      </c>
      <c r="K1463">
        <v>228.22607028781499</v>
      </c>
      <c r="L1463">
        <v>221.02670895270199</v>
      </c>
      <c r="M1463">
        <v>43.923817394203901</v>
      </c>
      <c r="N1463">
        <v>0.307336616610767</v>
      </c>
      <c r="O1463">
        <v>16.102527462713201</v>
      </c>
      <c r="P1463">
        <v>24.411111111111101</v>
      </c>
      <c r="Q1463">
        <v>-4.1316362569514001E-2</v>
      </c>
    </row>
    <row r="1464" spans="1:17" hidden="1" x14ac:dyDescent="0.3">
      <c r="A1464" t="s">
        <v>3098</v>
      </c>
      <c r="B1464" t="s">
        <v>3099</v>
      </c>
      <c r="C1464" t="str">
        <f>IFERROR(VLOOKUP(Table1[[#This Row],[Ticker]],[1]!Table2[[Symbol]:[Industry]],2,FALSE),"-")</f>
        <v>-</v>
      </c>
      <c r="D1464" t="s">
        <v>132</v>
      </c>
      <c r="E1464">
        <v>1012.423650875</v>
      </c>
      <c r="F1464">
        <v>495.95</v>
      </c>
      <c r="G1464">
        <v>65.923023996083998</v>
      </c>
      <c r="H1464">
        <v>6.2646748876252296</v>
      </c>
      <c r="I1464">
        <v>83.028669737301996</v>
      </c>
      <c r="J1464">
        <v>0.29698654372486</v>
      </c>
      <c r="K1464">
        <v>508.28050872040302</v>
      </c>
      <c r="M1464">
        <v>39.416014496517498</v>
      </c>
      <c r="O1464">
        <v>47.182175622542601</v>
      </c>
      <c r="P1464">
        <v>106.559766763848</v>
      </c>
    </row>
    <row r="1465" spans="1:17" hidden="1" x14ac:dyDescent="0.3">
      <c r="A1465" t="s">
        <v>3100</v>
      </c>
      <c r="B1465" t="s">
        <v>3101</v>
      </c>
      <c r="C1465" t="str">
        <f>IFERROR(VLOOKUP(Table1[[#This Row],[Ticker]],[1]!Table2[[Symbol]:[Industry]],2,FALSE),"-")</f>
        <v>-</v>
      </c>
      <c r="D1465" t="s">
        <v>535</v>
      </c>
      <c r="E1465">
        <v>1011.45114</v>
      </c>
      <c r="F1465">
        <v>1258.6500000000001</v>
      </c>
      <c r="G1465">
        <v>61.465702789806301</v>
      </c>
      <c r="H1465">
        <v>-10.532402369306</v>
      </c>
      <c r="I1465">
        <v>-34.375680608699597</v>
      </c>
      <c r="J1465">
        <v>0.60267629924312904</v>
      </c>
      <c r="K1465">
        <v>1232.10517509701</v>
      </c>
      <c r="L1465">
        <v>1153.3306624151401</v>
      </c>
      <c r="M1465">
        <v>52.993063994339401</v>
      </c>
      <c r="N1465">
        <v>1.4064656452997999</v>
      </c>
      <c r="O1465">
        <v>28.6934413856115</v>
      </c>
      <c r="P1465">
        <v>119.659685863874</v>
      </c>
      <c r="Q1465">
        <v>0.1746324346</v>
      </c>
    </row>
    <row r="1466" spans="1:17" hidden="1" x14ac:dyDescent="0.3">
      <c r="A1466" t="s">
        <v>3102</v>
      </c>
      <c r="B1466" t="s">
        <v>3103</v>
      </c>
      <c r="C1466" t="str">
        <f>IFERROR(VLOOKUP(Table1[[#This Row],[Ticker]],[1]!Table2[[Symbol]:[Industry]],2,FALSE),"-")</f>
        <v>-</v>
      </c>
      <c r="D1466" t="s">
        <v>298</v>
      </c>
      <c r="E1466">
        <v>1010.8585505250001</v>
      </c>
      <c r="F1466">
        <v>161.44999999999999</v>
      </c>
      <c r="G1466">
        <v>455.92519074752499</v>
      </c>
      <c r="H1466">
        <v>-20.2363033629304</v>
      </c>
      <c r="I1466">
        <v>124.01653398664099</v>
      </c>
      <c r="J1466">
        <v>-10.726200814259</v>
      </c>
      <c r="K1466">
        <v>204.98146663065199</v>
      </c>
      <c r="L1466">
        <v>146.851979458215</v>
      </c>
      <c r="M1466">
        <v>12.3751454194619</v>
      </c>
      <c r="N1466">
        <v>0.63538608547293296</v>
      </c>
      <c r="O1466">
        <v>92.073846891577304</v>
      </c>
      <c r="P1466">
        <v>516.38833468804603</v>
      </c>
      <c r="Q1466">
        <v>0.186315976768405</v>
      </c>
    </row>
    <row r="1467" spans="1:17" hidden="1" x14ac:dyDescent="0.3">
      <c r="A1467" t="s">
        <v>3104</v>
      </c>
      <c r="B1467" t="s">
        <v>3105</v>
      </c>
      <c r="C1467" t="str">
        <f>IFERROR(VLOOKUP(Table1[[#This Row],[Ticker]],[1]!Table2[[Symbol]:[Industry]],2,FALSE),"-")</f>
        <v>-</v>
      </c>
      <c r="D1467" t="s">
        <v>276</v>
      </c>
      <c r="E1467">
        <v>1010.49301227</v>
      </c>
      <c r="F1467">
        <v>588.70000000000005</v>
      </c>
      <c r="G1467">
        <v>-34.139562618313597</v>
      </c>
      <c r="H1467">
        <v>-1.9299153315734801</v>
      </c>
      <c r="I1467">
        <v>-2.75809378442331</v>
      </c>
      <c r="J1467">
        <v>0.52201423643354194</v>
      </c>
      <c r="K1467">
        <v>582.92590312616096</v>
      </c>
      <c r="L1467">
        <v>567.34926600589301</v>
      </c>
      <c r="M1467">
        <v>46.056777873025297</v>
      </c>
      <c r="N1467">
        <v>0.59301727025917805</v>
      </c>
      <c r="O1467">
        <v>15.423815186003001</v>
      </c>
      <c r="P1467">
        <v>33.492063492063501</v>
      </c>
      <c r="Q1467">
        <v>6.2698830965763994E-2</v>
      </c>
    </row>
    <row r="1468" spans="1:17" hidden="1" x14ac:dyDescent="0.3">
      <c r="A1468" t="s">
        <v>3106</v>
      </c>
      <c r="B1468" t="s">
        <v>3107</v>
      </c>
      <c r="C1468" t="str">
        <f>IFERROR(VLOOKUP(Table1[[#This Row],[Ticker]],[1]!Table2[[Symbol]:[Industry]],2,FALSE),"-")</f>
        <v>-</v>
      </c>
      <c r="D1468" t="s">
        <v>535</v>
      </c>
      <c r="E1468">
        <v>1007.608923875</v>
      </c>
      <c r="F1468">
        <v>300.35000000000002</v>
      </c>
      <c r="G1468">
        <v>72.804740809821695</v>
      </c>
      <c r="H1468">
        <v>19.082472860062399</v>
      </c>
      <c r="I1468">
        <v>48.9971356609068</v>
      </c>
      <c r="J1468">
        <v>5.3062262115287799</v>
      </c>
      <c r="K1468">
        <v>251.849547889169</v>
      </c>
      <c r="L1468">
        <v>204.201022185444</v>
      </c>
      <c r="M1468">
        <v>76.6373526181101</v>
      </c>
      <c r="N1468">
        <v>1.9265816028671301</v>
      </c>
      <c r="O1468">
        <v>3.84551356750455</v>
      </c>
      <c r="P1468">
        <v>127.88315629742</v>
      </c>
      <c r="Q1468">
        <v>0.15313947324485799</v>
      </c>
    </row>
    <row r="1469" spans="1:17" hidden="1" x14ac:dyDescent="0.3">
      <c r="A1469" t="s">
        <v>3108</v>
      </c>
      <c r="B1469" t="s">
        <v>3109</v>
      </c>
      <c r="C1469" t="str">
        <f>IFERROR(VLOOKUP(Table1[[#This Row],[Ticker]],[1]!Table2[[Symbol]:[Industry]],2,FALSE),"-")</f>
        <v>-</v>
      </c>
      <c r="D1469" t="s">
        <v>257</v>
      </c>
      <c r="E1469">
        <v>1007.37072</v>
      </c>
      <c r="F1469">
        <v>944</v>
      </c>
      <c r="G1469">
        <v>84.968257567919906</v>
      </c>
      <c r="H1469">
        <v>-3.42146110741127</v>
      </c>
      <c r="I1469">
        <v>30.0700377745206</v>
      </c>
      <c r="J1469">
        <v>-0.76379545791956205</v>
      </c>
      <c r="K1469">
        <v>906.07733268646302</v>
      </c>
      <c r="L1469">
        <v>745.17801821921501</v>
      </c>
      <c r="M1469">
        <v>53.128661688934997</v>
      </c>
      <c r="N1469">
        <v>0.64450127877237795</v>
      </c>
      <c r="O1469">
        <v>17.6906779661016</v>
      </c>
      <c r="P1469">
        <v>162.222222222222</v>
      </c>
      <c r="Q1469">
        <v>0.15820413486986801</v>
      </c>
    </row>
    <row r="1470" spans="1:17" hidden="1" x14ac:dyDescent="0.3">
      <c r="A1470" t="s">
        <v>3110</v>
      </c>
      <c r="B1470" t="s">
        <v>3111</v>
      </c>
      <c r="C1470" t="str">
        <f>IFERROR(VLOOKUP(Table1[[#This Row],[Ticker]],[1]!Table2[[Symbol]:[Industry]],2,FALSE),"-")</f>
        <v>-</v>
      </c>
      <c r="D1470" t="s">
        <v>706</v>
      </c>
      <c r="E1470">
        <v>1006.608021488</v>
      </c>
      <c r="F1470">
        <v>47.44</v>
      </c>
      <c r="G1470">
        <v>-37.770191152642298</v>
      </c>
      <c r="H1470">
        <v>-8.3047848966782905</v>
      </c>
      <c r="I1470">
        <v>-18.9265685263472</v>
      </c>
      <c r="J1470">
        <v>-3.8603876046271601</v>
      </c>
      <c r="K1470">
        <v>50.7995211527018</v>
      </c>
      <c r="L1470">
        <v>49.422004669776001</v>
      </c>
      <c r="M1470">
        <v>32.844763622105198</v>
      </c>
      <c r="N1470">
        <v>0.23482716667734399</v>
      </c>
      <c r="O1470">
        <v>31.112984822934202</v>
      </c>
      <c r="P1470">
        <v>18.009950248756201</v>
      </c>
      <c r="Q1470">
        <v>4.0320049454333998E-2</v>
      </c>
    </row>
    <row r="1471" spans="1:17" hidden="1" x14ac:dyDescent="0.3">
      <c r="A1471" t="s">
        <v>3112</v>
      </c>
      <c r="B1471" t="s">
        <v>3113</v>
      </c>
      <c r="C1471" t="str">
        <f>IFERROR(VLOOKUP(Table1[[#This Row],[Ticker]],[1]!Table2[[Symbol]:[Industry]],2,FALSE),"-")</f>
        <v>-</v>
      </c>
      <c r="D1471" t="s">
        <v>305</v>
      </c>
      <c r="E1471">
        <v>1005.545507975</v>
      </c>
      <c r="F1471">
        <v>366.65</v>
      </c>
      <c r="G1471">
        <v>-11.8298581108345</v>
      </c>
      <c r="H1471">
        <v>3.3649677753529801</v>
      </c>
      <c r="I1471">
        <v>-22.092855094691899</v>
      </c>
      <c r="J1471">
        <v>1.7385837069738199</v>
      </c>
      <c r="K1471">
        <v>357.16905158388602</v>
      </c>
      <c r="L1471">
        <v>352.65309387282599</v>
      </c>
      <c r="M1471">
        <v>56.477527127826598</v>
      </c>
      <c r="N1471">
        <v>1.2931246164286101</v>
      </c>
      <c r="O1471">
        <v>22.4601118232647</v>
      </c>
      <c r="P1471">
        <v>30.8062789867998</v>
      </c>
      <c r="Q1471">
        <v>0.15560951618452201</v>
      </c>
    </row>
    <row r="1472" spans="1:17" hidden="1" x14ac:dyDescent="0.3">
      <c r="A1472" t="s">
        <v>3114</v>
      </c>
      <c r="B1472" t="s">
        <v>3115</v>
      </c>
      <c r="C1472" t="str">
        <f>IFERROR(VLOOKUP(Table1[[#This Row],[Ticker]],[1]!Table2[[Symbol]:[Industry]],2,FALSE),"-")</f>
        <v>-</v>
      </c>
      <c r="D1472" t="s">
        <v>627</v>
      </c>
      <c r="E1472">
        <v>1003.407174252</v>
      </c>
      <c r="F1472">
        <v>213.03</v>
      </c>
      <c r="G1472">
        <v>-30.9130136267419</v>
      </c>
      <c r="H1472">
        <v>-16.059951227323399</v>
      </c>
      <c r="I1472">
        <v>-5.3693561648732597</v>
      </c>
      <c r="J1472">
        <v>-7.7095000802629103</v>
      </c>
      <c r="K1472">
        <v>220.547425727518</v>
      </c>
      <c r="L1472">
        <v>206.14940165202299</v>
      </c>
      <c r="M1472">
        <v>30.7889588861464</v>
      </c>
      <c r="N1472">
        <v>0.35353313525765701</v>
      </c>
      <c r="O1472">
        <v>26.742712294043098</v>
      </c>
      <c r="P1472">
        <v>33.939012889028596</v>
      </c>
      <c r="Q1472">
        <v>-2.5742689665919998E-3</v>
      </c>
    </row>
    <row r="1473" spans="1:17" hidden="1" x14ac:dyDescent="0.3">
      <c r="A1473" t="s">
        <v>3116</v>
      </c>
      <c r="B1473" t="s">
        <v>3117</v>
      </c>
      <c r="C1473" t="str">
        <f>IFERROR(VLOOKUP(Table1[[#This Row],[Ticker]],[1]!Table2[[Symbol]:[Industry]],2,FALSE),"-")</f>
        <v>-</v>
      </c>
      <c r="D1473" t="s">
        <v>257</v>
      </c>
      <c r="E1473">
        <v>1000.79176581</v>
      </c>
      <c r="F1473">
        <v>711.85</v>
      </c>
      <c r="G1473">
        <v>110.01840603504</v>
      </c>
      <c r="H1473">
        <v>-4.4601048371544803</v>
      </c>
      <c r="I1473">
        <v>73.877005085424898</v>
      </c>
      <c r="J1473">
        <v>0.32438736807750201</v>
      </c>
      <c r="K1473">
        <v>715.02346604175898</v>
      </c>
      <c r="L1473">
        <v>549.65744305399005</v>
      </c>
      <c r="M1473">
        <v>53.099127903609002</v>
      </c>
      <c r="N1473">
        <v>0.78857388742697299</v>
      </c>
      <c r="O1473">
        <v>58.7413078598019</v>
      </c>
      <c r="P1473">
        <v>167.96536796536799</v>
      </c>
      <c r="Q1473">
        <v>0.19484323331588299</v>
      </c>
    </row>
    <row r="1474" spans="1:17" hidden="1" x14ac:dyDescent="0.3">
      <c r="A1474" t="s">
        <v>3118</v>
      </c>
      <c r="B1474" t="s">
        <v>3119</v>
      </c>
      <c r="C1474" t="str">
        <f>IFERROR(VLOOKUP(Table1[[#This Row],[Ticker]],[1]!Table2[[Symbol]:[Industry]],2,FALSE),"-")</f>
        <v>-</v>
      </c>
      <c r="D1474" t="s">
        <v>474</v>
      </c>
      <c r="E1474">
        <v>999.36407999999994</v>
      </c>
      <c r="F1474">
        <v>31.48</v>
      </c>
      <c r="G1474">
        <v>85.550527359164093</v>
      </c>
      <c r="H1474">
        <v>8.3701734035161302</v>
      </c>
      <c r="I1474">
        <v>21.282805106690901</v>
      </c>
      <c r="J1474">
        <v>-1.07194549511008</v>
      </c>
      <c r="K1474">
        <v>29.250818428656999</v>
      </c>
      <c r="L1474">
        <v>25.151729574258599</v>
      </c>
      <c r="M1474">
        <v>65.880685621847803</v>
      </c>
      <c r="N1474">
        <v>1.2085577336801601</v>
      </c>
      <c r="O1474">
        <v>7.5285895806861598</v>
      </c>
      <c r="P1474">
        <v>136.1</v>
      </c>
      <c r="Q1474">
        <v>0.16551362661857399</v>
      </c>
    </row>
    <row r="1475" spans="1:17" hidden="1" x14ac:dyDescent="0.3">
      <c r="A1475" t="s">
        <v>3120</v>
      </c>
      <c r="B1475" t="s">
        <v>3121</v>
      </c>
      <c r="C1475" t="str">
        <f>IFERROR(VLOOKUP(Table1[[#This Row],[Ticker]],[1]!Table2[[Symbol]:[Industry]],2,FALSE),"-")</f>
        <v>-</v>
      </c>
      <c r="D1475" t="s">
        <v>72</v>
      </c>
      <c r="E1475">
        <v>997.06905503999997</v>
      </c>
      <c r="F1475">
        <v>6.36</v>
      </c>
      <c r="G1475">
        <v>54.295271052161702</v>
      </c>
      <c r="H1475">
        <v>-4.5276931628073296</v>
      </c>
      <c r="I1475">
        <v>9.81965752414043</v>
      </c>
      <c r="J1475">
        <v>-16.197995915278099</v>
      </c>
      <c r="K1475">
        <v>6.8233786533455199</v>
      </c>
      <c r="L1475">
        <v>5.57463918051244</v>
      </c>
      <c r="M1475">
        <v>37.4919537437681</v>
      </c>
      <c r="N1475">
        <v>0.29381522989720599</v>
      </c>
      <c r="O1475">
        <v>61.949685534591097</v>
      </c>
      <c r="P1475">
        <v>114.67560460086899</v>
      </c>
      <c r="Q1475">
        <v>8.9565409366181001E-2</v>
      </c>
    </row>
    <row r="1476" spans="1:17" hidden="1" x14ac:dyDescent="0.3">
      <c r="A1476" t="s">
        <v>3122</v>
      </c>
      <c r="B1476" t="s">
        <v>3123</v>
      </c>
      <c r="C1476" t="str">
        <f>IFERROR(VLOOKUP(Table1[[#This Row],[Ticker]],[1]!Table2[[Symbol]:[Industry]],2,FALSE),"-")</f>
        <v>-</v>
      </c>
      <c r="D1476" t="s">
        <v>54</v>
      </c>
      <c r="E1476">
        <v>996.62138485000003</v>
      </c>
      <c r="F1476">
        <v>775.75</v>
      </c>
      <c r="G1476">
        <v>43.615942803514599</v>
      </c>
      <c r="H1476">
        <v>-8.6220390005134799</v>
      </c>
      <c r="I1476">
        <v>-1.1646174679166601</v>
      </c>
      <c r="J1476">
        <v>-7.1567275860841102</v>
      </c>
      <c r="K1476">
        <v>783.028243434979</v>
      </c>
      <c r="L1476">
        <v>688.96283690133805</v>
      </c>
      <c r="M1476">
        <v>48.785393302963001</v>
      </c>
      <c r="N1476">
        <v>0.87581355936974703</v>
      </c>
      <c r="O1476">
        <v>22.468578794714698</v>
      </c>
      <c r="P1476">
        <v>78.312837604872996</v>
      </c>
      <c r="Q1476">
        <v>8.9516905739738001E-2</v>
      </c>
    </row>
    <row r="1477" spans="1:17" hidden="1" x14ac:dyDescent="0.3">
      <c r="A1477" t="s">
        <v>3124</v>
      </c>
      <c r="B1477" t="s">
        <v>3125</v>
      </c>
      <c r="C1477" t="str">
        <f>IFERROR(VLOOKUP(Table1[[#This Row],[Ticker]],[1]!Table2[[Symbol]:[Industry]],2,FALSE),"-")</f>
        <v>-</v>
      </c>
      <c r="D1477" t="s">
        <v>3126</v>
      </c>
      <c r="E1477">
        <v>995.45360602999995</v>
      </c>
      <c r="F1477">
        <v>208.82</v>
      </c>
      <c r="G1477">
        <v>4.3531427525973703</v>
      </c>
      <c r="H1477">
        <v>-9.3875325768092992</v>
      </c>
      <c r="I1477">
        <v>-52.607664099712999</v>
      </c>
      <c r="J1477">
        <v>-2.9178153612845099</v>
      </c>
      <c r="K1477">
        <v>227.18831780043001</v>
      </c>
      <c r="L1477">
        <v>229.02461916972001</v>
      </c>
      <c r="M1477">
        <v>35.756498241997399</v>
      </c>
      <c r="N1477">
        <v>0.51311877207381795</v>
      </c>
      <c r="O1477">
        <v>71.822622354180595</v>
      </c>
      <c r="P1477">
        <v>47.732578705341297</v>
      </c>
      <c r="Q1477">
        <v>-1.9262498420276001E-2</v>
      </c>
    </row>
    <row r="1478" spans="1:17" hidden="1" x14ac:dyDescent="0.3">
      <c r="A1478" t="s">
        <v>3127</v>
      </c>
      <c r="B1478" t="s">
        <v>3128</v>
      </c>
      <c r="C1478" t="str">
        <f>IFERROR(VLOOKUP(Table1[[#This Row],[Ticker]],[1]!Table2[[Symbol]:[Industry]],2,FALSE),"-")</f>
        <v>-</v>
      </c>
      <c r="D1478" t="s">
        <v>3129</v>
      </c>
      <c r="E1478">
        <v>995.19209999999998</v>
      </c>
      <c r="F1478">
        <v>504.15</v>
      </c>
      <c r="G1478">
        <v>212.893272676469</v>
      </c>
      <c r="H1478">
        <v>15.7043050026108</v>
      </c>
      <c r="I1478">
        <v>99.626705016197306</v>
      </c>
      <c r="J1478">
        <v>-5.1470900037805896</v>
      </c>
      <c r="K1478">
        <v>477.10400281046202</v>
      </c>
      <c r="M1478">
        <v>59.412618244004001</v>
      </c>
      <c r="N1478">
        <v>0.43713284007363701</v>
      </c>
      <c r="O1478">
        <v>32.877119904790199</v>
      </c>
      <c r="P1478">
        <v>260.10714285714198</v>
      </c>
    </row>
    <row r="1479" spans="1:17" hidden="1" x14ac:dyDescent="0.3">
      <c r="A1479" t="s">
        <v>3130</v>
      </c>
      <c r="B1479" t="s">
        <v>3131</v>
      </c>
      <c r="C1479" t="str">
        <f>IFERROR(VLOOKUP(Table1[[#This Row],[Ticker]],[1]!Table2[[Symbol]:[Industry]],2,FALSE),"-")</f>
        <v>-</v>
      </c>
      <c r="D1479" t="s">
        <v>257</v>
      </c>
      <c r="E1479">
        <v>994.10368904699897</v>
      </c>
      <c r="F1479">
        <v>163.37</v>
      </c>
      <c r="G1479">
        <v>16.261667164455499</v>
      </c>
      <c r="H1479">
        <v>-7.5610813799915002</v>
      </c>
      <c r="I1479">
        <v>-4.3004714413493597</v>
      </c>
      <c r="J1479">
        <v>-1.96948673776226</v>
      </c>
      <c r="K1479">
        <v>157.994952885945</v>
      </c>
      <c r="L1479">
        <v>140.14080764209299</v>
      </c>
      <c r="M1479">
        <v>60.481268824110899</v>
      </c>
      <c r="N1479">
        <v>0.67386839402496101</v>
      </c>
      <c r="O1479">
        <v>18.7488522984636</v>
      </c>
      <c r="P1479">
        <v>74.9143468950749</v>
      </c>
      <c r="Q1479">
        <v>0.24514079238276501</v>
      </c>
    </row>
    <row r="1480" spans="1:17" hidden="1" x14ac:dyDescent="0.3">
      <c r="A1480" t="s">
        <v>3132</v>
      </c>
      <c r="B1480" t="s">
        <v>3133</v>
      </c>
      <c r="C1480" t="str">
        <f>IFERROR(VLOOKUP(Table1[[#This Row],[Ticker]],[1]!Table2[[Symbol]:[Industry]],2,FALSE),"-")</f>
        <v>-</v>
      </c>
      <c r="D1480" t="s">
        <v>405</v>
      </c>
      <c r="E1480">
        <v>990.4199175</v>
      </c>
      <c r="F1480">
        <v>311.35000000000002</v>
      </c>
      <c r="G1480">
        <v>-24.4877489081566</v>
      </c>
      <c r="H1480">
        <v>-0.81284651653908702</v>
      </c>
      <c r="I1480">
        <v>-24.933689061267199</v>
      </c>
      <c r="J1480">
        <v>-6.2315763015860997</v>
      </c>
      <c r="K1480">
        <v>319.28448385849799</v>
      </c>
      <c r="L1480">
        <v>329.97299733453701</v>
      </c>
      <c r="M1480">
        <v>40.902005366376102</v>
      </c>
      <c r="N1480">
        <v>0.536012039495249</v>
      </c>
      <c r="O1480">
        <v>62.758952946844303</v>
      </c>
      <c r="P1480">
        <v>17.0048853814355</v>
      </c>
      <c r="Q1480">
        <v>4.6738375194360004E-3</v>
      </c>
    </row>
    <row r="1481" spans="1:17" hidden="1" x14ac:dyDescent="0.3">
      <c r="A1481" t="s">
        <v>3134</v>
      </c>
      <c r="B1481" t="s">
        <v>3135</v>
      </c>
      <c r="C1481" t="str">
        <f>IFERROR(VLOOKUP(Table1[[#This Row],[Ticker]],[1]!Table2[[Symbol]:[Industry]],2,FALSE),"-")</f>
        <v>-</v>
      </c>
      <c r="D1481" t="s">
        <v>276</v>
      </c>
      <c r="E1481">
        <v>987.30627827999899</v>
      </c>
      <c r="F1481">
        <v>40.74</v>
      </c>
      <c r="G1481">
        <v>-67.302084159841101</v>
      </c>
      <c r="H1481">
        <v>7.0339193165280296</v>
      </c>
      <c r="I1481">
        <v>-17.326462438880899</v>
      </c>
      <c r="J1481">
        <v>-0.83092356211417595</v>
      </c>
      <c r="K1481">
        <v>40.118021701469999</v>
      </c>
      <c r="L1481">
        <v>44.456232715826197</v>
      </c>
      <c r="M1481">
        <v>47.636109862590601</v>
      </c>
      <c r="N1481">
        <v>0.47881475086443498</v>
      </c>
      <c r="O1481">
        <v>62.7393225331369</v>
      </c>
      <c r="P1481">
        <v>23.4545454545454</v>
      </c>
      <c r="Q1481">
        <v>5.3287829585704001E-2</v>
      </c>
    </row>
    <row r="1482" spans="1:17" hidden="1" x14ac:dyDescent="0.3">
      <c r="A1482" t="s">
        <v>3136</v>
      </c>
      <c r="B1482" t="s">
        <v>3137</v>
      </c>
      <c r="C1482" t="str">
        <f>IFERROR(VLOOKUP(Table1[[#This Row],[Ticker]],[1]!Table2[[Symbol]:[Industry]],2,FALSE),"-")</f>
        <v>-</v>
      </c>
      <c r="D1482" t="s">
        <v>2518</v>
      </c>
      <c r="E1482">
        <v>986.98005000000001</v>
      </c>
      <c r="F1482">
        <v>24.99</v>
      </c>
      <c r="G1482">
        <v>77.722337340028503</v>
      </c>
      <c r="H1482">
        <v>-9.5423559194055603</v>
      </c>
      <c r="I1482">
        <v>22.5113646683231</v>
      </c>
      <c r="J1482">
        <v>-2.0428192815178399</v>
      </c>
      <c r="K1482">
        <v>25.6950075434501</v>
      </c>
      <c r="L1482">
        <v>20.734773391387801</v>
      </c>
      <c r="M1482">
        <v>45.272545091988597</v>
      </c>
      <c r="N1482">
        <v>0.73872452492524099</v>
      </c>
      <c r="O1482">
        <v>37.388288648792802</v>
      </c>
      <c r="P1482">
        <v>211.596009975062</v>
      </c>
      <c r="Q1482">
        <v>0.25347147180937502</v>
      </c>
    </row>
    <row r="1483" spans="1:17" hidden="1" x14ac:dyDescent="0.3">
      <c r="A1483" t="s">
        <v>3138</v>
      </c>
      <c r="B1483" t="s">
        <v>3139</v>
      </c>
      <c r="C1483" t="str">
        <f>IFERROR(VLOOKUP(Table1[[#This Row],[Ticker]],[1]!Table2[[Symbol]:[Industry]],2,FALSE),"-")</f>
        <v>-</v>
      </c>
      <c r="D1483" t="s">
        <v>405</v>
      </c>
      <c r="E1483">
        <v>986.88523120000002</v>
      </c>
      <c r="F1483">
        <v>94.79</v>
      </c>
      <c r="G1483">
        <v>42.908541557744201</v>
      </c>
      <c r="H1483">
        <v>12.3777492918388</v>
      </c>
      <c r="I1483">
        <v>28.7288229355479</v>
      </c>
      <c r="J1483">
        <v>10.9421887805083</v>
      </c>
      <c r="K1483">
        <v>76.007469191596797</v>
      </c>
      <c r="L1483">
        <v>68.687558016623797</v>
      </c>
      <c r="M1483">
        <v>81.738332702941193</v>
      </c>
      <c r="N1483">
        <v>2.3157376677597199</v>
      </c>
      <c r="O1483">
        <v>2.8589513661778598</v>
      </c>
      <c r="P1483">
        <v>92.662601626016198</v>
      </c>
      <c r="Q1483">
        <v>0.10533279788622101</v>
      </c>
    </row>
    <row r="1484" spans="1:17" hidden="1" x14ac:dyDescent="0.3">
      <c r="A1484" t="s">
        <v>3140</v>
      </c>
      <c r="B1484" t="s">
        <v>3141</v>
      </c>
      <c r="C1484" t="str">
        <f>IFERROR(VLOOKUP(Table1[[#This Row],[Ticker]],[1]!Table2[[Symbol]:[Industry]],2,FALSE),"-")</f>
        <v>-</v>
      </c>
      <c r="D1484" t="s">
        <v>21</v>
      </c>
      <c r="E1484">
        <v>985.11278085000004</v>
      </c>
      <c r="F1484">
        <v>387.35</v>
      </c>
      <c r="G1484">
        <v>141.854060922971</v>
      </c>
      <c r="H1484">
        <v>-12.376011625401601</v>
      </c>
      <c r="I1484">
        <v>58.661356365839197</v>
      </c>
      <c r="J1484">
        <v>2.34116301726413</v>
      </c>
      <c r="K1484">
        <v>369.61141917368002</v>
      </c>
      <c r="L1484">
        <v>289.34987017180998</v>
      </c>
      <c r="M1484">
        <v>51.113710147544403</v>
      </c>
      <c r="N1484">
        <v>0.21518968383178799</v>
      </c>
      <c r="O1484">
        <v>18.755647347360199</v>
      </c>
      <c r="P1484">
        <v>196.81992337164701</v>
      </c>
      <c r="Q1484">
        <v>0.11997798430482901</v>
      </c>
    </row>
    <row r="1485" spans="1:17" hidden="1" x14ac:dyDescent="0.3">
      <c r="A1485" t="s">
        <v>3142</v>
      </c>
      <c r="B1485" t="s">
        <v>3143</v>
      </c>
      <c r="C1485" t="str">
        <f>IFERROR(VLOOKUP(Table1[[#This Row],[Ticker]],[1]!Table2[[Symbol]:[Industry]],2,FALSE),"-")</f>
        <v>-</v>
      </c>
      <c r="D1485" t="s">
        <v>627</v>
      </c>
      <c r="E1485">
        <v>982.83937500000002</v>
      </c>
      <c r="F1485">
        <v>1716.75</v>
      </c>
      <c r="G1485">
        <v>-27.502957327316601</v>
      </c>
      <c r="H1485">
        <v>-16.5007844255727</v>
      </c>
      <c r="I1485">
        <v>-9.5291289743026599</v>
      </c>
      <c r="J1485">
        <v>-5.6666911630810102</v>
      </c>
      <c r="K1485">
        <v>1737.8704282091301</v>
      </c>
      <c r="L1485">
        <v>1657.4992869340899</v>
      </c>
      <c r="M1485">
        <v>43.6489261610376</v>
      </c>
      <c r="N1485">
        <v>0.86183597530289702</v>
      </c>
      <c r="O1485">
        <v>28.012232415902101</v>
      </c>
      <c r="P1485">
        <v>23.8949229603435</v>
      </c>
      <c r="Q1485">
        <v>-6.3811650581290002E-3</v>
      </c>
    </row>
    <row r="1486" spans="1:17" hidden="1" x14ac:dyDescent="0.3">
      <c r="A1486" t="s">
        <v>3144</v>
      </c>
      <c r="B1486" t="s">
        <v>3145</v>
      </c>
      <c r="C1486" t="str">
        <f>IFERROR(VLOOKUP(Table1[[#This Row],[Ticker]],[1]!Table2[[Symbol]:[Industry]],2,FALSE),"-")</f>
        <v>-</v>
      </c>
      <c r="D1486" t="s">
        <v>257</v>
      </c>
      <c r="E1486">
        <v>982.8</v>
      </c>
      <c r="F1486">
        <v>1755</v>
      </c>
      <c r="G1486">
        <v>-5.0481021923272698</v>
      </c>
      <c r="H1486">
        <v>11.6405355728608</v>
      </c>
      <c r="I1486">
        <v>8.1159679280741397</v>
      </c>
      <c r="J1486">
        <v>-1.8931452621456</v>
      </c>
      <c r="K1486">
        <v>1577.51728426604</v>
      </c>
      <c r="L1486">
        <v>1492.05094802753</v>
      </c>
      <c r="M1486">
        <v>64.9268314983876</v>
      </c>
      <c r="N1486">
        <v>2.5388743735047901</v>
      </c>
      <c r="O1486">
        <v>6.7806267806267799</v>
      </c>
      <c r="P1486">
        <v>39.042940896846702</v>
      </c>
      <c r="Q1486">
        <v>4.4571641820606002E-2</v>
      </c>
    </row>
    <row r="1487" spans="1:17" hidden="1" x14ac:dyDescent="0.3">
      <c r="A1487" t="s">
        <v>3146</v>
      </c>
      <c r="B1487" t="s">
        <v>3147</v>
      </c>
      <c r="C1487" t="str">
        <f>IFERROR(VLOOKUP(Table1[[#This Row],[Ticker]],[1]!Table2[[Symbol]:[Industry]],2,FALSE),"-")</f>
        <v>-</v>
      </c>
      <c r="D1487" t="s">
        <v>276</v>
      </c>
      <c r="E1487">
        <v>981.99888589</v>
      </c>
      <c r="F1487">
        <v>1758.1</v>
      </c>
      <c r="G1487">
        <v>-40.545059629822703</v>
      </c>
      <c r="H1487">
        <v>2.5268829812286802</v>
      </c>
      <c r="I1487">
        <v>-20.255474726108499</v>
      </c>
      <c r="J1487">
        <v>1.1685536540674499</v>
      </c>
      <c r="K1487">
        <v>1747.8515127881999</v>
      </c>
      <c r="L1487">
        <v>1784.93725023958</v>
      </c>
      <c r="M1487">
        <v>46.913598019489399</v>
      </c>
      <c r="N1487">
        <v>1.29630253167701</v>
      </c>
      <c r="O1487">
        <v>24.2818952278027</v>
      </c>
      <c r="P1487">
        <v>16.4304635761589</v>
      </c>
      <c r="Q1487">
        <v>-6.4821538249678998E-2</v>
      </c>
    </row>
    <row r="1488" spans="1:17" hidden="1" x14ac:dyDescent="0.3">
      <c r="A1488" t="s">
        <v>3148</v>
      </c>
      <c r="B1488" t="s">
        <v>3149</v>
      </c>
      <c r="C1488" t="str">
        <f>IFERROR(VLOOKUP(Table1[[#This Row],[Ticker]],[1]!Table2[[Symbol]:[Industry]],2,FALSE),"-")</f>
        <v>-</v>
      </c>
      <c r="D1488" t="s">
        <v>121</v>
      </c>
      <c r="E1488">
        <v>981.78796538999995</v>
      </c>
      <c r="F1488">
        <v>3150.45</v>
      </c>
      <c r="G1488">
        <v>26.8837228394964</v>
      </c>
      <c r="H1488">
        <v>8.7628829646114603</v>
      </c>
      <c r="I1488">
        <v>-7.3662581166360503</v>
      </c>
      <c r="J1488">
        <v>0.85655565280727297</v>
      </c>
      <c r="K1488">
        <v>2962.5409038334101</v>
      </c>
      <c r="L1488">
        <v>2757.7830770339701</v>
      </c>
      <c r="M1488">
        <v>61.374671923297498</v>
      </c>
      <c r="N1488">
        <v>1.0212213234529599</v>
      </c>
      <c r="O1488">
        <v>13.348886666984001</v>
      </c>
      <c r="P1488">
        <v>60.262997253026697</v>
      </c>
      <c r="Q1488">
        <v>0.110586527363856</v>
      </c>
    </row>
    <row r="1489" spans="1:17" hidden="1" x14ac:dyDescent="0.3">
      <c r="A1489" t="s">
        <v>3150</v>
      </c>
      <c r="B1489" t="s">
        <v>3151</v>
      </c>
      <c r="C1489" t="str">
        <f>IFERROR(VLOOKUP(Table1[[#This Row],[Ticker]],[1]!Table2[[Symbol]:[Industry]],2,FALSE),"-")</f>
        <v>-</v>
      </c>
      <c r="D1489" t="s">
        <v>773</v>
      </c>
      <c r="E1489">
        <v>976.60940059999996</v>
      </c>
      <c r="F1489">
        <v>431.8</v>
      </c>
      <c r="G1489">
        <v>-59.1569693761775</v>
      </c>
      <c r="H1489">
        <v>-0.309753893112236</v>
      </c>
      <c r="I1489">
        <v>-32.513129717822402</v>
      </c>
      <c r="J1489">
        <v>4.1458620683173901</v>
      </c>
      <c r="K1489">
        <v>425.86954235483199</v>
      </c>
      <c r="L1489">
        <v>461.42468022523201</v>
      </c>
      <c r="M1489">
        <v>55.126303041417302</v>
      </c>
      <c r="N1489">
        <v>0.93018537474061203</v>
      </c>
      <c r="O1489">
        <v>71.375636868920793</v>
      </c>
      <c r="P1489">
        <v>29.165420281184499</v>
      </c>
      <c r="Q1489">
        <v>6.0732982222234999E-2</v>
      </c>
    </row>
    <row r="1490" spans="1:17" hidden="1" x14ac:dyDescent="0.3">
      <c r="A1490" t="s">
        <v>3152</v>
      </c>
      <c r="B1490" t="s">
        <v>3153</v>
      </c>
      <c r="C1490" t="str">
        <f>IFERROR(VLOOKUP(Table1[[#This Row],[Ticker]],[1]!Table2[[Symbol]:[Industry]],2,FALSE),"-")</f>
        <v>-</v>
      </c>
      <c r="D1490" t="s">
        <v>24</v>
      </c>
      <c r="E1490">
        <v>976.37363215599999</v>
      </c>
      <c r="F1490">
        <v>38.590000000000003</v>
      </c>
      <c r="G1490">
        <v>26.485813140930698</v>
      </c>
      <c r="H1490">
        <v>-12.0138146931899</v>
      </c>
      <c r="I1490">
        <v>-31.7181599926244</v>
      </c>
      <c r="J1490">
        <v>-5.4337000540060796</v>
      </c>
      <c r="K1490">
        <v>41.3461241056945</v>
      </c>
      <c r="L1490">
        <v>39.151895884790797</v>
      </c>
      <c r="M1490">
        <v>24.380498825679599</v>
      </c>
      <c r="N1490">
        <v>0.61792451519646097</v>
      </c>
      <c r="O1490">
        <v>52.889349572428003</v>
      </c>
      <c r="P1490">
        <v>72.662192393736007</v>
      </c>
      <c r="Q1490">
        <v>8.8108703591619E-2</v>
      </c>
    </row>
    <row r="1491" spans="1:17" hidden="1" x14ac:dyDescent="0.3">
      <c r="A1491" t="s">
        <v>3154</v>
      </c>
      <c r="B1491" t="s">
        <v>3155</v>
      </c>
      <c r="C1491" t="str">
        <f>IFERROR(VLOOKUP(Table1[[#This Row],[Ticker]],[1]!Table2[[Symbol]:[Industry]],2,FALSE),"-")</f>
        <v>-</v>
      </c>
      <c r="D1491" t="s">
        <v>573</v>
      </c>
      <c r="E1491">
        <v>972.38591799999995</v>
      </c>
      <c r="F1491">
        <v>374.15</v>
      </c>
      <c r="G1491">
        <v>28.6740126347349</v>
      </c>
      <c r="H1491">
        <v>14.733628682311901</v>
      </c>
      <c r="I1491">
        <v>28.495311303763899</v>
      </c>
      <c r="J1491">
        <v>9.7922520357541103</v>
      </c>
      <c r="K1491">
        <v>303.49186952376698</v>
      </c>
      <c r="L1491">
        <v>277.29028411705002</v>
      </c>
      <c r="M1491">
        <v>85.898977532495493</v>
      </c>
      <c r="N1491">
        <v>3.40906584496696</v>
      </c>
      <c r="O1491">
        <v>6.4947213684351102</v>
      </c>
      <c r="P1491">
        <v>73.418308227114693</v>
      </c>
      <c r="Q1491">
        <v>1.5592572642113001E-2</v>
      </c>
    </row>
    <row r="1492" spans="1:17" hidden="1" x14ac:dyDescent="0.3">
      <c r="A1492" t="s">
        <v>3156</v>
      </c>
      <c r="B1492" t="s">
        <v>3157</v>
      </c>
      <c r="C1492" t="str">
        <f>IFERROR(VLOOKUP(Table1[[#This Row],[Ticker]],[1]!Table2[[Symbol]:[Industry]],2,FALSE),"-")</f>
        <v>-</v>
      </c>
      <c r="D1492" t="s">
        <v>627</v>
      </c>
      <c r="E1492">
        <v>971.43200000000002</v>
      </c>
      <c r="F1492">
        <v>290.5</v>
      </c>
      <c r="G1492">
        <v>-10.197951434384199</v>
      </c>
      <c r="H1492">
        <v>18.9403505633009</v>
      </c>
      <c r="I1492">
        <v>19.839734744217601</v>
      </c>
      <c r="J1492">
        <v>4.7777277075043001</v>
      </c>
      <c r="K1492">
        <v>250.67275751199301</v>
      </c>
      <c r="L1492">
        <v>227.66176196718999</v>
      </c>
      <c r="M1492">
        <v>65.696339609998205</v>
      </c>
      <c r="N1492">
        <v>1.8079810564811301</v>
      </c>
      <c r="O1492">
        <v>8.7779690189328807</v>
      </c>
      <c r="P1492">
        <v>64.124293785310698</v>
      </c>
      <c r="Q1492">
        <v>6.7700238293394999E-2</v>
      </c>
    </row>
    <row r="1493" spans="1:17" hidden="1" x14ac:dyDescent="0.3">
      <c r="A1493" t="s">
        <v>3158</v>
      </c>
      <c r="B1493" t="s">
        <v>3159</v>
      </c>
      <c r="C1493" t="str">
        <f>IFERROR(VLOOKUP(Table1[[#This Row],[Ticker]],[1]!Table2[[Symbol]:[Industry]],2,FALSE),"-")</f>
        <v>-</v>
      </c>
      <c r="D1493" t="s">
        <v>54</v>
      </c>
      <c r="E1493">
        <v>968.76221368999995</v>
      </c>
      <c r="F1493">
        <v>1697.45</v>
      </c>
      <c r="G1493">
        <v>82.727118964137901</v>
      </c>
      <c r="H1493">
        <v>26.035683532657</v>
      </c>
      <c r="I1493">
        <v>17.798892006475398</v>
      </c>
      <c r="J1493">
        <v>2.72422959508499</v>
      </c>
      <c r="K1493">
        <v>1325.5978012492401</v>
      </c>
      <c r="L1493">
        <v>1165.3516150560199</v>
      </c>
      <c r="M1493">
        <v>88.937220556664599</v>
      </c>
      <c r="N1493">
        <v>3.0187166041008502</v>
      </c>
      <c r="O1493">
        <v>2.91613891425372</v>
      </c>
      <c r="P1493">
        <v>133.71196475285601</v>
      </c>
      <c r="Q1493">
        <v>0.105250532699297</v>
      </c>
    </row>
    <row r="1494" spans="1:17" hidden="1" x14ac:dyDescent="0.3">
      <c r="A1494" t="s">
        <v>3160</v>
      </c>
      <c r="B1494" t="s">
        <v>3161</v>
      </c>
      <c r="C1494" t="str">
        <f>IFERROR(VLOOKUP(Table1[[#This Row],[Ticker]],[1]!Table2[[Symbol]:[Industry]],2,FALSE),"-")</f>
        <v>-</v>
      </c>
      <c r="D1494" t="s">
        <v>204</v>
      </c>
      <c r="E1494">
        <v>967.69487030000005</v>
      </c>
      <c r="F1494">
        <v>2030.95</v>
      </c>
      <c r="G1494">
        <v>35.051975181861401</v>
      </c>
      <c r="H1494">
        <v>-0.84950101826527202</v>
      </c>
      <c r="I1494">
        <v>-10.784383583497799</v>
      </c>
      <c r="J1494">
        <v>-3.9252948613107899</v>
      </c>
      <c r="K1494">
        <v>2050.3399515996098</v>
      </c>
      <c r="L1494">
        <v>1916.9356872983301</v>
      </c>
      <c r="M1494">
        <v>62.914573444227898</v>
      </c>
      <c r="N1494">
        <v>4.7662941847206302</v>
      </c>
      <c r="O1494">
        <v>23.5579408651123</v>
      </c>
      <c r="P1494">
        <v>86.265877929105301</v>
      </c>
      <c r="Q1494">
        <v>0.226978469286926</v>
      </c>
    </row>
    <row r="1495" spans="1:17" hidden="1" x14ac:dyDescent="0.3">
      <c r="A1495" t="s">
        <v>3162</v>
      </c>
      <c r="B1495" t="s">
        <v>3163</v>
      </c>
      <c r="C1495" t="str">
        <f>IFERROR(VLOOKUP(Table1[[#This Row],[Ticker]],[1]!Table2[[Symbol]:[Industry]],2,FALSE),"-")</f>
        <v>-</v>
      </c>
      <c r="D1495" t="s">
        <v>405</v>
      </c>
      <c r="E1495">
        <v>967.40286570000001</v>
      </c>
      <c r="F1495">
        <v>124.45</v>
      </c>
      <c r="G1495">
        <v>-22.1768776203206</v>
      </c>
      <c r="H1495">
        <v>16.985029738414799</v>
      </c>
      <c r="I1495">
        <v>-25.993109420701899</v>
      </c>
      <c r="J1495">
        <v>7.4969975235936896</v>
      </c>
      <c r="K1495">
        <v>114.970312336421</v>
      </c>
      <c r="L1495">
        <v>118.555853038606</v>
      </c>
      <c r="M1495">
        <v>57.853309379577901</v>
      </c>
      <c r="N1495">
        <v>3.5631612738759899</v>
      </c>
      <c r="O1495">
        <v>32.342306147046898</v>
      </c>
      <c r="P1495">
        <v>27.575602255253699</v>
      </c>
      <c r="Q1495">
        <v>-1.5700833917608001E-2</v>
      </c>
    </row>
    <row r="1496" spans="1:17" hidden="1" x14ac:dyDescent="0.3">
      <c r="A1496" t="s">
        <v>3164</v>
      </c>
      <c r="B1496" t="s">
        <v>3165</v>
      </c>
      <c r="C1496" t="str">
        <f>IFERROR(VLOOKUP(Table1[[#This Row],[Ticker]],[1]!Table2[[Symbol]:[Industry]],2,FALSE),"-")</f>
        <v>-</v>
      </c>
      <c r="D1496" t="s">
        <v>535</v>
      </c>
      <c r="E1496">
        <v>966.53325671699997</v>
      </c>
      <c r="F1496">
        <v>185.01</v>
      </c>
      <c r="G1496">
        <v>103.97583473354899</v>
      </c>
      <c r="H1496">
        <v>5.24482222037373</v>
      </c>
      <c r="I1496">
        <v>18.345625446843599</v>
      </c>
      <c r="J1496">
        <v>-3.17720865300481</v>
      </c>
      <c r="K1496">
        <v>174.48869694693599</v>
      </c>
      <c r="L1496">
        <v>146.09934383933401</v>
      </c>
      <c r="M1496">
        <v>50.250898880616298</v>
      </c>
      <c r="N1496">
        <v>0.561727778729602</v>
      </c>
      <c r="O1496">
        <v>7.4536511539916797</v>
      </c>
      <c r="P1496">
        <v>141.52741514360301</v>
      </c>
      <c r="Q1496">
        <v>3.7057617480465002E-2</v>
      </c>
    </row>
    <row r="1497" spans="1:17" hidden="1" x14ac:dyDescent="0.3">
      <c r="A1497" t="s">
        <v>3166</v>
      </c>
      <c r="B1497" t="s">
        <v>3167</v>
      </c>
      <c r="C1497" t="str">
        <f>IFERROR(VLOOKUP(Table1[[#This Row],[Ticker]],[1]!Table2[[Symbol]:[Industry]],2,FALSE),"-")</f>
        <v>-</v>
      </c>
      <c r="D1497" t="s">
        <v>21</v>
      </c>
      <c r="E1497">
        <v>966.00877304400001</v>
      </c>
      <c r="F1497">
        <v>92.38</v>
      </c>
      <c r="G1497">
        <v>-10.798088260969401</v>
      </c>
      <c r="H1497">
        <v>-4.53278654141514</v>
      </c>
      <c r="I1497">
        <v>-19.078151434644099</v>
      </c>
      <c r="J1497">
        <v>-1.2332358176907301</v>
      </c>
      <c r="K1497">
        <v>92.822487112088695</v>
      </c>
      <c r="L1497">
        <v>91.769457714097001</v>
      </c>
      <c r="M1497">
        <v>42.526400924299899</v>
      </c>
      <c r="N1497">
        <v>1.0020012926558199</v>
      </c>
      <c r="O1497">
        <v>34.4446849967525</v>
      </c>
      <c r="P1497">
        <v>39.3363499245852</v>
      </c>
    </row>
    <row r="1498" spans="1:17" hidden="1" x14ac:dyDescent="0.3">
      <c r="A1498" t="s">
        <v>3168</v>
      </c>
      <c r="B1498" t="s">
        <v>3169</v>
      </c>
      <c r="C1498" t="str">
        <f>IFERROR(VLOOKUP(Table1[[#This Row],[Ticker]],[1]!Table2[[Symbol]:[Industry]],2,FALSE),"-")</f>
        <v>-</v>
      </c>
      <c r="D1498" t="s">
        <v>573</v>
      </c>
      <c r="E1498">
        <v>964.85266433999902</v>
      </c>
      <c r="F1498">
        <v>263.39999999999998</v>
      </c>
      <c r="G1498">
        <v>-38.160816789044901</v>
      </c>
      <c r="H1498">
        <v>-0.53596509171543605</v>
      </c>
      <c r="I1498">
        <v>-17.5600479432144</v>
      </c>
      <c r="J1498">
        <v>-2.1647404571400801</v>
      </c>
      <c r="K1498">
        <v>262.81276611607802</v>
      </c>
      <c r="L1498">
        <v>264.15627011112099</v>
      </c>
      <c r="M1498">
        <v>42.218649768303798</v>
      </c>
      <c r="N1498">
        <v>1.59372910892894</v>
      </c>
      <c r="O1498">
        <v>21.2794229309035</v>
      </c>
      <c r="P1498">
        <v>16.8070953436807</v>
      </c>
      <c r="Q1498">
        <v>-9.3394004310025994E-2</v>
      </c>
    </row>
    <row r="1499" spans="1:17" hidden="1" x14ac:dyDescent="0.3">
      <c r="A1499" t="s">
        <v>3170</v>
      </c>
      <c r="B1499" t="s">
        <v>3171</v>
      </c>
      <c r="C1499" t="str">
        <f>IFERROR(VLOOKUP(Table1[[#This Row],[Ticker]],[1]!Table2[[Symbol]:[Industry]],2,FALSE),"-")</f>
        <v>-</v>
      </c>
      <c r="D1499" t="s">
        <v>46</v>
      </c>
      <c r="E1499">
        <v>959.21204999999998</v>
      </c>
      <c r="F1499">
        <v>401</v>
      </c>
      <c r="G1499">
        <v>111.50035406324</v>
      </c>
      <c r="H1499">
        <v>8.8260525087167796</v>
      </c>
      <c r="I1499">
        <v>-38.783424708242499</v>
      </c>
      <c r="J1499">
        <v>-1.4827509227211799</v>
      </c>
      <c r="K1499">
        <v>398.511701574146</v>
      </c>
      <c r="L1499">
        <v>388.47391635309202</v>
      </c>
      <c r="M1499">
        <v>62.096379855825603</v>
      </c>
      <c r="N1499">
        <v>1.77502185314685</v>
      </c>
      <c r="O1499">
        <v>149.80049875311701</v>
      </c>
      <c r="P1499">
        <v>141.56626506024</v>
      </c>
    </row>
    <row r="1500" spans="1:17" hidden="1" x14ac:dyDescent="0.3">
      <c r="A1500" t="s">
        <v>3172</v>
      </c>
      <c r="B1500" t="s">
        <v>3173</v>
      </c>
      <c r="C1500" t="str">
        <f>IFERROR(VLOOKUP(Table1[[#This Row],[Ticker]],[1]!Table2[[Symbol]:[Industry]],2,FALSE),"-")</f>
        <v>-</v>
      </c>
      <c r="D1500" t="s">
        <v>77</v>
      </c>
      <c r="E1500">
        <v>955.37743132000003</v>
      </c>
      <c r="F1500">
        <v>110.57</v>
      </c>
      <c r="G1500">
        <v>-10.9701663161492</v>
      </c>
      <c r="H1500">
        <v>-1.41377279082243</v>
      </c>
      <c r="I1500">
        <v>-30.136295218329099</v>
      </c>
      <c r="J1500">
        <v>-6.6392166886992801</v>
      </c>
      <c r="K1500">
        <v>112.564106352092</v>
      </c>
      <c r="L1500">
        <v>108.089648949924</v>
      </c>
      <c r="M1500">
        <v>35.742250203047099</v>
      </c>
      <c r="N1500">
        <v>1.3201466741274299</v>
      </c>
      <c r="O1500">
        <v>60.938771818757303</v>
      </c>
      <c r="P1500">
        <v>37.354037267080699</v>
      </c>
      <c r="Q1500">
        <v>-3.1883976167938997E-2</v>
      </c>
    </row>
    <row r="1501" spans="1:17" hidden="1" x14ac:dyDescent="0.3">
      <c r="A1501" t="s">
        <v>3174</v>
      </c>
      <c r="B1501" t="s">
        <v>3175</v>
      </c>
      <c r="C1501" t="str">
        <f>IFERROR(VLOOKUP(Table1[[#This Row],[Ticker]],[1]!Table2[[Symbol]:[Industry]],2,FALSE),"-")</f>
        <v>-</v>
      </c>
      <c r="D1501" t="s">
        <v>231</v>
      </c>
      <c r="E1501">
        <v>954.72066240000004</v>
      </c>
      <c r="F1501">
        <v>419</v>
      </c>
      <c r="G1501">
        <v>184.971682987962</v>
      </c>
      <c r="H1501">
        <v>57.991415530028497</v>
      </c>
      <c r="I1501">
        <v>247.780156612491</v>
      </c>
      <c r="J1501">
        <v>-19.2994045115035</v>
      </c>
      <c r="K1501">
        <v>302.18711652433598</v>
      </c>
      <c r="L1501">
        <v>194.569783049005</v>
      </c>
      <c r="M1501">
        <v>55.4545741698008</v>
      </c>
      <c r="N1501">
        <v>0.88222666552176698</v>
      </c>
      <c r="O1501">
        <v>17.100238663484401</v>
      </c>
      <c r="P1501">
        <v>501.57932519741502</v>
      </c>
      <c r="Q1501">
        <v>0.18110010291894801</v>
      </c>
    </row>
    <row r="1502" spans="1:17" hidden="1" x14ac:dyDescent="0.3">
      <c r="A1502" t="s">
        <v>3176</v>
      </c>
      <c r="B1502" t="s">
        <v>3177</v>
      </c>
      <c r="C1502" t="str">
        <f>IFERROR(VLOOKUP(Table1[[#This Row],[Ticker]],[1]!Table2[[Symbol]:[Industry]],2,FALSE),"-")</f>
        <v>-</v>
      </c>
      <c r="D1502" t="s">
        <v>410</v>
      </c>
      <c r="E1502">
        <v>953.20238683499997</v>
      </c>
      <c r="F1502">
        <v>336.55</v>
      </c>
      <c r="G1502">
        <v>13.116390640949</v>
      </c>
      <c r="H1502">
        <v>-7.3398533657794101</v>
      </c>
      <c r="I1502">
        <v>21.043318260044799</v>
      </c>
      <c r="J1502">
        <v>-2.5442487021071698</v>
      </c>
      <c r="K1502">
        <v>315.401222527941</v>
      </c>
      <c r="L1502">
        <v>273.905076775525</v>
      </c>
      <c r="M1502">
        <v>59.075468097366098</v>
      </c>
      <c r="N1502">
        <v>0.43155507170752599</v>
      </c>
      <c r="O1502">
        <v>11.3504679839548</v>
      </c>
      <c r="P1502">
        <v>77.927570711075802</v>
      </c>
      <c r="Q1502">
        <v>0.10052801036213201</v>
      </c>
    </row>
    <row r="1503" spans="1:17" hidden="1" x14ac:dyDescent="0.3">
      <c r="A1503" t="s">
        <v>3178</v>
      </c>
      <c r="B1503" t="s">
        <v>3179</v>
      </c>
      <c r="C1503" t="str">
        <f>IFERROR(VLOOKUP(Table1[[#This Row],[Ticker]],[1]!Table2[[Symbol]:[Industry]],2,FALSE),"-")</f>
        <v>-</v>
      </c>
      <c r="D1503" t="s">
        <v>118</v>
      </c>
      <c r="E1503">
        <v>949.50493737600004</v>
      </c>
      <c r="F1503">
        <v>130.08000000000001</v>
      </c>
      <c r="G1503">
        <v>-58.277831526801599</v>
      </c>
      <c r="H1503">
        <v>-17.529122317564301</v>
      </c>
      <c r="I1503">
        <v>-29.307532136811201</v>
      </c>
      <c r="J1503">
        <v>-5.68152087271055</v>
      </c>
      <c r="K1503">
        <v>144.35359700450499</v>
      </c>
      <c r="L1503">
        <v>151.28629389507799</v>
      </c>
      <c r="M1503">
        <v>28.882033132605201</v>
      </c>
      <c r="N1503">
        <v>0.87179077221922496</v>
      </c>
      <c r="O1503">
        <v>70.817958179581694</v>
      </c>
      <c r="P1503">
        <v>2.9928741092636701</v>
      </c>
      <c r="Q1503">
        <v>3.6889023013899E-2</v>
      </c>
    </row>
    <row r="1504" spans="1:17" hidden="1" x14ac:dyDescent="0.3">
      <c r="A1504" t="s">
        <v>3180</v>
      </c>
      <c r="B1504" t="s">
        <v>3181</v>
      </c>
      <c r="C1504" t="str">
        <f>IFERROR(VLOOKUP(Table1[[#This Row],[Ticker]],[1]!Table2[[Symbol]:[Industry]],2,FALSE),"-")</f>
        <v>-</v>
      </c>
      <c r="D1504" t="s">
        <v>204</v>
      </c>
      <c r="E1504">
        <v>947.68218460000003</v>
      </c>
      <c r="F1504">
        <v>1226</v>
      </c>
      <c r="G1504">
        <v>26.972644145820201</v>
      </c>
      <c r="H1504">
        <v>27.601051870599601</v>
      </c>
      <c r="I1504">
        <v>47.112851339073302</v>
      </c>
      <c r="J1504">
        <v>-8.6075101907819302</v>
      </c>
      <c r="K1504">
        <v>1035.76007090243</v>
      </c>
      <c r="L1504">
        <v>908.77881120159702</v>
      </c>
      <c r="M1504">
        <v>63.534976306676199</v>
      </c>
      <c r="N1504">
        <v>2.8813604075116999</v>
      </c>
      <c r="O1504">
        <v>11.745513866231599</v>
      </c>
      <c r="P1504">
        <v>90.683567929076901</v>
      </c>
      <c r="Q1504">
        <v>1.7931136823427E-2</v>
      </c>
    </row>
    <row r="1505" spans="1:17" hidden="1" x14ac:dyDescent="0.3">
      <c r="A1505" t="s">
        <v>3182</v>
      </c>
      <c r="B1505" t="s">
        <v>3183</v>
      </c>
      <c r="C1505" t="str">
        <f>IFERROR(VLOOKUP(Table1[[#This Row],[Ticker]],[1]!Table2[[Symbol]:[Industry]],2,FALSE),"-")</f>
        <v>-</v>
      </c>
      <c r="D1505" t="s">
        <v>138</v>
      </c>
      <c r="E1505">
        <v>945.34461999999996</v>
      </c>
      <c r="F1505">
        <v>961.4</v>
      </c>
      <c r="G1505">
        <v>4.6405482996228997</v>
      </c>
      <c r="H1505">
        <v>0.147680737865412</v>
      </c>
      <c r="I1505">
        <v>5.5482093204888203</v>
      </c>
      <c r="J1505">
        <v>1.23415584925392</v>
      </c>
      <c r="K1505">
        <v>967.24959543860598</v>
      </c>
      <c r="L1505">
        <v>899.77955092019602</v>
      </c>
      <c r="M1505">
        <v>49.913186312694002</v>
      </c>
      <c r="N1505">
        <v>0.81237060797154703</v>
      </c>
      <c r="O1505">
        <v>22.217599334304101</v>
      </c>
      <c r="P1505">
        <v>43.417617662415097</v>
      </c>
      <c r="Q1505">
        <v>1.1386626032825999E-2</v>
      </c>
    </row>
    <row r="1506" spans="1:17" hidden="1" x14ac:dyDescent="0.3">
      <c r="A1506" t="s">
        <v>3184</v>
      </c>
      <c r="B1506" t="s">
        <v>3185</v>
      </c>
      <c r="C1506" t="str">
        <f>IFERROR(VLOOKUP(Table1[[#This Row],[Ticker]],[1]!Table2[[Symbol]:[Industry]],2,FALSE),"-")</f>
        <v>-</v>
      </c>
      <c r="D1506" t="s">
        <v>21</v>
      </c>
      <c r="E1506">
        <v>942.38851499999998</v>
      </c>
      <c r="F1506">
        <v>743.15</v>
      </c>
      <c r="G1506">
        <v>34.184282394534598</v>
      </c>
      <c r="H1506">
        <v>-6.0029619800116203</v>
      </c>
      <c r="I1506">
        <v>-7.2565457479237301</v>
      </c>
      <c r="J1506">
        <v>-1.13126920481938</v>
      </c>
      <c r="K1506">
        <v>754.60586128749003</v>
      </c>
      <c r="L1506">
        <v>695.37775069404699</v>
      </c>
      <c r="M1506">
        <v>34.3486499241207</v>
      </c>
      <c r="N1506">
        <v>0.82869983312656303</v>
      </c>
      <c r="O1506">
        <v>11.2763237569804</v>
      </c>
      <c r="P1506">
        <v>68.304835239497194</v>
      </c>
      <c r="Q1506">
        <v>0.13248697302791099</v>
      </c>
    </row>
    <row r="1507" spans="1:17" hidden="1" x14ac:dyDescent="0.3">
      <c r="A1507" t="s">
        <v>3186</v>
      </c>
      <c r="B1507" t="s">
        <v>3187</v>
      </c>
      <c r="C1507" t="str">
        <f>IFERROR(VLOOKUP(Table1[[#This Row],[Ticker]],[1]!Table2[[Symbol]:[Industry]],2,FALSE),"-")</f>
        <v>-</v>
      </c>
      <c r="D1507" t="s">
        <v>204</v>
      </c>
      <c r="E1507">
        <v>942.0838</v>
      </c>
      <c r="F1507">
        <v>775.25</v>
      </c>
      <c r="G1507">
        <v>-25.6340392383958</v>
      </c>
      <c r="H1507">
        <v>-7.3992280666529</v>
      </c>
      <c r="I1507">
        <v>-16.5780933157065</v>
      </c>
      <c r="J1507">
        <v>-1.1928029469261101</v>
      </c>
      <c r="K1507">
        <v>796.82505291969403</v>
      </c>
      <c r="L1507">
        <v>764.03496672684503</v>
      </c>
      <c r="M1507">
        <v>36.135502964020397</v>
      </c>
      <c r="N1507">
        <v>0.54571916883206295</v>
      </c>
      <c r="O1507">
        <v>20.606256046436599</v>
      </c>
      <c r="P1507">
        <v>17.747569866342602</v>
      </c>
      <c r="Q1507">
        <v>4.8895477994174999E-2</v>
      </c>
    </row>
    <row r="1508" spans="1:17" hidden="1" x14ac:dyDescent="0.3">
      <c r="A1508" t="s">
        <v>3188</v>
      </c>
      <c r="B1508" t="s">
        <v>3189</v>
      </c>
      <c r="C1508" t="str">
        <f>IFERROR(VLOOKUP(Table1[[#This Row],[Ticker]],[1]!Table2[[Symbol]:[Industry]],2,FALSE),"-")</f>
        <v>-</v>
      </c>
      <c r="D1508" t="s">
        <v>776</v>
      </c>
      <c r="E1508">
        <v>941.85114141399902</v>
      </c>
      <c r="F1508">
        <v>222.23</v>
      </c>
      <c r="G1508">
        <v>-5.84567622897349</v>
      </c>
      <c r="H1508">
        <v>-7.8235502153057404</v>
      </c>
      <c r="I1508">
        <v>-41.354014248854703</v>
      </c>
      <c r="J1508">
        <v>4.7906918675272703</v>
      </c>
      <c r="K1508">
        <v>201.383475951403</v>
      </c>
      <c r="L1508">
        <v>215.15958195098801</v>
      </c>
      <c r="M1508">
        <v>76.856328652474403</v>
      </c>
      <c r="N1508">
        <v>2.6091463645422399</v>
      </c>
      <c r="O1508">
        <v>49.844755433559797</v>
      </c>
      <c r="P1508">
        <v>32.674626865671598</v>
      </c>
    </row>
    <row r="1509" spans="1:17" hidden="1" x14ac:dyDescent="0.3">
      <c r="A1509" t="s">
        <v>3190</v>
      </c>
      <c r="B1509" t="s">
        <v>3191</v>
      </c>
      <c r="C1509" t="str">
        <f>IFERROR(VLOOKUP(Table1[[#This Row],[Ticker]],[1]!Table2[[Symbol]:[Industry]],2,FALSE),"-")</f>
        <v>-</v>
      </c>
      <c r="D1509" t="s">
        <v>627</v>
      </c>
      <c r="E1509">
        <v>940.92141000000004</v>
      </c>
      <c r="F1509">
        <v>1020.5</v>
      </c>
      <c r="G1509">
        <v>-7.9233592000136303E-3</v>
      </c>
      <c r="H1509">
        <v>-3.62369563232423</v>
      </c>
      <c r="I1509">
        <v>-0.70021355345574798</v>
      </c>
      <c r="J1509">
        <v>-2.8957550189196102</v>
      </c>
      <c r="K1509">
        <v>1018.6786488180099</v>
      </c>
      <c r="L1509">
        <v>946.58717533884396</v>
      </c>
      <c r="M1509">
        <v>46.995424847096601</v>
      </c>
      <c r="N1509">
        <v>0.77590733920109201</v>
      </c>
      <c r="O1509">
        <v>17.0896619304262</v>
      </c>
      <c r="P1509">
        <v>36.613119143239601</v>
      </c>
      <c r="Q1509">
        <v>-2.5151606150957E-2</v>
      </c>
    </row>
    <row r="1510" spans="1:17" hidden="1" x14ac:dyDescent="0.3">
      <c r="A1510" t="s">
        <v>3192</v>
      </c>
      <c r="B1510" t="s">
        <v>3193</v>
      </c>
      <c r="C1510" t="str">
        <f>IFERROR(VLOOKUP(Table1[[#This Row],[Ticker]],[1]!Table2[[Symbol]:[Industry]],2,FALSE),"-")</f>
        <v>-</v>
      </c>
      <c r="D1510" t="s">
        <v>989</v>
      </c>
      <c r="E1510">
        <v>940.04827439999997</v>
      </c>
      <c r="F1510">
        <v>141.6</v>
      </c>
      <c r="G1510">
        <v>-47.428035303974298</v>
      </c>
      <c r="H1510">
        <v>2.4582928519835998</v>
      </c>
      <c r="I1510">
        <v>-9.4893116569515197</v>
      </c>
      <c r="J1510">
        <v>3.25269905465295</v>
      </c>
      <c r="K1510">
        <v>134.76544742070899</v>
      </c>
      <c r="L1510">
        <v>140.122149222622</v>
      </c>
      <c r="M1510">
        <v>74.091132380378696</v>
      </c>
      <c r="N1510">
        <v>0.81884887094946601</v>
      </c>
      <c r="O1510">
        <v>33.121468926553597</v>
      </c>
      <c r="P1510">
        <v>25.978647686832701</v>
      </c>
    </row>
    <row r="1511" spans="1:17" hidden="1" x14ac:dyDescent="0.3">
      <c r="A1511" t="s">
        <v>3194</v>
      </c>
      <c r="B1511" t="s">
        <v>3195</v>
      </c>
      <c r="C1511" t="str">
        <f>IFERROR(VLOOKUP(Table1[[#This Row],[Ticker]],[1]!Table2[[Symbol]:[Industry]],2,FALSE),"-")</f>
        <v>-</v>
      </c>
      <c r="D1511" t="s">
        <v>138</v>
      </c>
      <c r="E1511">
        <v>939.22692420499902</v>
      </c>
      <c r="F1511">
        <v>486.55</v>
      </c>
      <c r="G1511">
        <v>254.71068054115699</v>
      </c>
      <c r="H1511">
        <v>16.5598878927619</v>
      </c>
      <c r="I1511">
        <v>8.70765172346246</v>
      </c>
      <c r="J1511">
        <v>10.4105085512016</v>
      </c>
      <c r="K1511">
        <v>389.49814640774298</v>
      </c>
      <c r="L1511">
        <v>331.243587594215</v>
      </c>
      <c r="M1511">
        <v>85.538548172652</v>
      </c>
      <c r="N1511">
        <v>1.9404539329918999</v>
      </c>
      <c r="O1511">
        <v>0.78100914602816596</v>
      </c>
      <c r="P1511">
        <v>323.08695652173901</v>
      </c>
      <c r="Q1511">
        <v>0.26233141424374601</v>
      </c>
    </row>
    <row r="1512" spans="1:17" hidden="1" x14ac:dyDescent="0.3">
      <c r="A1512" t="s">
        <v>3196</v>
      </c>
      <c r="B1512" t="s">
        <v>2146</v>
      </c>
      <c r="C1512" t="str">
        <f>IFERROR(VLOOKUP(Table1[[#This Row],[Ticker]],[1]!Table2[[Symbol]:[Industry]],2,FALSE),"-")</f>
        <v>-</v>
      </c>
      <c r="D1512" t="s">
        <v>228</v>
      </c>
      <c r="E1512">
        <v>932.66160000000002</v>
      </c>
      <c r="F1512">
        <v>2327</v>
      </c>
      <c r="G1512">
        <v>620.57925029332205</v>
      </c>
      <c r="H1512">
        <v>29.9236548094729</v>
      </c>
      <c r="I1512">
        <v>64.045021322394305</v>
      </c>
      <c r="J1512">
        <v>-8.3167206130276305</v>
      </c>
      <c r="K1512">
        <v>1812.3680477310099</v>
      </c>
      <c r="L1512">
        <v>1167.0965865629601</v>
      </c>
      <c r="M1512">
        <v>66.0778649018186</v>
      </c>
      <c r="N1512">
        <v>0.60935383634770102</v>
      </c>
      <c r="O1512">
        <v>8.8762354963472401</v>
      </c>
      <c r="P1512">
        <v>765.21658300799402</v>
      </c>
    </row>
    <row r="1513" spans="1:17" hidden="1" x14ac:dyDescent="0.3">
      <c r="A1513" t="s">
        <v>3197</v>
      </c>
      <c r="B1513" t="s">
        <v>3198</v>
      </c>
      <c r="C1513" t="str">
        <f>IFERROR(VLOOKUP(Table1[[#This Row],[Ticker]],[1]!Table2[[Symbol]:[Industry]],2,FALSE),"-")</f>
        <v>-</v>
      </c>
      <c r="D1513" t="s">
        <v>357</v>
      </c>
      <c r="E1513">
        <v>932.37701842000001</v>
      </c>
      <c r="F1513">
        <v>7.42</v>
      </c>
      <c r="G1513">
        <v>-61.457496757518101</v>
      </c>
      <c r="H1513">
        <v>-1.59577419923894</v>
      </c>
      <c r="I1513">
        <v>-43.288903753434901</v>
      </c>
      <c r="J1513">
        <v>3.9913456441304098</v>
      </c>
      <c r="K1513">
        <v>7.8081940414298803</v>
      </c>
      <c r="L1513">
        <v>8.5561043451159602</v>
      </c>
      <c r="M1513">
        <v>45.092784332523699</v>
      </c>
      <c r="N1513">
        <v>0.80267599520548405</v>
      </c>
      <c r="O1513">
        <v>54.986522911051203</v>
      </c>
      <c r="P1513">
        <v>13.282442748091601</v>
      </c>
    </row>
    <row r="1514" spans="1:17" hidden="1" x14ac:dyDescent="0.3">
      <c r="A1514" t="s">
        <v>3199</v>
      </c>
      <c r="B1514" t="s">
        <v>3200</v>
      </c>
      <c r="C1514" t="str">
        <f>IFERROR(VLOOKUP(Table1[[#This Row],[Ticker]],[1]!Table2[[Symbol]:[Industry]],2,FALSE),"-")</f>
        <v>-</v>
      </c>
      <c r="D1514" t="s">
        <v>989</v>
      </c>
      <c r="E1514">
        <v>931.16250000000002</v>
      </c>
      <c r="F1514">
        <v>82.77</v>
      </c>
      <c r="G1514">
        <v>-56.0319217304529</v>
      </c>
      <c r="H1514">
        <v>2.24744810690231</v>
      </c>
      <c r="I1514">
        <v>-11.7744461848777</v>
      </c>
      <c r="J1514">
        <v>-0.25720939875868498</v>
      </c>
      <c r="K1514">
        <v>80.879118717557404</v>
      </c>
      <c r="L1514">
        <v>83.172554308886902</v>
      </c>
      <c r="M1514">
        <v>52.754942607751502</v>
      </c>
      <c r="N1514">
        <v>1.2664445024648501</v>
      </c>
      <c r="O1514">
        <v>45.221698683097699</v>
      </c>
      <c r="P1514">
        <v>29.227166276346601</v>
      </c>
      <c r="Q1514">
        <v>0.102496689182204</v>
      </c>
    </row>
    <row r="1515" spans="1:17" hidden="1" x14ac:dyDescent="0.3">
      <c r="A1515" t="s">
        <v>3201</v>
      </c>
      <c r="B1515" t="s">
        <v>3202</v>
      </c>
      <c r="C1515" t="str">
        <f>IFERROR(VLOOKUP(Table1[[#This Row],[Ticker]],[1]!Table2[[Symbol]:[Industry]],2,FALSE),"-")</f>
        <v>-</v>
      </c>
      <c r="D1515" t="s">
        <v>1518</v>
      </c>
      <c r="E1515">
        <v>929.29532412000003</v>
      </c>
      <c r="F1515">
        <v>510.8</v>
      </c>
      <c r="G1515">
        <v>107.958320130679</v>
      </c>
      <c r="H1515">
        <v>-0.74350851363192905</v>
      </c>
      <c r="I1515">
        <v>90.100756409890394</v>
      </c>
      <c r="J1515">
        <v>-2.40299702581934</v>
      </c>
      <c r="K1515">
        <v>475.047248647228</v>
      </c>
      <c r="L1515">
        <v>359.76195796714399</v>
      </c>
      <c r="M1515">
        <v>44.936322757643303</v>
      </c>
      <c r="N1515">
        <v>0.19504617143632999</v>
      </c>
      <c r="O1515">
        <v>11.3938919342208</v>
      </c>
      <c r="P1515">
        <v>180.65934065933999</v>
      </c>
      <c r="Q1515">
        <v>0.11131652422296</v>
      </c>
    </row>
    <row r="1516" spans="1:17" hidden="1" x14ac:dyDescent="0.3">
      <c r="A1516" t="s">
        <v>3203</v>
      </c>
      <c r="B1516" t="s">
        <v>3204</v>
      </c>
      <c r="C1516" t="str">
        <f>IFERROR(VLOOKUP(Table1[[#This Row],[Ticker]],[1]!Table2[[Symbol]:[Industry]],2,FALSE),"-")</f>
        <v>-</v>
      </c>
      <c r="D1516" t="s">
        <v>933</v>
      </c>
      <c r="E1516">
        <v>925.68100000000004</v>
      </c>
      <c r="F1516">
        <v>2012.35</v>
      </c>
      <c r="G1516">
        <v>151.93380873394099</v>
      </c>
      <c r="H1516">
        <v>3.53036058268246</v>
      </c>
      <c r="I1516">
        <v>80.926429030757703</v>
      </c>
      <c r="J1516">
        <v>-14.736773778382201</v>
      </c>
      <c r="K1516">
        <v>1889.05623456382</v>
      </c>
      <c r="L1516">
        <v>1395.78801705619</v>
      </c>
      <c r="M1516">
        <v>49.555196743959698</v>
      </c>
      <c r="N1516">
        <v>0.72654597064798498</v>
      </c>
      <c r="O1516">
        <v>14.776256615399801</v>
      </c>
      <c r="P1516">
        <v>197.15741287655001</v>
      </c>
      <c r="Q1516">
        <v>0.156787720638707</v>
      </c>
    </row>
    <row r="1517" spans="1:17" hidden="1" x14ac:dyDescent="0.3">
      <c r="A1517" t="s">
        <v>3205</v>
      </c>
      <c r="B1517" t="s">
        <v>3206</v>
      </c>
      <c r="C1517" t="str">
        <f>IFERROR(VLOOKUP(Table1[[#This Row],[Ticker]],[1]!Table2[[Symbol]:[Industry]],2,FALSE),"-")</f>
        <v>-</v>
      </c>
      <c r="D1517" t="s">
        <v>298</v>
      </c>
      <c r="E1517">
        <v>924.99192000000005</v>
      </c>
      <c r="F1517">
        <v>497.95</v>
      </c>
      <c r="G1517">
        <v>11.457465441823</v>
      </c>
      <c r="H1517">
        <v>1.8556977240788799</v>
      </c>
      <c r="I1517">
        <v>-16.942139532681701</v>
      </c>
      <c r="J1517">
        <v>2.5447662072386898</v>
      </c>
      <c r="K1517">
        <v>485.05248683213398</v>
      </c>
      <c r="L1517">
        <v>457.430206984937</v>
      </c>
      <c r="M1517">
        <v>54.764609369886003</v>
      </c>
      <c r="N1517">
        <v>1.5568983411320001</v>
      </c>
      <c r="O1517">
        <v>30.3644944271513</v>
      </c>
      <c r="P1517">
        <v>61.672077922077897</v>
      </c>
    </row>
    <row r="1518" spans="1:17" hidden="1" x14ac:dyDescent="0.3">
      <c r="A1518" t="s">
        <v>3207</v>
      </c>
      <c r="B1518" t="s">
        <v>3208</v>
      </c>
      <c r="C1518" t="str">
        <f>IFERROR(VLOOKUP(Table1[[#This Row],[Ticker]],[1]!Table2[[Symbol]:[Industry]],2,FALSE),"-")</f>
        <v>-</v>
      </c>
      <c r="D1518" t="s">
        <v>410</v>
      </c>
      <c r="E1518">
        <v>924.35513755199997</v>
      </c>
      <c r="F1518">
        <v>44.66</v>
      </c>
      <c r="G1518">
        <v>194.73408900299901</v>
      </c>
      <c r="H1518">
        <v>-14.776889053261</v>
      </c>
      <c r="I1518">
        <v>51.8367827146973</v>
      </c>
      <c r="J1518">
        <v>-8.8474556991917197</v>
      </c>
      <c r="K1518">
        <v>48.1962956826316</v>
      </c>
      <c r="L1518">
        <v>36.119136777772503</v>
      </c>
      <c r="M1518">
        <v>32.152562233403899</v>
      </c>
      <c r="N1518">
        <v>0.142505470354019</v>
      </c>
      <c r="O1518">
        <v>60.188087774294601</v>
      </c>
      <c r="P1518">
        <v>237.05660377358399</v>
      </c>
      <c r="Q1518">
        <v>0.11939499695580599</v>
      </c>
    </row>
    <row r="1519" spans="1:17" hidden="1" x14ac:dyDescent="0.3">
      <c r="A1519" t="s">
        <v>3209</v>
      </c>
      <c r="B1519" t="s">
        <v>3210</v>
      </c>
      <c r="C1519" t="str">
        <f>IFERROR(VLOOKUP(Table1[[#This Row],[Ticker]],[1]!Table2[[Symbol]:[Industry]],2,FALSE),"-")</f>
        <v>-</v>
      </c>
      <c r="D1519" t="s">
        <v>2256</v>
      </c>
      <c r="E1519">
        <v>922.53362960000004</v>
      </c>
      <c r="F1519">
        <v>908</v>
      </c>
      <c r="G1519">
        <v>316.23539153433398</v>
      </c>
      <c r="H1519">
        <v>-22.0323164077661</v>
      </c>
      <c r="I1519">
        <v>20.2459256046298</v>
      </c>
      <c r="J1519">
        <v>-10.990620344184499</v>
      </c>
      <c r="K1519">
        <v>1046.08998437943</v>
      </c>
      <c r="L1519">
        <v>779.72619456299697</v>
      </c>
      <c r="M1519">
        <v>25.061096918422798</v>
      </c>
      <c r="N1519">
        <v>0.665273626577088</v>
      </c>
      <c r="O1519">
        <v>54.185022026431703</v>
      </c>
      <c r="P1519">
        <v>368.52425180598499</v>
      </c>
    </row>
    <row r="1520" spans="1:17" hidden="1" x14ac:dyDescent="0.3">
      <c r="A1520" t="s">
        <v>3211</v>
      </c>
      <c r="B1520" t="s">
        <v>3212</v>
      </c>
      <c r="C1520" t="str">
        <f>IFERROR(VLOOKUP(Table1[[#This Row],[Ticker]],[1]!Table2[[Symbol]:[Industry]],2,FALSE),"-")</f>
        <v>-</v>
      </c>
      <c r="D1520" t="s">
        <v>46</v>
      </c>
      <c r="E1520">
        <v>922.51368607999996</v>
      </c>
      <c r="F1520">
        <v>161.44</v>
      </c>
      <c r="G1520">
        <v>162.397857118941</v>
      </c>
      <c r="H1520">
        <v>13.965072577223699</v>
      </c>
      <c r="I1520">
        <v>44.158956155409797</v>
      </c>
      <c r="J1520">
        <v>6.6331912627284604</v>
      </c>
      <c r="K1520">
        <v>143.80814751234601</v>
      </c>
      <c r="L1520">
        <v>116.478659282376</v>
      </c>
      <c r="M1520">
        <v>67.019915484460398</v>
      </c>
      <c r="N1520">
        <v>1.6231817625301399</v>
      </c>
      <c r="O1520">
        <v>5.6739345887016901</v>
      </c>
      <c r="P1520">
        <v>213.17167798254101</v>
      </c>
      <c r="Q1520">
        <v>0.115892129647567</v>
      </c>
    </row>
    <row r="1521" spans="1:17" hidden="1" x14ac:dyDescent="0.3">
      <c r="A1521" t="s">
        <v>3213</v>
      </c>
      <c r="B1521" t="s">
        <v>3214</v>
      </c>
      <c r="C1521" t="str">
        <f>IFERROR(VLOOKUP(Table1[[#This Row],[Ticker]],[1]!Table2[[Symbol]:[Industry]],2,FALSE),"-")</f>
        <v>-</v>
      </c>
      <c r="D1521" t="s">
        <v>46</v>
      </c>
      <c r="E1521">
        <v>921.27038143499999</v>
      </c>
      <c r="F1521">
        <v>435.15</v>
      </c>
      <c r="G1521">
        <v>-60.184748318342798</v>
      </c>
      <c r="H1521">
        <v>-2.50821078710092</v>
      </c>
      <c r="I1521">
        <v>-47.257411564101801</v>
      </c>
      <c r="J1521">
        <v>-5.2617981956010702</v>
      </c>
      <c r="K1521">
        <v>469.54132378992</v>
      </c>
      <c r="L1521">
        <v>531.74775502141495</v>
      </c>
      <c r="M1521">
        <v>28.1814809047439</v>
      </c>
      <c r="N1521">
        <v>1.1807197735359101</v>
      </c>
      <c r="O1521">
        <v>98.402849592094597</v>
      </c>
      <c r="P1521">
        <v>5.1086956521739104</v>
      </c>
      <c r="Q1521">
        <v>0.184645169151259</v>
      </c>
    </row>
    <row r="1522" spans="1:17" hidden="1" x14ac:dyDescent="0.3">
      <c r="A1522" t="s">
        <v>3215</v>
      </c>
      <c r="B1522" t="s">
        <v>3216</v>
      </c>
      <c r="C1522" t="str">
        <f>IFERROR(VLOOKUP(Table1[[#This Row],[Ticker]],[1]!Table2[[Symbol]:[Industry]],2,FALSE),"-")</f>
        <v>-</v>
      </c>
      <c r="D1522" t="s">
        <v>138</v>
      </c>
      <c r="E1522">
        <v>920.26660865400004</v>
      </c>
      <c r="F1522">
        <v>35.340000000000003</v>
      </c>
      <c r="G1522">
        <v>209.74178131069201</v>
      </c>
      <c r="H1522">
        <v>32.154106613876998</v>
      </c>
      <c r="I1522">
        <v>-9.1717190002757292</v>
      </c>
      <c r="J1522">
        <v>28.997984574819899</v>
      </c>
      <c r="K1522">
        <v>28.1521582481938</v>
      </c>
      <c r="L1522">
        <v>24.813080794077901</v>
      </c>
      <c r="M1522">
        <v>84.305912945380101</v>
      </c>
      <c r="N1522">
        <v>0.52493817316378699</v>
      </c>
      <c r="O1522">
        <v>22.948500282965401</v>
      </c>
      <c r="P1522">
        <v>260.61224489795899</v>
      </c>
      <c r="Q1522">
        <v>0.15117033797090301</v>
      </c>
    </row>
    <row r="1523" spans="1:17" hidden="1" x14ac:dyDescent="0.3">
      <c r="A1523" t="s">
        <v>3217</v>
      </c>
      <c r="B1523" t="s">
        <v>3218</v>
      </c>
      <c r="C1523" t="str">
        <f>IFERROR(VLOOKUP(Table1[[#This Row],[Ticker]],[1]!Table2[[Symbol]:[Industry]],2,FALSE),"-")</f>
        <v>-</v>
      </c>
      <c r="D1523" t="s">
        <v>124</v>
      </c>
      <c r="E1523">
        <v>919.33005323999998</v>
      </c>
      <c r="F1523">
        <v>409.4</v>
      </c>
      <c r="G1523">
        <v>-1.7072340883939501</v>
      </c>
      <c r="H1523">
        <v>-15.132876509926099</v>
      </c>
      <c r="I1523">
        <v>-23.824624062662402</v>
      </c>
      <c r="J1523">
        <v>-7.2924813120584497</v>
      </c>
      <c r="K1523">
        <v>442.08942104003199</v>
      </c>
      <c r="L1523">
        <v>425.14755619551499</v>
      </c>
      <c r="M1523">
        <v>34.468345968700902</v>
      </c>
      <c r="N1523">
        <v>1.1643190035215401</v>
      </c>
      <c r="O1523">
        <v>30.190522716170001</v>
      </c>
      <c r="P1523">
        <v>42.004856052722801</v>
      </c>
      <c r="Q1523">
        <v>5.4632497934711997E-2</v>
      </c>
    </row>
    <row r="1524" spans="1:17" hidden="1" x14ac:dyDescent="0.3">
      <c r="A1524" t="s">
        <v>3219</v>
      </c>
      <c r="B1524" t="s">
        <v>3220</v>
      </c>
      <c r="C1524" t="str">
        <f>IFERROR(VLOOKUP(Table1[[#This Row],[Ticker]],[1]!Table2[[Symbol]:[Industry]],2,FALSE),"-")</f>
        <v>-</v>
      </c>
      <c r="D1524" t="s">
        <v>231</v>
      </c>
      <c r="E1524">
        <v>917.1809925</v>
      </c>
      <c r="F1524">
        <v>889.75</v>
      </c>
      <c r="G1524">
        <v>36.304694836956301</v>
      </c>
      <c r="H1524">
        <v>28.427554451913199</v>
      </c>
      <c r="I1524">
        <v>57.931888782439103</v>
      </c>
      <c r="J1524">
        <v>-6.2234761334297</v>
      </c>
      <c r="K1524">
        <v>761.68222897007604</v>
      </c>
      <c r="L1524">
        <v>585.76152529656201</v>
      </c>
      <c r="M1524">
        <v>46.894044564854703</v>
      </c>
      <c r="N1524">
        <v>0.71938781160367204</v>
      </c>
      <c r="O1524">
        <v>16.206799662826601</v>
      </c>
      <c r="P1524">
        <v>165.66574437167799</v>
      </c>
      <c r="Q1524">
        <v>0.254673902690502</v>
      </c>
    </row>
    <row r="1525" spans="1:17" hidden="1" x14ac:dyDescent="0.3">
      <c r="A1525" t="s">
        <v>3221</v>
      </c>
      <c r="B1525" t="s">
        <v>3222</v>
      </c>
      <c r="C1525" t="str">
        <f>IFERROR(VLOOKUP(Table1[[#This Row],[Ticker]],[1]!Table2[[Symbol]:[Industry]],2,FALSE),"-")</f>
        <v>-</v>
      </c>
      <c r="D1525" t="s">
        <v>170</v>
      </c>
      <c r="E1525">
        <v>914.88861112999996</v>
      </c>
      <c r="F1525">
        <v>99.58</v>
      </c>
      <c r="G1525">
        <v>-37.1481168381872</v>
      </c>
      <c r="H1525">
        <v>-5.1177920723313903</v>
      </c>
      <c r="I1525">
        <v>-31.068817887361298</v>
      </c>
      <c r="J1525">
        <v>-0.95048800523153498</v>
      </c>
      <c r="K1525">
        <v>99.171907673817003</v>
      </c>
      <c r="L1525">
        <v>99.321408914905504</v>
      </c>
      <c r="M1525">
        <v>53.7567891370011</v>
      </c>
      <c r="N1525">
        <v>0.76632825150916795</v>
      </c>
      <c r="O1525">
        <v>31.5525205864631</v>
      </c>
      <c r="P1525">
        <v>16.864217814810399</v>
      </c>
      <c r="Q1525">
        <v>-1.804688739071E-3</v>
      </c>
    </row>
    <row r="1526" spans="1:17" hidden="1" x14ac:dyDescent="0.3">
      <c r="A1526" t="s">
        <v>3223</v>
      </c>
      <c r="B1526" t="s">
        <v>3224</v>
      </c>
      <c r="C1526" t="str">
        <f>IFERROR(VLOOKUP(Table1[[#This Row],[Ticker]],[1]!Table2[[Symbol]:[Industry]],2,FALSE),"-")</f>
        <v>-</v>
      </c>
      <c r="D1526" t="s">
        <v>54</v>
      </c>
      <c r="E1526">
        <v>914.78276652</v>
      </c>
      <c r="F1526">
        <v>154.82</v>
      </c>
      <c r="G1526">
        <v>19.663295966249098</v>
      </c>
      <c r="H1526">
        <v>-10.3376348290585</v>
      </c>
      <c r="I1526">
        <v>27.657355089358401</v>
      </c>
      <c r="J1526">
        <v>5.9449670633641896</v>
      </c>
      <c r="K1526">
        <v>141.056612101729</v>
      </c>
      <c r="L1526">
        <v>118.726480152893</v>
      </c>
      <c r="M1526">
        <v>63.343692923544602</v>
      </c>
      <c r="N1526">
        <v>0.29901699191994002</v>
      </c>
      <c r="O1526">
        <v>20.139516858286999</v>
      </c>
      <c r="P1526">
        <v>89.150885766646297</v>
      </c>
      <c r="Q1526">
        <v>6.9235802897358006E-2</v>
      </c>
    </row>
    <row r="1527" spans="1:17" hidden="1" x14ac:dyDescent="0.3">
      <c r="A1527" t="s">
        <v>3225</v>
      </c>
      <c r="B1527" t="s">
        <v>3226</v>
      </c>
      <c r="C1527" t="str">
        <f>IFERROR(VLOOKUP(Table1[[#This Row],[Ticker]],[1]!Table2[[Symbol]:[Industry]],2,FALSE),"-")</f>
        <v>-</v>
      </c>
      <c r="D1527" t="s">
        <v>3227</v>
      </c>
      <c r="E1527">
        <v>914.36282159999996</v>
      </c>
      <c r="F1527">
        <v>5.79</v>
      </c>
      <c r="G1527">
        <v>-19.780196711285999</v>
      </c>
      <c r="H1527">
        <v>1.56949383961055</v>
      </c>
      <c r="I1527">
        <v>-66.266716868685506</v>
      </c>
      <c r="J1527">
        <v>6.7079406528975101</v>
      </c>
      <c r="K1527">
        <v>7.0251708056256401</v>
      </c>
      <c r="L1527">
        <v>8.8460010538666705</v>
      </c>
      <c r="M1527">
        <v>74.558733508142396</v>
      </c>
      <c r="N1527">
        <v>0.47440520595108898</v>
      </c>
      <c r="O1527">
        <v>193.60967184801299</v>
      </c>
      <c r="P1527">
        <v>28.0973451327433</v>
      </c>
      <c r="Q1527">
        <v>2.7304061133221001E-2</v>
      </c>
    </row>
    <row r="1528" spans="1:17" hidden="1" x14ac:dyDescent="0.3">
      <c r="A1528" t="s">
        <v>3228</v>
      </c>
      <c r="B1528" t="s">
        <v>3229</v>
      </c>
      <c r="C1528" t="str">
        <f>IFERROR(VLOOKUP(Table1[[#This Row],[Ticker]],[1]!Table2[[Symbol]:[Industry]],2,FALSE),"-")</f>
        <v>-</v>
      </c>
      <c r="D1528" t="s">
        <v>365</v>
      </c>
      <c r="E1528">
        <v>908.39992583999901</v>
      </c>
      <c r="F1528">
        <v>4.8899999999999997</v>
      </c>
      <c r="G1528">
        <v>-22.813163744253</v>
      </c>
      <c r="H1528">
        <v>-5.63596528034165</v>
      </c>
      <c r="I1528">
        <v>-32.796330829552801</v>
      </c>
      <c r="J1528">
        <v>-4.0540528509748999</v>
      </c>
      <c r="K1528">
        <v>5.0585192296630197</v>
      </c>
      <c r="L1528">
        <v>5.1626502264203697</v>
      </c>
      <c r="M1528">
        <v>37.7338749509167</v>
      </c>
      <c r="N1528">
        <v>0.65456269819048296</v>
      </c>
      <c r="O1528">
        <v>63.599182004089897</v>
      </c>
      <c r="P1528">
        <v>17.8313253012047</v>
      </c>
      <c r="Q1528">
        <v>4.5990712970546001E-2</v>
      </c>
    </row>
    <row r="1529" spans="1:17" hidden="1" x14ac:dyDescent="0.3">
      <c r="A1529" t="s">
        <v>3230</v>
      </c>
      <c r="B1529" t="s">
        <v>3231</v>
      </c>
      <c r="C1529" t="str">
        <f>IFERROR(VLOOKUP(Table1[[#This Row],[Ticker]],[1]!Table2[[Symbol]:[Industry]],2,FALSE),"-")</f>
        <v>-</v>
      </c>
      <c r="D1529" t="s">
        <v>132</v>
      </c>
      <c r="E1529">
        <v>908.28303988499999</v>
      </c>
      <c r="F1529">
        <v>196.95</v>
      </c>
      <c r="G1529">
        <v>244.00816307707299</v>
      </c>
      <c r="H1529">
        <v>-7.6480198889438702</v>
      </c>
      <c r="I1529">
        <v>37.039734744217597</v>
      </c>
      <c r="J1529">
        <v>3.5321060702674401</v>
      </c>
      <c r="K1529">
        <v>196.69308615860399</v>
      </c>
      <c r="L1529">
        <v>145.23588435464899</v>
      </c>
      <c r="M1529">
        <v>52.145344390994197</v>
      </c>
      <c r="N1529">
        <v>0.391504830911449</v>
      </c>
      <c r="O1529">
        <v>36.278243208936203</v>
      </c>
      <c r="P1529">
        <v>301.12016293278998</v>
      </c>
      <c r="Q1529">
        <v>0.18012670432052499</v>
      </c>
    </row>
    <row r="1530" spans="1:17" hidden="1" x14ac:dyDescent="0.3">
      <c r="A1530" t="s">
        <v>3232</v>
      </c>
      <c r="B1530" t="s">
        <v>3233</v>
      </c>
      <c r="C1530" t="str">
        <f>IFERROR(VLOOKUP(Table1[[#This Row],[Ticker]],[1]!Table2[[Symbol]:[Industry]],2,FALSE),"-")</f>
        <v>-</v>
      </c>
      <c r="D1530" t="s">
        <v>225</v>
      </c>
      <c r="E1530">
        <v>907.54454087500005</v>
      </c>
      <c r="F1530">
        <v>491.75</v>
      </c>
      <c r="G1530">
        <v>102.990961040914</v>
      </c>
      <c r="H1530">
        <v>14.190710647223501</v>
      </c>
      <c r="I1530">
        <v>27.2393070891926</v>
      </c>
      <c r="J1530">
        <v>3.6703225461270299</v>
      </c>
      <c r="K1530">
        <v>454.23909350577497</v>
      </c>
      <c r="L1530">
        <v>362.99633530026</v>
      </c>
      <c r="M1530">
        <v>52.167162945674299</v>
      </c>
      <c r="N1530">
        <v>0.78970942636083097</v>
      </c>
      <c r="O1530">
        <v>6.7819013726487096</v>
      </c>
      <c r="P1530">
        <v>148.358585858585</v>
      </c>
      <c r="Q1530">
        <v>0.105345491678493</v>
      </c>
    </row>
    <row r="1531" spans="1:17" hidden="1" x14ac:dyDescent="0.3">
      <c r="A1531" t="s">
        <v>3234</v>
      </c>
      <c r="B1531" t="s">
        <v>3235</v>
      </c>
      <c r="C1531" t="str">
        <f>IFERROR(VLOOKUP(Table1[[#This Row],[Ticker]],[1]!Table2[[Symbol]:[Industry]],2,FALSE),"-")</f>
        <v>-</v>
      </c>
      <c r="D1531" t="s">
        <v>410</v>
      </c>
      <c r="E1531">
        <v>905.20048683999903</v>
      </c>
      <c r="F1531">
        <v>138.72999999999999</v>
      </c>
      <c r="G1531">
        <v>6.1442019141435198</v>
      </c>
      <c r="H1531">
        <v>-1.92789110111329</v>
      </c>
      <c r="I1531">
        <v>-54.5353336912424</v>
      </c>
      <c r="J1531">
        <v>7.2313331934144998</v>
      </c>
      <c r="K1531">
        <v>162.073432863444</v>
      </c>
      <c r="L1531">
        <v>169.15466376520399</v>
      </c>
      <c r="M1531">
        <v>84.382634748267094</v>
      </c>
      <c r="N1531">
        <v>4.6158957727977796</v>
      </c>
      <c r="O1531">
        <v>114.985943919844</v>
      </c>
      <c r="P1531">
        <v>43.020618556701002</v>
      </c>
      <c r="Q1531">
        <v>1.8708675850076E-2</v>
      </c>
    </row>
    <row r="1532" spans="1:17" hidden="1" x14ac:dyDescent="0.3">
      <c r="A1532" t="s">
        <v>3236</v>
      </c>
      <c r="B1532" t="s">
        <v>3237</v>
      </c>
      <c r="C1532" t="str">
        <f>IFERROR(VLOOKUP(Table1[[#This Row],[Ticker]],[1]!Table2[[Symbol]:[Industry]],2,FALSE),"-")</f>
        <v>-</v>
      </c>
      <c r="D1532" t="s">
        <v>80</v>
      </c>
      <c r="E1532">
        <v>903.63055835099999</v>
      </c>
      <c r="F1532">
        <v>100.39</v>
      </c>
      <c r="G1532">
        <v>24.024649248586702</v>
      </c>
      <c r="H1532">
        <v>22.3540272673002</v>
      </c>
      <c r="I1532">
        <v>-24.666509758860599</v>
      </c>
      <c r="J1532">
        <v>7.0101185397049601</v>
      </c>
      <c r="K1532">
        <v>91.804224655088902</v>
      </c>
      <c r="L1532">
        <v>90.533265601772996</v>
      </c>
      <c r="M1532">
        <v>53.907661080194202</v>
      </c>
      <c r="N1532">
        <v>2.5826795286957198</v>
      </c>
      <c r="O1532">
        <v>38.758840521964302</v>
      </c>
      <c r="P1532">
        <v>64.170073589533899</v>
      </c>
      <c r="Q1532">
        <v>-1.1107880231361E-2</v>
      </c>
    </row>
    <row r="1533" spans="1:17" hidden="1" x14ac:dyDescent="0.3">
      <c r="A1533" t="s">
        <v>3238</v>
      </c>
      <c r="B1533" t="s">
        <v>3239</v>
      </c>
      <c r="C1533" t="str">
        <f>IFERROR(VLOOKUP(Table1[[#This Row],[Ticker]],[1]!Table2[[Symbol]:[Industry]],2,FALSE),"-")</f>
        <v>-</v>
      </c>
      <c r="D1533" t="s">
        <v>257</v>
      </c>
      <c r="E1533">
        <v>903.28917686</v>
      </c>
      <c r="F1533">
        <v>262.85000000000002</v>
      </c>
      <c r="G1533">
        <v>-30.217857815613701</v>
      </c>
      <c r="H1533">
        <v>-2.05970498255614</v>
      </c>
      <c r="I1533">
        <v>-9.2309834878265509</v>
      </c>
      <c r="J1533">
        <v>-0.86202183098794005</v>
      </c>
      <c r="K1533">
        <v>260.73125161505499</v>
      </c>
      <c r="L1533">
        <v>253.84300102539899</v>
      </c>
      <c r="M1533">
        <v>53.6575786022306</v>
      </c>
      <c r="N1533">
        <v>0.94542586268415896</v>
      </c>
      <c r="O1533">
        <v>24.995244435990099</v>
      </c>
      <c r="P1533">
        <v>32.6855123674911</v>
      </c>
      <c r="Q1533">
        <v>0.12903088750266301</v>
      </c>
    </row>
    <row r="1534" spans="1:17" hidden="1" x14ac:dyDescent="0.3">
      <c r="A1534" t="s">
        <v>3240</v>
      </c>
      <c r="B1534" t="s">
        <v>3241</v>
      </c>
      <c r="C1534" t="str">
        <f>IFERROR(VLOOKUP(Table1[[#This Row],[Ticker]],[1]!Table2[[Symbol]:[Industry]],2,FALSE),"-")</f>
        <v>-</v>
      </c>
      <c r="D1534" t="s">
        <v>573</v>
      </c>
      <c r="E1534">
        <v>902.55</v>
      </c>
      <c r="F1534">
        <v>300.85000000000002</v>
      </c>
      <c r="G1534">
        <v>14.5040073115052</v>
      </c>
      <c r="H1534">
        <v>6.6332805716883296</v>
      </c>
      <c r="I1534">
        <v>16.800355835440399</v>
      </c>
      <c r="J1534">
        <v>-7.4594115993583401</v>
      </c>
      <c r="K1534">
        <v>303.803142420585</v>
      </c>
      <c r="L1534">
        <v>266.01432671855599</v>
      </c>
      <c r="M1534">
        <v>33.441313704095798</v>
      </c>
      <c r="N1534">
        <v>1.47836482550795</v>
      </c>
      <c r="O1534">
        <v>18.564068472660701</v>
      </c>
      <c r="P1534">
        <v>61.703843052942702</v>
      </c>
      <c r="Q1534">
        <v>1.6116554558530002E-2</v>
      </c>
    </row>
    <row r="1535" spans="1:17" hidden="1" x14ac:dyDescent="0.3">
      <c r="A1535" t="s">
        <v>3242</v>
      </c>
      <c r="B1535" t="s">
        <v>3243</v>
      </c>
      <c r="C1535" t="str">
        <f>IFERROR(VLOOKUP(Table1[[#This Row],[Ticker]],[1]!Table2[[Symbol]:[Industry]],2,FALSE),"-")</f>
        <v>-</v>
      </c>
      <c r="D1535" t="s">
        <v>573</v>
      </c>
      <c r="E1535">
        <v>899.62417275499899</v>
      </c>
      <c r="F1535">
        <v>835.45</v>
      </c>
      <c r="G1535">
        <v>108.15764189721099</v>
      </c>
      <c r="H1535">
        <v>-22.324174101223701</v>
      </c>
      <c r="I1535">
        <v>-63.658090637152</v>
      </c>
      <c r="J1535">
        <v>-16.105761920230801</v>
      </c>
      <c r="K1535">
        <v>1172.6891091883999</v>
      </c>
      <c r="L1535">
        <v>1167.1711261676901</v>
      </c>
      <c r="M1535">
        <v>22.685988071122399</v>
      </c>
      <c r="N1535">
        <v>1.6787193420472899</v>
      </c>
      <c r="O1535">
        <v>164.45628104614201</v>
      </c>
      <c r="P1535">
        <v>159.9408836341</v>
      </c>
      <c r="Q1535">
        <v>0.20111673418895101</v>
      </c>
    </row>
    <row r="1536" spans="1:17" hidden="1" x14ac:dyDescent="0.3">
      <c r="A1536" t="s">
        <v>3244</v>
      </c>
      <c r="B1536" t="s">
        <v>3245</v>
      </c>
      <c r="C1536" t="str">
        <f>IFERROR(VLOOKUP(Table1[[#This Row],[Ticker]],[1]!Table2[[Symbol]:[Industry]],2,FALSE),"-")</f>
        <v>-</v>
      </c>
      <c r="D1536" t="s">
        <v>77</v>
      </c>
      <c r="E1536">
        <v>899.56164999999999</v>
      </c>
      <c r="F1536">
        <v>642.20000000000005</v>
      </c>
      <c r="G1536">
        <v>-12.532968098025099</v>
      </c>
      <c r="H1536">
        <v>-10.6719787563972</v>
      </c>
      <c r="I1536">
        <v>-9.5880318553799295</v>
      </c>
      <c r="J1536">
        <v>-1.8616411172828899</v>
      </c>
      <c r="K1536">
        <v>656.07960685642695</v>
      </c>
      <c r="L1536">
        <v>616.63906347481702</v>
      </c>
      <c r="M1536">
        <v>40.579832995710099</v>
      </c>
      <c r="N1536">
        <v>0.52579174294230702</v>
      </c>
      <c r="O1536">
        <v>14.4503270009342</v>
      </c>
      <c r="P1536">
        <v>32.412371134020603</v>
      </c>
      <c r="Q1536">
        <v>-7.0010354176764003E-2</v>
      </c>
    </row>
    <row r="1537" spans="1:17" hidden="1" x14ac:dyDescent="0.3">
      <c r="A1537" t="s">
        <v>3246</v>
      </c>
      <c r="B1537" t="s">
        <v>3247</v>
      </c>
      <c r="C1537" t="str">
        <f>IFERROR(VLOOKUP(Table1[[#This Row],[Ticker]],[1]!Table2[[Symbol]:[Industry]],2,FALSE),"-")</f>
        <v>-</v>
      </c>
      <c r="D1537" t="s">
        <v>496</v>
      </c>
      <c r="E1537">
        <v>896.99027757199997</v>
      </c>
      <c r="F1537">
        <v>185.96</v>
      </c>
      <c r="G1537">
        <v>-45.210788934485997</v>
      </c>
      <c r="H1537">
        <v>3.6971648503815402</v>
      </c>
      <c r="I1537">
        <v>-30.768000062412099</v>
      </c>
      <c r="J1537">
        <v>-5.8286686413870896</v>
      </c>
      <c r="K1537">
        <v>176.486311935907</v>
      </c>
      <c r="L1537">
        <v>188.143968066947</v>
      </c>
      <c r="M1537">
        <v>61.791841404742598</v>
      </c>
      <c r="N1537">
        <v>2.1724404575435798</v>
      </c>
      <c r="O1537">
        <v>54.388040438803998</v>
      </c>
      <c r="P1537">
        <v>21.701570680628201</v>
      </c>
      <c r="Q1537">
        <v>8.8223951012528001E-2</v>
      </c>
    </row>
    <row r="1538" spans="1:17" hidden="1" x14ac:dyDescent="0.3">
      <c r="A1538" t="s">
        <v>3248</v>
      </c>
      <c r="B1538" t="s">
        <v>3249</v>
      </c>
      <c r="C1538" t="str">
        <f>IFERROR(VLOOKUP(Table1[[#This Row],[Ticker]],[1]!Table2[[Symbol]:[Industry]],2,FALSE),"-")</f>
        <v>-</v>
      </c>
      <c r="D1538" t="s">
        <v>21</v>
      </c>
      <c r="E1538">
        <v>896.87238432999902</v>
      </c>
      <c r="F1538">
        <v>288.10000000000002</v>
      </c>
      <c r="G1538">
        <v>90.954418884089094</v>
      </c>
      <c r="H1538">
        <v>35.217481258341998</v>
      </c>
      <c r="I1538">
        <v>61.223531600324002</v>
      </c>
      <c r="J1538">
        <v>28.126810051378399</v>
      </c>
      <c r="K1538">
        <v>190.06367985246101</v>
      </c>
      <c r="L1538">
        <v>169.77150173779901</v>
      </c>
      <c r="M1538">
        <v>91.007364262398596</v>
      </c>
      <c r="N1538">
        <v>3.6941908802255399</v>
      </c>
      <c r="O1538">
        <v>1.70079833391183</v>
      </c>
      <c r="P1538">
        <v>141.89756507136801</v>
      </c>
      <c r="Q1538">
        <v>3.8050485008788E-2</v>
      </c>
    </row>
    <row r="1539" spans="1:17" hidden="1" x14ac:dyDescent="0.3">
      <c r="A1539" t="s">
        <v>3250</v>
      </c>
      <c r="B1539" t="s">
        <v>3251</v>
      </c>
      <c r="C1539" t="str">
        <f>IFERROR(VLOOKUP(Table1[[#This Row],[Ticker]],[1]!Table2[[Symbol]:[Industry]],2,FALSE),"-")</f>
        <v>-</v>
      </c>
      <c r="D1539" t="s">
        <v>573</v>
      </c>
      <c r="E1539">
        <v>894.94794999999999</v>
      </c>
      <c r="F1539">
        <v>81.47</v>
      </c>
      <c r="G1539">
        <v>-32.730188177406497</v>
      </c>
      <c r="H1539">
        <v>1.46285542975483</v>
      </c>
      <c r="I1539">
        <v>-16.716910264642301</v>
      </c>
      <c r="J1539">
        <v>1.7566944846853501</v>
      </c>
      <c r="K1539">
        <v>77.549392533670201</v>
      </c>
      <c r="L1539">
        <v>79.311199108602295</v>
      </c>
      <c r="M1539">
        <v>71.749419820810303</v>
      </c>
      <c r="N1539">
        <v>1.3005137928846</v>
      </c>
      <c r="O1539">
        <v>45.390941450840799</v>
      </c>
      <c r="P1539">
        <v>23.439393939393899</v>
      </c>
      <c r="Q1539">
        <v>7.9613901698059996E-3</v>
      </c>
    </row>
    <row r="1540" spans="1:17" hidden="1" x14ac:dyDescent="0.3">
      <c r="A1540" t="s">
        <v>3252</v>
      </c>
      <c r="B1540" t="s">
        <v>3253</v>
      </c>
      <c r="C1540" t="str">
        <f>IFERROR(VLOOKUP(Table1[[#This Row],[Ticker]],[1]!Table2[[Symbol]:[Industry]],2,FALSE),"-")</f>
        <v>-</v>
      </c>
      <c r="D1540" t="s">
        <v>231</v>
      </c>
      <c r="E1540">
        <v>892.89595999999995</v>
      </c>
      <c r="F1540">
        <v>2813.6</v>
      </c>
      <c r="G1540">
        <v>1070.2702650432</v>
      </c>
      <c r="H1540">
        <v>39.203855813266301</v>
      </c>
      <c r="I1540">
        <v>690.92544902993097</v>
      </c>
      <c r="J1540">
        <v>9.3300876841338596</v>
      </c>
      <c r="K1540">
        <v>1940.08752875197</v>
      </c>
      <c r="L1540">
        <v>1039.52385923883</v>
      </c>
      <c r="M1540">
        <v>98.157472825212295</v>
      </c>
      <c r="N1540">
        <v>0.249248952983392</v>
      </c>
      <c r="O1540">
        <v>0</v>
      </c>
      <c r="P1540">
        <v>1252.6923076922999</v>
      </c>
      <c r="Q1540">
        <v>0.30962315084061298</v>
      </c>
    </row>
    <row r="1541" spans="1:17" hidden="1" x14ac:dyDescent="0.3">
      <c r="A1541" t="s">
        <v>3254</v>
      </c>
      <c r="B1541" t="s">
        <v>3255</v>
      </c>
      <c r="C1541" t="str">
        <f>IFERROR(VLOOKUP(Table1[[#This Row],[Ticker]],[1]!Table2[[Symbol]:[Industry]],2,FALSE),"-")</f>
        <v>-</v>
      </c>
      <c r="D1541" t="s">
        <v>3256</v>
      </c>
      <c r="E1541">
        <v>892.71459430000004</v>
      </c>
      <c r="F1541">
        <v>324.25</v>
      </c>
      <c r="G1541">
        <v>-54.8426190355109</v>
      </c>
      <c r="H1541">
        <v>-3.4303429323925698</v>
      </c>
      <c r="I1541">
        <v>-30.684193192854099</v>
      </c>
      <c r="J1541">
        <v>-4.81107592989268</v>
      </c>
      <c r="K1541">
        <v>336.04674236421403</v>
      </c>
      <c r="L1541">
        <v>388.05603290847301</v>
      </c>
      <c r="M1541">
        <v>30.079278711178599</v>
      </c>
      <c r="N1541">
        <v>0.54642669604262895</v>
      </c>
      <c r="O1541">
        <v>121.38781804163401</v>
      </c>
      <c r="P1541">
        <v>20.9436777321894</v>
      </c>
      <c r="Q1541">
        <v>9.3281085609609998E-3</v>
      </c>
    </row>
    <row r="1542" spans="1:17" hidden="1" x14ac:dyDescent="0.3">
      <c r="A1542" t="s">
        <v>3257</v>
      </c>
      <c r="B1542" t="s">
        <v>3258</v>
      </c>
      <c r="C1542" t="str">
        <f>IFERROR(VLOOKUP(Table1[[#This Row],[Ticker]],[1]!Table2[[Symbol]:[Industry]],2,FALSE),"-")</f>
        <v>-</v>
      </c>
      <c r="D1542" t="s">
        <v>3259</v>
      </c>
      <c r="E1542">
        <v>892.01399435999997</v>
      </c>
      <c r="F1542">
        <v>861.2</v>
      </c>
      <c r="G1542">
        <v>218.668650655156</v>
      </c>
      <c r="H1542">
        <v>-1.56771536693188</v>
      </c>
      <c r="I1542">
        <v>38.127454042463199</v>
      </c>
      <c r="J1542">
        <v>-13.7376303257433</v>
      </c>
      <c r="K1542">
        <v>798.62401076517199</v>
      </c>
      <c r="L1542">
        <v>586.68453592665503</v>
      </c>
      <c r="M1542">
        <v>35.531354921607502</v>
      </c>
      <c r="N1542">
        <v>1.0813705862099701</v>
      </c>
      <c r="O1542">
        <v>23.548536925220599</v>
      </c>
      <c r="P1542">
        <v>298.70370370370301</v>
      </c>
    </row>
    <row r="1543" spans="1:17" hidden="1" x14ac:dyDescent="0.3">
      <c r="A1543" t="s">
        <v>3260</v>
      </c>
      <c r="B1543" t="s">
        <v>3261</v>
      </c>
      <c r="C1543" t="str">
        <f>IFERROR(VLOOKUP(Table1[[#This Row],[Ticker]],[1]!Table2[[Symbol]:[Industry]],2,FALSE),"-")</f>
        <v>-</v>
      </c>
      <c r="D1543" t="s">
        <v>225</v>
      </c>
      <c r="E1543">
        <v>889.51943197999901</v>
      </c>
      <c r="F1543">
        <v>846.2</v>
      </c>
      <c r="G1543">
        <v>47.278739532183302</v>
      </c>
      <c r="H1543">
        <v>-5.38834669848461</v>
      </c>
      <c r="I1543">
        <v>1.1982507644537299</v>
      </c>
      <c r="J1543">
        <v>-5.1001657955197297</v>
      </c>
      <c r="K1543">
        <v>836.58482629941705</v>
      </c>
      <c r="L1543">
        <v>739.06092910327402</v>
      </c>
      <c r="M1543">
        <v>46.952278174467402</v>
      </c>
      <c r="N1543">
        <v>0.50887701923318296</v>
      </c>
      <c r="O1543">
        <v>14.588749704561501</v>
      </c>
      <c r="P1543">
        <v>81.978494623655905</v>
      </c>
      <c r="Q1543">
        <v>0.212540657598042</v>
      </c>
    </row>
    <row r="1544" spans="1:17" hidden="1" x14ac:dyDescent="0.3">
      <c r="A1544" t="s">
        <v>3262</v>
      </c>
      <c r="B1544" t="s">
        <v>3263</v>
      </c>
      <c r="C1544" t="str">
        <f>IFERROR(VLOOKUP(Table1[[#This Row],[Ticker]],[1]!Table2[[Symbol]:[Industry]],2,FALSE),"-")</f>
        <v>-</v>
      </c>
      <c r="D1544" t="s">
        <v>298</v>
      </c>
      <c r="E1544">
        <v>886.28069409599902</v>
      </c>
      <c r="F1544">
        <v>83.36</v>
      </c>
      <c r="G1544">
        <v>-62.6770670196357</v>
      </c>
      <c r="H1544">
        <v>2.0861995741806001</v>
      </c>
      <c r="I1544">
        <v>-13.306947861879101</v>
      </c>
      <c r="J1544">
        <v>-5.5208838166469896</v>
      </c>
      <c r="K1544">
        <v>80.543315096595094</v>
      </c>
      <c r="L1544">
        <v>84.047922365106004</v>
      </c>
      <c r="M1544">
        <v>46.792080076472502</v>
      </c>
      <c r="N1544">
        <v>0.92826881986299603</v>
      </c>
      <c r="O1544">
        <v>54.030710172744698</v>
      </c>
      <c r="P1544">
        <v>39.983207388748902</v>
      </c>
      <c r="Q1544">
        <v>-2.3874166169513999E-2</v>
      </c>
    </row>
    <row r="1545" spans="1:17" hidden="1" x14ac:dyDescent="0.3">
      <c r="A1545" t="s">
        <v>3264</v>
      </c>
      <c r="B1545" t="s">
        <v>3265</v>
      </c>
      <c r="C1545" t="str">
        <f>IFERROR(VLOOKUP(Table1[[#This Row],[Ticker]],[1]!Table2[[Symbol]:[Industry]],2,FALSE),"-")</f>
        <v>-</v>
      </c>
      <c r="D1545" t="s">
        <v>535</v>
      </c>
      <c r="E1545">
        <v>882.10862760999998</v>
      </c>
      <c r="F1545">
        <v>156.1</v>
      </c>
      <c r="G1545">
        <v>84.652108260221098</v>
      </c>
      <c r="H1545">
        <v>-8.4482000752497104</v>
      </c>
      <c r="I1545">
        <v>25.549051514403899</v>
      </c>
      <c r="J1545">
        <v>-4.37255899204259</v>
      </c>
      <c r="K1545">
        <v>158.647825773812</v>
      </c>
      <c r="L1545">
        <v>131.689993345456</v>
      </c>
      <c r="M1545">
        <v>34.676413068932497</v>
      </c>
      <c r="N1545">
        <v>9.3789693431565305E-2</v>
      </c>
      <c r="O1545">
        <v>21.127482383087699</v>
      </c>
      <c r="P1545">
        <v>133.68263473053801</v>
      </c>
      <c r="Q1545">
        <v>9.8437104700324005E-2</v>
      </c>
    </row>
    <row r="1546" spans="1:17" hidden="1" x14ac:dyDescent="0.3">
      <c r="A1546" t="s">
        <v>3266</v>
      </c>
      <c r="B1546" t="s">
        <v>3267</v>
      </c>
      <c r="C1546" t="str">
        <f>IFERROR(VLOOKUP(Table1[[#This Row],[Ticker]],[1]!Table2[[Symbol]:[Industry]],2,FALSE),"-")</f>
        <v>-</v>
      </c>
      <c r="D1546" t="s">
        <v>276</v>
      </c>
      <c r="E1546">
        <v>881.45053077800003</v>
      </c>
      <c r="F1546">
        <v>97.97</v>
      </c>
      <c r="G1546">
        <v>-18.707886305642202</v>
      </c>
      <c r="H1546">
        <v>-1.9460694960210601</v>
      </c>
      <c r="I1546">
        <v>-9.2334256581116296</v>
      </c>
      <c r="J1546">
        <v>-3.2218468757807002</v>
      </c>
      <c r="K1546">
        <v>96.761117370624504</v>
      </c>
      <c r="L1546">
        <v>92.724861001816507</v>
      </c>
      <c r="M1546">
        <v>46.422526713084601</v>
      </c>
      <c r="N1546">
        <v>0.66860533010655898</v>
      </c>
      <c r="O1546">
        <v>16.3621516790854</v>
      </c>
      <c r="P1546">
        <v>29.589947089947</v>
      </c>
      <c r="Q1546">
        <v>-4.4763038164386003E-2</v>
      </c>
    </row>
    <row r="1547" spans="1:17" hidden="1" x14ac:dyDescent="0.3">
      <c r="A1547" t="s">
        <v>3268</v>
      </c>
      <c r="B1547" t="s">
        <v>3269</v>
      </c>
      <c r="C1547" t="str">
        <f>IFERROR(VLOOKUP(Table1[[#This Row],[Ticker]],[1]!Table2[[Symbol]:[Industry]],2,FALSE),"-")</f>
        <v>-</v>
      </c>
      <c r="D1547" t="s">
        <v>405</v>
      </c>
      <c r="E1547">
        <v>880.53196846499998</v>
      </c>
      <c r="F1547">
        <v>288.14999999999998</v>
      </c>
      <c r="G1547">
        <v>50.084135892652696</v>
      </c>
      <c r="H1547">
        <v>-12.977320954370599</v>
      </c>
      <c r="I1547">
        <v>-1.68395708818243</v>
      </c>
      <c r="J1547">
        <v>-6.23534418792054</v>
      </c>
      <c r="K1547">
        <v>307.750318445017</v>
      </c>
      <c r="L1547">
        <v>276.29753050912097</v>
      </c>
      <c r="M1547">
        <v>17.806494367189</v>
      </c>
      <c r="N1547">
        <v>1.68260153516599</v>
      </c>
      <c r="O1547">
        <v>29.446468853027898</v>
      </c>
      <c r="P1547">
        <v>91.844207723035893</v>
      </c>
      <c r="Q1547">
        <v>0.113707292531586</v>
      </c>
    </row>
    <row r="1548" spans="1:17" hidden="1" x14ac:dyDescent="0.3">
      <c r="A1548" t="s">
        <v>3270</v>
      </c>
      <c r="B1548" t="s">
        <v>3271</v>
      </c>
      <c r="C1548" t="str">
        <f>IFERROR(VLOOKUP(Table1[[#This Row],[Ticker]],[1]!Table2[[Symbol]:[Industry]],2,FALSE),"-")</f>
        <v>-</v>
      </c>
      <c r="D1548" t="s">
        <v>522</v>
      </c>
      <c r="E1548">
        <v>879.14023912000005</v>
      </c>
      <c r="F1548">
        <v>614.9</v>
      </c>
      <c r="G1548">
        <v>-56.522076527439197</v>
      </c>
      <c r="H1548">
        <v>-9.7323152138424707</v>
      </c>
      <c r="I1548">
        <v>-40.945274332318</v>
      </c>
      <c r="J1548">
        <v>-3.3186936228199699</v>
      </c>
      <c r="K1548">
        <v>644.42993804833498</v>
      </c>
      <c r="L1548">
        <v>708.67051242241098</v>
      </c>
      <c r="M1548">
        <v>45.284461965867898</v>
      </c>
      <c r="N1548">
        <v>1.7456616592645899</v>
      </c>
      <c r="O1548">
        <v>59.375508212717499</v>
      </c>
      <c r="P1548">
        <v>9.5492606449314206</v>
      </c>
      <c r="Q1548">
        <v>-1.1464950249680001E-3</v>
      </c>
    </row>
    <row r="1549" spans="1:17" hidden="1" x14ac:dyDescent="0.3">
      <c r="A1549" t="s">
        <v>3272</v>
      </c>
      <c r="B1549" t="s">
        <v>3273</v>
      </c>
      <c r="C1549" t="str">
        <f>IFERROR(VLOOKUP(Table1[[#This Row],[Ticker]],[1]!Table2[[Symbol]:[Industry]],2,FALSE),"-")</f>
        <v>-</v>
      </c>
      <c r="D1549" t="s">
        <v>54</v>
      </c>
      <c r="E1549">
        <v>879.10300240000004</v>
      </c>
      <c r="F1549">
        <v>39.200000000000003</v>
      </c>
      <c r="G1549">
        <v>15.9303646082138</v>
      </c>
      <c r="H1549">
        <v>26.348792405953201</v>
      </c>
      <c r="I1549">
        <v>-10.610395804085201</v>
      </c>
      <c r="J1549">
        <v>4.9188379150281598</v>
      </c>
      <c r="K1549">
        <v>33.511040066577102</v>
      </c>
      <c r="L1549">
        <v>31.711215082899599</v>
      </c>
      <c r="M1549">
        <v>68.806966776162895</v>
      </c>
      <c r="N1549">
        <v>3.7424077637903399</v>
      </c>
      <c r="O1549">
        <v>16.581632653061199</v>
      </c>
      <c r="P1549">
        <v>82.325581395348806</v>
      </c>
      <c r="Q1549">
        <v>2.4645017990291999E-2</v>
      </c>
    </row>
    <row r="1550" spans="1:17" hidden="1" x14ac:dyDescent="0.3">
      <c r="A1550" t="s">
        <v>3274</v>
      </c>
      <c r="B1550" t="s">
        <v>3275</v>
      </c>
      <c r="C1550" t="str">
        <f>IFERROR(VLOOKUP(Table1[[#This Row],[Ticker]],[1]!Table2[[Symbol]:[Industry]],2,FALSE),"-")</f>
        <v>-</v>
      </c>
      <c r="D1550" t="s">
        <v>281</v>
      </c>
      <c r="E1550">
        <v>878.80933296000001</v>
      </c>
      <c r="F1550">
        <v>548.70000000000005</v>
      </c>
      <c r="G1550">
        <v>-17.001826925292001</v>
      </c>
      <c r="H1550">
        <v>-4.5887940919753003</v>
      </c>
      <c r="I1550">
        <v>-2.1901027444267398</v>
      </c>
      <c r="J1550">
        <v>8.8768790604203604E-2</v>
      </c>
      <c r="K1550">
        <v>567.18418719880003</v>
      </c>
      <c r="L1550">
        <v>540.63731416326004</v>
      </c>
      <c r="M1550">
        <v>44.006552623939598</v>
      </c>
      <c r="N1550">
        <v>1.20254749033686</v>
      </c>
      <c r="O1550">
        <v>33.041735010023601</v>
      </c>
      <c r="P1550">
        <v>43.338557993730397</v>
      </c>
    </row>
    <row r="1551" spans="1:17" hidden="1" x14ac:dyDescent="0.3">
      <c r="A1551" t="s">
        <v>3276</v>
      </c>
      <c r="B1551" t="s">
        <v>3277</v>
      </c>
      <c r="C1551" t="str">
        <f>IFERROR(VLOOKUP(Table1[[#This Row],[Ticker]],[1]!Table2[[Symbol]:[Industry]],2,FALSE),"-")</f>
        <v>-</v>
      </c>
      <c r="D1551" t="s">
        <v>18</v>
      </c>
      <c r="E1551">
        <v>877.83650639999996</v>
      </c>
      <c r="F1551">
        <v>854</v>
      </c>
      <c r="G1551">
        <v>12.457453488980899</v>
      </c>
      <c r="H1551">
        <v>-6.1862953133449503</v>
      </c>
      <c r="I1551">
        <v>-50.801447292320603</v>
      </c>
      <c r="J1551">
        <v>-9.5591670412236294</v>
      </c>
      <c r="K1551">
        <v>922.74688337690202</v>
      </c>
      <c r="L1551">
        <v>959.67649705010501</v>
      </c>
      <c r="M1551">
        <v>37.351519589719103</v>
      </c>
      <c r="N1551">
        <v>0.63165220008087397</v>
      </c>
      <c r="O1551">
        <v>85.245901639344197</v>
      </c>
      <c r="P1551">
        <v>53.597122302158198</v>
      </c>
      <c r="Q1551">
        <v>0.20068087318814801</v>
      </c>
    </row>
    <row r="1552" spans="1:17" hidden="1" x14ac:dyDescent="0.3">
      <c r="A1552" t="s">
        <v>3278</v>
      </c>
      <c r="B1552" t="s">
        <v>3279</v>
      </c>
      <c r="C1552" t="str">
        <f>IFERROR(VLOOKUP(Table1[[#This Row],[Ticker]],[1]!Table2[[Symbol]:[Industry]],2,FALSE),"-")</f>
        <v>-</v>
      </c>
      <c r="D1552" t="s">
        <v>627</v>
      </c>
      <c r="E1552">
        <v>877.70416829999999</v>
      </c>
      <c r="F1552">
        <v>802.05</v>
      </c>
      <c r="G1552">
        <v>-19.590704385430001</v>
      </c>
      <c r="H1552">
        <v>-1.8094904347E-2</v>
      </c>
      <c r="I1552">
        <v>-22.842287727692401</v>
      </c>
      <c r="J1552">
        <v>6.4709632673108803</v>
      </c>
      <c r="K1552">
        <v>815.35417434958003</v>
      </c>
      <c r="L1552">
        <v>822.76052538050305</v>
      </c>
      <c r="M1552">
        <v>47.127934715616703</v>
      </c>
      <c r="N1552">
        <v>1.36289709838388</v>
      </c>
      <c r="O1552">
        <v>24.518421544791401</v>
      </c>
      <c r="P1552">
        <v>13.7659574468085</v>
      </c>
    </row>
    <row r="1553" spans="1:17" hidden="1" x14ac:dyDescent="0.3">
      <c r="A1553" t="s">
        <v>3280</v>
      </c>
      <c r="B1553" t="s">
        <v>3281</v>
      </c>
      <c r="C1553" t="str">
        <f>IFERROR(VLOOKUP(Table1[[#This Row],[Ticker]],[1]!Table2[[Symbol]:[Industry]],2,FALSE),"-")</f>
        <v>-</v>
      </c>
      <c r="D1553" t="s">
        <v>365</v>
      </c>
      <c r="E1553">
        <v>877.37774400000001</v>
      </c>
      <c r="F1553">
        <v>112.48</v>
      </c>
      <c r="G1553">
        <v>143.60805493973899</v>
      </c>
      <c r="H1553">
        <v>-5.6778524703323701</v>
      </c>
      <c r="I1553">
        <v>53.553428304543303</v>
      </c>
      <c r="J1553">
        <v>-5.3324496967907402</v>
      </c>
      <c r="K1553">
        <v>106.514574200795</v>
      </c>
      <c r="L1553">
        <v>82.615119504294995</v>
      </c>
      <c r="M1553">
        <v>45.481480894012797</v>
      </c>
      <c r="N1553">
        <v>0.194365011628791</v>
      </c>
      <c r="O1553">
        <v>20.910384068278798</v>
      </c>
      <c r="P1553">
        <v>191.39896373056899</v>
      </c>
      <c r="Q1553">
        <v>0.10482835104633501</v>
      </c>
    </row>
    <row r="1554" spans="1:17" hidden="1" x14ac:dyDescent="0.3">
      <c r="A1554" t="s">
        <v>3282</v>
      </c>
      <c r="B1554" t="s">
        <v>3283</v>
      </c>
      <c r="C1554" t="str">
        <f>IFERROR(VLOOKUP(Table1[[#This Row],[Ticker]],[1]!Table2[[Symbol]:[Industry]],2,FALSE),"-")</f>
        <v>-</v>
      </c>
      <c r="D1554" t="s">
        <v>741</v>
      </c>
      <c r="E1554">
        <v>875.43042120999996</v>
      </c>
      <c r="F1554">
        <v>279.16000000000003</v>
      </c>
      <c r="G1554">
        <v>0.74332943222044801</v>
      </c>
      <c r="H1554">
        <v>0.100785078309826</v>
      </c>
      <c r="I1554">
        <v>0.96864140870771198</v>
      </c>
      <c r="J1554">
        <v>0.69169086852628903</v>
      </c>
      <c r="K1554">
        <v>268.85776118691899</v>
      </c>
      <c r="L1554">
        <v>249.04692620634501</v>
      </c>
      <c r="M1554">
        <v>62.3816521735951</v>
      </c>
      <c r="N1554">
        <v>0.29243804036787802</v>
      </c>
      <c r="O1554">
        <v>2.7726035248602798</v>
      </c>
      <c r="P1554">
        <v>35.3174987881725</v>
      </c>
      <c r="Q1554">
        <v>1.7242551089885001E-2</v>
      </c>
    </row>
    <row r="1555" spans="1:17" hidden="1" x14ac:dyDescent="0.3">
      <c r="A1555" t="s">
        <v>3284</v>
      </c>
      <c r="B1555" t="s">
        <v>3285</v>
      </c>
      <c r="C1555" t="str">
        <f>IFERROR(VLOOKUP(Table1[[#This Row],[Ticker]],[1]!Table2[[Symbol]:[Industry]],2,FALSE),"-")</f>
        <v>-</v>
      </c>
      <c r="D1555" t="s">
        <v>627</v>
      </c>
      <c r="E1555">
        <v>874.93761874999996</v>
      </c>
      <c r="F1555">
        <v>1497.7</v>
      </c>
      <c r="G1555">
        <v>-4.40939618871103</v>
      </c>
      <c r="H1555">
        <v>9.9617525131071698</v>
      </c>
      <c r="I1555">
        <v>-2.8838283896938499</v>
      </c>
      <c r="J1555">
        <v>2.86151895370487</v>
      </c>
      <c r="K1555">
        <v>1449.8130773873199</v>
      </c>
      <c r="L1555">
        <v>1380.0529963036799</v>
      </c>
      <c r="M1555">
        <v>51.184387179837799</v>
      </c>
      <c r="N1555">
        <v>1.88349530349498</v>
      </c>
      <c r="O1555">
        <v>10.395940442011</v>
      </c>
      <c r="P1555">
        <v>32.539823008849503</v>
      </c>
      <c r="Q1555">
        <v>-2.8395854217277999E-2</v>
      </c>
    </row>
    <row r="1556" spans="1:17" hidden="1" x14ac:dyDescent="0.3">
      <c r="A1556" t="s">
        <v>3286</v>
      </c>
      <c r="B1556" t="s">
        <v>3287</v>
      </c>
      <c r="C1556" t="str">
        <f>IFERROR(VLOOKUP(Table1[[#This Row],[Ticker]],[1]!Table2[[Symbol]:[Industry]],2,FALSE),"-")</f>
        <v>-</v>
      </c>
      <c r="D1556" t="s">
        <v>54</v>
      </c>
      <c r="E1556">
        <v>874.01921888999902</v>
      </c>
      <c r="F1556">
        <v>302.7</v>
      </c>
      <c r="G1556">
        <v>61.941700801286999</v>
      </c>
      <c r="H1556">
        <v>21.650371353321699</v>
      </c>
      <c r="I1556">
        <v>58.444038254976398</v>
      </c>
      <c r="J1556">
        <v>-1.9518047176344699</v>
      </c>
      <c r="K1556">
        <v>248.34777563161401</v>
      </c>
      <c r="L1556">
        <v>195.43880152941199</v>
      </c>
      <c r="M1556">
        <v>61.423117011474801</v>
      </c>
      <c r="N1556">
        <v>1.2379059043405001</v>
      </c>
      <c r="O1556">
        <v>9.8447307565246103</v>
      </c>
      <c r="P1556">
        <v>109.55347871235701</v>
      </c>
      <c r="Q1556">
        <v>5.5362850486709997E-3</v>
      </c>
    </row>
    <row r="1557" spans="1:17" hidden="1" x14ac:dyDescent="0.3">
      <c r="A1557" t="s">
        <v>3288</v>
      </c>
      <c r="B1557" t="s">
        <v>3289</v>
      </c>
      <c r="C1557" t="str">
        <f>IFERROR(VLOOKUP(Table1[[#This Row],[Ticker]],[1]!Table2[[Symbol]:[Industry]],2,FALSE),"-")</f>
        <v>-</v>
      </c>
      <c r="D1557" t="s">
        <v>46</v>
      </c>
      <c r="E1557">
        <v>872.90503036999996</v>
      </c>
      <c r="F1557">
        <v>354.7</v>
      </c>
      <c r="G1557">
        <v>332.686861344813</v>
      </c>
      <c r="H1557">
        <v>48.177179863959999</v>
      </c>
      <c r="I1557">
        <v>21.906654896308801</v>
      </c>
      <c r="J1557">
        <v>-9.6208332343754694</v>
      </c>
      <c r="K1557">
        <v>285.46722179315202</v>
      </c>
      <c r="L1557">
        <v>270.85801368359</v>
      </c>
      <c r="M1557">
        <v>60.745085491964197</v>
      </c>
      <c r="N1557">
        <v>1.67284781516825</v>
      </c>
      <c r="O1557">
        <v>31.2235692134198</v>
      </c>
      <c r="P1557">
        <v>385.890410958904</v>
      </c>
    </row>
    <row r="1558" spans="1:17" hidden="1" x14ac:dyDescent="0.3">
      <c r="A1558" t="s">
        <v>3290</v>
      </c>
      <c r="B1558" t="s">
        <v>3291</v>
      </c>
      <c r="C1558" t="str">
        <f>IFERROR(VLOOKUP(Table1[[#This Row],[Ticker]],[1]!Table2[[Symbol]:[Industry]],2,FALSE),"-")</f>
        <v>-</v>
      </c>
      <c r="D1558" t="s">
        <v>257</v>
      </c>
      <c r="E1558">
        <v>872.52074800000003</v>
      </c>
      <c r="F1558">
        <v>540.1</v>
      </c>
      <c r="G1558">
        <v>-6.55802167616792</v>
      </c>
      <c r="H1558">
        <v>-15.485628646678199</v>
      </c>
      <c r="I1558">
        <v>-27.7575518940533</v>
      </c>
      <c r="J1558">
        <v>-5.0719454951100804</v>
      </c>
      <c r="K1558">
        <v>582.04899579493997</v>
      </c>
      <c r="L1558">
        <v>574.88823318798097</v>
      </c>
      <c r="M1558">
        <v>38.703588364196499</v>
      </c>
      <c r="N1558">
        <v>0.75165955330270895</v>
      </c>
      <c r="O1558">
        <v>57.433808553971403</v>
      </c>
      <c r="P1558">
        <v>42.243876744798499</v>
      </c>
      <c r="Q1558">
        <v>4.9591673556517002E-2</v>
      </c>
    </row>
    <row r="1559" spans="1:17" hidden="1" x14ac:dyDescent="0.3">
      <c r="A1559" t="s">
        <v>3292</v>
      </c>
      <c r="B1559" t="s">
        <v>3293</v>
      </c>
      <c r="C1559" t="str">
        <f>IFERROR(VLOOKUP(Table1[[#This Row],[Ticker]],[1]!Table2[[Symbol]:[Industry]],2,FALSE),"-")</f>
        <v>-</v>
      </c>
      <c r="D1559" t="s">
        <v>950</v>
      </c>
      <c r="E1559">
        <v>870.68799999999999</v>
      </c>
      <c r="F1559">
        <v>2720.9</v>
      </c>
      <c r="G1559">
        <v>37.374089002999597</v>
      </c>
      <c r="H1559">
        <v>8.8042175286346894E-3</v>
      </c>
      <c r="I1559">
        <v>44.997413766597198</v>
      </c>
      <c r="J1559">
        <v>-11.142179608822399</v>
      </c>
      <c r="K1559">
        <v>2610.5169538397199</v>
      </c>
      <c r="L1559">
        <v>2170.6404527899599</v>
      </c>
      <c r="M1559">
        <v>40.878016234633598</v>
      </c>
      <c r="N1559">
        <v>1.1109448208446999</v>
      </c>
      <c r="O1559">
        <v>9.8901098901098692</v>
      </c>
      <c r="P1559">
        <v>80.108558946183805</v>
      </c>
      <c r="Q1559">
        <v>-1.8277325504858E-2</v>
      </c>
    </row>
    <row r="1560" spans="1:17" hidden="1" x14ac:dyDescent="0.3">
      <c r="A1560" t="s">
        <v>3294</v>
      </c>
      <c r="B1560" t="s">
        <v>3295</v>
      </c>
      <c r="C1560" t="str">
        <f>IFERROR(VLOOKUP(Table1[[#This Row],[Ticker]],[1]!Table2[[Symbol]:[Industry]],2,FALSE),"-")</f>
        <v>-</v>
      </c>
      <c r="D1560" t="s">
        <v>538</v>
      </c>
      <c r="E1560">
        <v>868.49564693399998</v>
      </c>
      <c r="F1560">
        <v>81.39</v>
      </c>
      <c r="G1560">
        <v>-47.812247530603102</v>
      </c>
      <c r="H1560">
        <v>-8.3773011913472004</v>
      </c>
      <c r="I1560">
        <v>-18.4855119185798</v>
      </c>
      <c r="J1560">
        <v>-10.5212077994236</v>
      </c>
      <c r="K1560">
        <v>83.359344792675202</v>
      </c>
      <c r="L1560">
        <v>85.611318889773997</v>
      </c>
      <c r="M1560">
        <v>38.161662529225097</v>
      </c>
      <c r="N1560">
        <v>1.18131711124644</v>
      </c>
      <c r="O1560">
        <v>28.2712863988205</v>
      </c>
      <c r="P1560">
        <v>14.472573839662401</v>
      </c>
    </row>
    <row r="1561" spans="1:17" hidden="1" x14ac:dyDescent="0.3">
      <c r="A1561" t="s">
        <v>3296</v>
      </c>
      <c r="B1561" t="s">
        <v>3297</v>
      </c>
      <c r="C1561" t="str">
        <f>IFERROR(VLOOKUP(Table1[[#This Row],[Ticker]],[1]!Table2[[Symbol]:[Industry]],2,FALSE),"-")</f>
        <v>-</v>
      </c>
      <c r="D1561" t="s">
        <v>384</v>
      </c>
      <c r="E1561">
        <v>865.46964746799995</v>
      </c>
      <c r="F1561">
        <v>205.78</v>
      </c>
      <c r="G1561">
        <v>-2.5294994692655601</v>
      </c>
      <c r="H1561">
        <v>-8.3521974540177304</v>
      </c>
      <c r="I1561">
        <v>-16.168167419469999</v>
      </c>
      <c r="J1561">
        <v>-2.6392531874177698</v>
      </c>
      <c r="K1561">
        <v>205.22621580283399</v>
      </c>
      <c r="L1561">
        <v>193.669420460428</v>
      </c>
      <c r="M1561">
        <v>53.629717095260403</v>
      </c>
      <c r="N1561">
        <v>0.41832485278180398</v>
      </c>
      <c r="O1561">
        <v>25.376615803284999</v>
      </c>
      <c r="P1561">
        <v>52.091648189209103</v>
      </c>
      <c r="Q1561">
        <v>5.5139900315846001E-2</v>
      </c>
    </row>
    <row r="1562" spans="1:17" hidden="1" x14ac:dyDescent="0.3">
      <c r="A1562" t="s">
        <v>3298</v>
      </c>
      <c r="B1562" t="s">
        <v>3299</v>
      </c>
      <c r="C1562" t="str">
        <f>IFERROR(VLOOKUP(Table1[[#This Row],[Ticker]],[1]!Table2[[Symbol]:[Industry]],2,FALSE),"-")</f>
        <v>-</v>
      </c>
      <c r="D1562" t="s">
        <v>138</v>
      </c>
      <c r="E1562">
        <v>861.51879236800005</v>
      </c>
      <c r="F1562">
        <v>64.180000000000007</v>
      </c>
      <c r="G1562">
        <v>84.582918434437801</v>
      </c>
      <c r="H1562">
        <v>40.785325918444997</v>
      </c>
      <c r="I1562">
        <v>29.820602374918401</v>
      </c>
      <c r="J1562">
        <v>-0.27926256828079798</v>
      </c>
      <c r="K1562">
        <v>53.913924700107003</v>
      </c>
      <c r="L1562">
        <v>45.223688365613803</v>
      </c>
      <c r="M1562">
        <v>57.775610405459503</v>
      </c>
      <c r="N1562">
        <v>1.61244425442714</v>
      </c>
      <c r="O1562">
        <v>8.2112807728264201</v>
      </c>
      <c r="P1562">
        <v>137.70370370370301</v>
      </c>
      <c r="Q1562">
        <v>0.12052130153682999</v>
      </c>
    </row>
    <row r="1563" spans="1:17" hidden="1" x14ac:dyDescent="0.3">
      <c r="A1563" t="s">
        <v>3300</v>
      </c>
      <c r="B1563" t="s">
        <v>3301</v>
      </c>
      <c r="C1563" t="str">
        <f>IFERROR(VLOOKUP(Table1[[#This Row],[Ticker]],[1]!Table2[[Symbol]:[Industry]],2,FALSE),"-")</f>
        <v>-</v>
      </c>
      <c r="D1563" t="s">
        <v>204</v>
      </c>
      <c r="E1563">
        <v>857.63583000000006</v>
      </c>
      <c r="F1563">
        <v>580.70000000000005</v>
      </c>
      <c r="G1563">
        <v>-6.3416114337745704</v>
      </c>
      <c r="H1563">
        <v>-1.52932912319292</v>
      </c>
      <c r="I1563">
        <v>22.622270350101299</v>
      </c>
      <c r="J1563">
        <v>-6.6996856306222297</v>
      </c>
      <c r="K1563">
        <v>558.90301682995698</v>
      </c>
      <c r="L1563">
        <v>476.117394785908</v>
      </c>
      <c r="M1563">
        <v>43.7185756581856</v>
      </c>
      <c r="N1563">
        <v>1.22097593045765</v>
      </c>
      <c r="O1563">
        <v>15.377992078525899</v>
      </c>
      <c r="P1563">
        <v>54.853333333333303</v>
      </c>
      <c r="Q1563">
        <v>6.8323548672897999E-2</v>
      </c>
    </row>
    <row r="1564" spans="1:17" hidden="1" x14ac:dyDescent="0.3">
      <c r="A1564" t="s">
        <v>3302</v>
      </c>
      <c r="B1564" t="s">
        <v>3303</v>
      </c>
      <c r="C1564" t="str">
        <f>IFERROR(VLOOKUP(Table1[[#This Row],[Ticker]],[1]!Table2[[Symbol]:[Industry]],2,FALSE),"-")</f>
        <v>-</v>
      </c>
      <c r="D1564" t="s">
        <v>132</v>
      </c>
      <c r="E1564">
        <v>854.72372231999998</v>
      </c>
      <c r="F1564">
        <v>833.2</v>
      </c>
      <c r="G1564">
        <v>88.995479827240501</v>
      </c>
      <c r="H1564">
        <v>-5.3359110674275696</v>
      </c>
      <c r="I1564">
        <v>14.129423578872901</v>
      </c>
      <c r="J1564">
        <v>-9.4706383055676007</v>
      </c>
      <c r="K1564">
        <v>826.776158290951</v>
      </c>
      <c r="L1564">
        <v>694.62418219692995</v>
      </c>
      <c r="M1564">
        <v>41.879508834634798</v>
      </c>
      <c r="N1564">
        <v>0.49300234652824798</v>
      </c>
      <c r="O1564">
        <v>17.222755640902498</v>
      </c>
      <c r="P1564">
        <v>131.444444444444</v>
      </c>
      <c r="Q1564">
        <v>0.15489330063009801</v>
      </c>
    </row>
    <row r="1565" spans="1:17" hidden="1" x14ac:dyDescent="0.3">
      <c r="A1565" t="s">
        <v>3304</v>
      </c>
      <c r="B1565" t="s">
        <v>3305</v>
      </c>
      <c r="C1565" t="str">
        <f>IFERROR(VLOOKUP(Table1[[#This Row],[Ticker]],[1]!Table2[[Symbol]:[Industry]],2,FALSE),"-")</f>
        <v>-</v>
      </c>
      <c r="D1565" t="s">
        <v>118</v>
      </c>
      <c r="E1565">
        <v>852.2355</v>
      </c>
      <c r="F1565">
        <v>484.5</v>
      </c>
      <c r="G1565">
        <v>16.1761656706724</v>
      </c>
      <c r="H1565">
        <v>42.588073506611799</v>
      </c>
      <c r="I1565">
        <v>8.9418607978092908</v>
      </c>
      <c r="J1565">
        <v>5.9358409342558698</v>
      </c>
      <c r="K1565">
        <v>381.33387789761002</v>
      </c>
      <c r="L1565">
        <v>340.21329784618001</v>
      </c>
      <c r="M1565">
        <v>73.152481335212897</v>
      </c>
      <c r="N1565">
        <v>1.8998900526589799</v>
      </c>
      <c r="O1565">
        <v>2.1465428276573801</v>
      </c>
      <c r="P1565">
        <v>92.529306576594394</v>
      </c>
    </row>
    <row r="1566" spans="1:17" hidden="1" x14ac:dyDescent="0.3">
      <c r="A1566" t="s">
        <v>3306</v>
      </c>
      <c r="B1566" t="s">
        <v>3307</v>
      </c>
      <c r="C1566" t="str">
        <f>IFERROR(VLOOKUP(Table1[[#This Row],[Ticker]],[1]!Table2[[Symbol]:[Industry]],2,FALSE),"-")</f>
        <v>-</v>
      </c>
      <c r="D1566" t="s">
        <v>156</v>
      </c>
      <c r="E1566">
        <v>850.51597849500001</v>
      </c>
      <c r="F1566">
        <v>989.15</v>
      </c>
      <c r="G1566">
        <v>-62.353013954283902</v>
      </c>
      <c r="H1566">
        <v>-10.146276480953199</v>
      </c>
      <c r="I1566">
        <v>-21.9579192417062</v>
      </c>
      <c r="J1566">
        <v>-3.1439138650615202</v>
      </c>
      <c r="K1566">
        <v>1040.4868279068501</v>
      </c>
      <c r="L1566">
        <v>1130.8540317116299</v>
      </c>
      <c r="M1566">
        <v>39.985900469000597</v>
      </c>
      <c r="N1566">
        <v>0.96650013857487804</v>
      </c>
      <c r="O1566">
        <v>63.2714957286559</v>
      </c>
      <c r="P1566">
        <v>9.6983475657091898</v>
      </c>
      <c r="Q1566">
        <v>8.9494977537612999E-2</v>
      </c>
    </row>
    <row r="1567" spans="1:17" hidden="1" x14ac:dyDescent="0.3">
      <c r="A1567" t="s">
        <v>3308</v>
      </c>
      <c r="B1567" t="s">
        <v>3309</v>
      </c>
      <c r="C1567" t="str">
        <f>IFERROR(VLOOKUP(Table1[[#This Row],[Ticker]],[1]!Table2[[Symbol]:[Industry]],2,FALSE),"-")</f>
        <v>-</v>
      </c>
      <c r="D1567" t="s">
        <v>384</v>
      </c>
      <c r="E1567">
        <v>845.84281320000002</v>
      </c>
      <c r="F1567">
        <v>87.21</v>
      </c>
      <c r="G1567">
        <v>-3.9487743375643198</v>
      </c>
      <c r="H1567">
        <v>3.58733806108989</v>
      </c>
      <c r="I1567">
        <v>-3.26215204823519</v>
      </c>
      <c r="J1567">
        <v>-4.0553334485511403</v>
      </c>
      <c r="K1567">
        <v>82.184474242895504</v>
      </c>
      <c r="L1567">
        <v>75.5488043342027</v>
      </c>
      <c r="M1567">
        <v>50.076708235923398</v>
      </c>
      <c r="N1567">
        <v>1.7064174718378999</v>
      </c>
      <c r="O1567">
        <v>14.505217291595001</v>
      </c>
      <c r="P1567">
        <v>47.065767284991502</v>
      </c>
      <c r="Q1567">
        <v>3.0979450063398001E-2</v>
      </c>
    </row>
    <row r="1568" spans="1:17" hidden="1" x14ac:dyDescent="0.3">
      <c r="A1568" t="s">
        <v>3310</v>
      </c>
      <c r="B1568" t="s">
        <v>3311</v>
      </c>
      <c r="C1568" t="str">
        <f>IFERROR(VLOOKUP(Table1[[#This Row],[Ticker]],[1]!Table2[[Symbol]:[Industry]],2,FALSE),"-")</f>
        <v>-</v>
      </c>
      <c r="D1568" t="s">
        <v>257</v>
      </c>
      <c r="E1568">
        <v>845.63769680999997</v>
      </c>
      <c r="F1568">
        <v>2147.1</v>
      </c>
      <c r="G1568">
        <v>179.55987312586299</v>
      </c>
      <c r="H1568">
        <v>41.602218660751802</v>
      </c>
      <c r="I1568">
        <v>46.095961131357399</v>
      </c>
      <c r="J1568">
        <v>-1.2799833201691799</v>
      </c>
      <c r="K1568">
        <v>1750.6217210034499</v>
      </c>
      <c r="L1568">
        <v>1344.7274104841499</v>
      </c>
      <c r="M1568">
        <v>64.402061904563396</v>
      </c>
      <c r="N1568">
        <v>2.1784150274486</v>
      </c>
      <c r="O1568">
        <v>12.3189418285128</v>
      </c>
      <c r="P1568">
        <v>257.254575707154</v>
      </c>
      <c r="Q1568">
        <v>0.19601501316816899</v>
      </c>
    </row>
    <row r="1569" spans="1:17" hidden="1" x14ac:dyDescent="0.3">
      <c r="A1569" t="s">
        <v>3312</v>
      </c>
      <c r="B1569" t="s">
        <v>3313</v>
      </c>
      <c r="C1569" t="str">
        <f>IFERROR(VLOOKUP(Table1[[#This Row],[Ticker]],[1]!Table2[[Symbol]:[Industry]],2,FALSE),"-")</f>
        <v>-</v>
      </c>
      <c r="D1569" t="s">
        <v>384</v>
      </c>
      <c r="E1569">
        <v>845.16122497499998</v>
      </c>
      <c r="F1569">
        <v>543.15</v>
      </c>
      <c r="G1569">
        <v>-56.253313320843397</v>
      </c>
      <c r="H1569">
        <v>-15.2852536466782</v>
      </c>
      <c r="I1569">
        <v>-22.132506058457899</v>
      </c>
      <c r="J1569">
        <v>-4.2545541907622404</v>
      </c>
      <c r="K1569">
        <v>598.20171377065697</v>
      </c>
      <c r="L1569">
        <v>632.51767173059704</v>
      </c>
      <c r="M1569">
        <v>33.836772396064603</v>
      </c>
      <c r="N1569">
        <v>0.53110509296171304</v>
      </c>
      <c r="O1569">
        <v>43.339777225444102</v>
      </c>
      <c r="P1569">
        <v>10.194765672550201</v>
      </c>
      <c r="Q1569">
        <v>-7.7696875919345001E-2</v>
      </c>
    </row>
    <row r="1570" spans="1:17" hidden="1" x14ac:dyDescent="0.3">
      <c r="A1570" t="s">
        <v>3314</v>
      </c>
      <c r="B1570" t="s">
        <v>3315</v>
      </c>
      <c r="C1570" t="str">
        <f>IFERROR(VLOOKUP(Table1[[#This Row],[Ticker]],[1]!Table2[[Symbol]:[Industry]],2,FALSE),"-")</f>
        <v>-</v>
      </c>
      <c r="D1570" t="s">
        <v>77</v>
      </c>
      <c r="E1570">
        <v>843.19073672000002</v>
      </c>
      <c r="F1570">
        <v>91.48</v>
      </c>
      <c r="G1570">
        <v>-39.715293713049597</v>
      </c>
      <c r="H1570">
        <v>-6.4603649138771102</v>
      </c>
      <c r="I1570">
        <v>-19.850850497512599</v>
      </c>
      <c r="J1570">
        <v>-5.5436179215421602</v>
      </c>
      <c r="K1570">
        <v>94.439783427144704</v>
      </c>
      <c r="L1570">
        <v>93.933905142062798</v>
      </c>
      <c r="M1570">
        <v>36.7715315675932</v>
      </c>
      <c r="N1570">
        <v>0.32855744567890799</v>
      </c>
      <c r="O1570">
        <v>52.164407520769501</v>
      </c>
      <c r="P1570">
        <v>20.368421052631501</v>
      </c>
      <c r="Q1570">
        <v>-5.1363851809341998E-2</v>
      </c>
    </row>
    <row r="1571" spans="1:17" hidden="1" x14ac:dyDescent="0.3">
      <c r="A1571" t="s">
        <v>3316</v>
      </c>
      <c r="B1571" t="s">
        <v>3317</v>
      </c>
      <c r="C1571" t="str">
        <f>IFERROR(VLOOKUP(Table1[[#This Row],[Ticker]],[1]!Table2[[Symbol]:[Industry]],2,FALSE),"-")</f>
        <v>-</v>
      </c>
      <c r="D1571" t="s">
        <v>573</v>
      </c>
      <c r="E1571">
        <v>841.10334291000004</v>
      </c>
      <c r="F1571">
        <v>260.10000000000002</v>
      </c>
      <c r="G1571">
        <v>-8.7223140760765698</v>
      </c>
      <c r="H1571">
        <v>-0.36883499588463198</v>
      </c>
      <c r="I1571">
        <v>24.223279048015101</v>
      </c>
      <c r="J1571">
        <v>-0.93936604492484799</v>
      </c>
      <c r="K1571">
        <v>238.372333822326</v>
      </c>
      <c r="L1571">
        <v>209.91142440797</v>
      </c>
      <c r="M1571">
        <v>54.738053601560701</v>
      </c>
      <c r="N1571">
        <v>0.87770520348891701</v>
      </c>
      <c r="O1571">
        <v>7.65090349865436</v>
      </c>
      <c r="P1571">
        <v>67.644215275539807</v>
      </c>
      <c r="Q1571">
        <v>3.2327649048830001E-3</v>
      </c>
    </row>
    <row r="1572" spans="1:17" hidden="1" x14ac:dyDescent="0.3">
      <c r="A1572" t="s">
        <v>3318</v>
      </c>
      <c r="B1572" t="s">
        <v>3319</v>
      </c>
      <c r="C1572" t="str">
        <f>IFERROR(VLOOKUP(Table1[[#This Row],[Ticker]],[1]!Table2[[Symbol]:[Industry]],2,FALSE),"-")</f>
        <v>-</v>
      </c>
      <c r="D1572" t="s">
        <v>231</v>
      </c>
      <c r="E1572">
        <v>840.80799608999996</v>
      </c>
      <c r="F1572">
        <v>1583.85</v>
      </c>
      <c r="G1572">
        <v>-31.894404504298699</v>
      </c>
      <c r="H1572">
        <v>-5.2272044042540404</v>
      </c>
      <c r="I1572">
        <v>-24.0872747667662</v>
      </c>
      <c r="J1572">
        <v>-5.7567481619354899</v>
      </c>
      <c r="K1572">
        <v>1655.3606045156801</v>
      </c>
      <c r="L1572">
        <v>1613.7142315056701</v>
      </c>
      <c r="M1572">
        <v>42.511195027874102</v>
      </c>
      <c r="N1572">
        <v>0.47004285435184601</v>
      </c>
      <c r="O1572">
        <v>27.853016384127201</v>
      </c>
      <c r="P1572">
        <v>22.475255180946402</v>
      </c>
      <c r="Q1572">
        <v>0.135897155530181</v>
      </c>
    </row>
    <row r="1573" spans="1:17" hidden="1" x14ac:dyDescent="0.3">
      <c r="A1573" t="s">
        <v>3320</v>
      </c>
      <c r="B1573" t="s">
        <v>3321</v>
      </c>
      <c r="C1573" t="str">
        <f>IFERROR(VLOOKUP(Table1[[#This Row],[Ticker]],[1]!Table2[[Symbol]:[Industry]],2,FALSE),"-")</f>
        <v>-</v>
      </c>
      <c r="D1573" t="s">
        <v>357</v>
      </c>
      <c r="E1573">
        <v>840.80294400000002</v>
      </c>
      <c r="F1573">
        <v>8.59</v>
      </c>
      <c r="G1573">
        <v>58.725297794208402</v>
      </c>
      <c r="H1573">
        <v>-6.1370319615954303</v>
      </c>
      <c r="I1573">
        <v>-54.524891106122404</v>
      </c>
      <c r="J1573">
        <v>-3.6475334010451301</v>
      </c>
      <c r="K1573">
        <v>9.0153086147282995</v>
      </c>
      <c r="L1573">
        <v>8.2526973315150496</v>
      </c>
      <c r="M1573">
        <v>29.835103488282702</v>
      </c>
      <c r="N1573">
        <v>0.65270473506828597</v>
      </c>
      <c r="O1573">
        <v>81.024447031431905</v>
      </c>
      <c r="P1573">
        <v>114.75</v>
      </c>
      <c r="Q1573">
        <v>0.18287676272912501</v>
      </c>
    </row>
    <row r="1574" spans="1:17" hidden="1" x14ac:dyDescent="0.3">
      <c r="A1574" t="s">
        <v>3322</v>
      </c>
      <c r="B1574" t="s">
        <v>3323</v>
      </c>
      <c r="C1574" t="str">
        <f>IFERROR(VLOOKUP(Table1[[#This Row],[Ticker]],[1]!Table2[[Symbol]:[Industry]],2,FALSE),"-")</f>
        <v>-</v>
      </c>
      <c r="D1574" t="s">
        <v>138</v>
      </c>
      <c r="E1574">
        <v>835.73724948500001</v>
      </c>
      <c r="F1574">
        <v>399.65</v>
      </c>
      <c r="G1574">
        <v>92.580328557317202</v>
      </c>
      <c r="H1574">
        <v>3.0808758673949801</v>
      </c>
      <c r="I1574">
        <v>30.052796114766899</v>
      </c>
      <c r="J1574">
        <v>0.35973033257751102</v>
      </c>
      <c r="K1574">
        <v>375.03021786909699</v>
      </c>
      <c r="L1574">
        <v>310.08373162179601</v>
      </c>
      <c r="M1574">
        <v>59.7648360861578</v>
      </c>
      <c r="N1574">
        <v>0.80272597226430797</v>
      </c>
      <c r="O1574">
        <v>4.7041161015888902</v>
      </c>
      <c r="P1574">
        <v>124.39640651319399</v>
      </c>
      <c r="Q1574">
        <v>0.10574187789979</v>
      </c>
    </row>
    <row r="1575" spans="1:17" hidden="1" x14ac:dyDescent="0.3">
      <c r="A1575" t="s">
        <v>3324</v>
      </c>
      <c r="B1575" t="s">
        <v>3325</v>
      </c>
      <c r="C1575" t="str">
        <f>IFERROR(VLOOKUP(Table1[[#This Row],[Ticker]],[1]!Table2[[Symbol]:[Industry]],2,FALSE),"-")</f>
        <v>-</v>
      </c>
      <c r="D1575" t="s">
        <v>640</v>
      </c>
      <c r="E1575">
        <v>833.309030162</v>
      </c>
      <c r="F1575">
        <v>35.770000000000003</v>
      </c>
      <c r="G1575">
        <v>-30.566606407292301</v>
      </c>
      <c r="H1575">
        <v>-7.8280702051198503</v>
      </c>
      <c r="I1575">
        <v>-2.3883950857668901</v>
      </c>
      <c r="J1575">
        <v>-3.4874044323081401</v>
      </c>
      <c r="K1575">
        <v>37.481644745159599</v>
      </c>
      <c r="L1575">
        <v>33.372863676572599</v>
      </c>
      <c r="M1575">
        <v>37.870638515474099</v>
      </c>
      <c r="N1575">
        <v>0.151148592019546</v>
      </c>
      <c r="O1575">
        <v>47.3301649426894</v>
      </c>
      <c r="P1575">
        <v>53.8494623655914</v>
      </c>
      <c r="Q1575">
        <v>-2.7179956029175001E-2</v>
      </c>
    </row>
    <row r="1576" spans="1:17" hidden="1" x14ac:dyDescent="0.3">
      <c r="A1576" t="s">
        <v>3326</v>
      </c>
      <c r="B1576" t="s">
        <v>3327</v>
      </c>
      <c r="C1576" t="str">
        <f>IFERROR(VLOOKUP(Table1[[#This Row],[Ticker]],[1]!Table2[[Symbol]:[Industry]],2,FALSE),"-")</f>
        <v>-</v>
      </c>
      <c r="D1576" t="s">
        <v>959</v>
      </c>
      <c r="E1576">
        <v>831.61767961999999</v>
      </c>
      <c r="F1576">
        <v>445.9</v>
      </c>
      <c r="G1576">
        <v>-8.0057469131352299</v>
      </c>
      <c r="H1576">
        <v>24.0170865244346</v>
      </c>
      <c r="I1576">
        <v>26.514242094858801</v>
      </c>
      <c r="J1576">
        <v>3.1767476424719301</v>
      </c>
      <c r="K1576">
        <v>379.55470816153502</v>
      </c>
      <c r="L1576">
        <v>346.37131079871199</v>
      </c>
      <c r="M1576">
        <v>61.499035744998402</v>
      </c>
      <c r="N1576">
        <v>3.34662586941523</v>
      </c>
      <c r="O1576">
        <v>9.8901098901098994</v>
      </c>
      <c r="P1576">
        <v>87.352941176470594</v>
      </c>
      <c r="Q1576">
        <v>9.5021516147691998E-2</v>
      </c>
    </row>
    <row r="1577" spans="1:17" hidden="1" x14ac:dyDescent="0.3">
      <c r="A1577" t="s">
        <v>3328</v>
      </c>
      <c r="B1577" t="s">
        <v>3329</v>
      </c>
      <c r="C1577" t="str">
        <f>IFERROR(VLOOKUP(Table1[[#This Row],[Ticker]],[1]!Table2[[Symbol]:[Industry]],2,FALSE),"-")</f>
        <v>-</v>
      </c>
      <c r="D1577" t="s">
        <v>627</v>
      </c>
      <c r="E1577">
        <v>829.94208800000001</v>
      </c>
      <c r="F1577">
        <v>431.65</v>
      </c>
      <c r="G1577">
        <v>28.774935369144998</v>
      </c>
      <c r="H1577">
        <v>-0.81966990566684805</v>
      </c>
      <c r="I1577">
        <v>4.8320665766640802</v>
      </c>
      <c r="J1577">
        <v>3.3444582903788702</v>
      </c>
      <c r="K1577">
        <v>409.75326640558802</v>
      </c>
      <c r="L1577">
        <v>364.64770557629998</v>
      </c>
      <c r="M1577">
        <v>72.461956862739498</v>
      </c>
      <c r="N1577">
        <v>1.6551882084717</v>
      </c>
      <c r="O1577">
        <v>6.5678211513958002</v>
      </c>
      <c r="P1577">
        <v>90.911101282618304</v>
      </c>
    </row>
    <row r="1578" spans="1:17" hidden="1" x14ac:dyDescent="0.3">
      <c r="A1578" t="s">
        <v>3330</v>
      </c>
      <c r="B1578" t="s">
        <v>3331</v>
      </c>
      <c r="C1578" t="str">
        <f>IFERROR(VLOOKUP(Table1[[#This Row],[Ticker]],[1]!Table2[[Symbol]:[Industry]],2,FALSE),"-")</f>
        <v>-</v>
      </c>
      <c r="D1578" t="s">
        <v>538</v>
      </c>
      <c r="E1578">
        <v>829.63919999999996</v>
      </c>
      <c r="F1578">
        <v>1329.55</v>
      </c>
      <c r="G1578">
        <v>-8.6569072530499795</v>
      </c>
      <c r="H1578">
        <v>-5.6220466366678403</v>
      </c>
      <c r="I1578">
        <v>26.493269462069499</v>
      </c>
      <c r="J1578">
        <v>0.134691005644065</v>
      </c>
      <c r="K1578">
        <v>1290.37726388791</v>
      </c>
      <c r="L1578">
        <v>1128.3228155337899</v>
      </c>
      <c r="M1578">
        <v>47.202454130010999</v>
      </c>
      <c r="N1578">
        <v>0.368673486749788</v>
      </c>
      <c r="O1578">
        <v>18.009852957767599</v>
      </c>
      <c r="P1578">
        <v>66.193749999999895</v>
      </c>
      <c r="Q1578">
        <v>2.7590593230849E-2</v>
      </c>
    </row>
    <row r="1579" spans="1:17" hidden="1" x14ac:dyDescent="0.3">
      <c r="A1579" t="s">
        <v>3332</v>
      </c>
      <c r="B1579" t="s">
        <v>3333</v>
      </c>
      <c r="C1579" t="str">
        <f>IFERROR(VLOOKUP(Table1[[#This Row],[Ticker]],[1]!Table2[[Symbol]:[Industry]],2,FALSE),"-")</f>
        <v>-</v>
      </c>
      <c r="D1579" t="s">
        <v>410</v>
      </c>
      <c r="E1579">
        <v>828.94194555000001</v>
      </c>
      <c r="F1579">
        <v>572.35</v>
      </c>
      <c r="G1579">
        <v>181.417082200278</v>
      </c>
      <c r="H1579">
        <v>-2.51960709681188</v>
      </c>
      <c r="I1579">
        <v>50.009552511871398</v>
      </c>
      <c r="J1579">
        <v>1.7171822362809299</v>
      </c>
      <c r="K1579">
        <v>525.10409265906196</v>
      </c>
      <c r="M1579">
        <v>51.0072028325744</v>
      </c>
      <c r="N1579">
        <v>0.636269624894237</v>
      </c>
      <c r="O1579">
        <v>9.1989167467458604</v>
      </c>
      <c r="P1579">
        <v>263.16624365482198</v>
      </c>
    </row>
    <row r="1580" spans="1:17" hidden="1" x14ac:dyDescent="0.3">
      <c r="A1580" t="s">
        <v>3334</v>
      </c>
      <c r="B1580" t="s">
        <v>3335</v>
      </c>
      <c r="C1580" t="str">
        <f>IFERROR(VLOOKUP(Table1[[#This Row],[Ticker]],[1]!Table2[[Symbol]:[Industry]],2,FALSE),"-")</f>
        <v>-</v>
      </c>
      <c r="D1580" t="s">
        <v>257</v>
      </c>
      <c r="E1580">
        <v>827.15112720000002</v>
      </c>
      <c r="F1580">
        <v>170.55</v>
      </c>
      <c r="G1580">
        <v>1.7856545229069301</v>
      </c>
      <c r="H1580">
        <v>-10.6117672772784</v>
      </c>
      <c r="I1580">
        <v>12.0763916357132</v>
      </c>
      <c r="J1580">
        <v>-3.0549963425677</v>
      </c>
      <c r="K1580">
        <v>170.82513997125599</v>
      </c>
      <c r="L1580">
        <v>143.818463274994</v>
      </c>
      <c r="M1580">
        <v>32.971852045335297</v>
      </c>
      <c r="N1580">
        <v>0.116559346041558</v>
      </c>
      <c r="O1580">
        <v>22.1635883905013</v>
      </c>
      <c r="P1580">
        <v>59.243697478991599</v>
      </c>
    </row>
    <row r="1581" spans="1:17" hidden="1" x14ac:dyDescent="0.3">
      <c r="A1581" t="s">
        <v>3336</v>
      </c>
      <c r="B1581" t="s">
        <v>3337</v>
      </c>
      <c r="C1581" t="str">
        <f>IFERROR(VLOOKUP(Table1[[#This Row],[Ticker]],[1]!Table2[[Symbol]:[Industry]],2,FALSE),"-")</f>
        <v>-</v>
      </c>
      <c r="D1581" t="s">
        <v>1852</v>
      </c>
      <c r="E1581">
        <v>826.94399999999996</v>
      </c>
      <c r="F1581">
        <v>258.42</v>
      </c>
      <c r="G1581">
        <v>36.549176043618601</v>
      </c>
      <c r="H1581">
        <v>25.3139800010931</v>
      </c>
      <c r="I1581">
        <v>19.971833509649699</v>
      </c>
      <c r="J1581">
        <v>0.51096096111771105</v>
      </c>
      <c r="K1581">
        <v>188.71713782446599</v>
      </c>
      <c r="L1581">
        <v>175.48763261639101</v>
      </c>
      <c r="M1581">
        <v>89.320541150959201</v>
      </c>
      <c r="N1581">
        <v>3.8941092461610798</v>
      </c>
      <c r="O1581">
        <v>2.15927559786393</v>
      </c>
      <c r="P1581">
        <v>90.997782705099695</v>
      </c>
      <c r="Q1581">
        <v>0.146341453765373</v>
      </c>
    </row>
    <row r="1582" spans="1:17" hidden="1" x14ac:dyDescent="0.3">
      <c r="A1582" t="s">
        <v>3338</v>
      </c>
      <c r="B1582" t="s">
        <v>3339</v>
      </c>
      <c r="C1582" t="str">
        <f>IFERROR(VLOOKUP(Table1[[#This Row],[Ticker]],[1]!Table2[[Symbol]:[Industry]],2,FALSE),"-")</f>
        <v>-</v>
      </c>
      <c r="D1582" t="s">
        <v>573</v>
      </c>
      <c r="E1582">
        <v>823.50591568000004</v>
      </c>
      <c r="F1582">
        <v>612.35</v>
      </c>
      <c r="G1582">
        <v>16.798221392974501</v>
      </c>
      <c r="H1582">
        <v>-6.8150831921328301</v>
      </c>
      <c r="I1582">
        <v>7.6048066087579098</v>
      </c>
      <c r="J1582">
        <v>-3.9321721545811998</v>
      </c>
      <c r="K1582">
        <v>619.53849002423499</v>
      </c>
      <c r="L1582">
        <v>548.03355294444395</v>
      </c>
      <c r="M1582">
        <v>37.5648844485737</v>
      </c>
      <c r="N1582">
        <v>0.32507468250142202</v>
      </c>
      <c r="O1582">
        <v>21.368498407773298</v>
      </c>
      <c r="P1582">
        <v>85.616853591997597</v>
      </c>
      <c r="Q1582">
        <v>0.106461634613904</v>
      </c>
    </row>
    <row r="1583" spans="1:17" hidden="1" x14ac:dyDescent="0.3">
      <c r="A1583" t="s">
        <v>3340</v>
      </c>
      <c r="B1583" t="s">
        <v>3341</v>
      </c>
      <c r="C1583" t="str">
        <f>IFERROR(VLOOKUP(Table1[[#This Row],[Ticker]],[1]!Table2[[Symbol]:[Industry]],2,FALSE),"-")</f>
        <v>-</v>
      </c>
      <c r="D1583" t="s">
        <v>603</v>
      </c>
      <c r="E1583">
        <v>823.06414287999996</v>
      </c>
      <c r="F1583">
        <v>13.16</v>
      </c>
      <c r="G1583">
        <v>-17.829624077169001</v>
      </c>
      <c r="H1583">
        <v>-9.2626356396852803</v>
      </c>
      <c r="I1583">
        <v>-15.478783774300799</v>
      </c>
      <c r="J1583">
        <v>-0.921343085471517</v>
      </c>
      <c r="K1583">
        <v>13.6750405666677</v>
      </c>
      <c r="L1583">
        <v>13.453690261683001</v>
      </c>
      <c r="M1583">
        <v>41.704032920117697</v>
      </c>
      <c r="N1583">
        <v>0.53602609788522504</v>
      </c>
      <c r="O1583">
        <v>39.057750759878402</v>
      </c>
      <c r="P1583">
        <v>31.6</v>
      </c>
      <c r="Q1583">
        <v>3.3764079244576001E-2</v>
      </c>
    </row>
    <row r="1584" spans="1:17" hidden="1" x14ac:dyDescent="0.3">
      <c r="A1584" t="s">
        <v>3342</v>
      </c>
      <c r="B1584" t="s">
        <v>3343</v>
      </c>
      <c r="C1584" t="str">
        <f>IFERROR(VLOOKUP(Table1[[#This Row],[Ticker]],[1]!Table2[[Symbol]:[Industry]],2,FALSE),"-")</f>
        <v>-</v>
      </c>
      <c r="D1584" t="s">
        <v>276</v>
      </c>
      <c r="E1584">
        <v>822.78000280000003</v>
      </c>
      <c r="F1584">
        <v>96.83</v>
      </c>
      <c r="G1584">
        <v>-12.539512162190199</v>
      </c>
      <c r="H1584">
        <v>-12.905950058661499</v>
      </c>
      <c r="I1584">
        <v>-1.6486202391137701</v>
      </c>
      <c r="J1584">
        <v>-7.58312139404108</v>
      </c>
      <c r="K1584">
        <v>102.891484496053</v>
      </c>
      <c r="L1584">
        <v>95.819639158714295</v>
      </c>
      <c r="M1584">
        <v>36.1251276633255</v>
      </c>
      <c r="N1584">
        <v>0.42110637541664803</v>
      </c>
      <c r="O1584">
        <v>31.054425281421</v>
      </c>
      <c r="P1584">
        <v>32.643835616438302</v>
      </c>
      <c r="Q1584">
        <v>-5.6005087789301002E-2</v>
      </c>
    </row>
    <row r="1585" spans="1:17" hidden="1" x14ac:dyDescent="0.3">
      <c r="A1585" t="s">
        <v>3344</v>
      </c>
      <c r="B1585" t="s">
        <v>3345</v>
      </c>
      <c r="C1585" t="str">
        <f>IFERROR(VLOOKUP(Table1[[#This Row],[Ticker]],[1]!Table2[[Symbol]:[Industry]],2,FALSE),"-")</f>
        <v>-</v>
      </c>
      <c r="D1585" t="s">
        <v>21</v>
      </c>
      <c r="E1585">
        <v>821.12905799999999</v>
      </c>
      <c r="F1585">
        <v>783.55</v>
      </c>
      <c r="G1585">
        <v>127.257570119584</v>
      </c>
      <c r="H1585">
        <v>43.056564147868897</v>
      </c>
      <c r="I1585">
        <v>144.363215860802</v>
      </c>
      <c r="J1585">
        <v>-9.2314433721637901</v>
      </c>
      <c r="K1585">
        <v>614.23208258908699</v>
      </c>
      <c r="M1585">
        <v>63.596199031315699</v>
      </c>
      <c r="N1585">
        <v>1.8116805721096501</v>
      </c>
      <c r="O1585">
        <v>14.3258247718716</v>
      </c>
      <c r="P1585">
        <v>200.09574875526599</v>
      </c>
    </row>
    <row r="1586" spans="1:17" hidden="1" x14ac:dyDescent="0.3">
      <c r="A1586" t="s">
        <v>3346</v>
      </c>
      <c r="B1586" t="s">
        <v>3347</v>
      </c>
      <c r="C1586" t="str">
        <f>IFERROR(VLOOKUP(Table1[[#This Row],[Ticker]],[1]!Table2[[Symbol]:[Industry]],2,FALSE),"-")</f>
        <v>-</v>
      </c>
      <c r="D1586" t="s">
        <v>357</v>
      </c>
      <c r="E1586">
        <v>815.15625</v>
      </c>
      <c r="F1586">
        <v>260.85000000000002</v>
      </c>
      <c r="G1586">
        <v>-14.8749196081727</v>
      </c>
      <c r="H1586">
        <v>-11.5353629124125</v>
      </c>
      <c r="I1586">
        <v>3.69894762436076</v>
      </c>
      <c r="J1586">
        <v>-6.51920364777905</v>
      </c>
      <c r="K1586">
        <v>258.14467519085201</v>
      </c>
      <c r="L1586">
        <v>236.73131380319501</v>
      </c>
      <c r="M1586">
        <v>38.982967492144901</v>
      </c>
      <c r="N1586">
        <v>0.35541728930122701</v>
      </c>
      <c r="O1586">
        <v>24.209315698677301</v>
      </c>
      <c r="P1586">
        <v>38.528943175783297</v>
      </c>
      <c r="Q1586">
        <v>-3.0960725223843001E-2</v>
      </c>
    </row>
    <row r="1587" spans="1:17" hidden="1" x14ac:dyDescent="0.3">
      <c r="A1587" t="s">
        <v>3348</v>
      </c>
      <c r="B1587" t="s">
        <v>3349</v>
      </c>
      <c r="C1587" t="str">
        <f>IFERROR(VLOOKUP(Table1[[#This Row],[Ticker]],[1]!Table2[[Symbol]:[Industry]],2,FALSE),"-")</f>
        <v>-</v>
      </c>
      <c r="D1587" t="s">
        <v>1518</v>
      </c>
      <c r="E1587">
        <v>813.62710703699997</v>
      </c>
      <c r="F1587">
        <v>231.03</v>
      </c>
      <c r="G1587">
        <v>-45.050271622575202</v>
      </c>
      <c r="H1587">
        <v>-2.7645914149656399</v>
      </c>
      <c r="I1587">
        <v>-26.706765162446501</v>
      </c>
      <c r="J1587">
        <v>-3.1875952710494202</v>
      </c>
      <c r="K1587">
        <v>230.17174912839801</v>
      </c>
      <c r="L1587">
        <v>237.55171066580701</v>
      </c>
      <c r="M1587">
        <v>57.557294432534697</v>
      </c>
      <c r="N1587">
        <v>0.94250777726263801</v>
      </c>
      <c r="O1587">
        <v>45.002813487425797</v>
      </c>
      <c r="P1587">
        <v>12.6700804681784</v>
      </c>
      <c r="Q1587">
        <v>6.6309387136004996E-2</v>
      </c>
    </row>
    <row r="1588" spans="1:17" hidden="1" x14ac:dyDescent="0.3">
      <c r="A1588" t="s">
        <v>3350</v>
      </c>
      <c r="B1588" t="s">
        <v>3351</v>
      </c>
      <c r="C1588" t="str">
        <f>IFERROR(VLOOKUP(Table1[[#This Row],[Ticker]],[1]!Table2[[Symbol]:[Industry]],2,FALSE),"-")</f>
        <v>-</v>
      </c>
      <c r="D1588" t="s">
        <v>121</v>
      </c>
      <c r="E1588">
        <v>813.25773879999997</v>
      </c>
      <c r="F1588">
        <v>630.5</v>
      </c>
      <c r="G1588">
        <v>100.04582136717799</v>
      </c>
      <c r="H1588">
        <v>-0.62167068154812199</v>
      </c>
      <c r="I1588">
        <v>3.7925077383105701</v>
      </c>
      <c r="J1588">
        <v>-3.85860607071539</v>
      </c>
      <c r="K1588">
        <v>617.15493764999997</v>
      </c>
      <c r="L1588">
        <v>522.37697704373602</v>
      </c>
      <c r="M1588">
        <v>53.0380955642784</v>
      </c>
      <c r="N1588">
        <v>1.81482368661316</v>
      </c>
      <c r="O1588">
        <v>26.2886597938144</v>
      </c>
      <c r="P1588">
        <v>158.52058821160799</v>
      </c>
      <c r="Q1588">
        <v>0.124297256105122</v>
      </c>
    </row>
    <row r="1589" spans="1:17" hidden="1" x14ac:dyDescent="0.3">
      <c r="A1589" t="s">
        <v>3352</v>
      </c>
      <c r="B1589" t="s">
        <v>3353</v>
      </c>
      <c r="C1589" t="str">
        <f>IFERROR(VLOOKUP(Table1[[#This Row],[Ticker]],[1]!Table2[[Symbol]:[Industry]],2,FALSE),"-")</f>
        <v>-</v>
      </c>
      <c r="D1589" t="s">
        <v>640</v>
      </c>
      <c r="E1589">
        <v>809.85</v>
      </c>
      <c r="F1589">
        <v>269.95</v>
      </c>
      <c r="G1589">
        <v>-52.804892107475403</v>
      </c>
      <c r="H1589">
        <v>-10.191596415974301</v>
      </c>
      <c r="I1589">
        <v>-21.914734058480501</v>
      </c>
      <c r="J1589">
        <v>-3.0936061449295802</v>
      </c>
      <c r="K1589">
        <v>268.95766607835998</v>
      </c>
      <c r="L1589">
        <v>260.36561784738302</v>
      </c>
      <c r="M1589">
        <v>43.795435839348002</v>
      </c>
      <c r="N1589">
        <v>0.46421901506822</v>
      </c>
      <c r="O1589">
        <v>59.177625486201102</v>
      </c>
      <c r="P1589">
        <v>29.1626794258373</v>
      </c>
      <c r="Q1589">
        <v>0.108753526564456</v>
      </c>
    </row>
    <row r="1590" spans="1:17" hidden="1" x14ac:dyDescent="0.3">
      <c r="A1590" t="s">
        <v>3354</v>
      </c>
      <c r="B1590" t="s">
        <v>3355</v>
      </c>
      <c r="C1590" t="str">
        <f>IFERROR(VLOOKUP(Table1[[#This Row],[Ticker]],[1]!Table2[[Symbol]:[Industry]],2,FALSE),"-")</f>
        <v>-</v>
      </c>
      <c r="D1590" t="s">
        <v>3356</v>
      </c>
      <c r="E1590">
        <v>809.34435242999996</v>
      </c>
      <c r="F1590">
        <v>394.65</v>
      </c>
      <c r="G1590">
        <v>195.351528706153</v>
      </c>
      <c r="H1590">
        <v>49.189257294966197</v>
      </c>
      <c r="I1590">
        <v>15.5692901912132</v>
      </c>
      <c r="J1590">
        <v>-7.4105512361762802</v>
      </c>
      <c r="K1590">
        <v>329.29613402204097</v>
      </c>
      <c r="L1590">
        <v>263.91302335922501</v>
      </c>
      <c r="M1590">
        <v>51.291776902196197</v>
      </c>
      <c r="N1590">
        <v>1.8900578518400599</v>
      </c>
      <c r="O1590">
        <v>10.984416571645699</v>
      </c>
      <c r="P1590">
        <v>225.41743970315301</v>
      </c>
    </row>
    <row r="1591" spans="1:17" hidden="1" x14ac:dyDescent="0.3">
      <c r="A1591" t="s">
        <v>3357</v>
      </c>
      <c r="B1591" t="s">
        <v>3358</v>
      </c>
      <c r="C1591" t="str">
        <f>IFERROR(VLOOKUP(Table1[[#This Row],[Ticker]],[1]!Table2[[Symbol]:[Industry]],2,FALSE),"-")</f>
        <v>-</v>
      </c>
      <c r="D1591" t="s">
        <v>46</v>
      </c>
      <c r="E1591">
        <v>807.03894823899998</v>
      </c>
      <c r="F1591">
        <v>212.71</v>
      </c>
      <c r="G1591">
        <v>201.25807654194</v>
      </c>
      <c r="H1591">
        <v>2.77833182226852</v>
      </c>
      <c r="I1591">
        <v>72.731572369708701</v>
      </c>
      <c r="J1591">
        <v>-3.37426583752953</v>
      </c>
      <c r="K1591">
        <v>187.243799030361</v>
      </c>
      <c r="L1591">
        <v>137.984655942822</v>
      </c>
      <c r="M1591">
        <v>49.676477222194102</v>
      </c>
      <c r="N1591">
        <v>0.37467444875488498</v>
      </c>
      <c r="O1591">
        <v>10.967984579944501</v>
      </c>
      <c r="P1591">
        <v>237.63492063492001</v>
      </c>
      <c r="Q1591">
        <v>0.12209208138822999</v>
      </c>
    </row>
    <row r="1592" spans="1:17" hidden="1" x14ac:dyDescent="0.3">
      <c r="A1592" t="s">
        <v>3359</v>
      </c>
      <c r="B1592" t="s">
        <v>3360</v>
      </c>
      <c r="C1592" t="str">
        <f>IFERROR(VLOOKUP(Table1[[#This Row],[Ticker]],[1]!Table2[[Symbol]:[Industry]],2,FALSE),"-")</f>
        <v>-</v>
      </c>
      <c r="D1592" t="s">
        <v>54</v>
      </c>
      <c r="E1592">
        <v>806.69751351000002</v>
      </c>
      <c r="F1592">
        <v>777.45</v>
      </c>
      <c r="G1592">
        <v>71.398198876023798</v>
      </c>
      <c r="H1592">
        <v>45.589064860327802</v>
      </c>
      <c r="I1592">
        <v>40.6859798035061</v>
      </c>
      <c r="J1592">
        <v>-6.2365024571353898</v>
      </c>
      <c r="K1592">
        <v>592.654913151644</v>
      </c>
      <c r="L1592">
        <v>497.64421631868998</v>
      </c>
      <c r="M1592">
        <v>78.1859915310568</v>
      </c>
      <c r="N1592">
        <v>2.5648817922753602</v>
      </c>
      <c r="O1592">
        <v>2.1287542607241599</v>
      </c>
      <c r="P1592">
        <v>151.846452866861</v>
      </c>
      <c r="Q1592">
        <v>4.2599180339735997E-2</v>
      </c>
    </row>
    <row r="1593" spans="1:17" hidden="1" x14ac:dyDescent="0.3">
      <c r="A1593" t="s">
        <v>3361</v>
      </c>
      <c r="B1593" t="s">
        <v>3362</v>
      </c>
      <c r="C1593" t="str">
        <f>IFERROR(VLOOKUP(Table1[[#This Row],[Ticker]],[1]!Table2[[Symbol]:[Industry]],2,FALSE),"-")</f>
        <v>-</v>
      </c>
      <c r="D1593" t="s">
        <v>138</v>
      </c>
      <c r="E1593">
        <v>799.86299045999999</v>
      </c>
      <c r="F1593">
        <v>18.38</v>
      </c>
      <c r="G1593">
        <v>73.028011654933294</v>
      </c>
      <c r="H1593">
        <v>2.8769901444647301</v>
      </c>
      <c r="I1593">
        <v>12.930145703121701</v>
      </c>
      <c r="J1593">
        <v>1.5565591777871099</v>
      </c>
      <c r="K1593">
        <v>15.6452187647957</v>
      </c>
      <c r="L1593">
        <v>13.514663486621</v>
      </c>
      <c r="M1593">
        <v>66.220220661968398</v>
      </c>
      <c r="N1593">
        <v>0.78815827631993596</v>
      </c>
      <c r="O1593">
        <v>5.4406964091403696</v>
      </c>
      <c r="P1593">
        <v>116.235294117647</v>
      </c>
      <c r="Q1593">
        <v>2.0786923413881001E-2</v>
      </c>
    </row>
    <row r="1594" spans="1:17" hidden="1" x14ac:dyDescent="0.3">
      <c r="A1594" t="s">
        <v>3363</v>
      </c>
      <c r="B1594" t="s">
        <v>3364</v>
      </c>
      <c r="C1594" t="str">
        <f>IFERROR(VLOOKUP(Table1[[#This Row],[Ticker]],[1]!Table2[[Symbol]:[Industry]],2,FALSE),"-")</f>
        <v>-</v>
      </c>
      <c r="E1594">
        <v>799.67277375000003</v>
      </c>
      <c r="F1594">
        <v>117.35</v>
      </c>
      <c r="G1594">
        <v>152.56896376215099</v>
      </c>
      <c r="H1594">
        <v>46.176134283800202</v>
      </c>
      <c r="I1594">
        <v>352.16062257616301</v>
      </c>
      <c r="J1594">
        <v>9.3049606140296497</v>
      </c>
      <c r="K1594">
        <v>77.590647514863505</v>
      </c>
      <c r="M1594">
        <v>100</v>
      </c>
      <c r="N1594">
        <v>2.3921586688302798</v>
      </c>
      <c r="O1594">
        <v>0</v>
      </c>
      <c r="P1594">
        <v>412.669287898645</v>
      </c>
    </row>
    <row r="1595" spans="1:17" hidden="1" x14ac:dyDescent="0.3">
      <c r="A1595" t="s">
        <v>3365</v>
      </c>
      <c r="B1595" t="s">
        <v>3366</v>
      </c>
      <c r="C1595" t="str">
        <f>IFERROR(VLOOKUP(Table1[[#This Row],[Ticker]],[1]!Table2[[Symbol]:[Industry]],2,FALSE),"-")</f>
        <v>-</v>
      </c>
      <c r="D1595" t="s">
        <v>950</v>
      </c>
      <c r="E1595">
        <v>796.87822000000006</v>
      </c>
      <c r="F1595">
        <v>511.25</v>
      </c>
      <c r="G1595">
        <v>-2.0774268312724198</v>
      </c>
      <c r="H1595">
        <v>-1.0664728281378499</v>
      </c>
      <c r="I1595">
        <v>-5.3966212414756001</v>
      </c>
      <c r="J1595">
        <v>-0.77874768432040198</v>
      </c>
      <c r="K1595">
        <v>491.33473585770503</v>
      </c>
      <c r="L1595">
        <v>471.273949108669</v>
      </c>
      <c r="M1595">
        <v>60.288123086320098</v>
      </c>
      <c r="N1595">
        <v>0.691898273964757</v>
      </c>
      <c r="O1595">
        <v>16.948655256723701</v>
      </c>
      <c r="P1595">
        <v>30.3211827682895</v>
      </c>
    </row>
    <row r="1596" spans="1:17" hidden="1" x14ac:dyDescent="0.3">
      <c r="A1596" t="s">
        <v>3367</v>
      </c>
      <c r="B1596" t="s">
        <v>3368</v>
      </c>
      <c r="C1596" t="str">
        <f>IFERROR(VLOOKUP(Table1[[#This Row],[Ticker]],[1]!Table2[[Symbol]:[Industry]],2,FALSE),"-")</f>
        <v>-</v>
      </c>
      <c r="D1596" t="s">
        <v>21</v>
      </c>
      <c r="E1596">
        <v>790.33763054999997</v>
      </c>
      <c r="F1596">
        <v>425.1</v>
      </c>
      <c r="G1596">
        <v>104.342691153537</v>
      </c>
      <c r="H1596">
        <v>19.9314583098434</v>
      </c>
      <c r="I1596">
        <v>38.078995714194498</v>
      </c>
      <c r="J1596">
        <v>-10.0395568311424</v>
      </c>
      <c r="K1596">
        <v>371.318448258106</v>
      </c>
      <c r="L1596">
        <v>283.77837608034997</v>
      </c>
      <c r="M1596">
        <v>42.442060418085397</v>
      </c>
      <c r="N1596">
        <v>0.674014205241244</v>
      </c>
      <c r="O1596">
        <v>20.630439896494899</v>
      </c>
      <c r="P1596">
        <v>194.69670710571901</v>
      </c>
    </row>
    <row r="1597" spans="1:17" hidden="1" x14ac:dyDescent="0.3">
      <c r="A1597" t="s">
        <v>3369</v>
      </c>
      <c r="B1597" t="s">
        <v>3370</v>
      </c>
      <c r="C1597" t="str">
        <f>IFERROR(VLOOKUP(Table1[[#This Row],[Ticker]],[1]!Table2[[Symbol]:[Industry]],2,FALSE),"-")</f>
        <v>-</v>
      </c>
      <c r="D1597" t="s">
        <v>496</v>
      </c>
      <c r="E1597">
        <v>788.18016358900002</v>
      </c>
      <c r="F1597">
        <v>37.31</v>
      </c>
      <c r="G1597">
        <v>-61.037233846213901</v>
      </c>
      <c r="H1597">
        <v>-27.493064595039701</v>
      </c>
      <c r="I1597">
        <v>-47.446656827336298</v>
      </c>
      <c r="J1597">
        <v>-8.1089825321471203</v>
      </c>
      <c r="K1597">
        <v>46.621997143677099</v>
      </c>
      <c r="L1597">
        <v>51.909586326101497</v>
      </c>
      <c r="M1597">
        <v>29.1623053912522</v>
      </c>
      <c r="N1597">
        <v>0.43198005448375598</v>
      </c>
      <c r="O1597">
        <v>100.08040739748</v>
      </c>
      <c r="P1597">
        <v>12.042042042042</v>
      </c>
      <c r="Q1597">
        <v>3.6986995342036998E-2</v>
      </c>
    </row>
    <row r="1598" spans="1:17" hidden="1" x14ac:dyDescent="0.3">
      <c r="A1598" t="s">
        <v>3371</v>
      </c>
      <c r="B1598" t="s">
        <v>3372</v>
      </c>
      <c r="C1598" t="str">
        <f>IFERROR(VLOOKUP(Table1[[#This Row],[Ticker]],[1]!Table2[[Symbol]:[Industry]],2,FALSE),"-")</f>
        <v>-</v>
      </c>
      <c r="D1598" t="s">
        <v>706</v>
      </c>
      <c r="E1598">
        <v>785.64066330000003</v>
      </c>
      <c r="F1598">
        <v>129.86000000000001</v>
      </c>
      <c r="G1598">
        <v>-35.277589829116998</v>
      </c>
      <c r="H1598">
        <v>-3.6533715578314201</v>
      </c>
      <c r="I1598">
        <v>-14.3573799103001</v>
      </c>
      <c r="J1598">
        <v>-1.4386376265081</v>
      </c>
      <c r="K1598">
        <v>130.45892489244699</v>
      </c>
      <c r="L1598">
        <v>126.507483185943</v>
      </c>
      <c r="M1598">
        <v>41.275757073385101</v>
      </c>
      <c r="N1598">
        <v>0.58850160490691605</v>
      </c>
      <c r="O1598">
        <v>16.9721238256584</v>
      </c>
      <c r="P1598">
        <v>29.149676777722501</v>
      </c>
      <c r="Q1598">
        <v>-4.7722990187232001E-2</v>
      </c>
    </row>
    <row r="1599" spans="1:17" hidden="1" x14ac:dyDescent="0.3">
      <c r="A1599" t="s">
        <v>3373</v>
      </c>
      <c r="B1599" t="s">
        <v>3374</v>
      </c>
      <c r="C1599" t="str">
        <f>IFERROR(VLOOKUP(Table1[[#This Row],[Ticker]],[1]!Table2[[Symbol]:[Industry]],2,FALSE),"-")</f>
        <v>-</v>
      </c>
      <c r="D1599" t="s">
        <v>576</v>
      </c>
      <c r="E1599">
        <v>784.94759999999997</v>
      </c>
      <c r="F1599">
        <v>460.65</v>
      </c>
      <c r="G1599">
        <v>49.245104962516997</v>
      </c>
      <c r="H1599">
        <v>-11.063746293737101</v>
      </c>
      <c r="I1599">
        <v>35.828494434140097</v>
      </c>
      <c r="J1599">
        <v>-8.0419454951100793</v>
      </c>
      <c r="K1599">
        <v>453.41102068940899</v>
      </c>
      <c r="L1599">
        <v>363.73082811554701</v>
      </c>
      <c r="M1599">
        <v>36.296632167192101</v>
      </c>
      <c r="N1599">
        <v>0.185016261568477</v>
      </c>
      <c r="O1599">
        <v>20.481927710843301</v>
      </c>
      <c r="P1599">
        <v>89.645944833264707</v>
      </c>
      <c r="Q1599">
        <v>7.9583775725482003E-2</v>
      </c>
    </row>
    <row r="1600" spans="1:17" hidden="1" x14ac:dyDescent="0.3">
      <c r="A1600" t="s">
        <v>3375</v>
      </c>
      <c r="B1600" t="s">
        <v>3376</v>
      </c>
      <c r="C1600" t="str">
        <f>IFERROR(VLOOKUP(Table1[[#This Row],[Ticker]],[1]!Table2[[Symbol]:[Industry]],2,FALSE),"-")</f>
        <v>-</v>
      </c>
      <c r="D1600" t="s">
        <v>2686</v>
      </c>
      <c r="E1600">
        <v>783.95981429999995</v>
      </c>
      <c r="F1600">
        <v>28.59</v>
      </c>
      <c r="G1600">
        <v>-61.267834073923297</v>
      </c>
      <c r="H1600">
        <v>-4.7053977491140602</v>
      </c>
      <c r="I1600">
        <v>-48.277007337230302</v>
      </c>
      <c r="J1600">
        <v>-9.5539486250005403</v>
      </c>
      <c r="K1600">
        <v>29.971884734679101</v>
      </c>
      <c r="L1600">
        <v>35.194614331769699</v>
      </c>
      <c r="M1600">
        <v>44.098116642583598</v>
      </c>
      <c r="N1600">
        <v>1.28631414692156</v>
      </c>
      <c r="O1600">
        <v>106.36586218957601</v>
      </c>
      <c r="P1600">
        <v>9.9192618223760096</v>
      </c>
      <c r="Q1600">
        <v>3.4979422374254998E-2</v>
      </c>
    </row>
    <row r="1601" spans="1:17" hidden="1" x14ac:dyDescent="0.3">
      <c r="A1601" t="s">
        <v>3377</v>
      </c>
      <c r="B1601" t="s">
        <v>3378</v>
      </c>
      <c r="C1601" t="str">
        <f>IFERROR(VLOOKUP(Table1[[#This Row],[Ticker]],[1]!Table2[[Symbol]:[Industry]],2,FALSE),"-")</f>
        <v>-</v>
      </c>
      <c r="D1601" t="s">
        <v>72</v>
      </c>
      <c r="E1601">
        <v>783.91288889999998</v>
      </c>
      <c r="F1601">
        <v>122.55</v>
      </c>
      <c r="G1601">
        <v>-15.8331803525867</v>
      </c>
      <c r="H1601">
        <v>-9.1635093593041503</v>
      </c>
      <c r="I1601">
        <v>-22.584159061091999</v>
      </c>
      <c r="J1601">
        <v>-5.5993481956660798</v>
      </c>
      <c r="K1601">
        <v>121.811432574067</v>
      </c>
      <c r="L1601">
        <v>116.007929554866</v>
      </c>
      <c r="M1601">
        <v>41.921342877195002</v>
      </c>
      <c r="N1601">
        <v>1.0397386027412401</v>
      </c>
      <c r="O1601">
        <v>14.483884128926899</v>
      </c>
      <c r="P1601">
        <v>39.340534394542303</v>
      </c>
      <c r="Q1601">
        <v>0.173240190578721</v>
      </c>
    </row>
    <row r="1602" spans="1:17" hidden="1" x14ac:dyDescent="0.3">
      <c r="A1602" t="s">
        <v>3379</v>
      </c>
      <c r="B1602" t="s">
        <v>3380</v>
      </c>
      <c r="C1602" t="str">
        <f>IFERROR(VLOOKUP(Table1[[#This Row],[Ticker]],[1]!Table2[[Symbol]:[Industry]],2,FALSE),"-")</f>
        <v>-</v>
      </c>
      <c r="D1602" t="s">
        <v>305</v>
      </c>
      <c r="E1602">
        <v>781.32600000000002</v>
      </c>
      <c r="F1602">
        <v>1446.9</v>
      </c>
      <c r="G1602">
        <v>21.8635267097251</v>
      </c>
      <c r="H1602">
        <v>-7.1408768015085302</v>
      </c>
      <c r="I1602">
        <v>-10.299558572087101</v>
      </c>
      <c r="J1602">
        <v>1.76493393751403</v>
      </c>
      <c r="K1602">
        <v>1524.82142876431</v>
      </c>
      <c r="L1602">
        <v>1404.2625859078601</v>
      </c>
      <c r="M1602">
        <v>51.706130254627602</v>
      </c>
      <c r="N1602">
        <v>0.49435531788472897</v>
      </c>
      <c r="O1602">
        <v>38.157440044232402</v>
      </c>
      <c r="P1602">
        <v>77.099143206854293</v>
      </c>
      <c r="Q1602">
        <v>0.13279784977082101</v>
      </c>
    </row>
    <row r="1603" spans="1:17" hidden="1" x14ac:dyDescent="0.3">
      <c r="A1603" t="s">
        <v>3381</v>
      </c>
      <c r="B1603" t="s">
        <v>3382</v>
      </c>
      <c r="C1603" t="str">
        <f>IFERROR(VLOOKUP(Table1[[#This Row],[Ticker]],[1]!Table2[[Symbol]:[Industry]],2,FALSE),"-")</f>
        <v>-</v>
      </c>
      <c r="E1603">
        <v>777.75</v>
      </c>
      <c r="F1603">
        <v>311.10000000000002</v>
      </c>
      <c r="G1603">
        <v>92.148374717285407</v>
      </c>
      <c r="H1603">
        <v>-2.26962864667829</v>
      </c>
      <c r="I1603">
        <v>-62.932123420934701</v>
      </c>
      <c r="J1603">
        <v>-1.98657964145154</v>
      </c>
      <c r="K1603">
        <v>354.28172519968803</v>
      </c>
      <c r="L1603">
        <v>360.21062064093701</v>
      </c>
      <c r="M1603">
        <v>32.913810481913103</v>
      </c>
      <c r="N1603">
        <v>0.59752055392382297</v>
      </c>
      <c r="O1603">
        <v>203.471552555448</v>
      </c>
      <c r="P1603">
        <v>138.66513233601799</v>
      </c>
    </row>
    <row r="1604" spans="1:17" hidden="1" x14ac:dyDescent="0.3">
      <c r="A1604" t="s">
        <v>3383</v>
      </c>
      <c r="B1604" t="s">
        <v>3384</v>
      </c>
      <c r="C1604" t="str">
        <f>IFERROR(VLOOKUP(Table1[[#This Row],[Ticker]],[1]!Table2[[Symbol]:[Industry]],2,FALSE),"-")</f>
        <v>-</v>
      </c>
      <c r="D1604" t="s">
        <v>535</v>
      </c>
      <c r="E1604">
        <v>777.12637274999997</v>
      </c>
      <c r="F1604">
        <v>2021.95</v>
      </c>
      <c r="G1604">
        <v>47.172487745742103</v>
      </c>
      <c r="H1604">
        <v>-13.4253376788784</v>
      </c>
      <c r="I1604">
        <v>-3.6154311428115302</v>
      </c>
      <c r="J1604">
        <v>-4.43536012925642</v>
      </c>
      <c r="K1604">
        <v>2076.7793132394399</v>
      </c>
      <c r="L1604">
        <v>1855.25137087393</v>
      </c>
      <c r="M1604">
        <v>54.916574181190001</v>
      </c>
      <c r="N1604">
        <v>0.47417932209695102</v>
      </c>
      <c r="O1604">
        <v>38.480180024234002</v>
      </c>
      <c r="P1604">
        <v>102.19499999999999</v>
      </c>
      <c r="Q1604">
        <v>0.243751914446076</v>
      </c>
    </row>
    <row r="1605" spans="1:17" hidden="1" x14ac:dyDescent="0.3">
      <c r="A1605" t="s">
        <v>3385</v>
      </c>
      <c r="B1605" t="s">
        <v>3386</v>
      </c>
      <c r="C1605" t="str">
        <f>IFERROR(VLOOKUP(Table1[[#This Row],[Ticker]],[1]!Table2[[Symbol]:[Industry]],2,FALSE),"-")</f>
        <v>-</v>
      </c>
      <c r="D1605" t="s">
        <v>1225</v>
      </c>
      <c r="E1605">
        <v>775.28128286000003</v>
      </c>
      <c r="F1605">
        <v>294.35000000000002</v>
      </c>
      <c r="G1605">
        <v>-25.667968099323399</v>
      </c>
      <c r="H1605">
        <v>-0.99865762481758902</v>
      </c>
      <c r="I1605">
        <v>8.0966954680506706</v>
      </c>
      <c r="J1605">
        <v>-2.6691791522811501</v>
      </c>
      <c r="K1605">
        <v>295.19719209129801</v>
      </c>
      <c r="L1605">
        <v>266.99666075084002</v>
      </c>
      <c r="M1605">
        <v>43.357563165119601</v>
      </c>
      <c r="N1605">
        <v>0.74559982119908297</v>
      </c>
      <c r="O1605">
        <v>21.029386784440199</v>
      </c>
      <c r="P1605">
        <v>61.730769230769198</v>
      </c>
    </row>
    <row r="1606" spans="1:17" hidden="1" x14ac:dyDescent="0.3">
      <c r="A1606" t="s">
        <v>3387</v>
      </c>
      <c r="B1606" t="s">
        <v>3388</v>
      </c>
      <c r="C1606" t="str">
        <f>IFERROR(VLOOKUP(Table1[[#This Row],[Ticker]],[1]!Table2[[Symbol]:[Industry]],2,FALSE),"-")</f>
        <v>-</v>
      </c>
      <c r="D1606" t="s">
        <v>950</v>
      </c>
      <c r="E1606">
        <v>774.45010863999903</v>
      </c>
      <c r="F1606">
        <v>139.84</v>
      </c>
      <c r="G1606">
        <v>44.1895407163953</v>
      </c>
      <c r="H1606">
        <v>16.301799924750199</v>
      </c>
      <c r="I1606">
        <v>11.6187993321909</v>
      </c>
      <c r="J1606">
        <v>-9.9220746940764997</v>
      </c>
      <c r="K1606">
        <v>129.241222908666</v>
      </c>
      <c r="L1606">
        <v>107.51425256276301</v>
      </c>
      <c r="M1606">
        <v>74.007545515545701</v>
      </c>
      <c r="N1606">
        <v>0.80390977191801005</v>
      </c>
      <c r="O1606">
        <v>19.207665903890099</v>
      </c>
      <c r="P1606">
        <v>102.22704266088201</v>
      </c>
    </row>
    <row r="1607" spans="1:17" hidden="1" x14ac:dyDescent="0.3">
      <c r="A1607" t="s">
        <v>3389</v>
      </c>
      <c r="B1607" t="s">
        <v>3390</v>
      </c>
      <c r="C1607" t="str">
        <f>IFERROR(VLOOKUP(Table1[[#This Row],[Ticker]],[1]!Table2[[Symbol]:[Industry]],2,FALSE),"-")</f>
        <v>-</v>
      </c>
      <c r="D1607" t="s">
        <v>231</v>
      </c>
      <c r="E1607">
        <v>774.19779960000005</v>
      </c>
      <c r="F1607">
        <v>30.84</v>
      </c>
      <c r="G1607">
        <v>87.270241222872798</v>
      </c>
      <c r="H1607">
        <v>-1.4335082453404899</v>
      </c>
      <c r="I1607">
        <v>-34.045219196416902</v>
      </c>
      <c r="J1607">
        <v>-9.6806147888354594</v>
      </c>
      <c r="K1607">
        <v>30.816158032163099</v>
      </c>
      <c r="L1607">
        <v>31.3343039509226</v>
      </c>
      <c r="M1607">
        <v>51.349761052542199</v>
      </c>
      <c r="N1607">
        <v>1.51789309828755</v>
      </c>
      <c r="O1607">
        <v>134.695201037613</v>
      </c>
      <c r="P1607">
        <v>121.710999281092</v>
      </c>
      <c r="Q1607">
        <v>0.13281911060951301</v>
      </c>
    </row>
    <row r="1608" spans="1:17" hidden="1" x14ac:dyDescent="0.3">
      <c r="A1608" t="s">
        <v>3391</v>
      </c>
      <c r="B1608" t="s">
        <v>3392</v>
      </c>
      <c r="C1608" t="str">
        <f>IFERROR(VLOOKUP(Table1[[#This Row],[Ticker]],[1]!Table2[[Symbol]:[Industry]],2,FALSE),"-")</f>
        <v>-</v>
      </c>
      <c r="D1608" t="s">
        <v>46</v>
      </c>
      <c r="E1608">
        <v>772.62692500000003</v>
      </c>
      <c r="F1608">
        <v>764.75</v>
      </c>
      <c r="G1608">
        <v>490.67272536663597</v>
      </c>
      <c r="H1608">
        <v>39.090524610026598</v>
      </c>
      <c r="I1608">
        <v>1.80180947864148E-2</v>
      </c>
      <c r="J1608">
        <v>0.98891204292587498</v>
      </c>
      <c r="K1608">
        <v>628.78548706237495</v>
      </c>
      <c r="L1608">
        <v>506.23543884476697</v>
      </c>
      <c r="M1608">
        <v>62.677230760092002</v>
      </c>
      <c r="N1608">
        <v>1.77959799536563</v>
      </c>
      <c r="O1608">
        <v>7.4468780647270298</v>
      </c>
      <c r="P1608">
        <v>735.33588203167596</v>
      </c>
    </row>
    <row r="1609" spans="1:17" hidden="1" x14ac:dyDescent="0.3">
      <c r="A1609" t="s">
        <v>3393</v>
      </c>
      <c r="B1609" t="s">
        <v>3394</v>
      </c>
      <c r="C1609" t="str">
        <f>IFERROR(VLOOKUP(Table1[[#This Row],[Ticker]],[1]!Table2[[Symbol]:[Industry]],2,FALSE),"-")</f>
        <v>-</v>
      </c>
      <c r="D1609" t="s">
        <v>1372</v>
      </c>
      <c r="E1609">
        <v>772.42096278999998</v>
      </c>
      <c r="F1609">
        <v>333.7</v>
      </c>
      <c r="G1609">
        <v>73.9695521641124</v>
      </c>
      <c r="H1609">
        <v>11.0368229662249</v>
      </c>
      <c r="I1609">
        <v>91.075197905330398</v>
      </c>
      <c r="J1609">
        <v>3.7788007735466298</v>
      </c>
      <c r="M1609">
        <v>45.846656322644598</v>
      </c>
      <c r="O1609">
        <v>16.616721606233099</v>
      </c>
      <c r="P1609">
        <v>114.184852374839</v>
      </c>
    </row>
    <row r="1610" spans="1:17" hidden="1" x14ac:dyDescent="0.3">
      <c r="A1610" t="s">
        <v>3395</v>
      </c>
      <c r="B1610" t="s">
        <v>3396</v>
      </c>
      <c r="C1610" t="str">
        <f>IFERROR(VLOOKUP(Table1[[#This Row],[Ticker]],[1]!Table2[[Symbol]:[Industry]],2,FALSE),"-")</f>
        <v>-</v>
      </c>
      <c r="D1610" t="s">
        <v>338</v>
      </c>
      <c r="E1610">
        <v>770.39080965000005</v>
      </c>
      <c r="F1610">
        <v>116.82</v>
      </c>
      <c r="G1610">
        <v>-56.575724786632897</v>
      </c>
      <c r="H1610">
        <v>-7.9735018562723097</v>
      </c>
      <c r="I1610">
        <v>-46.866913063420199</v>
      </c>
      <c r="J1610">
        <v>6.4256390459527202</v>
      </c>
      <c r="K1610">
        <v>120.933600596511</v>
      </c>
      <c r="L1610">
        <v>145.62934331495799</v>
      </c>
      <c r="M1610">
        <v>72.494654753253897</v>
      </c>
      <c r="N1610">
        <v>0.86991280299256202</v>
      </c>
      <c r="O1610">
        <v>86.440677966101703</v>
      </c>
      <c r="P1610">
        <v>51.714285714285701</v>
      </c>
      <c r="Q1610">
        <v>0.18211918070411401</v>
      </c>
    </row>
    <row r="1611" spans="1:17" hidden="1" x14ac:dyDescent="0.3">
      <c r="A1611" t="s">
        <v>3397</v>
      </c>
      <c r="B1611" t="s">
        <v>3398</v>
      </c>
      <c r="C1611" t="str">
        <f>IFERROR(VLOOKUP(Table1[[#This Row],[Ticker]],[1]!Table2[[Symbol]:[Industry]],2,FALSE),"-")</f>
        <v>-</v>
      </c>
      <c r="D1611" t="s">
        <v>3399</v>
      </c>
      <c r="E1611">
        <v>763.32751026000005</v>
      </c>
      <c r="F1611">
        <v>810.6</v>
      </c>
      <c r="G1611">
        <v>85.519195385978406</v>
      </c>
      <c r="H1611">
        <v>4.8369703380932796</v>
      </c>
      <c r="I1611">
        <v>54.605626217085799</v>
      </c>
      <c r="J1611">
        <v>-4.2663023225459904</v>
      </c>
      <c r="K1611">
        <v>765.89865176035698</v>
      </c>
      <c r="L1611">
        <v>593.44459375806696</v>
      </c>
      <c r="M1611">
        <v>48.866094291853798</v>
      </c>
      <c r="N1611">
        <v>0.82059905412506495</v>
      </c>
      <c r="O1611">
        <v>12.9780409573155</v>
      </c>
      <c r="P1611">
        <v>192.52977264525401</v>
      </c>
    </row>
    <row r="1612" spans="1:17" hidden="1" x14ac:dyDescent="0.3">
      <c r="A1612" t="s">
        <v>3400</v>
      </c>
      <c r="B1612" t="s">
        <v>3401</v>
      </c>
      <c r="C1612" t="str">
        <f>IFERROR(VLOOKUP(Table1[[#This Row],[Ticker]],[1]!Table2[[Symbol]:[Industry]],2,FALSE),"-")</f>
        <v>-</v>
      </c>
      <c r="D1612" t="s">
        <v>305</v>
      </c>
      <c r="E1612">
        <v>757.24080560000004</v>
      </c>
      <c r="F1612">
        <v>578</v>
      </c>
      <c r="G1612">
        <v>4.3526936541624703</v>
      </c>
      <c r="H1612">
        <v>2.5091324152686099</v>
      </c>
      <c r="I1612">
        <v>10.808471360919899</v>
      </c>
      <c r="J1612">
        <v>5.9804957345463299</v>
      </c>
      <c r="K1612">
        <v>534.47192804721999</v>
      </c>
      <c r="L1612">
        <v>477.99048754951298</v>
      </c>
      <c r="M1612">
        <v>48.828858098211498</v>
      </c>
      <c r="N1612">
        <v>0.420630047786682</v>
      </c>
      <c r="O1612">
        <v>16.608996539792301</v>
      </c>
      <c r="P1612">
        <v>47.411374649324102</v>
      </c>
      <c r="Q1612">
        <v>-8.5166727539259992E-3</v>
      </c>
    </row>
    <row r="1613" spans="1:17" hidden="1" x14ac:dyDescent="0.3">
      <c r="A1613" t="s">
        <v>3402</v>
      </c>
      <c r="B1613" t="s">
        <v>3403</v>
      </c>
      <c r="C1613" t="str">
        <f>IFERROR(VLOOKUP(Table1[[#This Row],[Ticker]],[1]!Table2[[Symbol]:[Industry]],2,FALSE),"-")</f>
        <v>-</v>
      </c>
      <c r="D1613" t="s">
        <v>298</v>
      </c>
      <c r="E1613">
        <v>757.10996509999995</v>
      </c>
      <c r="F1613">
        <v>294.5</v>
      </c>
      <c r="G1613">
        <v>426.11916926740003</v>
      </c>
      <c r="H1613">
        <v>8.6581307959326299</v>
      </c>
      <c r="I1613">
        <v>43.1903179891805</v>
      </c>
      <c r="J1613">
        <v>-9.7925248553997495</v>
      </c>
      <c r="K1613">
        <v>278.896913361918</v>
      </c>
      <c r="L1613">
        <v>198.24246150248001</v>
      </c>
      <c r="M1613">
        <v>39.026348513042102</v>
      </c>
      <c r="N1613">
        <v>0.84442719510744901</v>
      </c>
      <c r="O1613">
        <v>24.668930390492299</v>
      </c>
      <c r="P1613">
        <v>540.21739130434696</v>
      </c>
      <c r="Q1613">
        <v>0.17845209826225</v>
      </c>
    </row>
    <row r="1614" spans="1:17" hidden="1" x14ac:dyDescent="0.3">
      <c r="A1614" t="s">
        <v>3404</v>
      </c>
      <c r="B1614" t="s">
        <v>3405</v>
      </c>
      <c r="C1614" t="str">
        <f>IFERROR(VLOOKUP(Table1[[#This Row],[Ticker]],[1]!Table2[[Symbol]:[Industry]],2,FALSE),"-")</f>
        <v>-</v>
      </c>
      <c r="D1614" t="s">
        <v>627</v>
      </c>
      <c r="E1614">
        <v>755.36813800000004</v>
      </c>
      <c r="F1614">
        <v>90.46</v>
      </c>
      <c r="G1614">
        <v>54.358146087607203</v>
      </c>
      <c r="H1614">
        <v>-14.9255832780582</v>
      </c>
      <c r="I1614">
        <v>24.516938391634</v>
      </c>
      <c r="J1614">
        <v>-6.2924583156229001</v>
      </c>
      <c r="K1614">
        <v>96.631623998596694</v>
      </c>
      <c r="L1614">
        <v>78.423299698727504</v>
      </c>
      <c r="M1614">
        <v>33.680293304343103</v>
      </c>
      <c r="N1614">
        <v>0.105021440368506</v>
      </c>
      <c r="O1614">
        <v>31.417200972805599</v>
      </c>
      <c r="P1614">
        <v>104.429378531073</v>
      </c>
      <c r="Q1614">
        <v>7.0181754381170997E-2</v>
      </c>
    </row>
    <row r="1615" spans="1:17" hidden="1" x14ac:dyDescent="0.3">
      <c r="A1615" t="s">
        <v>3406</v>
      </c>
      <c r="B1615" t="s">
        <v>3407</v>
      </c>
      <c r="C1615" t="str">
        <f>IFERROR(VLOOKUP(Table1[[#This Row],[Ticker]],[1]!Table2[[Symbol]:[Industry]],2,FALSE),"-")</f>
        <v>-</v>
      </c>
      <c r="D1615" t="s">
        <v>1537</v>
      </c>
      <c r="E1615">
        <v>754.23112560000004</v>
      </c>
      <c r="F1615">
        <v>628.35</v>
      </c>
      <c r="G1615">
        <v>-24.788203030174401</v>
      </c>
      <c r="H1615">
        <v>-4.8083717352227904</v>
      </c>
      <c r="I1615">
        <v>-5.4397313748788596</v>
      </c>
      <c r="J1615">
        <v>-4.5204873867934596</v>
      </c>
      <c r="K1615">
        <v>642.05076181441495</v>
      </c>
      <c r="L1615">
        <v>598.717316622206</v>
      </c>
      <c r="M1615">
        <v>34.060044795148499</v>
      </c>
      <c r="N1615">
        <v>0.58856214364610004</v>
      </c>
      <c r="O1615">
        <v>23.8163443940478</v>
      </c>
      <c r="P1615">
        <v>34.983888292158902</v>
      </c>
      <c r="Q1615">
        <v>-1.9317414084030001E-3</v>
      </c>
    </row>
    <row r="1616" spans="1:17" hidden="1" x14ac:dyDescent="0.3">
      <c r="A1616" t="s">
        <v>3408</v>
      </c>
      <c r="B1616" t="s">
        <v>3409</v>
      </c>
      <c r="C1616" t="str">
        <f>IFERROR(VLOOKUP(Table1[[#This Row],[Ticker]],[1]!Table2[[Symbol]:[Industry]],2,FALSE),"-")</f>
        <v>-</v>
      </c>
      <c r="D1616" t="s">
        <v>535</v>
      </c>
      <c r="E1616">
        <v>752.96100000000001</v>
      </c>
      <c r="F1616">
        <v>1140.8499999999999</v>
      </c>
      <c r="G1616">
        <v>22.7094488958687</v>
      </c>
      <c r="H1616">
        <v>4.6962250118583002</v>
      </c>
      <c r="I1616">
        <v>-4.4938267693781002</v>
      </c>
      <c r="J1616">
        <v>-2.1254250870442502E-2</v>
      </c>
      <c r="K1616">
        <v>1055.95349810722</v>
      </c>
      <c r="L1616">
        <v>936.63464095130905</v>
      </c>
      <c r="M1616">
        <v>76.565567930058407</v>
      </c>
      <c r="N1616">
        <v>1.3799690671490701</v>
      </c>
      <c r="O1616">
        <v>3.4316518385414301</v>
      </c>
      <c r="P1616">
        <v>79.661417322834595</v>
      </c>
      <c r="Q1616">
        <v>9.0241265959028996E-2</v>
      </c>
    </row>
    <row r="1617" spans="1:17" hidden="1" x14ac:dyDescent="0.3">
      <c r="A1617" t="s">
        <v>3410</v>
      </c>
      <c r="B1617" t="s">
        <v>3411</v>
      </c>
      <c r="C1617" t="str">
        <f>IFERROR(VLOOKUP(Table1[[#This Row],[Ticker]],[1]!Table2[[Symbol]:[Industry]],2,FALSE),"-")</f>
        <v>-</v>
      </c>
      <c r="D1617" t="s">
        <v>573</v>
      </c>
      <c r="E1617">
        <v>752.83009210499995</v>
      </c>
      <c r="F1617">
        <v>410.55</v>
      </c>
      <c r="G1617">
        <v>-43.734294973448598</v>
      </c>
      <c r="H1617">
        <v>-0.32318679197956401</v>
      </c>
      <c r="I1617">
        <v>-7.2573816306536099</v>
      </c>
      <c r="J1617">
        <v>-6.3369224536354301</v>
      </c>
      <c r="K1617">
        <v>402.68429288026999</v>
      </c>
      <c r="L1617">
        <v>404.29974970525302</v>
      </c>
      <c r="M1617">
        <v>47.480388674614701</v>
      </c>
      <c r="N1617">
        <v>1.0040993391077699</v>
      </c>
      <c r="O1617">
        <v>22.530751431007101</v>
      </c>
      <c r="P1617">
        <v>31.840077071290899</v>
      </c>
      <c r="Q1617">
        <v>6.0003468297866999E-2</v>
      </c>
    </row>
    <row r="1618" spans="1:17" hidden="1" x14ac:dyDescent="0.3">
      <c r="A1618" t="s">
        <v>3412</v>
      </c>
      <c r="B1618" t="s">
        <v>3413</v>
      </c>
      <c r="C1618" t="str">
        <f>IFERROR(VLOOKUP(Table1[[#This Row],[Ticker]],[1]!Table2[[Symbol]:[Industry]],2,FALSE),"-")</f>
        <v>-</v>
      </c>
      <c r="D1618" t="s">
        <v>273</v>
      </c>
      <c r="E1618">
        <v>750.83885344999999</v>
      </c>
      <c r="F1618">
        <v>683.45</v>
      </c>
      <c r="G1618">
        <v>60.257118799713602</v>
      </c>
      <c r="H1618">
        <v>46.666541566087602</v>
      </c>
      <c r="I1618">
        <v>77.362764540931593</v>
      </c>
      <c r="J1618">
        <v>8.4123869051767594E-2</v>
      </c>
      <c r="M1618">
        <v>54.4234118579895</v>
      </c>
      <c r="O1618">
        <v>15.5900212158899</v>
      </c>
      <c r="P1618">
        <v>99.839181286549703</v>
      </c>
    </row>
    <row r="1619" spans="1:17" hidden="1" x14ac:dyDescent="0.3">
      <c r="A1619" t="s">
        <v>3414</v>
      </c>
      <c r="B1619" t="s">
        <v>3415</v>
      </c>
      <c r="C1619" t="str">
        <f>IFERROR(VLOOKUP(Table1[[#This Row],[Ticker]],[1]!Table2[[Symbol]:[Industry]],2,FALSE),"-")</f>
        <v>-</v>
      </c>
      <c r="D1619" t="s">
        <v>231</v>
      </c>
      <c r="E1619">
        <v>749.72812499999998</v>
      </c>
      <c r="F1619">
        <v>631.35</v>
      </c>
      <c r="G1619">
        <v>51.096212388939399</v>
      </c>
      <c r="H1619">
        <v>-10.2361009498852</v>
      </c>
      <c r="I1619">
        <v>44.896966898236897</v>
      </c>
      <c r="J1619">
        <v>-0.857659780824364</v>
      </c>
      <c r="K1619">
        <v>630.00699250340699</v>
      </c>
      <c r="L1619">
        <v>492.15976756141299</v>
      </c>
      <c r="M1619">
        <v>48.648249434161102</v>
      </c>
      <c r="N1619">
        <v>0.25578475336322798</v>
      </c>
      <c r="O1619">
        <v>38.275124732715597</v>
      </c>
      <c r="P1619">
        <v>131.26373626373601</v>
      </c>
    </row>
    <row r="1620" spans="1:17" hidden="1" x14ac:dyDescent="0.3">
      <c r="A1620" t="s">
        <v>3416</v>
      </c>
      <c r="B1620" t="s">
        <v>3417</v>
      </c>
      <c r="C1620" t="str">
        <f>IFERROR(VLOOKUP(Table1[[#This Row],[Ticker]],[1]!Table2[[Symbol]:[Industry]],2,FALSE),"-")</f>
        <v>-</v>
      </c>
      <c r="D1620" t="s">
        <v>443</v>
      </c>
      <c r="E1620">
        <v>749.03341754999997</v>
      </c>
      <c r="F1620">
        <v>62.7</v>
      </c>
      <c r="G1620">
        <v>379.276087378304</v>
      </c>
      <c r="H1620">
        <v>-8.6246861518390006</v>
      </c>
      <c r="I1620">
        <v>31.809995653938199</v>
      </c>
      <c r="J1620">
        <v>-6.9830566062211901</v>
      </c>
      <c r="K1620">
        <v>66.784831785010496</v>
      </c>
      <c r="L1620">
        <v>53.5504813194284</v>
      </c>
      <c r="M1620">
        <v>38.778166142068301</v>
      </c>
      <c r="N1620">
        <v>0.67018111649245204</v>
      </c>
      <c r="O1620">
        <v>49.074960127591602</v>
      </c>
      <c r="P1620">
        <v>445.69190600522103</v>
      </c>
      <c r="Q1620">
        <v>0.10478024516901401</v>
      </c>
    </row>
    <row r="1621" spans="1:17" hidden="1" x14ac:dyDescent="0.3">
      <c r="A1621" t="s">
        <v>3418</v>
      </c>
      <c r="B1621" t="s">
        <v>3419</v>
      </c>
      <c r="C1621" t="str">
        <f>IFERROR(VLOOKUP(Table1[[#This Row],[Ticker]],[1]!Table2[[Symbol]:[Industry]],2,FALSE),"-")</f>
        <v>-</v>
      </c>
      <c r="D1621" t="s">
        <v>3420</v>
      </c>
      <c r="E1621">
        <v>746.17678007999996</v>
      </c>
      <c r="F1621">
        <v>815.4</v>
      </c>
      <c r="G1621">
        <v>24.468344664896701</v>
      </c>
      <c r="H1621">
        <v>-1.01157212709474</v>
      </c>
      <c r="I1621">
        <v>-14.748883141961199</v>
      </c>
      <c r="J1621">
        <v>5.2117987317812302</v>
      </c>
      <c r="K1621">
        <v>776.25969176203205</v>
      </c>
      <c r="L1621">
        <v>743.20657902389303</v>
      </c>
      <c r="M1621">
        <v>64.6897956878732</v>
      </c>
      <c r="N1621">
        <v>1.9900929780819301</v>
      </c>
      <c r="O1621">
        <v>23.742948246259498</v>
      </c>
      <c r="P1621">
        <v>65.647536820721101</v>
      </c>
      <c r="Q1621">
        <v>6.9592502629375996E-2</v>
      </c>
    </row>
    <row r="1622" spans="1:17" hidden="1" x14ac:dyDescent="0.3">
      <c r="A1622" t="s">
        <v>3421</v>
      </c>
      <c r="B1622" t="s">
        <v>3422</v>
      </c>
      <c r="C1622" t="str">
        <f>IFERROR(VLOOKUP(Table1[[#This Row],[Ticker]],[1]!Table2[[Symbol]:[Industry]],2,FALSE),"-")</f>
        <v>-</v>
      </c>
      <c r="D1622" t="s">
        <v>54</v>
      </c>
      <c r="E1622">
        <v>744.07595105400003</v>
      </c>
      <c r="F1622">
        <v>227.23</v>
      </c>
      <c r="G1622">
        <v>286.10625017516003</v>
      </c>
      <c r="H1622">
        <v>13.4202860547767</v>
      </c>
      <c r="I1622">
        <v>26.359170673095601</v>
      </c>
      <c r="J1622">
        <v>2.75567642590581</v>
      </c>
      <c r="K1622">
        <v>195.48481051547199</v>
      </c>
      <c r="L1622">
        <v>152.96060820002</v>
      </c>
      <c r="M1622">
        <v>61.383101969913497</v>
      </c>
      <c r="N1622">
        <v>1.2053405080953501</v>
      </c>
      <c r="O1622">
        <v>11.420146987633601</v>
      </c>
      <c r="P1622">
        <v>316.172161172161</v>
      </c>
      <c r="Q1622">
        <v>9.7851623226386006E-2</v>
      </c>
    </row>
    <row r="1623" spans="1:17" hidden="1" x14ac:dyDescent="0.3">
      <c r="A1623" t="s">
        <v>3423</v>
      </c>
      <c r="B1623" t="s">
        <v>3424</v>
      </c>
      <c r="C1623" t="str">
        <f>IFERROR(VLOOKUP(Table1[[#This Row],[Ticker]],[1]!Table2[[Symbol]:[Industry]],2,FALSE),"-")</f>
        <v>-</v>
      </c>
      <c r="D1623" t="s">
        <v>46</v>
      </c>
      <c r="E1623">
        <v>742.05526399999997</v>
      </c>
      <c r="F1623">
        <v>618.4</v>
      </c>
      <c r="G1623">
        <v>341.09599376490399</v>
      </c>
      <c r="H1623">
        <v>37.952619033468302</v>
      </c>
      <c r="I1623">
        <v>358.20163950612198</v>
      </c>
      <c r="J1623">
        <v>3.7854176506108099</v>
      </c>
      <c r="K1623">
        <v>475.31332012030998</v>
      </c>
      <c r="M1623">
        <v>67.770237846133199</v>
      </c>
      <c r="N1623">
        <v>0.38448239405962698</v>
      </c>
      <c r="O1623">
        <v>9.2415912031047895</v>
      </c>
      <c r="P1623">
        <v>402.76422764227601</v>
      </c>
    </row>
    <row r="1624" spans="1:17" hidden="1" x14ac:dyDescent="0.3">
      <c r="A1624" t="s">
        <v>3425</v>
      </c>
      <c r="B1624" t="s">
        <v>3426</v>
      </c>
      <c r="C1624" t="str">
        <f>IFERROR(VLOOKUP(Table1[[#This Row],[Ticker]],[1]!Table2[[Symbol]:[Industry]],2,FALSE),"-")</f>
        <v>-</v>
      </c>
      <c r="D1624" t="s">
        <v>80</v>
      </c>
      <c r="E1624">
        <v>740.48739699999999</v>
      </c>
      <c r="F1624">
        <v>663.65</v>
      </c>
      <c r="G1624">
        <v>18.4016505242524</v>
      </c>
      <c r="H1624">
        <v>11.996453978074699</v>
      </c>
      <c r="I1624">
        <v>-23.186846250033199</v>
      </c>
      <c r="J1624">
        <v>-5.5315505220400496</v>
      </c>
      <c r="K1624">
        <v>631.02285672035305</v>
      </c>
      <c r="L1624">
        <v>634.84042163991796</v>
      </c>
      <c r="M1624">
        <v>60.467614287003002</v>
      </c>
      <c r="N1624">
        <v>1.4266280571258101</v>
      </c>
      <c r="O1624">
        <v>45.573721087922799</v>
      </c>
      <c r="P1624">
        <v>64.269801980197997</v>
      </c>
      <c r="Q1624">
        <v>0.230366568849139</v>
      </c>
    </row>
    <row r="1625" spans="1:17" hidden="1" x14ac:dyDescent="0.3">
      <c r="A1625" t="s">
        <v>3427</v>
      </c>
      <c r="B1625" t="s">
        <v>3428</v>
      </c>
      <c r="C1625" t="str">
        <f>IFERROR(VLOOKUP(Table1[[#This Row],[Ticker]],[1]!Table2[[Symbol]:[Industry]],2,FALSE),"-")</f>
        <v>-</v>
      </c>
      <c r="D1625" t="s">
        <v>1401</v>
      </c>
      <c r="E1625">
        <v>739.49292000000003</v>
      </c>
      <c r="F1625">
        <v>730</v>
      </c>
      <c r="G1625">
        <v>246.22274879681399</v>
      </c>
      <c r="H1625">
        <v>-3.4793060660331299</v>
      </c>
      <c r="I1625">
        <v>33.039734744217597</v>
      </c>
      <c r="J1625">
        <v>-5.6174000405646201</v>
      </c>
      <c r="K1625">
        <v>698.25915773814495</v>
      </c>
      <c r="L1625">
        <v>481.73561447920201</v>
      </c>
      <c r="M1625">
        <v>40.4294207645653</v>
      </c>
      <c r="N1625">
        <v>0.89047619047618998</v>
      </c>
      <c r="O1625">
        <v>14.7260273972602</v>
      </c>
      <c r="P1625">
        <v>280.20833333333297</v>
      </c>
    </row>
    <row r="1626" spans="1:17" hidden="1" x14ac:dyDescent="0.3">
      <c r="A1626" t="s">
        <v>3429</v>
      </c>
      <c r="B1626" t="s">
        <v>3430</v>
      </c>
      <c r="C1626" t="str">
        <f>IFERROR(VLOOKUP(Table1[[#This Row],[Ticker]],[1]!Table2[[Symbol]:[Industry]],2,FALSE),"-")</f>
        <v>-</v>
      </c>
      <c r="D1626" t="s">
        <v>204</v>
      </c>
      <c r="E1626">
        <v>739.387565</v>
      </c>
      <c r="F1626">
        <v>184.87</v>
      </c>
      <c r="G1626">
        <v>0.17008759405289001</v>
      </c>
      <c r="H1626">
        <v>-2.8521529185229402</v>
      </c>
      <c r="I1626">
        <v>-18.4942458383066</v>
      </c>
      <c r="J1626">
        <v>4.3224965948578404</v>
      </c>
      <c r="K1626">
        <v>165.67369271516699</v>
      </c>
      <c r="L1626">
        <v>158.807012366664</v>
      </c>
      <c r="M1626">
        <v>77.840914580892303</v>
      </c>
      <c r="N1626">
        <v>1.99420122636608</v>
      </c>
      <c r="O1626">
        <v>14.6210850868177</v>
      </c>
      <c r="P1626">
        <v>46.257911392404999</v>
      </c>
      <c r="Q1626">
        <v>7.3841592109179996E-3</v>
      </c>
    </row>
    <row r="1627" spans="1:17" hidden="1" x14ac:dyDescent="0.3">
      <c r="A1627" t="s">
        <v>3431</v>
      </c>
      <c r="B1627" t="s">
        <v>3432</v>
      </c>
      <c r="C1627" t="str">
        <f>IFERROR(VLOOKUP(Table1[[#This Row],[Ticker]],[1]!Table2[[Symbol]:[Industry]],2,FALSE),"-")</f>
        <v>-</v>
      </c>
      <c r="D1627" t="s">
        <v>573</v>
      </c>
      <c r="E1627">
        <v>739.17981139999995</v>
      </c>
      <c r="F1627">
        <v>814.15</v>
      </c>
      <c r="G1627">
        <v>-39.669805663962002</v>
      </c>
      <c r="H1627">
        <v>-8.4951752519717303</v>
      </c>
      <c r="I1627">
        <v>-26.838722969856502</v>
      </c>
      <c r="J1627">
        <v>-3.7123278129117501</v>
      </c>
      <c r="K1627">
        <v>825.34201881629804</v>
      </c>
      <c r="L1627">
        <v>849.06077300700395</v>
      </c>
      <c r="M1627">
        <v>41.0428725033521</v>
      </c>
      <c r="N1627">
        <v>0.85713812387436905</v>
      </c>
      <c r="O1627">
        <v>45.427746729718102</v>
      </c>
      <c r="P1627">
        <v>11.131586131586101</v>
      </c>
      <c r="Q1627">
        <v>0.112499009866608</v>
      </c>
    </row>
    <row r="1628" spans="1:17" hidden="1" x14ac:dyDescent="0.3">
      <c r="A1628" t="s">
        <v>3433</v>
      </c>
      <c r="B1628" t="s">
        <v>3434</v>
      </c>
      <c r="C1628" t="str">
        <f>IFERROR(VLOOKUP(Table1[[#This Row],[Ticker]],[1]!Table2[[Symbol]:[Industry]],2,FALSE),"-")</f>
        <v>-</v>
      </c>
      <c r="D1628" t="s">
        <v>225</v>
      </c>
      <c r="E1628">
        <v>737.5361375</v>
      </c>
      <c r="F1628">
        <v>566.6</v>
      </c>
      <c r="G1628">
        <v>137.45061402660599</v>
      </c>
      <c r="H1628">
        <v>-15.903257763838701</v>
      </c>
      <c r="I1628">
        <v>100.56903566752599</v>
      </c>
      <c r="J1628">
        <v>-2.9179415638221502</v>
      </c>
      <c r="K1628">
        <v>516.45851659819903</v>
      </c>
      <c r="L1628">
        <v>361.26548732463903</v>
      </c>
      <c r="M1628">
        <v>41.464833875807898</v>
      </c>
      <c r="N1628">
        <v>0.46465010358747499</v>
      </c>
      <c r="O1628">
        <v>23.0144722908577</v>
      </c>
      <c r="P1628">
        <v>209.44838885854699</v>
      </c>
      <c r="Q1628">
        <v>0.122495172560958</v>
      </c>
    </row>
    <row r="1629" spans="1:17" hidden="1" x14ac:dyDescent="0.3">
      <c r="A1629" t="s">
        <v>3435</v>
      </c>
      <c r="B1629" t="s">
        <v>3436</v>
      </c>
      <c r="C1629" t="str">
        <f>IFERROR(VLOOKUP(Table1[[#This Row],[Ticker]],[1]!Table2[[Symbol]:[Industry]],2,FALSE),"-")</f>
        <v>-</v>
      </c>
      <c r="D1629" t="s">
        <v>127</v>
      </c>
      <c r="E1629">
        <v>737.42539560199998</v>
      </c>
      <c r="F1629">
        <v>223.58</v>
      </c>
      <c r="G1629">
        <v>-43.859561790651099</v>
      </c>
      <c r="H1629">
        <v>-4.4622359133479597</v>
      </c>
      <c r="I1629">
        <v>-24.2380430335601</v>
      </c>
      <c r="J1629">
        <v>-3.85109071775496</v>
      </c>
      <c r="M1629">
        <v>60.846444433736501</v>
      </c>
      <c r="O1629">
        <v>22.103944896681199</v>
      </c>
      <c r="P1629">
        <v>6.5173892329680703</v>
      </c>
    </row>
    <row r="1630" spans="1:17" hidden="1" x14ac:dyDescent="0.3">
      <c r="A1630" t="s">
        <v>3437</v>
      </c>
      <c r="B1630" t="s">
        <v>3438</v>
      </c>
      <c r="C1630" t="str">
        <f>IFERROR(VLOOKUP(Table1[[#This Row],[Ticker]],[1]!Table2[[Symbol]:[Industry]],2,FALSE),"-")</f>
        <v>-</v>
      </c>
      <c r="D1630" t="s">
        <v>89</v>
      </c>
      <c r="E1630">
        <v>732.96016499999996</v>
      </c>
      <c r="F1630">
        <v>1498</v>
      </c>
      <c r="G1630">
        <v>51.322961074199</v>
      </c>
      <c r="H1630">
        <v>19.518989239500499</v>
      </c>
      <c r="I1630">
        <v>78.599837046007906</v>
      </c>
      <c r="J1630">
        <v>0.48737653878822201</v>
      </c>
      <c r="K1630">
        <v>1232.2493744911701</v>
      </c>
      <c r="L1630">
        <v>963.93986673714096</v>
      </c>
      <c r="M1630">
        <v>67.414246300183606</v>
      </c>
      <c r="N1630">
        <v>0.375542137936899</v>
      </c>
      <c r="O1630">
        <v>0.46728971962617299</v>
      </c>
      <c r="P1630">
        <v>114</v>
      </c>
      <c r="Q1630">
        <v>0.18175274805707201</v>
      </c>
    </row>
    <row r="1631" spans="1:17" hidden="1" x14ac:dyDescent="0.3">
      <c r="A1631" t="s">
        <v>3439</v>
      </c>
      <c r="B1631" t="s">
        <v>3440</v>
      </c>
      <c r="C1631" t="str">
        <f>IFERROR(VLOOKUP(Table1[[#This Row],[Ticker]],[1]!Table2[[Symbol]:[Industry]],2,FALSE),"-")</f>
        <v>-</v>
      </c>
      <c r="D1631" t="s">
        <v>627</v>
      </c>
      <c r="E1631">
        <v>731.49224000000004</v>
      </c>
      <c r="F1631">
        <v>478.6</v>
      </c>
      <c r="G1631">
        <v>244.57205377795</v>
      </c>
      <c r="H1631">
        <v>2.61926024221059</v>
      </c>
      <c r="I1631">
        <v>409.81417494083098</v>
      </c>
      <c r="J1631">
        <v>-2.7386121617767398</v>
      </c>
      <c r="K1631">
        <v>409.67943555178999</v>
      </c>
      <c r="L1631">
        <v>245.55804985064901</v>
      </c>
      <c r="M1631">
        <v>55.553532279994599</v>
      </c>
      <c r="N1631">
        <v>0.225406381697772</v>
      </c>
      <c r="O1631">
        <v>8.65022983702465</v>
      </c>
      <c r="P1631">
        <v>463.05882352941097</v>
      </c>
    </row>
    <row r="1632" spans="1:17" hidden="1" x14ac:dyDescent="0.3">
      <c r="A1632" t="s">
        <v>3441</v>
      </c>
      <c r="B1632" t="s">
        <v>3442</v>
      </c>
      <c r="C1632" t="str">
        <f>IFERROR(VLOOKUP(Table1[[#This Row],[Ticker]],[1]!Table2[[Symbol]:[Industry]],2,FALSE),"-")</f>
        <v>-</v>
      </c>
      <c r="D1632" t="s">
        <v>305</v>
      </c>
      <c r="E1632">
        <v>730.91121950000002</v>
      </c>
      <c r="F1632">
        <v>79.069999999999993</v>
      </c>
      <c r="G1632">
        <v>44.001232646367797</v>
      </c>
      <c r="H1632">
        <v>-3.7207987342714399</v>
      </c>
      <c r="I1632">
        <v>-18.941240285508801</v>
      </c>
      <c r="J1632">
        <v>-2.7929363686433302</v>
      </c>
      <c r="K1632">
        <v>74.094615891813106</v>
      </c>
      <c r="L1632">
        <v>69.200233752981006</v>
      </c>
      <c r="M1632">
        <v>67.778441249072202</v>
      </c>
      <c r="N1632">
        <v>0.67206536957599805</v>
      </c>
      <c r="O1632">
        <v>15.9099532060199</v>
      </c>
      <c r="P1632">
        <v>88.9366786140979</v>
      </c>
      <c r="Q1632">
        <v>7.4552240076263002E-2</v>
      </c>
    </row>
    <row r="1633" spans="1:17" hidden="1" x14ac:dyDescent="0.3">
      <c r="A1633" t="s">
        <v>3443</v>
      </c>
      <c r="B1633" t="s">
        <v>3444</v>
      </c>
      <c r="C1633" t="str">
        <f>IFERROR(VLOOKUP(Table1[[#This Row],[Ticker]],[1]!Table2[[Symbol]:[Industry]],2,FALSE),"-")</f>
        <v>-</v>
      </c>
      <c r="D1633" t="s">
        <v>127</v>
      </c>
      <c r="E1633">
        <v>727.87322303999997</v>
      </c>
      <c r="F1633">
        <v>225.6</v>
      </c>
      <c r="G1633">
        <v>187.23366706207099</v>
      </c>
      <c r="H1633">
        <v>2.6656133437784102</v>
      </c>
      <c r="I1633">
        <v>-27.294801044656399</v>
      </c>
      <c r="J1633">
        <v>-6.8229659032733396</v>
      </c>
      <c r="K1633">
        <v>223.24566061122201</v>
      </c>
      <c r="L1633">
        <v>204.73490522240499</v>
      </c>
      <c r="M1633">
        <v>49.288151132926401</v>
      </c>
      <c r="N1633">
        <v>1.24862075168625</v>
      </c>
      <c r="O1633">
        <v>39.361702127659498</v>
      </c>
      <c r="P1633">
        <v>229.824561403508</v>
      </c>
      <c r="Q1633">
        <v>0.13948114529574901</v>
      </c>
    </row>
    <row r="1634" spans="1:17" hidden="1" x14ac:dyDescent="0.3">
      <c r="A1634" t="s">
        <v>3445</v>
      </c>
      <c r="B1634" t="s">
        <v>3446</v>
      </c>
      <c r="C1634" t="str">
        <f>IFERROR(VLOOKUP(Table1[[#This Row],[Ticker]],[1]!Table2[[Symbol]:[Industry]],2,FALSE),"-")</f>
        <v>-</v>
      </c>
      <c r="D1634" t="s">
        <v>535</v>
      </c>
      <c r="E1634">
        <v>727.49735197500002</v>
      </c>
      <c r="F1634">
        <v>415.75</v>
      </c>
      <c r="G1634">
        <v>251.006499635446</v>
      </c>
      <c r="H1634">
        <v>67.614231986080995</v>
      </c>
      <c r="I1634">
        <v>63.616502635489603</v>
      </c>
      <c r="J1634">
        <v>4.80600283884724</v>
      </c>
      <c r="K1634">
        <v>293.22267503731098</v>
      </c>
      <c r="L1634">
        <v>215.750219576136</v>
      </c>
      <c r="M1634">
        <v>74.933029075312007</v>
      </c>
      <c r="N1634">
        <v>1.0653954708457001</v>
      </c>
      <c r="O1634">
        <v>6.2297053517738901</v>
      </c>
      <c r="P1634">
        <v>326.62904053360597</v>
      </c>
      <c r="Q1634">
        <v>0.15025153899298099</v>
      </c>
    </row>
    <row r="1635" spans="1:17" hidden="1" x14ac:dyDescent="0.3">
      <c r="A1635" t="s">
        <v>3447</v>
      </c>
      <c r="B1635" t="s">
        <v>3448</v>
      </c>
      <c r="C1635" t="str">
        <f>IFERROR(VLOOKUP(Table1[[#This Row],[Ticker]],[1]!Table2[[Symbol]:[Industry]],2,FALSE),"-")</f>
        <v>-</v>
      </c>
      <c r="D1635" t="s">
        <v>257</v>
      </c>
      <c r="E1635">
        <v>727.22249999999997</v>
      </c>
      <c r="F1635">
        <v>1616.05</v>
      </c>
      <c r="G1635">
        <v>42.473792726474898</v>
      </c>
      <c r="H1635">
        <v>-9.1058355432300093</v>
      </c>
      <c r="I1635">
        <v>21.018345256570399</v>
      </c>
      <c r="J1635">
        <v>-2.8532778590108401</v>
      </c>
      <c r="K1635">
        <v>1744.7889716606201</v>
      </c>
      <c r="L1635">
        <v>1541.22632560684</v>
      </c>
      <c r="M1635">
        <v>28.725117864743201</v>
      </c>
      <c r="N1635">
        <v>1.5769885722492301</v>
      </c>
      <c r="O1635">
        <v>29.9464744283902</v>
      </c>
      <c r="P1635">
        <v>93.527333692593203</v>
      </c>
      <c r="Q1635">
        <v>9.2178585808305999E-2</v>
      </c>
    </row>
    <row r="1636" spans="1:17" hidden="1" x14ac:dyDescent="0.3">
      <c r="A1636" t="s">
        <v>3449</v>
      </c>
      <c r="B1636" t="s">
        <v>3450</v>
      </c>
      <c r="C1636" t="str">
        <f>IFERROR(VLOOKUP(Table1[[#This Row],[Ticker]],[1]!Table2[[Symbol]:[Industry]],2,FALSE),"-")</f>
        <v>-</v>
      </c>
      <c r="D1636" t="s">
        <v>1607</v>
      </c>
      <c r="E1636">
        <v>726.56735000000003</v>
      </c>
      <c r="F1636">
        <v>69.98</v>
      </c>
      <c r="G1636">
        <v>407.82801675088598</v>
      </c>
      <c r="H1636">
        <v>19.271558244375701</v>
      </c>
      <c r="I1636">
        <v>279.96505759654701</v>
      </c>
      <c r="J1636">
        <v>9.2867484087020404</v>
      </c>
      <c r="K1636">
        <v>52.898360524567103</v>
      </c>
      <c r="L1636">
        <v>33.768337037032403</v>
      </c>
      <c r="M1636">
        <v>93.960851956193906</v>
      </c>
      <c r="N1636">
        <v>0.91728612522437203</v>
      </c>
      <c r="O1636">
        <v>0</v>
      </c>
      <c r="P1636">
        <v>636.63157894736798</v>
      </c>
    </row>
    <row r="1637" spans="1:17" hidden="1" x14ac:dyDescent="0.3">
      <c r="A1637" t="s">
        <v>3451</v>
      </c>
      <c r="B1637" t="s">
        <v>3452</v>
      </c>
      <c r="C1637" t="str">
        <f>IFERROR(VLOOKUP(Table1[[#This Row],[Ticker]],[1]!Table2[[Symbol]:[Industry]],2,FALSE),"-")</f>
        <v>-</v>
      </c>
      <c r="D1637" t="s">
        <v>46</v>
      </c>
      <c r="E1637">
        <v>726.35610163199999</v>
      </c>
      <c r="F1637">
        <v>66.180000000000007</v>
      </c>
      <c r="G1637">
        <v>122.048374717285</v>
      </c>
      <c r="H1637">
        <v>-4.0068224105980903</v>
      </c>
      <c r="I1637">
        <v>24.6280923325752</v>
      </c>
      <c r="J1637">
        <v>-12.7259302768481</v>
      </c>
      <c r="K1637">
        <v>64.572869611378707</v>
      </c>
      <c r="L1637">
        <v>52.8303097659375</v>
      </c>
      <c r="M1637">
        <v>42.710957133871197</v>
      </c>
      <c r="N1637">
        <v>0.18680217887815601</v>
      </c>
      <c r="O1637">
        <v>28.573587186461101</v>
      </c>
      <c r="P1637">
        <v>157.50972762645901</v>
      </c>
      <c r="Q1637">
        <v>0.107489637173003</v>
      </c>
    </row>
    <row r="1638" spans="1:17" hidden="1" x14ac:dyDescent="0.3">
      <c r="A1638" t="s">
        <v>3453</v>
      </c>
      <c r="B1638" t="s">
        <v>3454</v>
      </c>
      <c r="C1638" t="str">
        <f>IFERROR(VLOOKUP(Table1[[#This Row],[Ticker]],[1]!Table2[[Symbol]:[Industry]],2,FALSE),"-")</f>
        <v>-</v>
      </c>
      <c r="D1638" t="s">
        <v>627</v>
      </c>
      <c r="E1638">
        <v>725.97373500000003</v>
      </c>
      <c r="F1638">
        <v>69.17</v>
      </c>
      <c r="G1638">
        <v>727.05924389767097</v>
      </c>
      <c r="H1638">
        <v>-2.9880194512759899</v>
      </c>
      <c r="I1638">
        <v>18.292106660726098</v>
      </c>
      <c r="J1638">
        <v>-4.9261266555386403</v>
      </c>
      <c r="K1638">
        <v>66.157712384973294</v>
      </c>
      <c r="L1638">
        <v>49.338283388498397</v>
      </c>
      <c r="M1638">
        <v>50.290987893795801</v>
      </c>
      <c r="N1638">
        <v>0.82279399263898001</v>
      </c>
      <c r="O1638">
        <v>8.4285094694231493</v>
      </c>
      <c r="P1638">
        <v>757.12515489467103</v>
      </c>
      <c r="Q1638">
        <v>0.23264667528118399</v>
      </c>
    </row>
    <row r="1639" spans="1:17" hidden="1" x14ac:dyDescent="0.3">
      <c r="A1639" t="s">
        <v>3455</v>
      </c>
      <c r="B1639" t="s">
        <v>3456</v>
      </c>
      <c r="C1639" t="str">
        <f>IFERROR(VLOOKUP(Table1[[#This Row],[Ticker]],[1]!Table2[[Symbol]:[Industry]],2,FALSE),"-")</f>
        <v>-</v>
      </c>
      <c r="D1639" t="s">
        <v>627</v>
      </c>
      <c r="E1639">
        <v>723.17416832000004</v>
      </c>
      <c r="F1639">
        <v>142.55000000000001</v>
      </c>
      <c r="G1639">
        <v>72.852238469191803</v>
      </c>
      <c r="H1639">
        <v>-4.6635898256861799</v>
      </c>
      <c r="I1639">
        <v>36.384941658832602</v>
      </c>
      <c r="J1639">
        <v>1.6362775172206601</v>
      </c>
      <c r="K1639">
        <v>124.658955807128</v>
      </c>
      <c r="L1639">
        <v>99.991223184652696</v>
      </c>
      <c r="M1639">
        <v>67.736652670284101</v>
      </c>
      <c r="N1639">
        <v>0.14756775622101501</v>
      </c>
      <c r="O1639">
        <v>11.1118905647141</v>
      </c>
      <c r="P1639">
        <v>121.179208688906</v>
      </c>
      <c r="Q1639">
        <v>2.2601989593246E-2</v>
      </c>
    </row>
    <row r="1640" spans="1:17" hidden="1" x14ac:dyDescent="0.3">
      <c r="A1640" t="s">
        <v>3457</v>
      </c>
      <c r="B1640" t="s">
        <v>3458</v>
      </c>
      <c r="C1640" t="str">
        <f>IFERROR(VLOOKUP(Table1[[#This Row],[Ticker]],[1]!Table2[[Symbol]:[Industry]],2,FALSE),"-")</f>
        <v>-</v>
      </c>
      <c r="D1640" t="s">
        <v>338</v>
      </c>
      <c r="E1640">
        <v>720.24324300000001</v>
      </c>
      <c r="F1640">
        <v>34.35</v>
      </c>
      <c r="G1640">
        <v>225.52415111479999</v>
      </c>
      <c r="H1640">
        <v>13.0008199021343</v>
      </c>
      <c r="I1640">
        <v>15.811993413383499</v>
      </c>
      <c r="J1640">
        <v>-0.92867901946537001</v>
      </c>
      <c r="K1640">
        <v>31.001533004351099</v>
      </c>
      <c r="L1640">
        <v>26.741134816011499</v>
      </c>
      <c r="M1640">
        <v>55.1477349427213</v>
      </c>
      <c r="N1640">
        <v>0.450276594538005</v>
      </c>
      <c r="O1640">
        <v>7.71470160116447</v>
      </c>
      <c r="P1640">
        <v>289.67668746454899</v>
      </c>
    </row>
    <row r="1641" spans="1:17" hidden="1" x14ac:dyDescent="0.3">
      <c r="A1641" t="s">
        <v>3459</v>
      </c>
      <c r="B1641" t="s">
        <v>3460</v>
      </c>
      <c r="C1641" t="str">
        <f>IFERROR(VLOOKUP(Table1[[#This Row],[Ticker]],[1]!Table2[[Symbol]:[Industry]],2,FALSE),"-")</f>
        <v>-</v>
      </c>
      <c r="D1641" t="s">
        <v>305</v>
      </c>
      <c r="E1641">
        <v>720.126318789999</v>
      </c>
      <c r="F1641">
        <v>114.02</v>
      </c>
      <c r="G1641">
        <v>3942.0769461458499</v>
      </c>
      <c r="H1641">
        <v>-10.493912888093099</v>
      </c>
      <c r="I1641">
        <v>161.45610056852499</v>
      </c>
      <c r="J1641">
        <v>-4.4776216219882103</v>
      </c>
      <c r="K1641">
        <v>93.599663027270793</v>
      </c>
      <c r="L1641">
        <v>40.301736022766498</v>
      </c>
      <c r="M1641">
        <v>37.695555604245101</v>
      </c>
      <c r="N1641">
        <v>0.73282383551529895</v>
      </c>
      <c r="O1641">
        <v>22.5399052797754</v>
      </c>
      <c r="P1641">
        <v>4460.7999999999902</v>
      </c>
      <c r="Q1641">
        <v>0.147233881050299</v>
      </c>
    </row>
    <row r="1642" spans="1:17" hidden="1" x14ac:dyDescent="0.3">
      <c r="A1642" t="s">
        <v>3461</v>
      </c>
      <c r="B1642" t="s">
        <v>3462</v>
      </c>
      <c r="C1642" t="str">
        <f>IFERROR(VLOOKUP(Table1[[#This Row],[Ticker]],[1]!Table2[[Symbol]:[Industry]],2,FALSE),"-")</f>
        <v>-</v>
      </c>
      <c r="D1642" t="s">
        <v>127</v>
      </c>
      <c r="E1642">
        <v>719.23575000000005</v>
      </c>
      <c r="F1642">
        <v>3641.7</v>
      </c>
      <c r="G1642">
        <v>54.216658645992297</v>
      </c>
      <c r="H1642">
        <v>30.407543670755</v>
      </c>
      <c r="I1642">
        <v>-4.0675223798442</v>
      </c>
      <c r="J1642">
        <v>12.609122561687199</v>
      </c>
      <c r="K1642">
        <v>2957.2386897292099</v>
      </c>
      <c r="L1642">
        <v>2694.4347952220801</v>
      </c>
      <c r="M1642">
        <v>73.289383395431202</v>
      </c>
      <c r="N1642">
        <v>1.88324772277805</v>
      </c>
      <c r="O1642">
        <v>9.8086058708844792</v>
      </c>
      <c r="P1642">
        <v>102.092119866814</v>
      </c>
      <c r="Q1642">
        <v>0.15464874530754499</v>
      </c>
    </row>
    <row r="1643" spans="1:17" hidden="1" x14ac:dyDescent="0.3">
      <c r="A1643" t="s">
        <v>3463</v>
      </c>
      <c r="B1643" t="s">
        <v>3464</v>
      </c>
      <c r="C1643" t="str">
        <f>IFERROR(VLOOKUP(Table1[[#This Row],[Ticker]],[1]!Table2[[Symbol]:[Industry]],2,FALSE),"-")</f>
        <v>-</v>
      </c>
      <c r="D1643" t="s">
        <v>357</v>
      </c>
      <c r="E1643">
        <v>718.80899999999997</v>
      </c>
      <c r="F1643">
        <v>273</v>
      </c>
      <c r="G1643">
        <v>-78.918370013393698</v>
      </c>
      <c r="H1643">
        <v>3.5934378914123499</v>
      </c>
      <c r="I1643">
        <v>-7.5955412110119997</v>
      </c>
      <c r="J1643">
        <v>4.89330547014087</v>
      </c>
      <c r="K1643">
        <v>260.37128752774402</v>
      </c>
      <c r="L1643">
        <v>278.52958856540602</v>
      </c>
      <c r="M1643">
        <v>59.764925522806301</v>
      </c>
      <c r="N1643">
        <v>1.3456217588639401</v>
      </c>
      <c r="O1643">
        <v>105.274725274725</v>
      </c>
      <c r="P1643">
        <v>26.976744186046499</v>
      </c>
      <c r="Q1643">
        <v>0.10401485237757201</v>
      </c>
    </row>
    <row r="1644" spans="1:17" hidden="1" x14ac:dyDescent="0.3">
      <c r="A1644" t="s">
        <v>3465</v>
      </c>
      <c r="B1644" t="s">
        <v>3466</v>
      </c>
      <c r="C1644" t="str">
        <f>IFERROR(VLOOKUP(Table1[[#This Row],[Ticker]],[1]!Table2[[Symbol]:[Industry]],2,FALSE),"-")</f>
        <v>-</v>
      </c>
      <c r="D1644" t="s">
        <v>180</v>
      </c>
      <c r="E1644">
        <v>717.86839987200005</v>
      </c>
      <c r="F1644">
        <v>132.72999999999999</v>
      </c>
      <c r="G1644">
        <v>47.975671833314898</v>
      </c>
      <c r="H1644">
        <v>-0.36344845308186302</v>
      </c>
      <c r="I1644">
        <v>-21.327541748706</v>
      </c>
      <c r="J1644">
        <v>7.1263310484902096</v>
      </c>
      <c r="K1644">
        <v>132.80817015717901</v>
      </c>
      <c r="L1644">
        <v>134.49925516783901</v>
      </c>
      <c r="M1644">
        <v>59.292282282352197</v>
      </c>
      <c r="N1644">
        <v>1.31124445077625</v>
      </c>
      <c r="O1644">
        <v>31.846605891659699</v>
      </c>
      <c r="P1644">
        <v>78.041582830315207</v>
      </c>
      <c r="Q1644">
        <v>0.11929535965650299</v>
      </c>
    </row>
    <row r="1645" spans="1:17" hidden="1" x14ac:dyDescent="0.3">
      <c r="A1645" t="s">
        <v>3467</v>
      </c>
      <c r="B1645" t="s">
        <v>3468</v>
      </c>
      <c r="C1645" t="str">
        <f>IFERROR(VLOOKUP(Table1[[#This Row],[Ticker]],[1]!Table2[[Symbol]:[Industry]],2,FALSE),"-")</f>
        <v>-</v>
      </c>
      <c r="D1645" t="s">
        <v>977</v>
      </c>
      <c r="E1645">
        <v>717.28899550000006</v>
      </c>
      <c r="F1645">
        <v>2389.4499999999998</v>
      </c>
      <c r="G1645">
        <v>198.85555641300701</v>
      </c>
      <c r="H1645">
        <v>7.0127880984250099</v>
      </c>
      <c r="I1645">
        <v>49.162745905461897</v>
      </c>
      <c r="J1645">
        <v>-11.456949629999301</v>
      </c>
      <c r="K1645">
        <v>2103.6071492803198</v>
      </c>
      <c r="L1645">
        <v>1500.70518968277</v>
      </c>
      <c r="M1645">
        <v>45.593493413483998</v>
      </c>
      <c r="N1645">
        <v>0.68298692386056004</v>
      </c>
      <c r="O1645">
        <v>17.098076963317901</v>
      </c>
      <c r="P1645">
        <v>262.06530797787701</v>
      </c>
      <c r="Q1645">
        <v>0.131036644042589</v>
      </c>
    </row>
    <row r="1646" spans="1:17" hidden="1" x14ac:dyDescent="0.3">
      <c r="A1646" t="s">
        <v>3469</v>
      </c>
      <c r="B1646" t="s">
        <v>3470</v>
      </c>
      <c r="C1646" t="str">
        <f>IFERROR(VLOOKUP(Table1[[#This Row],[Ticker]],[1]!Table2[[Symbol]:[Industry]],2,FALSE),"-")</f>
        <v>-</v>
      </c>
      <c r="D1646" t="s">
        <v>225</v>
      </c>
      <c r="E1646">
        <v>716.44924965799999</v>
      </c>
      <c r="F1646">
        <v>221.63</v>
      </c>
      <c r="G1646">
        <v>25.8468572056025</v>
      </c>
      <c r="H1646">
        <v>9.1026492655235707</v>
      </c>
      <c r="I1646">
        <v>-30.447234727115202</v>
      </c>
      <c r="J1646">
        <v>-3.8564282537307699</v>
      </c>
      <c r="K1646">
        <v>211.65692475467301</v>
      </c>
      <c r="L1646">
        <v>215.11919489581601</v>
      </c>
      <c r="M1646">
        <v>52.050826931637502</v>
      </c>
      <c r="N1646">
        <v>1.41065041293598</v>
      </c>
      <c r="O1646">
        <v>56.544691603122303</v>
      </c>
      <c r="P1646">
        <v>61.185454545454498</v>
      </c>
      <c r="Q1646">
        <v>3.5042598173812001E-2</v>
      </c>
    </row>
    <row r="1647" spans="1:17" hidden="1" x14ac:dyDescent="0.3">
      <c r="A1647" t="s">
        <v>3471</v>
      </c>
      <c r="B1647" t="s">
        <v>3472</v>
      </c>
      <c r="C1647" t="str">
        <f>IFERROR(VLOOKUP(Table1[[#This Row],[Ticker]],[1]!Table2[[Symbol]:[Industry]],2,FALSE),"-")</f>
        <v>-</v>
      </c>
      <c r="D1647" t="s">
        <v>305</v>
      </c>
      <c r="E1647">
        <v>710.42399999999998</v>
      </c>
      <c r="F1647">
        <v>151.80000000000001</v>
      </c>
      <c r="G1647">
        <v>-15.196444481676799</v>
      </c>
      <c r="H1647">
        <v>-1.82104341548436</v>
      </c>
      <c r="I1647">
        <v>-7.9446997075291597</v>
      </c>
      <c r="J1647">
        <v>-8.9516923305531098</v>
      </c>
      <c r="K1647">
        <v>147.073668273865</v>
      </c>
      <c r="L1647">
        <v>144.67487742595401</v>
      </c>
      <c r="M1647">
        <v>61.5612898658974</v>
      </c>
      <c r="N1647">
        <v>1.12288614031715</v>
      </c>
      <c r="O1647">
        <v>15.9420289855072</v>
      </c>
      <c r="P1647">
        <v>17.129629629629601</v>
      </c>
      <c r="Q1647">
        <v>9.6363029776931994E-2</v>
      </c>
    </row>
    <row r="1648" spans="1:17" hidden="1" x14ac:dyDescent="0.3">
      <c r="A1648" t="s">
        <v>3473</v>
      </c>
      <c r="B1648" t="s">
        <v>3474</v>
      </c>
      <c r="C1648" t="str">
        <f>IFERROR(VLOOKUP(Table1[[#This Row],[Ticker]],[1]!Table2[[Symbol]:[Industry]],2,FALSE),"-")</f>
        <v>-</v>
      </c>
      <c r="D1648" t="s">
        <v>1210</v>
      </c>
      <c r="E1648">
        <v>709.78901528799997</v>
      </c>
      <c r="F1648">
        <v>69.91</v>
      </c>
      <c r="G1648">
        <v>-32.901213290259498</v>
      </c>
      <c r="H1648">
        <v>-2.44061753240072</v>
      </c>
      <c r="I1648">
        <v>-50.006640762310901</v>
      </c>
      <c r="J1648">
        <v>-3.0859315090960902</v>
      </c>
      <c r="K1648">
        <v>70.282715725333802</v>
      </c>
      <c r="L1648">
        <v>73.578898575362601</v>
      </c>
      <c r="M1648">
        <v>47.147280057479698</v>
      </c>
      <c r="N1648">
        <v>0.37404930134523801</v>
      </c>
      <c r="O1648">
        <v>105.549992847947</v>
      </c>
      <c r="P1648">
        <v>19.811482433590299</v>
      </c>
      <c r="Q1648">
        <v>1.5310648144827001E-2</v>
      </c>
    </row>
    <row r="1649" spans="1:17" hidden="1" x14ac:dyDescent="0.3">
      <c r="A1649" t="s">
        <v>3475</v>
      </c>
      <c r="B1649" t="s">
        <v>3476</v>
      </c>
      <c r="C1649" t="str">
        <f>IFERROR(VLOOKUP(Table1[[#This Row],[Ticker]],[1]!Table2[[Symbol]:[Industry]],2,FALSE),"-")</f>
        <v>-</v>
      </c>
      <c r="D1649" t="s">
        <v>257</v>
      </c>
      <c r="E1649">
        <v>708.6726304</v>
      </c>
      <c r="F1649">
        <v>3394</v>
      </c>
      <c r="G1649">
        <v>12.076273067495499</v>
      </c>
      <c r="H1649">
        <v>6.6059452386224597</v>
      </c>
      <c r="I1649">
        <v>16.436025180558399</v>
      </c>
      <c r="J1649">
        <v>-1.88857293719474</v>
      </c>
      <c r="K1649">
        <v>3303.90513342245</v>
      </c>
      <c r="L1649">
        <v>2933.4243363427499</v>
      </c>
      <c r="M1649">
        <v>42.889824837083097</v>
      </c>
      <c r="N1649">
        <v>0.99778611544825302</v>
      </c>
      <c r="O1649">
        <v>28.8155568650559</v>
      </c>
      <c r="P1649">
        <v>47.4370112945264</v>
      </c>
      <c r="Q1649">
        <v>3.0027532819533999E-2</v>
      </c>
    </row>
    <row r="1650" spans="1:17" hidden="1" x14ac:dyDescent="0.3">
      <c r="A1650" t="s">
        <v>3477</v>
      </c>
      <c r="B1650" t="s">
        <v>3478</v>
      </c>
      <c r="C1650" t="str">
        <f>IFERROR(VLOOKUP(Table1[[#This Row],[Ticker]],[1]!Table2[[Symbol]:[Industry]],2,FALSE),"-")</f>
        <v>-</v>
      </c>
      <c r="D1650" t="s">
        <v>121</v>
      </c>
      <c r="E1650">
        <v>708.13499999999999</v>
      </c>
      <c r="F1650">
        <v>138.85</v>
      </c>
      <c r="G1650">
        <v>-36.483023296465497</v>
      </c>
      <c r="H1650">
        <v>0.50409398105894299</v>
      </c>
      <c r="I1650">
        <v>-15.2817566381249</v>
      </c>
      <c r="J1650">
        <v>4.6734544297866503</v>
      </c>
      <c r="K1650">
        <v>136.20979513236799</v>
      </c>
      <c r="L1650">
        <v>137.64886979447101</v>
      </c>
      <c r="M1650">
        <v>52.6776893282752</v>
      </c>
      <c r="N1650">
        <v>1.3646228925276001</v>
      </c>
      <c r="O1650">
        <v>24.738926899531801</v>
      </c>
      <c r="P1650">
        <v>17.669491525423702</v>
      </c>
      <c r="Q1650">
        <v>-6.5929898187584005E-2</v>
      </c>
    </row>
    <row r="1651" spans="1:17" hidden="1" x14ac:dyDescent="0.3">
      <c r="A1651" t="s">
        <v>3479</v>
      </c>
      <c r="B1651" t="s">
        <v>3480</v>
      </c>
      <c r="C1651" t="str">
        <f>IFERROR(VLOOKUP(Table1[[#This Row],[Ticker]],[1]!Table2[[Symbol]:[Industry]],2,FALSE),"-")</f>
        <v>-</v>
      </c>
      <c r="D1651" t="s">
        <v>127</v>
      </c>
      <c r="E1651">
        <v>708.01847999999995</v>
      </c>
      <c r="F1651">
        <v>135.47999999999999</v>
      </c>
      <c r="G1651">
        <v>76.805367060718396</v>
      </c>
      <c r="H1651">
        <v>23.905629085280399</v>
      </c>
      <c r="I1651">
        <v>14.0720835487183</v>
      </c>
      <c r="J1651">
        <v>14.4775258039835</v>
      </c>
      <c r="K1651">
        <v>100.43686655194399</v>
      </c>
      <c r="L1651">
        <v>91.279502323695098</v>
      </c>
      <c r="M1651">
        <v>92.883304993648096</v>
      </c>
      <c r="N1651">
        <v>2.7392500636904198</v>
      </c>
      <c r="O1651">
        <v>3.1148509005019198</v>
      </c>
      <c r="P1651">
        <v>832.15907527177603</v>
      </c>
      <c r="Q1651">
        <v>0.15846715146041099</v>
      </c>
    </row>
    <row r="1652" spans="1:17" hidden="1" x14ac:dyDescent="0.3">
      <c r="A1652" t="s">
        <v>3481</v>
      </c>
      <c r="B1652" t="s">
        <v>3482</v>
      </c>
      <c r="C1652" t="str">
        <f>IFERROR(VLOOKUP(Table1[[#This Row],[Ticker]],[1]!Table2[[Symbol]:[Industry]],2,FALSE),"-")</f>
        <v>-</v>
      </c>
      <c r="D1652" t="s">
        <v>535</v>
      </c>
      <c r="E1652">
        <v>707.72264099999995</v>
      </c>
      <c r="F1652">
        <v>26.1</v>
      </c>
      <c r="G1652">
        <v>124.56823534446301</v>
      </c>
      <c r="H1652">
        <v>2.33689726502995</v>
      </c>
      <c r="I1652">
        <v>21.575817218444399</v>
      </c>
      <c r="J1652">
        <v>-8.8553634308122806</v>
      </c>
      <c r="K1652">
        <v>24.856062951244098</v>
      </c>
      <c r="L1652">
        <v>20.049505888117299</v>
      </c>
      <c r="M1652">
        <v>39.886640991206797</v>
      </c>
      <c r="N1652">
        <v>1.25568263264189</v>
      </c>
      <c r="O1652">
        <v>13.4482758620689</v>
      </c>
      <c r="P1652">
        <v>170.466321243523</v>
      </c>
      <c r="Q1652">
        <v>5.5805535299887001E-2</v>
      </c>
    </row>
    <row r="1653" spans="1:17" hidden="1" x14ac:dyDescent="0.3">
      <c r="A1653" t="s">
        <v>3483</v>
      </c>
      <c r="B1653" t="s">
        <v>3484</v>
      </c>
      <c r="C1653" t="str">
        <f>IFERROR(VLOOKUP(Table1[[#This Row],[Ticker]],[1]!Table2[[Symbol]:[Industry]],2,FALSE),"-")</f>
        <v>-</v>
      </c>
      <c r="D1653" t="s">
        <v>750</v>
      </c>
      <c r="E1653">
        <v>707.21619580000004</v>
      </c>
      <c r="F1653">
        <v>486.1</v>
      </c>
      <c r="G1653">
        <v>-24.403483000043401</v>
      </c>
      <c r="H1653">
        <v>7.0712804442308004</v>
      </c>
      <c r="I1653">
        <v>-17.167576320911898</v>
      </c>
      <c r="J1653">
        <v>-4.8423225328138404</v>
      </c>
      <c r="K1653">
        <v>465.60478967396</v>
      </c>
      <c r="L1653">
        <v>445.49028955454997</v>
      </c>
      <c r="M1653">
        <v>55.2811617850994</v>
      </c>
      <c r="N1653">
        <v>1.6328562538892299</v>
      </c>
      <c r="O1653">
        <v>17.671261057395501</v>
      </c>
      <c r="P1653">
        <v>27.551823668328499</v>
      </c>
    </row>
    <row r="1654" spans="1:17" hidden="1" x14ac:dyDescent="0.3">
      <c r="A1654" t="s">
        <v>3485</v>
      </c>
      <c r="B1654" t="s">
        <v>3486</v>
      </c>
      <c r="C1654" t="str">
        <f>IFERROR(VLOOKUP(Table1[[#This Row],[Ticker]],[1]!Table2[[Symbol]:[Industry]],2,FALSE),"-")</f>
        <v>-</v>
      </c>
      <c r="D1654" t="s">
        <v>573</v>
      </c>
      <c r="E1654">
        <v>705.41581110000004</v>
      </c>
      <c r="F1654">
        <v>959.35</v>
      </c>
      <c r="G1654">
        <v>-21.326891444719202</v>
      </c>
      <c r="H1654">
        <v>-10.585606754878</v>
      </c>
      <c r="I1654">
        <v>-2.7598172631340199</v>
      </c>
      <c r="J1654">
        <v>2.1619531797003999</v>
      </c>
      <c r="K1654">
        <v>965.54602051795302</v>
      </c>
      <c r="L1654">
        <v>891.98121311214697</v>
      </c>
      <c r="M1654">
        <v>52.1267174804794</v>
      </c>
      <c r="N1654">
        <v>0.85647321600098303</v>
      </c>
      <c r="O1654">
        <v>17.266899463178099</v>
      </c>
      <c r="P1654">
        <v>31.417808219177999</v>
      </c>
      <c r="Q1654">
        <v>0.106467662070729</v>
      </c>
    </row>
    <row r="1655" spans="1:17" hidden="1" x14ac:dyDescent="0.3">
      <c r="A1655" t="s">
        <v>3487</v>
      </c>
      <c r="B1655" t="s">
        <v>3488</v>
      </c>
      <c r="C1655" t="str">
        <f>IFERROR(VLOOKUP(Table1[[#This Row],[Ticker]],[1]!Table2[[Symbol]:[Industry]],2,FALSE),"-")</f>
        <v>-</v>
      </c>
      <c r="D1655" t="s">
        <v>298</v>
      </c>
      <c r="E1655">
        <v>703.28524431000005</v>
      </c>
      <c r="F1655">
        <v>625.35</v>
      </c>
      <c r="G1655">
        <v>-48.0413748848122</v>
      </c>
      <c r="H1655">
        <v>11.1858880230583</v>
      </c>
      <c r="I1655">
        <v>13.373068077550901</v>
      </c>
      <c r="J1655">
        <v>8.9191259334613502</v>
      </c>
      <c r="K1655">
        <v>562.96266283760303</v>
      </c>
      <c r="L1655">
        <v>534.39912742382296</v>
      </c>
      <c r="M1655">
        <v>61.432989483062002</v>
      </c>
      <c r="N1655">
        <v>1.3441969730696199</v>
      </c>
      <c r="O1655">
        <v>24.455844601549099</v>
      </c>
      <c r="P1655">
        <v>52.710622710622701</v>
      </c>
      <c r="Q1655">
        <v>0.12886399448956901</v>
      </c>
    </row>
    <row r="1656" spans="1:17" hidden="1" x14ac:dyDescent="0.3">
      <c r="A1656" t="s">
        <v>3489</v>
      </c>
      <c r="B1656" t="s">
        <v>3490</v>
      </c>
      <c r="C1656" t="str">
        <f>IFERROR(VLOOKUP(Table1[[#This Row],[Ticker]],[1]!Table2[[Symbol]:[Industry]],2,FALSE),"-")</f>
        <v>-</v>
      </c>
      <c r="D1656" t="s">
        <v>706</v>
      </c>
      <c r="E1656">
        <v>702.20806600000003</v>
      </c>
      <c r="F1656">
        <v>412.6</v>
      </c>
      <c r="G1656">
        <v>-13.3308706801237</v>
      </c>
      <c r="H1656">
        <v>-11.191928910067199</v>
      </c>
      <c r="I1656">
        <v>-20.707610141193101</v>
      </c>
      <c r="J1656">
        <v>-3.4251635207601501</v>
      </c>
      <c r="K1656">
        <v>445.65770099624501</v>
      </c>
      <c r="L1656">
        <v>433.84361772002399</v>
      </c>
      <c r="M1656">
        <v>34.984399208497102</v>
      </c>
      <c r="N1656">
        <v>0.33992340720357</v>
      </c>
      <c r="O1656">
        <v>32.816286960736697</v>
      </c>
      <c r="P1656">
        <v>24.992426537412801</v>
      </c>
      <c r="Q1656">
        <v>1.1055693933428E-2</v>
      </c>
    </row>
    <row r="1657" spans="1:17" hidden="1" x14ac:dyDescent="0.3">
      <c r="A1657" t="s">
        <v>3491</v>
      </c>
      <c r="B1657" t="s">
        <v>3492</v>
      </c>
      <c r="C1657" t="str">
        <f>IFERROR(VLOOKUP(Table1[[#This Row],[Ticker]],[1]!Table2[[Symbol]:[Industry]],2,FALSE),"-")</f>
        <v>-</v>
      </c>
      <c r="D1657" t="s">
        <v>1401</v>
      </c>
      <c r="E1657">
        <v>701.63976611999999</v>
      </c>
      <c r="F1657">
        <v>1169.4000000000001</v>
      </c>
      <c r="G1657">
        <v>-21.963299487871499</v>
      </c>
      <c r="H1657">
        <v>5.74426024221059</v>
      </c>
      <c r="I1657">
        <v>-0.62597130765554798</v>
      </c>
      <c r="J1657">
        <v>-7.1945495110085994E-2</v>
      </c>
      <c r="K1657">
        <v>1085.9667317676001</v>
      </c>
      <c r="L1657">
        <v>1022.78135097746</v>
      </c>
      <c r="M1657">
        <v>77.730720500455305</v>
      </c>
      <c r="N1657">
        <v>1.48163530594366</v>
      </c>
      <c r="O1657">
        <v>6.6358816487087404</v>
      </c>
      <c r="P1657">
        <v>46.174999999999997</v>
      </c>
      <c r="Q1657">
        <v>2.6482928220161999E-2</v>
      </c>
    </row>
    <row r="1658" spans="1:17" hidden="1" x14ac:dyDescent="0.3">
      <c r="A1658" t="s">
        <v>3493</v>
      </c>
      <c r="B1658" t="s">
        <v>3494</v>
      </c>
      <c r="C1658" t="str">
        <f>IFERROR(VLOOKUP(Table1[[#This Row],[Ticker]],[1]!Table2[[Symbol]:[Industry]],2,FALSE),"-")</f>
        <v>-</v>
      </c>
      <c r="D1658" t="s">
        <v>204</v>
      </c>
      <c r="E1658">
        <v>700.66812000000004</v>
      </c>
      <c r="F1658">
        <v>125.03</v>
      </c>
      <c r="G1658">
        <v>-50.352809307488002</v>
      </c>
      <c r="H1658">
        <v>-5.11876102524917</v>
      </c>
      <c r="I1658">
        <v>-20.687202525155001</v>
      </c>
      <c r="J1658">
        <v>-1.69975513702606</v>
      </c>
      <c r="K1658">
        <v>129.52412924920301</v>
      </c>
      <c r="L1658">
        <v>129.954844557515</v>
      </c>
      <c r="M1658">
        <v>36.8086860333853</v>
      </c>
      <c r="N1658">
        <v>0.40951551960028498</v>
      </c>
      <c r="O1658">
        <v>27.169479324962001</v>
      </c>
      <c r="P1658">
        <v>15.6614246068455</v>
      </c>
      <c r="Q1658">
        <v>5.0245909613906001E-2</v>
      </c>
    </row>
    <row r="1659" spans="1:17" hidden="1" x14ac:dyDescent="0.3">
      <c r="A1659" t="s">
        <v>3495</v>
      </c>
      <c r="B1659" t="s">
        <v>3496</v>
      </c>
      <c r="C1659" t="str">
        <f>IFERROR(VLOOKUP(Table1[[#This Row],[Ticker]],[1]!Table2[[Symbol]:[Industry]],2,FALSE),"-")</f>
        <v>-</v>
      </c>
      <c r="D1659" t="s">
        <v>410</v>
      </c>
      <c r="E1659">
        <v>697.81039873999998</v>
      </c>
      <c r="F1659">
        <v>317.8</v>
      </c>
      <c r="G1659">
        <v>-35.819173155956399</v>
      </c>
      <c r="H1659">
        <v>-15.6984678487133</v>
      </c>
      <c r="I1659">
        <v>4.8962153672474997</v>
      </c>
      <c r="J1659">
        <v>-5.4210579211455796</v>
      </c>
      <c r="K1659">
        <v>344.21769253990198</v>
      </c>
      <c r="L1659">
        <v>321.16794897763202</v>
      </c>
      <c r="M1659">
        <v>30.540659146076599</v>
      </c>
      <c r="N1659">
        <v>0.34646038392498801</v>
      </c>
      <c r="O1659">
        <v>59.109502831969699</v>
      </c>
      <c r="P1659">
        <v>38.053866203301403</v>
      </c>
      <c r="Q1659">
        <v>-1.0228562834036E-2</v>
      </c>
    </row>
    <row r="1660" spans="1:17" hidden="1" x14ac:dyDescent="0.3">
      <c r="A1660" t="s">
        <v>3497</v>
      </c>
      <c r="B1660" t="s">
        <v>3498</v>
      </c>
      <c r="C1660" t="str">
        <f>IFERROR(VLOOKUP(Table1[[#This Row],[Ticker]],[1]!Table2[[Symbol]:[Industry]],2,FALSE),"-")</f>
        <v>-</v>
      </c>
      <c r="D1660" t="s">
        <v>627</v>
      </c>
      <c r="E1660">
        <v>696.78647999999998</v>
      </c>
      <c r="F1660">
        <v>795.6</v>
      </c>
      <c r="G1660">
        <v>-7.0601041510345297</v>
      </c>
      <c r="H1660">
        <v>-9.6502530727572697</v>
      </c>
      <c r="I1660">
        <v>17.146030737676298</v>
      </c>
      <c r="J1660">
        <v>-8.7492910328675197</v>
      </c>
      <c r="K1660">
        <v>830.00546084386804</v>
      </c>
      <c r="L1660">
        <v>723.668162251985</v>
      </c>
      <c r="M1660">
        <v>28.620721845287601</v>
      </c>
      <c r="N1660">
        <v>1.00999367434192</v>
      </c>
      <c r="O1660">
        <v>28.205128205128101</v>
      </c>
      <c r="P1660">
        <v>62.201834862385297</v>
      </c>
      <c r="Q1660">
        <v>-5.4838468185434003E-2</v>
      </c>
    </row>
    <row r="1661" spans="1:17" hidden="1" x14ac:dyDescent="0.3">
      <c r="A1661" t="s">
        <v>3499</v>
      </c>
      <c r="B1661" t="s">
        <v>3500</v>
      </c>
      <c r="C1661" t="str">
        <f>IFERROR(VLOOKUP(Table1[[#This Row],[Ticker]],[1]!Table2[[Symbol]:[Industry]],2,FALSE),"-")</f>
        <v>-</v>
      </c>
      <c r="D1661" t="s">
        <v>3420</v>
      </c>
      <c r="E1661">
        <v>694.81100000000004</v>
      </c>
      <c r="F1661">
        <v>281.3</v>
      </c>
      <c r="G1661">
        <v>-40.764323695412997</v>
      </c>
      <c r="H1661">
        <v>-4.6029619800116199</v>
      </c>
      <c r="I1661">
        <v>-23.658677954194999</v>
      </c>
      <c r="J1661">
        <v>-8.0560724792370593</v>
      </c>
      <c r="M1661">
        <v>40.555847890959399</v>
      </c>
      <c r="O1661">
        <v>36.082474226804102</v>
      </c>
      <c r="P1661">
        <v>9.8828125</v>
      </c>
    </row>
    <row r="1662" spans="1:17" hidden="1" x14ac:dyDescent="0.3">
      <c r="A1662" t="s">
        <v>3501</v>
      </c>
      <c r="B1662" t="s">
        <v>3502</v>
      </c>
      <c r="C1662" t="str">
        <f>IFERROR(VLOOKUP(Table1[[#This Row],[Ticker]],[1]!Table2[[Symbol]:[Industry]],2,FALSE),"-")</f>
        <v>-</v>
      </c>
      <c r="D1662" t="s">
        <v>170</v>
      </c>
      <c r="E1662">
        <v>694.701833714999</v>
      </c>
      <c r="F1662">
        <v>278.55</v>
      </c>
      <c r="G1662">
        <v>-51.777546747421802</v>
      </c>
      <c r="H1662">
        <v>-6.2322136806918804</v>
      </c>
      <c r="I1662">
        <v>-22.565976759919899</v>
      </c>
      <c r="J1662">
        <v>-1.4951512789224499</v>
      </c>
      <c r="K1662">
        <v>293.699129822722</v>
      </c>
      <c r="L1662">
        <v>305.72911162984599</v>
      </c>
      <c r="M1662">
        <v>44.409380733847101</v>
      </c>
      <c r="N1662">
        <v>1.1145521984378399</v>
      </c>
      <c r="O1662">
        <v>36.4207503141267</v>
      </c>
      <c r="P1662">
        <v>13.577981651376099</v>
      </c>
      <c r="Q1662">
        <v>-2.4381352280153E-2</v>
      </c>
    </row>
    <row r="1663" spans="1:17" hidden="1" x14ac:dyDescent="0.3">
      <c r="A1663" t="s">
        <v>3503</v>
      </c>
      <c r="B1663" t="s">
        <v>3504</v>
      </c>
      <c r="C1663" t="str">
        <f>IFERROR(VLOOKUP(Table1[[#This Row],[Ticker]],[1]!Table2[[Symbol]:[Industry]],2,FALSE),"-")</f>
        <v>-</v>
      </c>
      <c r="D1663" t="s">
        <v>138</v>
      </c>
      <c r="E1663">
        <v>694.36067400000002</v>
      </c>
      <c r="F1663">
        <v>13.23</v>
      </c>
      <c r="G1663">
        <v>183.68902971446201</v>
      </c>
      <c r="H1663">
        <v>-12.4446124444747</v>
      </c>
      <c r="I1663">
        <v>-29.8398464076148</v>
      </c>
      <c r="J1663">
        <v>-12.2257916489562</v>
      </c>
      <c r="K1663">
        <v>15.2539748798128</v>
      </c>
      <c r="L1663">
        <v>13.884075967958299</v>
      </c>
      <c r="M1663">
        <v>29.267331129124699</v>
      </c>
      <c r="N1663">
        <v>0.683628355721277</v>
      </c>
      <c r="O1663">
        <v>65.4572940287226</v>
      </c>
      <c r="P1663">
        <v>329.08108108108098</v>
      </c>
    </row>
    <row r="1664" spans="1:17" hidden="1" x14ac:dyDescent="0.3">
      <c r="A1664" t="s">
        <v>3505</v>
      </c>
      <c r="B1664" t="s">
        <v>3506</v>
      </c>
      <c r="C1664" t="str">
        <f>IFERROR(VLOOKUP(Table1[[#This Row],[Ticker]],[1]!Table2[[Symbol]:[Industry]],2,FALSE),"-")</f>
        <v>-</v>
      </c>
      <c r="D1664" t="s">
        <v>3507</v>
      </c>
      <c r="E1664">
        <v>690.17250000000001</v>
      </c>
      <c r="F1664">
        <v>575</v>
      </c>
      <c r="G1664">
        <v>-12.826640938890399</v>
      </c>
      <c r="H1664">
        <v>-11.0244465496122</v>
      </c>
      <c r="I1664">
        <v>32.609354997382198</v>
      </c>
      <c r="J1664">
        <v>-3.0410150463650401</v>
      </c>
      <c r="K1664">
        <v>571.37266090942001</v>
      </c>
      <c r="L1664">
        <v>484.48006337457599</v>
      </c>
      <c r="M1664">
        <v>43.303191801848698</v>
      </c>
      <c r="N1664">
        <v>0.31155740521553199</v>
      </c>
      <c r="O1664">
        <v>17.043478260869499</v>
      </c>
      <c r="P1664">
        <v>73.192771084337295</v>
      </c>
      <c r="Q1664">
        <v>0.10352932092738699</v>
      </c>
    </row>
    <row r="1665" spans="1:17" hidden="1" x14ac:dyDescent="0.3">
      <c r="A1665" t="s">
        <v>3508</v>
      </c>
      <c r="B1665" t="s">
        <v>3509</v>
      </c>
      <c r="C1665" t="str">
        <f>IFERROR(VLOOKUP(Table1[[#This Row],[Ticker]],[1]!Table2[[Symbol]:[Industry]],2,FALSE),"-")</f>
        <v>-</v>
      </c>
      <c r="E1665">
        <v>689.91281100000003</v>
      </c>
      <c r="F1665">
        <v>276.3</v>
      </c>
      <c r="G1665">
        <v>18.670142471441402</v>
      </c>
      <c r="H1665">
        <v>28.564092825142801</v>
      </c>
      <c r="I1665">
        <v>35.964436948712802</v>
      </c>
      <c r="J1665">
        <v>-1.24962850861399</v>
      </c>
      <c r="M1665">
        <v>53.797009445799901</v>
      </c>
      <c r="O1665">
        <v>13.789359391965201</v>
      </c>
      <c r="P1665">
        <v>56.366723259762303</v>
      </c>
    </row>
    <row r="1666" spans="1:17" hidden="1" x14ac:dyDescent="0.3">
      <c r="A1666" t="s">
        <v>3510</v>
      </c>
      <c r="B1666" t="s">
        <v>3511</v>
      </c>
      <c r="C1666" t="str">
        <f>IFERROR(VLOOKUP(Table1[[#This Row],[Ticker]],[1]!Table2[[Symbol]:[Industry]],2,FALSE),"-")</f>
        <v>-</v>
      </c>
      <c r="D1666" t="s">
        <v>21</v>
      </c>
      <c r="E1666">
        <v>689.63774052999997</v>
      </c>
      <c r="F1666">
        <v>1415.9</v>
      </c>
      <c r="G1666">
        <v>45.039208963425096</v>
      </c>
      <c r="H1666">
        <v>-19.102433358957299</v>
      </c>
      <c r="I1666">
        <v>-42.327720109618497</v>
      </c>
      <c r="J1666">
        <v>-1.3300625987644701</v>
      </c>
      <c r="K1666">
        <v>1645.1843095295401</v>
      </c>
      <c r="L1666">
        <v>1579.35144739109</v>
      </c>
      <c r="M1666">
        <v>36.456427672404899</v>
      </c>
      <c r="N1666">
        <v>1.0674585351486101</v>
      </c>
      <c r="O1666">
        <v>63.147114909244898</v>
      </c>
      <c r="P1666">
        <v>127.673259366457</v>
      </c>
      <c r="Q1666">
        <v>0.15002167128396501</v>
      </c>
    </row>
    <row r="1667" spans="1:17" hidden="1" x14ac:dyDescent="0.3">
      <c r="A1667" t="s">
        <v>3512</v>
      </c>
      <c r="B1667" t="s">
        <v>3513</v>
      </c>
      <c r="C1667" t="str">
        <f>IFERROR(VLOOKUP(Table1[[#This Row],[Ticker]],[1]!Table2[[Symbol]:[Industry]],2,FALSE),"-")</f>
        <v>-</v>
      </c>
      <c r="D1667" t="s">
        <v>276</v>
      </c>
      <c r="E1667">
        <v>689.38946999999996</v>
      </c>
      <c r="F1667">
        <v>214.83</v>
      </c>
      <c r="G1667">
        <v>-3.43461126225229</v>
      </c>
      <c r="H1667">
        <v>7.0403443991438097</v>
      </c>
      <c r="I1667">
        <v>8.2756263920731801</v>
      </c>
      <c r="J1667">
        <v>0.82252686669896802</v>
      </c>
      <c r="K1667">
        <v>190.14765860694999</v>
      </c>
      <c r="L1667">
        <v>178.00466046279701</v>
      </c>
      <c r="M1667">
        <v>76.913088938724897</v>
      </c>
      <c r="N1667">
        <v>1.22846544731011</v>
      </c>
      <c r="O1667">
        <v>10.7852720755946</v>
      </c>
      <c r="P1667">
        <v>49.394993045897003</v>
      </c>
      <c r="Q1667">
        <v>2.2874633251465E-2</v>
      </c>
    </row>
    <row r="1668" spans="1:17" hidden="1" x14ac:dyDescent="0.3">
      <c r="A1668" t="s">
        <v>3514</v>
      </c>
      <c r="B1668" t="s">
        <v>3515</v>
      </c>
      <c r="C1668" t="str">
        <f>IFERROR(VLOOKUP(Table1[[#This Row],[Ticker]],[1]!Table2[[Symbol]:[Industry]],2,FALSE),"-")</f>
        <v>-</v>
      </c>
      <c r="D1668" t="s">
        <v>627</v>
      </c>
      <c r="E1668">
        <v>688.72950000000003</v>
      </c>
      <c r="F1668">
        <v>600.20000000000005</v>
      </c>
      <c r="G1668">
        <v>243.42506597873</v>
      </c>
      <c r="H1668">
        <v>51.067749994098399</v>
      </c>
      <c r="I1668">
        <v>88.449130717372</v>
      </c>
      <c r="J1668">
        <v>34.700674320062902</v>
      </c>
      <c r="K1668">
        <v>432.997120202411</v>
      </c>
      <c r="L1668">
        <v>317.26917249950702</v>
      </c>
      <c r="M1668">
        <v>74.832535798635504</v>
      </c>
      <c r="N1668">
        <v>1.8275021992837599</v>
      </c>
      <c r="O1668">
        <v>9.4635121626124494</v>
      </c>
      <c r="P1668">
        <v>310.53351573187399</v>
      </c>
      <c r="Q1668">
        <v>0.138519252087555</v>
      </c>
    </row>
    <row r="1669" spans="1:17" hidden="1" x14ac:dyDescent="0.3">
      <c r="A1669" t="s">
        <v>3516</v>
      </c>
      <c r="B1669" t="s">
        <v>3517</v>
      </c>
      <c r="C1669" t="str">
        <f>IFERROR(VLOOKUP(Table1[[#This Row],[Ticker]],[1]!Table2[[Symbol]:[Industry]],2,FALSE),"-")</f>
        <v>-</v>
      </c>
      <c r="D1669" t="s">
        <v>817</v>
      </c>
      <c r="E1669">
        <v>687.32867500500004</v>
      </c>
      <c r="F1669">
        <v>288.64999999999998</v>
      </c>
      <c r="G1669">
        <v>10.910889979800601</v>
      </c>
      <c r="H1669">
        <v>1.8500896631808501</v>
      </c>
      <c r="I1669">
        <v>7.0854823008822203</v>
      </c>
      <c r="J1669">
        <v>6.4553272321626398</v>
      </c>
      <c r="K1669">
        <v>274.32824377483598</v>
      </c>
      <c r="M1669">
        <v>61.6009646032362</v>
      </c>
      <c r="N1669">
        <v>0.50821151942228104</v>
      </c>
      <c r="O1669">
        <v>10.722328078988401</v>
      </c>
      <c r="P1669">
        <v>85.806243965239702</v>
      </c>
    </row>
    <row r="1670" spans="1:17" hidden="1" x14ac:dyDescent="0.3">
      <c r="A1670" t="s">
        <v>3518</v>
      </c>
      <c r="B1670" t="s">
        <v>3519</v>
      </c>
      <c r="C1670" t="str">
        <f>IFERROR(VLOOKUP(Table1[[#This Row],[Ticker]],[1]!Table2[[Symbol]:[Industry]],2,FALSE),"-")</f>
        <v>-</v>
      </c>
      <c r="D1670" t="s">
        <v>576</v>
      </c>
      <c r="E1670">
        <v>685.50413026000001</v>
      </c>
      <c r="F1670">
        <v>296.05</v>
      </c>
      <c r="G1670">
        <v>2.75149591192746</v>
      </c>
      <c r="H1670">
        <v>-8.8690075286658594</v>
      </c>
      <c r="I1670">
        <v>-19.436335386883201</v>
      </c>
      <c r="J1670">
        <v>-3.0758555635362699</v>
      </c>
      <c r="K1670">
        <v>299.91524561218398</v>
      </c>
      <c r="L1670">
        <v>293.69121674284003</v>
      </c>
      <c r="M1670">
        <v>40.5133157714261</v>
      </c>
      <c r="N1670">
        <v>0.637015742837031</v>
      </c>
      <c r="O1670">
        <v>46.495524404661303</v>
      </c>
      <c r="P1670">
        <v>38.2765063054647</v>
      </c>
      <c r="Q1670">
        <v>4.1959047261442999E-2</v>
      </c>
    </row>
    <row r="1671" spans="1:17" hidden="1" x14ac:dyDescent="0.3">
      <c r="A1671" t="s">
        <v>3520</v>
      </c>
      <c r="B1671" t="s">
        <v>3521</v>
      </c>
      <c r="C1671" t="str">
        <f>IFERROR(VLOOKUP(Table1[[#This Row],[Ticker]],[1]!Table2[[Symbol]:[Industry]],2,FALSE),"-")</f>
        <v>-</v>
      </c>
      <c r="D1671" t="s">
        <v>204</v>
      </c>
      <c r="E1671">
        <v>684.99099999999999</v>
      </c>
      <c r="F1671">
        <v>218.15</v>
      </c>
      <c r="G1671">
        <v>34.080063419854397</v>
      </c>
      <c r="H1671">
        <v>27.1556587096435</v>
      </c>
      <c r="I1671">
        <v>15.137209788257501</v>
      </c>
      <c r="J1671">
        <v>12.093883650618499</v>
      </c>
      <c r="K1671">
        <v>178.90759627513299</v>
      </c>
      <c r="L1671">
        <v>159.37233706837199</v>
      </c>
      <c r="M1671">
        <v>69.154714740305494</v>
      </c>
      <c r="N1671">
        <v>2.1802774914037499</v>
      </c>
      <c r="O1671">
        <v>10.0160440064176</v>
      </c>
      <c r="P1671">
        <v>88.060344827586206</v>
      </c>
      <c r="Q1671">
        <v>0.110485765966538</v>
      </c>
    </row>
    <row r="1672" spans="1:17" hidden="1" x14ac:dyDescent="0.3">
      <c r="A1672" t="s">
        <v>3522</v>
      </c>
      <c r="B1672" t="s">
        <v>3523</v>
      </c>
      <c r="C1672" t="str">
        <f>IFERROR(VLOOKUP(Table1[[#This Row],[Ticker]],[1]!Table2[[Symbol]:[Industry]],2,FALSE),"-")</f>
        <v>-</v>
      </c>
      <c r="D1672" t="s">
        <v>1607</v>
      </c>
      <c r="E1672">
        <v>683.54080565799995</v>
      </c>
      <c r="F1672">
        <v>92.98</v>
      </c>
      <c r="G1672">
        <v>2.28996088912068</v>
      </c>
      <c r="H1672">
        <v>-9.9416637857705297</v>
      </c>
      <c r="I1672">
        <v>-30.8949519283331</v>
      </c>
      <c r="J1672">
        <v>-3.15269083672497</v>
      </c>
      <c r="K1672">
        <v>97.097454880933697</v>
      </c>
      <c r="L1672">
        <v>94.964595202424604</v>
      </c>
      <c r="M1672">
        <v>39.580203956582899</v>
      </c>
      <c r="N1672">
        <v>0.66472206920749199</v>
      </c>
      <c r="O1672">
        <v>37.610238761023801</v>
      </c>
      <c r="P1672">
        <v>40.453172205438001</v>
      </c>
      <c r="Q1672">
        <v>8.8893410104370005E-3</v>
      </c>
    </row>
    <row r="1673" spans="1:17" hidden="1" x14ac:dyDescent="0.3">
      <c r="A1673" t="s">
        <v>3524</v>
      </c>
      <c r="B1673" t="s">
        <v>3525</v>
      </c>
      <c r="C1673" t="str">
        <f>IFERROR(VLOOKUP(Table1[[#This Row],[Ticker]],[1]!Table2[[Symbol]:[Industry]],2,FALSE),"-")</f>
        <v>-</v>
      </c>
      <c r="D1673" t="s">
        <v>1401</v>
      </c>
      <c r="E1673">
        <v>682.10907299999997</v>
      </c>
      <c r="F1673">
        <v>126.9</v>
      </c>
      <c r="G1673">
        <v>-13.107385651378101</v>
      </c>
      <c r="H1673">
        <v>-6.1171526937035896</v>
      </c>
      <c r="I1673">
        <v>-38.137152048235102</v>
      </c>
      <c r="J1673">
        <v>-0.77465824130110605</v>
      </c>
      <c r="K1673">
        <v>135.11990908973499</v>
      </c>
      <c r="L1673">
        <v>135.58307081608299</v>
      </c>
      <c r="M1673">
        <v>43.073177776033098</v>
      </c>
      <c r="N1673">
        <v>0.88402805781557703</v>
      </c>
      <c r="O1673">
        <v>48.8573680063041</v>
      </c>
      <c r="P1673">
        <v>30.824742268041199</v>
      </c>
      <c r="Q1673">
        <v>0.124572609014063</v>
      </c>
    </row>
    <row r="1674" spans="1:17" hidden="1" x14ac:dyDescent="0.3">
      <c r="A1674" t="s">
        <v>3526</v>
      </c>
      <c r="B1674" t="s">
        <v>3527</v>
      </c>
      <c r="C1674" t="str">
        <f>IFERROR(VLOOKUP(Table1[[#This Row],[Ticker]],[1]!Table2[[Symbol]:[Industry]],2,FALSE),"-")</f>
        <v>-</v>
      </c>
      <c r="D1674" t="s">
        <v>741</v>
      </c>
      <c r="E1674">
        <v>676.62342616799901</v>
      </c>
      <c r="F1674">
        <v>912.46</v>
      </c>
      <c r="G1674">
        <v>-2.9646434109855302</v>
      </c>
      <c r="H1674">
        <v>-1.4439181127484899</v>
      </c>
      <c r="I1674">
        <v>1.2399850571087501</v>
      </c>
      <c r="J1674">
        <v>-0.13728276464720801</v>
      </c>
      <c r="K1674">
        <v>883.19137842101304</v>
      </c>
      <c r="L1674">
        <v>821.53437083941799</v>
      </c>
      <c r="M1674">
        <v>64.306050640641899</v>
      </c>
      <c r="N1674">
        <v>0.908434346875445</v>
      </c>
      <c r="O1674">
        <v>2.1414637353966</v>
      </c>
      <c r="P1674">
        <v>35.181261944621397</v>
      </c>
      <c r="Q1674">
        <v>2.0547319375944E-2</v>
      </c>
    </row>
    <row r="1675" spans="1:17" hidden="1" x14ac:dyDescent="0.3">
      <c r="A1675" t="s">
        <v>3528</v>
      </c>
      <c r="B1675" t="s">
        <v>3529</v>
      </c>
      <c r="C1675" t="str">
        <f>IFERROR(VLOOKUP(Table1[[#This Row],[Ticker]],[1]!Table2[[Symbol]:[Industry]],2,FALSE),"-")</f>
        <v>-</v>
      </c>
      <c r="D1675" t="s">
        <v>706</v>
      </c>
      <c r="E1675">
        <v>676.24122220000004</v>
      </c>
      <c r="F1675">
        <v>26.3</v>
      </c>
      <c r="G1675">
        <v>8.7203686863770002</v>
      </c>
      <c r="H1675">
        <v>12.540332034842001</v>
      </c>
      <c r="I1675">
        <v>6.0442596310954597</v>
      </c>
      <c r="J1675">
        <v>-7.1477139011143596</v>
      </c>
      <c r="K1675">
        <v>24.387197554223299</v>
      </c>
      <c r="L1675">
        <v>21.786188392568601</v>
      </c>
      <c r="M1675">
        <v>51.690999942250599</v>
      </c>
      <c r="N1675">
        <v>1.2377941325924</v>
      </c>
      <c r="O1675">
        <v>12.8517110266159</v>
      </c>
      <c r="P1675">
        <v>63.354037267080699</v>
      </c>
      <c r="Q1675">
        <v>9.3819780845811995E-2</v>
      </c>
    </row>
    <row r="1676" spans="1:17" hidden="1" x14ac:dyDescent="0.3">
      <c r="A1676" t="s">
        <v>3530</v>
      </c>
      <c r="B1676" t="s">
        <v>3531</v>
      </c>
      <c r="C1676" t="str">
        <f>IFERROR(VLOOKUP(Table1[[#This Row],[Ticker]],[1]!Table2[[Symbol]:[Industry]],2,FALSE),"-")</f>
        <v>-</v>
      </c>
      <c r="D1676" t="s">
        <v>257</v>
      </c>
      <c r="E1676">
        <v>675.81694922999998</v>
      </c>
      <c r="F1676">
        <v>358.7</v>
      </c>
      <c r="G1676">
        <v>42.468961537872197</v>
      </c>
      <c r="H1676">
        <v>-0.94954347989334398</v>
      </c>
      <c r="I1676">
        <v>-15.141885108523001</v>
      </c>
      <c r="J1676">
        <v>-4.2066991930338196</v>
      </c>
      <c r="K1676">
        <v>367.66295872631002</v>
      </c>
      <c r="M1676">
        <v>45.553334798639</v>
      </c>
      <c r="N1676">
        <v>0.34772296342262199</v>
      </c>
      <c r="O1676">
        <v>36.604404795093302</v>
      </c>
      <c r="P1676">
        <v>83.948717948717899</v>
      </c>
    </row>
    <row r="1677" spans="1:17" hidden="1" x14ac:dyDescent="0.3">
      <c r="A1677" t="s">
        <v>3532</v>
      </c>
      <c r="B1677" t="s">
        <v>3533</v>
      </c>
      <c r="C1677" t="str">
        <f>IFERROR(VLOOKUP(Table1[[#This Row],[Ticker]],[1]!Table2[[Symbol]:[Industry]],2,FALSE),"-")</f>
        <v>-</v>
      </c>
      <c r="D1677" t="s">
        <v>338</v>
      </c>
      <c r="E1677">
        <v>674.38164747999997</v>
      </c>
      <c r="F1677">
        <v>29.2</v>
      </c>
      <c r="G1677">
        <v>-0.28813321922253998</v>
      </c>
      <c r="H1677">
        <v>30.633597159773299</v>
      </c>
      <c r="I1677">
        <v>5.2583582259990198</v>
      </c>
      <c r="J1677">
        <v>-13.145116226817301</v>
      </c>
      <c r="K1677">
        <v>24.1402513756525</v>
      </c>
      <c r="L1677">
        <v>21.7056764455102</v>
      </c>
      <c r="M1677">
        <v>62.2022896615102</v>
      </c>
      <c r="N1677">
        <v>3.38207775647669</v>
      </c>
      <c r="O1677">
        <v>12.9794520547945</v>
      </c>
      <c r="P1677">
        <v>88.387096774193495</v>
      </c>
      <c r="Q1677">
        <v>6.2316927684671002E-2</v>
      </c>
    </row>
    <row r="1678" spans="1:17" hidden="1" x14ac:dyDescent="0.3">
      <c r="A1678" t="s">
        <v>3534</v>
      </c>
      <c r="B1678" t="s">
        <v>3535</v>
      </c>
      <c r="C1678" t="str">
        <f>IFERROR(VLOOKUP(Table1[[#This Row],[Ticker]],[1]!Table2[[Symbol]:[Industry]],2,FALSE),"-")</f>
        <v>-</v>
      </c>
      <c r="D1678" t="s">
        <v>627</v>
      </c>
      <c r="E1678">
        <v>674.13668034299997</v>
      </c>
      <c r="F1678">
        <v>156.03</v>
      </c>
      <c r="G1678">
        <v>-2.9538947037212799</v>
      </c>
      <c r="H1678">
        <v>-0.87271455689482003</v>
      </c>
      <c r="I1678">
        <v>2.1910262571327701</v>
      </c>
      <c r="J1678">
        <v>-0.56845251254351903</v>
      </c>
      <c r="K1678">
        <v>148.39129431325</v>
      </c>
      <c r="L1678">
        <v>135.24140113544999</v>
      </c>
      <c r="M1678">
        <v>48.186209899811402</v>
      </c>
      <c r="N1678">
        <v>1.0374476898480101</v>
      </c>
      <c r="O1678">
        <v>11.837467153752399</v>
      </c>
      <c r="P1678">
        <v>44.205175600739302</v>
      </c>
      <c r="Q1678">
        <v>2.4657547779036001E-2</v>
      </c>
    </row>
    <row r="1679" spans="1:17" hidden="1" x14ac:dyDescent="0.3">
      <c r="A1679" t="s">
        <v>3536</v>
      </c>
      <c r="B1679" t="s">
        <v>3537</v>
      </c>
      <c r="C1679" t="str">
        <f>IFERROR(VLOOKUP(Table1[[#This Row],[Ticker]],[1]!Table2[[Symbol]:[Industry]],2,FALSE),"-")</f>
        <v>-</v>
      </c>
      <c r="D1679" t="s">
        <v>573</v>
      </c>
      <c r="E1679">
        <v>672.10828911999999</v>
      </c>
      <c r="F1679">
        <v>3.8</v>
      </c>
      <c r="G1679">
        <v>-10.3833713144606</v>
      </c>
      <c r="H1679">
        <v>-8.9527969635099698</v>
      </c>
      <c r="I1679">
        <v>-28.5158208113379</v>
      </c>
      <c r="J1679">
        <v>-5.86992529308987</v>
      </c>
      <c r="K1679">
        <v>3.8390376803358301</v>
      </c>
      <c r="L1679">
        <v>3.8270438947664598</v>
      </c>
      <c r="M1679">
        <v>43.639619812516699</v>
      </c>
      <c r="N1679">
        <v>0.81392820104765395</v>
      </c>
      <c r="O1679">
        <v>48.684210526315702</v>
      </c>
      <c r="P1679">
        <v>26.6666666666666</v>
      </c>
      <c r="Q1679">
        <v>6.6669179504226003E-2</v>
      </c>
    </row>
    <row r="1680" spans="1:17" hidden="1" x14ac:dyDescent="0.3">
      <c r="A1680" t="s">
        <v>3538</v>
      </c>
      <c r="B1680" t="s">
        <v>3539</v>
      </c>
      <c r="C1680" t="str">
        <f>IFERROR(VLOOKUP(Table1[[#This Row],[Ticker]],[1]!Table2[[Symbol]:[Industry]],2,FALSE),"-")</f>
        <v>-</v>
      </c>
      <c r="D1680" t="s">
        <v>305</v>
      </c>
      <c r="E1680">
        <v>670.85092921499995</v>
      </c>
      <c r="F1680">
        <v>382.95</v>
      </c>
      <c r="G1680">
        <v>-34.304470636910203</v>
      </c>
      <c r="H1680">
        <v>-4.5642062649323503</v>
      </c>
      <c r="I1680">
        <v>8.0158838517835793</v>
      </c>
      <c r="J1680">
        <v>-3.6039148045729901</v>
      </c>
      <c r="K1680">
        <v>376.370687162607</v>
      </c>
      <c r="L1680">
        <v>338.83751912095198</v>
      </c>
      <c r="M1680">
        <v>43.605834034613103</v>
      </c>
      <c r="N1680">
        <v>0.114334020676336</v>
      </c>
      <c r="O1680">
        <v>11.3487400443922</v>
      </c>
      <c r="P1680">
        <v>55.040485829959501</v>
      </c>
      <c r="Q1680">
        <v>4.4423723028244003E-2</v>
      </c>
    </row>
    <row r="1681" spans="1:17" hidden="1" x14ac:dyDescent="0.3">
      <c r="A1681" t="s">
        <v>3540</v>
      </c>
      <c r="B1681" t="s">
        <v>3541</v>
      </c>
      <c r="C1681" t="str">
        <f>IFERROR(VLOOKUP(Table1[[#This Row],[Ticker]],[1]!Table2[[Symbol]:[Industry]],2,FALSE),"-")</f>
        <v>-</v>
      </c>
      <c r="D1681" t="s">
        <v>627</v>
      </c>
      <c r="E1681">
        <v>667.545535008</v>
      </c>
      <c r="F1681">
        <v>46.31</v>
      </c>
      <c r="G1681">
        <v>51.898725545239301</v>
      </c>
      <c r="H1681">
        <v>-7.6165674221884903</v>
      </c>
      <c r="I1681">
        <v>10.697945692148201</v>
      </c>
      <c r="J1681">
        <v>-4.1035156393709897</v>
      </c>
      <c r="K1681">
        <v>47.0302318890135</v>
      </c>
      <c r="L1681">
        <v>39.434876565503501</v>
      </c>
      <c r="M1681">
        <v>34.512915774986503</v>
      </c>
      <c r="N1681">
        <v>0.17873864383777299</v>
      </c>
      <c r="O1681">
        <v>24.249622111854801</v>
      </c>
      <c r="P1681">
        <v>127.00980392156799</v>
      </c>
      <c r="Q1681">
        <v>5.5919749470838997E-2</v>
      </c>
    </row>
    <row r="1682" spans="1:17" hidden="1" x14ac:dyDescent="0.3">
      <c r="A1682" t="s">
        <v>3542</v>
      </c>
      <c r="B1682" t="s">
        <v>3543</v>
      </c>
      <c r="C1682" t="str">
        <f>IFERROR(VLOOKUP(Table1[[#This Row],[Ticker]],[1]!Table2[[Symbol]:[Industry]],2,FALSE),"-")</f>
        <v>-</v>
      </c>
      <c r="D1682" t="s">
        <v>138</v>
      </c>
      <c r="E1682">
        <v>667.48490800000002</v>
      </c>
      <c r="F1682">
        <v>386.2</v>
      </c>
      <c r="G1682">
        <v>662.62870478698403</v>
      </c>
      <c r="H1682">
        <v>61.665744300043997</v>
      </c>
      <c r="I1682">
        <v>127.603216619637</v>
      </c>
      <c r="J1682">
        <v>-10.6520281018104</v>
      </c>
      <c r="K1682">
        <v>280.91444802729097</v>
      </c>
      <c r="L1682">
        <v>170.478008492117</v>
      </c>
      <c r="M1682">
        <v>53.171654742564698</v>
      </c>
      <c r="N1682">
        <v>0.67189684081056</v>
      </c>
      <c r="O1682">
        <v>15.082858622475401</v>
      </c>
      <c r="P1682">
        <v>737.45300419377895</v>
      </c>
      <c r="Q1682">
        <v>0.21339578916715701</v>
      </c>
    </row>
    <row r="1683" spans="1:17" hidden="1" x14ac:dyDescent="0.3">
      <c r="A1683" t="s">
        <v>3544</v>
      </c>
      <c r="B1683" t="s">
        <v>3545</v>
      </c>
      <c r="C1683" t="str">
        <f>IFERROR(VLOOKUP(Table1[[#This Row],[Ticker]],[1]!Table2[[Symbol]:[Industry]],2,FALSE),"-")</f>
        <v>-</v>
      </c>
      <c r="D1683" t="s">
        <v>54</v>
      </c>
      <c r="E1683">
        <v>667.17848924999998</v>
      </c>
      <c r="F1683">
        <v>306.75</v>
      </c>
      <c r="G1683">
        <v>-41.3457374612085</v>
      </c>
      <c r="H1683">
        <v>-9.3157403496154494</v>
      </c>
      <c r="I1683">
        <v>-31.551029586992499</v>
      </c>
      <c r="J1683">
        <v>-4.71605339856489</v>
      </c>
      <c r="K1683">
        <v>321.19748777963599</v>
      </c>
      <c r="L1683">
        <v>337.31075306533103</v>
      </c>
      <c r="M1683">
        <v>35.462252583148597</v>
      </c>
      <c r="N1683">
        <v>0.77263054207646997</v>
      </c>
      <c r="O1683">
        <v>56.153219233903798</v>
      </c>
      <c r="P1683">
        <v>3.9302049805183898</v>
      </c>
      <c r="Q1683">
        <v>5.6467760473800997E-2</v>
      </c>
    </row>
    <row r="1684" spans="1:17" hidden="1" x14ac:dyDescent="0.3">
      <c r="A1684" t="s">
        <v>3546</v>
      </c>
      <c r="B1684" t="s">
        <v>3547</v>
      </c>
      <c r="C1684" t="str">
        <f>IFERROR(VLOOKUP(Table1[[#This Row],[Ticker]],[1]!Table2[[Symbol]:[Industry]],2,FALSE),"-")</f>
        <v>-</v>
      </c>
      <c r="D1684" t="s">
        <v>535</v>
      </c>
      <c r="E1684">
        <v>665.74589337999998</v>
      </c>
      <c r="F1684">
        <v>28.22</v>
      </c>
      <c r="G1684">
        <v>2.5565502684855601</v>
      </c>
      <c r="H1684">
        <v>12.6247536605996</v>
      </c>
      <c r="I1684">
        <v>-5.4114053274722496</v>
      </c>
      <c r="J1684">
        <v>-7.7754925175637002</v>
      </c>
      <c r="K1684">
        <v>26.787366389846799</v>
      </c>
      <c r="L1684">
        <v>23.302915643304601</v>
      </c>
      <c r="M1684">
        <v>42.2324532122527</v>
      </c>
      <c r="N1684">
        <v>0.90143023564393499</v>
      </c>
      <c r="O1684">
        <v>14.4223954642097</v>
      </c>
      <c r="P1684">
        <v>92.650443996813294</v>
      </c>
      <c r="Q1684">
        <v>0.17439980279633499</v>
      </c>
    </row>
    <row r="1685" spans="1:17" hidden="1" x14ac:dyDescent="0.3">
      <c r="A1685" t="s">
        <v>3548</v>
      </c>
      <c r="B1685" t="s">
        <v>3549</v>
      </c>
      <c r="C1685" t="str">
        <f>IFERROR(VLOOKUP(Table1[[#This Row],[Ticker]],[1]!Table2[[Symbol]:[Industry]],2,FALSE),"-")</f>
        <v>-</v>
      </c>
      <c r="D1685" t="s">
        <v>320</v>
      </c>
      <c r="E1685">
        <v>664.69124999999997</v>
      </c>
      <c r="F1685">
        <v>270.75</v>
      </c>
      <c r="G1685">
        <v>-33.127135486796199</v>
      </c>
      <c r="H1685">
        <v>-6.51892043138084</v>
      </c>
      <c r="I1685">
        <v>-16.021489745578201</v>
      </c>
      <c r="J1685">
        <v>-4.17481227419945</v>
      </c>
      <c r="K1685">
        <v>301.877624464674</v>
      </c>
      <c r="M1685">
        <v>25.780337016185001</v>
      </c>
      <c r="N1685">
        <v>0.66170107639097298</v>
      </c>
      <c r="O1685">
        <v>56.971375807940802</v>
      </c>
      <c r="P1685">
        <v>42.5</v>
      </c>
    </row>
    <row r="1686" spans="1:17" hidden="1" x14ac:dyDescent="0.3">
      <c r="A1686" t="s">
        <v>3550</v>
      </c>
      <c r="B1686" t="s">
        <v>3551</v>
      </c>
      <c r="C1686" t="str">
        <f>IFERROR(VLOOKUP(Table1[[#This Row],[Ticker]],[1]!Table2[[Symbol]:[Industry]],2,FALSE),"-")</f>
        <v>-</v>
      </c>
      <c r="D1686" t="s">
        <v>402</v>
      </c>
      <c r="E1686">
        <v>663.18848095500005</v>
      </c>
      <c r="F1686">
        <v>506.55</v>
      </c>
      <c r="G1686">
        <v>8.27902960111523</v>
      </c>
      <c r="H1686">
        <v>-12.1627476291003</v>
      </c>
      <c r="I1686">
        <v>35.045578425736998</v>
      </c>
      <c r="J1686">
        <v>-6.5482242200915497</v>
      </c>
      <c r="K1686">
        <v>511.71164674436801</v>
      </c>
      <c r="L1686">
        <v>418.97558993969102</v>
      </c>
      <c r="M1686">
        <v>37.934753167432902</v>
      </c>
      <c r="N1686">
        <v>3.83144127714325E-2</v>
      </c>
      <c r="O1686">
        <v>38.081137103938403</v>
      </c>
      <c r="P1686">
        <v>89.612577203818105</v>
      </c>
      <c r="Q1686">
        <v>1.0961511618408E-2</v>
      </c>
    </row>
    <row r="1687" spans="1:17" hidden="1" x14ac:dyDescent="0.3">
      <c r="A1687" t="s">
        <v>3552</v>
      </c>
      <c r="B1687" t="s">
        <v>3553</v>
      </c>
      <c r="C1687" t="str">
        <f>IFERROR(VLOOKUP(Table1[[#This Row],[Ticker]],[1]!Table2[[Symbol]:[Industry]],2,FALSE),"-")</f>
        <v>-</v>
      </c>
      <c r="D1687" t="s">
        <v>384</v>
      </c>
      <c r="E1687">
        <v>662.81588311899998</v>
      </c>
      <c r="F1687">
        <v>73.63</v>
      </c>
      <c r="G1687">
        <v>-2.56807549916482</v>
      </c>
      <c r="H1687">
        <v>-6.3408754660166897</v>
      </c>
      <c r="I1687">
        <v>1.37203288086358</v>
      </c>
      <c r="J1687">
        <v>-4.2811881138520498</v>
      </c>
      <c r="K1687">
        <v>73.453411048058399</v>
      </c>
      <c r="M1687">
        <v>33.565932526403202</v>
      </c>
      <c r="N1687">
        <v>0.123200696091044</v>
      </c>
      <c r="O1687">
        <v>27.665353796007</v>
      </c>
      <c r="P1687">
        <v>63.622222222222199</v>
      </c>
    </row>
    <row r="1688" spans="1:17" hidden="1" x14ac:dyDescent="0.3">
      <c r="A1688" t="s">
        <v>3554</v>
      </c>
      <c r="B1688" t="s">
        <v>3555</v>
      </c>
      <c r="C1688" t="str">
        <f>IFERROR(VLOOKUP(Table1[[#This Row],[Ticker]],[1]!Table2[[Symbol]:[Industry]],2,FALSE),"-")</f>
        <v>-</v>
      </c>
      <c r="D1688" t="s">
        <v>298</v>
      </c>
      <c r="E1688">
        <v>661.03017399999999</v>
      </c>
      <c r="F1688">
        <v>277.45</v>
      </c>
      <c r="G1688">
        <v>54.408823045552801</v>
      </c>
      <c r="H1688">
        <v>62.792436142906901</v>
      </c>
      <c r="I1688">
        <v>71.514468786770806</v>
      </c>
      <c r="J1688">
        <v>-3.7148026379672099</v>
      </c>
      <c r="K1688">
        <v>224.65023570866799</v>
      </c>
      <c r="M1688">
        <v>68.269076875463696</v>
      </c>
      <c r="N1688">
        <v>1.43895893835238</v>
      </c>
      <c r="O1688">
        <v>13.8943953865561</v>
      </c>
      <c r="P1688">
        <v>103.70778267254001</v>
      </c>
    </row>
    <row r="1689" spans="1:17" hidden="1" x14ac:dyDescent="0.3">
      <c r="A1689" t="s">
        <v>3556</v>
      </c>
      <c r="B1689" t="s">
        <v>3557</v>
      </c>
      <c r="C1689" t="str">
        <f>IFERROR(VLOOKUP(Table1[[#This Row],[Ticker]],[1]!Table2[[Symbol]:[Industry]],2,FALSE),"-")</f>
        <v>-</v>
      </c>
      <c r="D1689" t="s">
        <v>46</v>
      </c>
      <c r="E1689">
        <v>658.63931867999997</v>
      </c>
      <c r="F1689">
        <v>230.58</v>
      </c>
      <c r="G1689">
        <v>-70.783226847366606</v>
      </c>
      <c r="H1689">
        <v>-9.5563585044981902</v>
      </c>
      <c r="I1689">
        <v>-6.6286996574424801</v>
      </c>
      <c r="J1689">
        <v>3.4471996518177899</v>
      </c>
      <c r="K1689">
        <v>238.26358281853501</v>
      </c>
      <c r="L1689">
        <v>245.802163600032</v>
      </c>
      <c r="M1689">
        <v>51.782474247779497</v>
      </c>
      <c r="N1689">
        <v>0.79191485350650903</v>
      </c>
      <c r="O1689">
        <v>72.846734322144101</v>
      </c>
      <c r="P1689">
        <v>28.1</v>
      </c>
      <c r="Q1689">
        <v>0.101132971666569</v>
      </c>
    </row>
    <row r="1690" spans="1:17" hidden="1" x14ac:dyDescent="0.3">
      <c r="A1690" t="s">
        <v>3558</v>
      </c>
      <c r="B1690" t="s">
        <v>3559</v>
      </c>
      <c r="C1690" t="str">
        <f>IFERROR(VLOOKUP(Table1[[#This Row],[Ticker]],[1]!Table2[[Symbol]:[Industry]],2,FALSE),"-")</f>
        <v>-</v>
      </c>
      <c r="D1690" t="s">
        <v>576</v>
      </c>
      <c r="E1690">
        <v>657.02715650000005</v>
      </c>
      <c r="F1690">
        <v>357.5</v>
      </c>
      <c r="G1690">
        <v>1.41625156276431</v>
      </c>
      <c r="H1690">
        <v>-17.649704189643298</v>
      </c>
      <c r="I1690">
        <v>-12.3127427332598</v>
      </c>
      <c r="J1690">
        <v>-2.6237169864586201</v>
      </c>
      <c r="K1690">
        <v>367.69949169858899</v>
      </c>
      <c r="L1690">
        <v>347.20092796912098</v>
      </c>
      <c r="M1690">
        <v>34.439332580184001</v>
      </c>
      <c r="N1690">
        <v>0.24243957460768401</v>
      </c>
      <c r="O1690">
        <v>23.076923076922998</v>
      </c>
      <c r="P1690">
        <v>36.398321251430701</v>
      </c>
      <c r="Q1690">
        <v>2.9055259646613998E-2</v>
      </c>
    </row>
    <row r="1691" spans="1:17" hidden="1" x14ac:dyDescent="0.3">
      <c r="A1691" t="s">
        <v>3560</v>
      </c>
      <c r="B1691" t="s">
        <v>3561</v>
      </c>
      <c r="C1691" t="str">
        <f>IFERROR(VLOOKUP(Table1[[#This Row],[Ticker]],[1]!Table2[[Symbol]:[Industry]],2,FALSE),"-")</f>
        <v>-</v>
      </c>
      <c r="D1691" t="s">
        <v>46</v>
      </c>
      <c r="E1691">
        <v>655.65</v>
      </c>
      <c r="F1691">
        <v>42.3</v>
      </c>
      <c r="G1691">
        <v>-6.0189901758859499</v>
      </c>
      <c r="H1691">
        <v>-15.022285450179</v>
      </c>
      <c r="I1691">
        <v>-17.904085480501401</v>
      </c>
      <c r="J1691">
        <v>-5.8479291203090797</v>
      </c>
      <c r="K1691">
        <v>44.032177609153401</v>
      </c>
      <c r="L1691">
        <v>37.023146389732297</v>
      </c>
      <c r="M1691">
        <v>47.056986691282198</v>
      </c>
      <c r="N1691">
        <v>0.287463925458251</v>
      </c>
      <c r="O1691">
        <v>44.208037825059101</v>
      </c>
      <c r="Q1691">
        <v>0.11419057834747701</v>
      </c>
    </row>
    <row r="1692" spans="1:17" hidden="1" x14ac:dyDescent="0.3">
      <c r="A1692" t="s">
        <v>3562</v>
      </c>
      <c r="B1692" t="s">
        <v>3563</v>
      </c>
      <c r="C1692" t="str">
        <f>IFERROR(VLOOKUP(Table1[[#This Row],[Ticker]],[1]!Table2[[Symbol]:[Industry]],2,FALSE),"-")</f>
        <v>-</v>
      </c>
      <c r="D1692" t="s">
        <v>156</v>
      </c>
      <c r="E1692">
        <v>654.61009531499997</v>
      </c>
      <c r="F1692">
        <v>95.37</v>
      </c>
      <c r="G1692">
        <v>14.3611460448977</v>
      </c>
      <c r="H1692">
        <v>14.395102511143</v>
      </c>
      <c r="I1692">
        <v>-0.66778909894732197</v>
      </c>
      <c r="J1692">
        <v>10.923595196082699</v>
      </c>
      <c r="K1692">
        <v>87.947044166499396</v>
      </c>
      <c r="L1692">
        <v>81.4018453668305</v>
      </c>
      <c r="M1692">
        <v>62.662084516882402</v>
      </c>
      <c r="N1692">
        <v>2.9434469362212701</v>
      </c>
      <c r="O1692">
        <v>11.6703365838313</v>
      </c>
      <c r="P1692">
        <v>66.246368390470593</v>
      </c>
      <c r="Q1692">
        <v>0.119571479580629</v>
      </c>
    </row>
    <row r="1693" spans="1:17" hidden="1" x14ac:dyDescent="0.3">
      <c r="A1693" t="s">
        <v>3564</v>
      </c>
      <c r="B1693" t="s">
        <v>3565</v>
      </c>
      <c r="C1693" t="str">
        <f>IFERROR(VLOOKUP(Table1[[#This Row],[Ticker]],[1]!Table2[[Symbol]:[Industry]],2,FALSE),"-")</f>
        <v>-</v>
      </c>
      <c r="D1693" t="s">
        <v>573</v>
      </c>
      <c r="E1693">
        <v>654.25483199999996</v>
      </c>
      <c r="F1693">
        <v>176.33</v>
      </c>
      <c r="G1693">
        <v>-19.3892853379493</v>
      </c>
      <c r="H1693">
        <v>15.558508633908501</v>
      </c>
      <c r="I1693">
        <v>-2.2836395967313798</v>
      </c>
      <c r="J1693">
        <v>12.897012376286799</v>
      </c>
      <c r="K1693">
        <v>156.28624678429301</v>
      </c>
      <c r="M1693">
        <v>73.084396637657903</v>
      </c>
      <c r="O1693">
        <v>7.1286791810809298</v>
      </c>
      <c r="P1693">
        <v>27.645866512233901</v>
      </c>
    </row>
    <row r="1694" spans="1:17" hidden="1" x14ac:dyDescent="0.3">
      <c r="A1694" t="s">
        <v>3566</v>
      </c>
      <c r="B1694" t="s">
        <v>3567</v>
      </c>
      <c r="C1694" t="str">
        <f>IFERROR(VLOOKUP(Table1[[#This Row],[Ticker]],[1]!Table2[[Symbol]:[Industry]],2,FALSE),"-")</f>
        <v>-</v>
      </c>
      <c r="D1694" t="s">
        <v>1670</v>
      </c>
      <c r="E1694">
        <v>651.53970000000004</v>
      </c>
      <c r="F1694">
        <v>60.95</v>
      </c>
      <c r="G1694">
        <v>-9.9673888295126201</v>
      </c>
      <c r="H1694">
        <v>-0.43629531334495503</v>
      </c>
      <c r="I1694">
        <v>0.32969756949646301</v>
      </c>
      <c r="J1694">
        <v>-1.07194549511008</v>
      </c>
      <c r="K1694">
        <v>60.715328933208099</v>
      </c>
      <c r="L1694">
        <v>57.961812224674397</v>
      </c>
      <c r="M1694">
        <v>63.305866194264297</v>
      </c>
      <c r="N1694">
        <v>0.85316157038509599</v>
      </c>
      <c r="O1694">
        <v>5.9064807219031801</v>
      </c>
      <c r="P1694">
        <v>26.583592938733101</v>
      </c>
      <c r="Q1694">
        <v>-3.0371808196612001E-2</v>
      </c>
    </row>
    <row r="1695" spans="1:17" hidden="1" x14ac:dyDescent="0.3">
      <c r="A1695" t="s">
        <v>3568</v>
      </c>
      <c r="B1695" t="s">
        <v>3569</v>
      </c>
      <c r="C1695" t="str">
        <f>IFERROR(VLOOKUP(Table1[[#This Row],[Ticker]],[1]!Table2[[Symbol]:[Industry]],2,FALSE),"-")</f>
        <v>-</v>
      </c>
      <c r="D1695" t="s">
        <v>627</v>
      </c>
      <c r="E1695">
        <v>651.26094504399998</v>
      </c>
      <c r="F1695">
        <v>33.979999999999997</v>
      </c>
      <c r="G1695">
        <v>137.493144121109</v>
      </c>
      <c r="H1695">
        <v>-19.0988969393612</v>
      </c>
      <c r="I1695">
        <v>48.464912891486001</v>
      </c>
      <c r="J1695">
        <v>-16.9782340277857</v>
      </c>
      <c r="K1695">
        <v>38.245680638132797</v>
      </c>
      <c r="L1695">
        <v>29.067709675581401</v>
      </c>
      <c r="M1695">
        <v>26.9306186278925</v>
      </c>
      <c r="N1695">
        <v>0.14772618241226099</v>
      </c>
      <c r="O1695">
        <v>51.854031783402</v>
      </c>
      <c r="P1695">
        <v>169.68253968253899</v>
      </c>
      <c r="Q1695">
        <v>5.9105246960700998E-2</v>
      </c>
    </row>
    <row r="1696" spans="1:17" hidden="1" x14ac:dyDescent="0.3">
      <c r="A1696" t="s">
        <v>3570</v>
      </c>
      <c r="B1696" t="s">
        <v>3571</v>
      </c>
      <c r="C1696" t="str">
        <f>IFERROR(VLOOKUP(Table1[[#This Row],[Ticker]],[1]!Table2[[Symbol]:[Industry]],2,FALSE),"-")</f>
        <v>-</v>
      </c>
      <c r="D1696" t="s">
        <v>156</v>
      </c>
      <c r="E1696">
        <v>649.76049520000004</v>
      </c>
      <c r="F1696">
        <v>54.31</v>
      </c>
      <c r="G1696">
        <v>29.904633921998201</v>
      </c>
      <c r="H1696">
        <v>5.0222411135088798</v>
      </c>
      <c r="I1696">
        <v>-28.299314359445599</v>
      </c>
      <c r="J1696">
        <v>5.5340211844714799</v>
      </c>
      <c r="K1696">
        <v>51.6800334965247</v>
      </c>
      <c r="L1696">
        <v>49.492719464163798</v>
      </c>
      <c r="M1696">
        <v>57.161127863335203</v>
      </c>
      <c r="N1696">
        <v>2.16309103774877</v>
      </c>
      <c r="O1696">
        <v>33.216718836310001</v>
      </c>
      <c r="P1696">
        <v>68.9269051321928</v>
      </c>
      <c r="Q1696">
        <v>6.0999731370464001E-2</v>
      </c>
    </row>
    <row r="1697" spans="1:17" hidden="1" x14ac:dyDescent="0.3">
      <c r="A1697" t="s">
        <v>3572</v>
      </c>
      <c r="B1697" t="s">
        <v>3573</v>
      </c>
      <c r="C1697" t="str">
        <f>IFERROR(VLOOKUP(Table1[[#This Row],[Ticker]],[1]!Table2[[Symbol]:[Industry]],2,FALSE),"-")</f>
        <v>-</v>
      </c>
      <c r="D1697" t="s">
        <v>113</v>
      </c>
      <c r="E1697">
        <v>648.644724</v>
      </c>
      <c r="F1697">
        <v>163.80000000000001</v>
      </c>
      <c r="G1697">
        <v>-49.653539862979599</v>
      </c>
      <c r="H1697">
        <v>-20.7387008116267</v>
      </c>
      <c r="I1697">
        <v>-32.547894121761701</v>
      </c>
      <c r="J1697">
        <v>-12.7088170034899</v>
      </c>
      <c r="O1697">
        <v>30.573870573870501</v>
      </c>
      <c r="P1697">
        <v>8.4050297816016002</v>
      </c>
    </row>
    <row r="1698" spans="1:17" hidden="1" x14ac:dyDescent="0.3">
      <c r="A1698" t="s">
        <v>3574</v>
      </c>
      <c r="B1698" t="s">
        <v>3575</v>
      </c>
      <c r="C1698" t="str">
        <f>IFERROR(VLOOKUP(Table1[[#This Row],[Ticker]],[1]!Table2[[Symbol]:[Industry]],2,FALSE),"-")</f>
        <v>-</v>
      </c>
      <c r="D1698" t="s">
        <v>3576</v>
      </c>
      <c r="E1698">
        <v>648.46274500000004</v>
      </c>
      <c r="F1698">
        <v>1128.3499999999999</v>
      </c>
      <c r="G1698">
        <v>-37.579342027012103</v>
      </c>
      <c r="H1698">
        <v>3.9994982660129801</v>
      </c>
      <c r="I1698">
        <v>-0.322381552263525</v>
      </c>
      <c r="J1698">
        <v>1.7497396779794001</v>
      </c>
      <c r="K1698">
        <v>1078.48029076481</v>
      </c>
      <c r="L1698">
        <v>1031.07121635672</v>
      </c>
      <c r="M1698">
        <v>51.082499296145002</v>
      </c>
      <c r="N1698">
        <v>0.75478707947968104</v>
      </c>
      <c r="O1698">
        <v>63.229977898336699</v>
      </c>
      <c r="P1698">
        <v>40.867665418227197</v>
      </c>
      <c r="Q1698">
        <v>-5.8554115096593001E-2</v>
      </c>
    </row>
    <row r="1699" spans="1:17" hidden="1" x14ac:dyDescent="0.3">
      <c r="A1699" t="s">
        <v>3577</v>
      </c>
      <c r="B1699" t="s">
        <v>3578</v>
      </c>
      <c r="C1699" t="str">
        <f>IFERROR(VLOOKUP(Table1[[#This Row],[Ticker]],[1]!Table2[[Symbol]:[Industry]],2,FALSE),"-")</f>
        <v>-</v>
      </c>
      <c r="D1699" t="s">
        <v>627</v>
      </c>
      <c r="E1699">
        <v>647.80876799999999</v>
      </c>
      <c r="F1699">
        <v>72</v>
      </c>
      <c r="G1699">
        <v>87.588260707957303</v>
      </c>
      <c r="H1699">
        <v>-7.7362432503487302</v>
      </c>
      <c r="I1699">
        <v>11.070742496155599</v>
      </c>
      <c r="J1699">
        <v>-3.9859944190507401</v>
      </c>
      <c r="K1699">
        <v>70.510627748384394</v>
      </c>
      <c r="L1699">
        <v>59.140529609603803</v>
      </c>
      <c r="M1699">
        <v>46.773410650359899</v>
      </c>
      <c r="N1699">
        <v>0.35172291737307398</v>
      </c>
      <c r="O1699">
        <v>22.2222222222222</v>
      </c>
      <c r="P1699">
        <v>139.600665557404</v>
      </c>
      <c r="Q1699">
        <v>8.0526697660193006E-2</v>
      </c>
    </row>
    <row r="1700" spans="1:17" hidden="1" x14ac:dyDescent="0.3">
      <c r="A1700" t="s">
        <v>3579</v>
      </c>
      <c r="B1700" t="s">
        <v>3580</v>
      </c>
      <c r="C1700" t="str">
        <f>IFERROR(VLOOKUP(Table1[[#This Row],[Ticker]],[1]!Table2[[Symbol]:[Industry]],2,FALSE),"-")</f>
        <v>-</v>
      </c>
      <c r="D1700" t="s">
        <v>573</v>
      </c>
      <c r="E1700">
        <v>647.11950000000002</v>
      </c>
      <c r="F1700">
        <v>705</v>
      </c>
      <c r="G1700">
        <v>19.425183150582299</v>
      </c>
      <c r="H1700">
        <v>18.034939881240401</v>
      </c>
      <c r="I1700">
        <v>33.609381313864198</v>
      </c>
      <c r="J1700">
        <v>-4.0733097515903003</v>
      </c>
      <c r="K1700">
        <v>623.61183994626595</v>
      </c>
      <c r="L1700">
        <v>519.95955001637697</v>
      </c>
      <c r="M1700">
        <v>48.673082118608498</v>
      </c>
      <c r="N1700">
        <v>0.19599258231035599</v>
      </c>
      <c r="O1700">
        <v>9.8014184397163095</v>
      </c>
      <c r="P1700">
        <v>71.741778319123</v>
      </c>
      <c r="Q1700">
        <v>2.7374383101424999E-2</v>
      </c>
    </row>
    <row r="1701" spans="1:17" hidden="1" x14ac:dyDescent="0.3">
      <c r="A1701" t="s">
        <v>3581</v>
      </c>
      <c r="B1701" t="s">
        <v>3582</v>
      </c>
      <c r="C1701" t="str">
        <f>IFERROR(VLOOKUP(Table1[[#This Row],[Ticker]],[1]!Table2[[Symbol]:[Industry]],2,FALSE),"-")</f>
        <v>-</v>
      </c>
      <c r="D1701" t="s">
        <v>3126</v>
      </c>
      <c r="E1701">
        <v>646.39946027500002</v>
      </c>
      <c r="F1701">
        <v>16.02</v>
      </c>
      <c r="G1701">
        <v>-10.0659109970003</v>
      </c>
      <c r="H1701">
        <v>-0.624059026425139</v>
      </c>
      <c r="I1701">
        <v>-37.215584404718498</v>
      </c>
      <c r="J1701">
        <v>3.5534616710136899</v>
      </c>
      <c r="K1701">
        <v>19.768797742258101</v>
      </c>
      <c r="L1701">
        <v>18.833980482706099</v>
      </c>
      <c r="M1701">
        <v>56.505809732544002</v>
      </c>
      <c r="N1701">
        <v>1.1267759054773201</v>
      </c>
      <c r="O1701">
        <v>548.56429463171003</v>
      </c>
      <c r="P1701">
        <v>22.7586206896551</v>
      </c>
      <c r="Q1701">
        <v>-6.0676264304798E-2</v>
      </c>
    </row>
    <row r="1702" spans="1:17" hidden="1" x14ac:dyDescent="0.3">
      <c r="A1702" t="s">
        <v>3583</v>
      </c>
      <c r="B1702" t="s">
        <v>3584</v>
      </c>
      <c r="C1702" t="str">
        <f>IFERROR(VLOOKUP(Table1[[#This Row],[Ticker]],[1]!Table2[[Symbol]:[Industry]],2,FALSE),"-")</f>
        <v>-</v>
      </c>
      <c r="D1702" t="s">
        <v>538</v>
      </c>
      <c r="E1702">
        <v>644.99716639999997</v>
      </c>
      <c r="F1702">
        <v>416.8</v>
      </c>
      <c r="G1702">
        <v>246.617324430021</v>
      </c>
      <c r="H1702">
        <v>2.4413184627927902</v>
      </c>
      <c r="I1702">
        <v>133.666953679128</v>
      </c>
      <c r="J1702">
        <v>-8.5091532802574203</v>
      </c>
      <c r="K1702">
        <v>429.56333720084098</v>
      </c>
      <c r="L1702">
        <v>319.85850509141102</v>
      </c>
      <c r="M1702">
        <v>37.044512833912002</v>
      </c>
      <c r="N1702">
        <v>1.1463293707375199</v>
      </c>
      <c r="O1702">
        <v>25.6957773512475</v>
      </c>
      <c r="P1702">
        <v>327.48717948717899</v>
      </c>
      <c r="Q1702">
        <v>0.19742758882632899</v>
      </c>
    </row>
    <row r="1703" spans="1:17" hidden="1" x14ac:dyDescent="0.3">
      <c r="A1703" t="s">
        <v>3585</v>
      </c>
      <c r="B1703" t="s">
        <v>3586</v>
      </c>
      <c r="C1703" t="str">
        <f>IFERROR(VLOOKUP(Table1[[#This Row],[Ticker]],[1]!Table2[[Symbol]:[Industry]],2,FALSE),"-")</f>
        <v>-</v>
      </c>
      <c r="D1703" t="s">
        <v>127</v>
      </c>
      <c r="E1703">
        <v>644.44200000000001</v>
      </c>
      <c r="F1703">
        <v>565.29999999999995</v>
      </c>
      <c r="G1703">
        <v>76.097473393955099</v>
      </c>
      <c r="H1703">
        <v>-8.50525138739469</v>
      </c>
      <c r="I1703">
        <v>2.8087292148299499</v>
      </c>
      <c r="J1703">
        <v>4.8491681939850402</v>
      </c>
      <c r="K1703">
        <v>620.82686402458205</v>
      </c>
      <c r="L1703">
        <v>546.42698638586398</v>
      </c>
      <c r="M1703">
        <v>52.515721126452199</v>
      </c>
      <c r="N1703">
        <v>1.0762346705455801</v>
      </c>
      <c r="O1703">
        <v>68.229258800636799</v>
      </c>
      <c r="P1703">
        <v>142.04667094840499</v>
      </c>
      <c r="Q1703">
        <v>0.16682358251569199</v>
      </c>
    </row>
    <row r="1704" spans="1:17" hidden="1" x14ac:dyDescent="0.3">
      <c r="A1704" t="s">
        <v>3587</v>
      </c>
      <c r="B1704" t="s">
        <v>3588</v>
      </c>
      <c r="C1704" t="str">
        <f>IFERROR(VLOOKUP(Table1[[#This Row],[Ticker]],[1]!Table2[[Symbol]:[Industry]],2,FALSE),"-")</f>
        <v>-</v>
      </c>
      <c r="D1704" t="s">
        <v>21</v>
      </c>
      <c r="E1704">
        <v>643.69495250399996</v>
      </c>
      <c r="F1704">
        <v>162.47999999999999</v>
      </c>
      <c r="G1704">
        <v>112.08013967364001</v>
      </c>
      <c r="H1704">
        <v>-9.9623660768458908</v>
      </c>
      <c r="I1704">
        <v>41.049213417203397</v>
      </c>
      <c r="J1704">
        <v>-7.4572146169231104</v>
      </c>
      <c r="K1704">
        <v>149.26262371718499</v>
      </c>
      <c r="L1704">
        <v>109.22160964138401</v>
      </c>
      <c r="M1704">
        <v>48.721259534027098</v>
      </c>
      <c r="N1704">
        <v>0.48957758556928399</v>
      </c>
      <c r="O1704">
        <v>18.7223042836041</v>
      </c>
      <c r="P1704">
        <v>184.553415061295</v>
      </c>
      <c r="Q1704">
        <v>0.11348289458697</v>
      </c>
    </row>
    <row r="1705" spans="1:17" hidden="1" x14ac:dyDescent="0.3">
      <c r="A1705" t="s">
        <v>3589</v>
      </c>
      <c r="B1705" t="s">
        <v>3590</v>
      </c>
      <c r="C1705" t="str">
        <f>IFERROR(VLOOKUP(Table1[[#This Row],[Ticker]],[1]!Table2[[Symbol]:[Industry]],2,FALSE),"-")</f>
        <v>-</v>
      </c>
      <c r="D1705" t="s">
        <v>257</v>
      </c>
      <c r="E1705">
        <v>643.59511214999998</v>
      </c>
      <c r="F1705">
        <v>347.95</v>
      </c>
      <c r="G1705">
        <v>63.508497904251399</v>
      </c>
      <c r="H1705">
        <v>-16.626424763183099</v>
      </c>
      <c r="I1705">
        <v>-7.6485219143779899</v>
      </c>
      <c r="J1705">
        <v>-1.53738978283927</v>
      </c>
      <c r="K1705">
        <v>392.55246239927601</v>
      </c>
      <c r="L1705">
        <v>363.83830696797298</v>
      </c>
      <c r="M1705">
        <v>26.298143858062001</v>
      </c>
      <c r="N1705">
        <v>1.09467966378426</v>
      </c>
      <c r="O1705">
        <v>36.729415145854198</v>
      </c>
      <c r="P1705">
        <v>98.2621082621082</v>
      </c>
      <c r="Q1705">
        <v>0.160764898121634</v>
      </c>
    </row>
    <row r="1706" spans="1:17" hidden="1" x14ac:dyDescent="0.3">
      <c r="A1706" t="s">
        <v>3591</v>
      </c>
      <c r="B1706" t="s">
        <v>3592</v>
      </c>
      <c r="C1706" t="str">
        <f>IFERROR(VLOOKUP(Table1[[#This Row],[Ticker]],[1]!Table2[[Symbol]:[Industry]],2,FALSE),"-")</f>
        <v>-</v>
      </c>
      <c r="D1706" t="s">
        <v>1518</v>
      </c>
      <c r="E1706">
        <v>643.58544702999995</v>
      </c>
      <c r="F1706">
        <v>264.85000000000002</v>
      </c>
      <c r="G1706">
        <v>74.5304582575381</v>
      </c>
      <c r="H1706">
        <v>-11.4654209778625</v>
      </c>
      <c r="I1706">
        <v>46.828573356585601</v>
      </c>
      <c r="J1706">
        <v>-12.3157265896374</v>
      </c>
      <c r="K1706">
        <v>308.59833984395698</v>
      </c>
      <c r="L1706">
        <v>246.58126896133899</v>
      </c>
      <c r="M1706">
        <v>31.910401901318799</v>
      </c>
      <c r="N1706">
        <v>0.72670261538826997</v>
      </c>
      <c r="O1706">
        <v>74.438361336605595</v>
      </c>
      <c r="P1706">
        <v>136.05169340463399</v>
      </c>
    </row>
    <row r="1707" spans="1:17" hidden="1" x14ac:dyDescent="0.3">
      <c r="A1707" t="s">
        <v>3593</v>
      </c>
      <c r="B1707" t="s">
        <v>3594</v>
      </c>
      <c r="C1707" t="str">
        <f>IFERROR(VLOOKUP(Table1[[#This Row],[Ticker]],[1]!Table2[[Symbol]:[Industry]],2,FALSE),"-")</f>
        <v>-</v>
      </c>
      <c r="D1707" t="s">
        <v>365</v>
      </c>
      <c r="E1707">
        <v>640.93835520000005</v>
      </c>
      <c r="F1707">
        <v>174.24</v>
      </c>
      <c r="G1707">
        <v>-19.787429984342001</v>
      </c>
      <c r="H1707">
        <v>-10.428050754050901</v>
      </c>
      <c r="I1707">
        <v>-13.7912271226007</v>
      </c>
      <c r="J1707">
        <v>-7.7439712185827396</v>
      </c>
      <c r="K1707">
        <v>176.460911667706</v>
      </c>
      <c r="L1707">
        <v>177.54536113805099</v>
      </c>
      <c r="M1707">
        <v>39.5495711703769</v>
      </c>
      <c r="N1707">
        <v>0.63188502871954999</v>
      </c>
      <c r="O1707">
        <v>37.367998163452697</v>
      </c>
      <c r="P1707">
        <v>29.6428571428571</v>
      </c>
    </row>
    <row r="1708" spans="1:17" hidden="1" x14ac:dyDescent="0.3">
      <c r="A1708" t="s">
        <v>3595</v>
      </c>
      <c r="B1708" t="s">
        <v>3596</v>
      </c>
      <c r="C1708" t="str">
        <f>IFERROR(VLOOKUP(Table1[[#This Row],[Ticker]],[1]!Table2[[Symbol]:[Industry]],2,FALSE),"-")</f>
        <v>-</v>
      </c>
      <c r="D1708" t="s">
        <v>305</v>
      </c>
      <c r="E1708">
        <v>638.80368016800003</v>
      </c>
      <c r="F1708">
        <v>216.69</v>
      </c>
      <c r="G1708">
        <v>-22.340333070080099</v>
      </c>
      <c r="H1708">
        <v>-6.5383925690313296</v>
      </c>
      <c r="I1708">
        <v>-40.633830008786298</v>
      </c>
      <c r="J1708">
        <v>-0.42191203750563999</v>
      </c>
      <c r="K1708">
        <v>219.60044386697501</v>
      </c>
      <c r="L1708">
        <v>236.73806109986501</v>
      </c>
      <c r="M1708">
        <v>58.804517079682597</v>
      </c>
      <c r="N1708">
        <v>0.88922232339395002</v>
      </c>
      <c r="O1708">
        <v>71.673819742489201</v>
      </c>
      <c r="P1708">
        <v>16.063202999464298</v>
      </c>
      <c r="Q1708">
        <v>0.13603051135265001</v>
      </c>
    </row>
    <row r="1709" spans="1:17" hidden="1" x14ac:dyDescent="0.3">
      <c r="A1709" t="s">
        <v>3597</v>
      </c>
      <c r="B1709" t="s">
        <v>3598</v>
      </c>
      <c r="C1709" t="str">
        <f>IFERROR(VLOOKUP(Table1[[#This Row],[Ticker]],[1]!Table2[[Symbol]:[Industry]],2,FALSE),"-")</f>
        <v>-</v>
      </c>
      <c r="D1709" t="s">
        <v>627</v>
      </c>
      <c r="E1709">
        <v>636.27200000000005</v>
      </c>
      <c r="F1709">
        <v>122.36</v>
      </c>
      <c r="G1709">
        <v>-10.33988359974</v>
      </c>
      <c r="H1709">
        <v>-13.770438562869501</v>
      </c>
      <c r="I1709">
        <v>4.0746462698034804</v>
      </c>
      <c r="J1709">
        <v>-4.6921326403777597</v>
      </c>
      <c r="K1709">
        <v>129.687408688517</v>
      </c>
      <c r="L1709">
        <v>115.08236579513201</v>
      </c>
      <c r="M1709">
        <v>33.011140556611998</v>
      </c>
      <c r="N1709">
        <v>0.13337111971288099</v>
      </c>
      <c r="O1709">
        <v>26.511932003922801</v>
      </c>
      <c r="P1709">
        <v>38.966496308915303</v>
      </c>
      <c r="Q1709">
        <v>7.3385935356156007E-2</v>
      </c>
    </row>
    <row r="1710" spans="1:17" hidden="1" x14ac:dyDescent="0.3">
      <c r="A1710" t="s">
        <v>3599</v>
      </c>
      <c r="B1710" t="s">
        <v>3600</v>
      </c>
      <c r="C1710" t="str">
        <f>IFERROR(VLOOKUP(Table1[[#This Row],[Ticker]],[1]!Table2[[Symbol]:[Industry]],2,FALSE),"-")</f>
        <v>-</v>
      </c>
      <c r="D1710" t="s">
        <v>231</v>
      </c>
      <c r="E1710">
        <v>635.02833299999998</v>
      </c>
      <c r="F1710">
        <v>134.69999999999999</v>
      </c>
      <c r="G1710">
        <v>68.870730562592001</v>
      </c>
      <c r="H1710">
        <v>-10.2762731649507</v>
      </c>
      <c r="I1710">
        <v>22.07732872918</v>
      </c>
      <c r="J1710">
        <v>0.54273340397247805</v>
      </c>
      <c r="K1710">
        <v>141.03644797925801</v>
      </c>
      <c r="L1710">
        <v>117.36280358117899</v>
      </c>
      <c r="M1710">
        <v>26.756476604007201</v>
      </c>
      <c r="N1710">
        <v>0.39923131124696898</v>
      </c>
      <c r="O1710">
        <v>30.6607275426874</v>
      </c>
      <c r="P1710">
        <v>126.23446422572999</v>
      </c>
      <c r="Q1710">
        <v>7.4180455449947003E-2</v>
      </c>
    </row>
    <row r="1711" spans="1:17" hidden="1" x14ac:dyDescent="0.3">
      <c r="A1711" t="s">
        <v>3601</v>
      </c>
      <c r="B1711" t="s">
        <v>3602</v>
      </c>
      <c r="C1711" t="str">
        <f>IFERROR(VLOOKUP(Table1[[#This Row],[Ticker]],[1]!Table2[[Symbol]:[Industry]],2,FALSE),"-")</f>
        <v>-</v>
      </c>
      <c r="D1711" t="s">
        <v>410</v>
      </c>
      <c r="E1711">
        <v>632.97557500000005</v>
      </c>
      <c r="F1711">
        <v>59.87</v>
      </c>
      <c r="G1711">
        <v>30.207144818820801</v>
      </c>
      <c r="H1711">
        <v>51.174935400684397</v>
      </c>
      <c r="I1711">
        <v>-26.2424205280882</v>
      </c>
      <c r="J1711">
        <v>14.119973696809099</v>
      </c>
      <c r="K1711">
        <v>43.988984517929701</v>
      </c>
      <c r="L1711">
        <v>47.883721814073297</v>
      </c>
      <c r="M1711">
        <v>94.242348996396103</v>
      </c>
      <c r="N1711">
        <v>1.8635696135962001</v>
      </c>
      <c r="O1711">
        <v>45.314848839151502</v>
      </c>
      <c r="P1711">
        <v>87.152235073460403</v>
      </c>
      <c r="Q1711">
        <v>0.13103487610808701</v>
      </c>
    </row>
    <row r="1712" spans="1:17" hidden="1" x14ac:dyDescent="0.3">
      <c r="A1712" t="s">
        <v>3603</v>
      </c>
      <c r="B1712" t="s">
        <v>3604</v>
      </c>
      <c r="C1712" t="str">
        <f>IFERROR(VLOOKUP(Table1[[#This Row],[Ticker]],[1]!Table2[[Symbol]:[Industry]],2,FALSE),"-")</f>
        <v>-</v>
      </c>
      <c r="D1712" t="s">
        <v>127</v>
      </c>
      <c r="E1712">
        <v>631.60030915000004</v>
      </c>
      <c r="F1712">
        <v>255.35</v>
      </c>
      <c r="G1712">
        <v>137.176370530995</v>
      </c>
      <c r="H1712">
        <v>-3.8566267346323899</v>
      </c>
      <c r="I1712">
        <v>86.687897371269997</v>
      </c>
      <c r="J1712">
        <v>0.24695214268520199</v>
      </c>
      <c r="K1712">
        <v>273.21275041191302</v>
      </c>
      <c r="M1712">
        <v>41.165608514428001</v>
      </c>
      <c r="N1712">
        <v>0.46248550272102701</v>
      </c>
      <c r="O1712">
        <v>54.258860387703102</v>
      </c>
      <c r="P1712">
        <v>183.56468628539699</v>
      </c>
    </row>
    <row r="1713" spans="1:17" hidden="1" x14ac:dyDescent="0.3">
      <c r="A1713" t="s">
        <v>3605</v>
      </c>
      <c r="B1713" t="s">
        <v>3606</v>
      </c>
      <c r="C1713" t="str">
        <f>IFERROR(VLOOKUP(Table1[[#This Row],[Ticker]],[1]!Table2[[Symbol]:[Industry]],2,FALSE),"-")</f>
        <v>-</v>
      </c>
      <c r="D1713" t="s">
        <v>410</v>
      </c>
      <c r="E1713">
        <v>631.39639560000001</v>
      </c>
      <c r="F1713">
        <v>462.3</v>
      </c>
      <c r="G1713">
        <v>52.9507160813844</v>
      </c>
      <c r="H1713">
        <v>-7.9355819738972704</v>
      </c>
      <c r="I1713">
        <v>-39.544352916573203</v>
      </c>
      <c r="J1713">
        <v>-3.6298402319521799</v>
      </c>
      <c r="K1713">
        <v>483.40676038024799</v>
      </c>
      <c r="L1713">
        <v>454.20980814285599</v>
      </c>
      <c r="M1713">
        <v>40.675629580276002</v>
      </c>
      <c r="N1713">
        <v>0.65083177328280195</v>
      </c>
      <c r="O1713">
        <v>44.581440622972003</v>
      </c>
      <c r="P1713">
        <v>94.121352089019496</v>
      </c>
      <c r="Q1713">
        <v>0.23180671761628999</v>
      </c>
    </row>
    <row r="1714" spans="1:17" hidden="1" x14ac:dyDescent="0.3">
      <c r="A1714" t="s">
        <v>3607</v>
      </c>
      <c r="B1714" t="s">
        <v>3608</v>
      </c>
      <c r="C1714" t="str">
        <f>IFERROR(VLOOKUP(Table1[[#This Row],[Ticker]],[1]!Table2[[Symbol]:[Industry]],2,FALSE),"-")</f>
        <v>-</v>
      </c>
      <c r="D1714" t="s">
        <v>127</v>
      </c>
      <c r="E1714">
        <v>630.94557301999998</v>
      </c>
      <c r="F1714">
        <v>407.05</v>
      </c>
      <c r="G1714">
        <v>-61.513007961338602</v>
      </c>
      <c r="H1714">
        <v>-8.5189236269377293</v>
      </c>
      <c r="I1714">
        <v>-37.314474510567699</v>
      </c>
      <c r="J1714">
        <v>-3.52499713830256</v>
      </c>
      <c r="K1714">
        <v>434.69102321367501</v>
      </c>
      <c r="L1714">
        <v>473.18845486167498</v>
      </c>
      <c r="M1714">
        <v>30.727902038022201</v>
      </c>
      <c r="N1714">
        <v>0.97377010918120699</v>
      </c>
      <c r="O1714">
        <v>67.411865864144403</v>
      </c>
      <c r="P1714">
        <v>2.01754385964911</v>
      </c>
      <c r="Q1714">
        <v>7.1682347872940005E-2</v>
      </c>
    </row>
    <row r="1715" spans="1:17" hidden="1" x14ac:dyDescent="0.3">
      <c r="A1715" t="s">
        <v>3609</v>
      </c>
      <c r="B1715" t="s">
        <v>3610</v>
      </c>
      <c r="C1715" t="str">
        <f>IFERROR(VLOOKUP(Table1[[#This Row],[Ticker]],[1]!Table2[[Symbol]:[Industry]],2,FALSE),"-")</f>
        <v>-</v>
      </c>
      <c r="D1715" t="s">
        <v>298</v>
      </c>
      <c r="E1715">
        <v>629.11554079999996</v>
      </c>
      <c r="F1715">
        <v>3.68</v>
      </c>
      <c r="G1715">
        <v>20.138170635652699</v>
      </c>
      <c r="H1715">
        <v>-3.8611405830178098</v>
      </c>
      <c r="I1715">
        <v>-39.360265255782302</v>
      </c>
      <c r="J1715">
        <v>-2.1386121617767402</v>
      </c>
      <c r="K1715">
        <v>3.8144377772127398</v>
      </c>
      <c r="L1715">
        <v>3.8372976129776899</v>
      </c>
      <c r="M1715">
        <v>41.772616965040299</v>
      </c>
      <c r="N1715">
        <v>0.72602085652463799</v>
      </c>
      <c r="O1715">
        <v>80.706521739130395</v>
      </c>
      <c r="P1715">
        <v>60</v>
      </c>
      <c r="Q1715">
        <v>8.8502656403915997E-2</v>
      </c>
    </row>
    <row r="1716" spans="1:17" hidden="1" x14ac:dyDescent="0.3">
      <c r="A1716" t="s">
        <v>3611</v>
      </c>
      <c r="B1716" t="s">
        <v>3612</v>
      </c>
      <c r="C1716" t="str">
        <f>IFERROR(VLOOKUP(Table1[[#This Row],[Ticker]],[1]!Table2[[Symbol]:[Industry]],2,FALSE),"-")</f>
        <v>-</v>
      </c>
      <c r="D1716" t="s">
        <v>92</v>
      </c>
      <c r="E1716">
        <v>628.76855680000006</v>
      </c>
      <c r="F1716">
        <v>701.45</v>
      </c>
      <c r="G1716">
        <v>10.2802274583818</v>
      </c>
      <c r="H1716">
        <v>-8.4397564422054501</v>
      </c>
      <c r="I1716">
        <v>11.410302120104101</v>
      </c>
      <c r="J1716">
        <v>-8.5658755430134903</v>
      </c>
      <c r="K1716">
        <v>752.77877433041203</v>
      </c>
      <c r="L1716">
        <v>698.16870224037496</v>
      </c>
      <c r="M1716">
        <v>29.508172476668399</v>
      </c>
      <c r="N1716">
        <v>0.56123213300424302</v>
      </c>
      <c r="O1716">
        <v>50.944472164801397</v>
      </c>
      <c r="P1716">
        <v>44.599051741908802</v>
      </c>
      <c r="Q1716">
        <v>4.4281479282915003E-2</v>
      </c>
    </row>
    <row r="1717" spans="1:17" hidden="1" x14ac:dyDescent="0.3">
      <c r="A1717" t="s">
        <v>3613</v>
      </c>
      <c r="B1717" t="s">
        <v>3614</v>
      </c>
      <c r="C1717" t="str">
        <f>IFERROR(VLOOKUP(Table1[[#This Row],[Ticker]],[1]!Table2[[Symbol]:[Industry]],2,FALSE),"-")</f>
        <v>-</v>
      </c>
      <c r="D1717" t="s">
        <v>60</v>
      </c>
      <c r="E1717">
        <v>628.48179051599902</v>
      </c>
      <c r="F1717">
        <v>30.12</v>
      </c>
      <c r="G1717">
        <v>72.081740009711098</v>
      </c>
      <c r="H1717">
        <v>-16.143604346028301</v>
      </c>
      <c r="I1717">
        <v>43.914734744217597</v>
      </c>
      <c r="J1717">
        <v>-4.9205259367504501</v>
      </c>
      <c r="K1717">
        <v>32.272308561179102</v>
      </c>
      <c r="L1717">
        <v>27.291765788826101</v>
      </c>
      <c r="M1717">
        <v>36.1862583620292</v>
      </c>
      <c r="N1717">
        <v>0.25200664643975601</v>
      </c>
      <c r="O1717">
        <v>61.354581673306697</v>
      </c>
      <c r="P1717">
        <v>107.72413793103399</v>
      </c>
      <c r="Q1717">
        <v>0.108923659163254</v>
      </c>
    </row>
    <row r="1718" spans="1:17" hidden="1" x14ac:dyDescent="0.3">
      <c r="A1718" t="s">
        <v>3615</v>
      </c>
      <c r="B1718" t="s">
        <v>3616</v>
      </c>
      <c r="C1718" t="str">
        <f>IFERROR(VLOOKUP(Table1[[#This Row],[Ticker]],[1]!Table2[[Symbol]:[Industry]],2,FALSE),"-")</f>
        <v>-</v>
      </c>
      <c r="D1718" t="s">
        <v>627</v>
      </c>
      <c r="E1718">
        <v>626.88985322399901</v>
      </c>
      <c r="F1718">
        <v>24.03</v>
      </c>
      <c r="G1718">
        <v>-8.93169549605512</v>
      </c>
      <c r="H1718">
        <v>-4.25343431469447</v>
      </c>
      <c r="I1718">
        <v>-12.2055482746502</v>
      </c>
      <c r="J1718">
        <v>-2.2556189644978302</v>
      </c>
      <c r="K1718">
        <v>23.629958946782999</v>
      </c>
      <c r="L1718">
        <v>23.4713408478109</v>
      </c>
      <c r="M1718">
        <v>40.200043046070597</v>
      </c>
      <c r="N1718">
        <v>0.86030409204539504</v>
      </c>
      <c r="O1718">
        <v>47.3158551810237</v>
      </c>
      <c r="P1718">
        <v>24.1860465116279</v>
      </c>
      <c r="Q1718">
        <v>5.3207106447497002E-2</v>
      </c>
    </row>
    <row r="1719" spans="1:17" hidden="1" x14ac:dyDescent="0.3">
      <c r="A1719" t="s">
        <v>3617</v>
      </c>
      <c r="B1719" t="s">
        <v>3618</v>
      </c>
      <c r="C1719" t="str">
        <f>IFERROR(VLOOKUP(Table1[[#This Row],[Ticker]],[1]!Table2[[Symbol]:[Industry]],2,FALSE),"-")</f>
        <v>-</v>
      </c>
      <c r="D1719" t="s">
        <v>156</v>
      </c>
      <c r="E1719">
        <v>625.71910939999998</v>
      </c>
      <c r="F1719">
        <v>95.48</v>
      </c>
      <c r="G1719">
        <v>-65.399470089448599</v>
      </c>
      <c r="H1719">
        <v>0.13637072838679301</v>
      </c>
      <c r="I1719">
        <v>-35.428799563537098</v>
      </c>
      <c r="J1719">
        <v>1.76248604970739</v>
      </c>
      <c r="K1719">
        <v>97.553950286412203</v>
      </c>
      <c r="L1719">
        <v>109.766768425867</v>
      </c>
      <c r="M1719">
        <v>48.875836580158698</v>
      </c>
      <c r="N1719">
        <v>0.96525713671489699</v>
      </c>
      <c r="O1719">
        <v>63.332635106828597</v>
      </c>
      <c r="P1719">
        <v>5.6779192030990799</v>
      </c>
      <c r="Q1719">
        <v>2.9437330540331E-2</v>
      </c>
    </row>
    <row r="1720" spans="1:17" hidden="1" x14ac:dyDescent="0.3">
      <c r="A1720" t="s">
        <v>3619</v>
      </c>
      <c r="B1720" t="s">
        <v>3620</v>
      </c>
      <c r="C1720" t="str">
        <f>IFERROR(VLOOKUP(Table1[[#This Row],[Ticker]],[1]!Table2[[Symbol]:[Industry]],2,FALSE),"-")</f>
        <v>-</v>
      </c>
      <c r="E1720">
        <v>625.62200919999998</v>
      </c>
      <c r="F1720">
        <v>42.19</v>
      </c>
      <c r="G1720">
        <v>576.04287561387798</v>
      </c>
      <c r="H1720">
        <v>20.770144080594399</v>
      </c>
      <c r="I1720">
        <v>44.465107878545901</v>
      </c>
      <c r="J1720">
        <v>6.9330420360619804</v>
      </c>
      <c r="K1720">
        <v>39.425868325104602</v>
      </c>
      <c r="L1720">
        <v>28.7756796917039</v>
      </c>
      <c r="M1720">
        <v>49.255212609981498</v>
      </c>
      <c r="N1720">
        <v>1.40193548792574</v>
      </c>
      <c r="O1720">
        <v>15.074662242237499</v>
      </c>
      <c r="P1720">
        <v>606.10878661087804</v>
      </c>
      <c r="Q1720">
        <v>0.210668651556111</v>
      </c>
    </row>
    <row r="1721" spans="1:17" hidden="1" x14ac:dyDescent="0.3">
      <c r="A1721" t="s">
        <v>3621</v>
      </c>
      <c r="B1721" t="s">
        <v>3622</v>
      </c>
      <c r="C1721" t="str">
        <f>IFERROR(VLOOKUP(Table1[[#This Row],[Ticker]],[1]!Table2[[Symbol]:[Industry]],2,FALSE),"-")</f>
        <v>-</v>
      </c>
      <c r="D1721" t="s">
        <v>405</v>
      </c>
      <c r="E1721">
        <v>624.83786420000001</v>
      </c>
      <c r="F1721">
        <v>589.70000000000005</v>
      </c>
      <c r="G1721">
        <v>44.272596024433497</v>
      </c>
      <c r="H1721">
        <v>0.14062776357812201</v>
      </c>
      <c r="I1721">
        <v>16.4166544458411</v>
      </c>
      <c r="J1721">
        <v>0.65146056652502704</v>
      </c>
      <c r="K1721">
        <v>564.55500382087405</v>
      </c>
      <c r="L1721">
        <v>493.15692167018699</v>
      </c>
      <c r="M1721">
        <v>56.140274395099297</v>
      </c>
      <c r="N1721">
        <v>0.76881385324245599</v>
      </c>
      <c r="O1721">
        <v>7.69035102594537</v>
      </c>
      <c r="P1721">
        <v>90.225806451612897</v>
      </c>
      <c r="Q1721">
        <v>7.9964296520656994E-2</v>
      </c>
    </row>
    <row r="1722" spans="1:17" hidden="1" x14ac:dyDescent="0.3">
      <c r="A1722" t="s">
        <v>3623</v>
      </c>
      <c r="B1722" t="s">
        <v>3624</v>
      </c>
      <c r="C1722" t="str">
        <f>IFERROR(VLOOKUP(Table1[[#This Row],[Ticker]],[1]!Table2[[Symbol]:[Industry]],2,FALSE),"-")</f>
        <v>-</v>
      </c>
      <c r="D1722" t="s">
        <v>204</v>
      </c>
      <c r="E1722">
        <v>620.68124999999998</v>
      </c>
      <c r="F1722">
        <v>236.45</v>
      </c>
      <c r="G1722">
        <v>23.7227068891785</v>
      </c>
      <c r="H1722">
        <v>-9.1397073868357595</v>
      </c>
      <c r="I1722">
        <v>48.054375534139297</v>
      </c>
      <c r="J1722">
        <v>-5.6888809789810404</v>
      </c>
      <c r="K1722">
        <v>234.048084484817</v>
      </c>
      <c r="L1722">
        <v>184.16259097444001</v>
      </c>
      <c r="M1722">
        <v>37.4598164495196</v>
      </c>
      <c r="N1722">
        <v>0.44414478930708601</v>
      </c>
      <c r="O1722">
        <v>30.260097272150499</v>
      </c>
      <c r="P1722">
        <v>92.235772357723505</v>
      </c>
      <c r="Q1722">
        <v>9.5016809185863998E-2</v>
      </c>
    </row>
    <row r="1723" spans="1:17" hidden="1" x14ac:dyDescent="0.3">
      <c r="A1723" t="s">
        <v>3625</v>
      </c>
      <c r="B1723" t="s">
        <v>3626</v>
      </c>
      <c r="C1723" t="str">
        <f>IFERROR(VLOOKUP(Table1[[#This Row],[Ticker]],[1]!Table2[[Symbol]:[Industry]],2,FALSE),"-")</f>
        <v>-</v>
      </c>
      <c r="D1723" t="s">
        <v>180</v>
      </c>
      <c r="E1723">
        <v>620.56128879599999</v>
      </c>
      <c r="F1723">
        <v>36.78</v>
      </c>
      <c r="G1723">
        <v>-38.5506086829918</v>
      </c>
      <c r="H1723">
        <v>-3.9875773646270098</v>
      </c>
      <c r="I1723">
        <v>-43.564038840687999</v>
      </c>
      <c r="J1723">
        <v>-5.1029920649648597</v>
      </c>
      <c r="K1723">
        <v>40.948546289568299</v>
      </c>
      <c r="L1723">
        <v>44.106970317001398</v>
      </c>
      <c r="M1723">
        <v>31.274361879995698</v>
      </c>
      <c r="N1723">
        <v>2.2198008745468898</v>
      </c>
      <c r="O1723">
        <v>70.473083197389897</v>
      </c>
      <c r="P1723">
        <v>4.6075085324232203</v>
      </c>
      <c r="Q1723">
        <v>0.15272801448125001</v>
      </c>
    </row>
    <row r="1724" spans="1:17" hidden="1" x14ac:dyDescent="0.3">
      <c r="A1724" t="s">
        <v>3627</v>
      </c>
      <c r="B1724" t="s">
        <v>3628</v>
      </c>
      <c r="C1724" t="str">
        <f>IFERROR(VLOOKUP(Table1[[#This Row],[Ticker]],[1]!Table2[[Symbol]:[Industry]],2,FALSE),"-")</f>
        <v>-</v>
      </c>
      <c r="D1724" t="s">
        <v>204</v>
      </c>
      <c r="E1724">
        <v>620.03333220599995</v>
      </c>
      <c r="F1724">
        <v>50.73</v>
      </c>
      <c r="G1724">
        <v>28.465339002999599</v>
      </c>
      <c r="H1724">
        <v>-5.0365738648769902</v>
      </c>
      <c r="I1724">
        <v>-3.98067341904766</v>
      </c>
      <c r="J1724">
        <v>-7.5719454951100804</v>
      </c>
      <c r="K1724">
        <v>48.211571113466498</v>
      </c>
      <c r="L1724">
        <v>41.188206109522298</v>
      </c>
      <c r="M1724">
        <v>39.4898548003424</v>
      </c>
      <c r="N1724">
        <v>0.31407698931417999</v>
      </c>
      <c r="O1724">
        <v>27.6759314015375</v>
      </c>
      <c r="P1724">
        <v>84.472727272727198</v>
      </c>
      <c r="Q1724">
        <v>8.6697652339688E-2</v>
      </c>
    </row>
    <row r="1725" spans="1:17" hidden="1" x14ac:dyDescent="0.3">
      <c r="A1725" t="s">
        <v>3629</v>
      </c>
      <c r="B1725" t="s">
        <v>3630</v>
      </c>
      <c r="C1725" t="str">
        <f>IFERROR(VLOOKUP(Table1[[#This Row],[Ticker]],[1]!Table2[[Symbol]:[Industry]],2,FALSE),"-")</f>
        <v>-</v>
      </c>
      <c r="D1725" t="s">
        <v>627</v>
      </c>
      <c r="E1725">
        <v>619.61737319999997</v>
      </c>
      <c r="F1725">
        <v>252</v>
      </c>
      <c r="G1725">
        <v>-30.598770677284499</v>
      </c>
      <c r="H1725">
        <v>-16.113276855147301</v>
      </c>
      <c r="I1725">
        <v>12.5377427123451</v>
      </c>
      <c r="J1725">
        <v>-25.283979879064201</v>
      </c>
      <c r="K1725">
        <v>291.96934821971399</v>
      </c>
      <c r="L1725">
        <v>249.252563039281</v>
      </c>
      <c r="M1725">
        <v>18.533568387542399</v>
      </c>
      <c r="N1725">
        <v>0.561006133172822</v>
      </c>
      <c r="O1725">
        <v>47.619047619047599</v>
      </c>
      <c r="P1725">
        <v>50.6276150627615</v>
      </c>
      <c r="Q1725">
        <v>1.6440625532520001E-2</v>
      </c>
    </row>
    <row r="1726" spans="1:17" hidden="1" x14ac:dyDescent="0.3">
      <c r="A1726" t="s">
        <v>3631</v>
      </c>
      <c r="B1726" t="s">
        <v>3632</v>
      </c>
      <c r="C1726" t="str">
        <f>IFERROR(VLOOKUP(Table1[[#This Row],[Ticker]],[1]!Table2[[Symbol]:[Industry]],2,FALSE),"-")</f>
        <v>-</v>
      </c>
      <c r="D1726" t="s">
        <v>298</v>
      </c>
      <c r="E1726">
        <v>617.12220019999995</v>
      </c>
      <c r="F1726">
        <v>418</v>
      </c>
      <c r="G1726">
        <v>83.963786903665294</v>
      </c>
      <c r="H1726">
        <v>32.427999151517398</v>
      </c>
      <c r="I1726">
        <v>29.216605492516901</v>
      </c>
      <c r="J1726">
        <v>9.7292088267258201</v>
      </c>
      <c r="K1726">
        <v>321.18228606222698</v>
      </c>
      <c r="L1726">
        <v>272.94689712389697</v>
      </c>
      <c r="M1726">
        <v>91.029240768087206</v>
      </c>
      <c r="N1726">
        <v>1.5401127967020001</v>
      </c>
      <c r="O1726">
        <v>1.2679425837320599</v>
      </c>
      <c r="P1726">
        <v>124.731182795698</v>
      </c>
      <c r="Q1726">
        <v>8.3951971596187003E-2</v>
      </c>
    </row>
    <row r="1727" spans="1:17" hidden="1" x14ac:dyDescent="0.3">
      <c r="A1727" t="s">
        <v>3633</v>
      </c>
      <c r="B1727" t="s">
        <v>3634</v>
      </c>
      <c r="C1727" t="str">
        <f>IFERROR(VLOOKUP(Table1[[#This Row],[Ticker]],[1]!Table2[[Symbol]:[Industry]],2,FALSE),"-")</f>
        <v>-</v>
      </c>
      <c r="D1727" t="s">
        <v>573</v>
      </c>
      <c r="E1727">
        <v>615.58975795000003</v>
      </c>
      <c r="F1727">
        <v>522.25</v>
      </c>
      <c r="G1727">
        <v>98.690111780047403</v>
      </c>
      <c r="H1727">
        <v>-4.3317865825656998</v>
      </c>
      <c r="I1727">
        <v>45.705996327082602</v>
      </c>
      <c r="J1727">
        <v>-10.873925693129801</v>
      </c>
      <c r="K1727">
        <v>482.972950098551</v>
      </c>
      <c r="L1727">
        <v>385.13321230966397</v>
      </c>
      <c r="M1727">
        <v>50.710015035942902</v>
      </c>
      <c r="N1727">
        <v>0.33068642614747101</v>
      </c>
      <c r="O1727">
        <v>12.7716610818573</v>
      </c>
      <c r="P1727">
        <v>139.180215250744</v>
      </c>
      <c r="Q1727">
        <v>1.9598162341358E-2</v>
      </c>
    </row>
    <row r="1728" spans="1:17" hidden="1" x14ac:dyDescent="0.3">
      <c r="A1728" t="s">
        <v>3635</v>
      </c>
      <c r="B1728" t="s">
        <v>3636</v>
      </c>
      <c r="C1728" t="str">
        <f>IFERROR(VLOOKUP(Table1[[#This Row],[Ticker]],[1]!Table2[[Symbol]:[Industry]],2,FALSE),"-")</f>
        <v>-</v>
      </c>
      <c r="D1728" t="s">
        <v>989</v>
      </c>
      <c r="E1728">
        <v>614.20681585</v>
      </c>
      <c r="F1728">
        <v>54.17</v>
      </c>
      <c r="G1728">
        <v>25.1489887164667</v>
      </c>
      <c r="H1728">
        <v>10.383432577811501</v>
      </c>
      <c r="I1728">
        <v>25.937170641653498</v>
      </c>
      <c r="J1728">
        <v>3.7912763893884001</v>
      </c>
      <c r="K1728">
        <v>48.483719838500903</v>
      </c>
      <c r="L1728">
        <v>41.386806064123697</v>
      </c>
      <c r="M1728">
        <v>66.724375896674701</v>
      </c>
      <c r="N1728">
        <v>1.0395954362453399</v>
      </c>
      <c r="O1728">
        <v>11.6485139376038</v>
      </c>
      <c r="P1728">
        <v>74.460547504025698</v>
      </c>
      <c r="Q1728">
        <v>8.8040823143916994E-2</v>
      </c>
    </row>
    <row r="1729" spans="1:17" hidden="1" x14ac:dyDescent="0.3">
      <c r="A1729" t="s">
        <v>3637</v>
      </c>
      <c r="B1729" t="s">
        <v>3638</v>
      </c>
      <c r="C1729" t="str">
        <f>IFERROR(VLOOKUP(Table1[[#This Row],[Ticker]],[1]!Table2[[Symbol]:[Industry]],2,FALSE),"-")</f>
        <v>-</v>
      </c>
      <c r="D1729" t="s">
        <v>384</v>
      </c>
      <c r="E1729">
        <v>608.83017305399903</v>
      </c>
      <c r="F1729">
        <v>10.18</v>
      </c>
      <c r="G1729">
        <v>-15.037662409429601</v>
      </c>
      <c r="H1729">
        <v>-13.476525198402401</v>
      </c>
      <c r="I1729">
        <v>-28.126931922449</v>
      </c>
      <c r="J1729">
        <v>-4.3583304716358997</v>
      </c>
      <c r="K1729">
        <v>11.113232679854599</v>
      </c>
      <c r="L1729">
        <v>11.086138663226199</v>
      </c>
      <c r="M1729">
        <v>30.7375031928343</v>
      </c>
      <c r="N1729">
        <v>0.32894008748776099</v>
      </c>
      <c r="O1729">
        <v>55.697445972494997</v>
      </c>
      <c r="P1729">
        <v>27.249999999999901</v>
      </c>
      <c r="Q1729">
        <v>1.226613445311E-3</v>
      </c>
    </row>
    <row r="1730" spans="1:17" hidden="1" x14ac:dyDescent="0.3">
      <c r="A1730" t="s">
        <v>3639</v>
      </c>
      <c r="B1730" t="s">
        <v>3640</v>
      </c>
      <c r="C1730" t="str">
        <f>IFERROR(VLOOKUP(Table1[[#This Row],[Ticker]],[1]!Table2[[Symbol]:[Industry]],2,FALSE),"-")</f>
        <v>-</v>
      </c>
      <c r="D1730" t="s">
        <v>46</v>
      </c>
      <c r="E1730">
        <v>608.13602100000003</v>
      </c>
      <c r="F1730">
        <v>265.05</v>
      </c>
      <c r="G1730">
        <v>-12.787149935053399</v>
      </c>
      <c r="H1730">
        <v>2.3675890227200602</v>
      </c>
      <c r="I1730">
        <v>4.31849580616454</v>
      </c>
      <c r="J1730">
        <v>-9.8698549027755806</v>
      </c>
      <c r="K1730">
        <v>245.32491660872699</v>
      </c>
      <c r="M1730">
        <v>43.758399740131601</v>
      </c>
      <c r="N1730">
        <v>0.27997806036718798</v>
      </c>
      <c r="O1730">
        <v>13.1295981890209</v>
      </c>
      <c r="P1730">
        <v>85.544277213860695</v>
      </c>
    </row>
    <row r="1731" spans="1:17" hidden="1" x14ac:dyDescent="0.3">
      <c r="A1731" t="s">
        <v>3641</v>
      </c>
      <c r="B1731" t="s">
        <v>3642</v>
      </c>
      <c r="C1731" t="str">
        <f>IFERROR(VLOOKUP(Table1[[#This Row],[Ticker]],[1]!Table2[[Symbol]:[Industry]],2,FALSE),"-")</f>
        <v>-</v>
      </c>
      <c r="D1731" t="s">
        <v>474</v>
      </c>
      <c r="E1731">
        <v>607.72343252500002</v>
      </c>
      <c r="F1731">
        <v>497.75</v>
      </c>
      <c r="G1731">
        <v>85.084294319619502</v>
      </c>
      <c r="H1731">
        <v>5.1695702088295601</v>
      </c>
      <c r="I1731">
        <v>32.879172189280602</v>
      </c>
      <c r="J1731">
        <v>0.214495007016692</v>
      </c>
      <c r="K1731">
        <v>461.98564289580003</v>
      </c>
      <c r="L1731">
        <v>389.89592687707898</v>
      </c>
      <c r="M1731">
        <v>66.517834116101994</v>
      </c>
      <c r="N1731">
        <v>1.2132202115385999</v>
      </c>
      <c r="O1731">
        <v>3.4555499748869898</v>
      </c>
      <c r="P1731">
        <v>146.53293709757301</v>
      </c>
      <c r="Q1731">
        <v>7.5516034062345999E-2</v>
      </c>
    </row>
    <row r="1732" spans="1:17" hidden="1" x14ac:dyDescent="0.3">
      <c r="A1732" t="s">
        <v>3643</v>
      </c>
      <c r="B1732" t="s">
        <v>3644</v>
      </c>
      <c r="C1732" t="str">
        <f>IFERROR(VLOOKUP(Table1[[#This Row],[Ticker]],[1]!Table2[[Symbol]:[Industry]],2,FALSE),"-")</f>
        <v>-</v>
      </c>
      <c r="D1732" t="s">
        <v>576</v>
      </c>
      <c r="E1732">
        <v>604.63331249999999</v>
      </c>
      <c r="F1732">
        <v>43.75</v>
      </c>
      <c r="G1732">
        <v>-32.843688774778002</v>
      </c>
      <c r="H1732">
        <v>-6.7992453714169603</v>
      </c>
      <c r="I1732">
        <v>-29.2282078395144</v>
      </c>
      <c r="J1732">
        <v>-4.9526734056560002</v>
      </c>
      <c r="K1732">
        <v>44.900640558943699</v>
      </c>
      <c r="L1732">
        <v>46.087912477617103</v>
      </c>
      <c r="M1732">
        <v>36.075578877791202</v>
      </c>
      <c r="N1732">
        <v>0.63191814411959701</v>
      </c>
      <c r="O1732">
        <v>45.371428571428503</v>
      </c>
      <c r="P1732">
        <v>10.6194690265486</v>
      </c>
      <c r="Q1732">
        <v>0.13205369417330801</v>
      </c>
    </row>
    <row r="1733" spans="1:17" hidden="1" x14ac:dyDescent="0.3">
      <c r="A1733" t="s">
        <v>3645</v>
      </c>
      <c r="B1733" t="s">
        <v>3646</v>
      </c>
      <c r="C1733" t="str">
        <f>IFERROR(VLOOKUP(Table1[[#This Row],[Ticker]],[1]!Table2[[Symbol]:[Industry]],2,FALSE),"-")</f>
        <v>-</v>
      </c>
      <c r="D1733" t="s">
        <v>27</v>
      </c>
      <c r="E1733">
        <v>603.73589100000004</v>
      </c>
      <c r="F1733">
        <v>2.2000000000000002</v>
      </c>
      <c r="G1733">
        <v>16.600755669666299</v>
      </c>
      <c r="H1733">
        <v>23.135776758727001</v>
      </c>
      <c r="I1733">
        <v>2.82920842842818</v>
      </c>
      <c r="J1733">
        <v>-1.07194549511008</v>
      </c>
      <c r="K1733">
        <v>1.91150297057017</v>
      </c>
      <c r="L1733">
        <v>1.78546941834853</v>
      </c>
      <c r="M1733">
        <v>46.6471194845764</v>
      </c>
      <c r="N1733">
        <v>1.2695143401106299</v>
      </c>
      <c r="O1733">
        <v>11.363636363636299</v>
      </c>
      <c r="P1733">
        <v>51.724137931034498</v>
      </c>
      <c r="Q1733">
        <v>-4.8205022117900001E-4</v>
      </c>
    </row>
    <row r="1734" spans="1:17" hidden="1" x14ac:dyDescent="0.3">
      <c r="A1734" t="s">
        <v>3647</v>
      </c>
      <c r="B1734" t="s">
        <v>3648</v>
      </c>
      <c r="C1734" t="str">
        <f>IFERROR(VLOOKUP(Table1[[#This Row],[Ticker]],[1]!Table2[[Symbol]:[Industry]],2,FALSE),"-")</f>
        <v>-</v>
      </c>
      <c r="D1734" t="s">
        <v>231</v>
      </c>
      <c r="E1734">
        <v>602.29095615000006</v>
      </c>
      <c r="F1734">
        <v>249.75</v>
      </c>
      <c r="G1734">
        <v>-53.584514579912501</v>
      </c>
      <c r="H1734">
        <v>-7.3638626455586698</v>
      </c>
      <c r="I1734">
        <v>-36.478868838694602</v>
      </c>
      <c r="J1734">
        <v>-7.5792984362865399</v>
      </c>
      <c r="M1734">
        <v>32.814644781489697</v>
      </c>
      <c r="O1734">
        <v>58.858858858858802</v>
      </c>
      <c r="P1734">
        <v>2.5246305418719301</v>
      </c>
    </row>
    <row r="1735" spans="1:17" hidden="1" x14ac:dyDescent="0.3">
      <c r="A1735" t="s">
        <v>3649</v>
      </c>
      <c r="B1735" t="s">
        <v>3650</v>
      </c>
      <c r="C1735" t="str">
        <f>IFERROR(VLOOKUP(Table1[[#This Row],[Ticker]],[1]!Table2[[Symbol]:[Industry]],2,FALSE),"-")</f>
        <v>-</v>
      </c>
      <c r="D1735" t="s">
        <v>950</v>
      </c>
      <c r="E1735">
        <v>601.22378549999996</v>
      </c>
      <c r="F1735">
        <v>240.5</v>
      </c>
      <c r="G1735">
        <v>27.1750174109761</v>
      </c>
      <c r="H1735">
        <v>-4.2180887346732598</v>
      </c>
      <c r="I1735">
        <v>59.812723249964698</v>
      </c>
      <c r="J1735">
        <v>-9.3072396127571402</v>
      </c>
      <c r="K1735">
        <v>224.08822312534801</v>
      </c>
      <c r="L1735">
        <v>174.613356853727</v>
      </c>
      <c r="M1735">
        <v>48.505915683569</v>
      </c>
      <c r="N1735">
        <v>0.57055881713415901</v>
      </c>
      <c r="O1735">
        <v>23.4095634095634</v>
      </c>
      <c r="P1735">
        <v>114.73214285714199</v>
      </c>
      <c r="Q1735">
        <v>4.8527390956220003E-2</v>
      </c>
    </row>
    <row r="1736" spans="1:17" hidden="1" x14ac:dyDescent="0.3">
      <c r="A1736" t="s">
        <v>3651</v>
      </c>
      <c r="B1736" t="s">
        <v>3652</v>
      </c>
      <c r="C1736" t="str">
        <f>IFERROR(VLOOKUP(Table1[[#This Row],[Ticker]],[1]!Table2[[Symbol]:[Industry]],2,FALSE),"-")</f>
        <v>-</v>
      </c>
      <c r="D1736" t="s">
        <v>204</v>
      </c>
      <c r="E1736">
        <v>601.13585947499996</v>
      </c>
      <c r="F1736">
        <v>172.35</v>
      </c>
      <c r="G1736">
        <v>75.283785178383894</v>
      </c>
      <c r="H1736">
        <v>-6.8696504735908599</v>
      </c>
      <c r="I1736">
        <v>-30.669394361970198</v>
      </c>
      <c r="J1736">
        <v>-4.4273904923461203</v>
      </c>
      <c r="K1736">
        <v>184.341682149268</v>
      </c>
      <c r="L1736">
        <v>166.356847703646</v>
      </c>
      <c r="M1736">
        <v>29.988785634553601</v>
      </c>
      <c r="N1736">
        <v>0.58454621968839404</v>
      </c>
      <c r="O1736">
        <v>27.6472294749057</v>
      </c>
      <c r="Q1736">
        <v>0.144174412412749</v>
      </c>
    </row>
    <row r="1737" spans="1:17" hidden="1" x14ac:dyDescent="0.3">
      <c r="A1737" t="s">
        <v>3653</v>
      </c>
      <c r="B1737" t="s">
        <v>3654</v>
      </c>
      <c r="C1737" t="str">
        <f>IFERROR(VLOOKUP(Table1[[#This Row],[Ticker]],[1]!Table2[[Symbol]:[Industry]],2,FALSE),"-")</f>
        <v>-</v>
      </c>
      <c r="D1737" t="s">
        <v>2643</v>
      </c>
      <c r="E1737">
        <v>600.97011619499995</v>
      </c>
      <c r="F1737">
        <v>70.650000000000006</v>
      </c>
      <c r="G1737">
        <v>327.21564240105801</v>
      </c>
      <c r="H1737">
        <v>-10.662250517561001</v>
      </c>
      <c r="I1737">
        <v>2.34902150772343</v>
      </c>
      <c r="J1737">
        <v>-4.2200162570546498</v>
      </c>
      <c r="K1737">
        <v>68.635878843631502</v>
      </c>
      <c r="L1737">
        <v>51.2302333790605</v>
      </c>
      <c r="M1737">
        <v>45.737141856613398</v>
      </c>
      <c r="N1737">
        <v>0.46003850567305798</v>
      </c>
      <c r="O1737">
        <v>38.4430290162774</v>
      </c>
      <c r="P1737">
        <v>357.28155339805801</v>
      </c>
    </row>
    <row r="1738" spans="1:17" hidden="1" x14ac:dyDescent="0.3">
      <c r="A1738" t="s">
        <v>3655</v>
      </c>
      <c r="B1738" t="s">
        <v>3656</v>
      </c>
      <c r="C1738" t="str">
        <f>IFERROR(VLOOKUP(Table1[[#This Row],[Ticker]],[1]!Table2[[Symbol]:[Industry]],2,FALSE),"-")</f>
        <v>-</v>
      </c>
      <c r="D1738" t="s">
        <v>741</v>
      </c>
      <c r="E1738">
        <v>599.22049201000004</v>
      </c>
      <c r="F1738">
        <v>80.209999999999994</v>
      </c>
      <c r="G1738">
        <v>38.1244853124985</v>
      </c>
      <c r="H1738">
        <v>-2.1153036922198599E-2</v>
      </c>
      <c r="I1738">
        <v>13.9342134659388</v>
      </c>
      <c r="J1738">
        <v>-0.16935053459861299</v>
      </c>
      <c r="K1738">
        <v>76.983372121337993</v>
      </c>
      <c r="L1738">
        <v>67.248318265720698</v>
      </c>
      <c r="M1738">
        <v>47.3837917882664</v>
      </c>
      <c r="N1738">
        <v>0.60542774689041901</v>
      </c>
      <c r="O1738">
        <v>0.48622366288493202</v>
      </c>
      <c r="P1738">
        <v>78.244444444444397</v>
      </c>
      <c r="Q1738">
        <v>1.14306047313E-3</v>
      </c>
    </row>
    <row r="1739" spans="1:17" hidden="1" x14ac:dyDescent="0.3">
      <c r="A1739" t="s">
        <v>3657</v>
      </c>
      <c r="B1739" t="s">
        <v>3658</v>
      </c>
      <c r="C1739" t="str">
        <f>IFERROR(VLOOKUP(Table1[[#This Row],[Ticker]],[1]!Table2[[Symbol]:[Industry]],2,FALSE),"-")</f>
        <v>-</v>
      </c>
      <c r="D1739" t="s">
        <v>257</v>
      </c>
      <c r="E1739">
        <v>597.97974808000004</v>
      </c>
      <c r="F1739">
        <v>543.4</v>
      </c>
      <c r="G1739">
        <v>108.490091543757</v>
      </c>
      <c r="H1739">
        <v>3.8226500727190702</v>
      </c>
      <c r="I1739">
        <v>0.66231707563426101</v>
      </c>
      <c r="J1739">
        <v>-2.1344674480429799</v>
      </c>
      <c r="K1739">
        <v>528.26615259183097</v>
      </c>
      <c r="L1739">
        <v>452.00954559868097</v>
      </c>
      <c r="M1739">
        <v>51.964506679323499</v>
      </c>
      <c r="N1739">
        <v>2.6697427118499601</v>
      </c>
      <c r="O1739">
        <v>23.113728376886201</v>
      </c>
      <c r="P1739">
        <v>152.45063879210201</v>
      </c>
      <c r="Q1739">
        <v>0.12143672576954399</v>
      </c>
    </row>
    <row r="1740" spans="1:17" hidden="1" x14ac:dyDescent="0.3">
      <c r="A1740" t="s">
        <v>3659</v>
      </c>
      <c r="B1740" t="s">
        <v>3660</v>
      </c>
      <c r="C1740" t="str">
        <f>IFERROR(VLOOKUP(Table1[[#This Row],[Ticker]],[1]!Table2[[Symbol]:[Industry]],2,FALSE),"-")</f>
        <v>-</v>
      </c>
      <c r="D1740" t="s">
        <v>415</v>
      </c>
      <c r="E1740">
        <v>597.28502400000002</v>
      </c>
      <c r="F1740">
        <v>45.12</v>
      </c>
      <c r="G1740">
        <v>-9.2626981455946993</v>
      </c>
      <c r="H1740">
        <v>-1.0385888577136899</v>
      </c>
      <c r="I1740">
        <v>-13.026710438506599</v>
      </c>
      <c r="J1740">
        <v>-3.07237111758295</v>
      </c>
      <c r="K1740">
        <v>44.721351500536699</v>
      </c>
      <c r="L1740">
        <v>42.8494267619377</v>
      </c>
      <c r="M1740">
        <v>42.7429952419145</v>
      </c>
      <c r="N1740">
        <v>1.20521373419938</v>
      </c>
      <c r="O1740">
        <v>19.902482269503501</v>
      </c>
      <c r="P1740">
        <v>33.887240356082998</v>
      </c>
      <c r="Q1740">
        <v>5.8580120358451997E-2</v>
      </c>
    </row>
    <row r="1741" spans="1:17" hidden="1" x14ac:dyDescent="0.3">
      <c r="A1741" t="s">
        <v>3661</v>
      </c>
      <c r="B1741" t="s">
        <v>3662</v>
      </c>
      <c r="C1741" t="str">
        <f>IFERROR(VLOOKUP(Table1[[#This Row],[Ticker]],[1]!Table2[[Symbol]:[Industry]],2,FALSE),"-")</f>
        <v>-</v>
      </c>
      <c r="D1741" t="s">
        <v>257</v>
      </c>
      <c r="E1741">
        <v>597.21148792500003</v>
      </c>
      <c r="F1741">
        <v>1221.45</v>
      </c>
      <c r="G1741">
        <v>185.431958046006</v>
      </c>
      <c r="H1741">
        <v>22.349184989915599</v>
      </c>
      <c r="I1741">
        <v>66.361470044812194</v>
      </c>
      <c r="J1741">
        <v>-10.627092553933601</v>
      </c>
      <c r="K1741">
        <v>1042.57266573981</v>
      </c>
      <c r="L1741">
        <v>841.64603775489195</v>
      </c>
      <c r="M1741">
        <v>66.242184814441401</v>
      </c>
      <c r="N1741">
        <v>2.3389821524058099</v>
      </c>
      <c r="O1741">
        <v>11.343075852470401</v>
      </c>
      <c r="P1741">
        <v>234.50636724633699</v>
      </c>
      <c r="Q1741">
        <v>0.172671194081951</v>
      </c>
    </row>
    <row r="1742" spans="1:17" hidden="1" x14ac:dyDescent="0.3">
      <c r="A1742" t="s">
        <v>3663</v>
      </c>
      <c r="B1742" t="s">
        <v>3664</v>
      </c>
      <c r="C1742" t="str">
        <f>IFERROR(VLOOKUP(Table1[[#This Row],[Ticker]],[1]!Table2[[Symbol]:[Industry]],2,FALSE),"-")</f>
        <v>-</v>
      </c>
      <c r="D1742" t="s">
        <v>2247</v>
      </c>
      <c r="E1742">
        <v>595.91361407500005</v>
      </c>
      <c r="F1742">
        <v>238.45</v>
      </c>
      <c r="G1742">
        <v>101.66392379405799</v>
      </c>
      <c r="H1742">
        <v>-11.5115059029959</v>
      </c>
      <c r="I1742">
        <v>55.021418435658198</v>
      </c>
      <c r="J1742">
        <v>-8.9840334071979893</v>
      </c>
      <c r="K1742">
        <v>275.10900798152699</v>
      </c>
      <c r="M1742">
        <v>29.616417036206101</v>
      </c>
      <c r="N1742">
        <v>0.44275119801862101</v>
      </c>
      <c r="O1742">
        <v>76.137555042985895</v>
      </c>
      <c r="P1742">
        <v>150.99999999999901</v>
      </c>
    </row>
    <row r="1743" spans="1:17" hidden="1" x14ac:dyDescent="0.3">
      <c r="A1743" t="s">
        <v>3665</v>
      </c>
      <c r="B1743" t="s">
        <v>3666</v>
      </c>
      <c r="C1743" t="str">
        <f>IFERROR(VLOOKUP(Table1[[#This Row],[Ticker]],[1]!Table2[[Symbol]:[Industry]],2,FALSE),"-")</f>
        <v>-</v>
      </c>
      <c r="D1743" t="s">
        <v>204</v>
      </c>
      <c r="E1743">
        <v>595.53576120000002</v>
      </c>
      <c r="F1743">
        <v>766.55</v>
      </c>
      <c r="G1743">
        <v>-5.5931859894901201</v>
      </c>
      <c r="H1743">
        <v>-1.87035303188851</v>
      </c>
      <c r="I1743">
        <v>-12.2495918825592</v>
      </c>
      <c r="J1743">
        <v>1.0670674632677399</v>
      </c>
      <c r="K1743">
        <v>693.254666678474</v>
      </c>
      <c r="L1743">
        <v>542.79544946107296</v>
      </c>
      <c r="M1743">
        <v>72.794479082948499</v>
      </c>
      <c r="N1743">
        <v>1</v>
      </c>
      <c r="Q1743">
        <v>-5.0546889445763001E-2</v>
      </c>
    </row>
    <row r="1744" spans="1:17" hidden="1" x14ac:dyDescent="0.3">
      <c r="A1744" t="s">
        <v>3667</v>
      </c>
      <c r="B1744" t="s">
        <v>3668</v>
      </c>
      <c r="C1744" t="str">
        <f>IFERROR(VLOOKUP(Table1[[#This Row],[Ticker]],[1]!Table2[[Symbol]:[Industry]],2,FALSE),"-")</f>
        <v>-</v>
      </c>
      <c r="D1744" t="s">
        <v>723</v>
      </c>
      <c r="E1744">
        <v>595.30247250000002</v>
      </c>
      <c r="F1744">
        <v>107.83</v>
      </c>
      <c r="G1744">
        <v>-13.5685039097055</v>
      </c>
      <c r="H1744">
        <v>-7.7089959577503402</v>
      </c>
      <c r="I1744">
        <v>-18.974385363862201</v>
      </c>
      <c r="J1744">
        <v>-3.2446727678373501</v>
      </c>
      <c r="K1744">
        <v>112.36859555158</v>
      </c>
      <c r="L1744">
        <v>109.604056950951</v>
      </c>
      <c r="M1744">
        <v>44.824210827957401</v>
      </c>
      <c r="N1744">
        <v>0.68630598628728001</v>
      </c>
      <c r="O1744">
        <v>40.452564221459603</v>
      </c>
      <c r="P1744">
        <v>34.804350543817897</v>
      </c>
      <c r="Q1744">
        <v>-1.3421022016485E-2</v>
      </c>
    </row>
    <row r="1745" spans="1:17" hidden="1" x14ac:dyDescent="0.3">
      <c r="A1745" t="s">
        <v>3669</v>
      </c>
      <c r="B1745" t="s">
        <v>3670</v>
      </c>
      <c r="C1745" t="str">
        <f>IFERROR(VLOOKUP(Table1[[#This Row],[Ticker]],[1]!Table2[[Symbol]:[Industry]],2,FALSE),"-")</f>
        <v>-</v>
      </c>
      <c r="D1745" t="s">
        <v>535</v>
      </c>
      <c r="E1745">
        <v>594.77789925000002</v>
      </c>
      <c r="F1745">
        <v>516.5</v>
      </c>
      <c r="G1745">
        <v>40.960579069224799</v>
      </c>
      <c r="H1745">
        <v>-1.89346551066562</v>
      </c>
      <c r="I1745">
        <v>34.148820474778702</v>
      </c>
      <c r="J1745">
        <v>-1.8935417392415299</v>
      </c>
      <c r="K1745">
        <v>515.52824781879599</v>
      </c>
      <c r="L1745">
        <v>434.33216369173101</v>
      </c>
      <c r="M1745">
        <v>49.664001389991697</v>
      </c>
      <c r="N1745">
        <v>1.42265176683781</v>
      </c>
      <c r="O1745">
        <v>19.4578896418199</v>
      </c>
      <c r="P1745">
        <v>178.737182946573</v>
      </c>
      <c r="Q1745">
        <v>0.196815652640938</v>
      </c>
    </row>
    <row r="1746" spans="1:17" hidden="1" x14ac:dyDescent="0.3">
      <c r="A1746" t="s">
        <v>3671</v>
      </c>
      <c r="B1746" t="s">
        <v>3672</v>
      </c>
      <c r="C1746" t="str">
        <f>IFERROR(VLOOKUP(Table1[[#This Row],[Ticker]],[1]!Table2[[Symbol]:[Industry]],2,FALSE),"-")</f>
        <v>-</v>
      </c>
      <c r="D1746" t="s">
        <v>225</v>
      </c>
      <c r="E1746">
        <v>594.69163125</v>
      </c>
      <c r="F1746">
        <v>263.75</v>
      </c>
      <c r="G1746">
        <v>120.52791323102799</v>
      </c>
      <c r="H1746">
        <v>22.3284574777236</v>
      </c>
      <c r="I1746">
        <v>14.1481684791574</v>
      </c>
      <c r="J1746">
        <v>10.2191353203093</v>
      </c>
      <c r="K1746">
        <v>214.84736458485401</v>
      </c>
      <c r="L1746">
        <v>187.69293211583499</v>
      </c>
      <c r="M1746">
        <v>79.734103512810705</v>
      </c>
      <c r="N1746">
        <v>0.56050188448706495</v>
      </c>
      <c r="O1746">
        <v>6.1611374407583002</v>
      </c>
      <c r="P1746">
        <v>158.32517140058701</v>
      </c>
      <c r="Q1746">
        <v>0.115889362505882</v>
      </c>
    </row>
    <row r="1747" spans="1:17" hidden="1" x14ac:dyDescent="0.3">
      <c r="A1747" t="s">
        <v>3673</v>
      </c>
      <c r="B1747" t="s">
        <v>3674</v>
      </c>
      <c r="C1747" t="str">
        <f>IFERROR(VLOOKUP(Table1[[#This Row],[Ticker]],[1]!Table2[[Symbol]:[Industry]],2,FALSE),"-")</f>
        <v>-</v>
      </c>
      <c r="D1747" t="s">
        <v>410</v>
      </c>
      <c r="E1747">
        <v>594.42560127499996</v>
      </c>
      <c r="F1747">
        <v>37.85</v>
      </c>
      <c r="G1747">
        <v>20.431106895643801</v>
      </c>
      <c r="H1747">
        <v>-7.1458477014419799</v>
      </c>
      <c r="I1747">
        <v>-17.258621766528201</v>
      </c>
      <c r="J1747">
        <v>-7.5156247867972299</v>
      </c>
      <c r="K1747">
        <v>38.975182101957799</v>
      </c>
      <c r="L1747">
        <v>36.764553160382697</v>
      </c>
      <c r="M1747">
        <v>35.0510478320723</v>
      </c>
      <c r="N1747">
        <v>0.78858665839200404</v>
      </c>
      <c r="O1747">
        <v>30.2509907529722</v>
      </c>
      <c r="P1747">
        <v>62.795698924731099</v>
      </c>
      <c r="Q1747">
        <v>1.6778843731904001E-2</v>
      </c>
    </row>
    <row r="1748" spans="1:17" hidden="1" x14ac:dyDescent="0.3">
      <c r="A1748" t="s">
        <v>3675</v>
      </c>
      <c r="B1748" t="s">
        <v>3676</v>
      </c>
      <c r="C1748" t="str">
        <f>IFERROR(VLOOKUP(Table1[[#This Row],[Ticker]],[1]!Table2[[Symbol]:[Industry]],2,FALSE),"-")</f>
        <v>-</v>
      </c>
      <c r="D1748" t="s">
        <v>1518</v>
      </c>
      <c r="E1748">
        <v>592.975026939999</v>
      </c>
      <c r="F1748">
        <v>332.95</v>
      </c>
      <c r="G1748">
        <v>-17.009883832314401</v>
      </c>
      <c r="H1748">
        <v>21.618255620952802</v>
      </c>
      <c r="I1748">
        <v>0.53896774234273404</v>
      </c>
      <c r="J1748">
        <v>1.79592237275778</v>
      </c>
      <c r="K1748">
        <v>304.91279107828302</v>
      </c>
      <c r="M1748">
        <v>54.0857860517335</v>
      </c>
      <c r="N1748">
        <v>2.3008163123120302</v>
      </c>
      <c r="O1748">
        <v>18.921760024027598</v>
      </c>
      <c r="P1748">
        <v>77.573333333333295</v>
      </c>
    </row>
    <row r="1749" spans="1:17" hidden="1" x14ac:dyDescent="0.3">
      <c r="A1749" t="s">
        <v>3677</v>
      </c>
      <c r="B1749" t="s">
        <v>3678</v>
      </c>
      <c r="C1749" t="str">
        <f>IFERROR(VLOOKUP(Table1[[#This Row],[Ticker]],[1]!Table2[[Symbol]:[Industry]],2,FALSE),"-")</f>
        <v>-</v>
      </c>
      <c r="D1749" t="s">
        <v>365</v>
      </c>
      <c r="E1749">
        <v>591.58313599999997</v>
      </c>
      <c r="F1749">
        <v>285.8</v>
      </c>
      <c r="G1749">
        <v>66.766044925864705</v>
      </c>
      <c r="H1749">
        <v>64.890229828715704</v>
      </c>
      <c r="I1749">
        <v>37.619292173090102</v>
      </c>
      <c r="J1749">
        <v>79.756168631542593</v>
      </c>
      <c r="K1749">
        <v>168.70972550302699</v>
      </c>
      <c r="L1749">
        <v>168.15698406302201</v>
      </c>
      <c r="M1749">
        <v>94.381993896863605</v>
      </c>
      <c r="N1749">
        <v>4.0815172950357601</v>
      </c>
      <c r="O1749">
        <v>0</v>
      </c>
      <c r="P1749">
        <v>130.39097138250699</v>
      </c>
    </row>
    <row r="1750" spans="1:17" hidden="1" x14ac:dyDescent="0.3">
      <c r="A1750" t="s">
        <v>3679</v>
      </c>
      <c r="B1750" t="s">
        <v>3680</v>
      </c>
      <c r="C1750" t="str">
        <f>IFERROR(VLOOKUP(Table1[[#This Row],[Ticker]],[1]!Table2[[Symbol]:[Industry]],2,FALSE),"-")</f>
        <v>-</v>
      </c>
      <c r="D1750" t="s">
        <v>54</v>
      </c>
      <c r="E1750">
        <v>590.41068823800003</v>
      </c>
      <c r="F1750">
        <v>121.17</v>
      </c>
      <c r="G1750">
        <v>-38.947002614934</v>
      </c>
      <c r="H1750">
        <v>1.9672815308259399</v>
      </c>
      <c r="I1750">
        <v>0.49479092399292601</v>
      </c>
      <c r="J1750">
        <v>-0.67675649167366103</v>
      </c>
      <c r="K1750">
        <v>111.309508122175</v>
      </c>
      <c r="L1750">
        <v>109.01487934884</v>
      </c>
      <c r="M1750">
        <v>70.038980548812503</v>
      </c>
      <c r="N1750">
        <v>1.35216954313947</v>
      </c>
      <c r="O1750">
        <v>9.8456713708013393</v>
      </c>
      <c r="P1750">
        <v>35.385474860335101</v>
      </c>
    </row>
    <row r="1751" spans="1:17" hidden="1" x14ac:dyDescent="0.3">
      <c r="A1751" t="s">
        <v>3681</v>
      </c>
      <c r="B1751" t="s">
        <v>3682</v>
      </c>
      <c r="C1751" t="str">
        <f>IFERROR(VLOOKUP(Table1[[#This Row],[Ticker]],[1]!Table2[[Symbol]:[Industry]],2,FALSE),"-")</f>
        <v>-</v>
      </c>
      <c r="D1751" t="s">
        <v>776</v>
      </c>
      <c r="E1751">
        <v>588.66855936000002</v>
      </c>
      <c r="F1751">
        <v>81.92</v>
      </c>
      <c r="G1751">
        <v>252.737827320756</v>
      </c>
      <c r="H1751">
        <v>12.952790071863401</v>
      </c>
      <c r="I1751">
        <v>6.9811695904841198</v>
      </c>
      <c r="J1751">
        <v>-5.51689134348553</v>
      </c>
      <c r="K1751">
        <v>78.201230529584194</v>
      </c>
      <c r="L1751">
        <v>62.1067255547594</v>
      </c>
      <c r="M1751">
        <v>47.679987517816201</v>
      </c>
      <c r="N1751">
        <v>2.0317210419863301</v>
      </c>
      <c r="O1751">
        <v>15.6005859375</v>
      </c>
      <c r="P1751">
        <v>360.22471910112301</v>
      </c>
      <c r="Q1751">
        <v>0.11698181095777301</v>
      </c>
    </row>
    <row r="1752" spans="1:17" hidden="1" x14ac:dyDescent="0.3">
      <c r="A1752" t="s">
        <v>3683</v>
      </c>
      <c r="B1752" t="s">
        <v>3684</v>
      </c>
      <c r="C1752" t="str">
        <f>IFERROR(VLOOKUP(Table1[[#This Row],[Ticker]],[1]!Table2[[Symbol]:[Industry]],2,FALSE),"-")</f>
        <v>-</v>
      </c>
      <c r="D1752" t="s">
        <v>535</v>
      </c>
      <c r="E1752">
        <v>587.57312812500004</v>
      </c>
      <c r="F1752">
        <v>540.95000000000005</v>
      </c>
      <c r="G1752">
        <v>169.21486355348301</v>
      </c>
      <c r="H1752">
        <v>9.3048394384280808</v>
      </c>
      <c r="I1752">
        <v>104.114373588519</v>
      </c>
      <c r="J1752">
        <v>-3.1483067364421698E-2</v>
      </c>
      <c r="K1752">
        <v>463.96147720782801</v>
      </c>
      <c r="L1752">
        <v>332.66539877464601</v>
      </c>
      <c r="M1752">
        <v>92.404810119236899</v>
      </c>
      <c r="N1752">
        <v>0.75141477632727505</v>
      </c>
      <c r="O1752">
        <v>1.67298271559293</v>
      </c>
      <c r="P1752">
        <v>208.05808656036399</v>
      </c>
      <c r="Q1752">
        <v>0.37882965891057502</v>
      </c>
    </row>
    <row r="1753" spans="1:17" hidden="1" x14ac:dyDescent="0.3">
      <c r="A1753" t="s">
        <v>3685</v>
      </c>
      <c r="B1753" t="s">
        <v>3686</v>
      </c>
      <c r="C1753" t="str">
        <f>IFERROR(VLOOKUP(Table1[[#This Row],[Ticker]],[1]!Table2[[Symbol]:[Industry]],2,FALSE),"-")</f>
        <v>-</v>
      </c>
      <c r="D1753" t="s">
        <v>225</v>
      </c>
      <c r="E1753">
        <v>586.61823001000005</v>
      </c>
      <c r="F1753">
        <v>350.3</v>
      </c>
      <c r="G1753">
        <v>-9.3352544400469899</v>
      </c>
      <c r="H1753">
        <v>8.2461218165706196</v>
      </c>
      <c r="I1753">
        <v>0.58916748327761104</v>
      </c>
      <c r="J1753">
        <v>8.8497255231666792</v>
      </c>
      <c r="K1753">
        <v>320.78114703809501</v>
      </c>
      <c r="L1753">
        <v>306.97866911610498</v>
      </c>
      <c r="M1753">
        <v>65.482865290796695</v>
      </c>
      <c r="N1753">
        <v>1.70915116947572</v>
      </c>
      <c r="O1753">
        <v>6.9797316585783404</v>
      </c>
      <c r="P1753">
        <v>32.941176470588204</v>
      </c>
      <c r="Q1753">
        <v>2.4214936059442999E-2</v>
      </c>
    </row>
    <row r="1754" spans="1:17" hidden="1" x14ac:dyDescent="0.3">
      <c r="A1754" t="s">
        <v>3687</v>
      </c>
      <c r="B1754" t="s">
        <v>3688</v>
      </c>
      <c r="C1754" t="str">
        <f>IFERROR(VLOOKUP(Table1[[#This Row],[Ticker]],[1]!Table2[[Symbol]:[Industry]],2,FALSE),"-")</f>
        <v>-</v>
      </c>
      <c r="D1754" t="s">
        <v>138</v>
      </c>
      <c r="E1754">
        <v>586.10712960000001</v>
      </c>
      <c r="F1754">
        <v>14.88</v>
      </c>
      <c r="G1754">
        <v>135.64837471728501</v>
      </c>
      <c r="H1754">
        <v>9.8610089894025794</v>
      </c>
      <c r="I1754">
        <v>-1.49959109847897</v>
      </c>
      <c r="J1754">
        <v>-14.0996897653151</v>
      </c>
      <c r="K1754">
        <v>13.4191139577944</v>
      </c>
      <c r="L1754">
        <v>11.277400553751299</v>
      </c>
      <c r="M1754">
        <v>58.154166381817198</v>
      </c>
      <c r="N1754">
        <v>1.72854981037186</v>
      </c>
      <c r="O1754">
        <v>16.3978494623655</v>
      </c>
      <c r="P1754">
        <v>178.130841121495</v>
      </c>
      <c r="Q1754">
        <v>8.9745065654431994E-2</v>
      </c>
    </row>
    <row r="1755" spans="1:17" hidden="1" x14ac:dyDescent="0.3">
      <c r="A1755" t="s">
        <v>3689</v>
      </c>
      <c r="B1755" t="s">
        <v>3690</v>
      </c>
      <c r="C1755" t="str">
        <f>IFERROR(VLOOKUP(Table1[[#This Row],[Ticker]],[1]!Table2[[Symbol]:[Industry]],2,FALSE),"-")</f>
        <v>-</v>
      </c>
      <c r="D1755" t="s">
        <v>405</v>
      </c>
      <c r="E1755">
        <v>584.86723635999999</v>
      </c>
      <c r="F1755">
        <v>2380.6</v>
      </c>
      <c r="G1755">
        <v>6.1006508058939204</v>
      </c>
      <c r="H1755">
        <v>-5.4423283885534603</v>
      </c>
      <c r="I1755">
        <v>12.3080992990481</v>
      </c>
      <c r="J1755">
        <v>-1.82194549511008</v>
      </c>
      <c r="K1755">
        <v>2279.7096858330401</v>
      </c>
      <c r="L1755">
        <v>2001.3768847803201</v>
      </c>
      <c r="M1755">
        <v>47.652777637021501</v>
      </c>
      <c r="N1755">
        <v>0.23794773821815399</v>
      </c>
      <c r="O1755">
        <v>16.735276820969499</v>
      </c>
      <c r="P1755">
        <v>42.974685444881501</v>
      </c>
      <c r="Q1755">
        <v>-5.908139465389E-2</v>
      </c>
    </row>
    <row r="1756" spans="1:17" hidden="1" x14ac:dyDescent="0.3">
      <c r="A1756" t="s">
        <v>3691</v>
      </c>
      <c r="B1756" t="s">
        <v>3692</v>
      </c>
      <c r="C1756" t="str">
        <f>IFERROR(VLOOKUP(Table1[[#This Row],[Ticker]],[1]!Table2[[Symbol]:[Industry]],2,FALSE),"-")</f>
        <v>-</v>
      </c>
      <c r="D1756" t="s">
        <v>3693</v>
      </c>
      <c r="E1756">
        <v>584.72</v>
      </c>
      <c r="F1756">
        <v>146.18</v>
      </c>
      <c r="G1756">
        <v>9.1531366220473096</v>
      </c>
      <c r="H1756">
        <v>11.1676337107361</v>
      </c>
      <c r="I1756">
        <v>-24.473582447065599</v>
      </c>
      <c r="J1756">
        <v>-1.2592991250866601</v>
      </c>
      <c r="K1756">
        <v>141.58536067560999</v>
      </c>
      <c r="M1756">
        <v>42.103877777214201</v>
      </c>
      <c r="N1756">
        <v>1.4193622263089001</v>
      </c>
      <c r="O1756">
        <v>74.681899028594799</v>
      </c>
      <c r="P1756">
        <v>52.2708333333333</v>
      </c>
    </row>
    <row r="1757" spans="1:17" hidden="1" x14ac:dyDescent="0.3">
      <c r="A1757" t="s">
        <v>3694</v>
      </c>
      <c r="B1757" t="s">
        <v>3695</v>
      </c>
      <c r="C1757" t="str">
        <f>IFERROR(VLOOKUP(Table1[[#This Row],[Ticker]],[1]!Table2[[Symbol]:[Industry]],2,FALSE),"-")</f>
        <v>-</v>
      </c>
      <c r="D1757" t="s">
        <v>276</v>
      </c>
      <c r="E1757">
        <v>584.62467500000002</v>
      </c>
      <c r="F1757">
        <v>127.25</v>
      </c>
      <c r="G1757">
        <v>-24.156630930416799</v>
      </c>
      <c r="H1757">
        <v>-8.4828639407959407</v>
      </c>
      <c r="I1757">
        <v>-17.103391432806799</v>
      </c>
      <c r="J1757">
        <v>-1.18940829855566</v>
      </c>
      <c r="K1757">
        <v>128.900253176668</v>
      </c>
      <c r="L1757">
        <v>126.200121814228</v>
      </c>
      <c r="M1757">
        <v>37.493022188069403</v>
      </c>
      <c r="N1757">
        <v>0.58358609981137899</v>
      </c>
      <c r="O1757">
        <v>20.157170923379098</v>
      </c>
      <c r="P1757">
        <v>27.249999999999901</v>
      </c>
      <c r="Q1757">
        <v>5.0333037510563998E-2</v>
      </c>
    </row>
    <row r="1758" spans="1:17" hidden="1" x14ac:dyDescent="0.3">
      <c r="A1758" t="s">
        <v>3696</v>
      </c>
      <c r="B1758" t="s">
        <v>3697</v>
      </c>
      <c r="C1758" t="str">
        <f>IFERROR(VLOOKUP(Table1[[#This Row],[Ticker]],[1]!Table2[[Symbol]:[Industry]],2,FALSE),"-")</f>
        <v>-</v>
      </c>
      <c r="D1758" t="s">
        <v>338</v>
      </c>
      <c r="E1758">
        <v>583.44812166300005</v>
      </c>
      <c r="F1758">
        <v>119.13</v>
      </c>
      <c r="G1758">
        <v>27.931436483105699</v>
      </c>
      <c r="H1758">
        <v>-1.4904078674575001</v>
      </c>
      <c r="I1758">
        <v>6.4084722191675398</v>
      </c>
      <c r="J1758">
        <v>-5.8383746320855296</v>
      </c>
      <c r="K1758">
        <v>122.28646805460301</v>
      </c>
      <c r="L1758">
        <v>105.91847897253599</v>
      </c>
      <c r="M1758">
        <v>33.162791207481</v>
      </c>
      <c r="N1758">
        <v>0.16650562876790301</v>
      </c>
      <c r="O1758">
        <v>24.1081171829094</v>
      </c>
      <c r="P1758">
        <v>76.358253145817898</v>
      </c>
      <c r="Q1758">
        <v>6.7579814342527994E-2</v>
      </c>
    </row>
    <row r="1759" spans="1:17" hidden="1" x14ac:dyDescent="0.3">
      <c r="A1759" t="s">
        <v>3698</v>
      </c>
      <c r="B1759" t="s">
        <v>3699</v>
      </c>
      <c r="C1759" t="str">
        <f>IFERROR(VLOOKUP(Table1[[#This Row],[Ticker]],[1]!Table2[[Symbol]:[Industry]],2,FALSE),"-")</f>
        <v>-</v>
      </c>
      <c r="D1759" t="s">
        <v>54</v>
      </c>
      <c r="E1759">
        <v>582.89110000000005</v>
      </c>
      <c r="F1759">
        <v>277</v>
      </c>
      <c r="G1759">
        <v>-42.129403060492301</v>
      </c>
      <c r="H1759">
        <v>-1.89462864667828</v>
      </c>
      <c r="I1759">
        <v>-10.9908192775014</v>
      </c>
      <c r="J1759">
        <v>-2.1106778894762699</v>
      </c>
      <c r="K1759">
        <v>280.60787422644597</v>
      </c>
      <c r="M1759">
        <v>46.162536204673302</v>
      </c>
      <c r="N1759">
        <v>0.63632402455931802</v>
      </c>
      <c r="O1759">
        <v>31.407942238267101</v>
      </c>
      <c r="P1759">
        <v>23.660714285714199</v>
      </c>
    </row>
    <row r="1760" spans="1:17" hidden="1" x14ac:dyDescent="0.3">
      <c r="A1760" t="s">
        <v>3700</v>
      </c>
      <c r="B1760" t="s">
        <v>3701</v>
      </c>
      <c r="C1760" t="str">
        <f>IFERROR(VLOOKUP(Table1[[#This Row],[Ticker]],[1]!Table2[[Symbol]:[Industry]],2,FALSE),"-")</f>
        <v>-</v>
      </c>
      <c r="E1760">
        <v>582.23379050000005</v>
      </c>
      <c r="F1760">
        <v>320</v>
      </c>
      <c r="G1760">
        <v>98.423914065477305</v>
      </c>
      <c r="H1760">
        <v>29.484024797998099</v>
      </c>
      <c r="I1760">
        <v>29.578710245331202</v>
      </c>
      <c r="J1760">
        <v>-1.5100018728973499E-2</v>
      </c>
      <c r="K1760">
        <v>269.05125904327002</v>
      </c>
      <c r="L1760">
        <v>231.74114810628501</v>
      </c>
      <c r="N1760">
        <v>2.2087954305625401</v>
      </c>
      <c r="O1760">
        <v>10.906249999999901</v>
      </c>
      <c r="P1760">
        <v>128.57142857142799</v>
      </c>
    </row>
    <row r="1761" spans="1:17" hidden="1" x14ac:dyDescent="0.3">
      <c r="A1761" t="s">
        <v>3702</v>
      </c>
      <c r="B1761" t="s">
        <v>3703</v>
      </c>
      <c r="C1761" t="str">
        <f>IFERROR(VLOOKUP(Table1[[#This Row],[Ticker]],[1]!Table2[[Symbol]:[Industry]],2,FALSE),"-")</f>
        <v>-</v>
      </c>
      <c r="D1761" t="s">
        <v>1607</v>
      </c>
      <c r="E1761">
        <v>581.70744560499998</v>
      </c>
      <c r="F1761">
        <v>25.15</v>
      </c>
      <c r="G1761">
        <v>-27.202925311928698</v>
      </c>
      <c r="H1761">
        <v>-8.1872316429329608</v>
      </c>
      <c r="I1761">
        <v>-31.961875561740499</v>
      </c>
      <c r="J1761">
        <v>-4.4565608797254601</v>
      </c>
      <c r="K1761">
        <v>26.167740641134301</v>
      </c>
      <c r="L1761">
        <v>26.490602716656401</v>
      </c>
      <c r="M1761">
        <v>39.227393139325102</v>
      </c>
      <c r="N1761">
        <v>0.474346120142627</v>
      </c>
      <c r="O1761">
        <v>46.719681908548701</v>
      </c>
      <c r="P1761">
        <v>16.166281755196199</v>
      </c>
      <c r="Q1761">
        <v>-8.3099008021979993E-3</v>
      </c>
    </row>
    <row r="1762" spans="1:17" hidden="1" x14ac:dyDescent="0.3">
      <c r="A1762" t="s">
        <v>3704</v>
      </c>
      <c r="B1762" t="s">
        <v>3705</v>
      </c>
      <c r="C1762" t="str">
        <f>IFERROR(VLOOKUP(Table1[[#This Row],[Ticker]],[1]!Table2[[Symbol]:[Industry]],2,FALSE),"-")</f>
        <v>-</v>
      </c>
      <c r="D1762" t="s">
        <v>89</v>
      </c>
      <c r="E1762">
        <v>580.13446050000005</v>
      </c>
      <c r="F1762">
        <v>277.95</v>
      </c>
      <c r="G1762">
        <v>406.517100586011</v>
      </c>
      <c r="H1762">
        <v>-5.8764060330228602</v>
      </c>
      <c r="I1762">
        <v>-8.1920782976217907</v>
      </c>
      <c r="J1762">
        <v>-3.9783327881144599</v>
      </c>
      <c r="K1762">
        <v>295.610615587577</v>
      </c>
      <c r="L1762">
        <v>243.29719195929201</v>
      </c>
      <c r="M1762">
        <v>44.274373507384396</v>
      </c>
      <c r="N1762">
        <v>0.50916830412998404</v>
      </c>
      <c r="O1762">
        <v>42.705522576002799</v>
      </c>
      <c r="P1762">
        <v>436.583011583011</v>
      </c>
    </row>
    <row r="1763" spans="1:17" hidden="1" x14ac:dyDescent="0.3">
      <c r="A1763" t="s">
        <v>3706</v>
      </c>
      <c r="B1763" t="s">
        <v>3707</v>
      </c>
      <c r="C1763" t="str">
        <f>IFERROR(VLOOKUP(Table1[[#This Row],[Ticker]],[1]!Table2[[Symbol]:[Industry]],2,FALSE),"-")</f>
        <v>-</v>
      </c>
      <c r="D1763" t="s">
        <v>276</v>
      </c>
      <c r="E1763">
        <v>579.47001</v>
      </c>
      <c r="F1763">
        <v>1008.3</v>
      </c>
      <c r="G1763">
        <v>-19.778790406352201</v>
      </c>
      <c r="H1763">
        <v>-0.154329972464084</v>
      </c>
      <c r="I1763">
        <v>-2.6731446651342798</v>
      </c>
      <c r="J1763">
        <v>-3.4965042349089002</v>
      </c>
      <c r="M1763">
        <v>53.6298458275527</v>
      </c>
      <c r="O1763">
        <v>40.637707031637397</v>
      </c>
      <c r="P1763">
        <v>15.796726959517599</v>
      </c>
    </row>
    <row r="1764" spans="1:17" hidden="1" x14ac:dyDescent="0.3">
      <c r="A1764" t="s">
        <v>3708</v>
      </c>
      <c r="B1764" t="s">
        <v>3709</v>
      </c>
      <c r="C1764" t="str">
        <f>IFERROR(VLOOKUP(Table1[[#This Row],[Ticker]],[1]!Table2[[Symbol]:[Industry]],2,FALSE),"-")</f>
        <v>-</v>
      </c>
      <c r="D1764" t="s">
        <v>405</v>
      </c>
      <c r="E1764">
        <v>578.95316160000004</v>
      </c>
      <c r="F1764">
        <v>352</v>
      </c>
      <c r="G1764">
        <v>-43.462392729070601</v>
      </c>
      <c r="H1764">
        <v>-2.3137462937371001</v>
      </c>
      <c r="I1764">
        <v>-1.8316149006126601</v>
      </c>
      <c r="J1764">
        <v>-1.2041817572317299</v>
      </c>
      <c r="K1764">
        <v>318.63649911213599</v>
      </c>
      <c r="L1764">
        <v>324.35609636740202</v>
      </c>
      <c r="M1764">
        <v>73.725559489399302</v>
      </c>
      <c r="N1764">
        <v>1.26350348163241</v>
      </c>
      <c r="O1764">
        <v>30.681818181818102</v>
      </c>
      <c r="P1764">
        <v>34.3511450381679</v>
      </c>
      <c r="Q1764">
        <v>-2.8570961386448001E-2</v>
      </c>
    </row>
    <row r="1765" spans="1:17" hidden="1" x14ac:dyDescent="0.3">
      <c r="A1765" t="s">
        <v>3710</v>
      </c>
      <c r="B1765" t="s">
        <v>3711</v>
      </c>
      <c r="C1765" t="str">
        <f>IFERROR(VLOOKUP(Table1[[#This Row],[Ticker]],[1]!Table2[[Symbol]:[Industry]],2,FALSE),"-")</f>
        <v>-</v>
      </c>
      <c r="D1765" t="s">
        <v>21</v>
      </c>
      <c r="E1765">
        <v>578.33679655499998</v>
      </c>
      <c r="F1765">
        <v>34.15</v>
      </c>
      <c r="G1765">
        <v>-27.6671103973001</v>
      </c>
      <c r="H1765">
        <v>-4.3889816862767201</v>
      </c>
      <c r="I1765">
        <v>-43.620163732939702</v>
      </c>
      <c r="J1765">
        <v>-2.3377682799201902</v>
      </c>
      <c r="K1765">
        <v>36.077204006779397</v>
      </c>
      <c r="L1765">
        <v>39.409729803057303</v>
      </c>
      <c r="M1765">
        <v>37.840291843527702</v>
      </c>
      <c r="N1765">
        <v>0.71813110867149499</v>
      </c>
      <c r="O1765">
        <v>87.115666178623698</v>
      </c>
      <c r="P1765">
        <v>12.892561983470999</v>
      </c>
      <c r="Q1765">
        <v>2.5051398610486001E-2</v>
      </c>
    </row>
    <row r="1766" spans="1:17" hidden="1" x14ac:dyDescent="0.3">
      <c r="A1766" t="s">
        <v>3712</v>
      </c>
      <c r="B1766" t="s">
        <v>3713</v>
      </c>
      <c r="C1766" t="str">
        <f>IFERROR(VLOOKUP(Table1[[#This Row],[Ticker]],[1]!Table2[[Symbol]:[Industry]],2,FALSE),"-")</f>
        <v>-</v>
      </c>
      <c r="D1766" t="s">
        <v>257</v>
      </c>
      <c r="E1766">
        <v>575.03365583999903</v>
      </c>
      <c r="F1766">
        <v>167.6</v>
      </c>
      <c r="G1766">
        <v>82.274137146924602</v>
      </c>
      <c r="H1766">
        <v>15.9157145095838</v>
      </c>
      <c r="I1766">
        <v>6.2431486844736801</v>
      </c>
      <c r="J1766">
        <v>7.9409300413706001</v>
      </c>
      <c r="K1766">
        <v>131.566032726</v>
      </c>
      <c r="L1766">
        <v>118.59769132149199</v>
      </c>
      <c r="M1766">
        <v>84.366695161605804</v>
      </c>
      <c r="N1766">
        <v>2.0362593424384801</v>
      </c>
      <c r="O1766">
        <v>0</v>
      </c>
      <c r="P1766">
        <v>139.42857142857099</v>
      </c>
      <c r="Q1766">
        <v>0.110777443712736</v>
      </c>
    </row>
    <row r="1767" spans="1:17" hidden="1" x14ac:dyDescent="0.3">
      <c r="A1767" t="s">
        <v>3714</v>
      </c>
      <c r="B1767" t="s">
        <v>3715</v>
      </c>
      <c r="C1767" t="str">
        <f>IFERROR(VLOOKUP(Table1[[#This Row],[Ticker]],[1]!Table2[[Symbol]:[Industry]],2,FALSE),"-")</f>
        <v>-</v>
      </c>
      <c r="D1767" t="s">
        <v>54</v>
      </c>
      <c r="E1767">
        <v>573.221498</v>
      </c>
      <c r="F1767">
        <v>182.8</v>
      </c>
      <c r="G1767">
        <v>41.205057105340302</v>
      </c>
      <c r="H1767">
        <v>0.67399812366327005</v>
      </c>
      <c r="I1767">
        <v>22.160694453695701</v>
      </c>
      <c r="J1767">
        <v>-5.9718941867468196</v>
      </c>
      <c r="K1767">
        <v>179.57645566199</v>
      </c>
      <c r="L1767">
        <v>155.78065595427699</v>
      </c>
      <c r="M1767">
        <v>49.741044618845699</v>
      </c>
      <c r="N1767">
        <v>0.81343393743834103</v>
      </c>
      <c r="O1767">
        <v>19.623411113969699</v>
      </c>
      <c r="P1767">
        <v>98.719348733504404</v>
      </c>
      <c r="Q1767">
        <v>0.13941592981880599</v>
      </c>
    </row>
    <row r="1768" spans="1:17" hidden="1" x14ac:dyDescent="0.3">
      <c r="A1768" t="s">
        <v>3716</v>
      </c>
      <c r="B1768" t="s">
        <v>3717</v>
      </c>
      <c r="C1768" t="str">
        <f>IFERROR(VLOOKUP(Table1[[#This Row],[Ticker]],[1]!Table2[[Symbol]:[Industry]],2,FALSE),"-")</f>
        <v>-</v>
      </c>
      <c r="D1768" t="s">
        <v>405</v>
      </c>
      <c r="E1768">
        <v>571.98581166499901</v>
      </c>
      <c r="F1768">
        <v>60.11</v>
      </c>
      <c r="G1768">
        <v>-57.442979983348003</v>
      </c>
      <c r="H1768">
        <v>-7.1915036466782896</v>
      </c>
      <c r="I1768">
        <v>-36.289346888435396</v>
      </c>
      <c r="J1768">
        <v>-5.9938204951100804</v>
      </c>
      <c r="K1768">
        <v>65.347958662731401</v>
      </c>
      <c r="L1768">
        <v>68.996445030651302</v>
      </c>
      <c r="M1768">
        <v>34.026879867486898</v>
      </c>
      <c r="N1768">
        <v>1.2177627188562199</v>
      </c>
      <c r="O1768">
        <v>63.017800698719</v>
      </c>
      <c r="P1768">
        <v>1.8813559322033899</v>
      </c>
      <c r="Q1768">
        <v>-1.8521506683455001E-2</v>
      </c>
    </row>
    <row r="1769" spans="1:17" hidden="1" x14ac:dyDescent="0.3">
      <c r="A1769" t="s">
        <v>3718</v>
      </c>
      <c r="B1769" t="s">
        <v>3719</v>
      </c>
      <c r="C1769" t="str">
        <f>IFERROR(VLOOKUP(Table1[[#This Row],[Ticker]],[1]!Table2[[Symbol]:[Industry]],2,FALSE),"-")</f>
        <v>-</v>
      </c>
      <c r="D1769" t="s">
        <v>573</v>
      </c>
      <c r="E1769">
        <v>570.68450081499998</v>
      </c>
      <c r="F1769">
        <v>646.75</v>
      </c>
      <c r="G1769">
        <v>-29.440079814961599</v>
      </c>
      <c r="H1769">
        <v>-2.47135104562313</v>
      </c>
      <c r="I1769">
        <v>-17.653751845820601</v>
      </c>
      <c r="J1769">
        <v>-1.35876720053644</v>
      </c>
      <c r="K1769">
        <v>637.623899011768</v>
      </c>
      <c r="L1769">
        <v>652.98623719566103</v>
      </c>
      <c r="M1769">
        <v>53.597111190667803</v>
      </c>
      <c r="N1769">
        <v>0.43231191483083298</v>
      </c>
      <c r="O1769">
        <v>25.241592578275998</v>
      </c>
      <c r="P1769">
        <v>253.31876536465401</v>
      </c>
      <c r="Q1769">
        <v>-0.107712848233179</v>
      </c>
    </row>
    <row r="1770" spans="1:17" hidden="1" x14ac:dyDescent="0.3">
      <c r="A1770" t="s">
        <v>3720</v>
      </c>
      <c r="B1770" t="s">
        <v>3721</v>
      </c>
      <c r="C1770" t="str">
        <f>IFERROR(VLOOKUP(Table1[[#This Row],[Ticker]],[1]!Table2[[Symbol]:[Industry]],2,FALSE),"-")</f>
        <v>-</v>
      </c>
      <c r="D1770" t="s">
        <v>113</v>
      </c>
      <c r="E1770">
        <v>570.66812747999995</v>
      </c>
      <c r="F1770">
        <v>69.959999999999994</v>
      </c>
      <c r="G1770">
        <v>-37.891997953522001</v>
      </c>
      <c r="H1770">
        <v>6.3781700954600602</v>
      </c>
      <c r="I1770">
        <v>-31.183526506512901</v>
      </c>
      <c r="J1770">
        <v>3.6408897829623501</v>
      </c>
      <c r="K1770">
        <v>67.215951345216496</v>
      </c>
      <c r="L1770">
        <v>73.370420804499403</v>
      </c>
      <c r="M1770">
        <v>79.175357552543502</v>
      </c>
      <c r="N1770">
        <v>0.49517613418193002</v>
      </c>
      <c r="O1770">
        <v>48.156089193824997</v>
      </c>
      <c r="P1770">
        <v>15.9045725646123</v>
      </c>
      <c r="Q1770">
        <v>6.0906665126950997E-2</v>
      </c>
    </row>
    <row r="1771" spans="1:17" hidden="1" x14ac:dyDescent="0.3">
      <c r="A1771" t="s">
        <v>3722</v>
      </c>
      <c r="B1771" t="s">
        <v>3723</v>
      </c>
      <c r="C1771" t="str">
        <f>IFERROR(VLOOKUP(Table1[[#This Row],[Ticker]],[1]!Table2[[Symbol]:[Industry]],2,FALSE),"-")</f>
        <v>-</v>
      </c>
      <c r="D1771" t="s">
        <v>204</v>
      </c>
      <c r="E1771">
        <v>570.07005248400003</v>
      </c>
      <c r="F1771">
        <v>146.31</v>
      </c>
      <c r="G1771">
        <v>34.050746322124702</v>
      </c>
      <c r="H1771">
        <v>1.4926091155594601</v>
      </c>
      <c r="I1771">
        <v>-10.3945449613554</v>
      </c>
      <c r="J1771">
        <v>8.3851214863003491</v>
      </c>
      <c r="K1771">
        <v>134.88279479798999</v>
      </c>
      <c r="L1771">
        <v>123.62084747646399</v>
      </c>
      <c r="M1771">
        <v>57.784712723610198</v>
      </c>
      <c r="N1771">
        <v>1.3807973010650201</v>
      </c>
      <c r="O1771">
        <v>12.9792905474677</v>
      </c>
      <c r="P1771">
        <v>73.7648456057007</v>
      </c>
      <c r="Q1771">
        <v>9.5193125340599996E-2</v>
      </c>
    </row>
    <row r="1772" spans="1:17" hidden="1" x14ac:dyDescent="0.3">
      <c r="A1772" t="s">
        <v>3724</v>
      </c>
      <c r="B1772" t="s">
        <v>3725</v>
      </c>
      <c r="C1772" t="str">
        <f>IFERROR(VLOOKUP(Table1[[#This Row],[Ticker]],[1]!Table2[[Symbol]:[Industry]],2,FALSE),"-")</f>
        <v>-</v>
      </c>
      <c r="D1772" t="s">
        <v>338</v>
      </c>
      <c r="E1772">
        <v>568.60571838800001</v>
      </c>
      <c r="F1772">
        <v>92.92</v>
      </c>
      <c r="G1772">
        <v>-45.477836349754</v>
      </c>
      <c r="H1772">
        <v>10.404927566339399</v>
      </c>
      <c r="I1772">
        <v>-13.8455985891156</v>
      </c>
      <c r="J1772">
        <v>-12.7509807455739</v>
      </c>
      <c r="K1772">
        <v>88.6898986802141</v>
      </c>
      <c r="L1772">
        <v>90.391533169383095</v>
      </c>
      <c r="M1772">
        <v>49.754758681733797</v>
      </c>
      <c r="N1772">
        <v>3.0640014098186699</v>
      </c>
      <c r="O1772">
        <v>44.640551011622897</v>
      </c>
      <c r="P1772">
        <v>21.9422572178477</v>
      </c>
      <c r="Q1772">
        <v>4.1813934556229997E-2</v>
      </c>
    </row>
    <row r="1773" spans="1:17" hidden="1" x14ac:dyDescent="0.3">
      <c r="A1773" t="s">
        <v>3726</v>
      </c>
      <c r="B1773" t="s">
        <v>3727</v>
      </c>
      <c r="C1773" t="str">
        <f>IFERROR(VLOOKUP(Table1[[#This Row],[Ticker]],[1]!Table2[[Symbol]:[Industry]],2,FALSE),"-")</f>
        <v>-</v>
      </c>
      <c r="D1773" t="s">
        <v>2256</v>
      </c>
      <c r="E1773">
        <v>568.56624999999997</v>
      </c>
      <c r="F1773">
        <v>628.25</v>
      </c>
      <c r="G1773">
        <v>-21.550495157981398</v>
      </c>
      <c r="H1773">
        <v>-8.4769806167421304</v>
      </c>
      <c r="I1773">
        <v>-32.415393460910501</v>
      </c>
      <c r="J1773">
        <v>-7.4373132068006802</v>
      </c>
      <c r="K1773">
        <v>649.65017707158597</v>
      </c>
      <c r="L1773">
        <v>614.47686913474195</v>
      </c>
      <c r="M1773">
        <v>41.589511917899799</v>
      </c>
      <c r="N1773">
        <v>1.43958539256805</v>
      </c>
      <c r="O1773">
        <v>38.320732192598399</v>
      </c>
      <c r="P1773">
        <v>40.234375</v>
      </c>
    </row>
    <row r="1774" spans="1:17" hidden="1" x14ac:dyDescent="0.3">
      <c r="A1774" t="s">
        <v>3728</v>
      </c>
      <c r="B1774" t="s">
        <v>3729</v>
      </c>
      <c r="C1774" t="str">
        <f>IFERROR(VLOOKUP(Table1[[#This Row],[Ticker]],[1]!Table2[[Symbol]:[Industry]],2,FALSE),"-")</f>
        <v>-</v>
      </c>
      <c r="D1774" t="s">
        <v>2408</v>
      </c>
      <c r="E1774">
        <v>564.49440000000004</v>
      </c>
      <c r="F1774">
        <v>653.35</v>
      </c>
      <c r="G1774">
        <v>458.27267522542201</v>
      </c>
      <c r="H1774">
        <v>24.711323734274</v>
      </c>
      <c r="I1774">
        <v>30.712082187867999</v>
      </c>
      <c r="J1774">
        <v>-6.98543078196351</v>
      </c>
      <c r="K1774">
        <v>571.631014931972</v>
      </c>
      <c r="L1774">
        <v>419.87119051197902</v>
      </c>
      <c r="M1774">
        <v>47.696200790563701</v>
      </c>
      <c r="N1774">
        <v>0.78669392204128297</v>
      </c>
      <c r="O1774">
        <v>12.826203413178201</v>
      </c>
      <c r="P1774">
        <v>564.98727735368902</v>
      </c>
      <c r="Q1774">
        <v>0.22093184022454301</v>
      </c>
    </row>
    <row r="1775" spans="1:17" hidden="1" x14ac:dyDescent="0.3">
      <c r="A1775" t="s">
        <v>3730</v>
      </c>
      <c r="B1775" t="s">
        <v>3731</v>
      </c>
      <c r="C1775" t="str">
        <f>IFERROR(VLOOKUP(Table1[[#This Row],[Ticker]],[1]!Table2[[Symbol]:[Industry]],2,FALSE),"-")</f>
        <v>-</v>
      </c>
      <c r="D1775" t="s">
        <v>535</v>
      </c>
      <c r="E1775">
        <v>564.27763756800005</v>
      </c>
      <c r="F1775">
        <v>33.520000000000003</v>
      </c>
      <c r="G1775">
        <v>92.658341494694</v>
      </c>
      <c r="H1775">
        <v>-15.4819976730008</v>
      </c>
      <c r="I1775">
        <v>64.316067930643399</v>
      </c>
      <c r="J1775">
        <v>5.9223834273851903</v>
      </c>
      <c r="K1775">
        <v>29.283780098359799</v>
      </c>
      <c r="L1775">
        <v>22.252898342513301</v>
      </c>
      <c r="M1775">
        <v>60.711732394408102</v>
      </c>
      <c r="N1775">
        <v>0.846682643186905</v>
      </c>
      <c r="O1775">
        <v>16.736276849642</v>
      </c>
      <c r="P1775">
        <v>154.90494296577899</v>
      </c>
      <c r="Q1775">
        <v>8.8434709707726003E-2</v>
      </c>
    </row>
    <row r="1776" spans="1:17" hidden="1" x14ac:dyDescent="0.3">
      <c r="A1776" t="s">
        <v>3732</v>
      </c>
      <c r="B1776" t="s">
        <v>3733</v>
      </c>
      <c r="C1776" t="str">
        <f>IFERROR(VLOOKUP(Table1[[#This Row],[Ticker]],[1]!Table2[[Symbol]:[Industry]],2,FALSE),"-")</f>
        <v>-</v>
      </c>
      <c r="D1776" t="s">
        <v>252</v>
      </c>
      <c r="E1776">
        <v>562.07349555500002</v>
      </c>
      <c r="F1776">
        <v>600.04999999999995</v>
      </c>
      <c r="G1776">
        <v>-15.7380077865592</v>
      </c>
      <c r="H1776">
        <v>3.2938648343004502</v>
      </c>
      <c r="I1776">
        <v>13.940443214134</v>
      </c>
      <c r="J1776">
        <v>-2.3991575151434699</v>
      </c>
      <c r="K1776">
        <v>548.88149032456397</v>
      </c>
      <c r="L1776">
        <v>504.31470173771402</v>
      </c>
      <c r="M1776">
        <v>60.2940764138853</v>
      </c>
      <c r="N1776">
        <v>0.39878220186924401</v>
      </c>
      <c r="O1776">
        <v>8.9409215898675196</v>
      </c>
      <c r="P1776">
        <v>54.652061855669999</v>
      </c>
      <c r="Q1776">
        <v>-1.4740027639294001E-2</v>
      </c>
    </row>
    <row r="1777" spans="1:17" hidden="1" x14ac:dyDescent="0.3">
      <c r="A1777" t="s">
        <v>3734</v>
      </c>
      <c r="B1777" t="s">
        <v>3735</v>
      </c>
      <c r="C1777" t="str">
        <f>IFERROR(VLOOKUP(Table1[[#This Row],[Ticker]],[1]!Table2[[Symbol]:[Industry]],2,FALSE),"-")</f>
        <v>-</v>
      </c>
      <c r="D1777" t="s">
        <v>204</v>
      </c>
      <c r="E1777">
        <v>560.19499199999996</v>
      </c>
      <c r="F1777">
        <v>459.9</v>
      </c>
      <c r="G1777">
        <v>-22.6502856320581</v>
      </c>
      <c r="H1777">
        <v>-3.3735454283362798</v>
      </c>
      <c r="I1777">
        <v>-18.466737415223399</v>
      </c>
      <c r="J1777">
        <v>6.4153641495599798</v>
      </c>
      <c r="K1777">
        <v>469.22602965406702</v>
      </c>
      <c r="L1777">
        <v>468.05990141274702</v>
      </c>
      <c r="M1777">
        <v>64.565169937341196</v>
      </c>
      <c r="N1777">
        <v>0.286038183469845</v>
      </c>
      <c r="O1777">
        <v>39.345509893455102</v>
      </c>
      <c r="P1777">
        <v>23.962264150943302</v>
      </c>
      <c r="Q1777">
        <v>0.14830057069357599</v>
      </c>
    </row>
    <row r="1778" spans="1:17" hidden="1" x14ac:dyDescent="0.3">
      <c r="A1778" t="s">
        <v>3736</v>
      </c>
      <c r="B1778" t="s">
        <v>3737</v>
      </c>
      <c r="C1778" t="str">
        <f>IFERROR(VLOOKUP(Table1[[#This Row],[Ticker]],[1]!Table2[[Symbol]:[Industry]],2,FALSE),"-")</f>
        <v>-</v>
      </c>
      <c r="D1778" t="s">
        <v>627</v>
      </c>
      <c r="E1778">
        <v>559.79999999999995</v>
      </c>
      <c r="F1778">
        <v>466.5</v>
      </c>
      <c r="G1778">
        <v>79.644136204617993</v>
      </c>
      <c r="H1778">
        <v>-5.6643116732631604</v>
      </c>
      <c r="I1778">
        <v>23.045565648007699</v>
      </c>
      <c r="J1778">
        <v>-3.68996239884128</v>
      </c>
      <c r="K1778">
        <v>481.04964641189298</v>
      </c>
      <c r="L1778">
        <v>387.24710842642901</v>
      </c>
      <c r="M1778">
        <v>22.6346666495417</v>
      </c>
      <c r="N1778">
        <v>0.350724167102416</v>
      </c>
      <c r="O1778">
        <v>19.721329046087899</v>
      </c>
      <c r="P1778">
        <v>146.76011637133001</v>
      </c>
      <c r="Q1778">
        <v>6.2211904934996003E-2</v>
      </c>
    </row>
    <row r="1779" spans="1:17" hidden="1" x14ac:dyDescent="0.3">
      <c r="A1779" t="s">
        <v>3738</v>
      </c>
      <c r="B1779" t="s">
        <v>3739</v>
      </c>
      <c r="C1779" t="str">
        <f>IFERROR(VLOOKUP(Table1[[#This Row],[Ticker]],[1]!Table2[[Symbol]:[Industry]],2,FALSE),"-")</f>
        <v>-</v>
      </c>
      <c r="D1779" t="s">
        <v>627</v>
      </c>
      <c r="E1779">
        <v>558.68799999999999</v>
      </c>
      <c r="F1779">
        <v>790</v>
      </c>
      <c r="G1779">
        <v>159.311378380289</v>
      </c>
      <c r="H1779">
        <v>6.6344809423628002</v>
      </c>
      <c r="I1779">
        <v>176.41702412150701</v>
      </c>
      <c r="J1779">
        <v>7.0913198110123599</v>
      </c>
      <c r="K1779">
        <v>708.71050542269302</v>
      </c>
      <c r="M1779">
        <v>68.394280504386998</v>
      </c>
      <c r="N1779">
        <v>0.248382923673997</v>
      </c>
      <c r="O1779">
        <v>5.6962025316455698</v>
      </c>
      <c r="P1779">
        <v>203.84615384615299</v>
      </c>
    </row>
    <row r="1780" spans="1:17" hidden="1" x14ac:dyDescent="0.3">
      <c r="A1780" t="s">
        <v>3740</v>
      </c>
      <c r="B1780" t="s">
        <v>3741</v>
      </c>
      <c r="C1780" t="str">
        <f>IFERROR(VLOOKUP(Table1[[#This Row],[Ticker]],[1]!Table2[[Symbol]:[Industry]],2,FALSE),"-")</f>
        <v>-</v>
      </c>
      <c r="D1780" t="s">
        <v>257</v>
      </c>
      <c r="E1780">
        <v>558.20564999999999</v>
      </c>
      <c r="F1780">
        <v>395.05</v>
      </c>
      <c r="G1780">
        <v>58.772521125370602</v>
      </c>
      <c r="H1780">
        <v>11.865969453220901</v>
      </c>
      <c r="I1780">
        <v>3.29929919389392</v>
      </c>
      <c r="J1780">
        <v>-5.2184638703518598</v>
      </c>
      <c r="K1780">
        <v>368.26968829098797</v>
      </c>
      <c r="L1780">
        <v>331.236281508346</v>
      </c>
      <c r="M1780">
        <v>56.247939739133102</v>
      </c>
      <c r="N1780">
        <v>2.5579204768106401</v>
      </c>
      <c r="O1780">
        <v>10.593595747373699</v>
      </c>
      <c r="P1780">
        <v>97.524999999999906</v>
      </c>
      <c r="Q1780">
        <v>9.1320192645088005E-2</v>
      </c>
    </row>
    <row r="1781" spans="1:17" hidden="1" x14ac:dyDescent="0.3">
      <c r="A1781" t="s">
        <v>3742</v>
      </c>
      <c r="B1781" t="s">
        <v>3743</v>
      </c>
      <c r="C1781" t="str">
        <f>IFERROR(VLOOKUP(Table1[[#This Row],[Ticker]],[1]!Table2[[Symbol]:[Industry]],2,FALSE),"-")</f>
        <v>-</v>
      </c>
      <c r="D1781" t="s">
        <v>46</v>
      </c>
      <c r="E1781">
        <v>556.95550295999999</v>
      </c>
      <c r="F1781">
        <v>20.66</v>
      </c>
      <c r="G1781">
        <v>214.267422336333</v>
      </c>
      <c r="H1781">
        <v>34.996159000788701</v>
      </c>
      <c r="I1781">
        <v>78.868889804570401</v>
      </c>
      <c r="J1781">
        <v>-0.86931124992263098</v>
      </c>
      <c r="K1781">
        <v>14.789058622847</v>
      </c>
      <c r="L1781">
        <v>11.497003084883101</v>
      </c>
      <c r="M1781">
        <v>73.513898505094303</v>
      </c>
      <c r="N1781">
        <v>1.42578056331975</v>
      </c>
      <c r="O1781">
        <v>0.484027105517914</v>
      </c>
      <c r="P1781">
        <v>259.304347826087</v>
      </c>
      <c r="Q1781">
        <v>0.12857353944671299</v>
      </c>
    </row>
    <row r="1782" spans="1:17" hidden="1" x14ac:dyDescent="0.3">
      <c r="A1782" t="s">
        <v>3744</v>
      </c>
      <c r="B1782" t="s">
        <v>3745</v>
      </c>
      <c r="C1782" t="str">
        <f>IFERROR(VLOOKUP(Table1[[#This Row],[Ticker]],[1]!Table2[[Symbol]:[Industry]],2,FALSE),"-")</f>
        <v>-</v>
      </c>
      <c r="D1782" t="s">
        <v>357</v>
      </c>
      <c r="E1782">
        <v>556.43209200000001</v>
      </c>
      <c r="F1782">
        <v>1620</v>
      </c>
      <c r="G1782">
        <v>23.692631144229701</v>
      </c>
      <c r="H1782">
        <v>11.4944162971419</v>
      </c>
      <c r="I1782">
        <v>45.088515232022502</v>
      </c>
      <c r="J1782">
        <v>-5.2139573294295998</v>
      </c>
      <c r="K1782">
        <v>1349.14307815806</v>
      </c>
      <c r="L1782">
        <v>1131.53251588273</v>
      </c>
      <c r="M1782">
        <v>50.807833464628601</v>
      </c>
      <c r="N1782">
        <v>0.61992459396751698</v>
      </c>
      <c r="O1782">
        <v>13.5185185185185</v>
      </c>
      <c r="P1782">
        <v>91.715976331360906</v>
      </c>
    </row>
    <row r="1783" spans="1:17" hidden="1" x14ac:dyDescent="0.3">
      <c r="A1783" t="s">
        <v>3746</v>
      </c>
      <c r="B1783" t="s">
        <v>3747</v>
      </c>
      <c r="C1783" t="str">
        <f>IFERROR(VLOOKUP(Table1[[#This Row],[Ticker]],[1]!Table2[[Symbol]:[Industry]],2,FALSE),"-")</f>
        <v>-</v>
      </c>
      <c r="D1783" t="s">
        <v>135</v>
      </c>
      <c r="E1783">
        <v>553.57000919999996</v>
      </c>
      <c r="F1783">
        <v>222</v>
      </c>
      <c r="G1783">
        <v>76.637999617524798</v>
      </c>
      <c r="H1783">
        <v>-2.4107055335816501</v>
      </c>
      <c r="I1783">
        <v>26.794220107768101</v>
      </c>
      <c r="J1783">
        <v>5.6365972184577497</v>
      </c>
      <c r="K1783">
        <v>195.16379852396901</v>
      </c>
      <c r="L1783">
        <v>161.41718122846899</v>
      </c>
      <c r="M1783">
        <v>78.945124553774207</v>
      </c>
      <c r="N1783">
        <v>0.73441001468201805</v>
      </c>
      <c r="O1783">
        <v>5.1801801801801801</v>
      </c>
      <c r="P1783">
        <v>164.28571428571399</v>
      </c>
    </row>
    <row r="1784" spans="1:17" hidden="1" x14ac:dyDescent="0.3">
      <c r="A1784" t="s">
        <v>3748</v>
      </c>
      <c r="B1784" t="s">
        <v>3749</v>
      </c>
      <c r="C1784" t="str">
        <f>IFERROR(VLOOKUP(Table1[[#This Row],[Ticker]],[1]!Table2[[Symbol]:[Industry]],2,FALSE),"-")</f>
        <v>-</v>
      </c>
      <c r="D1784" t="s">
        <v>276</v>
      </c>
      <c r="E1784">
        <v>553.52923424999994</v>
      </c>
      <c r="F1784">
        <v>553.79999999999995</v>
      </c>
      <c r="G1784">
        <v>-26.085437846418198</v>
      </c>
      <c r="H1784">
        <v>-3.9592838190920698</v>
      </c>
      <c r="I1784">
        <v>-21.263932777928201</v>
      </c>
      <c r="J1784">
        <v>-4.4278776984999002</v>
      </c>
      <c r="K1784">
        <v>568.18385075137996</v>
      </c>
      <c r="L1784">
        <v>546.15562321023197</v>
      </c>
      <c r="M1784">
        <v>45.793401833842502</v>
      </c>
      <c r="N1784">
        <v>0.54454479943502698</v>
      </c>
      <c r="O1784">
        <v>25.207656193571701</v>
      </c>
      <c r="P1784">
        <v>24.142568930732999</v>
      </c>
    </row>
    <row r="1785" spans="1:17" hidden="1" x14ac:dyDescent="0.3">
      <c r="A1785" t="s">
        <v>3750</v>
      </c>
      <c r="B1785" t="s">
        <v>3751</v>
      </c>
      <c r="C1785" t="str">
        <f>IFERROR(VLOOKUP(Table1[[#This Row],[Ticker]],[1]!Table2[[Symbol]:[Industry]],2,FALSE),"-")</f>
        <v>-</v>
      </c>
      <c r="D1785" t="s">
        <v>46</v>
      </c>
      <c r="E1785">
        <v>552.8011176</v>
      </c>
      <c r="F1785">
        <v>32.22</v>
      </c>
      <c r="G1785">
        <v>147.69270969265401</v>
      </c>
      <c r="H1785">
        <v>13.137242962724899</v>
      </c>
      <c r="I1785">
        <v>-18.195559373429401</v>
      </c>
      <c r="J1785">
        <v>-15.384512627226</v>
      </c>
      <c r="K1785">
        <v>30.428113588350499</v>
      </c>
      <c r="L1785">
        <v>26.730524921819999</v>
      </c>
      <c r="M1785">
        <v>51.0317752454974</v>
      </c>
      <c r="N1785">
        <v>2.3514251906953998</v>
      </c>
      <c r="O1785">
        <v>25.077591558038399</v>
      </c>
      <c r="P1785">
        <v>185.13274336283101</v>
      </c>
      <c r="Q1785">
        <v>-1.7227510016794002E-2</v>
      </c>
    </row>
    <row r="1786" spans="1:17" hidden="1" x14ac:dyDescent="0.3">
      <c r="A1786" t="s">
        <v>3752</v>
      </c>
      <c r="B1786" t="s">
        <v>3753</v>
      </c>
      <c r="C1786" t="str">
        <f>IFERROR(VLOOKUP(Table1[[#This Row],[Ticker]],[1]!Table2[[Symbol]:[Industry]],2,FALSE),"-")</f>
        <v>-</v>
      </c>
      <c r="D1786" t="s">
        <v>298</v>
      </c>
      <c r="E1786">
        <v>552.76404001000003</v>
      </c>
      <c r="F1786">
        <v>390.7</v>
      </c>
      <c r="G1786">
        <v>69.423494160007607</v>
      </c>
      <c r="H1786">
        <v>-17.584009223561399</v>
      </c>
      <c r="I1786">
        <v>20.157281592599201</v>
      </c>
      <c r="J1786">
        <v>-7.8984295133749098</v>
      </c>
      <c r="K1786">
        <v>415.59148728693998</v>
      </c>
      <c r="L1786">
        <v>332.219609632063</v>
      </c>
      <c r="M1786">
        <v>35.440162984290801</v>
      </c>
      <c r="N1786">
        <v>0.26992155657671602</v>
      </c>
      <c r="O1786">
        <v>43.063731763501401</v>
      </c>
      <c r="P1786">
        <v>124.540229885057</v>
      </c>
      <c r="Q1786">
        <v>0.124372166656399</v>
      </c>
    </row>
    <row r="1787" spans="1:17" hidden="1" x14ac:dyDescent="0.3">
      <c r="A1787" t="s">
        <v>3754</v>
      </c>
      <c r="B1787" t="s">
        <v>3755</v>
      </c>
      <c r="C1787" t="str">
        <f>IFERROR(VLOOKUP(Table1[[#This Row],[Ticker]],[1]!Table2[[Symbol]:[Industry]],2,FALSE),"-")</f>
        <v>-</v>
      </c>
      <c r="D1787" t="s">
        <v>138</v>
      </c>
      <c r="E1787">
        <v>549.30505349600003</v>
      </c>
      <c r="F1787">
        <v>135.34</v>
      </c>
      <c r="G1787">
        <v>324.85845875089802</v>
      </c>
      <c r="H1787">
        <v>57.442431773430201</v>
      </c>
      <c r="I1787">
        <v>98.508484744217597</v>
      </c>
      <c r="J1787">
        <v>9.32857657031124</v>
      </c>
      <c r="K1787">
        <v>98.464257843841295</v>
      </c>
      <c r="L1787">
        <v>72.047520432033394</v>
      </c>
      <c r="M1787">
        <v>92.256256868962396</v>
      </c>
      <c r="N1787">
        <v>0.88291801239974899</v>
      </c>
      <c r="O1787">
        <v>0</v>
      </c>
      <c r="P1787">
        <v>401.25925925925901</v>
      </c>
      <c r="Q1787">
        <v>0.182778144167171</v>
      </c>
    </row>
    <row r="1788" spans="1:17" hidden="1" x14ac:dyDescent="0.3">
      <c r="A1788" t="s">
        <v>3756</v>
      </c>
      <c r="B1788" t="s">
        <v>3757</v>
      </c>
      <c r="C1788" t="str">
        <f>IFERROR(VLOOKUP(Table1[[#This Row],[Ticker]],[1]!Table2[[Symbol]:[Industry]],2,FALSE),"-")</f>
        <v>-</v>
      </c>
      <c r="D1788" t="s">
        <v>231</v>
      </c>
      <c r="E1788">
        <v>549.24</v>
      </c>
      <c r="F1788">
        <v>920</v>
      </c>
      <c r="G1788">
        <v>407.94578490943201</v>
      </c>
      <c r="H1788">
        <v>-2.2984886755383198</v>
      </c>
      <c r="I1788">
        <v>192.68757527577901</v>
      </c>
      <c r="J1788">
        <v>4.3449747726927104</v>
      </c>
      <c r="K1788">
        <v>828.72565644411304</v>
      </c>
      <c r="L1788">
        <v>556.28987292924796</v>
      </c>
      <c r="M1788">
        <v>63.577019140376301</v>
      </c>
      <c r="N1788">
        <v>0.63667481662591696</v>
      </c>
      <c r="O1788">
        <v>19.255434782608699</v>
      </c>
      <c r="P1788">
        <v>603.63288718929198</v>
      </c>
    </row>
    <row r="1789" spans="1:17" hidden="1" x14ac:dyDescent="0.3">
      <c r="A1789" t="s">
        <v>3758</v>
      </c>
      <c r="B1789" t="s">
        <v>3759</v>
      </c>
      <c r="C1789" t="str">
        <f>IFERROR(VLOOKUP(Table1[[#This Row],[Ticker]],[1]!Table2[[Symbol]:[Industry]],2,FALSE),"-")</f>
        <v>-</v>
      </c>
      <c r="D1789" t="s">
        <v>627</v>
      </c>
      <c r="E1789">
        <v>549.02849600000002</v>
      </c>
      <c r="F1789">
        <v>296</v>
      </c>
      <c r="G1789">
        <v>108.64376642235401</v>
      </c>
      <c r="H1789">
        <v>-11.224852527275299</v>
      </c>
      <c r="I1789">
        <v>31.4299786466566</v>
      </c>
      <c r="J1789">
        <v>-7.2257916489562302</v>
      </c>
      <c r="K1789">
        <v>299.36937513539903</v>
      </c>
      <c r="L1789">
        <v>213.880352947548</v>
      </c>
      <c r="M1789">
        <v>32.993895069145097</v>
      </c>
      <c r="N1789">
        <v>0.44978462933575097</v>
      </c>
      <c r="O1789">
        <v>23.209459459459399</v>
      </c>
      <c r="P1789">
        <v>233.70913190529799</v>
      </c>
      <c r="Q1789">
        <v>0.214905597795297</v>
      </c>
    </row>
    <row r="1790" spans="1:17" hidden="1" x14ac:dyDescent="0.3">
      <c r="A1790" t="s">
        <v>3760</v>
      </c>
      <c r="B1790" t="s">
        <v>3761</v>
      </c>
      <c r="C1790" t="str">
        <f>IFERROR(VLOOKUP(Table1[[#This Row],[Ticker]],[1]!Table2[[Symbol]:[Industry]],2,FALSE),"-")</f>
        <v>-</v>
      </c>
      <c r="D1790" t="s">
        <v>415</v>
      </c>
      <c r="E1790">
        <v>547.49694999999997</v>
      </c>
      <c r="F1790">
        <v>109.39</v>
      </c>
      <c r="G1790">
        <v>87.193274703098893</v>
      </c>
      <c r="H1790">
        <v>11.2224348453852</v>
      </c>
      <c r="I1790">
        <v>61.784143689904496</v>
      </c>
      <c r="J1790">
        <v>-1.0626206163334999</v>
      </c>
      <c r="K1790">
        <v>89.020735615366604</v>
      </c>
      <c r="L1790">
        <v>69.413477294665896</v>
      </c>
      <c r="M1790">
        <v>75.831511081656799</v>
      </c>
      <c r="N1790">
        <v>0.97074695100153996</v>
      </c>
      <c r="O1790">
        <v>1.9837279458817001</v>
      </c>
      <c r="P1790">
        <v>144.72035794183401</v>
      </c>
      <c r="Q1790">
        <v>9.4499716642514997E-2</v>
      </c>
    </row>
    <row r="1791" spans="1:17" hidden="1" x14ac:dyDescent="0.3">
      <c r="A1791" t="s">
        <v>3762</v>
      </c>
      <c r="B1791" t="s">
        <v>3763</v>
      </c>
      <c r="C1791" t="str">
        <f>IFERROR(VLOOKUP(Table1[[#This Row],[Ticker]],[1]!Table2[[Symbol]:[Industry]],2,FALSE),"-")</f>
        <v>-</v>
      </c>
      <c r="D1791" t="s">
        <v>77</v>
      </c>
      <c r="E1791">
        <v>546.54685898399998</v>
      </c>
      <c r="F1791">
        <v>186.06</v>
      </c>
      <c r="G1791">
        <v>-31.1767268354271</v>
      </c>
      <c r="H1791">
        <v>-8.0271579200842194</v>
      </c>
      <c r="I1791">
        <v>-23.032764047469101</v>
      </c>
      <c r="J1791">
        <v>-6.6991856384792596</v>
      </c>
      <c r="K1791">
        <v>190.56078508549999</v>
      </c>
      <c r="L1791">
        <v>193.54109427584299</v>
      </c>
      <c r="M1791">
        <v>42.524498395335797</v>
      </c>
      <c r="N1791">
        <v>0.58461596739806498</v>
      </c>
      <c r="O1791">
        <v>24.664086853703001</v>
      </c>
      <c r="P1791">
        <v>20.5832793259883</v>
      </c>
      <c r="Q1791">
        <v>-0.115370364081363</v>
      </c>
    </row>
    <row r="1792" spans="1:17" hidden="1" x14ac:dyDescent="0.3">
      <c r="A1792" t="s">
        <v>3764</v>
      </c>
      <c r="B1792" t="s">
        <v>3765</v>
      </c>
      <c r="C1792" t="str">
        <f>IFERROR(VLOOKUP(Table1[[#This Row],[Ticker]],[1]!Table2[[Symbol]:[Industry]],2,FALSE),"-")</f>
        <v>-</v>
      </c>
      <c r="D1792" t="s">
        <v>127</v>
      </c>
      <c r="E1792">
        <v>545.06767369600004</v>
      </c>
      <c r="F1792">
        <v>54.32</v>
      </c>
      <c r="G1792">
        <v>39.617806300930098</v>
      </c>
      <c r="H1792">
        <v>3.43229821136338</v>
      </c>
      <c r="I1792">
        <v>-2.75535553778681</v>
      </c>
      <c r="J1792">
        <v>-2.0846503376805101</v>
      </c>
      <c r="K1792">
        <v>53.381861375303799</v>
      </c>
      <c r="L1792">
        <v>43.728855132749302</v>
      </c>
      <c r="M1792">
        <v>42.503022119360999</v>
      </c>
      <c r="N1792">
        <v>0.66148848418031103</v>
      </c>
      <c r="O1792">
        <v>38.070692194403499</v>
      </c>
      <c r="P1792">
        <v>107.6254180602</v>
      </c>
      <c r="Q1792">
        <v>0.14914004001856199</v>
      </c>
    </row>
    <row r="1793" spans="1:17" hidden="1" x14ac:dyDescent="0.3">
      <c r="A1793" t="s">
        <v>3766</v>
      </c>
      <c r="B1793" t="s">
        <v>3767</v>
      </c>
      <c r="C1793" t="str">
        <f>IFERROR(VLOOKUP(Table1[[#This Row],[Ticker]],[1]!Table2[[Symbol]:[Industry]],2,FALSE),"-")</f>
        <v>-</v>
      </c>
      <c r="D1793" t="s">
        <v>121</v>
      </c>
      <c r="E1793">
        <v>544.73175000000003</v>
      </c>
      <c r="F1793">
        <v>36315.449999999997</v>
      </c>
      <c r="G1793">
        <v>173.017464065593</v>
      </c>
      <c r="H1793">
        <v>11.750525199475501</v>
      </c>
      <c r="I1793">
        <v>74.561422237762997</v>
      </c>
      <c r="J1793">
        <v>17.091943243199101</v>
      </c>
      <c r="K1793">
        <v>29344.182988656801</v>
      </c>
      <c r="L1793">
        <v>21834.806400422902</v>
      </c>
      <c r="M1793">
        <v>73.325704865301006</v>
      </c>
      <c r="N1793">
        <v>1.0659588586595801</v>
      </c>
      <c r="O1793">
        <v>6.8415784466391001</v>
      </c>
      <c r="P1793">
        <v>270.13902337101098</v>
      </c>
      <c r="Q1793">
        <v>9.2038313520727E-2</v>
      </c>
    </row>
    <row r="1794" spans="1:17" hidden="1" x14ac:dyDescent="0.3">
      <c r="A1794" t="s">
        <v>3768</v>
      </c>
      <c r="B1794" t="s">
        <v>3769</v>
      </c>
      <c r="C1794" t="str">
        <f>IFERROR(VLOOKUP(Table1[[#This Row],[Ticker]],[1]!Table2[[Symbol]:[Industry]],2,FALSE),"-")</f>
        <v>-</v>
      </c>
      <c r="D1794" t="s">
        <v>305</v>
      </c>
      <c r="E1794">
        <v>544.68876</v>
      </c>
      <c r="F1794">
        <v>106.26</v>
      </c>
      <c r="G1794">
        <v>1.03834563470852</v>
      </c>
      <c r="H1794">
        <v>1.4866874940405499</v>
      </c>
      <c r="I1794">
        <v>-28.358354427756801</v>
      </c>
      <c r="J1794">
        <v>-3.0533919510229</v>
      </c>
      <c r="K1794">
        <v>109.12540377657299</v>
      </c>
      <c r="L1794">
        <v>108.433326224358</v>
      </c>
      <c r="M1794">
        <v>46.436900375555098</v>
      </c>
      <c r="N1794">
        <v>1.2283878244088899</v>
      </c>
      <c r="O1794">
        <v>64.502164502164504</v>
      </c>
      <c r="P1794">
        <v>60.7564296520423</v>
      </c>
    </row>
    <row r="1795" spans="1:17" hidden="1" x14ac:dyDescent="0.3">
      <c r="A1795" t="s">
        <v>3770</v>
      </c>
      <c r="B1795" t="s">
        <v>3771</v>
      </c>
      <c r="C1795" t="str">
        <f>IFERROR(VLOOKUP(Table1[[#This Row],[Ticker]],[1]!Table2[[Symbol]:[Industry]],2,FALSE),"-")</f>
        <v>-</v>
      </c>
      <c r="D1795" t="s">
        <v>204</v>
      </c>
      <c r="E1795">
        <v>540.93101535000005</v>
      </c>
      <c r="F1795">
        <v>4570.5</v>
      </c>
      <c r="G1795">
        <v>121.288338734899</v>
      </c>
      <c r="H1795">
        <v>30.841885483585699</v>
      </c>
      <c r="I1795">
        <v>30.214611398614998</v>
      </c>
      <c r="J1795">
        <v>-2.3283014273134701</v>
      </c>
      <c r="K1795">
        <v>3739.22328199307</v>
      </c>
      <c r="L1795">
        <v>2847.3177996414502</v>
      </c>
      <c r="M1795">
        <v>65.070759219177603</v>
      </c>
      <c r="N1795">
        <v>0.86817885298556996</v>
      </c>
      <c r="O1795">
        <v>4.4502789629143402</v>
      </c>
      <c r="P1795">
        <v>215.20689655172399</v>
      </c>
      <c r="Q1795">
        <v>0.117882764351309</v>
      </c>
    </row>
    <row r="1796" spans="1:17" hidden="1" x14ac:dyDescent="0.3">
      <c r="A1796" t="s">
        <v>3772</v>
      </c>
      <c r="B1796" t="s">
        <v>3773</v>
      </c>
      <c r="C1796" t="str">
        <f>IFERROR(VLOOKUP(Table1[[#This Row],[Ticker]],[1]!Table2[[Symbol]:[Industry]],2,FALSE),"-")</f>
        <v>-</v>
      </c>
      <c r="D1796" t="s">
        <v>573</v>
      </c>
      <c r="E1796">
        <v>540.74868920799997</v>
      </c>
      <c r="F1796">
        <v>123.76</v>
      </c>
      <c r="G1796">
        <v>-30.380047122654702</v>
      </c>
      <c r="H1796">
        <v>-3.7860897137011502</v>
      </c>
      <c r="I1796">
        <v>-13.753852430130999</v>
      </c>
      <c r="J1796">
        <v>2.1055322790091102</v>
      </c>
      <c r="K1796">
        <v>123.035391036965</v>
      </c>
      <c r="L1796">
        <v>123.50375599159</v>
      </c>
      <c r="M1796">
        <v>51.624595604808903</v>
      </c>
      <c r="N1796">
        <v>1.3259625093688701</v>
      </c>
      <c r="O1796">
        <v>26.858435681964998</v>
      </c>
      <c r="P1796">
        <v>21.870999507631701</v>
      </c>
      <c r="Q1796">
        <v>-3.5677620927495997E-2</v>
      </c>
    </row>
    <row r="1797" spans="1:17" hidden="1" x14ac:dyDescent="0.3">
      <c r="A1797" t="s">
        <v>3774</v>
      </c>
      <c r="B1797" t="s">
        <v>3775</v>
      </c>
      <c r="C1797" t="str">
        <f>IFERROR(VLOOKUP(Table1[[#This Row],[Ticker]],[1]!Table2[[Symbol]:[Industry]],2,FALSE),"-")</f>
        <v>-</v>
      </c>
      <c r="D1797" t="s">
        <v>950</v>
      </c>
      <c r="E1797">
        <v>539.39880000000005</v>
      </c>
      <c r="F1797">
        <v>269</v>
      </c>
      <c r="G1797">
        <v>-21.816414015108901</v>
      </c>
      <c r="H1797">
        <v>7.3794941603392497</v>
      </c>
      <c r="I1797">
        <v>-7.4907494745629899</v>
      </c>
      <c r="J1797">
        <v>-10.080134758076399</v>
      </c>
      <c r="K1797">
        <v>239.83198834272099</v>
      </c>
      <c r="L1797">
        <v>219.765188751925</v>
      </c>
      <c r="M1797">
        <v>57.186850844016398</v>
      </c>
      <c r="N1797">
        <v>1.99765899336714</v>
      </c>
      <c r="O1797">
        <v>4.0706319702601999</v>
      </c>
      <c r="P1797">
        <v>49.4444444444444</v>
      </c>
      <c r="Q1797">
        <v>0.13989436751950901</v>
      </c>
    </row>
    <row r="1798" spans="1:17" hidden="1" x14ac:dyDescent="0.3">
      <c r="A1798" t="s">
        <v>3776</v>
      </c>
      <c r="B1798" t="s">
        <v>3777</v>
      </c>
      <c r="C1798" t="str">
        <f>IFERROR(VLOOKUP(Table1[[#This Row],[Ticker]],[1]!Table2[[Symbol]:[Industry]],2,FALSE),"-")</f>
        <v>-</v>
      </c>
      <c r="D1798" t="s">
        <v>231</v>
      </c>
      <c r="E1798">
        <v>539.05499999999995</v>
      </c>
      <c r="F1798">
        <v>490.05</v>
      </c>
      <c r="G1798">
        <v>64.3597981876852</v>
      </c>
      <c r="H1798">
        <v>-18.800931523158798</v>
      </c>
      <c r="I1798">
        <v>50.936055814451699</v>
      </c>
      <c r="J1798">
        <v>-7.9964737969968702</v>
      </c>
      <c r="K1798">
        <v>534.23390593962904</v>
      </c>
      <c r="L1798">
        <v>435.24084209480498</v>
      </c>
      <c r="M1798">
        <v>29.616534780972302</v>
      </c>
      <c r="N1798">
        <v>0.53491286679297501</v>
      </c>
      <c r="O1798">
        <v>35.9044995408631</v>
      </c>
      <c r="P1798">
        <v>115.64356435643499</v>
      </c>
      <c r="Q1798">
        <v>0.21460236620141401</v>
      </c>
    </row>
    <row r="1799" spans="1:17" hidden="1" x14ac:dyDescent="0.3">
      <c r="A1799" t="s">
        <v>3778</v>
      </c>
      <c r="B1799" t="s">
        <v>3779</v>
      </c>
      <c r="C1799" t="str">
        <f>IFERROR(VLOOKUP(Table1[[#This Row],[Ticker]],[1]!Table2[[Symbol]:[Industry]],2,FALSE),"-")</f>
        <v>-</v>
      </c>
      <c r="D1799" t="s">
        <v>1518</v>
      </c>
      <c r="E1799">
        <v>536.54707825200001</v>
      </c>
      <c r="F1799">
        <v>99.18</v>
      </c>
      <c r="G1799">
        <v>-4.0430393324513796</v>
      </c>
      <c r="H1799">
        <v>3.0793602639544502</v>
      </c>
      <c r="I1799">
        <v>-0.70220073965330998</v>
      </c>
      <c r="J1799">
        <v>19.9018372764255</v>
      </c>
      <c r="K1799">
        <v>86.873243365843095</v>
      </c>
      <c r="L1799">
        <v>84.969828760109493</v>
      </c>
      <c r="M1799">
        <v>83.8955890388402</v>
      </c>
      <c r="N1799">
        <v>2.2480650813360499</v>
      </c>
      <c r="O1799">
        <v>14.9425287356321</v>
      </c>
      <c r="P1799">
        <v>55.454545454545404</v>
      </c>
      <c r="Q1799">
        <v>9.1683415076808994E-2</v>
      </c>
    </row>
    <row r="1800" spans="1:17" hidden="1" x14ac:dyDescent="0.3">
      <c r="A1800" t="s">
        <v>3780</v>
      </c>
      <c r="B1800" t="s">
        <v>3781</v>
      </c>
      <c r="C1800" t="str">
        <f>IFERROR(VLOOKUP(Table1[[#This Row],[Ticker]],[1]!Table2[[Symbol]:[Industry]],2,FALSE),"-")</f>
        <v>-</v>
      </c>
      <c r="D1800" t="s">
        <v>54</v>
      </c>
      <c r="E1800">
        <v>535.54122270000005</v>
      </c>
      <c r="F1800">
        <v>333</v>
      </c>
      <c r="G1800">
        <v>43.552441453468901</v>
      </c>
      <c r="H1800">
        <v>-11.141479687204001</v>
      </c>
      <c r="I1800">
        <v>-25.4553381765549</v>
      </c>
      <c r="J1800">
        <v>-3.2327569018423898</v>
      </c>
      <c r="K1800">
        <v>341.60271119103402</v>
      </c>
      <c r="L1800">
        <v>333.49870274134599</v>
      </c>
      <c r="M1800">
        <v>41.730804440098701</v>
      </c>
      <c r="N1800">
        <v>0.52023055827630704</v>
      </c>
      <c r="O1800">
        <v>41.141141141141098</v>
      </c>
      <c r="Q1800">
        <v>6.0887972583519002E-2</v>
      </c>
    </row>
    <row r="1801" spans="1:17" hidden="1" x14ac:dyDescent="0.3">
      <c r="A1801" t="s">
        <v>3782</v>
      </c>
      <c r="B1801" t="s">
        <v>3783</v>
      </c>
      <c r="C1801" t="str">
        <f>IFERROR(VLOOKUP(Table1[[#This Row],[Ticker]],[1]!Table2[[Symbol]:[Industry]],2,FALSE),"-")</f>
        <v>-</v>
      </c>
      <c r="D1801" t="s">
        <v>405</v>
      </c>
      <c r="E1801">
        <v>535.5</v>
      </c>
      <c r="F1801">
        <v>765</v>
      </c>
      <c r="G1801">
        <v>104.237304929492</v>
      </c>
      <c r="H1801">
        <v>-1.32877727487751</v>
      </c>
      <c r="I1801">
        <v>17.943225503971199</v>
      </c>
      <c r="J1801">
        <v>1.89449745791005</v>
      </c>
      <c r="K1801">
        <v>696.28630396971505</v>
      </c>
      <c r="L1801">
        <v>560.56481852650404</v>
      </c>
      <c r="M1801">
        <v>59.5229112364581</v>
      </c>
      <c r="N1801">
        <v>0.83001494209537896</v>
      </c>
      <c r="O1801">
        <v>5.0588235294117601</v>
      </c>
      <c r="P1801">
        <v>143.941326530612</v>
      </c>
      <c r="Q1801">
        <v>0.17021672022600401</v>
      </c>
    </row>
    <row r="1802" spans="1:17" hidden="1" x14ac:dyDescent="0.3">
      <c r="A1802" t="s">
        <v>3784</v>
      </c>
      <c r="B1802" t="s">
        <v>3785</v>
      </c>
      <c r="C1802" t="str">
        <f>IFERROR(VLOOKUP(Table1[[#This Row],[Ticker]],[1]!Table2[[Symbol]:[Industry]],2,FALSE),"-")</f>
        <v>-</v>
      </c>
      <c r="D1802" t="s">
        <v>54</v>
      </c>
      <c r="E1802">
        <v>534.92172000000005</v>
      </c>
      <c r="F1802">
        <v>149.88</v>
      </c>
      <c r="G1802">
        <v>-1.41355048197885</v>
      </c>
      <c r="H1802">
        <v>26.625843211129499</v>
      </c>
      <c r="I1802">
        <v>8.7944057434052905</v>
      </c>
      <c r="J1802">
        <v>-1.7955439305729299</v>
      </c>
      <c r="K1802">
        <v>126.72010137360201</v>
      </c>
      <c r="L1802">
        <v>119.702263659422</v>
      </c>
      <c r="M1802">
        <v>62.300842973571903</v>
      </c>
      <c r="N1802">
        <v>3.5432981472359302</v>
      </c>
      <c r="O1802">
        <v>7.4192687483319997</v>
      </c>
      <c r="P1802">
        <v>53.0949948927476</v>
      </c>
      <c r="Q1802">
        <v>6.4025905607065003E-2</v>
      </c>
    </row>
    <row r="1803" spans="1:17" hidden="1" x14ac:dyDescent="0.3">
      <c r="A1803" t="s">
        <v>3786</v>
      </c>
      <c r="B1803" t="s">
        <v>3787</v>
      </c>
      <c r="C1803" t="str">
        <f>IFERROR(VLOOKUP(Table1[[#This Row],[Ticker]],[1]!Table2[[Symbol]:[Industry]],2,FALSE),"-")</f>
        <v>-</v>
      </c>
      <c r="D1803" t="s">
        <v>21</v>
      </c>
      <c r="E1803">
        <v>534.27654280000002</v>
      </c>
      <c r="F1803">
        <v>364</v>
      </c>
      <c r="G1803">
        <v>-19.191710570561</v>
      </c>
      <c r="H1803">
        <v>-3.6885475655972102</v>
      </c>
      <c r="I1803">
        <v>26.878382458393499</v>
      </c>
      <c r="J1803">
        <v>-1.7120980421000001</v>
      </c>
      <c r="K1803">
        <v>367.41904199482201</v>
      </c>
      <c r="L1803">
        <v>325.48356064966401</v>
      </c>
      <c r="M1803">
        <v>48.017538012962198</v>
      </c>
      <c r="N1803">
        <v>0.87655420846728904</v>
      </c>
      <c r="O1803">
        <v>23.543956043956001</v>
      </c>
      <c r="P1803">
        <v>52.941176470588204</v>
      </c>
    </row>
    <row r="1804" spans="1:17" hidden="1" x14ac:dyDescent="0.3">
      <c r="A1804" t="s">
        <v>3788</v>
      </c>
      <c r="B1804" t="s">
        <v>3789</v>
      </c>
      <c r="C1804" t="str">
        <f>IFERROR(VLOOKUP(Table1[[#This Row],[Ticker]],[1]!Table2[[Symbol]:[Industry]],2,FALSE),"-")</f>
        <v>-</v>
      </c>
      <c r="D1804" t="s">
        <v>257</v>
      </c>
      <c r="E1804">
        <v>532.45424295299995</v>
      </c>
      <c r="F1804">
        <v>80.69</v>
      </c>
      <c r="G1804">
        <v>49.885025666692798</v>
      </c>
      <c r="H1804">
        <v>-4.78093547838502</v>
      </c>
      <c r="I1804">
        <v>9.1308226546428095</v>
      </c>
      <c r="J1804">
        <v>-7.4498172518822798</v>
      </c>
      <c r="K1804">
        <v>75.888204254829105</v>
      </c>
      <c r="L1804">
        <v>63.385647485329599</v>
      </c>
      <c r="M1804">
        <v>45.2480119383657</v>
      </c>
      <c r="N1804">
        <v>0.60072701622936697</v>
      </c>
      <c r="O1804">
        <v>15.875573181311101</v>
      </c>
      <c r="P1804">
        <v>109.52999220981501</v>
      </c>
      <c r="Q1804">
        <v>0.147402817863337</v>
      </c>
    </row>
    <row r="1805" spans="1:17" hidden="1" x14ac:dyDescent="0.3">
      <c r="A1805" t="s">
        <v>3790</v>
      </c>
      <c r="B1805" t="s">
        <v>3791</v>
      </c>
      <c r="C1805" t="str">
        <f>IFERROR(VLOOKUP(Table1[[#This Row],[Ticker]],[1]!Table2[[Symbol]:[Industry]],2,FALSE),"-")</f>
        <v>-</v>
      </c>
      <c r="D1805" t="s">
        <v>72</v>
      </c>
      <c r="E1805">
        <v>530.68360743000005</v>
      </c>
      <c r="F1805">
        <v>177.82</v>
      </c>
      <c r="G1805">
        <v>4.2899635779902399</v>
      </c>
      <c r="H1805">
        <v>-12.736242476676299</v>
      </c>
      <c r="I1805">
        <v>14.875823888717999</v>
      </c>
      <c r="J1805">
        <v>-3.7427763604377402</v>
      </c>
      <c r="K1805">
        <v>174.30346219547999</v>
      </c>
      <c r="L1805">
        <v>148.236920859858</v>
      </c>
      <c r="M1805">
        <v>38.274236403439197</v>
      </c>
      <c r="N1805">
        <v>0.12576847254670401</v>
      </c>
      <c r="O1805">
        <v>28.0508379259925</v>
      </c>
      <c r="P1805">
        <v>60.198198198198099</v>
      </c>
      <c r="Q1805">
        <v>5.6953042844333002E-2</v>
      </c>
    </row>
    <row r="1806" spans="1:17" hidden="1" x14ac:dyDescent="0.3">
      <c r="A1806" t="s">
        <v>3792</v>
      </c>
      <c r="B1806" t="s">
        <v>3793</v>
      </c>
      <c r="C1806" t="str">
        <f>IFERROR(VLOOKUP(Table1[[#This Row],[Ticker]],[1]!Table2[[Symbol]:[Industry]],2,FALSE),"-")</f>
        <v>-</v>
      </c>
      <c r="D1806" t="s">
        <v>21</v>
      </c>
      <c r="E1806">
        <v>530.02798408000001</v>
      </c>
      <c r="F1806">
        <v>16.100000000000001</v>
      </c>
      <c r="G1806">
        <v>-45.105488833411897</v>
      </c>
      <c r="H1806">
        <v>-5.8199245046664396</v>
      </c>
      <c r="I1806">
        <v>-16.5530796270398</v>
      </c>
      <c r="J1806">
        <v>-4.4507243925611801</v>
      </c>
      <c r="K1806">
        <v>16.769863866649199</v>
      </c>
      <c r="L1806">
        <v>17.394756191247101</v>
      </c>
      <c r="M1806">
        <v>34.479326862239901</v>
      </c>
      <c r="N1806">
        <v>1.0119605447873601</v>
      </c>
      <c r="O1806">
        <v>63.975155279502999</v>
      </c>
      <c r="P1806">
        <v>15.412186379928301</v>
      </c>
      <c r="Q1806">
        <v>2.1963832659572999E-2</v>
      </c>
    </row>
    <row r="1807" spans="1:17" hidden="1" x14ac:dyDescent="0.3">
      <c r="A1807" t="s">
        <v>3794</v>
      </c>
      <c r="B1807" t="s">
        <v>3795</v>
      </c>
      <c r="C1807" t="str">
        <f>IFERROR(VLOOKUP(Table1[[#This Row],[Ticker]],[1]!Table2[[Symbol]:[Industry]],2,FALSE),"-")</f>
        <v>-</v>
      </c>
      <c r="D1807" t="s">
        <v>127</v>
      </c>
      <c r="E1807">
        <v>529.99649999999997</v>
      </c>
      <c r="F1807">
        <v>373.5</v>
      </c>
      <c r="G1807">
        <v>7.2502654735879197</v>
      </c>
      <c r="H1807">
        <v>9.9098585328088902</v>
      </c>
      <c r="I1807">
        <v>36.201076597252701</v>
      </c>
      <c r="J1807">
        <v>-2.31601372648112</v>
      </c>
      <c r="K1807">
        <v>335.67038059186098</v>
      </c>
      <c r="L1807">
        <v>270.60531173796801</v>
      </c>
      <c r="M1807">
        <v>53.8640247924329</v>
      </c>
      <c r="N1807">
        <v>0.68427510642832801</v>
      </c>
      <c r="O1807">
        <v>14.912985274431</v>
      </c>
      <c r="P1807">
        <v>95.549738219895303</v>
      </c>
    </row>
    <row r="1808" spans="1:17" hidden="1" x14ac:dyDescent="0.3">
      <c r="A1808" t="s">
        <v>3796</v>
      </c>
      <c r="B1808" t="s">
        <v>3797</v>
      </c>
      <c r="C1808" t="str">
        <f>IFERROR(VLOOKUP(Table1[[#This Row],[Ticker]],[1]!Table2[[Symbol]:[Industry]],2,FALSE),"-")</f>
        <v>-</v>
      </c>
      <c r="D1808" t="s">
        <v>231</v>
      </c>
      <c r="E1808">
        <v>528.44825000000003</v>
      </c>
      <c r="F1808">
        <v>162.85</v>
      </c>
      <c r="G1808">
        <v>78.582391373275101</v>
      </c>
      <c r="H1808">
        <v>3.45821945458753</v>
      </c>
      <c r="I1808">
        <v>18.3703799055079</v>
      </c>
      <c r="J1808">
        <v>1.5953767346237999</v>
      </c>
      <c r="K1808">
        <v>152.36444013570701</v>
      </c>
      <c r="L1808">
        <v>130.392844665692</v>
      </c>
      <c r="M1808">
        <v>48.825047992406297</v>
      </c>
      <c r="N1808">
        <v>1.16275617335834</v>
      </c>
      <c r="O1808">
        <v>13.9269266195885</v>
      </c>
      <c r="P1808">
        <v>124.46588559614</v>
      </c>
      <c r="Q1808">
        <v>7.8574962396456005E-2</v>
      </c>
    </row>
    <row r="1809" spans="1:17" hidden="1" x14ac:dyDescent="0.3">
      <c r="A1809" t="s">
        <v>3798</v>
      </c>
      <c r="B1809" t="s">
        <v>3799</v>
      </c>
      <c r="C1809" t="str">
        <f>IFERROR(VLOOKUP(Table1[[#This Row],[Ticker]],[1]!Table2[[Symbol]:[Industry]],2,FALSE),"-")</f>
        <v>-</v>
      </c>
      <c r="D1809" t="s">
        <v>405</v>
      </c>
      <c r="E1809">
        <v>527.81306179499995</v>
      </c>
      <c r="F1809">
        <v>193.45</v>
      </c>
      <c r="G1809">
        <v>6.9383382947843897</v>
      </c>
      <c r="H1809">
        <v>-5.3600809079848197</v>
      </c>
      <c r="I1809">
        <v>-5.6371029811637703</v>
      </c>
      <c r="J1809">
        <v>-0.62923716177675104</v>
      </c>
      <c r="K1809">
        <v>188.80825060171099</v>
      </c>
      <c r="L1809">
        <v>174.42588653238101</v>
      </c>
      <c r="M1809">
        <v>48.017680267846004</v>
      </c>
      <c r="N1809">
        <v>1.11186233553155</v>
      </c>
      <c r="O1809">
        <v>8.0382527784957407</v>
      </c>
      <c r="P1809">
        <v>40.181159420289802</v>
      </c>
      <c r="Q1809">
        <v>2.7392220274453E-2</v>
      </c>
    </row>
    <row r="1810" spans="1:17" hidden="1" x14ac:dyDescent="0.3">
      <c r="A1810" t="s">
        <v>3800</v>
      </c>
      <c r="B1810" t="s">
        <v>3801</v>
      </c>
      <c r="C1810" t="str">
        <f>IFERROR(VLOOKUP(Table1[[#This Row],[Ticker]],[1]!Table2[[Symbol]:[Industry]],2,FALSE),"-")</f>
        <v>-</v>
      </c>
      <c r="D1810" t="s">
        <v>1852</v>
      </c>
      <c r="E1810">
        <v>527.27218221999999</v>
      </c>
      <c r="F1810">
        <v>259.7</v>
      </c>
      <c r="G1810">
        <v>-18.750008725247199</v>
      </c>
      <c r="H1810">
        <v>1.4550677095969999</v>
      </c>
      <c r="I1810">
        <v>-21.805474100991201</v>
      </c>
      <c r="J1810">
        <v>-7.9049212396826096</v>
      </c>
      <c r="K1810">
        <v>248.87596899084099</v>
      </c>
      <c r="L1810">
        <v>248.81027853389301</v>
      </c>
      <c r="M1810">
        <v>52.078695377132298</v>
      </c>
      <c r="N1810">
        <v>1.38840055896598</v>
      </c>
      <c r="O1810">
        <v>22.8340392760878</v>
      </c>
      <c r="P1810">
        <v>33.179487179487097</v>
      </c>
      <c r="Q1810">
        <v>-3.9225779205327001E-2</v>
      </c>
    </row>
    <row r="1811" spans="1:17" hidden="1" x14ac:dyDescent="0.3">
      <c r="A1811" t="s">
        <v>3802</v>
      </c>
      <c r="B1811" t="s">
        <v>3803</v>
      </c>
      <c r="C1811" t="str">
        <f>IFERROR(VLOOKUP(Table1[[#This Row],[Ticker]],[1]!Table2[[Symbol]:[Industry]],2,FALSE),"-")</f>
        <v>-</v>
      </c>
      <c r="D1811" t="s">
        <v>627</v>
      </c>
      <c r="E1811">
        <v>526.80624999999998</v>
      </c>
      <c r="F1811">
        <v>135.94999999999999</v>
      </c>
      <c r="G1811">
        <v>-19.761651362111799</v>
      </c>
      <c r="H1811">
        <v>-2.7987309292260201E-2</v>
      </c>
      <c r="I1811">
        <v>-8.9036253782469696</v>
      </c>
      <c r="J1811">
        <v>4.0452420048899196</v>
      </c>
      <c r="K1811">
        <v>126.115963762215</v>
      </c>
      <c r="L1811">
        <v>123.40164489073101</v>
      </c>
      <c r="M1811">
        <v>76.074249687778305</v>
      </c>
      <c r="N1811">
        <v>0.52816758669987496</v>
      </c>
      <c r="O1811">
        <v>13.7182787789628</v>
      </c>
      <c r="P1811">
        <v>34.271604938271501</v>
      </c>
      <c r="Q1811">
        <v>6.9355012100626001E-2</v>
      </c>
    </row>
    <row r="1812" spans="1:17" hidden="1" x14ac:dyDescent="0.3">
      <c r="A1812" t="s">
        <v>3804</v>
      </c>
      <c r="B1812" t="s">
        <v>3805</v>
      </c>
      <c r="C1812" t="str">
        <f>IFERROR(VLOOKUP(Table1[[#This Row],[Ticker]],[1]!Table2[[Symbol]:[Industry]],2,FALSE),"-")</f>
        <v>-</v>
      </c>
      <c r="D1812" t="s">
        <v>118</v>
      </c>
      <c r="E1812">
        <v>526.72270612499995</v>
      </c>
      <c r="F1812">
        <v>236.25</v>
      </c>
      <c r="G1812">
        <v>-44.156820087909402</v>
      </c>
      <c r="H1812">
        <v>0.62701388130063895</v>
      </c>
      <c r="I1812">
        <v>-19.985058644212099</v>
      </c>
      <c r="J1812">
        <v>3.12805450488991</v>
      </c>
      <c r="K1812">
        <v>231.55513492842101</v>
      </c>
      <c r="L1812">
        <v>250.22323788682701</v>
      </c>
      <c r="M1812">
        <v>83.576454688150903</v>
      </c>
      <c r="N1812">
        <v>0.31065989847715703</v>
      </c>
      <c r="O1812">
        <v>31.1111111111111</v>
      </c>
      <c r="P1812">
        <v>10.9154929577464</v>
      </c>
      <c r="Q1812">
        <v>0.158895140472913</v>
      </c>
    </row>
    <row r="1813" spans="1:17" hidden="1" x14ac:dyDescent="0.3">
      <c r="A1813" t="s">
        <v>3806</v>
      </c>
      <c r="B1813" t="s">
        <v>3807</v>
      </c>
      <c r="C1813" t="str">
        <f>IFERROR(VLOOKUP(Table1[[#This Row],[Ticker]],[1]!Table2[[Symbol]:[Industry]],2,FALSE),"-")</f>
        <v>-</v>
      </c>
      <c r="D1813" t="s">
        <v>127</v>
      </c>
      <c r="E1813">
        <v>525.43975</v>
      </c>
      <c r="F1813">
        <v>304.25</v>
      </c>
      <c r="G1813">
        <v>54.383922285812602</v>
      </c>
      <c r="H1813">
        <v>8.6548996552084994</v>
      </c>
      <c r="I1813">
        <v>7.5586493807793396</v>
      </c>
      <c r="J1813">
        <v>-5.8199790642732001E-2</v>
      </c>
      <c r="K1813">
        <v>265.58502870772298</v>
      </c>
      <c r="L1813">
        <v>233.19318455352399</v>
      </c>
      <c r="M1813">
        <v>67.698370679950301</v>
      </c>
      <c r="N1813">
        <v>1.2240118705132601</v>
      </c>
      <c r="O1813">
        <v>2.0377978635990099</v>
      </c>
      <c r="P1813">
        <v>121.756559766763</v>
      </c>
      <c r="Q1813">
        <v>0.129576645742426</v>
      </c>
    </row>
    <row r="1814" spans="1:17" hidden="1" x14ac:dyDescent="0.3">
      <c r="A1814" t="s">
        <v>3808</v>
      </c>
      <c r="B1814" t="s">
        <v>3809</v>
      </c>
      <c r="C1814" t="str">
        <f>IFERROR(VLOOKUP(Table1[[#This Row],[Ticker]],[1]!Table2[[Symbol]:[Industry]],2,FALSE),"-")</f>
        <v>-</v>
      </c>
      <c r="D1814" t="s">
        <v>776</v>
      </c>
      <c r="E1814">
        <v>523.28852247999998</v>
      </c>
      <c r="F1814">
        <v>358.55</v>
      </c>
      <c r="G1814">
        <v>-55.9393862916044</v>
      </c>
      <c r="H1814">
        <v>-6.3592715942599503</v>
      </c>
      <c r="I1814">
        <v>-16.316060404030299</v>
      </c>
      <c r="J1814">
        <v>-1.9227308354242101</v>
      </c>
      <c r="K1814">
        <v>383.68745771804498</v>
      </c>
      <c r="L1814">
        <v>395.705646148852</v>
      </c>
      <c r="M1814">
        <v>32.539166963692999</v>
      </c>
      <c r="N1814">
        <v>0.63991761344480202</v>
      </c>
      <c r="O1814">
        <v>39.4366197183098</v>
      </c>
      <c r="P1814">
        <v>18.725165562913901</v>
      </c>
      <c r="Q1814">
        <v>-1.0742580032149999E-3</v>
      </c>
    </row>
    <row r="1815" spans="1:17" hidden="1" x14ac:dyDescent="0.3">
      <c r="A1815" t="s">
        <v>3810</v>
      </c>
      <c r="B1815" t="s">
        <v>3811</v>
      </c>
      <c r="C1815" t="str">
        <f>IFERROR(VLOOKUP(Table1[[#This Row],[Ticker]],[1]!Table2[[Symbol]:[Industry]],2,FALSE),"-")</f>
        <v>-</v>
      </c>
      <c r="D1815" t="s">
        <v>257</v>
      </c>
      <c r="E1815">
        <v>522.36971800000003</v>
      </c>
      <c r="F1815">
        <v>82.42</v>
      </c>
      <c r="G1815">
        <v>-39.593902215441503</v>
      </c>
      <c r="H1815">
        <v>-1.4211437981934301</v>
      </c>
      <c r="I1815">
        <v>-20.040310351610898</v>
      </c>
      <c r="J1815">
        <v>-2.52877363676589</v>
      </c>
      <c r="K1815">
        <v>82.674360648888594</v>
      </c>
      <c r="L1815">
        <v>83.099528789666806</v>
      </c>
      <c r="M1815">
        <v>43.228112213664502</v>
      </c>
      <c r="N1815">
        <v>0.87625563687170605</v>
      </c>
      <c r="O1815">
        <v>51.358893472458099</v>
      </c>
      <c r="P1815">
        <v>17.742857142857101</v>
      </c>
      <c r="Q1815">
        <v>7.3004167083609997E-3</v>
      </c>
    </row>
    <row r="1816" spans="1:17" hidden="1" x14ac:dyDescent="0.3">
      <c r="A1816" t="s">
        <v>3812</v>
      </c>
      <c r="B1816" t="s">
        <v>3813</v>
      </c>
      <c r="C1816" t="str">
        <f>IFERROR(VLOOKUP(Table1[[#This Row],[Ticker]],[1]!Table2[[Symbol]:[Industry]],2,FALSE),"-")</f>
        <v>-</v>
      </c>
      <c r="D1816" t="s">
        <v>276</v>
      </c>
      <c r="E1816">
        <v>521.43057644999999</v>
      </c>
      <c r="F1816">
        <v>433.5</v>
      </c>
      <c r="G1816">
        <v>-17.380701743036099</v>
      </c>
      <c r="H1816">
        <v>9.2345571486228</v>
      </c>
      <c r="I1816">
        <v>28.938261749127602</v>
      </c>
      <c r="J1816">
        <v>3.8048642585094199</v>
      </c>
      <c r="K1816">
        <v>359.8280422249</v>
      </c>
      <c r="L1816">
        <v>319.44571739265098</v>
      </c>
      <c r="M1816">
        <v>87.287633652616293</v>
      </c>
      <c r="N1816">
        <v>0.66198753594165005</v>
      </c>
      <c r="O1816">
        <v>0</v>
      </c>
      <c r="P1816">
        <v>84.468085106382901</v>
      </c>
      <c r="Q1816">
        <v>-3.0670109645871999E-2</v>
      </c>
    </row>
    <row r="1817" spans="1:17" hidden="1" x14ac:dyDescent="0.3">
      <c r="A1817" t="s">
        <v>3814</v>
      </c>
      <c r="B1817" t="s">
        <v>3815</v>
      </c>
      <c r="C1817" t="str">
        <f>IFERROR(VLOOKUP(Table1[[#This Row],[Ticker]],[1]!Table2[[Symbol]:[Industry]],2,FALSE),"-")</f>
        <v>-</v>
      </c>
      <c r="D1817" t="s">
        <v>360</v>
      </c>
      <c r="E1817">
        <v>521.13080214000001</v>
      </c>
      <c r="F1817">
        <v>17.11</v>
      </c>
      <c r="G1817">
        <v>27.629941537561901</v>
      </c>
      <c r="H1817">
        <v>-18.8573063717967</v>
      </c>
      <c r="I1817">
        <v>-36.061388851287902</v>
      </c>
      <c r="J1817">
        <v>-5.8338502570148298</v>
      </c>
      <c r="K1817">
        <v>19.011152265030098</v>
      </c>
      <c r="L1817">
        <v>18.7944217101962</v>
      </c>
      <c r="M1817">
        <v>44.166635985256903</v>
      </c>
      <c r="N1817">
        <v>0.92312729743198096</v>
      </c>
      <c r="O1817">
        <v>68.030391583869104</v>
      </c>
      <c r="P1817">
        <v>75.487179487179404</v>
      </c>
      <c r="Q1817">
        <v>8.1945412976011003E-2</v>
      </c>
    </row>
    <row r="1818" spans="1:17" hidden="1" x14ac:dyDescent="0.3">
      <c r="A1818" t="s">
        <v>3816</v>
      </c>
      <c r="B1818" t="s">
        <v>3817</v>
      </c>
      <c r="C1818" t="str">
        <f>IFERROR(VLOOKUP(Table1[[#This Row],[Ticker]],[1]!Table2[[Symbol]:[Industry]],2,FALSE),"-")</f>
        <v>-</v>
      </c>
      <c r="D1818" t="s">
        <v>627</v>
      </c>
      <c r="E1818">
        <v>517.27674509999997</v>
      </c>
      <c r="F1818">
        <v>249.35</v>
      </c>
      <c r="G1818">
        <v>53.617330255301702</v>
      </c>
      <c r="H1818">
        <v>-10.181909348432599</v>
      </c>
      <c r="I1818">
        <v>24.612148537321001</v>
      </c>
      <c r="J1818">
        <v>-13.0014756964523</v>
      </c>
      <c r="K1818">
        <v>254.08649585436601</v>
      </c>
      <c r="L1818">
        <v>199.697442741961</v>
      </c>
      <c r="M1818">
        <v>43.568266775426203</v>
      </c>
      <c r="N1818">
        <v>0.73163607949934195</v>
      </c>
      <c r="O1818">
        <v>26.3084018447964</v>
      </c>
      <c r="P1818">
        <v>114.956896551724</v>
      </c>
    </row>
    <row r="1819" spans="1:17" hidden="1" x14ac:dyDescent="0.3">
      <c r="A1819" t="s">
        <v>3818</v>
      </c>
      <c r="B1819" t="s">
        <v>3819</v>
      </c>
      <c r="C1819" t="str">
        <f>IFERROR(VLOOKUP(Table1[[#This Row],[Ticker]],[1]!Table2[[Symbol]:[Industry]],2,FALSE),"-")</f>
        <v>-</v>
      </c>
      <c r="D1819" t="s">
        <v>54</v>
      </c>
      <c r="E1819">
        <v>516.91206299999999</v>
      </c>
      <c r="F1819">
        <v>406.55</v>
      </c>
      <c r="G1819">
        <v>-73.678948444989203</v>
      </c>
      <c r="H1819">
        <v>-6.3283705523211999</v>
      </c>
      <c r="I1819">
        <v>-30.142990861811999</v>
      </c>
      <c r="J1819">
        <v>0.123322220464996</v>
      </c>
      <c r="K1819">
        <v>433.65121317993601</v>
      </c>
      <c r="L1819">
        <v>503.80022549749799</v>
      </c>
      <c r="M1819">
        <v>45.2203570340996</v>
      </c>
      <c r="N1819">
        <v>0.47967605123435503</v>
      </c>
      <c r="O1819">
        <v>82.265404009346895</v>
      </c>
      <c r="P1819">
        <v>14.3761429174286</v>
      </c>
      <c r="Q1819">
        <v>-3.0127137338456001E-2</v>
      </c>
    </row>
    <row r="1820" spans="1:17" hidden="1" x14ac:dyDescent="0.3">
      <c r="A1820" t="s">
        <v>3820</v>
      </c>
      <c r="B1820" t="s">
        <v>3821</v>
      </c>
      <c r="C1820" t="str">
        <f>IFERROR(VLOOKUP(Table1[[#This Row],[Ticker]],[1]!Table2[[Symbol]:[Industry]],2,FALSE),"-")</f>
        <v>-</v>
      </c>
      <c r="D1820" t="s">
        <v>1351</v>
      </c>
      <c r="E1820">
        <v>514.18901548500003</v>
      </c>
      <c r="F1820">
        <v>38.67</v>
      </c>
      <c r="G1820">
        <v>-38.614336287078402</v>
      </c>
      <c r="H1820">
        <v>-4.8702788092189202</v>
      </c>
      <c r="I1820">
        <v>-18.3663317919858</v>
      </c>
      <c r="J1820">
        <v>2.10686245190979</v>
      </c>
      <c r="K1820">
        <v>39.337385792251197</v>
      </c>
      <c r="L1820">
        <v>40.945066687415697</v>
      </c>
      <c r="M1820">
        <v>56.075982518154298</v>
      </c>
      <c r="N1820">
        <v>0.97036684819177599</v>
      </c>
      <c r="O1820">
        <v>34.678044996121002</v>
      </c>
      <c r="P1820">
        <v>17.181818181818102</v>
      </c>
      <c r="Q1820">
        <v>-5.4124077361080002E-3</v>
      </c>
    </row>
    <row r="1821" spans="1:17" hidden="1" x14ac:dyDescent="0.3">
      <c r="A1821" t="s">
        <v>3822</v>
      </c>
      <c r="B1821" t="s">
        <v>3823</v>
      </c>
      <c r="C1821" t="str">
        <f>IFERROR(VLOOKUP(Table1[[#This Row],[Ticker]],[1]!Table2[[Symbol]:[Industry]],2,FALSE),"-")</f>
        <v>-</v>
      </c>
      <c r="D1821" t="s">
        <v>1799</v>
      </c>
      <c r="E1821">
        <v>513.56534399999998</v>
      </c>
      <c r="F1821">
        <v>378.2</v>
      </c>
      <c r="G1821">
        <v>-55.653712275898499</v>
      </c>
      <c r="H1821">
        <v>-1.8020961791458201</v>
      </c>
      <c r="I1821">
        <v>-40.383024802894198</v>
      </c>
      <c r="J1821">
        <v>-2.2093256868033699</v>
      </c>
      <c r="K1821">
        <v>399.890616357863</v>
      </c>
      <c r="L1821">
        <v>418.135954671663</v>
      </c>
      <c r="M1821">
        <v>39.552395539719903</v>
      </c>
      <c r="N1821">
        <v>0.55869754784058501</v>
      </c>
      <c r="O1821">
        <v>52.829190904283401</v>
      </c>
      <c r="P1821">
        <v>20.3883495145631</v>
      </c>
    </row>
    <row r="1822" spans="1:17" hidden="1" x14ac:dyDescent="0.3">
      <c r="A1822" t="s">
        <v>3824</v>
      </c>
      <c r="B1822" t="s">
        <v>3825</v>
      </c>
      <c r="C1822" t="str">
        <f>IFERROR(VLOOKUP(Table1[[#This Row],[Ticker]],[1]!Table2[[Symbol]:[Industry]],2,FALSE),"-")</f>
        <v>-</v>
      </c>
      <c r="D1822" t="s">
        <v>51</v>
      </c>
      <c r="E1822">
        <v>512.48684246400001</v>
      </c>
      <c r="F1822">
        <v>43.84</v>
      </c>
      <c r="G1822">
        <v>-60.089853534909302</v>
      </c>
      <c r="H1822">
        <v>-7.3006712499752302</v>
      </c>
      <c r="I1822">
        <v>-49.470040780764201</v>
      </c>
      <c r="J1822">
        <v>-11.9419475043526</v>
      </c>
      <c r="K1822">
        <v>49.370267386945898</v>
      </c>
      <c r="L1822">
        <v>58.525405963606502</v>
      </c>
      <c r="M1822">
        <v>29.247165599700899</v>
      </c>
      <c r="N1822">
        <v>0.48716846177543199</v>
      </c>
      <c r="O1822">
        <v>98.677007299270002</v>
      </c>
      <c r="P1822">
        <v>2.4777933613838199</v>
      </c>
      <c r="Q1822">
        <v>-7.2495840664416999E-2</v>
      </c>
    </row>
    <row r="1823" spans="1:17" hidden="1" x14ac:dyDescent="0.3">
      <c r="A1823" t="s">
        <v>3826</v>
      </c>
      <c r="B1823" t="s">
        <v>3827</v>
      </c>
      <c r="C1823" t="str">
        <f>IFERROR(VLOOKUP(Table1[[#This Row],[Ticker]],[1]!Table2[[Symbol]:[Industry]],2,FALSE),"-")</f>
        <v>-</v>
      </c>
      <c r="D1823" t="s">
        <v>1665</v>
      </c>
      <c r="E1823">
        <v>511.89135894399902</v>
      </c>
      <c r="F1823">
        <v>34.24</v>
      </c>
      <c r="G1823">
        <v>896.57876327511406</v>
      </c>
      <c r="H1823">
        <v>-24.542355919405502</v>
      </c>
      <c r="I1823">
        <v>175.74125245079401</v>
      </c>
      <c r="J1823">
        <v>-19.057557005901401</v>
      </c>
      <c r="K1823">
        <v>36.2315240160884</v>
      </c>
      <c r="L1823">
        <v>21.9172135818323</v>
      </c>
      <c r="M1823">
        <v>21.798611725631201</v>
      </c>
      <c r="N1823">
        <v>1.65186490066995</v>
      </c>
      <c r="O1823">
        <v>31.074766355140099</v>
      </c>
      <c r="P1823">
        <v>1205.87276856417</v>
      </c>
      <c r="Q1823">
        <v>0.21899638750159001</v>
      </c>
    </row>
    <row r="1824" spans="1:17" hidden="1" x14ac:dyDescent="0.3">
      <c r="A1824" t="s">
        <v>3828</v>
      </c>
      <c r="B1824" t="s">
        <v>3829</v>
      </c>
      <c r="C1824" t="str">
        <f>IFERROR(VLOOKUP(Table1[[#This Row],[Ticker]],[1]!Table2[[Symbol]:[Industry]],2,FALSE),"-")</f>
        <v>-</v>
      </c>
      <c r="D1824" t="s">
        <v>257</v>
      </c>
      <c r="E1824">
        <v>510.857775</v>
      </c>
      <c r="F1824">
        <v>1275.55</v>
      </c>
      <c r="G1824">
        <v>-3.8425672732854999</v>
      </c>
      <c r="H1824">
        <v>-14.262732094954099</v>
      </c>
      <c r="I1824">
        <v>-23.582834712391598</v>
      </c>
      <c r="J1824">
        <v>-2.9104070335716199</v>
      </c>
      <c r="K1824">
        <v>1349.34043557471</v>
      </c>
      <c r="L1824">
        <v>1320.95887601352</v>
      </c>
      <c r="M1824">
        <v>41.527153384674598</v>
      </c>
      <c r="N1824">
        <v>0.45072356734709501</v>
      </c>
      <c r="O1824">
        <v>30.214417310179901</v>
      </c>
      <c r="P1824">
        <v>31.499999999999901</v>
      </c>
      <c r="Q1824">
        <v>7.4549366782647994E-2</v>
      </c>
    </row>
    <row r="1825" spans="1:17" hidden="1" x14ac:dyDescent="0.3">
      <c r="A1825" t="s">
        <v>3830</v>
      </c>
      <c r="B1825" t="s">
        <v>3831</v>
      </c>
      <c r="C1825" t="str">
        <f>IFERROR(VLOOKUP(Table1[[#This Row],[Ticker]],[1]!Table2[[Symbol]:[Industry]],2,FALSE),"-")</f>
        <v>-</v>
      </c>
      <c r="D1825" t="s">
        <v>357</v>
      </c>
      <c r="E1825">
        <v>509.13128499999999</v>
      </c>
      <c r="F1825">
        <v>51.43</v>
      </c>
      <c r="G1825">
        <v>35.038422871378501</v>
      </c>
      <c r="H1825">
        <v>24.6175029133504</v>
      </c>
      <c r="I1825">
        <v>0.19705047579078999</v>
      </c>
      <c r="J1825">
        <v>13.5384441152795</v>
      </c>
      <c r="K1825">
        <v>44.509191209319397</v>
      </c>
      <c r="L1825">
        <v>42.508622975978</v>
      </c>
      <c r="M1825">
        <v>62.7333088630796</v>
      </c>
      <c r="N1825">
        <v>2.5665338886738298</v>
      </c>
      <c r="O1825">
        <v>26.190939140579399</v>
      </c>
      <c r="P1825">
        <v>66.440129449838196</v>
      </c>
      <c r="Q1825">
        <v>6.0592400121141997E-2</v>
      </c>
    </row>
    <row r="1826" spans="1:17" hidden="1" x14ac:dyDescent="0.3">
      <c r="A1826" t="s">
        <v>3832</v>
      </c>
      <c r="B1826" t="s">
        <v>3833</v>
      </c>
      <c r="C1826" t="str">
        <f>IFERROR(VLOOKUP(Table1[[#This Row],[Ticker]],[1]!Table2[[Symbol]:[Industry]],2,FALSE),"-")</f>
        <v>-</v>
      </c>
      <c r="D1826" t="s">
        <v>1481</v>
      </c>
      <c r="E1826">
        <v>508.63127255000001</v>
      </c>
      <c r="F1826">
        <v>469.9</v>
      </c>
      <c r="G1826">
        <v>1.2415883060384401</v>
      </c>
      <c r="H1826">
        <v>-0.94354169015654699</v>
      </c>
      <c r="I1826">
        <v>45.870223167405001</v>
      </c>
      <c r="J1826">
        <v>-3.3775418061559801</v>
      </c>
      <c r="K1826">
        <v>423.39017029566799</v>
      </c>
      <c r="L1826">
        <v>347.192211808156</v>
      </c>
      <c r="M1826">
        <v>55.349896811831897</v>
      </c>
      <c r="N1826">
        <v>0.29048518910328203</v>
      </c>
      <c r="O1826">
        <v>10.6618429453075</v>
      </c>
      <c r="P1826">
        <v>113.59090909090899</v>
      </c>
      <c r="Q1826">
        <v>0.15842666793544199</v>
      </c>
    </row>
    <row r="1827" spans="1:17" hidden="1" x14ac:dyDescent="0.3">
      <c r="A1827" t="s">
        <v>3834</v>
      </c>
      <c r="B1827" t="s">
        <v>3835</v>
      </c>
      <c r="C1827" t="str">
        <f>IFERROR(VLOOKUP(Table1[[#This Row],[Ticker]],[1]!Table2[[Symbol]:[Industry]],2,FALSE),"-")</f>
        <v>-</v>
      </c>
      <c r="D1827" t="s">
        <v>127</v>
      </c>
      <c r="E1827">
        <v>507.26339999999999</v>
      </c>
      <c r="F1827">
        <v>19.05</v>
      </c>
      <c r="G1827">
        <v>171.51720245946399</v>
      </c>
      <c r="H1827">
        <v>-6.6525001832022204</v>
      </c>
      <c r="I1827">
        <v>-14.2556020433471</v>
      </c>
      <c r="J1827">
        <v>-2.6789957802319</v>
      </c>
      <c r="K1827">
        <v>19.436617965457302</v>
      </c>
      <c r="L1827">
        <v>16.755799130423998</v>
      </c>
      <c r="M1827">
        <v>48.4607371953118</v>
      </c>
      <c r="N1827">
        <v>1.32141160488697</v>
      </c>
      <c r="O1827">
        <v>28.6089238845144</v>
      </c>
      <c r="P1827">
        <v>217.5</v>
      </c>
      <c r="Q1827">
        <v>0.14566634986198401</v>
      </c>
    </row>
    <row r="1828" spans="1:17" hidden="1" x14ac:dyDescent="0.3">
      <c r="A1828" t="s">
        <v>3836</v>
      </c>
      <c r="B1828" t="s">
        <v>3837</v>
      </c>
      <c r="C1828" t="str">
        <f>IFERROR(VLOOKUP(Table1[[#This Row],[Ticker]],[1]!Table2[[Symbol]:[Industry]],2,FALSE),"-")</f>
        <v>-</v>
      </c>
      <c r="D1828" t="s">
        <v>2686</v>
      </c>
      <c r="E1828">
        <v>504.57135599999998</v>
      </c>
      <c r="F1828">
        <v>257.55</v>
      </c>
      <c r="G1828">
        <v>15.0326805522954</v>
      </c>
      <c r="H1828">
        <v>-6.3249114253653103</v>
      </c>
      <c r="I1828">
        <v>-24.455110616607001</v>
      </c>
      <c r="J1828">
        <v>-6.8576597808243598</v>
      </c>
      <c r="K1828">
        <v>258.26895691669802</v>
      </c>
      <c r="L1828">
        <v>234.96601231650001</v>
      </c>
      <c r="M1828">
        <v>31.790179712993002</v>
      </c>
      <c r="N1828">
        <v>1.14929903165197</v>
      </c>
      <c r="O1828">
        <v>19.976703552708098</v>
      </c>
      <c r="P1828">
        <v>61.220657276995297</v>
      </c>
      <c r="Q1828">
        <v>0.172533967840106</v>
      </c>
    </row>
    <row r="1829" spans="1:17" hidden="1" x14ac:dyDescent="0.3">
      <c r="A1829" t="s">
        <v>3838</v>
      </c>
      <c r="B1829" t="s">
        <v>3839</v>
      </c>
      <c r="C1829" t="str">
        <f>IFERROR(VLOOKUP(Table1[[#This Row],[Ticker]],[1]!Table2[[Symbol]:[Industry]],2,FALSE),"-")</f>
        <v>-</v>
      </c>
      <c r="D1829" t="s">
        <v>273</v>
      </c>
      <c r="E1829">
        <v>504.44739922500003</v>
      </c>
      <c r="F1829">
        <v>454.75</v>
      </c>
      <c r="G1829">
        <v>-58.321807502482599</v>
      </c>
      <c r="H1829">
        <v>-13.8990886733907</v>
      </c>
      <c r="I1829">
        <v>-38.270275931646601</v>
      </c>
      <c r="J1829">
        <v>-3.7101628589948801</v>
      </c>
      <c r="K1829">
        <v>494.602462837573</v>
      </c>
      <c r="L1829">
        <v>520.37179377757798</v>
      </c>
      <c r="M1829">
        <v>36.535937863181402</v>
      </c>
      <c r="N1829">
        <v>0.52348399823147296</v>
      </c>
      <c r="O1829">
        <v>88.180318856514504</v>
      </c>
      <c r="P1829">
        <v>19.060086398743302</v>
      </c>
      <c r="Q1829">
        <v>0.24915640818163201</v>
      </c>
    </row>
    <row r="1830" spans="1:17" hidden="1" x14ac:dyDescent="0.3">
      <c r="A1830" t="s">
        <v>3840</v>
      </c>
      <c r="B1830" t="s">
        <v>3841</v>
      </c>
      <c r="C1830" t="str">
        <f>IFERROR(VLOOKUP(Table1[[#This Row],[Ticker]],[1]!Table2[[Symbol]:[Industry]],2,FALSE),"-")</f>
        <v>-</v>
      </c>
      <c r="D1830" t="s">
        <v>627</v>
      </c>
      <c r="E1830">
        <v>504.13590106800001</v>
      </c>
      <c r="F1830">
        <v>147.27000000000001</v>
      </c>
      <c r="G1830">
        <v>-44.294216180459799</v>
      </c>
      <c r="H1830">
        <v>-15.534337969406</v>
      </c>
      <c r="I1830">
        <v>-20.627976854528399</v>
      </c>
      <c r="J1830">
        <v>-3.3776108442536898</v>
      </c>
      <c r="K1830">
        <v>153.32087220860399</v>
      </c>
      <c r="L1830">
        <v>152.095292850682</v>
      </c>
      <c r="M1830">
        <v>42.145811345234499</v>
      </c>
      <c r="N1830">
        <v>0.74993906740282601</v>
      </c>
      <c r="O1830">
        <v>23.983160181978601</v>
      </c>
      <c r="P1830">
        <v>10.6877113866967</v>
      </c>
      <c r="Q1830">
        <v>4.7548181040389E-2</v>
      </c>
    </row>
    <row r="1831" spans="1:17" hidden="1" x14ac:dyDescent="0.3">
      <c r="A1831" t="s">
        <v>3842</v>
      </c>
      <c r="B1831" t="s">
        <v>3843</v>
      </c>
      <c r="C1831" t="str">
        <f>IFERROR(VLOOKUP(Table1[[#This Row],[Ticker]],[1]!Table2[[Symbol]:[Industry]],2,FALSE),"-")</f>
        <v>-</v>
      </c>
      <c r="D1831" t="s">
        <v>222</v>
      </c>
      <c r="E1831">
        <v>503.928</v>
      </c>
      <c r="F1831">
        <v>233.3</v>
      </c>
      <c r="G1831">
        <v>-11.247474531505</v>
      </c>
      <c r="H1831">
        <v>24.2383078612582</v>
      </c>
      <c r="I1831">
        <v>16.542926528841502</v>
      </c>
      <c r="J1831">
        <v>-8.3795632504890296</v>
      </c>
      <c r="K1831">
        <v>212.86348210213501</v>
      </c>
      <c r="L1831">
        <v>195.20196874623301</v>
      </c>
      <c r="M1831">
        <v>47.322653193891902</v>
      </c>
      <c r="N1831">
        <v>1.09583580519573</v>
      </c>
      <c r="O1831">
        <v>13.5876553793399</v>
      </c>
      <c r="P1831">
        <v>46.729559748427597</v>
      </c>
      <c r="Q1831">
        <v>-3.9951745508583998E-2</v>
      </c>
    </row>
    <row r="1832" spans="1:17" hidden="1" x14ac:dyDescent="0.3">
      <c r="A1832" t="s">
        <v>3844</v>
      </c>
      <c r="B1832" t="s">
        <v>3845</v>
      </c>
      <c r="C1832" t="str">
        <f>IFERROR(VLOOKUP(Table1[[#This Row],[Ticker]],[1]!Table2[[Symbol]:[Industry]],2,FALSE),"-")</f>
        <v>-</v>
      </c>
      <c r="D1832" t="s">
        <v>627</v>
      </c>
      <c r="E1832">
        <v>502.48362696999999</v>
      </c>
      <c r="F1832">
        <v>189.85</v>
      </c>
      <c r="G1832">
        <v>-18.945044740049699</v>
      </c>
      <c r="H1832">
        <v>-8.1267715038211392</v>
      </c>
      <c r="I1832">
        <v>-7.0171848986394902</v>
      </c>
      <c r="J1832">
        <v>-0.93571285167281704</v>
      </c>
      <c r="K1832">
        <v>183.82351380352799</v>
      </c>
      <c r="L1832">
        <v>176.52840697200099</v>
      </c>
      <c r="M1832">
        <v>53.025145773277401</v>
      </c>
      <c r="N1832">
        <v>0.98467375185714301</v>
      </c>
      <c r="O1832">
        <v>20.832235975770299</v>
      </c>
      <c r="P1832">
        <v>40.007374631268398</v>
      </c>
      <c r="Q1832">
        <v>9.2210654452716007E-2</v>
      </c>
    </row>
    <row r="1833" spans="1:17" hidden="1" x14ac:dyDescent="0.3">
      <c r="A1833" t="s">
        <v>3846</v>
      </c>
      <c r="B1833" t="s">
        <v>3847</v>
      </c>
      <c r="C1833" t="str">
        <f>IFERROR(VLOOKUP(Table1[[#This Row],[Ticker]],[1]!Table2[[Symbol]:[Industry]],2,FALSE),"-")</f>
        <v>-</v>
      </c>
      <c r="D1833" t="s">
        <v>132</v>
      </c>
      <c r="E1833">
        <v>500.99266599999999</v>
      </c>
      <c r="F1833">
        <v>323.60000000000002</v>
      </c>
      <c r="G1833">
        <v>-11.531112462201699</v>
      </c>
      <c r="H1833">
        <v>-2.40959754247922</v>
      </c>
      <c r="I1833">
        <v>73.983697771369606</v>
      </c>
      <c r="J1833">
        <v>-6.3669307458475402</v>
      </c>
      <c r="K1833">
        <v>328.28647937108701</v>
      </c>
      <c r="L1833">
        <v>266.14552836803199</v>
      </c>
      <c r="M1833">
        <v>34.964068153577699</v>
      </c>
      <c r="N1833">
        <v>0.46047978943872803</v>
      </c>
      <c r="O1833">
        <v>23.825710754017202</v>
      </c>
      <c r="P1833">
        <v>146.08365019011401</v>
      </c>
    </row>
    <row r="1834" spans="1:17" hidden="1" x14ac:dyDescent="0.3">
      <c r="A1834" t="s">
        <v>3848</v>
      </c>
      <c r="B1834" t="s">
        <v>3849</v>
      </c>
      <c r="C1834" t="str">
        <f>IFERROR(VLOOKUP(Table1[[#This Row],[Ticker]],[1]!Table2[[Symbol]:[Industry]],2,FALSE),"-")</f>
        <v>-</v>
      </c>
      <c r="D1834" t="s">
        <v>305</v>
      </c>
      <c r="E1834">
        <v>500.81545249999999</v>
      </c>
      <c r="F1834">
        <v>626.45000000000005</v>
      </c>
      <c r="G1834">
        <v>21.195709188922599</v>
      </c>
      <c r="H1834">
        <v>-0.74003787227291695</v>
      </c>
      <c r="I1834">
        <v>-12.107009198469299</v>
      </c>
      <c r="J1834">
        <v>-10.4241548473194</v>
      </c>
      <c r="K1834">
        <v>630.69918401428504</v>
      </c>
      <c r="L1834">
        <v>572.41912908352299</v>
      </c>
      <c r="M1834">
        <v>38.567162712435902</v>
      </c>
      <c r="N1834">
        <v>1.4297204501207801</v>
      </c>
      <c r="O1834">
        <v>24.670763827919199</v>
      </c>
      <c r="P1834">
        <v>78.348754448398594</v>
      </c>
      <c r="Q1834">
        <v>0.18669879452997201</v>
      </c>
    </row>
    <row r="1835" spans="1:17" hidden="1" x14ac:dyDescent="0.3">
      <c r="A1835" t="s">
        <v>3850</v>
      </c>
      <c r="B1835" t="s">
        <v>3851</v>
      </c>
      <c r="C1835" t="str">
        <f>IFERROR(VLOOKUP(Table1[[#This Row],[Ticker]],[1]!Table2[[Symbol]:[Industry]],2,FALSE),"-")</f>
        <v>-</v>
      </c>
      <c r="D1835" t="s">
        <v>54</v>
      </c>
      <c r="E1835">
        <v>499.80534999999998</v>
      </c>
      <c r="F1835">
        <v>115.03</v>
      </c>
      <c r="G1835">
        <v>-60.080831916128901</v>
      </c>
      <c r="H1835">
        <v>-14.3949284068701</v>
      </c>
      <c r="I1835">
        <v>-46.256872968162703</v>
      </c>
      <c r="J1835">
        <v>3.15916561600103</v>
      </c>
      <c r="K1835">
        <v>126.94342061455001</v>
      </c>
      <c r="L1835">
        <v>155.795219246611</v>
      </c>
      <c r="M1835">
        <v>49.435841285657403</v>
      </c>
      <c r="N1835">
        <v>1.4030209653764301</v>
      </c>
      <c r="O1835">
        <v>86.864296270538105</v>
      </c>
      <c r="P1835">
        <v>14.8003992015968</v>
      </c>
    </row>
    <row r="1836" spans="1:17" hidden="1" x14ac:dyDescent="0.3">
      <c r="A1836" t="s">
        <v>3852</v>
      </c>
      <c r="B1836" t="s">
        <v>3853</v>
      </c>
      <c r="C1836" t="str">
        <f>IFERROR(VLOOKUP(Table1[[#This Row],[Ticker]],[1]!Table2[[Symbol]:[Industry]],2,FALSE),"-")</f>
        <v>-</v>
      </c>
      <c r="D1836" t="s">
        <v>21</v>
      </c>
      <c r="E1836">
        <v>498.99571020000002</v>
      </c>
      <c r="F1836">
        <v>71.55</v>
      </c>
      <c r="G1836">
        <v>0.85495252233987096</v>
      </c>
      <c r="H1836">
        <v>-6.6615205385701799</v>
      </c>
      <c r="I1836">
        <v>-24.626931922449</v>
      </c>
      <c r="J1836">
        <v>2.5910581678935798</v>
      </c>
      <c r="K1836">
        <v>72.230409429477405</v>
      </c>
      <c r="L1836">
        <v>67.6479246809226</v>
      </c>
      <c r="M1836">
        <v>53.635864530911199</v>
      </c>
      <c r="N1836">
        <v>0.94248876349201105</v>
      </c>
      <c r="O1836">
        <v>26.415094339622598</v>
      </c>
      <c r="P1836">
        <v>93.117408906882602</v>
      </c>
      <c r="Q1836">
        <v>0.18693010707187099</v>
      </c>
    </row>
    <row r="1837" spans="1:17" hidden="1" x14ac:dyDescent="0.3">
      <c r="A1837" t="s">
        <v>3854</v>
      </c>
      <c r="B1837" t="s">
        <v>3855</v>
      </c>
      <c r="C1837" t="str">
        <f>IFERROR(VLOOKUP(Table1[[#This Row],[Ticker]],[1]!Table2[[Symbol]:[Industry]],2,FALSE),"-")</f>
        <v>-</v>
      </c>
      <c r="D1837" t="s">
        <v>54</v>
      </c>
      <c r="E1837">
        <v>497.79817350000002</v>
      </c>
      <c r="F1837">
        <v>1127.95</v>
      </c>
      <c r="G1837">
        <v>30.496366583070799</v>
      </c>
      <c r="H1837">
        <v>17.757369193494402</v>
      </c>
      <c r="I1837">
        <v>29.592657335054898</v>
      </c>
      <c r="J1837">
        <v>-1.7466550572191</v>
      </c>
      <c r="K1837">
        <v>950.86067979805205</v>
      </c>
      <c r="L1837">
        <v>826.68924229814797</v>
      </c>
      <c r="M1837">
        <v>69.163382173216107</v>
      </c>
      <c r="N1837">
        <v>1.11429529135719</v>
      </c>
      <c r="O1837">
        <v>6.2103816658539701</v>
      </c>
      <c r="P1837">
        <v>92.187766229340596</v>
      </c>
      <c r="Q1837">
        <v>8.7063257383132003E-2</v>
      </c>
    </row>
    <row r="1838" spans="1:17" hidden="1" x14ac:dyDescent="0.3">
      <c r="A1838" t="s">
        <v>3856</v>
      </c>
      <c r="B1838" t="s">
        <v>3857</v>
      </c>
      <c r="C1838" t="str">
        <f>IFERROR(VLOOKUP(Table1[[#This Row],[Ticker]],[1]!Table2[[Symbol]:[Industry]],2,FALSE),"-")</f>
        <v>-</v>
      </c>
      <c r="D1838" t="s">
        <v>127</v>
      </c>
      <c r="E1838">
        <v>497.75693124999998</v>
      </c>
      <c r="F1838">
        <v>170.9</v>
      </c>
      <c r="G1838">
        <v>800.76197571323905</v>
      </c>
      <c r="H1838">
        <v>10.171759287051</v>
      </c>
      <c r="I1838">
        <v>7.9452883345961398</v>
      </c>
      <c r="J1838">
        <v>5.1595961469454297</v>
      </c>
      <c r="K1838">
        <v>163.260532770124</v>
      </c>
      <c r="L1838">
        <v>128.06207882595299</v>
      </c>
      <c r="M1838">
        <v>55.152247977514001</v>
      </c>
      <c r="N1838">
        <v>1.0077216909968201</v>
      </c>
      <c r="O1838">
        <v>24.488004681100001</v>
      </c>
      <c r="P1838">
        <v>830.827886710239</v>
      </c>
      <c r="Q1838">
        <v>0.18015410056909001</v>
      </c>
    </row>
    <row r="1839" spans="1:17" hidden="1" x14ac:dyDescent="0.3">
      <c r="A1839" t="s">
        <v>3858</v>
      </c>
      <c r="B1839" t="s">
        <v>3859</v>
      </c>
      <c r="C1839" t="str">
        <f>IFERROR(VLOOKUP(Table1[[#This Row],[Ticker]],[1]!Table2[[Symbol]:[Industry]],2,FALSE),"-")</f>
        <v>-</v>
      </c>
      <c r="D1839" t="s">
        <v>640</v>
      </c>
      <c r="E1839">
        <v>496.92996870000002</v>
      </c>
      <c r="F1839">
        <v>651.45000000000005</v>
      </c>
      <c r="G1839">
        <v>100.944727300872</v>
      </c>
      <c r="H1839">
        <v>-5.4088461171059397</v>
      </c>
      <c r="I1839">
        <v>44.110259156514203</v>
      </c>
      <c r="J1839">
        <v>-4.5113589050428002</v>
      </c>
      <c r="K1839">
        <v>654.08427369777996</v>
      </c>
      <c r="L1839">
        <v>509.81023883752198</v>
      </c>
      <c r="M1839">
        <v>37.928960797804699</v>
      </c>
      <c r="N1839">
        <v>0.72313038363095195</v>
      </c>
      <c r="O1839">
        <v>12.3954255890705</v>
      </c>
      <c r="P1839">
        <v>177.27175994892499</v>
      </c>
      <c r="Q1839">
        <v>0.17199498830347601</v>
      </c>
    </row>
    <row r="1840" spans="1:17" hidden="1" x14ac:dyDescent="0.3">
      <c r="A1840" t="s">
        <v>3860</v>
      </c>
      <c r="B1840" t="s">
        <v>3861</v>
      </c>
      <c r="C1840" t="str">
        <f>IFERROR(VLOOKUP(Table1[[#This Row],[Ticker]],[1]!Table2[[Symbol]:[Industry]],2,FALSE),"-")</f>
        <v>-</v>
      </c>
      <c r="D1840" t="s">
        <v>1731</v>
      </c>
      <c r="E1840">
        <v>494.60399999999998</v>
      </c>
      <c r="F1840">
        <v>198</v>
      </c>
      <c r="G1840">
        <v>319.93408900299897</v>
      </c>
      <c r="H1840">
        <v>12.2812695569145</v>
      </c>
      <c r="I1840">
        <v>27.764681439313598</v>
      </c>
      <c r="J1840">
        <v>-0.65199798854839597</v>
      </c>
      <c r="K1840">
        <v>172.03228869415099</v>
      </c>
      <c r="L1840">
        <v>126.71413379508699</v>
      </c>
      <c r="M1840">
        <v>65.281564801314005</v>
      </c>
      <c r="N1840">
        <v>0.440073558807068</v>
      </c>
      <c r="O1840">
        <v>2.52525252525253</v>
      </c>
      <c r="P1840">
        <v>382.92682926829201</v>
      </c>
      <c r="Q1840">
        <v>0.20623618650285799</v>
      </c>
    </row>
    <row r="1841" spans="1:17" hidden="1" x14ac:dyDescent="0.3">
      <c r="A1841" t="s">
        <v>3862</v>
      </c>
      <c r="B1841" t="s">
        <v>3863</v>
      </c>
      <c r="C1841" t="str">
        <f>IFERROR(VLOOKUP(Table1[[#This Row],[Ticker]],[1]!Table2[[Symbol]:[Industry]],2,FALSE),"-")</f>
        <v>-</v>
      </c>
      <c r="D1841" t="s">
        <v>989</v>
      </c>
      <c r="E1841">
        <v>493.88952486400001</v>
      </c>
      <c r="F1841">
        <v>126.26</v>
      </c>
      <c r="G1841">
        <v>-7.0654239049399097</v>
      </c>
      <c r="H1841">
        <v>11.627546296294099</v>
      </c>
      <c r="I1841">
        <v>13.743196861628499</v>
      </c>
      <c r="J1841">
        <v>7.2106468812348901</v>
      </c>
      <c r="K1841">
        <v>114.74867171961699</v>
      </c>
      <c r="L1841">
        <v>105.806770794261</v>
      </c>
      <c r="M1841">
        <v>67.2398617320639</v>
      </c>
      <c r="N1841">
        <v>1.39335524131847</v>
      </c>
      <c r="O1841">
        <v>8.5062569301441506</v>
      </c>
      <c r="P1841">
        <v>51.390887290167797</v>
      </c>
      <c r="Q1841">
        <v>4.4148784953130002E-2</v>
      </c>
    </row>
    <row r="1842" spans="1:17" hidden="1" x14ac:dyDescent="0.3">
      <c r="A1842" t="s">
        <v>3864</v>
      </c>
      <c r="B1842" t="s">
        <v>3865</v>
      </c>
      <c r="C1842" t="str">
        <f>IFERROR(VLOOKUP(Table1[[#This Row],[Ticker]],[1]!Table2[[Symbol]:[Industry]],2,FALSE),"-")</f>
        <v>-</v>
      </c>
      <c r="D1842" t="s">
        <v>204</v>
      </c>
      <c r="E1842">
        <v>491.53050768000003</v>
      </c>
      <c r="F1842">
        <v>30.4</v>
      </c>
      <c r="G1842">
        <v>12.992912532411401</v>
      </c>
      <c r="H1842">
        <v>-0.65559355895898996</v>
      </c>
      <c r="I1842">
        <v>-31.3495270007488</v>
      </c>
      <c r="J1842">
        <v>-19.655021120637201</v>
      </c>
      <c r="K1842">
        <v>28.952645070472698</v>
      </c>
      <c r="L1842">
        <v>28.749465029069501</v>
      </c>
      <c r="M1842">
        <v>49.567437905096199</v>
      </c>
      <c r="N1842">
        <v>2.4560440881045702</v>
      </c>
      <c r="O1842">
        <v>75.986842105263094</v>
      </c>
      <c r="P1842">
        <v>67.955801104972295</v>
      </c>
      <c r="Q1842">
        <v>4.5860591608610002E-2</v>
      </c>
    </row>
    <row r="1843" spans="1:17" hidden="1" x14ac:dyDescent="0.3">
      <c r="A1843" t="s">
        <v>3866</v>
      </c>
      <c r="B1843" t="s">
        <v>3867</v>
      </c>
      <c r="C1843" t="str">
        <f>IFERROR(VLOOKUP(Table1[[#This Row],[Ticker]],[1]!Table2[[Symbol]:[Industry]],2,FALSE),"-")</f>
        <v>-</v>
      </c>
      <c r="D1843" t="s">
        <v>54</v>
      </c>
      <c r="E1843">
        <v>491.44932724799997</v>
      </c>
      <c r="F1843">
        <v>64.13</v>
      </c>
      <c r="G1843">
        <v>51.297211174945303</v>
      </c>
      <c r="H1843">
        <v>-5.4719576131994003</v>
      </c>
      <c r="I1843">
        <v>3.5549963721246098</v>
      </c>
      <c r="J1843">
        <v>6.2034214995664696</v>
      </c>
      <c r="K1843">
        <v>61.312258084070898</v>
      </c>
      <c r="L1843">
        <v>51.534482610030402</v>
      </c>
      <c r="M1843">
        <v>48.616059204264999</v>
      </c>
      <c r="N1843">
        <v>0.57318414655379701</v>
      </c>
      <c r="O1843">
        <v>21.160143458599698</v>
      </c>
      <c r="P1843">
        <v>100.40624999999901</v>
      </c>
      <c r="Q1843">
        <v>7.4471905963540003E-2</v>
      </c>
    </row>
    <row r="1844" spans="1:17" hidden="1" x14ac:dyDescent="0.3">
      <c r="A1844" t="s">
        <v>3868</v>
      </c>
      <c r="B1844" t="s">
        <v>3869</v>
      </c>
      <c r="C1844" t="str">
        <f>IFERROR(VLOOKUP(Table1[[#This Row],[Ticker]],[1]!Table2[[Symbol]:[Industry]],2,FALSE),"-")</f>
        <v>-</v>
      </c>
      <c r="D1844" t="s">
        <v>21</v>
      </c>
      <c r="E1844">
        <v>491.14699200000001</v>
      </c>
      <c r="F1844">
        <v>246.75</v>
      </c>
      <c r="G1844">
        <v>102.38816342598599</v>
      </c>
      <c r="H1844">
        <v>-11.2140730911227</v>
      </c>
      <c r="I1844">
        <v>73.971552926035798</v>
      </c>
      <c r="J1844">
        <v>-5.3546007413627601</v>
      </c>
      <c r="K1844">
        <v>245.90959419463701</v>
      </c>
      <c r="L1844">
        <v>187.33475341226901</v>
      </c>
      <c r="M1844">
        <v>33.674559609031299</v>
      </c>
      <c r="N1844">
        <v>0.95240965030491198</v>
      </c>
      <c r="O1844">
        <v>15.951367781155</v>
      </c>
      <c r="P1844">
        <v>162.5</v>
      </c>
      <c r="Q1844">
        <v>5.3688836614943003E-2</v>
      </c>
    </row>
    <row r="1845" spans="1:17" hidden="1" x14ac:dyDescent="0.3">
      <c r="A1845" t="s">
        <v>3870</v>
      </c>
      <c r="B1845" t="s">
        <v>3871</v>
      </c>
      <c r="C1845" t="str">
        <f>IFERROR(VLOOKUP(Table1[[#This Row],[Ticker]],[1]!Table2[[Symbol]:[Industry]],2,FALSE),"-")</f>
        <v>-</v>
      </c>
      <c r="D1845" t="s">
        <v>1518</v>
      </c>
      <c r="E1845">
        <v>490.875</v>
      </c>
      <c r="F1845">
        <v>327.25</v>
      </c>
      <c r="G1845">
        <v>698.83479822285699</v>
      </c>
      <c r="H1845">
        <v>137.86904623775899</v>
      </c>
      <c r="I1845">
        <v>448.55311840928198</v>
      </c>
      <c r="J1845">
        <v>26.490976542950001</v>
      </c>
      <c r="K1845">
        <v>178.1790365491</v>
      </c>
      <c r="L1845">
        <v>106.56736401142</v>
      </c>
      <c r="M1845">
        <v>100</v>
      </c>
      <c r="N1845">
        <v>1.2801945455867001</v>
      </c>
      <c r="O1845">
        <v>0</v>
      </c>
      <c r="P1845">
        <v>728.90070921985796</v>
      </c>
    </row>
    <row r="1846" spans="1:17" hidden="1" x14ac:dyDescent="0.3">
      <c r="A1846" t="s">
        <v>3872</v>
      </c>
      <c r="B1846" t="s">
        <v>3873</v>
      </c>
      <c r="C1846" t="str">
        <f>IFERROR(VLOOKUP(Table1[[#This Row],[Ticker]],[1]!Table2[[Symbol]:[Industry]],2,FALSE),"-")</f>
        <v>-</v>
      </c>
      <c r="D1846" t="s">
        <v>1210</v>
      </c>
      <c r="E1846">
        <v>490.02445226399999</v>
      </c>
      <c r="F1846">
        <v>126.96</v>
      </c>
      <c r="G1846">
        <v>-17.011592208042099</v>
      </c>
      <c r="H1846">
        <v>-5.4767984859494403</v>
      </c>
      <c r="I1846">
        <v>-24.609534566847</v>
      </c>
      <c r="J1846">
        <v>-3.45485428722183</v>
      </c>
      <c r="K1846">
        <v>130.413453479303</v>
      </c>
      <c r="L1846">
        <v>126.75584341598901</v>
      </c>
      <c r="M1846">
        <v>38.9992475312743</v>
      </c>
      <c r="N1846">
        <v>0.58807004560694498</v>
      </c>
      <c r="O1846">
        <v>36.932892249527399</v>
      </c>
      <c r="P1846">
        <v>28.762677484787002</v>
      </c>
      <c r="Q1846">
        <v>2.4807462372697001E-2</v>
      </c>
    </row>
    <row r="1847" spans="1:17" hidden="1" x14ac:dyDescent="0.3">
      <c r="A1847" t="s">
        <v>3874</v>
      </c>
      <c r="B1847" t="s">
        <v>3875</v>
      </c>
      <c r="C1847" t="str">
        <f>IFERROR(VLOOKUP(Table1[[#This Row],[Ticker]],[1]!Table2[[Symbol]:[Industry]],2,FALSE),"-")</f>
        <v>-</v>
      </c>
      <c r="D1847" t="s">
        <v>405</v>
      </c>
      <c r="E1847">
        <v>489.67345884600002</v>
      </c>
      <c r="F1847">
        <v>25.74</v>
      </c>
      <c r="G1847">
        <v>-34.591133548929101</v>
      </c>
      <c r="H1847">
        <v>-2.3463746175148201</v>
      </c>
      <c r="I1847">
        <v>-20.436900769800999</v>
      </c>
      <c r="J1847">
        <v>-7.7386121617767403</v>
      </c>
      <c r="K1847">
        <v>25.7212034468238</v>
      </c>
      <c r="L1847">
        <v>25.6066759692057</v>
      </c>
      <c r="M1847">
        <v>43.701596468605203</v>
      </c>
      <c r="N1847">
        <v>0.608204914960364</v>
      </c>
      <c r="O1847">
        <v>41.6472416472416</v>
      </c>
      <c r="P1847">
        <v>15.2709359605911</v>
      </c>
      <c r="Q1847">
        <v>3.3016359347811997E-2</v>
      </c>
    </row>
    <row r="1848" spans="1:17" hidden="1" x14ac:dyDescent="0.3">
      <c r="A1848" t="s">
        <v>3876</v>
      </c>
      <c r="B1848" t="s">
        <v>3877</v>
      </c>
      <c r="C1848" t="str">
        <f>IFERROR(VLOOKUP(Table1[[#This Row],[Ticker]],[1]!Table2[[Symbol]:[Industry]],2,FALSE),"-")</f>
        <v>-</v>
      </c>
      <c r="D1848" t="s">
        <v>156</v>
      </c>
      <c r="E1848">
        <v>486.38800844999997</v>
      </c>
      <c r="F1848">
        <v>65.489999999999995</v>
      </c>
      <c r="G1848">
        <v>183.28337129965001</v>
      </c>
      <c r="H1848">
        <v>-3.5927055697552102</v>
      </c>
      <c r="I1848">
        <v>46.189187964144701</v>
      </c>
      <c r="J1848">
        <v>-2.62221410600801</v>
      </c>
      <c r="K1848">
        <v>62.006706360793402</v>
      </c>
      <c r="L1848">
        <v>48.511187137422397</v>
      </c>
      <c r="M1848">
        <v>60.601108234608098</v>
      </c>
      <c r="N1848">
        <v>1.15097941862831</v>
      </c>
      <c r="O1848">
        <v>11.268896014658701</v>
      </c>
      <c r="P1848">
        <v>242.87958115183201</v>
      </c>
      <c r="Q1848">
        <v>0.130827855787606</v>
      </c>
    </row>
    <row r="1849" spans="1:17" hidden="1" x14ac:dyDescent="0.3">
      <c r="A1849" t="s">
        <v>3878</v>
      </c>
      <c r="B1849" t="s">
        <v>3879</v>
      </c>
      <c r="C1849" t="str">
        <f>IFERROR(VLOOKUP(Table1[[#This Row],[Ticker]],[1]!Table2[[Symbol]:[Industry]],2,FALSE),"-")</f>
        <v>-</v>
      </c>
      <c r="D1849" t="s">
        <v>627</v>
      </c>
      <c r="E1849">
        <v>486.039935808</v>
      </c>
      <c r="F1849">
        <v>60.48</v>
      </c>
      <c r="G1849">
        <v>-20.401359773065501</v>
      </c>
      <c r="H1849">
        <v>-6.1902635673132096</v>
      </c>
      <c r="I1849">
        <v>-18.1640270112682</v>
      </c>
      <c r="J1849">
        <v>-4.9925804157449996</v>
      </c>
      <c r="K1849">
        <v>60.690948342560603</v>
      </c>
      <c r="L1849">
        <v>58.745647076726101</v>
      </c>
      <c r="M1849">
        <v>36.732160115909103</v>
      </c>
      <c r="N1849">
        <v>0.59680464100257302</v>
      </c>
      <c r="O1849">
        <v>23.842592592592599</v>
      </c>
      <c r="P1849">
        <v>21.2024048096192</v>
      </c>
      <c r="Q1849">
        <v>-3.6736420221557001E-2</v>
      </c>
    </row>
    <row r="1850" spans="1:17" hidden="1" x14ac:dyDescent="0.3">
      <c r="A1850" t="s">
        <v>3880</v>
      </c>
      <c r="B1850" t="s">
        <v>3881</v>
      </c>
      <c r="C1850" t="str">
        <f>IFERROR(VLOOKUP(Table1[[#This Row],[Ticker]],[1]!Table2[[Symbol]:[Industry]],2,FALSE),"-")</f>
        <v>-</v>
      </c>
      <c r="D1850" t="s">
        <v>989</v>
      </c>
      <c r="E1850">
        <v>485.39552448000001</v>
      </c>
      <c r="F1850">
        <v>58.56</v>
      </c>
      <c r="G1850">
        <v>-28.838598983171401</v>
      </c>
      <c r="H1850">
        <v>-3.4786096484053899</v>
      </c>
      <c r="I1850">
        <v>-15.7652445088943</v>
      </c>
      <c r="J1850">
        <v>1.8983515345928901</v>
      </c>
      <c r="K1850">
        <v>57.093524338159497</v>
      </c>
      <c r="L1850">
        <v>56.001838346254999</v>
      </c>
      <c r="M1850">
        <v>73.150517219976095</v>
      </c>
      <c r="N1850">
        <v>0.736674949072185</v>
      </c>
      <c r="O1850">
        <v>22.438524590163901</v>
      </c>
      <c r="P1850">
        <v>23.2842105263157</v>
      </c>
      <c r="Q1850">
        <v>5.4042984685997997E-2</v>
      </c>
    </row>
    <row r="1851" spans="1:17" hidden="1" x14ac:dyDescent="0.3">
      <c r="A1851" t="s">
        <v>3882</v>
      </c>
      <c r="B1851" t="s">
        <v>3883</v>
      </c>
      <c r="C1851" t="str">
        <f>IFERROR(VLOOKUP(Table1[[#This Row],[Ticker]],[1]!Table2[[Symbol]:[Industry]],2,FALSE),"-")</f>
        <v>-</v>
      </c>
      <c r="D1851" t="s">
        <v>72</v>
      </c>
      <c r="E1851">
        <v>483.47078865999998</v>
      </c>
      <c r="F1851">
        <v>678.1</v>
      </c>
      <c r="G1851">
        <v>22.590550056579101</v>
      </c>
      <c r="H1851">
        <v>0.79662713144189001</v>
      </c>
      <c r="I1851">
        <v>1.6417289980624901</v>
      </c>
      <c r="J1851">
        <v>1.8357468125822201</v>
      </c>
      <c r="K1851">
        <v>636.25599450376899</v>
      </c>
      <c r="L1851">
        <v>566.44951259666504</v>
      </c>
      <c r="M1851">
        <v>57.855963501698</v>
      </c>
      <c r="N1851">
        <v>2.7942542991159001</v>
      </c>
      <c r="O1851">
        <v>12.225335496239399</v>
      </c>
      <c r="P1851">
        <v>83.245507363869706</v>
      </c>
      <c r="Q1851">
        <v>6.2981763532623997E-2</v>
      </c>
    </row>
    <row r="1852" spans="1:17" hidden="1" x14ac:dyDescent="0.3">
      <c r="A1852" t="s">
        <v>3884</v>
      </c>
      <c r="B1852" t="s">
        <v>3885</v>
      </c>
      <c r="C1852" t="str">
        <f>IFERROR(VLOOKUP(Table1[[#This Row],[Ticker]],[1]!Table2[[Symbol]:[Industry]],2,FALSE),"-")</f>
        <v>-</v>
      </c>
      <c r="D1852" t="s">
        <v>72</v>
      </c>
      <c r="E1852">
        <v>482.21665899999999</v>
      </c>
      <c r="F1852">
        <v>134.65</v>
      </c>
      <c r="G1852">
        <v>254.31890202041299</v>
      </c>
      <c r="H1852">
        <v>6.00623342228723</v>
      </c>
      <c r="I1852">
        <v>203.41661444346499</v>
      </c>
      <c r="J1852">
        <v>-6.7146833916042299</v>
      </c>
      <c r="K1852">
        <v>130.88267895969699</v>
      </c>
      <c r="L1852">
        <v>89.931685889819803</v>
      </c>
      <c r="M1852">
        <v>39.500189236299498</v>
      </c>
      <c r="N1852">
        <v>0.68692224695852599</v>
      </c>
      <c r="O1852">
        <v>16.7471221685852</v>
      </c>
      <c r="P1852">
        <v>284.38481301741302</v>
      </c>
      <c r="Q1852">
        <v>0.13054259668723101</v>
      </c>
    </row>
    <row r="1853" spans="1:17" hidden="1" x14ac:dyDescent="0.3">
      <c r="A1853" t="s">
        <v>3886</v>
      </c>
      <c r="B1853" t="s">
        <v>3887</v>
      </c>
      <c r="C1853" t="str">
        <f>IFERROR(VLOOKUP(Table1[[#This Row],[Ticker]],[1]!Table2[[Symbol]:[Industry]],2,FALSE),"-")</f>
        <v>-</v>
      </c>
      <c r="D1853" t="s">
        <v>741</v>
      </c>
      <c r="E1853">
        <v>481.92970355999898</v>
      </c>
      <c r="F1853">
        <v>29.01</v>
      </c>
      <c r="G1853">
        <v>1.0231084336368399</v>
      </c>
      <c r="H1853">
        <v>-0.24165661870626901</v>
      </c>
      <c r="I1853">
        <v>0.80444062657058801</v>
      </c>
      <c r="J1853">
        <v>1.2422200027861301</v>
      </c>
      <c r="K1853">
        <v>27.9228138054802</v>
      </c>
      <c r="L1853">
        <v>25.8620371833645</v>
      </c>
      <c r="M1853">
        <v>56.344784633490001</v>
      </c>
      <c r="N1853">
        <v>1.5077109786533101</v>
      </c>
      <c r="O1853">
        <v>3.4470872113064401</v>
      </c>
      <c r="P1853">
        <v>45.05</v>
      </c>
      <c r="Q1853">
        <v>3.3094991646369998E-3</v>
      </c>
    </row>
    <row r="1854" spans="1:17" hidden="1" x14ac:dyDescent="0.3">
      <c r="A1854" t="s">
        <v>3888</v>
      </c>
      <c r="B1854" t="s">
        <v>3889</v>
      </c>
      <c r="C1854" t="str">
        <f>IFERROR(VLOOKUP(Table1[[#This Row],[Ticker]],[1]!Table2[[Symbol]:[Industry]],2,FALSE),"-")</f>
        <v>-</v>
      </c>
      <c r="D1854" t="s">
        <v>138</v>
      </c>
      <c r="E1854">
        <v>480.95374576</v>
      </c>
      <c r="F1854">
        <v>34.119999999999997</v>
      </c>
      <c r="G1854">
        <v>107.152632049357</v>
      </c>
      <c r="H1854">
        <v>-8.5245357390624807</v>
      </c>
      <c r="I1854">
        <v>-4.1245395779514302</v>
      </c>
      <c r="J1854">
        <v>2.8445035910518</v>
      </c>
      <c r="K1854">
        <v>38.177650812131802</v>
      </c>
      <c r="L1854">
        <v>32.0897573598658</v>
      </c>
      <c r="M1854">
        <v>42.783949322465702</v>
      </c>
      <c r="N1854">
        <v>2.3481964163952602</v>
      </c>
      <c r="O1854">
        <v>55.363423212192203</v>
      </c>
      <c r="P1854">
        <v>158.48484848484799</v>
      </c>
      <c r="Q1854">
        <v>1.4841064485227999E-2</v>
      </c>
    </row>
    <row r="1855" spans="1:17" hidden="1" x14ac:dyDescent="0.3">
      <c r="A1855" t="s">
        <v>3890</v>
      </c>
      <c r="B1855" t="s">
        <v>3891</v>
      </c>
      <c r="C1855" t="str">
        <f>IFERROR(VLOOKUP(Table1[[#This Row],[Ticker]],[1]!Table2[[Symbol]:[Industry]],2,FALSE),"-")</f>
        <v>-</v>
      </c>
      <c r="D1855" t="s">
        <v>21</v>
      </c>
      <c r="E1855">
        <v>480.87</v>
      </c>
      <c r="F1855">
        <v>369.9</v>
      </c>
      <c r="G1855">
        <v>115.388634457545</v>
      </c>
      <c r="H1855">
        <v>-16.246372832724798</v>
      </c>
      <c r="I1855">
        <v>53.886825407275801</v>
      </c>
      <c r="J1855">
        <v>-8.7354502379957601</v>
      </c>
      <c r="K1855">
        <v>361.09528054967001</v>
      </c>
      <c r="L1855">
        <v>264.44795690693201</v>
      </c>
      <c r="M1855">
        <v>25.4611000341596</v>
      </c>
      <c r="N1855">
        <v>0.26622297189641397</v>
      </c>
      <c r="O1855">
        <v>23.736144904028102</v>
      </c>
      <c r="Q1855">
        <v>0.17478462884274801</v>
      </c>
    </row>
    <row r="1856" spans="1:17" hidden="1" x14ac:dyDescent="0.3">
      <c r="A1856" t="s">
        <v>3892</v>
      </c>
      <c r="B1856" t="s">
        <v>3893</v>
      </c>
      <c r="C1856" t="str">
        <f>IFERROR(VLOOKUP(Table1[[#This Row],[Ticker]],[1]!Table2[[Symbol]:[Industry]],2,FALSE),"-")</f>
        <v>-</v>
      </c>
      <c r="D1856" t="s">
        <v>180</v>
      </c>
      <c r="E1856">
        <v>480.69</v>
      </c>
      <c r="F1856">
        <v>196.2</v>
      </c>
      <c r="G1856">
        <v>1.30335582589891</v>
      </c>
      <c r="H1856">
        <v>-0.207772976575198</v>
      </c>
      <c r="I1856">
        <v>3.5134658216886998</v>
      </c>
      <c r="J1856">
        <v>0.46651604335145602</v>
      </c>
      <c r="K1856">
        <v>194.90248469938999</v>
      </c>
      <c r="L1856">
        <v>180.92769538846801</v>
      </c>
      <c r="M1856">
        <v>57.008479983958203</v>
      </c>
      <c r="N1856">
        <v>0.40990190777786301</v>
      </c>
      <c r="O1856">
        <v>17.227319062181401</v>
      </c>
      <c r="P1856">
        <v>50.807071483474203</v>
      </c>
      <c r="Q1856">
        <v>9.4784498144537002E-2</v>
      </c>
    </row>
    <row r="1857" spans="1:17" hidden="1" x14ac:dyDescent="0.3">
      <c r="A1857" t="s">
        <v>3894</v>
      </c>
      <c r="B1857" t="s">
        <v>3895</v>
      </c>
      <c r="C1857" t="str">
        <f>IFERROR(VLOOKUP(Table1[[#This Row],[Ticker]],[1]!Table2[[Symbol]:[Industry]],2,FALSE),"-")</f>
        <v>-</v>
      </c>
      <c r="D1857" t="s">
        <v>384</v>
      </c>
      <c r="E1857">
        <v>480.57547349999999</v>
      </c>
      <c r="F1857">
        <v>581.54999999999995</v>
      </c>
      <c r="G1857">
        <v>25.138252333664202</v>
      </c>
      <c r="H1857">
        <v>1.3017999247502701</v>
      </c>
      <c r="I1857">
        <v>-9.5644078462348592</v>
      </c>
      <c r="J1857">
        <v>-4.4692012398612704</v>
      </c>
      <c r="K1857">
        <v>581.68445027072596</v>
      </c>
      <c r="L1857">
        <v>514.46769971136496</v>
      </c>
      <c r="M1857">
        <v>41.261207327363699</v>
      </c>
      <c r="N1857">
        <v>0.43691618997665599</v>
      </c>
      <c r="O1857">
        <v>10.9104978075831</v>
      </c>
      <c r="P1857">
        <v>78.938461538461496</v>
      </c>
      <c r="Q1857">
        <v>4.9782883604922001E-2</v>
      </c>
    </row>
    <row r="1858" spans="1:17" hidden="1" x14ac:dyDescent="0.3">
      <c r="A1858" t="s">
        <v>3896</v>
      </c>
      <c r="B1858" t="s">
        <v>3897</v>
      </c>
      <c r="C1858" t="str">
        <f>IFERROR(VLOOKUP(Table1[[#This Row],[Ticker]],[1]!Table2[[Symbol]:[Industry]],2,FALSE),"-")</f>
        <v>-</v>
      </c>
      <c r="D1858" t="s">
        <v>535</v>
      </c>
      <c r="E1858">
        <v>480.5</v>
      </c>
      <c r="F1858">
        <v>480.5</v>
      </c>
      <c r="G1858">
        <v>38.4335568994168</v>
      </c>
      <c r="H1858">
        <v>16.8030530575823</v>
      </c>
      <c r="I1858">
        <v>24.7780176738435</v>
      </c>
      <c r="J1858">
        <v>-5.851983575078</v>
      </c>
      <c r="K1858">
        <v>417.21152972587799</v>
      </c>
      <c r="L1858">
        <v>364.292225824588</v>
      </c>
      <c r="M1858">
        <v>57.610126509588497</v>
      </c>
      <c r="N1858">
        <v>1.9023965686697799</v>
      </c>
      <c r="O1858">
        <v>19.458896982310002</v>
      </c>
      <c r="P1858">
        <v>91.358024691357997</v>
      </c>
      <c r="Q1858">
        <v>8.0102791599726997E-2</v>
      </c>
    </row>
    <row r="1859" spans="1:17" hidden="1" x14ac:dyDescent="0.3">
      <c r="A1859" t="s">
        <v>3898</v>
      </c>
      <c r="B1859" t="s">
        <v>3899</v>
      </c>
      <c r="C1859" t="str">
        <f>IFERROR(VLOOKUP(Table1[[#This Row],[Ticker]],[1]!Table2[[Symbol]:[Industry]],2,FALSE),"-")</f>
        <v>-</v>
      </c>
      <c r="D1859" t="s">
        <v>51</v>
      </c>
      <c r="E1859">
        <v>480.39749999999998</v>
      </c>
      <c r="F1859">
        <v>355.85</v>
      </c>
      <c r="G1859">
        <v>9.8122336570877398</v>
      </c>
      <c r="H1859">
        <v>-7.9831655356836597</v>
      </c>
      <c r="I1859">
        <v>18.011394663245898</v>
      </c>
      <c r="J1859">
        <v>-2.0354692390880502</v>
      </c>
      <c r="K1859">
        <v>360.77455574118397</v>
      </c>
      <c r="L1859">
        <v>308.96157602494901</v>
      </c>
      <c r="M1859">
        <v>33.660771332943597</v>
      </c>
      <c r="N1859">
        <v>0.27453383845384499</v>
      </c>
      <c r="O1859">
        <v>16.523816214697099</v>
      </c>
      <c r="P1859">
        <v>53.1525715515386</v>
      </c>
    </row>
    <row r="1860" spans="1:17" hidden="1" x14ac:dyDescent="0.3">
      <c r="A1860" t="s">
        <v>3900</v>
      </c>
      <c r="B1860" t="s">
        <v>3901</v>
      </c>
      <c r="C1860" t="str">
        <f>IFERROR(VLOOKUP(Table1[[#This Row],[Ticker]],[1]!Table2[[Symbol]:[Industry]],2,FALSE),"-")</f>
        <v>-</v>
      </c>
      <c r="D1860" t="s">
        <v>3902</v>
      </c>
      <c r="E1860">
        <v>480.34497033599899</v>
      </c>
      <c r="F1860">
        <v>73.92</v>
      </c>
      <c r="G1860">
        <v>-78.613824065978093</v>
      </c>
      <c r="H1860">
        <v>23.619633098288102</v>
      </c>
      <c r="I1860">
        <v>1.13141555915821</v>
      </c>
      <c r="J1860">
        <v>-12.8013572598159</v>
      </c>
      <c r="K1860">
        <v>68.639643728454999</v>
      </c>
      <c r="L1860">
        <v>77.041510083028896</v>
      </c>
      <c r="M1860">
        <v>44.197269691929101</v>
      </c>
      <c r="N1860">
        <v>0.55859867589689205</v>
      </c>
      <c r="O1860">
        <v>138.80924517261499</v>
      </c>
      <c r="P1860">
        <v>46.550356859635201</v>
      </c>
      <c r="Q1860">
        <v>-0.13296778568904799</v>
      </c>
    </row>
    <row r="1861" spans="1:17" hidden="1" x14ac:dyDescent="0.3">
      <c r="A1861" t="s">
        <v>3903</v>
      </c>
      <c r="B1861" t="s">
        <v>3904</v>
      </c>
      <c r="C1861" t="str">
        <f>IFERROR(VLOOKUP(Table1[[#This Row],[Ticker]],[1]!Table2[[Symbol]:[Industry]],2,FALSE),"-")</f>
        <v>-</v>
      </c>
      <c r="D1861" t="s">
        <v>51</v>
      </c>
      <c r="E1861">
        <v>480.22705808000001</v>
      </c>
      <c r="F1861">
        <v>15.01</v>
      </c>
      <c r="G1861">
        <v>183.950825404673</v>
      </c>
      <c r="H1861">
        <v>-3.2042080859306301</v>
      </c>
      <c r="I1861">
        <v>16.436286468355501</v>
      </c>
      <c r="J1861">
        <v>-8.0894893547592108</v>
      </c>
      <c r="K1861">
        <v>13.662887843566599</v>
      </c>
      <c r="L1861">
        <v>10.4684235690753</v>
      </c>
      <c r="M1861">
        <v>46.429888211497598</v>
      </c>
      <c r="N1861">
        <v>0.28829784403169301</v>
      </c>
      <c r="O1861">
        <v>41.305796135909397</v>
      </c>
      <c r="P1861">
        <v>219.36170212765899</v>
      </c>
      <c r="Q1861">
        <v>0.159944331910326</v>
      </c>
    </row>
    <row r="1862" spans="1:17" hidden="1" x14ac:dyDescent="0.3">
      <c r="A1862" t="s">
        <v>3905</v>
      </c>
      <c r="B1862" t="s">
        <v>3906</v>
      </c>
      <c r="C1862" t="str">
        <f>IFERROR(VLOOKUP(Table1[[#This Row],[Ticker]],[1]!Table2[[Symbol]:[Industry]],2,FALSE),"-")</f>
        <v>-</v>
      </c>
      <c r="D1862" t="s">
        <v>276</v>
      </c>
      <c r="E1862">
        <v>479.81868858000001</v>
      </c>
      <c r="F1862">
        <v>90.78</v>
      </c>
      <c r="G1862">
        <v>-50.816674855577297</v>
      </c>
      <c r="H1862">
        <v>-14.3052898651032</v>
      </c>
      <c r="I1862">
        <v>-36.028061865951798</v>
      </c>
      <c r="J1862">
        <v>-4.39257695945411</v>
      </c>
      <c r="K1862">
        <v>94.8659702715767</v>
      </c>
      <c r="L1862">
        <v>99.312628332020793</v>
      </c>
      <c r="M1862">
        <v>45.957793566243801</v>
      </c>
      <c r="N1862">
        <v>0.45254582580063202</v>
      </c>
      <c r="O1862">
        <v>45.9021810971579</v>
      </c>
      <c r="P1862">
        <v>17.911417067151501</v>
      </c>
      <c r="Q1862">
        <v>0.15049547602806901</v>
      </c>
    </row>
    <row r="1863" spans="1:17" hidden="1" x14ac:dyDescent="0.3">
      <c r="A1863" t="s">
        <v>3907</v>
      </c>
      <c r="B1863" t="s">
        <v>3908</v>
      </c>
      <c r="C1863" t="str">
        <f>IFERROR(VLOOKUP(Table1[[#This Row],[Ticker]],[1]!Table2[[Symbol]:[Industry]],2,FALSE),"-")</f>
        <v>-</v>
      </c>
      <c r="D1863" t="s">
        <v>1852</v>
      </c>
      <c r="E1863">
        <v>479.20522</v>
      </c>
      <c r="F1863">
        <v>630.5</v>
      </c>
      <c r="G1863">
        <v>-3.6498708967496798</v>
      </c>
      <c r="H1863">
        <v>24.1514239849006</v>
      </c>
      <c r="I1863">
        <v>13.4557748444682</v>
      </c>
      <c r="J1863">
        <v>-1.15514017065084</v>
      </c>
      <c r="O1863">
        <v>5.97938144329897</v>
      </c>
      <c r="P1863">
        <v>32.736842105263101</v>
      </c>
    </row>
    <row r="1864" spans="1:17" hidden="1" x14ac:dyDescent="0.3">
      <c r="A1864" t="s">
        <v>3909</v>
      </c>
      <c r="B1864" t="s">
        <v>3910</v>
      </c>
      <c r="C1864" t="str">
        <f>IFERROR(VLOOKUP(Table1[[#This Row],[Ticker]],[1]!Table2[[Symbol]:[Industry]],2,FALSE),"-")</f>
        <v>-</v>
      </c>
      <c r="D1864" t="s">
        <v>46</v>
      </c>
      <c r="E1864">
        <v>474.39606020399998</v>
      </c>
      <c r="F1864">
        <v>36.18</v>
      </c>
      <c r="G1864">
        <v>81.513036371420696</v>
      </c>
      <c r="H1864">
        <v>24.1013109271952</v>
      </c>
      <c r="I1864">
        <v>-30.732992528509602</v>
      </c>
      <c r="J1864">
        <v>-6.9757166264494899</v>
      </c>
      <c r="K1864">
        <v>30.995399046546598</v>
      </c>
      <c r="L1864">
        <v>28.6143801237147</v>
      </c>
      <c r="M1864">
        <v>52.763992209567398</v>
      </c>
      <c r="N1864">
        <v>1.2024114435648801</v>
      </c>
      <c r="O1864">
        <v>42.758430071862897</v>
      </c>
      <c r="Q1864">
        <v>0.15857495032295099</v>
      </c>
    </row>
    <row r="1865" spans="1:17" hidden="1" x14ac:dyDescent="0.3">
      <c r="A1865" t="s">
        <v>3911</v>
      </c>
      <c r="B1865" t="s">
        <v>3912</v>
      </c>
      <c r="C1865" t="str">
        <f>IFERROR(VLOOKUP(Table1[[#This Row],[Ticker]],[1]!Table2[[Symbol]:[Industry]],2,FALSE),"-")</f>
        <v>-</v>
      </c>
      <c r="D1865" t="s">
        <v>1105</v>
      </c>
      <c r="E1865">
        <v>474.090950719999</v>
      </c>
      <c r="F1865">
        <v>270.35000000000002</v>
      </c>
      <c r="G1865">
        <v>133.17654275178199</v>
      </c>
      <c r="H1865">
        <v>6.0112337841555101</v>
      </c>
      <c r="I1865">
        <v>144.02642675942599</v>
      </c>
      <c r="J1865">
        <v>3.2479074460663799</v>
      </c>
      <c r="K1865">
        <v>263.56159793510699</v>
      </c>
      <c r="L1865">
        <v>197.77428978103001</v>
      </c>
      <c r="M1865">
        <v>49.263914753724499</v>
      </c>
      <c r="N1865">
        <v>0.70228553486142997</v>
      </c>
      <c r="O1865">
        <v>25.744405400406801</v>
      </c>
      <c r="P1865">
        <v>190.54271896829599</v>
      </c>
      <c r="Q1865">
        <v>0.13514723897015299</v>
      </c>
    </row>
    <row r="1866" spans="1:17" hidden="1" x14ac:dyDescent="0.3">
      <c r="A1866" t="s">
        <v>3913</v>
      </c>
      <c r="B1866" t="s">
        <v>3914</v>
      </c>
      <c r="C1866" t="str">
        <f>IFERROR(VLOOKUP(Table1[[#This Row],[Ticker]],[1]!Table2[[Symbol]:[Industry]],2,FALSE),"-")</f>
        <v>-</v>
      </c>
      <c r="D1866" t="s">
        <v>127</v>
      </c>
      <c r="E1866">
        <v>473.96626278500003</v>
      </c>
      <c r="F1866">
        <v>249.95</v>
      </c>
      <c r="G1866">
        <v>-72.9566672995213</v>
      </c>
      <c r="H1866">
        <v>-7.2826737454483297</v>
      </c>
      <c r="I1866">
        <v>-39.789890548522401</v>
      </c>
      <c r="J1866">
        <v>-0.57904328690818896</v>
      </c>
      <c r="K1866">
        <v>258.42949967139901</v>
      </c>
      <c r="M1866">
        <v>42.426735453351398</v>
      </c>
      <c r="N1866">
        <v>0.47690563346912401</v>
      </c>
      <c r="O1866">
        <v>78.535707141428304</v>
      </c>
      <c r="P1866">
        <v>12.742444745151101</v>
      </c>
    </row>
    <row r="1867" spans="1:17" hidden="1" x14ac:dyDescent="0.3">
      <c r="A1867" t="s">
        <v>3915</v>
      </c>
      <c r="B1867" t="s">
        <v>3916</v>
      </c>
      <c r="C1867" t="str">
        <f>IFERROR(VLOOKUP(Table1[[#This Row],[Ticker]],[1]!Table2[[Symbol]:[Industry]],2,FALSE),"-")</f>
        <v>-</v>
      </c>
      <c r="D1867" t="s">
        <v>989</v>
      </c>
      <c r="E1867">
        <v>473.73225749599999</v>
      </c>
      <c r="F1867">
        <v>39.86</v>
      </c>
      <c r="G1867">
        <v>-5.5034109970003096</v>
      </c>
      <c r="H1867">
        <v>0.32677238159933802</v>
      </c>
      <c r="I1867">
        <v>-3.1531027213470799</v>
      </c>
      <c r="J1867">
        <v>-0.69468191362115195</v>
      </c>
      <c r="K1867">
        <v>38.309508321584303</v>
      </c>
      <c r="L1867">
        <v>34.864360847386301</v>
      </c>
      <c r="M1867">
        <v>65.177733887071</v>
      </c>
      <c r="N1867">
        <v>0.66906442568565705</v>
      </c>
      <c r="O1867">
        <v>17.285499247365699</v>
      </c>
      <c r="P1867">
        <v>49.009345794392502</v>
      </c>
      <c r="Q1867">
        <v>8.8276141607387004E-2</v>
      </c>
    </row>
    <row r="1868" spans="1:17" hidden="1" x14ac:dyDescent="0.3">
      <c r="A1868" t="s">
        <v>3917</v>
      </c>
      <c r="B1868" t="s">
        <v>3918</v>
      </c>
      <c r="C1868" t="str">
        <f>IFERROR(VLOOKUP(Table1[[#This Row],[Ticker]],[1]!Table2[[Symbol]:[Industry]],2,FALSE),"-")</f>
        <v>-</v>
      </c>
      <c r="D1868" t="s">
        <v>257</v>
      </c>
      <c r="E1868">
        <v>473.02499999999998</v>
      </c>
      <c r="F1868">
        <v>135.15</v>
      </c>
      <c r="G1868">
        <v>-13.7578214961397</v>
      </c>
      <c r="H1868">
        <v>-7.1339219142144197</v>
      </c>
      <c r="I1868">
        <v>-23.040105575143599</v>
      </c>
      <c r="J1868">
        <v>-5.3627256369540603</v>
      </c>
      <c r="K1868">
        <v>139.981745618964</v>
      </c>
      <c r="L1868">
        <v>137.18385969709101</v>
      </c>
      <c r="M1868">
        <v>36.056152428543797</v>
      </c>
      <c r="N1868">
        <v>0.70778457923173499</v>
      </c>
      <c r="O1868">
        <v>25.564187939326601</v>
      </c>
      <c r="P1868">
        <v>31.213592233009699</v>
      </c>
      <c r="Q1868">
        <v>7.0038792676927003E-2</v>
      </c>
    </row>
    <row r="1869" spans="1:17" hidden="1" x14ac:dyDescent="0.3">
      <c r="A1869" t="s">
        <v>3919</v>
      </c>
      <c r="B1869" t="s">
        <v>3920</v>
      </c>
      <c r="C1869" t="str">
        <f>IFERROR(VLOOKUP(Table1[[#This Row],[Ticker]],[1]!Table2[[Symbol]:[Industry]],2,FALSE),"-")</f>
        <v>-</v>
      </c>
      <c r="D1869" t="s">
        <v>1401</v>
      </c>
      <c r="E1869">
        <v>472.78408200000001</v>
      </c>
      <c r="F1869">
        <v>230.5</v>
      </c>
      <c r="G1869">
        <v>-36.022663342981502</v>
      </c>
      <c r="H1869">
        <v>-7.8198487347135002</v>
      </c>
      <c r="I1869">
        <v>-29.792305667111901</v>
      </c>
      <c r="J1869">
        <v>-2.7384038544818199</v>
      </c>
      <c r="K1869">
        <v>242.43563609907</v>
      </c>
      <c r="L1869">
        <v>251.38878871927901</v>
      </c>
      <c r="M1869">
        <v>29.1502653449154</v>
      </c>
      <c r="N1869">
        <v>0.78770930433281505</v>
      </c>
      <c r="O1869">
        <v>36.355748373101903</v>
      </c>
      <c r="P1869">
        <v>1.2919669537704199</v>
      </c>
      <c r="Q1869">
        <v>8.9016281297748995E-2</v>
      </c>
    </row>
    <row r="1870" spans="1:17" hidden="1" x14ac:dyDescent="0.3">
      <c r="A1870" t="s">
        <v>3921</v>
      </c>
      <c r="B1870" t="s">
        <v>3922</v>
      </c>
      <c r="C1870" t="str">
        <f>IFERROR(VLOOKUP(Table1[[#This Row],[Ticker]],[1]!Table2[[Symbol]:[Industry]],2,FALSE),"-")</f>
        <v>-</v>
      </c>
      <c r="D1870" t="s">
        <v>276</v>
      </c>
      <c r="E1870">
        <v>472.31099999999998</v>
      </c>
      <c r="F1870">
        <v>189</v>
      </c>
      <c r="G1870">
        <v>103.700322769233</v>
      </c>
      <c r="H1870">
        <v>0.92247814380342597</v>
      </c>
      <c r="I1870">
        <v>-8.2221106423160109</v>
      </c>
      <c r="J1870">
        <v>-8.8520284826619502</v>
      </c>
      <c r="K1870">
        <v>182.98371257749301</v>
      </c>
      <c r="L1870">
        <v>177.413594172274</v>
      </c>
      <c r="M1870">
        <v>55.261467814083197</v>
      </c>
      <c r="N1870">
        <v>0.75873693673446396</v>
      </c>
      <c r="O1870">
        <v>28.624338624338598</v>
      </c>
      <c r="P1870">
        <v>150.49701789264401</v>
      </c>
    </row>
    <row r="1871" spans="1:17" hidden="1" x14ac:dyDescent="0.3">
      <c r="A1871" t="s">
        <v>3923</v>
      </c>
      <c r="B1871" t="s">
        <v>3924</v>
      </c>
      <c r="C1871" t="str">
        <f>IFERROR(VLOOKUP(Table1[[#This Row],[Ticker]],[1]!Table2[[Symbol]:[Industry]],2,FALSE),"-")</f>
        <v>-</v>
      </c>
      <c r="D1871" t="s">
        <v>257</v>
      </c>
      <c r="E1871">
        <v>471.76400000000001</v>
      </c>
      <c r="F1871">
        <v>399.8</v>
      </c>
      <c r="G1871">
        <v>51.084972555333103</v>
      </c>
      <c r="H1871">
        <v>43.610521166055698</v>
      </c>
      <c r="I1871">
        <v>31.059907654880401</v>
      </c>
      <c r="J1871">
        <v>2.5184800368048101</v>
      </c>
      <c r="K1871">
        <v>298.16789389679099</v>
      </c>
      <c r="L1871">
        <v>263.98533470157099</v>
      </c>
      <c r="M1871">
        <v>79.595396761677307</v>
      </c>
      <c r="N1871">
        <v>4.56529438521844</v>
      </c>
      <c r="O1871">
        <v>3.7268634317158398</v>
      </c>
      <c r="P1871">
        <v>94.077669902912604</v>
      </c>
      <c r="Q1871">
        <v>4.8294154862883999E-2</v>
      </c>
    </row>
    <row r="1872" spans="1:17" hidden="1" x14ac:dyDescent="0.3">
      <c r="A1872" t="s">
        <v>3925</v>
      </c>
      <c r="B1872" t="s">
        <v>3926</v>
      </c>
      <c r="C1872" t="str">
        <f>IFERROR(VLOOKUP(Table1[[#This Row],[Ticker]],[1]!Table2[[Symbol]:[Industry]],2,FALSE),"-")</f>
        <v>-</v>
      </c>
      <c r="D1872" t="s">
        <v>1852</v>
      </c>
      <c r="E1872">
        <v>468.79027433599998</v>
      </c>
      <c r="F1872">
        <v>80.319999999999993</v>
      </c>
      <c r="G1872">
        <v>37.9675618063469</v>
      </c>
      <c r="H1872">
        <v>20.858190902193801</v>
      </c>
      <c r="I1872">
        <v>-1.86759582286396</v>
      </c>
      <c r="J1872">
        <v>4.0776628264514798</v>
      </c>
      <c r="K1872">
        <v>71.975634521510003</v>
      </c>
      <c r="L1872">
        <v>64.0742781833696</v>
      </c>
      <c r="M1872">
        <v>54.818609557628001</v>
      </c>
      <c r="N1872">
        <v>2.72875391270028</v>
      </c>
      <c r="O1872">
        <v>16.2226095617529</v>
      </c>
      <c r="P1872">
        <v>89.433962264150907</v>
      </c>
      <c r="Q1872">
        <v>5.9358821864334999E-2</v>
      </c>
    </row>
    <row r="1873" spans="1:17" hidden="1" x14ac:dyDescent="0.3">
      <c r="A1873" t="s">
        <v>3927</v>
      </c>
      <c r="B1873" t="s">
        <v>3928</v>
      </c>
      <c r="C1873" t="str">
        <f>IFERROR(VLOOKUP(Table1[[#This Row],[Ticker]],[1]!Table2[[Symbol]:[Industry]],2,FALSE),"-")</f>
        <v>-</v>
      </c>
      <c r="D1873" t="s">
        <v>151</v>
      </c>
      <c r="E1873">
        <v>467.226036278999</v>
      </c>
      <c r="F1873">
        <v>41.13</v>
      </c>
      <c r="G1873">
        <v>-64.935269666834003</v>
      </c>
      <c r="H1873">
        <v>-0.48609578569613399</v>
      </c>
      <c r="I1873">
        <v>-26.188113357048099</v>
      </c>
      <c r="J1873">
        <v>-9.0056471525686508</v>
      </c>
      <c r="K1873">
        <v>41.535853047079598</v>
      </c>
      <c r="L1873">
        <v>47.879498923429502</v>
      </c>
      <c r="M1873">
        <v>50.230630771321799</v>
      </c>
      <c r="N1873">
        <v>1.9087524186343201</v>
      </c>
      <c r="O1873">
        <v>69.827376610746299</v>
      </c>
      <c r="P1873">
        <v>9.6215351812366698</v>
      </c>
      <c r="Q1873">
        <v>-6.7054537823362001E-2</v>
      </c>
    </row>
    <row r="1874" spans="1:17" hidden="1" x14ac:dyDescent="0.3">
      <c r="A1874" t="s">
        <v>3929</v>
      </c>
      <c r="B1874" t="s">
        <v>3930</v>
      </c>
      <c r="C1874" t="str">
        <f>IFERROR(VLOOKUP(Table1[[#This Row],[Ticker]],[1]!Table2[[Symbol]:[Industry]],2,FALSE),"-")</f>
        <v>-</v>
      </c>
      <c r="D1874" t="s">
        <v>627</v>
      </c>
      <c r="E1874">
        <v>467.04025000000001</v>
      </c>
      <c r="F1874">
        <v>1394.15</v>
      </c>
      <c r="G1874">
        <v>7606.6155540418404</v>
      </c>
      <c r="H1874">
        <v>34.847289645943398</v>
      </c>
      <c r="I1874">
        <v>410.17294299937703</v>
      </c>
      <c r="J1874">
        <v>0.84812012266637005</v>
      </c>
      <c r="K1874">
        <v>1062.45470450269</v>
      </c>
      <c r="L1874">
        <v>614.11082648568197</v>
      </c>
      <c r="M1874">
        <v>75.895790986860305</v>
      </c>
      <c r="N1874">
        <v>0.84926624986653698</v>
      </c>
      <c r="O1874">
        <v>2.0801205035326098</v>
      </c>
      <c r="P1874">
        <v>7636.6814650388396</v>
      </c>
      <c r="Q1874">
        <v>0.45018999504798701</v>
      </c>
    </row>
    <row r="1875" spans="1:17" hidden="1" x14ac:dyDescent="0.3">
      <c r="A1875" t="s">
        <v>3931</v>
      </c>
      <c r="B1875" t="s">
        <v>3932</v>
      </c>
      <c r="C1875" t="str">
        <f>IFERROR(VLOOKUP(Table1[[#This Row],[Ticker]],[1]!Table2[[Symbol]:[Industry]],2,FALSE),"-")</f>
        <v>-</v>
      </c>
      <c r="D1875" t="s">
        <v>1199</v>
      </c>
      <c r="E1875">
        <v>466.962902044999</v>
      </c>
      <c r="F1875">
        <v>222.91</v>
      </c>
      <c r="G1875">
        <v>78.651317467419105</v>
      </c>
      <c r="H1875">
        <v>-0.80826949301144901</v>
      </c>
      <c r="I1875">
        <v>-12.7084100725127</v>
      </c>
      <c r="J1875">
        <v>1.18240282203471</v>
      </c>
      <c r="K1875">
        <v>216.49157061894601</v>
      </c>
      <c r="L1875">
        <v>188.800382685469</v>
      </c>
      <c r="M1875">
        <v>53.1800263932859</v>
      </c>
      <c r="N1875">
        <v>0.58232079831249095</v>
      </c>
      <c r="O1875">
        <v>13.9024718496254</v>
      </c>
      <c r="P1875">
        <v>122.909999999999</v>
      </c>
      <c r="Q1875">
        <v>0.100755230068417</v>
      </c>
    </row>
    <row r="1876" spans="1:17" hidden="1" x14ac:dyDescent="0.3">
      <c r="A1876" t="s">
        <v>3933</v>
      </c>
      <c r="B1876" t="s">
        <v>3934</v>
      </c>
      <c r="C1876" t="str">
        <f>IFERROR(VLOOKUP(Table1[[#This Row],[Ticker]],[1]!Table2[[Symbol]:[Industry]],2,FALSE),"-")</f>
        <v>-</v>
      </c>
      <c r="D1876" t="s">
        <v>46</v>
      </c>
      <c r="E1876">
        <v>466.90759328000001</v>
      </c>
      <c r="F1876">
        <v>364.85</v>
      </c>
      <c r="G1876">
        <v>217.41027947919</v>
      </c>
      <c r="H1876">
        <v>25.389945821406801</v>
      </c>
      <c r="I1876">
        <v>234.51592522040801</v>
      </c>
      <c r="J1876">
        <v>6.7609135733338199</v>
      </c>
      <c r="K1876">
        <v>277.90563015476999</v>
      </c>
      <c r="M1876">
        <v>68.378593825949096</v>
      </c>
      <c r="O1876">
        <v>2.1652734000274099</v>
      </c>
      <c r="P1876">
        <v>267.79233870967698</v>
      </c>
    </row>
    <row r="1877" spans="1:17" hidden="1" x14ac:dyDescent="0.3">
      <c r="A1877" t="s">
        <v>3935</v>
      </c>
      <c r="B1877" t="s">
        <v>3936</v>
      </c>
      <c r="C1877" t="str">
        <f>IFERROR(VLOOKUP(Table1[[#This Row],[Ticker]],[1]!Table2[[Symbol]:[Industry]],2,FALSE),"-")</f>
        <v>-</v>
      </c>
      <c r="D1877" t="s">
        <v>627</v>
      </c>
      <c r="E1877">
        <v>466.21525500000001</v>
      </c>
      <c r="F1877">
        <v>198.55</v>
      </c>
      <c r="G1877">
        <v>232.25160725117399</v>
      </c>
      <c r="H1877">
        <v>4.2463288001302102</v>
      </c>
      <c r="I1877">
        <v>235.067780318275</v>
      </c>
      <c r="J1877">
        <v>-0.19033340442998101</v>
      </c>
      <c r="K1877">
        <v>172.50371578136</v>
      </c>
      <c r="L1877">
        <v>109.674671796908</v>
      </c>
      <c r="M1877">
        <v>59.271092947900399</v>
      </c>
      <c r="N1877">
        <v>0.55708653733557101</v>
      </c>
      <c r="O1877">
        <v>3.0470914127423701</v>
      </c>
      <c r="P1877">
        <v>389.64241676941998</v>
      </c>
      <c r="Q1877">
        <v>8.9088422092252997E-2</v>
      </c>
    </row>
    <row r="1878" spans="1:17" hidden="1" x14ac:dyDescent="0.3">
      <c r="A1878" t="s">
        <v>3937</v>
      </c>
      <c r="B1878" t="s">
        <v>3938</v>
      </c>
      <c r="C1878" t="str">
        <f>IFERROR(VLOOKUP(Table1[[#This Row],[Ticker]],[1]!Table2[[Symbol]:[Industry]],2,FALSE),"-")</f>
        <v>-</v>
      </c>
      <c r="D1878" t="s">
        <v>276</v>
      </c>
      <c r="E1878">
        <v>465.99118040000002</v>
      </c>
      <c r="F1878">
        <v>544.1</v>
      </c>
      <c r="G1878">
        <v>6.4368486618054996</v>
      </c>
      <c r="H1878">
        <v>9.7406277635781109</v>
      </c>
      <c r="I1878">
        <v>41.679496006119003</v>
      </c>
      <c r="J1878">
        <v>0.99347506563757204</v>
      </c>
      <c r="K1878">
        <v>453.36907108748301</v>
      </c>
      <c r="L1878">
        <v>404.41909329128703</v>
      </c>
      <c r="M1878">
        <v>74.255797839478504</v>
      </c>
      <c r="N1878">
        <v>1.7437349309224</v>
      </c>
      <c r="O1878">
        <v>4.3466274581878297</v>
      </c>
      <c r="P1878">
        <v>101.51851851851799</v>
      </c>
      <c r="Q1878">
        <v>-6.4903172776358001E-2</v>
      </c>
    </row>
    <row r="1879" spans="1:17" hidden="1" x14ac:dyDescent="0.3">
      <c r="A1879" t="s">
        <v>3939</v>
      </c>
      <c r="B1879" t="s">
        <v>3940</v>
      </c>
      <c r="C1879" t="str">
        <f>IFERROR(VLOOKUP(Table1[[#This Row],[Ticker]],[1]!Table2[[Symbol]:[Industry]],2,FALSE),"-")</f>
        <v>-</v>
      </c>
      <c r="D1879" t="s">
        <v>204</v>
      </c>
      <c r="E1879">
        <v>464.77499999999998</v>
      </c>
      <c r="F1879">
        <v>929.55</v>
      </c>
      <c r="G1879">
        <v>78.634133906457194</v>
      </c>
      <c r="H1879">
        <v>19.358778813866898</v>
      </c>
      <c r="I1879">
        <v>47.500635831737</v>
      </c>
      <c r="J1879">
        <v>6.7020184001352696</v>
      </c>
      <c r="K1879">
        <v>698.76206521664199</v>
      </c>
      <c r="L1879">
        <v>611.610398527553</v>
      </c>
      <c r="M1879">
        <v>89.453609699896802</v>
      </c>
      <c r="N1879">
        <v>1.7271302826491599</v>
      </c>
      <c r="O1879">
        <v>0.58630520144156095</v>
      </c>
      <c r="P1879">
        <v>111.74259681093299</v>
      </c>
      <c r="Q1879">
        <v>9.0428784678000002E-2</v>
      </c>
    </row>
    <row r="1880" spans="1:17" hidden="1" x14ac:dyDescent="0.3">
      <c r="A1880" t="s">
        <v>3941</v>
      </c>
      <c r="B1880" t="s">
        <v>3942</v>
      </c>
      <c r="C1880" t="str">
        <f>IFERROR(VLOOKUP(Table1[[#This Row],[Ticker]],[1]!Table2[[Symbol]:[Industry]],2,FALSE),"-")</f>
        <v>-</v>
      </c>
      <c r="D1880" t="s">
        <v>21</v>
      </c>
      <c r="E1880">
        <v>464.32427999999999</v>
      </c>
      <c r="F1880">
        <v>37.14</v>
      </c>
      <c r="G1880">
        <v>36.481174204793398</v>
      </c>
      <c r="H1880">
        <v>25.0614524344027</v>
      </c>
      <c r="I1880">
        <v>20.8775725820554</v>
      </c>
      <c r="J1880">
        <v>-6.3734530327985199</v>
      </c>
      <c r="K1880">
        <v>34.314459951270003</v>
      </c>
      <c r="L1880">
        <v>28.6401570853557</v>
      </c>
      <c r="M1880">
        <v>41.076451950511697</v>
      </c>
      <c r="N1880">
        <v>0.42320947078527299</v>
      </c>
      <c r="O1880">
        <v>31.340872374798</v>
      </c>
      <c r="P1880">
        <v>80.729927007299196</v>
      </c>
      <c r="Q1880">
        <v>4.487144675305E-2</v>
      </c>
    </row>
    <row r="1881" spans="1:17" hidden="1" x14ac:dyDescent="0.3">
      <c r="A1881" t="s">
        <v>3943</v>
      </c>
      <c r="B1881" t="s">
        <v>3944</v>
      </c>
      <c r="C1881" t="str">
        <f>IFERROR(VLOOKUP(Table1[[#This Row],[Ticker]],[1]!Table2[[Symbol]:[Industry]],2,FALSE),"-")</f>
        <v>-</v>
      </c>
      <c r="D1881" t="s">
        <v>257</v>
      </c>
      <c r="E1881">
        <v>464.315443514999</v>
      </c>
      <c r="F1881">
        <v>1420.65</v>
      </c>
      <c r="G1881">
        <v>-26.376399282526901</v>
      </c>
      <c r="H1881">
        <v>-5.2147424351655696</v>
      </c>
      <c r="I1881">
        <v>-22.108439457995001</v>
      </c>
      <c r="J1881">
        <v>0.94374381434924104</v>
      </c>
      <c r="K1881">
        <v>1471.2524023455501</v>
      </c>
      <c r="L1881">
        <v>1473.1303023994301</v>
      </c>
      <c r="M1881">
        <v>44.443931932866001</v>
      </c>
      <c r="N1881">
        <v>0.49179473821307601</v>
      </c>
      <c r="O1881">
        <v>36.205258156477598</v>
      </c>
      <c r="P1881">
        <v>13.6519999999999</v>
      </c>
      <c r="Q1881">
        <v>0.175540469917352</v>
      </c>
    </row>
    <row r="1882" spans="1:17" hidden="1" x14ac:dyDescent="0.3">
      <c r="A1882" t="s">
        <v>3945</v>
      </c>
      <c r="B1882" t="s">
        <v>3946</v>
      </c>
      <c r="C1882" t="str">
        <f>IFERROR(VLOOKUP(Table1[[#This Row],[Ticker]],[1]!Table2[[Symbol]:[Industry]],2,FALSE),"-")</f>
        <v>-</v>
      </c>
      <c r="D1882" t="s">
        <v>51</v>
      </c>
      <c r="E1882">
        <v>464.09058149999998</v>
      </c>
      <c r="F1882">
        <v>108.75</v>
      </c>
      <c r="G1882">
        <v>-48.513605035245497</v>
      </c>
      <c r="H1882">
        <v>-8.9448466498109405E-2</v>
      </c>
      <c r="I1882">
        <v>-31.407959294027499</v>
      </c>
      <c r="J1882">
        <v>-3.7073648444104399</v>
      </c>
      <c r="M1882">
        <v>39.275269114632998</v>
      </c>
      <c r="O1882">
        <v>23.2183908045977</v>
      </c>
      <c r="P1882">
        <v>17.301261999784199</v>
      </c>
    </row>
    <row r="1883" spans="1:17" hidden="1" x14ac:dyDescent="0.3">
      <c r="A1883" t="s">
        <v>3947</v>
      </c>
      <c r="B1883" t="s">
        <v>3948</v>
      </c>
      <c r="C1883" t="str">
        <f>IFERROR(VLOOKUP(Table1[[#This Row],[Ticker]],[1]!Table2[[Symbol]:[Industry]],2,FALSE),"-")</f>
        <v>-</v>
      </c>
      <c r="D1883" t="s">
        <v>573</v>
      </c>
      <c r="E1883">
        <v>462.87034548000003</v>
      </c>
      <c r="F1883">
        <v>621.20000000000005</v>
      </c>
      <c r="G1883">
        <v>9.0917950961896601</v>
      </c>
      <c r="H1883">
        <v>-21.310242653713701</v>
      </c>
      <c r="I1883">
        <v>-3.2076150791039</v>
      </c>
      <c r="J1883">
        <v>-3.6727457413396798</v>
      </c>
      <c r="K1883">
        <v>660.67872609179597</v>
      </c>
      <c r="L1883">
        <v>570.623873617904</v>
      </c>
      <c r="M1883">
        <v>28.434289908857199</v>
      </c>
      <c r="N1883">
        <v>0.73984430940947499</v>
      </c>
      <c r="O1883">
        <v>28.654217643271</v>
      </c>
      <c r="P1883">
        <v>66.944369793066301</v>
      </c>
      <c r="Q1883">
        <v>4.0147294987447998E-2</v>
      </c>
    </row>
    <row r="1884" spans="1:17" hidden="1" x14ac:dyDescent="0.3">
      <c r="A1884" t="s">
        <v>3949</v>
      </c>
      <c r="B1884" t="s">
        <v>3950</v>
      </c>
      <c r="C1884" t="str">
        <f>IFERROR(VLOOKUP(Table1[[#This Row],[Ticker]],[1]!Table2[[Symbol]:[Industry]],2,FALSE),"-")</f>
        <v>-</v>
      </c>
      <c r="D1884" t="s">
        <v>365</v>
      </c>
      <c r="E1884">
        <v>461.822</v>
      </c>
      <c r="F1884">
        <v>399.5</v>
      </c>
      <c r="G1884">
        <v>-57.429547360636597</v>
      </c>
      <c r="H1884">
        <v>16.014828831327499</v>
      </c>
      <c r="I1884">
        <v>-21.478698963132899</v>
      </c>
      <c r="J1884">
        <v>7.9415680184034301</v>
      </c>
      <c r="K1884">
        <v>360.16539999662598</v>
      </c>
      <c r="L1884">
        <v>409.739189686445</v>
      </c>
      <c r="M1884">
        <v>83.556812409512702</v>
      </c>
      <c r="N1884">
        <v>2.75721561969439</v>
      </c>
      <c r="O1884">
        <v>46.433041301627</v>
      </c>
      <c r="P1884">
        <v>28.870967741935399</v>
      </c>
      <c r="Q1884">
        <v>0.238889359534187</v>
      </c>
    </row>
    <row r="1885" spans="1:17" hidden="1" x14ac:dyDescent="0.3">
      <c r="A1885" t="s">
        <v>3951</v>
      </c>
      <c r="B1885" t="s">
        <v>3952</v>
      </c>
      <c r="C1885" t="str">
        <f>IFERROR(VLOOKUP(Table1[[#This Row],[Ticker]],[1]!Table2[[Symbol]:[Industry]],2,FALSE),"-")</f>
        <v>-</v>
      </c>
      <c r="D1885" t="s">
        <v>298</v>
      </c>
      <c r="E1885">
        <v>461.55313569999998</v>
      </c>
      <c r="F1885">
        <v>360.05</v>
      </c>
      <c r="G1885">
        <v>102.674877626141</v>
      </c>
      <c r="H1885">
        <v>0.25878044423079299</v>
      </c>
      <c r="I1885">
        <v>-3.12194920941262</v>
      </c>
      <c r="J1885">
        <v>-4.3936706491416997</v>
      </c>
      <c r="K1885">
        <v>354.00697745051099</v>
      </c>
      <c r="L1885">
        <v>306.606166399313</v>
      </c>
      <c r="M1885">
        <v>49.170530360821601</v>
      </c>
      <c r="N1885">
        <v>1.6139506080491499</v>
      </c>
      <c r="O1885">
        <v>14.206360227746099</v>
      </c>
      <c r="P1885">
        <v>141.32037533511999</v>
      </c>
      <c r="Q1885">
        <v>0.103448452136031</v>
      </c>
    </row>
    <row r="1886" spans="1:17" hidden="1" x14ac:dyDescent="0.3">
      <c r="A1886" t="s">
        <v>3953</v>
      </c>
      <c r="B1886" t="s">
        <v>3954</v>
      </c>
      <c r="C1886" t="str">
        <f>IFERROR(VLOOKUP(Table1[[#This Row],[Ticker]],[1]!Table2[[Symbol]:[Industry]],2,FALSE),"-")</f>
        <v>-</v>
      </c>
      <c r="D1886" t="s">
        <v>627</v>
      </c>
      <c r="E1886">
        <v>461.33582918399998</v>
      </c>
      <c r="F1886">
        <v>12.96</v>
      </c>
      <c r="G1886">
        <v>116.813430387948</v>
      </c>
      <c r="H1886">
        <v>42.337037791372502</v>
      </c>
      <c r="I1886">
        <v>100.547304691956</v>
      </c>
      <c r="J1886">
        <v>19.9127157944605</v>
      </c>
      <c r="K1886">
        <v>9.1197112036867196</v>
      </c>
      <c r="L1886">
        <v>7.4378980155932197</v>
      </c>
      <c r="M1886">
        <v>92.992964332124302</v>
      </c>
      <c r="N1886">
        <v>2.46748909831823</v>
      </c>
      <c r="O1886">
        <v>0</v>
      </c>
      <c r="P1886">
        <v>200.395108638127</v>
      </c>
      <c r="Q1886">
        <v>0.15301241987487699</v>
      </c>
    </row>
    <row r="1887" spans="1:17" hidden="1" x14ac:dyDescent="0.3">
      <c r="A1887" t="s">
        <v>3955</v>
      </c>
      <c r="B1887" t="s">
        <v>3956</v>
      </c>
      <c r="C1887" t="str">
        <f>IFERROR(VLOOKUP(Table1[[#This Row],[Ticker]],[1]!Table2[[Symbol]:[Industry]],2,FALSE),"-")</f>
        <v>-</v>
      </c>
      <c r="D1887" t="s">
        <v>3256</v>
      </c>
      <c r="E1887">
        <v>461.15568000000002</v>
      </c>
      <c r="F1887">
        <v>204.5</v>
      </c>
      <c r="G1887">
        <v>6.6136772933351997</v>
      </c>
      <c r="H1887">
        <v>-7.2808646017344696</v>
      </c>
      <c r="I1887">
        <v>23.719323034553099</v>
      </c>
      <c r="J1887">
        <v>-2.5634393193934701</v>
      </c>
      <c r="M1887">
        <v>36.016211922051397</v>
      </c>
      <c r="O1887">
        <v>58.630806845965701</v>
      </c>
      <c r="P1887">
        <v>43.508771929824498</v>
      </c>
    </row>
    <row r="1888" spans="1:17" hidden="1" x14ac:dyDescent="0.3">
      <c r="A1888" t="s">
        <v>3957</v>
      </c>
      <c r="B1888" t="s">
        <v>3958</v>
      </c>
      <c r="C1888" t="str">
        <f>IFERROR(VLOOKUP(Table1[[#This Row],[Ticker]],[1]!Table2[[Symbol]:[Industry]],2,FALSE),"-")</f>
        <v>-</v>
      </c>
      <c r="D1888" t="s">
        <v>121</v>
      </c>
      <c r="E1888">
        <v>460.95536249999998</v>
      </c>
      <c r="F1888">
        <v>1500.75</v>
      </c>
      <c r="G1888">
        <v>-6.2416535712577303</v>
      </c>
      <c r="H1888">
        <v>-10.6598581934705</v>
      </c>
      <c r="I1888">
        <v>-11.9506741401841</v>
      </c>
      <c r="J1888">
        <v>-6.9583888377149803</v>
      </c>
      <c r="K1888">
        <v>1680.9613393439799</v>
      </c>
      <c r="L1888">
        <v>1530.5328572373901</v>
      </c>
      <c r="M1888">
        <v>22.232382626618101</v>
      </c>
      <c r="N1888">
        <v>0.90731654946588602</v>
      </c>
      <c r="O1888">
        <v>43.195069132100599</v>
      </c>
      <c r="P1888">
        <v>53.137755102040799</v>
      </c>
      <c r="Q1888">
        <v>8.9555724214074997E-2</v>
      </c>
    </row>
    <row r="1889" spans="1:17" hidden="1" x14ac:dyDescent="0.3">
      <c r="A1889" t="s">
        <v>3959</v>
      </c>
      <c r="B1889" t="s">
        <v>3960</v>
      </c>
      <c r="C1889" t="str">
        <f>IFERROR(VLOOKUP(Table1[[#This Row],[Ticker]],[1]!Table2[[Symbol]:[Industry]],2,FALSE),"-")</f>
        <v>-</v>
      </c>
      <c r="D1889" t="s">
        <v>3961</v>
      </c>
      <c r="E1889">
        <v>458.86709280000002</v>
      </c>
      <c r="F1889">
        <v>240.15</v>
      </c>
      <c r="G1889">
        <v>38.815945543083998</v>
      </c>
      <c r="H1889">
        <v>-6.9276475146028096</v>
      </c>
      <c r="I1889">
        <v>49.908503818480099</v>
      </c>
      <c r="J1889">
        <v>-5.2213230884710704</v>
      </c>
      <c r="K1889">
        <v>230.109872331742</v>
      </c>
      <c r="L1889">
        <v>179.50667374617001</v>
      </c>
      <c r="M1889">
        <v>41.705122288595298</v>
      </c>
      <c r="N1889">
        <v>0.45704237158685701</v>
      </c>
      <c r="O1889">
        <v>15.7193420778679</v>
      </c>
      <c r="P1889">
        <v>93.669354838709594</v>
      </c>
      <c r="Q1889">
        <v>0.111817378713015</v>
      </c>
    </row>
    <row r="1890" spans="1:17" hidden="1" x14ac:dyDescent="0.3">
      <c r="A1890" t="s">
        <v>3962</v>
      </c>
      <c r="B1890" t="s">
        <v>3963</v>
      </c>
      <c r="C1890" t="str">
        <f>IFERROR(VLOOKUP(Table1[[#This Row],[Ticker]],[1]!Table2[[Symbol]:[Industry]],2,FALSE),"-")</f>
        <v>-</v>
      </c>
      <c r="D1890" t="s">
        <v>522</v>
      </c>
      <c r="E1890">
        <v>458.27681999999999</v>
      </c>
      <c r="F1890">
        <v>188.7</v>
      </c>
      <c r="G1890">
        <v>-23.0020812097662</v>
      </c>
      <c r="H1890">
        <v>13.584029889907001</v>
      </c>
      <c r="I1890">
        <v>-5.8964354685483196</v>
      </c>
      <c r="J1890">
        <v>-9.2401426918234701</v>
      </c>
      <c r="K1890">
        <v>188.32091598815401</v>
      </c>
      <c r="M1890">
        <v>46.704174934128702</v>
      </c>
      <c r="N1890">
        <v>0.93203883495145601</v>
      </c>
      <c r="O1890">
        <v>75.781664016958104</v>
      </c>
      <c r="P1890">
        <v>27.027936721642501</v>
      </c>
    </row>
    <row r="1891" spans="1:17" hidden="1" x14ac:dyDescent="0.3">
      <c r="A1891" t="s">
        <v>3964</v>
      </c>
      <c r="B1891" t="s">
        <v>3965</v>
      </c>
      <c r="C1891" t="str">
        <f>IFERROR(VLOOKUP(Table1[[#This Row],[Ticker]],[1]!Table2[[Symbol]:[Industry]],2,FALSE),"-")</f>
        <v>-</v>
      </c>
      <c r="D1891" t="s">
        <v>950</v>
      </c>
      <c r="E1891">
        <v>458.05557683999899</v>
      </c>
      <c r="F1891">
        <v>135.47999999999999</v>
      </c>
      <c r="G1891">
        <v>151.07212904514901</v>
      </c>
      <c r="H1891">
        <v>39.796399042352498</v>
      </c>
      <c r="I1891">
        <v>33.504599609082497</v>
      </c>
      <c r="J1891">
        <v>25.9877744782207</v>
      </c>
      <c r="K1891">
        <v>98.938071803555701</v>
      </c>
      <c r="L1891">
        <v>83.284321619969404</v>
      </c>
      <c r="M1891">
        <v>81.744682304003305</v>
      </c>
      <c r="N1891">
        <v>3.1361951162104198</v>
      </c>
      <c r="O1891">
        <v>11.883672866843799</v>
      </c>
      <c r="P1891">
        <v>197.75824175824101</v>
      </c>
      <c r="Q1891">
        <v>4.9150606748183001E-2</v>
      </c>
    </row>
    <row r="1892" spans="1:17" hidden="1" x14ac:dyDescent="0.3">
      <c r="A1892" t="s">
        <v>3966</v>
      </c>
      <c r="B1892" t="s">
        <v>3967</v>
      </c>
      <c r="C1892" t="str">
        <f>IFERROR(VLOOKUP(Table1[[#This Row],[Ticker]],[1]!Table2[[Symbol]:[Industry]],2,FALSE),"-")</f>
        <v>-</v>
      </c>
      <c r="D1892" t="s">
        <v>3399</v>
      </c>
      <c r="E1892">
        <v>457.275814289999</v>
      </c>
      <c r="F1892">
        <v>267.35000000000002</v>
      </c>
      <c r="G1892">
        <v>137.21726820819799</v>
      </c>
      <c r="H1892">
        <v>2.3051514119727301</v>
      </c>
      <c r="I1892">
        <v>-5.9560627342694401</v>
      </c>
      <c r="J1892">
        <v>2.5707594070406499</v>
      </c>
      <c r="K1892">
        <v>248.52737786947699</v>
      </c>
      <c r="L1892">
        <v>202.93068764518799</v>
      </c>
      <c r="M1892">
        <v>71.232484972059694</v>
      </c>
      <c r="N1892">
        <v>0.95865554405407005</v>
      </c>
      <c r="O1892">
        <v>17.449036843089502</v>
      </c>
      <c r="P1892">
        <v>202.66037735849</v>
      </c>
    </row>
    <row r="1893" spans="1:17" hidden="1" x14ac:dyDescent="0.3">
      <c r="A1893" t="s">
        <v>3968</v>
      </c>
      <c r="B1893" t="s">
        <v>3969</v>
      </c>
      <c r="C1893" t="str">
        <f>IFERROR(VLOOKUP(Table1[[#This Row],[Ticker]],[1]!Table2[[Symbol]:[Industry]],2,FALSE),"-")</f>
        <v>-</v>
      </c>
      <c r="D1893" t="s">
        <v>357</v>
      </c>
      <c r="E1893">
        <v>457.21404000000001</v>
      </c>
      <c r="F1893">
        <v>5300</v>
      </c>
      <c r="G1893">
        <v>7.4535493039856702</v>
      </c>
      <c r="H1893">
        <v>27.806751584036</v>
      </c>
      <c r="I1893">
        <v>35.287336209910897</v>
      </c>
      <c r="J1893">
        <v>-8.7015700309373401</v>
      </c>
      <c r="K1893">
        <v>4639.7332640934101</v>
      </c>
      <c r="L1893">
        <v>3955.1684995187202</v>
      </c>
      <c r="M1893">
        <v>46.126350362156401</v>
      </c>
      <c r="N1893">
        <v>0.47127546724637398</v>
      </c>
      <c r="O1893">
        <v>13.207547169811299</v>
      </c>
      <c r="P1893">
        <v>69.572868341065401</v>
      </c>
      <c r="Q1893">
        <v>9.2091144357603003E-2</v>
      </c>
    </row>
    <row r="1894" spans="1:17" hidden="1" x14ac:dyDescent="0.3">
      <c r="A1894" t="s">
        <v>3970</v>
      </c>
      <c r="B1894" t="s">
        <v>3971</v>
      </c>
      <c r="C1894" t="str">
        <f>IFERROR(VLOOKUP(Table1[[#This Row],[Ticker]],[1]!Table2[[Symbol]:[Industry]],2,FALSE),"-")</f>
        <v>-</v>
      </c>
      <c r="D1894" t="s">
        <v>80</v>
      </c>
      <c r="E1894">
        <v>456.62408770000002</v>
      </c>
      <c r="F1894">
        <v>34.43</v>
      </c>
      <c r="G1894">
        <v>-60.510355441444702</v>
      </c>
      <c r="H1894">
        <v>33.910679775623002</v>
      </c>
      <c r="I1894">
        <v>-17.980954910954701</v>
      </c>
      <c r="J1894">
        <v>9.0655664972148209</v>
      </c>
      <c r="K1894">
        <v>28.228975972894101</v>
      </c>
      <c r="L1894">
        <v>33.701429005201398</v>
      </c>
      <c r="M1894">
        <v>93.376903943104693</v>
      </c>
      <c r="N1894">
        <v>0.74125054553437197</v>
      </c>
      <c r="O1894">
        <v>126.98228289282601</v>
      </c>
      <c r="P1894">
        <v>63.407688656857999</v>
      </c>
      <c r="Q1894">
        <v>7.8221474888718001E-2</v>
      </c>
    </row>
    <row r="1895" spans="1:17" hidden="1" x14ac:dyDescent="0.3">
      <c r="A1895" t="s">
        <v>3972</v>
      </c>
      <c r="B1895" t="s">
        <v>3973</v>
      </c>
      <c r="C1895" t="str">
        <f>IFERROR(VLOOKUP(Table1[[#This Row],[Ticker]],[1]!Table2[[Symbol]:[Industry]],2,FALSE),"-")</f>
        <v>-</v>
      </c>
      <c r="D1895" t="s">
        <v>535</v>
      </c>
      <c r="E1895">
        <v>456.53255999999999</v>
      </c>
      <c r="F1895">
        <v>390.8</v>
      </c>
      <c r="G1895">
        <v>125.86074257208899</v>
      </c>
      <c r="H1895">
        <v>10.492732249222501</v>
      </c>
      <c r="I1895">
        <v>44.715748462192202</v>
      </c>
      <c r="J1895">
        <v>-5.0657089875543004</v>
      </c>
      <c r="K1895">
        <v>350.978324432676</v>
      </c>
      <c r="L1895">
        <v>271.84475679907501</v>
      </c>
      <c r="M1895">
        <v>51.721296783737301</v>
      </c>
      <c r="N1895">
        <v>0.29239037125016099</v>
      </c>
      <c r="O1895">
        <v>11.3101330603889</v>
      </c>
      <c r="P1895">
        <v>180.747126436781</v>
      </c>
      <c r="Q1895">
        <v>0.18003432644085299</v>
      </c>
    </row>
    <row r="1896" spans="1:17" hidden="1" x14ac:dyDescent="0.3">
      <c r="A1896" t="s">
        <v>3974</v>
      </c>
      <c r="B1896" t="s">
        <v>3975</v>
      </c>
      <c r="C1896" t="str">
        <f>IFERROR(VLOOKUP(Table1[[#This Row],[Ticker]],[1]!Table2[[Symbol]:[Industry]],2,FALSE),"-")</f>
        <v>-</v>
      </c>
      <c r="D1896" t="s">
        <v>46</v>
      </c>
      <c r="E1896">
        <v>456.43200000000002</v>
      </c>
      <c r="F1896">
        <v>257</v>
      </c>
      <c r="G1896">
        <v>85.991255879838704</v>
      </c>
      <c r="H1896">
        <v>-0.328832724310132</v>
      </c>
      <c r="I1896">
        <v>103.09690162105601</v>
      </c>
      <c r="J1896">
        <v>-8.2148026379672192</v>
      </c>
      <c r="K1896">
        <v>284.857729108878</v>
      </c>
      <c r="M1896">
        <v>41.820224775319602</v>
      </c>
      <c r="N1896">
        <v>0.54522429870678002</v>
      </c>
      <c r="O1896">
        <v>93.307392996108902</v>
      </c>
      <c r="P1896">
        <v>167.708333333333</v>
      </c>
    </row>
    <row r="1897" spans="1:17" hidden="1" x14ac:dyDescent="0.3">
      <c r="A1897" t="s">
        <v>3976</v>
      </c>
      <c r="B1897" t="s">
        <v>3977</v>
      </c>
      <c r="C1897" t="str">
        <f>IFERROR(VLOOKUP(Table1[[#This Row],[Ticker]],[1]!Table2[[Symbol]:[Industry]],2,FALSE),"-")</f>
        <v>-</v>
      </c>
      <c r="D1897" t="s">
        <v>276</v>
      </c>
      <c r="E1897">
        <v>456.33565136099998</v>
      </c>
      <c r="F1897">
        <v>84.09</v>
      </c>
      <c r="G1897">
        <v>-37.861963628579197</v>
      </c>
      <c r="H1897">
        <v>-9.3879082165707697</v>
      </c>
      <c r="I1897">
        <v>-6.30120893919179</v>
      </c>
      <c r="J1897">
        <v>-6.4193046886231304</v>
      </c>
      <c r="K1897">
        <v>86.697234744067103</v>
      </c>
      <c r="L1897">
        <v>81.355272388018506</v>
      </c>
      <c r="M1897">
        <v>14.4375116183048</v>
      </c>
      <c r="N1897">
        <v>0.83743943446468005</v>
      </c>
      <c r="O1897">
        <v>20.466167201807501</v>
      </c>
      <c r="P1897">
        <v>27.409090909090899</v>
      </c>
    </row>
    <row r="1898" spans="1:17" hidden="1" x14ac:dyDescent="0.3">
      <c r="A1898" t="s">
        <v>3978</v>
      </c>
      <c r="B1898" t="s">
        <v>3979</v>
      </c>
      <c r="C1898" t="str">
        <f>IFERROR(VLOOKUP(Table1[[#This Row],[Ticker]],[1]!Table2[[Symbol]:[Industry]],2,FALSE),"-")</f>
        <v>-</v>
      </c>
      <c r="D1898" t="s">
        <v>204</v>
      </c>
      <c r="E1898">
        <v>456.24133463999902</v>
      </c>
      <c r="F1898">
        <v>438.8</v>
      </c>
      <c r="G1898">
        <v>103.711393211843</v>
      </c>
      <c r="H1898">
        <v>23.0960211652732</v>
      </c>
      <c r="I1898">
        <v>17.673852041032099</v>
      </c>
      <c r="J1898">
        <v>11.9933811380557</v>
      </c>
      <c r="K1898">
        <v>381.661120437318</v>
      </c>
      <c r="L1898">
        <v>318.64481743143898</v>
      </c>
      <c r="M1898">
        <v>65.895721893617804</v>
      </c>
      <c r="N1898">
        <v>2.2622915354159501</v>
      </c>
      <c r="O1898">
        <v>8.4776663628076392</v>
      </c>
      <c r="P1898">
        <v>163.22735452909399</v>
      </c>
      <c r="Q1898">
        <v>0.13149781659231299</v>
      </c>
    </row>
    <row r="1899" spans="1:17" hidden="1" x14ac:dyDescent="0.3">
      <c r="A1899" t="s">
        <v>3980</v>
      </c>
      <c r="B1899" t="s">
        <v>3981</v>
      </c>
      <c r="C1899" t="str">
        <f>IFERROR(VLOOKUP(Table1[[#This Row],[Ticker]],[1]!Table2[[Symbol]:[Industry]],2,FALSE),"-")</f>
        <v>-</v>
      </c>
      <c r="D1899" t="s">
        <v>46</v>
      </c>
      <c r="E1899">
        <v>455.37081599999999</v>
      </c>
      <c r="F1899">
        <v>182.3</v>
      </c>
      <c r="G1899">
        <v>112.83881918287901</v>
      </c>
      <c r="H1899">
        <v>23.455009034481101</v>
      </c>
      <c r="I1899">
        <v>129.94446492409699</v>
      </c>
      <c r="J1899">
        <v>-3.0493466250535799</v>
      </c>
      <c r="K1899">
        <v>150.09171633090401</v>
      </c>
      <c r="M1899">
        <v>72.1412456447609</v>
      </c>
      <c r="N1899">
        <v>0.55066344556409197</v>
      </c>
      <c r="O1899">
        <v>5.3208996160175301</v>
      </c>
      <c r="P1899">
        <v>189.365079365079</v>
      </c>
    </row>
    <row r="1900" spans="1:17" hidden="1" x14ac:dyDescent="0.3">
      <c r="A1900" t="s">
        <v>3982</v>
      </c>
      <c r="B1900" t="s">
        <v>3983</v>
      </c>
      <c r="C1900" t="str">
        <f>IFERROR(VLOOKUP(Table1[[#This Row],[Ticker]],[1]!Table2[[Symbol]:[Industry]],2,FALSE),"-")</f>
        <v>-</v>
      </c>
      <c r="D1900" t="s">
        <v>535</v>
      </c>
      <c r="E1900">
        <v>455.181407912</v>
      </c>
      <c r="F1900">
        <v>183.26</v>
      </c>
      <c r="G1900">
        <v>69.455047086831996</v>
      </c>
      <c r="H1900">
        <v>0.75659110516045203</v>
      </c>
      <c r="I1900">
        <v>33.882683462166298</v>
      </c>
      <c r="J1900">
        <v>-2.4160315166154498</v>
      </c>
      <c r="K1900">
        <v>177.77213516651301</v>
      </c>
      <c r="L1900">
        <v>149.50386953228099</v>
      </c>
      <c r="M1900">
        <v>42.511731623990599</v>
      </c>
      <c r="N1900">
        <v>0.12949107172985599</v>
      </c>
      <c r="O1900">
        <v>12.9542726181381</v>
      </c>
      <c r="P1900">
        <v>123.487804878048</v>
      </c>
      <c r="Q1900">
        <v>4.4169986133757999E-2</v>
      </c>
    </row>
    <row r="1901" spans="1:17" hidden="1" x14ac:dyDescent="0.3">
      <c r="A1901" t="s">
        <v>3984</v>
      </c>
      <c r="B1901" t="s">
        <v>3985</v>
      </c>
      <c r="C1901" t="str">
        <f>IFERROR(VLOOKUP(Table1[[#This Row],[Ticker]],[1]!Table2[[Symbol]:[Industry]],2,FALSE),"-")</f>
        <v>-</v>
      </c>
      <c r="D1901" t="s">
        <v>138</v>
      </c>
      <c r="E1901">
        <v>453.99357692500001</v>
      </c>
      <c r="F1901">
        <v>29.75</v>
      </c>
      <c r="G1901">
        <v>-32.364761571712897</v>
      </c>
      <c r="H1901">
        <v>-7.4883786466782896</v>
      </c>
      <c r="I1901">
        <v>-32.117873951434497</v>
      </c>
      <c r="J1901">
        <v>-2.2771572214944502</v>
      </c>
      <c r="K1901">
        <v>30.9393251665973</v>
      </c>
      <c r="L1901">
        <v>31.6729756537203</v>
      </c>
      <c r="M1901">
        <v>33.995375040202802</v>
      </c>
      <c r="N1901">
        <v>0.77861260226998397</v>
      </c>
      <c r="O1901">
        <v>50.588235294117602</v>
      </c>
      <c r="P1901">
        <v>15.7587548638132</v>
      </c>
      <c r="Q1901">
        <v>5.6399835499739998E-3</v>
      </c>
    </row>
    <row r="1902" spans="1:17" hidden="1" x14ac:dyDescent="0.3">
      <c r="A1902" t="s">
        <v>3986</v>
      </c>
      <c r="B1902" t="s">
        <v>3987</v>
      </c>
      <c r="C1902" t="str">
        <f>IFERROR(VLOOKUP(Table1[[#This Row],[Ticker]],[1]!Table2[[Symbol]:[Industry]],2,FALSE),"-")</f>
        <v>-</v>
      </c>
      <c r="D1902" t="s">
        <v>21</v>
      </c>
      <c r="E1902">
        <v>453.61112483199997</v>
      </c>
      <c r="F1902">
        <v>10.72</v>
      </c>
      <c r="G1902">
        <v>-88.353848740190898</v>
      </c>
      <c r="H1902">
        <v>-23.543036886378601</v>
      </c>
      <c r="I1902">
        <v>-62.819947201525999</v>
      </c>
      <c r="J1902">
        <v>-10.468497219248</v>
      </c>
      <c r="K1902">
        <v>11.9227367521754</v>
      </c>
      <c r="L1902">
        <v>16.122925673766499</v>
      </c>
      <c r="M1902">
        <v>28.893488348321199</v>
      </c>
      <c r="N1902">
        <v>0.26574373679982199</v>
      </c>
      <c r="O1902">
        <v>173.13432835820799</v>
      </c>
      <c r="P1902">
        <v>12.251308900523499</v>
      </c>
      <c r="Q1902">
        <v>0.12648384089533399</v>
      </c>
    </row>
    <row r="1903" spans="1:17" hidden="1" x14ac:dyDescent="0.3">
      <c r="A1903" t="s">
        <v>3988</v>
      </c>
      <c r="B1903" t="s">
        <v>3989</v>
      </c>
      <c r="C1903" t="str">
        <f>IFERROR(VLOOKUP(Table1[[#This Row],[Ticker]],[1]!Table2[[Symbol]:[Industry]],2,FALSE),"-")</f>
        <v>-</v>
      </c>
      <c r="D1903" t="s">
        <v>89</v>
      </c>
      <c r="E1903">
        <v>453.37563</v>
      </c>
      <c r="F1903">
        <v>190.35</v>
      </c>
      <c r="G1903">
        <v>34.667970439607203</v>
      </c>
      <c r="H1903">
        <v>73.821280444230794</v>
      </c>
      <c r="I1903">
        <v>51.773616180825101</v>
      </c>
      <c r="J1903">
        <v>8.3630827534774799</v>
      </c>
      <c r="M1903">
        <v>63.139381654046502</v>
      </c>
      <c r="O1903">
        <v>19.674284213291301</v>
      </c>
      <c r="P1903">
        <v>72.966833257610105</v>
      </c>
    </row>
    <row r="1904" spans="1:17" hidden="1" x14ac:dyDescent="0.3">
      <c r="A1904" t="s">
        <v>3990</v>
      </c>
      <c r="B1904" t="s">
        <v>3991</v>
      </c>
      <c r="C1904" t="str">
        <f>IFERROR(VLOOKUP(Table1[[#This Row],[Ticker]],[1]!Table2[[Symbol]:[Industry]],2,FALSE),"-")</f>
        <v>-</v>
      </c>
      <c r="D1904" t="s">
        <v>627</v>
      </c>
      <c r="E1904">
        <v>453.19255800000002</v>
      </c>
      <c r="F1904">
        <v>6515.6</v>
      </c>
      <c r="G1904">
        <v>34.635807910987502</v>
      </c>
      <c r="H1904">
        <v>-4.4742238326739097</v>
      </c>
      <c r="I1904">
        <v>49.2807706007913</v>
      </c>
      <c r="J1904">
        <v>1.21510463526321</v>
      </c>
      <c r="K1904">
        <v>5880.69938153366</v>
      </c>
      <c r="L1904">
        <v>4960.39266981939</v>
      </c>
      <c r="M1904">
        <v>71.398654893889699</v>
      </c>
      <c r="N1904">
        <v>0.79555943341934698</v>
      </c>
      <c r="O1904">
        <v>8.5065074590214103</v>
      </c>
      <c r="P1904">
        <v>94.495522388059698</v>
      </c>
      <c r="Q1904">
        <v>5.9594665358709997E-2</v>
      </c>
    </row>
    <row r="1905" spans="1:17" hidden="1" x14ac:dyDescent="0.3">
      <c r="A1905" t="s">
        <v>3992</v>
      </c>
      <c r="B1905" t="s">
        <v>3993</v>
      </c>
      <c r="C1905" t="str">
        <f>IFERROR(VLOOKUP(Table1[[#This Row],[Ticker]],[1]!Table2[[Symbol]:[Industry]],2,FALSE),"-")</f>
        <v>-</v>
      </c>
      <c r="D1905" t="s">
        <v>138</v>
      </c>
      <c r="E1905">
        <v>452.00741021599998</v>
      </c>
      <c r="F1905">
        <v>119.44</v>
      </c>
      <c r="G1905">
        <v>19.514552371816201</v>
      </c>
      <c r="H1905">
        <v>26.400584119279099</v>
      </c>
      <c r="I1905">
        <v>-1.1773920690720101</v>
      </c>
      <c r="J1905">
        <v>10.815196040505</v>
      </c>
      <c r="K1905">
        <v>102.998955314345</v>
      </c>
      <c r="L1905">
        <v>100.997302302866</v>
      </c>
      <c r="M1905">
        <v>72.645320266169804</v>
      </c>
      <c r="N1905">
        <v>4.0291945546871499</v>
      </c>
      <c r="O1905">
        <v>27.386135298057599</v>
      </c>
      <c r="P1905">
        <v>63.169398907103798</v>
      </c>
      <c r="Q1905">
        <v>5.3561650342702001E-2</v>
      </c>
    </row>
    <row r="1906" spans="1:17" hidden="1" x14ac:dyDescent="0.3">
      <c r="A1906" t="s">
        <v>3994</v>
      </c>
      <c r="B1906" t="s">
        <v>3995</v>
      </c>
      <c r="C1906" t="str">
        <f>IFERROR(VLOOKUP(Table1[[#This Row],[Ticker]],[1]!Table2[[Symbol]:[Industry]],2,FALSE),"-")</f>
        <v>-</v>
      </c>
      <c r="D1906" t="s">
        <v>54</v>
      </c>
      <c r="E1906">
        <v>451.93786427999999</v>
      </c>
      <c r="F1906">
        <v>338.1</v>
      </c>
      <c r="G1906">
        <v>15.8555391540571</v>
      </c>
      <c r="H1906">
        <v>-18.245238402775801</v>
      </c>
      <c r="I1906">
        <v>-14.874973697905901</v>
      </c>
      <c r="J1906">
        <v>-5.3775010506656296</v>
      </c>
      <c r="K1906">
        <v>364.38638340586903</v>
      </c>
      <c r="L1906">
        <v>339.79590957534799</v>
      </c>
      <c r="M1906">
        <v>29.219900341610199</v>
      </c>
      <c r="N1906">
        <v>0.561250879028939</v>
      </c>
      <c r="O1906">
        <v>27.1813073055309</v>
      </c>
      <c r="P1906">
        <v>51.241333035115197</v>
      </c>
      <c r="Q1906">
        <v>-4.0011210578775998E-2</v>
      </c>
    </row>
    <row r="1907" spans="1:17" hidden="1" x14ac:dyDescent="0.3">
      <c r="A1907" t="s">
        <v>3996</v>
      </c>
      <c r="B1907" t="s">
        <v>3997</v>
      </c>
      <c r="C1907" t="str">
        <f>IFERROR(VLOOKUP(Table1[[#This Row],[Ticker]],[1]!Table2[[Symbol]:[Industry]],2,FALSE),"-")</f>
        <v>-</v>
      </c>
      <c r="D1907" t="s">
        <v>231</v>
      </c>
      <c r="E1907">
        <v>450.49284</v>
      </c>
      <c r="F1907">
        <v>255.15</v>
      </c>
      <c r="G1907">
        <v>36.372445167383198</v>
      </c>
      <c r="H1907">
        <v>-10.9059922830419</v>
      </c>
      <c r="I1907">
        <v>-14.5227652557823</v>
      </c>
      <c r="J1907">
        <v>-3.0231650073052001</v>
      </c>
      <c r="K1907">
        <v>259.605465234718</v>
      </c>
      <c r="L1907">
        <v>244.32962600656899</v>
      </c>
      <c r="M1907">
        <v>53.190922350801202</v>
      </c>
      <c r="N1907">
        <v>0.382607928349253</v>
      </c>
      <c r="O1907">
        <v>44.620811287477899</v>
      </c>
      <c r="P1907">
        <v>74.760273972602704</v>
      </c>
    </row>
    <row r="1908" spans="1:17" hidden="1" x14ac:dyDescent="0.3">
      <c r="A1908" t="s">
        <v>3998</v>
      </c>
      <c r="B1908" t="s">
        <v>3999</v>
      </c>
      <c r="C1908" t="str">
        <f>IFERROR(VLOOKUP(Table1[[#This Row],[Ticker]],[1]!Table2[[Symbol]:[Industry]],2,FALSE),"-")</f>
        <v>-</v>
      </c>
      <c r="D1908" t="s">
        <v>974</v>
      </c>
      <c r="E1908">
        <v>447.7122</v>
      </c>
      <c r="F1908">
        <v>1407.9</v>
      </c>
      <c r="G1908">
        <v>-35.847882488668603</v>
      </c>
      <c r="H1908">
        <v>-6.6243583764080203</v>
      </c>
      <c r="I1908">
        <v>-22.186570865066599</v>
      </c>
      <c r="J1908">
        <v>0.99749243977833701</v>
      </c>
      <c r="K1908">
        <v>1454.89403519076</v>
      </c>
      <c r="L1908">
        <v>1456.31594230052</v>
      </c>
      <c r="M1908">
        <v>44.655568393168402</v>
      </c>
      <c r="N1908">
        <v>0.56015176553203505</v>
      </c>
      <c r="O1908">
        <v>27.849989345834199</v>
      </c>
      <c r="P1908">
        <v>9.0972491282448704</v>
      </c>
      <c r="Q1908">
        <v>0.12832917379752301</v>
      </c>
    </row>
    <row r="1909" spans="1:17" hidden="1" x14ac:dyDescent="0.3">
      <c r="A1909" t="s">
        <v>4000</v>
      </c>
      <c r="B1909" t="s">
        <v>4001</v>
      </c>
      <c r="C1909" t="str">
        <f>IFERROR(VLOOKUP(Table1[[#This Row],[Ticker]],[1]!Table2[[Symbol]:[Industry]],2,FALSE),"-")</f>
        <v>-</v>
      </c>
      <c r="D1909" t="s">
        <v>573</v>
      </c>
      <c r="E1909">
        <v>447.62549819999998</v>
      </c>
      <c r="F1909">
        <v>186</v>
      </c>
      <c r="G1909">
        <v>91.389024114322396</v>
      </c>
      <c r="H1909">
        <v>6.3017999247502798</v>
      </c>
      <c r="I1909">
        <v>115.822022567095</v>
      </c>
      <c r="J1909">
        <v>7.9168185498337396</v>
      </c>
      <c r="K1909">
        <v>142.733452143329</v>
      </c>
      <c r="L1909">
        <v>98.974472835945505</v>
      </c>
      <c r="M1909">
        <v>65.033038556155006</v>
      </c>
      <c r="N1909">
        <v>0.46329649155672098</v>
      </c>
      <c r="O1909">
        <v>6.5591397849462201</v>
      </c>
      <c r="P1909">
        <v>219.58762886597901</v>
      </c>
    </row>
    <row r="1910" spans="1:17" hidden="1" x14ac:dyDescent="0.3">
      <c r="A1910" t="s">
        <v>4002</v>
      </c>
      <c r="B1910" t="s">
        <v>4003</v>
      </c>
      <c r="C1910" t="str">
        <f>IFERROR(VLOOKUP(Table1[[#This Row],[Ticker]],[1]!Table2[[Symbol]:[Industry]],2,FALSE),"-")</f>
        <v>-</v>
      </c>
      <c r="D1910" t="s">
        <v>3961</v>
      </c>
      <c r="E1910">
        <v>447.27137377999998</v>
      </c>
      <c r="F1910">
        <v>179.9</v>
      </c>
      <c r="G1910">
        <v>139.44719761723101</v>
      </c>
      <c r="H1910">
        <v>23.590526736229499</v>
      </c>
      <c r="I1910">
        <v>11.0659326070235</v>
      </c>
      <c r="J1910">
        <v>-4.1488685720331597</v>
      </c>
      <c r="K1910">
        <v>152.44687425886701</v>
      </c>
      <c r="L1910">
        <v>130.66813791375299</v>
      </c>
      <c r="M1910">
        <v>68.592160418361004</v>
      </c>
      <c r="N1910">
        <v>2.0694091755544202</v>
      </c>
      <c r="O1910">
        <v>10.0611450806003</v>
      </c>
      <c r="P1910">
        <v>225.610859728506</v>
      </c>
    </row>
    <row r="1911" spans="1:17" hidden="1" x14ac:dyDescent="0.3">
      <c r="A1911" t="s">
        <v>4004</v>
      </c>
      <c r="B1911" t="s">
        <v>4005</v>
      </c>
      <c r="C1911" t="str">
        <f>IFERROR(VLOOKUP(Table1[[#This Row],[Ticker]],[1]!Table2[[Symbol]:[Industry]],2,FALSE),"-")</f>
        <v>-</v>
      </c>
      <c r="D1911" t="s">
        <v>257</v>
      </c>
      <c r="E1911">
        <v>446.16212754999998</v>
      </c>
      <c r="F1911">
        <v>15.37</v>
      </c>
      <c r="G1911">
        <v>8.5899302298828406</v>
      </c>
      <c r="H1911">
        <v>8.2937516350118496</v>
      </c>
      <c r="I1911">
        <v>-33.033068167898797</v>
      </c>
      <c r="J1911">
        <v>-13.8497232728878</v>
      </c>
      <c r="K1911">
        <v>14.4534222678824</v>
      </c>
      <c r="L1911">
        <v>14.049038635213099</v>
      </c>
      <c r="M1911">
        <v>55.214511193253699</v>
      </c>
      <c r="N1911">
        <v>2.50045628490447</v>
      </c>
      <c r="O1911">
        <v>39.882888744307003</v>
      </c>
      <c r="P1911">
        <v>53.699999999999903</v>
      </c>
      <c r="Q1911">
        <v>0.12581751108899</v>
      </c>
    </row>
    <row r="1912" spans="1:17" hidden="1" x14ac:dyDescent="0.3">
      <c r="A1912" t="s">
        <v>4006</v>
      </c>
      <c r="B1912" t="s">
        <v>4007</v>
      </c>
      <c r="C1912" t="str">
        <f>IFERROR(VLOOKUP(Table1[[#This Row],[Ticker]],[1]!Table2[[Symbol]:[Industry]],2,FALSE),"-")</f>
        <v>-</v>
      </c>
      <c r="D1912" t="s">
        <v>573</v>
      </c>
      <c r="E1912">
        <v>445.30169999999998</v>
      </c>
      <c r="F1912">
        <v>419.7</v>
      </c>
      <c r="G1912">
        <v>-14.605113197825601</v>
      </c>
      <c r="H1912">
        <v>-3.36726007359914</v>
      </c>
      <c r="I1912">
        <v>-3.6349201138182998</v>
      </c>
      <c r="J1912">
        <v>-1.5717711373279</v>
      </c>
      <c r="K1912">
        <v>419.83816487935098</v>
      </c>
      <c r="L1912">
        <v>385.68380122724301</v>
      </c>
      <c r="M1912">
        <v>43.2005114576179</v>
      </c>
      <c r="N1912">
        <v>0.50365091739457102</v>
      </c>
      <c r="O1912">
        <v>13.4500833928996</v>
      </c>
      <c r="P1912">
        <v>30.992509363295799</v>
      </c>
      <c r="Q1912">
        <v>2.734687192776E-3</v>
      </c>
    </row>
    <row r="1913" spans="1:17" hidden="1" x14ac:dyDescent="0.3">
      <c r="A1913" t="s">
        <v>4008</v>
      </c>
      <c r="B1913" t="s">
        <v>4009</v>
      </c>
      <c r="C1913" t="str">
        <f>IFERROR(VLOOKUP(Table1[[#This Row],[Ticker]],[1]!Table2[[Symbol]:[Industry]],2,FALSE),"-")</f>
        <v>-</v>
      </c>
      <c r="D1913" t="s">
        <v>138</v>
      </c>
      <c r="E1913">
        <v>444.30701759999999</v>
      </c>
      <c r="F1913">
        <v>11.28</v>
      </c>
      <c r="G1913">
        <v>228.02932709823699</v>
      </c>
      <c r="H1913">
        <v>26.350667818544</v>
      </c>
      <c r="I1913">
        <v>97.880856239544698</v>
      </c>
      <c r="J1913">
        <v>11.728054504889901</v>
      </c>
      <c r="K1913">
        <v>9.3211148487690902</v>
      </c>
      <c r="L1913">
        <v>7.3133885042545002</v>
      </c>
      <c r="M1913">
        <v>87.028084747977104</v>
      </c>
      <c r="N1913">
        <v>0.86923050033263405</v>
      </c>
      <c r="O1913">
        <v>0</v>
      </c>
      <c r="P1913">
        <v>302.85714285714198</v>
      </c>
      <c r="Q1913">
        <v>0.14651814339081001</v>
      </c>
    </row>
    <row r="1914" spans="1:17" hidden="1" x14ac:dyDescent="0.3">
      <c r="A1914" t="s">
        <v>4010</v>
      </c>
      <c r="B1914" t="s">
        <v>4011</v>
      </c>
      <c r="C1914" t="str">
        <f>IFERROR(VLOOKUP(Table1[[#This Row],[Ticker]],[1]!Table2[[Symbol]:[Industry]],2,FALSE),"-")</f>
        <v>-</v>
      </c>
      <c r="D1914" t="s">
        <v>535</v>
      </c>
      <c r="E1914">
        <v>442.95</v>
      </c>
      <c r="F1914">
        <v>442.95</v>
      </c>
      <c r="G1914">
        <v>67.635494939174606</v>
      </c>
      <c r="H1914">
        <v>51.820948416871701</v>
      </c>
      <c r="I1914">
        <v>22.498450340547901</v>
      </c>
      <c r="J1914">
        <v>14.1383221182159</v>
      </c>
      <c r="K1914">
        <v>312.75331598894502</v>
      </c>
      <c r="L1914">
        <v>292.86982375782299</v>
      </c>
      <c r="M1914">
        <v>92.613928209375999</v>
      </c>
      <c r="N1914">
        <v>2.9475739259649698</v>
      </c>
      <c r="O1914">
        <v>0</v>
      </c>
      <c r="P1914">
        <v>115.862573099415</v>
      </c>
      <c r="Q1914">
        <v>0.12854728338999399</v>
      </c>
    </row>
    <row r="1915" spans="1:17" hidden="1" x14ac:dyDescent="0.3">
      <c r="A1915" t="s">
        <v>4012</v>
      </c>
      <c r="B1915" t="s">
        <v>4013</v>
      </c>
      <c r="C1915" t="str">
        <f>IFERROR(VLOOKUP(Table1[[#This Row],[Ticker]],[1]!Table2[[Symbol]:[Industry]],2,FALSE),"-")</f>
        <v>-</v>
      </c>
      <c r="D1915" t="s">
        <v>281</v>
      </c>
      <c r="E1915">
        <v>441.83551999999997</v>
      </c>
      <c r="F1915">
        <v>268</v>
      </c>
      <c r="G1915">
        <v>19.196133001885698</v>
      </c>
      <c r="H1915">
        <v>-10.972835091157799</v>
      </c>
      <c r="I1915">
        <v>36.301778743103696</v>
      </c>
      <c r="J1915">
        <v>-1.22741276061361</v>
      </c>
      <c r="M1915">
        <v>41.525972298878699</v>
      </c>
      <c r="O1915">
        <v>41.343283582089498</v>
      </c>
      <c r="P1915">
        <v>56.725146198830402</v>
      </c>
    </row>
    <row r="1916" spans="1:17" hidden="1" x14ac:dyDescent="0.3">
      <c r="A1916" t="s">
        <v>4014</v>
      </c>
      <c r="B1916" t="s">
        <v>4015</v>
      </c>
      <c r="C1916" t="str">
        <f>IFERROR(VLOOKUP(Table1[[#This Row],[Ticker]],[1]!Table2[[Symbol]:[Industry]],2,FALSE),"-")</f>
        <v>-</v>
      </c>
      <c r="D1916" t="s">
        <v>204</v>
      </c>
      <c r="E1916">
        <v>441.25200000000001</v>
      </c>
      <c r="F1916">
        <v>86.52</v>
      </c>
      <c r="G1916">
        <v>-21.805585590241801</v>
      </c>
      <c r="H1916">
        <v>-7.3913100626075003</v>
      </c>
      <c r="I1916">
        <v>-28.9602652557823</v>
      </c>
      <c r="J1916">
        <v>-2.0989475721929298</v>
      </c>
      <c r="K1916">
        <v>88.416210263380407</v>
      </c>
      <c r="L1916">
        <v>86.682966374617195</v>
      </c>
      <c r="M1916">
        <v>47.953124846948498</v>
      </c>
      <c r="N1916">
        <v>0.643636236915897</v>
      </c>
      <c r="O1916">
        <v>45.515487748497399</v>
      </c>
      <c r="P1916">
        <v>25.391304347826001</v>
      </c>
      <c r="Q1916">
        <v>8.2988112733513003E-2</v>
      </c>
    </row>
    <row r="1917" spans="1:17" hidden="1" x14ac:dyDescent="0.3">
      <c r="A1917" t="s">
        <v>4016</v>
      </c>
      <c r="B1917" t="s">
        <v>4017</v>
      </c>
      <c r="C1917" t="str">
        <f>IFERROR(VLOOKUP(Table1[[#This Row],[Ticker]],[1]!Table2[[Symbol]:[Industry]],2,FALSE),"-")</f>
        <v>-</v>
      </c>
      <c r="D1917" t="s">
        <v>2686</v>
      </c>
      <c r="E1917">
        <v>441.09</v>
      </c>
      <c r="F1917">
        <v>113.1</v>
      </c>
      <c r="G1917">
        <v>126.46076323682399</v>
      </c>
      <c r="H1917">
        <v>-18.059102330888798</v>
      </c>
      <c r="I1917">
        <v>-23.9401944175297</v>
      </c>
      <c r="J1917">
        <v>-5.2225659486830303</v>
      </c>
      <c r="K1917">
        <v>136.66986270371501</v>
      </c>
      <c r="L1917">
        <v>141.033306114194</v>
      </c>
      <c r="M1917">
        <v>39.678361989775297</v>
      </c>
      <c r="N1917">
        <v>0.47210227541182698</v>
      </c>
      <c r="O1917">
        <v>265.42882404951303</v>
      </c>
      <c r="P1917">
        <v>197.63157894736801</v>
      </c>
      <c r="Q1917">
        <v>0.21526167539150501</v>
      </c>
    </row>
    <row r="1918" spans="1:17" hidden="1" x14ac:dyDescent="0.3">
      <c r="A1918" t="s">
        <v>4018</v>
      </c>
      <c r="B1918" t="s">
        <v>4019</v>
      </c>
      <c r="C1918" t="str">
        <f>IFERROR(VLOOKUP(Table1[[#This Row],[Ticker]],[1]!Table2[[Symbol]:[Industry]],2,FALSE),"-")</f>
        <v>-</v>
      </c>
      <c r="D1918" t="s">
        <v>1210</v>
      </c>
      <c r="E1918">
        <v>439.949156165999</v>
      </c>
      <c r="F1918">
        <v>161.34</v>
      </c>
      <c r="G1918">
        <v>-16.844858365421299</v>
      </c>
      <c r="H1918">
        <v>4.1029203729295496</v>
      </c>
      <c r="I1918">
        <v>-13.857071152588199</v>
      </c>
      <c r="J1918">
        <v>0.475443286321245</v>
      </c>
      <c r="K1918">
        <v>157.117587028005</v>
      </c>
      <c r="L1918">
        <v>155.50218134659701</v>
      </c>
      <c r="M1918">
        <v>51.068439172642201</v>
      </c>
      <c r="N1918">
        <v>0.83488420281198505</v>
      </c>
      <c r="O1918">
        <v>48.7541837114168</v>
      </c>
      <c r="P1918">
        <v>30.323101777059701</v>
      </c>
      <c r="Q1918">
        <v>1.0768706504873E-2</v>
      </c>
    </row>
    <row r="1919" spans="1:17" hidden="1" x14ac:dyDescent="0.3">
      <c r="A1919" t="s">
        <v>4020</v>
      </c>
      <c r="B1919" t="s">
        <v>4021</v>
      </c>
      <c r="C1919" t="str">
        <f>IFERROR(VLOOKUP(Table1[[#This Row],[Ticker]],[1]!Table2[[Symbol]:[Industry]],2,FALSE),"-")</f>
        <v>-</v>
      </c>
      <c r="D1919" t="s">
        <v>509</v>
      </c>
      <c r="E1919">
        <v>439.27499999999998</v>
      </c>
      <c r="F1919">
        <v>585.70000000000005</v>
      </c>
      <c r="G1919">
        <v>6.1750752788778103</v>
      </c>
      <c r="H1919">
        <v>1.6195978486772</v>
      </c>
      <c r="I1919">
        <v>-29.515330079831301</v>
      </c>
      <c r="J1919">
        <v>-0.23776955982190401</v>
      </c>
      <c r="K1919">
        <v>585.42760476066496</v>
      </c>
      <c r="L1919">
        <v>588.93541174211396</v>
      </c>
      <c r="M1919">
        <v>45.9741115142957</v>
      </c>
      <c r="N1919">
        <v>1.1010566596721401</v>
      </c>
      <c r="O1919">
        <v>46.457230664162502</v>
      </c>
      <c r="Q1919">
        <v>7.1531554297060004E-3</v>
      </c>
    </row>
    <row r="1920" spans="1:17" hidden="1" x14ac:dyDescent="0.3">
      <c r="A1920" t="s">
        <v>4022</v>
      </c>
      <c r="B1920" t="s">
        <v>4023</v>
      </c>
      <c r="C1920" t="str">
        <f>IFERROR(VLOOKUP(Table1[[#This Row],[Ticker]],[1]!Table2[[Symbol]:[Industry]],2,FALSE),"-")</f>
        <v>-</v>
      </c>
      <c r="D1920" t="s">
        <v>257</v>
      </c>
      <c r="E1920">
        <v>438.90187500000002</v>
      </c>
      <c r="F1920">
        <v>387.5</v>
      </c>
      <c r="G1920">
        <v>-29.220107483662598</v>
      </c>
      <c r="H1920">
        <v>8.0820729053649991</v>
      </c>
      <c r="I1920">
        <v>-12.1144617424446</v>
      </c>
      <c r="J1920">
        <v>13.251701060428999</v>
      </c>
      <c r="K1920">
        <v>356.37963061236701</v>
      </c>
      <c r="M1920">
        <v>74.424594452566296</v>
      </c>
      <c r="N1920">
        <v>1.19695511418321</v>
      </c>
      <c r="O1920">
        <v>20.722580645161301</v>
      </c>
      <c r="P1920">
        <v>33.620689655172399</v>
      </c>
    </row>
    <row r="1921" spans="1:17" hidden="1" x14ac:dyDescent="0.3">
      <c r="A1921" t="s">
        <v>4024</v>
      </c>
      <c r="B1921" t="s">
        <v>4025</v>
      </c>
      <c r="C1921" t="str">
        <f>IFERROR(VLOOKUP(Table1[[#This Row],[Ticker]],[1]!Table2[[Symbol]:[Industry]],2,FALSE),"-")</f>
        <v>-</v>
      </c>
      <c r="D1921" t="s">
        <v>627</v>
      </c>
      <c r="E1921">
        <v>438.46015777500003</v>
      </c>
      <c r="F1921">
        <v>234.75</v>
      </c>
      <c r="G1921">
        <v>3.1255783647018101</v>
      </c>
      <c r="H1921">
        <v>1.11830238780447</v>
      </c>
      <c r="I1921">
        <v>10.592366323165001</v>
      </c>
      <c r="J1921">
        <v>4.5932527427753804</v>
      </c>
      <c r="K1921">
        <v>230.24256709571901</v>
      </c>
      <c r="L1921">
        <v>208.40394093803499</v>
      </c>
      <c r="M1921">
        <v>57.4863002127965</v>
      </c>
      <c r="N1921">
        <v>0.30485944770772699</v>
      </c>
      <c r="O1921">
        <v>26.858359957401401</v>
      </c>
      <c r="P1921">
        <v>61.340206185566998</v>
      </c>
      <c r="Q1921">
        <v>1.5790317776653E-2</v>
      </c>
    </row>
    <row r="1922" spans="1:17" hidden="1" x14ac:dyDescent="0.3">
      <c r="A1922" t="s">
        <v>4026</v>
      </c>
      <c r="B1922" t="s">
        <v>4027</v>
      </c>
      <c r="C1922" t="str">
        <f>IFERROR(VLOOKUP(Table1[[#This Row],[Ticker]],[1]!Table2[[Symbol]:[Industry]],2,FALSE),"-")</f>
        <v>-</v>
      </c>
      <c r="D1922" t="s">
        <v>496</v>
      </c>
      <c r="E1922">
        <v>436.47714000000002</v>
      </c>
      <c r="F1922">
        <v>1678.5</v>
      </c>
      <c r="G1922">
        <v>-31.051045494404701</v>
      </c>
      <c r="H1922">
        <v>-2.8767568985893299</v>
      </c>
      <c r="I1922">
        <v>-29.081398632425199</v>
      </c>
      <c r="J1922">
        <v>4.9549001424738002</v>
      </c>
      <c r="K1922">
        <v>1526.6458213261701</v>
      </c>
      <c r="L1922">
        <v>1623.77770032218</v>
      </c>
      <c r="M1922">
        <v>85.485697612935795</v>
      </c>
      <c r="N1922">
        <v>1.3262139852236501</v>
      </c>
      <c r="O1922">
        <v>57.998212689901699</v>
      </c>
      <c r="P1922">
        <v>24.753799843918301</v>
      </c>
      <c r="Q1922">
        <v>5.6676882929419997E-2</v>
      </c>
    </row>
    <row r="1923" spans="1:17" hidden="1" x14ac:dyDescent="0.3">
      <c r="A1923" t="s">
        <v>4028</v>
      </c>
      <c r="B1923" t="s">
        <v>4029</v>
      </c>
      <c r="C1923" t="str">
        <f>IFERROR(VLOOKUP(Table1[[#This Row],[Ticker]],[1]!Table2[[Symbol]:[Industry]],2,FALSE),"-")</f>
        <v>-</v>
      </c>
      <c r="D1923" t="s">
        <v>118</v>
      </c>
      <c r="E1923">
        <v>435.09120000000001</v>
      </c>
      <c r="F1923">
        <v>175.44</v>
      </c>
      <c r="G1923">
        <v>-7.4234782811666902</v>
      </c>
      <c r="H1923">
        <v>15.065481280037201</v>
      </c>
      <c r="I1923">
        <v>15.5672072716901</v>
      </c>
      <c r="J1923">
        <v>-7.6395847524044997</v>
      </c>
      <c r="K1923">
        <v>158.89035863178</v>
      </c>
      <c r="L1923">
        <v>145.79602874879899</v>
      </c>
      <c r="M1923">
        <v>58.275384589641099</v>
      </c>
      <c r="N1923">
        <v>0.82555849135330805</v>
      </c>
      <c r="O1923">
        <v>10.579115367077</v>
      </c>
      <c r="P1923">
        <v>41.4838709677419</v>
      </c>
      <c r="Q1923">
        <v>6.4119117633603007E-2</v>
      </c>
    </row>
    <row r="1924" spans="1:17" hidden="1" x14ac:dyDescent="0.3">
      <c r="A1924" t="s">
        <v>4030</v>
      </c>
      <c r="B1924" t="s">
        <v>4031</v>
      </c>
      <c r="C1924" t="str">
        <f>IFERROR(VLOOKUP(Table1[[#This Row],[Ticker]],[1]!Table2[[Symbol]:[Industry]],2,FALSE),"-")</f>
        <v>-</v>
      </c>
      <c r="D1924" t="s">
        <v>627</v>
      </c>
      <c r="E1924">
        <v>433.36523430199998</v>
      </c>
      <c r="F1924">
        <v>48.62</v>
      </c>
      <c r="G1924">
        <v>-0.75740035870245104</v>
      </c>
      <c r="H1924">
        <v>25.6925776863145</v>
      </c>
      <c r="I1924">
        <v>-9.0713763668934693</v>
      </c>
      <c r="J1924">
        <v>-5.6061424850129198</v>
      </c>
      <c r="K1924">
        <v>43.769028532499497</v>
      </c>
      <c r="L1924">
        <v>39.902703569831097</v>
      </c>
      <c r="M1924">
        <v>49.6190251487319</v>
      </c>
      <c r="N1924">
        <v>2.9745786715567499</v>
      </c>
      <c r="O1924">
        <v>17.235705470999498</v>
      </c>
      <c r="P1924">
        <v>45.134328358208897</v>
      </c>
      <c r="Q1924">
        <v>3.8656324226851002E-2</v>
      </c>
    </row>
    <row r="1925" spans="1:17" hidden="1" x14ac:dyDescent="0.3">
      <c r="A1925" t="s">
        <v>4032</v>
      </c>
      <c r="B1925" t="s">
        <v>4033</v>
      </c>
      <c r="C1925" t="str">
        <f>IFERROR(VLOOKUP(Table1[[#This Row],[Ticker]],[1]!Table2[[Symbol]:[Industry]],2,FALSE),"-")</f>
        <v>-</v>
      </c>
      <c r="D1925" t="s">
        <v>950</v>
      </c>
      <c r="E1925">
        <v>432.44241507499999</v>
      </c>
      <c r="F1925">
        <v>238.15</v>
      </c>
      <c r="G1925">
        <v>-15.515646446735699</v>
      </c>
      <c r="H1925">
        <v>-16.7395933109892</v>
      </c>
      <c r="I1925">
        <v>1.5899992944821899</v>
      </c>
      <c r="J1925">
        <v>-10.416514783499499</v>
      </c>
      <c r="K1925">
        <v>290.304379837986</v>
      </c>
      <c r="M1925">
        <v>19.2513031676488</v>
      </c>
      <c r="O1925">
        <v>67.667436489607397</v>
      </c>
      <c r="P1925">
        <v>20.2777777777777</v>
      </c>
    </row>
    <row r="1926" spans="1:17" hidden="1" x14ac:dyDescent="0.3">
      <c r="A1926" t="s">
        <v>4034</v>
      </c>
      <c r="B1926" t="s">
        <v>4035</v>
      </c>
      <c r="C1926" t="str">
        <f>IFERROR(VLOOKUP(Table1[[#This Row],[Ticker]],[1]!Table2[[Symbol]:[Industry]],2,FALSE),"-")</f>
        <v>-</v>
      </c>
      <c r="D1926" t="s">
        <v>950</v>
      </c>
      <c r="E1926">
        <v>432.414670319999</v>
      </c>
      <c r="F1926">
        <v>4.05</v>
      </c>
      <c r="G1926">
        <v>7.3386011739872199</v>
      </c>
      <c r="H1926">
        <v>6.6308949135311401</v>
      </c>
      <c r="I1926">
        <v>-2.50497727789031E-2</v>
      </c>
      <c r="J1926">
        <v>-4.99804249280061</v>
      </c>
      <c r="K1926">
        <v>4.1106301294706302</v>
      </c>
      <c r="L1926">
        <v>3.97208115715926</v>
      </c>
      <c r="M1926">
        <v>36.331190242525899</v>
      </c>
      <c r="N1926">
        <v>1.65379977504632</v>
      </c>
      <c r="O1926">
        <v>86.796388714853904</v>
      </c>
      <c r="P1926">
        <v>51.271022573564203</v>
      </c>
      <c r="Q1926">
        <v>0.13846505593808101</v>
      </c>
    </row>
    <row r="1927" spans="1:17" hidden="1" x14ac:dyDescent="0.3">
      <c r="A1927" t="s">
        <v>4036</v>
      </c>
      <c r="B1927" t="s">
        <v>4037</v>
      </c>
      <c r="C1927" t="str">
        <f>IFERROR(VLOOKUP(Table1[[#This Row],[Ticker]],[1]!Table2[[Symbol]:[Industry]],2,FALSE),"-")</f>
        <v>-</v>
      </c>
      <c r="D1927" t="s">
        <v>257</v>
      </c>
      <c r="E1927">
        <v>431.89918320999999</v>
      </c>
      <c r="F1927">
        <v>77.989999999999995</v>
      </c>
      <c r="G1927">
        <v>178.98920711323501</v>
      </c>
      <c r="H1927">
        <v>42.044813766484403</v>
      </c>
      <c r="I1927">
        <v>39.096665919885403</v>
      </c>
      <c r="J1927">
        <v>7.0798561215497298</v>
      </c>
      <c r="K1927">
        <v>64.426944722647505</v>
      </c>
      <c r="L1927">
        <v>51.818500615804197</v>
      </c>
      <c r="M1927">
        <v>63.358825789989503</v>
      </c>
      <c r="N1927">
        <v>1.55015205063471</v>
      </c>
      <c r="O1927">
        <v>8.9883318374150498</v>
      </c>
      <c r="P1927">
        <v>230.46610169491501</v>
      </c>
      <c r="Q1927">
        <v>9.7554406342402006E-2</v>
      </c>
    </row>
    <row r="1928" spans="1:17" hidden="1" x14ac:dyDescent="0.3">
      <c r="A1928" t="s">
        <v>4038</v>
      </c>
      <c r="B1928" t="s">
        <v>4039</v>
      </c>
      <c r="C1928" t="str">
        <f>IFERROR(VLOOKUP(Table1[[#This Row],[Ticker]],[1]!Table2[[Symbol]:[Industry]],2,FALSE),"-")</f>
        <v>-</v>
      </c>
      <c r="D1928" t="s">
        <v>77</v>
      </c>
      <c r="E1928">
        <v>430.988826719999</v>
      </c>
      <c r="F1928">
        <v>246.1</v>
      </c>
      <c r="G1928">
        <v>31.3111381833275</v>
      </c>
      <c r="H1928">
        <v>19.019909066217</v>
      </c>
      <c r="I1928">
        <v>-21.812117107634201</v>
      </c>
      <c r="J1928">
        <v>-10.435581858746399</v>
      </c>
      <c r="K1928">
        <v>217.30923580369901</v>
      </c>
      <c r="L1928">
        <v>203.992326161253</v>
      </c>
      <c r="M1928">
        <v>60.133199595786301</v>
      </c>
      <c r="N1928">
        <v>3.0110132649053098</v>
      </c>
      <c r="O1928">
        <v>29.723689557090601</v>
      </c>
      <c r="P1928">
        <v>89.891975308641904</v>
      </c>
      <c r="Q1928">
        <v>0.13354686478935399</v>
      </c>
    </row>
    <row r="1929" spans="1:17" hidden="1" x14ac:dyDescent="0.3">
      <c r="A1929" t="s">
        <v>4040</v>
      </c>
      <c r="B1929" t="s">
        <v>4041</v>
      </c>
      <c r="C1929" t="str">
        <f>IFERROR(VLOOKUP(Table1[[#This Row],[Ticker]],[1]!Table2[[Symbol]:[Industry]],2,FALSE),"-")</f>
        <v>-</v>
      </c>
      <c r="D1929" t="s">
        <v>204</v>
      </c>
      <c r="E1929">
        <v>429.26213250000001</v>
      </c>
      <c r="F1929">
        <v>1091</v>
      </c>
      <c r="G1929">
        <v>85.461548505172701</v>
      </c>
      <c r="H1929">
        <v>38.9656177156523</v>
      </c>
      <c r="I1929">
        <v>42.896877601360401</v>
      </c>
      <c r="J1929">
        <v>2.6711737709449501</v>
      </c>
      <c r="K1929">
        <v>873.96390378404999</v>
      </c>
      <c r="L1929">
        <v>729.30410355369099</v>
      </c>
      <c r="M1929">
        <v>65.221204778393101</v>
      </c>
      <c r="N1929">
        <v>2.9265608078380199</v>
      </c>
      <c r="O1929">
        <v>8.8267644362969708</v>
      </c>
      <c r="P1929">
        <v>122.65306122448899</v>
      </c>
      <c r="Q1929">
        <v>0.108859387520924</v>
      </c>
    </row>
    <row r="1930" spans="1:17" hidden="1" x14ac:dyDescent="0.3">
      <c r="A1930" t="s">
        <v>4042</v>
      </c>
      <c r="B1930" t="s">
        <v>4043</v>
      </c>
      <c r="C1930" t="str">
        <f>IFERROR(VLOOKUP(Table1[[#This Row],[Ticker]],[1]!Table2[[Symbol]:[Industry]],2,FALSE),"-")</f>
        <v>-</v>
      </c>
      <c r="D1930" t="s">
        <v>118</v>
      </c>
      <c r="E1930">
        <v>427.29750000000001</v>
      </c>
      <c r="F1930">
        <v>406.95</v>
      </c>
      <c r="G1930">
        <v>-29.547200363432299</v>
      </c>
      <c r="H1930">
        <v>-5.09023340346089</v>
      </c>
      <c r="I1930">
        <v>-14.269832371096999</v>
      </c>
      <c r="J1930">
        <v>-4.2743264474910303</v>
      </c>
      <c r="K1930">
        <v>447.97721378672401</v>
      </c>
      <c r="L1930">
        <v>446.32830035370603</v>
      </c>
      <c r="M1930">
        <v>40.682989830880999</v>
      </c>
      <c r="N1930">
        <v>0.357660207316507</v>
      </c>
      <c r="O1930">
        <v>55.915960191669697</v>
      </c>
      <c r="P1930">
        <v>27.871170463472101</v>
      </c>
    </row>
    <row r="1931" spans="1:17" hidden="1" x14ac:dyDescent="0.3">
      <c r="A1931" t="s">
        <v>4044</v>
      </c>
      <c r="B1931" t="s">
        <v>4045</v>
      </c>
      <c r="C1931" t="str">
        <f>IFERROR(VLOOKUP(Table1[[#This Row],[Ticker]],[1]!Table2[[Symbol]:[Industry]],2,FALSE),"-")</f>
        <v>-</v>
      </c>
      <c r="D1931" t="s">
        <v>46</v>
      </c>
      <c r="E1931">
        <v>426.79536000000002</v>
      </c>
      <c r="F1931">
        <v>173.1</v>
      </c>
      <c r="G1931">
        <v>70.165436602768295</v>
      </c>
      <c r="H1931">
        <v>15.027668650619001</v>
      </c>
      <c r="I1931">
        <v>30.275150548934199</v>
      </c>
      <c r="J1931">
        <v>0.80598877719037998</v>
      </c>
      <c r="K1931">
        <v>159.012070606783</v>
      </c>
      <c r="L1931">
        <v>127.55993124966101</v>
      </c>
      <c r="M1931">
        <v>59.697469992805601</v>
      </c>
      <c r="N1931">
        <v>1.13383051700808</v>
      </c>
      <c r="O1931">
        <v>8.8965915655690306</v>
      </c>
      <c r="P1931">
        <v>124.80519480519401</v>
      </c>
    </row>
    <row r="1932" spans="1:17" hidden="1" x14ac:dyDescent="0.3">
      <c r="A1932" t="s">
        <v>4046</v>
      </c>
      <c r="B1932" t="s">
        <v>4047</v>
      </c>
      <c r="C1932" t="str">
        <f>IFERROR(VLOOKUP(Table1[[#This Row],[Ticker]],[1]!Table2[[Symbol]:[Industry]],2,FALSE),"-")</f>
        <v>-</v>
      </c>
      <c r="D1932" t="s">
        <v>276</v>
      </c>
      <c r="E1932">
        <v>426.56338799999997</v>
      </c>
      <c r="F1932">
        <v>765</v>
      </c>
      <c r="G1932">
        <v>223.11968457086601</v>
      </c>
      <c r="H1932">
        <v>27.559466809761801</v>
      </c>
      <c r="I1932">
        <v>137.61294142616899</v>
      </c>
      <c r="J1932">
        <v>4.99671000141627</v>
      </c>
      <c r="K1932">
        <v>609.41345172052104</v>
      </c>
      <c r="L1932">
        <v>408.97732386514201</v>
      </c>
      <c r="M1932">
        <v>69.400162512466196</v>
      </c>
      <c r="N1932">
        <v>0.33933370058631501</v>
      </c>
      <c r="O1932">
        <v>3.8562091503268001</v>
      </c>
      <c r="P1932">
        <v>350</v>
      </c>
      <c r="Q1932">
        <v>0.235136648218332</v>
      </c>
    </row>
    <row r="1933" spans="1:17" hidden="1" x14ac:dyDescent="0.3">
      <c r="A1933" t="s">
        <v>4048</v>
      </c>
      <c r="B1933" t="s">
        <v>4049</v>
      </c>
      <c r="C1933" t="str">
        <f>IFERROR(VLOOKUP(Table1[[#This Row],[Ticker]],[1]!Table2[[Symbol]:[Industry]],2,FALSE),"-")</f>
        <v>-</v>
      </c>
      <c r="D1933" t="s">
        <v>989</v>
      </c>
      <c r="E1933">
        <v>426.30956443999997</v>
      </c>
      <c r="F1933">
        <v>495.8</v>
      </c>
      <c r="G1933">
        <v>-13.131948732849301</v>
      </c>
      <c r="H1933">
        <v>-4.5193474318301403</v>
      </c>
      <c r="I1933">
        <v>4.6672555034109999</v>
      </c>
      <c r="J1933">
        <v>3.3348280340748097E-2</v>
      </c>
      <c r="K1933">
        <v>508.80509635108399</v>
      </c>
      <c r="L1933">
        <v>460.89665884252503</v>
      </c>
      <c r="M1933">
        <v>36.390732963685501</v>
      </c>
      <c r="N1933">
        <v>0.51221196469216101</v>
      </c>
      <c r="O1933">
        <v>20.794675272287201</v>
      </c>
      <c r="P1933">
        <v>36.490020646937303</v>
      </c>
      <c r="Q1933">
        <v>7.7586267870422998E-2</v>
      </c>
    </row>
    <row r="1934" spans="1:17" hidden="1" x14ac:dyDescent="0.3">
      <c r="A1934" t="s">
        <v>4050</v>
      </c>
      <c r="B1934" t="s">
        <v>4051</v>
      </c>
      <c r="C1934" t="str">
        <f>IFERROR(VLOOKUP(Table1[[#This Row],[Ticker]],[1]!Table2[[Symbol]:[Industry]],2,FALSE),"-")</f>
        <v>-</v>
      </c>
      <c r="D1934" t="s">
        <v>2332</v>
      </c>
      <c r="E1934">
        <v>425.38319999999999</v>
      </c>
      <c r="F1934">
        <v>98.4</v>
      </c>
      <c r="G1934">
        <v>-35.7226703450348</v>
      </c>
      <c r="H1934">
        <v>-40.8539659960758</v>
      </c>
      <c r="I1934">
        <v>-24.709144179549099</v>
      </c>
      <c r="J1934">
        <v>-19.5445564507278</v>
      </c>
      <c r="K1934">
        <v>129.454080042068</v>
      </c>
      <c r="L1934">
        <v>120.88087910574301</v>
      </c>
      <c r="M1934">
        <v>24.5805694943028</v>
      </c>
      <c r="N1934">
        <v>1.9715786307919001</v>
      </c>
      <c r="O1934">
        <v>88.821138211382106</v>
      </c>
      <c r="P1934">
        <v>18.127250900360099</v>
      </c>
      <c r="Q1934">
        <v>9.1738830957502002E-2</v>
      </c>
    </row>
    <row r="1935" spans="1:17" hidden="1" x14ac:dyDescent="0.3">
      <c r="A1935" t="s">
        <v>4052</v>
      </c>
      <c r="B1935" t="s">
        <v>4053</v>
      </c>
      <c r="C1935" t="str">
        <f>IFERROR(VLOOKUP(Table1[[#This Row],[Ticker]],[1]!Table2[[Symbol]:[Industry]],2,FALSE),"-")</f>
        <v>-</v>
      </c>
      <c r="D1935" t="s">
        <v>706</v>
      </c>
      <c r="E1935">
        <v>425.320881235</v>
      </c>
      <c r="F1935">
        <v>142.51</v>
      </c>
      <c r="G1935">
        <v>-37.285963080333602</v>
      </c>
      <c r="H1935">
        <v>3.7414227272763099</v>
      </c>
      <c r="I1935">
        <v>-5.1614755432256203</v>
      </c>
      <c r="J1935">
        <v>-4.6249346255448502</v>
      </c>
      <c r="K1935">
        <v>137.68047446084299</v>
      </c>
      <c r="L1935">
        <v>132.21325492751501</v>
      </c>
      <c r="M1935">
        <v>57.004420548463003</v>
      </c>
      <c r="N1935">
        <v>0.73057470039371297</v>
      </c>
      <c r="O1935">
        <v>15.2199845624868</v>
      </c>
      <c r="P1935">
        <v>32.505811250581097</v>
      </c>
      <c r="Q1935">
        <v>6.4301874254240998E-2</v>
      </c>
    </row>
    <row r="1936" spans="1:17" hidden="1" x14ac:dyDescent="0.3">
      <c r="A1936" t="s">
        <v>4054</v>
      </c>
      <c r="B1936" t="s">
        <v>4055</v>
      </c>
      <c r="C1936" t="str">
        <f>IFERROR(VLOOKUP(Table1[[#This Row],[Ticker]],[1]!Table2[[Symbol]:[Industry]],2,FALSE),"-")</f>
        <v>-</v>
      </c>
      <c r="D1936" t="s">
        <v>204</v>
      </c>
      <c r="E1936">
        <v>423.38732800000002</v>
      </c>
      <c r="F1936">
        <v>183.05</v>
      </c>
      <c r="G1936">
        <v>-36.266269695437401</v>
      </c>
      <c r="H1936">
        <v>-8.5516799287295697</v>
      </c>
      <c r="I1936">
        <v>-23.9498105998134</v>
      </c>
      <c r="J1936">
        <v>-3.0826693556998901</v>
      </c>
      <c r="K1936">
        <v>192.31411838772101</v>
      </c>
      <c r="M1936">
        <v>43.255763644334799</v>
      </c>
      <c r="N1936">
        <v>0.67176257551720198</v>
      </c>
      <c r="O1936">
        <v>42.9390876809614</v>
      </c>
      <c r="P1936">
        <v>39.626239511823002</v>
      </c>
    </row>
    <row r="1937" spans="1:17" hidden="1" x14ac:dyDescent="0.3">
      <c r="A1937" t="s">
        <v>4056</v>
      </c>
      <c r="B1937" t="s">
        <v>4057</v>
      </c>
      <c r="C1937" t="str">
        <f>IFERROR(VLOOKUP(Table1[[#This Row],[Ticker]],[1]!Table2[[Symbol]:[Industry]],2,FALSE),"-")</f>
        <v>-</v>
      </c>
      <c r="D1937" t="s">
        <v>46</v>
      </c>
      <c r="E1937">
        <v>421.9255</v>
      </c>
      <c r="F1937">
        <v>51.77</v>
      </c>
      <c r="G1937">
        <v>241.04520011411</v>
      </c>
      <c r="H1937">
        <v>2.10537135332171</v>
      </c>
      <c r="I1937">
        <v>113.60428616653699</v>
      </c>
      <c r="J1937">
        <v>9.2647978978992906</v>
      </c>
      <c r="K1937">
        <v>44.346818282522598</v>
      </c>
      <c r="L1937">
        <v>33.311836191133303</v>
      </c>
      <c r="M1937">
        <v>83.260627206695105</v>
      </c>
      <c r="N1937">
        <v>0.47109074914848498</v>
      </c>
      <c r="O1937">
        <v>0</v>
      </c>
      <c r="P1937">
        <v>290.71698113207498</v>
      </c>
      <c r="Q1937">
        <v>0.104485347594603</v>
      </c>
    </row>
    <row r="1938" spans="1:17" hidden="1" x14ac:dyDescent="0.3">
      <c r="A1938" t="s">
        <v>4058</v>
      </c>
      <c r="B1938" t="s">
        <v>4059</v>
      </c>
      <c r="C1938" t="str">
        <f>IFERROR(VLOOKUP(Table1[[#This Row],[Ticker]],[1]!Table2[[Symbol]:[Industry]],2,FALSE),"-")</f>
        <v>-</v>
      </c>
      <c r="D1938" t="s">
        <v>4060</v>
      </c>
      <c r="E1938">
        <v>421.82668758400001</v>
      </c>
      <c r="F1938">
        <v>89.48</v>
      </c>
      <c r="G1938">
        <v>-73.629455620147496</v>
      </c>
      <c r="H1938">
        <v>3.9333999567989899</v>
      </c>
      <c r="I1938">
        <v>-47.069249055487802</v>
      </c>
      <c r="J1938">
        <v>-20.493222090854701</v>
      </c>
      <c r="K1938">
        <v>92.878684427633999</v>
      </c>
      <c r="L1938">
        <v>111.43088058487599</v>
      </c>
      <c r="M1938">
        <v>42.236381672286598</v>
      </c>
      <c r="N1938">
        <v>5.1337114551600704</v>
      </c>
      <c r="O1938">
        <v>97.809566383549296</v>
      </c>
      <c r="P1938">
        <v>11.85</v>
      </c>
      <c r="Q1938">
        <v>-2.6308797353354001E-2</v>
      </c>
    </row>
    <row r="1939" spans="1:17" hidden="1" x14ac:dyDescent="0.3">
      <c r="A1939" t="s">
        <v>4061</v>
      </c>
      <c r="B1939" t="s">
        <v>4062</v>
      </c>
      <c r="C1939" t="str">
        <f>IFERROR(VLOOKUP(Table1[[#This Row],[Ticker]],[1]!Table2[[Symbol]:[Industry]],2,FALSE),"-")</f>
        <v>-</v>
      </c>
      <c r="D1939" t="s">
        <v>489</v>
      </c>
      <c r="E1939">
        <v>421.41607204000002</v>
      </c>
      <c r="F1939">
        <v>69.05</v>
      </c>
      <c r="G1939">
        <v>-6.6742026338837999</v>
      </c>
      <c r="H1939">
        <v>7.8037744456221896</v>
      </c>
      <c r="I1939">
        <v>-12.5092905685551</v>
      </c>
      <c r="J1939">
        <v>1.81856545379503</v>
      </c>
      <c r="K1939">
        <v>65.649269303853799</v>
      </c>
      <c r="L1939">
        <v>64.415425103690595</v>
      </c>
      <c r="M1939">
        <v>57.9179036359333</v>
      </c>
      <c r="N1939">
        <v>1.0873835959881399</v>
      </c>
      <c r="O1939">
        <v>17.3062997827661</v>
      </c>
      <c r="P1939">
        <v>32.203714340417299</v>
      </c>
      <c r="Q1939">
        <v>2.3612578516557001E-2</v>
      </c>
    </row>
    <row r="1940" spans="1:17" hidden="1" x14ac:dyDescent="0.3">
      <c r="A1940" t="s">
        <v>4063</v>
      </c>
      <c r="B1940" t="s">
        <v>4064</v>
      </c>
      <c r="C1940" t="str">
        <f>IFERROR(VLOOKUP(Table1[[#This Row],[Ticker]],[1]!Table2[[Symbol]:[Industry]],2,FALSE),"-")</f>
        <v>-</v>
      </c>
      <c r="D1940" t="s">
        <v>204</v>
      </c>
      <c r="E1940">
        <v>419.58392075</v>
      </c>
      <c r="F1940">
        <v>189.74</v>
      </c>
      <c r="G1940">
        <v>7.12859370292737</v>
      </c>
      <c r="H1940">
        <v>16.158082196695201</v>
      </c>
      <c r="I1940">
        <v>1.5478819982912799</v>
      </c>
      <c r="J1940">
        <v>16.9221725050099</v>
      </c>
      <c r="K1940">
        <v>172.54416720749501</v>
      </c>
      <c r="L1940">
        <v>160.700215240093</v>
      </c>
      <c r="M1940">
        <v>59.349672241565699</v>
      </c>
      <c r="N1940">
        <v>3.4548486125544202</v>
      </c>
      <c r="O1940">
        <v>20.691472541372399</v>
      </c>
      <c r="P1940">
        <v>47.945419103313803</v>
      </c>
      <c r="Q1940">
        <v>1.5948505417914E-2</v>
      </c>
    </row>
    <row r="1941" spans="1:17" hidden="1" x14ac:dyDescent="0.3">
      <c r="A1941" t="s">
        <v>4065</v>
      </c>
      <c r="B1941" t="s">
        <v>4066</v>
      </c>
      <c r="C1941" t="str">
        <f>IFERROR(VLOOKUP(Table1[[#This Row],[Ticker]],[1]!Table2[[Symbol]:[Industry]],2,FALSE),"-")</f>
        <v>-</v>
      </c>
      <c r="E1941">
        <v>418.37515200000001</v>
      </c>
      <c r="F1941">
        <v>205.4</v>
      </c>
      <c r="G1941">
        <v>-11.5089124400017</v>
      </c>
      <c r="H1941">
        <v>19.6548887834571</v>
      </c>
      <c r="I1941">
        <v>5.5967333012161999</v>
      </c>
      <c r="J1941">
        <v>-12.8317453283044</v>
      </c>
      <c r="M1941">
        <v>51.462198441837003</v>
      </c>
      <c r="O1941">
        <v>21.226874391431299</v>
      </c>
      <c r="P1941">
        <v>31.0366826156299</v>
      </c>
    </row>
    <row r="1942" spans="1:17" hidden="1" x14ac:dyDescent="0.3">
      <c r="A1942" t="s">
        <v>4067</v>
      </c>
      <c r="B1942" t="s">
        <v>4068</v>
      </c>
      <c r="C1942" t="str">
        <f>IFERROR(VLOOKUP(Table1[[#This Row],[Ticker]],[1]!Table2[[Symbol]:[Industry]],2,FALSE),"-")</f>
        <v>-</v>
      </c>
      <c r="D1942" t="s">
        <v>576</v>
      </c>
      <c r="E1942">
        <v>418.10359634999998</v>
      </c>
      <c r="F1942">
        <v>236.5</v>
      </c>
      <c r="G1942">
        <v>5.6196885440209003</v>
      </c>
      <c r="H1942">
        <v>-4.4783419192213403</v>
      </c>
      <c r="I1942">
        <v>64.993083126459894</v>
      </c>
      <c r="J1942">
        <v>-3.3202744398133301</v>
      </c>
      <c r="K1942">
        <v>218.69263927444899</v>
      </c>
      <c r="L1942">
        <v>169.635711616175</v>
      </c>
      <c r="M1942">
        <v>39.623050150150704</v>
      </c>
      <c r="N1942">
        <v>0.39697545411285701</v>
      </c>
      <c r="O1942">
        <v>13.0866807610993</v>
      </c>
      <c r="P1942">
        <v>102.050405809483</v>
      </c>
      <c r="Q1942">
        <v>0.13812706054739199</v>
      </c>
    </row>
    <row r="1943" spans="1:17" hidden="1" x14ac:dyDescent="0.3">
      <c r="A1943" t="s">
        <v>4069</v>
      </c>
      <c r="B1943" t="s">
        <v>4070</v>
      </c>
      <c r="C1943" t="str">
        <f>IFERROR(VLOOKUP(Table1[[#This Row],[Ticker]],[1]!Table2[[Symbol]:[Industry]],2,FALSE),"-")</f>
        <v>-</v>
      </c>
      <c r="D1943" t="s">
        <v>46</v>
      </c>
      <c r="E1943">
        <v>417.82760816000001</v>
      </c>
      <c r="F1943">
        <v>221.45</v>
      </c>
      <c r="G1943">
        <v>-48.235894259042297</v>
      </c>
      <c r="H1943">
        <v>-3.35489996450774</v>
      </c>
      <c r="I1943">
        <v>11.240519937711699</v>
      </c>
      <c r="J1943">
        <v>1.4297758728036201</v>
      </c>
      <c r="K1943">
        <v>216.721420438309</v>
      </c>
      <c r="L1943">
        <v>200.23510964330799</v>
      </c>
      <c r="M1943">
        <v>50.523213239280999</v>
      </c>
      <c r="N1943">
        <v>0.633663366336633</v>
      </c>
      <c r="O1943">
        <v>30.2777150598329</v>
      </c>
      <c r="P1943">
        <v>57.001063452676298</v>
      </c>
      <c r="Q1943">
        <v>0.125414062671416</v>
      </c>
    </row>
    <row r="1944" spans="1:17" hidden="1" x14ac:dyDescent="0.3">
      <c r="A1944" t="s">
        <v>4071</v>
      </c>
      <c r="B1944" t="s">
        <v>4072</v>
      </c>
      <c r="C1944" t="str">
        <f>IFERROR(VLOOKUP(Table1[[#This Row],[Ticker]],[1]!Table2[[Symbol]:[Industry]],2,FALSE),"-")</f>
        <v>-</v>
      </c>
      <c r="D1944" t="s">
        <v>950</v>
      </c>
      <c r="E1944">
        <v>417.82086579999998</v>
      </c>
      <c r="F1944">
        <v>314</v>
      </c>
      <c r="G1944">
        <v>-1.82820883235628E-2</v>
      </c>
      <c r="H1944">
        <v>-14.450457445338801</v>
      </c>
      <c r="I1944">
        <v>11.199481679765199</v>
      </c>
      <c r="J1944">
        <v>-9.1887338162779599</v>
      </c>
      <c r="K1944">
        <v>296.62034025601099</v>
      </c>
      <c r="L1944">
        <v>259.21392915475502</v>
      </c>
      <c r="M1944">
        <v>38.183825922168801</v>
      </c>
      <c r="N1944">
        <v>0.61181073562851296</v>
      </c>
      <c r="O1944">
        <v>25.4777070063694</v>
      </c>
      <c r="P1944">
        <v>67.021276595744595</v>
      </c>
      <c r="Q1944">
        <v>8.8106859533289006E-2</v>
      </c>
    </row>
    <row r="1945" spans="1:17" hidden="1" x14ac:dyDescent="0.3">
      <c r="A1945" t="s">
        <v>4073</v>
      </c>
      <c r="B1945" t="s">
        <v>4074</v>
      </c>
      <c r="C1945" t="str">
        <f>IFERROR(VLOOKUP(Table1[[#This Row],[Ticker]],[1]!Table2[[Symbol]:[Industry]],2,FALSE),"-")</f>
        <v>-</v>
      </c>
      <c r="D1945" t="s">
        <v>138</v>
      </c>
      <c r="E1945">
        <v>417.81792250000001</v>
      </c>
      <c r="F1945">
        <v>170.5</v>
      </c>
      <c r="G1945">
        <v>-6.9030867895075296</v>
      </c>
      <c r="H1945">
        <v>-1.1910024758011899</v>
      </c>
      <c r="I1945">
        <v>-27.432299366642599</v>
      </c>
      <c r="J1945">
        <v>13.5771208281352</v>
      </c>
      <c r="K1945">
        <v>168.225906784535</v>
      </c>
      <c r="L1945">
        <v>166.1384790967</v>
      </c>
      <c r="M1945">
        <v>51.990907074972</v>
      </c>
      <c r="N1945">
        <v>1.4652121668926501</v>
      </c>
      <c r="O1945">
        <v>38.8856304985337</v>
      </c>
      <c r="P1945">
        <v>38.561560341324601</v>
      </c>
      <c r="Q1945">
        <v>0.15111501465771601</v>
      </c>
    </row>
    <row r="1946" spans="1:17" hidden="1" x14ac:dyDescent="0.3">
      <c r="A1946" t="s">
        <v>4075</v>
      </c>
      <c r="B1946" t="s">
        <v>4076</v>
      </c>
      <c r="C1946" t="str">
        <f>IFERROR(VLOOKUP(Table1[[#This Row],[Ticker]],[1]!Table2[[Symbol]:[Industry]],2,FALSE),"-")</f>
        <v>-</v>
      </c>
      <c r="D1946" t="s">
        <v>54</v>
      </c>
      <c r="E1946">
        <v>417.5159347</v>
      </c>
      <c r="F1946">
        <v>1381</v>
      </c>
      <c r="G1946">
        <v>136.71666410200399</v>
      </c>
      <c r="H1946">
        <v>40.037868691994497</v>
      </c>
      <c r="I1946">
        <v>118.926226222682</v>
      </c>
      <c r="J1946">
        <v>1.15294708372614</v>
      </c>
      <c r="K1946">
        <v>1081.0770905874799</v>
      </c>
      <c r="L1946">
        <v>793.15394704699304</v>
      </c>
      <c r="M1946">
        <v>60.917764753205702</v>
      </c>
      <c r="N1946">
        <v>0.60146513799166701</v>
      </c>
      <c r="O1946">
        <v>9.5691527878349003</v>
      </c>
      <c r="P1946">
        <v>192.553754898845</v>
      </c>
      <c r="Q1946">
        <v>5.8676211548776003E-2</v>
      </c>
    </row>
    <row r="1947" spans="1:17" hidden="1" x14ac:dyDescent="0.3">
      <c r="A1947" t="s">
        <v>4077</v>
      </c>
      <c r="B1947" t="s">
        <v>4078</v>
      </c>
      <c r="C1947" t="str">
        <f>IFERROR(VLOOKUP(Table1[[#This Row],[Ticker]],[1]!Table2[[Symbol]:[Industry]],2,FALSE),"-")</f>
        <v>-</v>
      </c>
      <c r="D1947" t="s">
        <v>1054</v>
      </c>
      <c r="E1947">
        <v>417.39940000000001</v>
      </c>
      <c r="F1947">
        <v>49.72</v>
      </c>
      <c r="G1947">
        <v>-11.1185425759476</v>
      </c>
      <c r="H1947">
        <v>-3.3916758907727802</v>
      </c>
      <c r="I1947">
        <v>-48.7225391575911</v>
      </c>
      <c r="J1947">
        <v>-1.8815821459789599</v>
      </c>
      <c r="K1947">
        <v>51.651559508198602</v>
      </c>
      <c r="L1947">
        <v>53.5007410568723</v>
      </c>
      <c r="M1947">
        <v>46.452198366168901</v>
      </c>
      <c r="N1947">
        <v>1.5955534775859801</v>
      </c>
      <c r="O1947">
        <v>98.1094127111826</v>
      </c>
      <c r="P1947">
        <v>35.476839237057199</v>
      </c>
      <c r="Q1947">
        <v>5.4487438851390999E-2</v>
      </c>
    </row>
    <row r="1948" spans="1:17" hidden="1" x14ac:dyDescent="0.3">
      <c r="A1948" t="s">
        <v>4079</v>
      </c>
      <c r="B1948" t="s">
        <v>4080</v>
      </c>
      <c r="C1948" t="str">
        <f>IFERROR(VLOOKUP(Table1[[#This Row],[Ticker]],[1]!Table2[[Symbol]:[Industry]],2,FALSE),"-")</f>
        <v>-</v>
      </c>
      <c r="D1948" t="s">
        <v>46</v>
      </c>
      <c r="E1948">
        <v>414.90687917999998</v>
      </c>
      <c r="F1948">
        <v>192.7</v>
      </c>
      <c r="G1948">
        <v>-29.439279143214399</v>
      </c>
      <c r="H1948">
        <v>-22.9569295114939</v>
      </c>
      <c r="I1948">
        <v>-12.3336334019964</v>
      </c>
      <c r="J1948">
        <v>-9.0222888654217606</v>
      </c>
      <c r="M1948">
        <v>56.109901422208303</v>
      </c>
      <c r="O1948">
        <v>28.178515827711401</v>
      </c>
      <c r="P1948">
        <v>14.9418431255591</v>
      </c>
    </row>
    <row r="1949" spans="1:17" hidden="1" x14ac:dyDescent="0.3">
      <c r="A1949" t="s">
        <v>4081</v>
      </c>
      <c r="B1949" t="s">
        <v>4082</v>
      </c>
      <c r="C1949" t="str">
        <f>IFERROR(VLOOKUP(Table1[[#This Row],[Ticker]],[1]!Table2[[Symbol]:[Industry]],2,FALSE),"-")</f>
        <v>-</v>
      </c>
      <c r="D1949" t="s">
        <v>204</v>
      </c>
      <c r="E1949">
        <v>414.64166499999999</v>
      </c>
      <c r="F1949">
        <v>187.1</v>
      </c>
      <c r="G1949">
        <v>15.877926756509799</v>
      </c>
      <c r="H1949">
        <v>1.23580613593039</v>
      </c>
      <c r="I1949">
        <v>-3.3206520123015499</v>
      </c>
      <c r="J1949">
        <v>-5.7993091769510103</v>
      </c>
      <c r="K1949">
        <v>191.038229743025</v>
      </c>
      <c r="L1949">
        <v>170.778801511458</v>
      </c>
      <c r="M1949">
        <v>38.5784256559811</v>
      </c>
      <c r="N1949">
        <v>1.27149921232656</v>
      </c>
      <c r="O1949">
        <v>26.082308925708102</v>
      </c>
      <c r="P1949">
        <v>53.801890669954702</v>
      </c>
      <c r="Q1949">
        <v>9.5741473852924003E-2</v>
      </c>
    </row>
    <row r="1950" spans="1:17" hidden="1" x14ac:dyDescent="0.3">
      <c r="A1950" t="s">
        <v>4083</v>
      </c>
      <c r="B1950" t="s">
        <v>4084</v>
      </c>
      <c r="C1950" t="str">
        <f>IFERROR(VLOOKUP(Table1[[#This Row],[Ticker]],[1]!Table2[[Symbol]:[Industry]],2,FALSE),"-")</f>
        <v>-</v>
      </c>
      <c r="D1950" t="s">
        <v>950</v>
      </c>
      <c r="E1950">
        <v>414.55325599999998</v>
      </c>
      <c r="F1950">
        <v>218.14</v>
      </c>
      <c r="G1950">
        <v>-24.938200153626799</v>
      </c>
      <c r="H1950">
        <v>-9.3230124213735408</v>
      </c>
      <c r="I1950">
        <v>-6.8868395324660501</v>
      </c>
      <c r="J1950">
        <v>-4.9328150603274699</v>
      </c>
      <c r="K1950">
        <v>225.64050232320201</v>
      </c>
      <c r="L1950">
        <v>211.078449264287</v>
      </c>
      <c r="M1950">
        <v>33.551606372014703</v>
      </c>
      <c r="N1950">
        <v>0.22529209565793001</v>
      </c>
      <c r="O1950">
        <v>21.165306683781001</v>
      </c>
      <c r="P1950">
        <v>30.5055339515405</v>
      </c>
      <c r="Q1950">
        <v>-7.2525857219388007E-2</v>
      </c>
    </row>
    <row r="1951" spans="1:17" hidden="1" x14ac:dyDescent="0.3">
      <c r="A1951" t="s">
        <v>4085</v>
      </c>
      <c r="B1951" t="s">
        <v>4086</v>
      </c>
      <c r="C1951" t="str">
        <f>IFERROR(VLOOKUP(Table1[[#This Row],[Ticker]],[1]!Table2[[Symbol]:[Industry]],2,FALSE),"-")</f>
        <v>-</v>
      </c>
      <c r="D1951" t="s">
        <v>257</v>
      </c>
      <c r="E1951">
        <v>413.54199999999997</v>
      </c>
      <c r="F1951">
        <v>1216.3</v>
      </c>
      <c r="G1951">
        <v>166.33959649660201</v>
      </c>
      <c r="H1951">
        <v>42.837514210464498</v>
      </c>
      <c r="I1951">
        <v>87.2866889753668</v>
      </c>
      <c r="J1951">
        <v>-3.9445699024569798</v>
      </c>
      <c r="K1951">
        <v>1012.05851827126</v>
      </c>
      <c r="L1951">
        <v>755.58333937959605</v>
      </c>
      <c r="M1951">
        <v>59.727711343405502</v>
      </c>
      <c r="N1951">
        <v>0.92867311042373402</v>
      </c>
      <c r="O1951">
        <v>11.814519444216</v>
      </c>
      <c r="P1951">
        <v>263.02044470974403</v>
      </c>
      <c r="Q1951">
        <v>0.20065257287084801</v>
      </c>
    </row>
    <row r="1952" spans="1:17" hidden="1" x14ac:dyDescent="0.3">
      <c r="A1952" t="s">
        <v>4087</v>
      </c>
      <c r="B1952" t="s">
        <v>4088</v>
      </c>
      <c r="C1952" t="str">
        <f>IFERROR(VLOOKUP(Table1[[#This Row],[Ticker]],[1]!Table2[[Symbol]:[Industry]],2,FALSE),"-")</f>
        <v>-</v>
      </c>
      <c r="D1952" t="s">
        <v>138</v>
      </c>
      <c r="E1952">
        <v>412.292990358</v>
      </c>
      <c r="F1952">
        <v>67.23</v>
      </c>
      <c r="G1952">
        <v>52.872864513203702</v>
      </c>
      <c r="H1952">
        <v>49.995512030479503</v>
      </c>
      <c r="I1952">
        <v>31.776010309341402</v>
      </c>
      <c r="J1952">
        <v>5.4679277114297902</v>
      </c>
      <c r="K1952">
        <v>50.584648802677201</v>
      </c>
      <c r="L1952">
        <v>45.447764914034401</v>
      </c>
      <c r="M1952">
        <v>84.130025246846799</v>
      </c>
      <c r="N1952">
        <v>2.33001896340717</v>
      </c>
      <c r="O1952">
        <v>4.7300312360553303</v>
      </c>
      <c r="P1952">
        <v>122.615894039735</v>
      </c>
      <c r="Q1952">
        <v>9.9307996551600997E-2</v>
      </c>
    </row>
    <row r="1953" spans="1:17" hidden="1" x14ac:dyDescent="0.3">
      <c r="A1953" t="s">
        <v>4089</v>
      </c>
      <c r="B1953" t="s">
        <v>4090</v>
      </c>
      <c r="C1953" t="str">
        <f>IFERROR(VLOOKUP(Table1[[#This Row],[Ticker]],[1]!Table2[[Symbol]:[Industry]],2,FALSE),"-")</f>
        <v>-</v>
      </c>
      <c r="D1953" t="s">
        <v>573</v>
      </c>
      <c r="E1953">
        <v>411.58332584999999</v>
      </c>
      <c r="F1953">
        <v>336.75</v>
      </c>
      <c r="G1953">
        <v>-55.481193389026799</v>
      </c>
      <c r="H1953">
        <v>-1.9855377375873799</v>
      </c>
      <c r="I1953">
        <v>-38.375547647808901</v>
      </c>
      <c r="J1953">
        <v>-4.3596167279867899</v>
      </c>
      <c r="K1953">
        <v>369.495459258403</v>
      </c>
      <c r="M1953">
        <v>41.044643731079802</v>
      </c>
      <c r="N1953">
        <v>0.58402482473278905</v>
      </c>
      <c r="O1953">
        <v>62.405345211581199</v>
      </c>
      <c r="P1953">
        <v>24.491682070240302</v>
      </c>
    </row>
    <row r="1954" spans="1:17" hidden="1" x14ac:dyDescent="0.3">
      <c r="A1954" t="s">
        <v>4091</v>
      </c>
      <c r="B1954" t="s">
        <v>4092</v>
      </c>
      <c r="C1954" t="str">
        <f>IFERROR(VLOOKUP(Table1[[#This Row],[Ticker]],[1]!Table2[[Symbol]:[Industry]],2,FALSE),"-")</f>
        <v>-</v>
      </c>
      <c r="D1954" t="s">
        <v>138</v>
      </c>
      <c r="E1954">
        <v>411.505605905999</v>
      </c>
      <c r="F1954">
        <v>120.09</v>
      </c>
      <c r="G1954">
        <v>-23.8855396442151</v>
      </c>
      <c r="H1954">
        <v>-7.5295006616618796</v>
      </c>
      <c r="I1954">
        <v>-16.888265255782301</v>
      </c>
      <c r="J1954">
        <v>-3.0105561574687099</v>
      </c>
      <c r="K1954">
        <v>125.87954833362799</v>
      </c>
      <c r="L1954">
        <v>124.90206965533</v>
      </c>
      <c r="M1954">
        <v>37.581853739253297</v>
      </c>
      <c r="N1954">
        <v>0.51135236555238395</v>
      </c>
      <c r="O1954">
        <v>53.967857440253098</v>
      </c>
      <c r="Q1954">
        <v>1.1774486893020001E-2</v>
      </c>
    </row>
    <row r="1955" spans="1:17" hidden="1" x14ac:dyDescent="0.3">
      <c r="A1955" t="s">
        <v>4093</v>
      </c>
      <c r="B1955" t="s">
        <v>4094</v>
      </c>
      <c r="C1955" t="str">
        <f>IFERROR(VLOOKUP(Table1[[#This Row],[Ticker]],[1]!Table2[[Symbol]:[Industry]],2,FALSE),"-")</f>
        <v>-</v>
      </c>
      <c r="D1955" t="s">
        <v>950</v>
      </c>
      <c r="E1955">
        <v>410.65121665499998</v>
      </c>
      <c r="F1955">
        <v>222.51</v>
      </c>
      <c r="G1955">
        <v>23.442195246531899</v>
      </c>
      <c r="H1955">
        <v>-8.72524627548027</v>
      </c>
      <c r="I1955">
        <v>3.8428843505168402</v>
      </c>
      <c r="J1955">
        <v>-4.4693813925459702</v>
      </c>
      <c r="K1955">
        <v>223.45303197286</v>
      </c>
      <c r="L1955">
        <v>191.18900655352601</v>
      </c>
      <c r="M1955">
        <v>38.715555020021299</v>
      </c>
      <c r="N1955">
        <v>0.26759217488970899</v>
      </c>
      <c r="O1955">
        <v>19.140712776953801</v>
      </c>
      <c r="P1955">
        <v>66.487093153759801</v>
      </c>
      <c r="Q1955">
        <v>1.1803615304430001E-3</v>
      </c>
    </row>
    <row r="1956" spans="1:17" hidden="1" x14ac:dyDescent="0.3">
      <c r="A1956" t="s">
        <v>4095</v>
      </c>
      <c r="B1956" t="s">
        <v>4096</v>
      </c>
      <c r="C1956" t="str">
        <f>IFERROR(VLOOKUP(Table1[[#This Row],[Ticker]],[1]!Table2[[Symbol]:[Industry]],2,FALSE),"-")</f>
        <v>-</v>
      </c>
      <c r="E1956">
        <v>410.51347600000003</v>
      </c>
      <c r="F1956">
        <v>342.7</v>
      </c>
      <c r="G1956">
        <v>94.508138806407203</v>
      </c>
      <c r="H1956">
        <v>57.348443081314201</v>
      </c>
      <c r="I1956">
        <v>121.765762141477</v>
      </c>
      <c r="J1956">
        <v>7.0694240220877704</v>
      </c>
      <c r="K1956">
        <v>234.38156187600001</v>
      </c>
      <c r="L1956">
        <v>174.94526694663799</v>
      </c>
      <c r="M1956">
        <v>99.831585653599703</v>
      </c>
      <c r="N1956">
        <v>0.24453146853146801</v>
      </c>
      <c r="O1956">
        <v>0</v>
      </c>
      <c r="P1956">
        <v>147.080028839221</v>
      </c>
    </row>
    <row r="1957" spans="1:17" hidden="1" x14ac:dyDescent="0.3">
      <c r="A1957" t="s">
        <v>4097</v>
      </c>
      <c r="B1957" t="s">
        <v>4098</v>
      </c>
      <c r="C1957" t="str">
        <f>IFERROR(VLOOKUP(Table1[[#This Row],[Ticker]],[1]!Table2[[Symbol]:[Industry]],2,FALSE),"-")</f>
        <v>-</v>
      </c>
      <c r="D1957" t="s">
        <v>959</v>
      </c>
      <c r="E1957">
        <v>410.50018535999999</v>
      </c>
      <c r="F1957">
        <v>127.55</v>
      </c>
      <c r="G1957">
        <v>50.089456234638099</v>
      </c>
      <c r="H1957">
        <v>3.46207867039488</v>
      </c>
      <c r="I1957">
        <v>1.7945705516850099</v>
      </c>
      <c r="J1957">
        <v>-5.5873639973126998</v>
      </c>
      <c r="K1957">
        <v>124.631590275682</v>
      </c>
      <c r="L1957">
        <v>121.472815264945</v>
      </c>
      <c r="M1957">
        <v>38.023025525404201</v>
      </c>
      <c r="N1957">
        <v>0.34375240469704599</v>
      </c>
      <c r="O1957">
        <v>37.201097608780799</v>
      </c>
      <c r="P1957">
        <v>89.524517087667107</v>
      </c>
    </row>
    <row r="1958" spans="1:17" hidden="1" x14ac:dyDescent="0.3">
      <c r="A1958" t="s">
        <v>4099</v>
      </c>
      <c r="B1958" t="s">
        <v>4100</v>
      </c>
      <c r="C1958" t="str">
        <f>IFERROR(VLOOKUP(Table1[[#This Row],[Ticker]],[1]!Table2[[Symbol]:[Industry]],2,FALSE),"-")</f>
        <v>-</v>
      </c>
      <c r="D1958" t="s">
        <v>365</v>
      </c>
      <c r="E1958">
        <v>409.61330734499899</v>
      </c>
      <c r="F1958">
        <v>30.69</v>
      </c>
      <c r="G1958">
        <v>16.425735781042601</v>
      </c>
      <c r="H1958">
        <v>8.8003454369944105</v>
      </c>
      <c r="I1958">
        <v>-2.3656706611877598</v>
      </c>
      <c r="J1958">
        <v>1.8087129411039</v>
      </c>
      <c r="K1958">
        <v>27.8586019770169</v>
      </c>
      <c r="L1958">
        <v>26.060401553201601</v>
      </c>
      <c r="M1958">
        <v>76.459174714800497</v>
      </c>
      <c r="N1958">
        <v>1.1208785840986299</v>
      </c>
      <c r="O1958">
        <v>15.5099380905832</v>
      </c>
      <c r="P1958">
        <v>64.117647058823493</v>
      </c>
      <c r="Q1958">
        <v>9.6771175570286E-2</v>
      </c>
    </row>
    <row r="1959" spans="1:17" hidden="1" x14ac:dyDescent="0.3">
      <c r="A1959" t="s">
        <v>4101</v>
      </c>
      <c r="B1959" t="s">
        <v>4102</v>
      </c>
      <c r="C1959" t="str">
        <f>IFERROR(VLOOKUP(Table1[[#This Row],[Ticker]],[1]!Table2[[Symbol]:[Industry]],2,FALSE),"-")</f>
        <v>-</v>
      </c>
      <c r="D1959" t="s">
        <v>405</v>
      </c>
      <c r="E1959">
        <v>409.24715531700002</v>
      </c>
      <c r="F1959">
        <v>3.77</v>
      </c>
      <c r="G1959">
        <v>-36.727049121993097</v>
      </c>
      <c r="H1959">
        <v>-7.2447530247877303</v>
      </c>
      <c r="I1959">
        <v>-39.7563817606367</v>
      </c>
      <c r="J1959">
        <v>-6.0470698732195203</v>
      </c>
      <c r="K1959">
        <v>4.09174233913153</v>
      </c>
      <c r="L1959">
        <v>4.2215178002139702</v>
      </c>
      <c r="M1959">
        <v>28.2813509458813</v>
      </c>
      <c r="N1959">
        <v>0.74437357216404598</v>
      </c>
      <c r="O1959">
        <v>84.880636604774494</v>
      </c>
      <c r="P1959">
        <v>36.319643631883302</v>
      </c>
      <c r="Q1959">
        <v>1.7796440827504E-2</v>
      </c>
    </row>
    <row r="1960" spans="1:17" hidden="1" x14ac:dyDescent="0.3">
      <c r="A1960" t="s">
        <v>4103</v>
      </c>
      <c r="B1960" t="s">
        <v>4104</v>
      </c>
      <c r="C1960" t="str">
        <f>IFERROR(VLOOKUP(Table1[[#This Row],[Ticker]],[1]!Table2[[Symbol]:[Industry]],2,FALSE),"-")</f>
        <v>-</v>
      </c>
      <c r="D1960" t="s">
        <v>21</v>
      </c>
      <c r="E1960">
        <v>409.10584077999999</v>
      </c>
      <c r="F1960">
        <v>118.3</v>
      </c>
      <c r="G1960">
        <v>3.2298636508869998</v>
      </c>
      <c r="H1960">
        <v>-10.5631134045982</v>
      </c>
      <c r="I1960">
        <v>-35.208047050064302</v>
      </c>
      <c r="J1960">
        <v>-5.1813204951100804</v>
      </c>
      <c r="K1960">
        <v>127.771640836066</v>
      </c>
      <c r="L1960">
        <v>125.28771774999301</v>
      </c>
      <c r="M1960">
        <v>36.4640950541461</v>
      </c>
      <c r="N1960">
        <v>0.76502393869753205</v>
      </c>
      <c r="O1960">
        <v>46.830092983939103</v>
      </c>
      <c r="P1960">
        <v>38.362573099415201</v>
      </c>
      <c r="Q1960">
        <v>0.129089660348642</v>
      </c>
    </row>
    <row r="1961" spans="1:17" hidden="1" x14ac:dyDescent="0.3">
      <c r="A1961" t="s">
        <v>4105</v>
      </c>
      <c r="B1961" t="s">
        <v>4106</v>
      </c>
      <c r="C1961" t="str">
        <f>IFERROR(VLOOKUP(Table1[[#This Row],[Ticker]],[1]!Table2[[Symbol]:[Industry]],2,FALSE),"-")</f>
        <v>-</v>
      </c>
      <c r="D1961" t="s">
        <v>1518</v>
      </c>
      <c r="E1961">
        <v>408.61688140000001</v>
      </c>
      <c r="F1961">
        <v>200.69</v>
      </c>
      <c r="G1961">
        <v>-27.8295380983757</v>
      </c>
      <c r="H1961">
        <v>14.916812031287799</v>
      </c>
      <c r="I1961">
        <v>-36.375644000296703</v>
      </c>
      <c r="J1961">
        <v>9.4341813029719592</v>
      </c>
      <c r="K1961">
        <v>190.70805161305799</v>
      </c>
      <c r="L1961">
        <v>214.41146915339499</v>
      </c>
      <c r="M1961">
        <v>57.921110226911303</v>
      </c>
      <c r="N1961">
        <v>2.1118047662556299</v>
      </c>
      <c r="O1961">
        <v>90.692112212865595</v>
      </c>
      <c r="P1961">
        <v>22.111347733495499</v>
      </c>
      <c r="Q1961">
        <v>0.16822091807244399</v>
      </c>
    </row>
    <row r="1962" spans="1:17" hidden="1" x14ac:dyDescent="0.3">
      <c r="A1962" t="s">
        <v>4107</v>
      </c>
      <c r="B1962" t="s">
        <v>4108</v>
      </c>
      <c r="C1962" t="str">
        <f>IFERROR(VLOOKUP(Table1[[#This Row],[Ticker]],[1]!Table2[[Symbol]:[Industry]],2,FALSE),"-")</f>
        <v>-</v>
      </c>
      <c r="D1962" t="s">
        <v>21</v>
      </c>
      <c r="E1962">
        <v>408.53054550000002</v>
      </c>
      <c r="F1962">
        <v>397.5</v>
      </c>
      <c r="G1962">
        <v>-30.963442784584402</v>
      </c>
      <c r="H1962">
        <v>-4.7152143644576903</v>
      </c>
      <c r="I1962">
        <v>-17.739280706734501</v>
      </c>
      <c r="J1962">
        <v>-1.2970580513882199</v>
      </c>
      <c r="K1962">
        <v>397.94458874753502</v>
      </c>
      <c r="L1962">
        <v>404.174144002834</v>
      </c>
      <c r="M1962">
        <v>53.027279645293</v>
      </c>
      <c r="N1962">
        <v>1.5134740352896701</v>
      </c>
      <c r="O1962">
        <v>43.396226415094297</v>
      </c>
      <c r="P1962">
        <v>16.5347405452946</v>
      </c>
      <c r="Q1962">
        <v>0.13265032903950999</v>
      </c>
    </row>
    <row r="1963" spans="1:17" hidden="1" x14ac:dyDescent="0.3">
      <c r="A1963" t="s">
        <v>4109</v>
      </c>
      <c r="B1963" t="s">
        <v>4110</v>
      </c>
      <c r="C1963" t="str">
        <f>IFERROR(VLOOKUP(Table1[[#This Row],[Ticker]],[1]!Table2[[Symbol]:[Industry]],2,FALSE),"-")</f>
        <v>-</v>
      </c>
      <c r="D1963" t="s">
        <v>627</v>
      </c>
      <c r="E1963">
        <v>407.70763340500002</v>
      </c>
      <c r="F1963">
        <v>177.95</v>
      </c>
      <c r="G1963">
        <v>-30.374034246299999</v>
      </c>
      <c r="H1963">
        <v>6.9717463806492103E-2</v>
      </c>
      <c r="I1963">
        <v>-23.041114169375</v>
      </c>
      <c r="J1963">
        <v>4.4803800862852698</v>
      </c>
      <c r="K1963">
        <v>177.39325830576101</v>
      </c>
      <c r="L1963">
        <v>180.024956700807</v>
      </c>
      <c r="M1963">
        <v>50.710342520673201</v>
      </c>
      <c r="N1963">
        <v>0.370425912128999</v>
      </c>
      <c r="O1963">
        <v>40.095532452936197</v>
      </c>
      <c r="P1963">
        <v>18.633333333333301</v>
      </c>
      <c r="Q1963">
        <v>0.27468570081914101</v>
      </c>
    </row>
    <row r="1964" spans="1:17" hidden="1" x14ac:dyDescent="0.3">
      <c r="A1964" t="s">
        <v>4111</v>
      </c>
      <c r="B1964" t="s">
        <v>4112</v>
      </c>
      <c r="C1964" t="str">
        <f>IFERROR(VLOOKUP(Table1[[#This Row],[Ticker]],[1]!Table2[[Symbol]:[Industry]],2,FALSE),"-")</f>
        <v>-</v>
      </c>
      <c r="D1964" t="s">
        <v>276</v>
      </c>
      <c r="E1964">
        <v>407.55680999999998</v>
      </c>
      <c r="F1964">
        <v>37.229999999999997</v>
      </c>
      <c r="G1964">
        <v>987.95210702101701</v>
      </c>
      <c r="H1964">
        <v>-30.994387606110699</v>
      </c>
      <c r="I1964">
        <v>331.311811116532</v>
      </c>
      <c r="J1964">
        <v>-11.023680728389699</v>
      </c>
      <c r="K1964">
        <v>42.952908398104903</v>
      </c>
      <c r="L1964">
        <v>25.135952257969699</v>
      </c>
      <c r="M1964">
        <v>18.721718315208001</v>
      </c>
      <c r="N1964">
        <v>0.99431250093455104</v>
      </c>
      <c r="O1964">
        <v>50.577491270480799</v>
      </c>
      <c r="P1964">
        <v>1192.7083333333301</v>
      </c>
      <c r="Q1964">
        <v>0.20178191054671299</v>
      </c>
    </row>
    <row r="1965" spans="1:17" hidden="1" x14ac:dyDescent="0.3">
      <c r="A1965" t="s">
        <v>4113</v>
      </c>
      <c r="B1965" t="s">
        <v>4114</v>
      </c>
      <c r="C1965" t="str">
        <f>IFERROR(VLOOKUP(Table1[[#This Row],[Ticker]],[1]!Table2[[Symbol]:[Industry]],2,FALSE),"-")</f>
        <v>-</v>
      </c>
      <c r="D1965" t="s">
        <v>276</v>
      </c>
      <c r="E1965">
        <v>407.49549940000003</v>
      </c>
      <c r="F1965">
        <v>24.73</v>
      </c>
      <c r="G1965">
        <v>13.916805197429399</v>
      </c>
      <c r="H1965">
        <v>-3.0100807121498399</v>
      </c>
      <c r="I1965">
        <v>0.91697391617572699</v>
      </c>
      <c r="J1965">
        <v>-3.4857385985583602</v>
      </c>
      <c r="K1965">
        <v>24.923441161691301</v>
      </c>
      <c r="L1965">
        <v>22.3185083426199</v>
      </c>
      <c r="M1965">
        <v>38.843035003910799</v>
      </c>
      <c r="N1965">
        <v>0.12525274558527699</v>
      </c>
      <c r="O1965">
        <v>29.3974929235746</v>
      </c>
      <c r="P1965">
        <v>98.047372472970494</v>
      </c>
      <c r="Q1965">
        <v>8.5956592356616998E-2</v>
      </c>
    </row>
    <row r="1966" spans="1:17" hidden="1" x14ac:dyDescent="0.3">
      <c r="A1966" t="s">
        <v>4115</v>
      </c>
      <c r="B1966" t="s">
        <v>4116</v>
      </c>
      <c r="C1966" t="str">
        <f>IFERROR(VLOOKUP(Table1[[#This Row],[Ticker]],[1]!Table2[[Symbol]:[Industry]],2,FALSE),"-")</f>
        <v>-</v>
      </c>
      <c r="D1966" t="s">
        <v>276</v>
      </c>
      <c r="E1966">
        <v>407.41152620999998</v>
      </c>
      <c r="F1966">
        <v>329.55</v>
      </c>
      <c r="G1966">
        <v>-21.945832256842799</v>
      </c>
      <c r="H1966">
        <v>-7.0820844145480697</v>
      </c>
      <c r="I1966">
        <v>-22.175141288840202</v>
      </c>
      <c r="J1966">
        <v>-1.2944974238934599</v>
      </c>
      <c r="K1966">
        <v>350.99411100705498</v>
      </c>
      <c r="L1966">
        <v>355.30727482381502</v>
      </c>
      <c r="M1966">
        <v>29.646829134955301</v>
      </c>
      <c r="N1966">
        <v>0.64219004172484995</v>
      </c>
      <c r="O1966">
        <v>48.323471400394403</v>
      </c>
      <c r="P1966">
        <v>22.032956859840699</v>
      </c>
      <c r="Q1966">
        <v>-2.5372003498893E-2</v>
      </c>
    </row>
    <row r="1967" spans="1:17" hidden="1" x14ac:dyDescent="0.3">
      <c r="A1967" t="s">
        <v>4117</v>
      </c>
      <c r="B1967" t="s">
        <v>4118</v>
      </c>
      <c r="C1967" t="str">
        <f>IFERROR(VLOOKUP(Table1[[#This Row],[Ticker]],[1]!Table2[[Symbol]:[Industry]],2,FALSE),"-")</f>
        <v>-</v>
      </c>
      <c r="D1967" t="s">
        <v>365</v>
      </c>
      <c r="E1967">
        <v>407.09936751499998</v>
      </c>
      <c r="F1967">
        <v>114.35</v>
      </c>
      <c r="G1967">
        <v>-29.627506788319899</v>
      </c>
      <c r="H1967">
        <v>-10.8752063359213</v>
      </c>
      <c r="I1967">
        <v>-18.456133024377401</v>
      </c>
      <c r="J1967">
        <v>-4.6853908732613396</v>
      </c>
      <c r="K1967">
        <v>125.85252188287799</v>
      </c>
      <c r="L1967">
        <v>124.459011741718</v>
      </c>
      <c r="M1967">
        <v>29.4327370195182</v>
      </c>
      <c r="N1967">
        <v>0.48197322043540303</v>
      </c>
      <c r="O1967">
        <v>50.459116746829899</v>
      </c>
      <c r="P1967">
        <v>15.5050505050504</v>
      </c>
      <c r="Q1967">
        <v>0.14316388045882</v>
      </c>
    </row>
    <row r="1968" spans="1:17" hidden="1" x14ac:dyDescent="0.3">
      <c r="A1968" t="s">
        <v>4119</v>
      </c>
      <c r="B1968" t="s">
        <v>4120</v>
      </c>
      <c r="C1968" t="str">
        <f>IFERROR(VLOOKUP(Table1[[#This Row],[Ticker]],[1]!Table2[[Symbol]:[Industry]],2,FALSE),"-")</f>
        <v>-</v>
      </c>
      <c r="D1968" t="s">
        <v>163</v>
      </c>
      <c r="E1968">
        <v>406.48234777499999</v>
      </c>
      <c r="F1968">
        <v>2817.15</v>
      </c>
      <c r="G1968">
        <v>-11.4140978310145</v>
      </c>
      <c r="H1968">
        <v>-2.8803474557766102</v>
      </c>
      <c r="I1968">
        <v>7.1766246565825202</v>
      </c>
      <c r="J1968">
        <v>0.63606011538651397</v>
      </c>
      <c r="K1968">
        <v>2798.5281133386602</v>
      </c>
      <c r="L1968">
        <v>2555.26455801675</v>
      </c>
      <c r="M1968">
        <v>43.765416211081899</v>
      </c>
      <c r="N1968">
        <v>1.3846557677164</v>
      </c>
      <c r="O1968">
        <v>26.013879275153901</v>
      </c>
      <c r="P1968">
        <v>44.610132950053902</v>
      </c>
      <c r="Q1968">
        <v>-0.10715701711857401</v>
      </c>
    </row>
    <row r="1969" spans="1:17" hidden="1" x14ac:dyDescent="0.3">
      <c r="A1969" t="s">
        <v>4121</v>
      </c>
      <c r="B1969" t="s">
        <v>4122</v>
      </c>
      <c r="C1969" t="str">
        <f>IFERROR(VLOOKUP(Table1[[#This Row],[Ticker]],[1]!Table2[[Symbol]:[Industry]],2,FALSE),"-")</f>
        <v>-</v>
      </c>
      <c r="D1969" t="s">
        <v>21</v>
      </c>
      <c r="E1969">
        <v>406.45859999999999</v>
      </c>
      <c r="F1969">
        <v>328.85</v>
      </c>
      <c r="G1969">
        <v>-10.701119708434</v>
      </c>
      <c r="H1969">
        <v>1.1552501901553101</v>
      </c>
      <c r="I1969">
        <v>25.2991419336227</v>
      </c>
      <c r="J1969">
        <v>-5.5197066891399196</v>
      </c>
      <c r="K1969">
        <v>295.76853024139001</v>
      </c>
      <c r="M1969">
        <v>58.346981158913003</v>
      </c>
      <c r="N1969">
        <v>0.453377757710691</v>
      </c>
      <c r="O1969">
        <v>14.885206020982199</v>
      </c>
      <c r="P1969">
        <v>131.58450704225299</v>
      </c>
    </row>
    <row r="1970" spans="1:17" hidden="1" x14ac:dyDescent="0.3">
      <c r="A1970" t="s">
        <v>4123</v>
      </c>
      <c r="B1970" t="s">
        <v>4124</v>
      </c>
      <c r="C1970" t="str">
        <f>IFERROR(VLOOKUP(Table1[[#This Row],[Ticker]],[1]!Table2[[Symbol]:[Industry]],2,FALSE),"-")</f>
        <v>-</v>
      </c>
      <c r="D1970" t="s">
        <v>127</v>
      </c>
      <c r="E1970">
        <v>406.27301605500003</v>
      </c>
      <c r="F1970">
        <v>212.95</v>
      </c>
      <c r="G1970">
        <v>27.4997567795442</v>
      </c>
      <c r="H1970">
        <v>0.38930294626345402</v>
      </c>
      <c r="I1970">
        <v>27.8331231739697</v>
      </c>
      <c r="J1970">
        <v>0.94583014745536997</v>
      </c>
      <c r="K1970">
        <v>211.71543476444899</v>
      </c>
      <c r="L1970">
        <v>188.68032053969301</v>
      </c>
      <c r="M1970">
        <v>50.832558086126802</v>
      </c>
      <c r="N1970">
        <v>0.94003434232503802</v>
      </c>
      <c r="O1970">
        <v>22.0474289739375</v>
      </c>
      <c r="P1970">
        <v>82.632933104631206</v>
      </c>
      <c r="Q1970">
        <v>7.4737854328781994E-2</v>
      </c>
    </row>
    <row r="1971" spans="1:17" hidden="1" x14ac:dyDescent="0.3">
      <c r="A1971" t="s">
        <v>4125</v>
      </c>
      <c r="B1971" t="s">
        <v>4126</v>
      </c>
      <c r="C1971" t="str">
        <f>IFERROR(VLOOKUP(Table1[[#This Row],[Ticker]],[1]!Table2[[Symbol]:[Industry]],2,FALSE),"-")</f>
        <v>-</v>
      </c>
      <c r="D1971" t="s">
        <v>156</v>
      </c>
      <c r="E1971">
        <v>404.26527578000002</v>
      </c>
      <c r="F1971">
        <v>177.4</v>
      </c>
      <c r="G1971">
        <v>-8.9737608263518407</v>
      </c>
      <c r="H1971">
        <v>-4.9823946041250897</v>
      </c>
      <c r="I1971">
        <v>2.0478384719323901</v>
      </c>
      <c r="J1971">
        <v>6.1379021016073896</v>
      </c>
      <c r="K1971">
        <v>179.17560861906799</v>
      </c>
      <c r="L1971">
        <v>166.65195485472</v>
      </c>
      <c r="M1971">
        <v>53.058492995101297</v>
      </c>
      <c r="N1971">
        <v>1.08697079094191</v>
      </c>
      <c r="O1971">
        <v>18.376550169109301</v>
      </c>
      <c r="P1971">
        <v>56.921716054842904</v>
      </c>
    </row>
    <row r="1972" spans="1:17" hidden="1" x14ac:dyDescent="0.3">
      <c r="A1972" t="s">
        <v>4127</v>
      </c>
      <c r="B1972" t="s">
        <v>4128</v>
      </c>
      <c r="C1972" t="str">
        <f>IFERROR(VLOOKUP(Table1[[#This Row],[Ticker]],[1]!Table2[[Symbol]:[Industry]],2,FALSE),"-")</f>
        <v>-</v>
      </c>
      <c r="D1972" t="s">
        <v>54</v>
      </c>
      <c r="E1972">
        <v>403.71962135000001</v>
      </c>
      <c r="F1972">
        <v>17.75</v>
      </c>
      <c r="G1972">
        <v>91.2557847635982</v>
      </c>
      <c r="H1972">
        <v>25.679809555568799</v>
      </c>
      <c r="I1972">
        <v>-11.9357917213486</v>
      </c>
      <c r="J1972">
        <v>-2.5321942782360898</v>
      </c>
      <c r="K1972">
        <v>16.008875378958098</v>
      </c>
      <c r="L1972">
        <v>15.286555433816799</v>
      </c>
      <c r="M1972">
        <v>55.558293765226999</v>
      </c>
      <c r="N1972">
        <v>2.4644188156720901</v>
      </c>
      <c r="O1972">
        <v>23.3239436619718</v>
      </c>
      <c r="P1972">
        <v>136.666666666666</v>
      </c>
      <c r="Q1972">
        <v>8.4112758903201995E-2</v>
      </c>
    </row>
    <row r="1973" spans="1:17" hidden="1" x14ac:dyDescent="0.3">
      <c r="A1973" t="s">
        <v>4129</v>
      </c>
      <c r="B1973" t="s">
        <v>4130</v>
      </c>
      <c r="C1973" t="str">
        <f>IFERROR(VLOOKUP(Table1[[#This Row],[Ticker]],[1]!Table2[[Symbol]:[Industry]],2,FALSE),"-")</f>
        <v>-</v>
      </c>
      <c r="D1973" t="s">
        <v>627</v>
      </c>
      <c r="E1973">
        <v>403.51096323299998</v>
      </c>
      <c r="F1973">
        <v>62.23</v>
      </c>
      <c r="G1973">
        <v>-9.5818838914824003</v>
      </c>
      <c r="H1973">
        <v>6.9058099498129302</v>
      </c>
      <c r="I1973">
        <v>16.147618561645</v>
      </c>
      <c r="J1973">
        <v>4.3847567587451897</v>
      </c>
      <c r="K1973">
        <v>54.545957774237301</v>
      </c>
      <c r="L1973">
        <v>49.8906500139949</v>
      </c>
      <c r="M1973">
        <v>71.276292515819804</v>
      </c>
      <c r="N1973">
        <v>1.55032112272338</v>
      </c>
      <c r="O1973">
        <v>3.6477583159248002</v>
      </c>
      <c r="P1973">
        <v>65.946666666666601</v>
      </c>
      <c r="Q1973">
        <v>-1.5637334012928002E-2</v>
      </c>
    </row>
    <row r="1974" spans="1:17" hidden="1" x14ac:dyDescent="0.3">
      <c r="A1974" t="s">
        <v>4131</v>
      </c>
      <c r="B1974" t="s">
        <v>4132</v>
      </c>
      <c r="C1974" t="str">
        <f>IFERROR(VLOOKUP(Table1[[#This Row],[Ticker]],[1]!Table2[[Symbol]:[Industry]],2,FALSE),"-")</f>
        <v>-</v>
      </c>
      <c r="D1974" t="s">
        <v>4133</v>
      </c>
      <c r="E1974">
        <v>403.34303060000002</v>
      </c>
      <c r="F1974">
        <v>47.29</v>
      </c>
      <c r="G1974">
        <v>92.475265473587896</v>
      </c>
      <c r="H1974">
        <v>36.646205875432898</v>
      </c>
      <c r="I1974">
        <v>45.624577131876897</v>
      </c>
      <c r="J1974">
        <v>-16.023910560612201</v>
      </c>
      <c r="K1974">
        <v>39.081102007647203</v>
      </c>
      <c r="L1974">
        <v>32.347540899023002</v>
      </c>
      <c r="M1974">
        <v>51.652701886134302</v>
      </c>
      <c r="N1974">
        <v>2.0989433495390402</v>
      </c>
      <c r="O1974">
        <v>27.299640515965301</v>
      </c>
      <c r="P1974">
        <v>124.655581947743</v>
      </c>
      <c r="Q1974">
        <v>9.6437110243643001E-2</v>
      </c>
    </row>
    <row r="1975" spans="1:17" hidden="1" x14ac:dyDescent="0.3">
      <c r="A1975" t="s">
        <v>4134</v>
      </c>
      <c r="B1975" t="s">
        <v>4135</v>
      </c>
      <c r="C1975" t="str">
        <f>IFERROR(VLOOKUP(Table1[[#This Row],[Ticker]],[1]!Table2[[Symbol]:[Industry]],2,FALSE),"-")</f>
        <v>-</v>
      </c>
      <c r="D1975" t="s">
        <v>627</v>
      </c>
      <c r="E1975">
        <v>402.72918611399899</v>
      </c>
      <c r="F1975">
        <v>22.05</v>
      </c>
      <c r="G1975">
        <v>-3.34177306596581</v>
      </c>
      <c r="K1975">
        <v>22.064075533845699</v>
      </c>
      <c r="L1975">
        <v>20.559754299100199</v>
      </c>
      <c r="M1975">
        <v>35.6509857849477</v>
      </c>
      <c r="N1975">
        <v>1</v>
      </c>
      <c r="O1975">
        <v>18.367346938775501</v>
      </c>
      <c r="P1975">
        <v>32.035928143712503</v>
      </c>
      <c r="Q1975">
        <v>2.5042493907753999E-2</v>
      </c>
    </row>
    <row r="1976" spans="1:17" hidden="1" x14ac:dyDescent="0.3">
      <c r="A1976" t="s">
        <v>4136</v>
      </c>
      <c r="B1976" t="s">
        <v>4137</v>
      </c>
      <c r="C1976" t="str">
        <f>IFERROR(VLOOKUP(Table1[[#This Row],[Ticker]],[1]!Table2[[Symbol]:[Industry]],2,FALSE),"-")</f>
        <v>-</v>
      </c>
      <c r="D1976" t="s">
        <v>127</v>
      </c>
      <c r="E1976">
        <v>402.40508137</v>
      </c>
      <c r="F1976">
        <v>349.15</v>
      </c>
      <c r="G1976">
        <v>-69.344171866565503</v>
      </c>
      <c r="H1976">
        <v>-57.090844379693699</v>
      </c>
      <c r="I1976">
        <v>-43.130265255782298</v>
      </c>
      <c r="J1976">
        <v>-5.5091067203716397</v>
      </c>
      <c r="K1976">
        <v>479.28143809149401</v>
      </c>
      <c r="L1976">
        <v>509.27433130107602</v>
      </c>
      <c r="M1976">
        <v>16.3984060982506</v>
      </c>
      <c r="N1976">
        <v>1.6650102309266199</v>
      </c>
      <c r="O1976">
        <v>140.29786624659801</v>
      </c>
      <c r="P1976">
        <v>0.60510012966430404</v>
      </c>
    </row>
    <row r="1977" spans="1:17" hidden="1" x14ac:dyDescent="0.3">
      <c r="A1977" t="s">
        <v>4138</v>
      </c>
      <c r="B1977" t="s">
        <v>4139</v>
      </c>
      <c r="C1977" t="str">
        <f>IFERROR(VLOOKUP(Table1[[#This Row],[Ticker]],[1]!Table2[[Symbol]:[Industry]],2,FALSE),"-")</f>
        <v>-</v>
      </c>
      <c r="D1977" t="s">
        <v>723</v>
      </c>
      <c r="E1977">
        <v>401.41196867999997</v>
      </c>
      <c r="F1977">
        <v>366.7</v>
      </c>
      <c r="G1977">
        <v>-38.596716684204097</v>
      </c>
      <c r="H1977">
        <v>-4.11233127720305</v>
      </c>
      <c r="I1977">
        <v>-22.595553575151499</v>
      </c>
      <c r="J1977">
        <v>-7.5358722033426702</v>
      </c>
      <c r="K1977">
        <v>369.93672751471502</v>
      </c>
      <c r="L1977">
        <v>382.66973964269999</v>
      </c>
      <c r="M1977">
        <v>45.834126282685098</v>
      </c>
      <c r="N1977">
        <v>1.1021753891685599</v>
      </c>
      <c r="O1977">
        <v>31.906190346332099</v>
      </c>
      <c r="P1977">
        <v>18.214055448097898</v>
      </c>
      <c r="Q1977">
        <v>3.3126338752949998E-3</v>
      </c>
    </row>
    <row r="1978" spans="1:17" hidden="1" x14ac:dyDescent="0.3">
      <c r="A1978" t="s">
        <v>4140</v>
      </c>
      <c r="B1978" t="s">
        <v>4141</v>
      </c>
      <c r="C1978" t="str">
        <f>IFERROR(VLOOKUP(Table1[[#This Row],[Ticker]],[1]!Table2[[Symbol]:[Industry]],2,FALSE),"-")</f>
        <v>-</v>
      </c>
      <c r="D1978" t="s">
        <v>1731</v>
      </c>
      <c r="E1978">
        <v>400.54836474899997</v>
      </c>
      <c r="F1978">
        <v>143.38999999999999</v>
      </c>
      <c r="G1978">
        <v>-17.293594834986902</v>
      </c>
      <c r="H1978">
        <v>0.66562315188286802</v>
      </c>
      <c r="I1978">
        <v>-4.3314773769944903</v>
      </c>
      <c r="J1978">
        <v>6.2809956813605101</v>
      </c>
      <c r="K1978">
        <v>140.49229565077701</v>
      </c>
      <c r="L1978">
        <v>135.51015865959599</v>
      </c>
      <c r="M1978">
        <v>74.5040202072678</v>
      </c>
      <c r="N1978">
        <v>0.34506603712512302</v>
      </c>
      <c r="O1978">
        <v>25.287676964920799</v>
      </c>
      <c r="P1978">
        <v>32.707080055529801</v>
      </c>
      <c r="Q1978">
        <v>-1.8683718544552998E-2</v>
      </c>
    </row>
    <row r="1979" spans="1:17" hidden="1" x14ac:dyDescent="0.3">
      <c r="A1979" t="s">
        <v>4142</v>
      </c>
      <c r="B1979" t="s">
        <v>4143</v>
      </c>
      <c r="C1979" t="str">
        <f>IFERROR(VLOOKUP(Table1[[#This Row],[Ticker]],[1]!Table2[[Symbol]:[Industry]],2,FALSE),"-")</f>
        <v>-</v>
      </c>
      <c r="D1979" t="s">
        <v>54</v>
      </c>
      <c r="E1979">
        <v>399.9744</v>
      </c>
      <c r="F1979">
        <v>9.92</v>
      </c>
      <c r="G1979">
        <v>-105.373938377211</v>
      </c>
      <c r="H1979">
        <v>-30.5755614558276</v>
      </c>
      <c r="I1979">
        <v>-81.654545334677806</v>
      </c>
      <c r="J1979">
        <v>5.1780545048899098</v>
      </c>
      <c r="K1979">
        <v>13.722571656523799</v>
      </c>
      <c r="L1979">
        <v>20.275409917864302</v>
      </c>
      <c r="M1979">
        <v>40.4498027058399</v>
      </c>
      <c r="N1979">
        <v>0.78823311331139301</v>
      </c>
      <c r="O1979">
        <v>315.22177419354801</v>
      </c>
      <c r="P1979">
        <v>18.518518518518501</v>
      </c>
      <c r="Q1979">
        <v>0.15221276555793101</v>
      </c>
    </row>
    <row r="1980" spans="1:17" hidden="1" x14ac:dyDescent="0.3">
      <c r="A1980" t="s">
        <v>4144</v>
      </c>
      <c r="B1980" t="s">
        <v>4145</v>
      </c>
      <c r="C1980" t="str">
        <f>IFERROR(VLOOKUP(Table1[[#This Row],[Ticker]],[1]!Table2[[Symbol]:[Industry]],2,FALSE),"-")</f>
        <v>-</v>
      </c>
      <c r="D1980" t="s">
        <v>305</v>
      </c>
      <c r="E1980">
        <v>399.936645</v>
      </c>
      <c r="F1980">
        <v>76.5</v>
      </c>
      <c r="G1980">
        <v>63.604975078949003</v>
      </c>
      <c r="H1980">
        <v>-17.643870049240601</v>
      </c>
      <c r="I1980">
        <v>-6.5624905687169903</v>
      </c>
      <c r="J1980">
        <v>0.68481126164667006</v>
      </c>
      <c r="K1980">
        <v>76.612508789881403</v>
      </c>
      <c r="L1980">
        <v>68.727519690770606</v>
      </c>
      <c r="M1980">
        <v>57.1009776782358</v>
      </c>
      <c r="N1980">
        <v>0.31717453778865701</v>
      </c>
      <c r="O1980">
        <v>19.084967320261399</v>
      </c>
      <c r="P1980">
        <v>107.03653585926899</v>
      </c>
      <c r="Q1980">
        <v>9.5178790230505003E-2</v>
      </c>
    </row>
    <row r="1981" spans="1:17" hidden="1" x14ac:dyDescent="0.3">
      <c r="A1981" t="s">
        <v>4146</v>
      </c>
      <c r="B1981" t="s">
        <v>4147</v>
      </c>
      <c r="C1981" t="str">
        <f>IFERROR(VLOOKUP(Table1[[#This Row],[Ticker]],[1]!Table2[[Symbol]:[Industry]],2,FALSE),"-")</f>
        <v>-</v>
      </c>
      <c r="D1981" t="s">
        <v>180</v>
      </c>
      <c r="E1981">
        <v>399.91420210000001</v>
      </c>
      <c r="F1981">
        <v>385.7</v>
      </c>
      <c r="G1981">
        <v>114.900745084295</v>
      </c>
      <c r="H1981">
        <v>38.783002932269</v>
      </c>
      <c r="I1981">
        <v>87.8728511201613</v>
      </c>
      <c r="J1981">
        <v>-2.9034473266119099</v>
      </c>
      <c r="K1981">
        <v>312.38631677049</v>
      </c>
      <c r="L1981">
        <v>240.761774650538</v>
      </c>
      <c r="M1981">
        <v>68.881829568012705</v>
      </c>
      <c r="N1981">
        <v>1.7896182367481399</v>
      </c>
      <c r="O1981">
        <v>8.0632616022815604</v>
      </c>
      <c r="P1981">
        <v>177.48201438848901</v>
      </c>
    </row>
    <row r="1982" spans="1:17" hidden="1" x14ac:dyDescent="0.3">
      <c r="A1982" t="s">
        <v>4148</v>
      </c>
      <c r="B1982" t="s">
        <v>4149</v>
      </c>
      <c r="C1982" t="str">
        <f>IFERROR(VLOOKUP(Table1[[#This Row],[Ticker]],[1]!Table2[[Symbol]:[Industry]],2,FALSE),"-")</f>
        <v>-</v>
      </c>
      <c r="D1982" t="s">
        <v>72</v>
      </c>
      <c r="E1982">
        <v>399.85176000000001</v>
      </c>
      <c r="F1982">
        <v>294</v>
      </c>
      <c r="G1982">
        <v>-39.604372535461799</v>
      </c>
      <c r="I1982">
        <v>-14.9602652557823</v>
      </c>
      <c r="K1982">
        <v>240.93553543611401</v>
      </c>
      <c r="M1982" s="1">
        <v>6.0965434000000003E-8</v>
      </c>
      <c r="N1982">
        <v>1.29729729729729</v>
      </c>
      <c r="O1982">
        <v>10.5442176870748</v>
      </c>
      <c r="P1982">
        <v>0.34129692832765002</v>
      </c>
    </row>
    <row r="1983" spans="1:17" hidden="1" x14ac:dyDescent="0.3">
      <c r="A1983" t="s">
        <v>4150</v>
      </c>
      <c r="B1983" t="s">
        <v>4151</v>
      </c>
      <c r="C1983" t="str">
        <f>IFERROR(VLOOKUP(Table1[[#This Row],[Ticker]],[1]!Table2[[Symbol]:[Industry]],2,FALSE),"-")</f>
        <v>-</v>
      </c>
      <c r="D1983" t="s">
        <v>141</v>
      </c>
      <c r="E1983">
        <v>399.64607519999998</v>
      </c>
      <c r="F1983">
        <v>143.22999999999999</v>
      </c>
      <c r="G1983">
        <v>-17.197510681791499</v>
      </c>
      <c r="H1983">
        <v>40.297873995773898</v>
      </c>
      <c r="I1983">
        <v>-2.1440176735773302</v>
      </c>
      <c r="J1983">
        <v>3.4139699978476599</v>
      </c>
      <c r="K1983">
        <v>118.754218187851</v>
      </c>
      <c r="L1983">
        <v>126.344894004663</v>
      </c>
      <c r="M1983">
        <v>68.830113196812704</v>
      </c>
      <c r="N1983">
        <v>2.6017202343503398</v>
      </c>
      <c r="O1983">
        <v>31.397053689869399</v>
      </c>
      <c r="P1983">
        <v>46.0040774719673</v>
      </c>
      <c r="Q1983">
        <v>3.6172886594790003E-2</v>
      </c>
    </row>
    <row r="1984" spans="1:17" hidden="1" x14ac:dyDescent="0.3">
      <c r="A1984" t="s">
        <v>4152</v>
      </c>
      <c r="B1984" t="s">
        <v>4153</v>
      </c>
      <c r="C1984" t="str">
        <f>IFERROR(VLOOKUP(Table1[[#This Row],[Ticker]],[1]!Table2[[Symbol]:[Industry]],2,FALSE),"-")</f>
        <v>-</v>
      </c>
      <c r="D1984" t="s">
        <v>72</v>
      </c>
      <c r="E1984">
        <v>398.280933</v>
      </c>
      <c r="F1984">
        <v>272.10000000000002</v>
      </c>
      <c r="G1984">
        <v>597.86346299978902</v>
      </c>
      <c r="H1984">
        <v>29.944657067607402</v>
      </c>
      <c r="I1984">
        <v>108.25924693933899</v>
      </c>
      <c r="J1984">
        <v>0.83666158875851304</v>
      </c>
      <c r="K1984">
        <v>220.93789294120501</v>
      </c>
      <c r="L1984">
        <v>148.108320610428</v>
      </c>
      <c r="M1984">
        <v>60.9619272279743</v>
      </c>
      <c r="N1984">
        <v>0.26929574714600901</v>
      </c>
      <c r="O1984">
        <v>6.2293274531422096</v>
      </c>
      <c r="P1984">
        <v>650.41367898510703</v>
      </c>
      <c r="Q1984">
        <v>0.23980002183690699</v>
      </c>
    </row>
    <row r="1985" spans="1:17" hidden="1" x14ac:dyDescent="0.3">
      <c r="A1985" t="s">
        <v>4154</v>
      </c>
      <c r="B1985" t="s">
        <v>4155</v>
      </c>
      <c r="C1985" t="str">
        <f>IFERROR(VLOOKUP(Table1[[#This Row],[Ticker]],[1]!Table2[[Symbol]:[Industry]],2,FALSE),"-")</f>
        <v>-</v>
      </c>
      <c r="D1985" t="s">
        <v>46</v>
      </c>
      <c r="E1985">
        <v>398.19510400000001</v>
      </c>
      <c r="F1985">
        <v>345.2</v>
      </c>
      <c r="G1985">
        <v>-39.994156267711297</v>
      </c>
      <c r="H1985">
        <v>2.75995715213827</v>
      </c>
      <c r="I1985">
        <v>-22.888510526493299</v>
      </c>
      <c r="J1985">
        <v>-1.07194549511008</v>
      </c>
      <c r="K1985">
        <v>381.72458181138398</v>
      </c>
      <c r="M1985">
        <v>42.144115240341598</v>
      </c>
      <c r="N1985">
        <v>0.58142806234409194</v>
      </c>
      <c r="O1985">
        <v>71.4947856315179</v>
      </c>
      <c r="P1985">
        <v>13.1803278688524</v>
      </c>
    </row>
    <row r="1986" spans="1:17" hidden="1" x14ac:dyDescent="0.3">
      <c r="A1986" t="s">
        <v>4156</v>
      </c>
      <c r="B1986" t="s">
        <v>4157</v>
      </c>
      <c r="C1986" t="str">
        <f>IFERROR(VLOOKUP(Table1[[#This Row],[Ticker]],[1]!Table2[[Symbol]:[Industry]],2,FALSE),"-")</f>
        <v>-</v>
      </c>
      <c r="D1986" t="s">
        <v>257</v>
      </c>
      <c r="E1986">
        <v>397.36364514000002</v>
      </c>
      <c r="F1986">
        <v>152.9</v>
      </c>
      <c r="G1986">
        <v>48.911029187946397</v>
      </c>
      <c r="H1986">
        <v>17.606914563198199</v>
      </c>
      <c r="I1986">
        <v>-1.9620801378150201</v>
      </c>
      <c r="J1986">
        <v>15.401465140635599</v>
      </c>
      <c r="K1986">
        <v>125.888321209004</v>
      </c>
      <c r="L1986">
        <v>118.763523492464</v>
      </c>
      <c r="M1986">
        <v>89.915113255911095</v>
      </c>
      <c r="N1986">
        <v>1.9755049308664401</v>
      </c>
      <c r="O1986">
        <v>13.080444735120899</v>
      </c>
      <c r="P1986">
        <v>128.20895522388</v>
      </c>
      <c r="Q1986">
        <v>6.1730000206101997E-2</v>
      </c>
    </row>
    <row r="1987" spans="1:17" hidden="1" x14ac:dyDescent="0.3">
      <c r="A1987" t="s">
        <v>4158</v>
      </c>
      <c r="B1987" t="s">
        <v>4159</v>
      </c>
      <c r="C1987" t="str">
        <f>IFERROR(VLOOKUP(Table1[[#This Row],[Ticker]],[1]!Table2[[Symbol]:[Industry]],2,FALSE),"-")</f>
        <v>-</v>
      </c>
      <c r="D1987" t="s">
        <v>276</v>
      </c>
      <c r="E1987">
        <v>395.68979646299999</v>
      </c>
      <c r="F1987">
        <v>77.61</v>
      </c>
      <c r="G1987">
        <v>34.886267536474698</v>
      </c>
      <c r="H1987">
        <v>5.9045399121570101</v>
      </c>
      <c r="I1987">
        <v>-4.79301786902277</v>
      </c>
      <c r="J1987">
        <v>12.789997426301399</v>
      </c>
      <c r="K1987">
        <v>71.788535433026794</v>
      </c>
      <c r="L1987">
        <v>64.8069869039861</v>
      </c>
      <c r="M1987">
        <v>59.160130849988597</v>
      </c>
      <c r="N1987">
        <v>1.6290421257319001</v>
      </c>
      <c r="O1987">
        <v>16.2221363226388</v>
      </c>
      <c r="P1987">
        <v>82.826855123674804</v>
      </c>
      <c r="Q1987">
        <v>3.7214926291392003E-2</v>
      </c>
    </row>
    <row r="1988" spans="1:17" hidden="1" x14ac:dyDescent="0.3">
      <c r="A1988" t="s">
        <v>4160</v>
      </c>
      <c r="B1988" t="s">
        <v>4161</v>
      </c>
      <c r="C1988" t="str">
        <f>IFERROR(VLOOKUP(Table1[[#This Row],[Ticker]],[1]!Table2[[Symbol]:[Industry]],2,FALSE),"-")</f>
        <v>-</v>
      </c>
      <c r="D1988" t="s">
        <v>276</v>
      </c>
      <c r="E1988">
        <v>394.14499999999998</v>
      </c>
      <c r="F1988">
        <v>3941.45</v>
      </c>
      <c r="G1988">
        <v>76.503623344342898</v>
      </c>
      <c r="H1988">
        <v>-1.4659637252123201</v>
      </c>
      <c r="I1988">
        <v>32.563927548219901</v>
      </c>
      <c r="J1988">
        <v>-10.0388485683961</v>
      </c>
      <c r="K1988">
        <v>3855.6603478582401</v>
      </c>
      <c r="L1988">
        <v>3279.8687985192601</v>
      </c>
      <c r="M1988">
        <v>49.8410446369341</v>
      </c>
      <c r="N1988">
        <v>0.80902442374790495</v>
      </c>
      <c r="O1988">
        <v>29.267147877050299</v>
      </c>
      <c r="P1988">
        <v>144.506823821339</v>
      </c>
      <c r="Q1988">
        <v>0.14617293370339701</v>
      </c>
    </row>
    <row r="1989" spans="1:17" hidden="1" x14ac:dyDescent="0.3">
      <c r="A1989" t="s">
        <v>4162</v>
      </c>
      <c r="B1989" t="s">
        <v>4163</v>
      </c>
      <c r="C1989" t="str">
        <f>IFERROR(VLOOKUP(Table1[[#This Row],[Ticker]],[1]!Table2[[Symbol]:[Industry]],2,FALSE),"-")</f>
        <v>-</v>
      </c>
      <c r="D1989" t="s">
        <v>225</v>
      </c>
      <c r="E1989">
        <v>394.11108869999998</v>
      </c>
      <c r="F1989">
        <v>12.55</v>
      </c>
      <c r="G1989">
        <v>29.806700467967801</v>
      </c>
      <c r="H1989">
        <v>-14.3385941639196</v>
      </c>
      <c r="I1989">
        <v>8.8843949383923899</v>
      </c>
      <c r="J1989">
        <v>-8.4793529025174799</v>
      </c>
      <c r="K1989">
        <v>13.339262210224501</v>
      </c>
      <c r="L1989">
        <v>11.5397356524893</v>
      </c>
      <c r="M1989">
        <v>24.0026689620403</v>
      </c>
      <c r="N1989">
        <v>0.29338179658185298</v>
      </c>
      <c r="O1989">
        <v>46.5338645418326</v>
      </c>
      <c r="P1989">
        <v>67.3333333333333</v>
      </c>
      <c r="Q1989">
        <v>6.8825582174716002E-2</v>
      </c>
    </row>
    <row r="1990" spans="1:17" hidden="1" x14ac:dyDescent="0.3">
      <c r="A1990" t="s">
        <v>4164</v>
      </c>
      <c r="B1990" t="s">
        <v>4165</v>
      </c>
      <c r="C1990" t="str">
        <f>IFERROR(VLOOKUP(Table1[[#This Row],[Ticker]],[1]!Table2[[Symbol]:[Industry]],2,FALSE),"-")</f>
        <v>-</v>
      </c>
      <c r="D1990" t="s">
        <v>46</v>
      </c>
      <c r="E1990">
        <v>393.97745376</v>
      </c>
      <c r="F1990">
        <v>79.2</v>
      </c>
      <c r="G1990">
        <v>116.23424372192601</v>
      </c>
      <c r="H1990">
        <v>21.547406053637101</v>
      </c>
      <c r="I1990">
        <v>30.362210314250198</v>
      </c>
      <c r="J1990">
        <v>3.5947211715565799</v>
      </c>
      <c r="K1990">
        <v>65.946974877542104</v>
      </c>
      <c r="L1990">
        <v>50.6124957769606</v>
      </c>
      <c r="M1990">
        <v>82.444031880374894</v>
      </c>
      <c r="N1990">
        <v>0.21616766467065801</v>
      </c>
      <c r="O1990">
        <v>0.88383838383838598</v>
      </c>
      <c r="P1990">
        <v>212.90400780988901</v>
      </c>
      <c r="Q1990">
        <v>0.23522990410523401</v>
      </c>
    </row>
    <row r="1991" spans="1:17" hidden="1" x14ac:dyDescent="0.3">
      <c r="A1991" t="s">
        <v>4166</v>
      </c>
      <c r="B1991" t="s">
        <v>4167</v>
      </c>
      <c r="C1991" t="str">
        <f>IFERROR(VLOOKUP(Table1[[#This Row],[Ticker]],[1]!Table2[[Symbol]:[Industry]],2,FALSE),"-")</f>
        <v>-</v>
      </c>
      <c r="D1991" t="s">
        <v>1401</v>
      </c>
      <c r="E1991">
        <v>393.70139540000002</v>
      </c>
      <c r="F1991">
        <v>229.22</v>
      </c>
      <c r="G1991">
        <v>-32.129572607767201</v>
      </c>
      <c r="H1991">
        <v>-9.3226292653625507</v>
      </c>
      <c r="I1991">
        <v>-14.1798300047588</v>
      </c>
      <c r="J1991">
        <v>-5.0884716046594498</v>
      </c>
      <c r="K1991">
        <v>232.17540440698599</v>
      </c>
      <c r="L1991">
        <v>231.25445053911801</v>
      </c>
      <c r="M1991">
        <v>47.917892350881303</v>
      </c>
      <c r="N1991">
        <v>0.52147909724205599</v>
      </c>
      <c r="O1991">
        <v>34.804990838495698</v>
      </c>
      <c r="P1991">
        <v>27.415230683713101</v>
      </c>
      <c r="Q1991">
        <v>-1.1338639012571001E-2</v>
      </c>
    </row>
    <row r="1992" spans="1:17" hidden="1" x14ac:dyDescent="0.3">
      <c r="A1992" t="s">
        <v>4168</v>
      </c>
      <c r="B1992" t="s">
        <v>4169</v>
      </c>
      <c r="C1992" t="str">
        <f>IFERROR(VLOOKUP(Table1[[#This Row],[Ticker]],[1]!Table2[[Symbol]:[Industry]],2,FALSE),"-")</f>
        <v>-</v>
      </c>
      <c r="E1992">
        <v>390.87967500000002</v>
      </c>
      <c r="F1992">
        <v>193.5</v>
      </c>
      <c r="G1992">
        <v>276.87415209448199</v>
      </c>
      <c r="H1992">
        <v>40.078458375077098</v>
      </c>
      <c r="I1992">
        <v>-1.5933587809622101</v>
      </c>
      <c r="J1992">
        <v>9.2478219467503795</v>
      </c>
      <c r="K1992">
        <v>146.42370198208101</v>
      </c>
      <c r="L1992">
        <v>121.868875782915</v>
      </c>
      <c r="M1992">
        <v>98.255731593514099</v>
      </c>
      <c r="N1992">
        <v>1.26676499401399</v>
      </c>
      <c r="O1992">
        <v>4.2377260981912102</v>
      </c>
      <c r="P1992">
        <v>430.13698630136901</v>
      </c>
    </row>
    <row r="1993" spans="1:17" hidden="1" x14ac:dyDescent="0.3">
      <c r="A1993" t="s">
        <v>4170</v>
      </c>
      <c r="B1993" t="s">
        <v>4171</v>
      </c>
      <c r="C1993" t="str">
        <f>IFERROR(VLOOKUP(Table1[[#This Row],[Ticker]],[1]!Table2[[Symbol]:[Industry]],2,FALSE),"-")</f>
        <v>-</v>
      </c>
      <c r="D1993" t="s">
        <v>77</v>
      </c>
      <c r="E1993">
        <v>388.26526100000001</v>
      </c>
      <c r="F1993">
        <v>350.95</v>
      </c>
      <c r="G1993">
        <v>-47.683281889019</v>
      </c>
      <c r="H1993">
        <v>-12.563746293737101</v>
      </c>
      <c r="I1993">
        <v>-26.145175583549801</v>
      </c>
      <c r="J1993">
        <v>-4.9760550841511701</v>
      </c>
      <c r="K1993">
        <v>378.134179670668</v>
      </c>
      <c r="L1993">
        <v>388.77276907615999</v>
      </c>
      <c r="M1993">
        <v>31.330651307523802</v>
      </c>
      <c r="N1993">
        <v>1.8270704137067999</v>
      </c>
      <c r="O1993">
        <v>37.939877475423799</v>
      </c>
      <c r="P1993">
        <v>7.9680049223196301</v>
      </c>
    </row>
    <row r="1994" spans="1:17" hidden="1" x14ac:dyDescent="0.3">
      <c r="A1994" t="s">
        <v>4172</v>
      </c>
      <c r="B1994" t="s">
        <v>4173</v>
      </c>
      <c r="C1994" t="str">
        <f>IFERROR(VLOOKUP(Table1[[#This Row],[Ticker]],[1]!Table2[[Symbol]:[Industry]],2,FALSE),"-")</f>
        <v>-</v>
      </c>
      <c r="D1994" t="s">
        <v>4174</v>
      </c>
      <c r="E1994">
        <v>387.31816493999997</v>
      </c>
      <c r="F1994">
        <v>49.05</v>
      </c>
      <c r="G1994">
        <v>-48.445192534176499</v>
      </c>
      <c r="H1994">
        <v>-2.8206490548415601</v>
      </c>
      <c r="I1994">
        <v>-29.214320232733002</v>
      </c>
      <c r="J1994">
        <v>1.84252124195432</v>
      </c>
      <c r="K1994">
        <v>49.085954967133702</v>
      </c>
      <c r="L1994">
        <v>54.757827065731099</v>
      </c>
      <c r="M1994">
        <v>69.997279927612297</v>
      </c>
      <c r="N1994">
        <v>1.4527267376073301</v>
      </c>
      <c r="O1994">
        <v>68.195718654434202</v>
      </c>
      <c r="P1994">
        <v>43.841642228738898</v>
      </c>
      <c r="Q1994">
        <v>7.0824978989766002E-2</v>
      </c>
    </row>
    <row r="1995" spans="1:17" hidden="1" x14ac:dyDescent="0.3">
      <c r="A1995" t="s">
        <v>4175</v>
      </c>
      <c r="B1995" t="s">
        <v>4176</v>
      </c>
      <c r="C1995" t="str">
        <f>IFERROR(VLOOKUP(Table1[[#This Row],[Ticker]],[1]!Table2[[Symbol]:[Industry]],2,FALSE),"-")</f>
        <v>-</v>
      </c>
      <c r="D1995" t="s">
        <v>305</v>
      </c>
      <c r="E1995">
        <v>386.515378935</v>
      </c>
      <c r="F1995">
        <v>54.81</v>
      </c>
      <c r="G1995">
        <v>-14.0659109970003</v>
      </c>
      <c r="H1995">
        <v>3.37282945388035</v>
      </c>
      <c r="I1995">
        <v>3.63194916668095</v>
      </c>
      <c r="J1995">
        <v>-11.380245890367</v>
      </c>
      <c r="K1995">
        <v>50.408595829060097</v>
      </c>
      <c r="L1995">
        <v>46.794239298419001</v>
      </c>
      <c r="M1995">
        <v>50.515983337081003</v>
      </c>
      <c r="N1995">
        <v>2.6723696361588898</v>
      </c>
      <c r="O1995">
        <v>20.9450830140485</v>
      </c>
      <c r="P1995">
        <v>56.109370549700898</v>
      </c>
      <c r="Q1995">
        <v>0.107461565191648</v>
      </c>
    </row>
    <row r="1996" spans="1:17" hidden="1" x14ac:dyDescent="0.3">
      <c r="A1996" t="s">
        <v>4177</v>
      </c>
      <c r="B1996" t="s">
        <v>4178</v>
      </c>
      <c r="C1996" t="str">
        <f>IFERROR(VLOOKUP(Table1[[#This Row],[Ticker]],[1]!Table2[[Symbol]:[Industry]],2,FALSE),"-")</f>
        <v>-</v>
      </c>
      <c r="D1996" t="s">
        <v>54</v>
      </c>
      <c r="E1996">
        <v>386.30277653000002</v>
      </c>
      <c r="F1996">
        <v>818.15</v>
      </c>
      <c r="G1996">
        <v>-46.5812171194492</v>
      </c>
      <c r="H1996">
        <v>-8.0929459543706006</v>
      </c>
      <c r="I1996">
        <v>-17.638116822833499</v>
      </c>
      <c r="J1996">
        <v>-2.7101578978216101</v>
      </c>
      <c r="K1996">
        <v>822.91719961661704</v>
      </c>
      <c r="L1996">
        <v>848.06922365372702</v>
      </c>
      <c r="M1996">
        <v>61.2446800689155</v>
      </c>
      <c r="N1996">
        <v>0.91628923564351905</v>
      </c>
      <c r="O1996">
        <v>28.827232170139901</v>
      </c>
      <c r="P1996">
        <v>25.8692307692307</v>
      </c>
      <c r="Q1996">
        <v>6.3764498875538006E-2</v>
      </c>
    </row>
    <row r="1997" spans="1:17" hidden="1" x14ac:dyDescent="0.3">
      <c r="A1997" t="s">
        <v>4179</v>
      </c>
      <c r="B1997" t="s">
        <v>4180</v>
      </c>
      <c r="C1997" t="str">
        <f>IFERROR(VLOOKUP(Table1[[#This Row],[Ticker]],[1]!Table2[[Symbol]:[Industry]],2,FALSE),"-")</f>
        <v>-</v>
      </c>
      <c r="D1997" t="s">
        <v>54</v>
      </c>
      <c r="E1997">
        <v>386.06119033499999</v>
      </c>
      <c r="F1997">
        <v>320.85000000000002</v>
      </c>
      <c r="G1997">
        <v>112.910234402469</v>
      </c>
      <c r="H1997">
        <v>-3.0124767579474598</v>
      </c>
      <c r="I1997">
        <v>-3.8090490625522002</v>
      </c>
      <c r="J1997">
        <v>-4.4565608797254601</v>
      </c>
      <c r="K1997">
        <v>319.65358836472598</v>
      </c>
      <c r="L1997">
        <v>281.02481135763702</v>
      </c>
      <c r="M1997">
        <v>52.314722953018602</v>
      </c>
      <c r="N1997">
        <v>0.38007873563502698</v>
      </c>
      <c r="O1997">
        <v>29.967274427302399</v>
      </c>
      <c r="P1997">
        <v>176.356589147286</v>
      </c>
      <c r="Q1997">
        <v>0.14031636196083599</v>
      </c>
    </row>
    <row r="1998" spans="1:17" hidden="1" x14ac:dyDescent="0.3">
      <c r="A1998" t="s">
        <v>4181</v>
      </c>
      <c r="B1998" t="s">
        <v>4182</v>
      </c>
      <c r="C1998" t="str">
        <f>IFERROR(VLOOKUP(Table1[[#This Row],[Ticker]],[1]!Table2[[Symbol]:[Industry]],2,FALSE),"-")</f>
        <v>-</v>
      </c>
      <c r="D1998" t="s">
        <v>46</v>
      </c>
      <c r="E1998">
        <v>385.642</v>
      </c>
      <c r="F1998">
        <v>176.9</v>
      </c>
      <c r="G1998">
        <v>94.569009637920303</v>
      </c>
      <c r="H1998">
        <v>-15.215844734255599</v>
      </c>
      <c r="I1998">
        <v>111.674655379138</v>
      </c>
      <c r="J1998">
        <v>-1.8046456307952801</v>
      </c>
      <c r="K1998">
        <v>194.57159270551199</v>
      </c>
      <c r="M1998">
        <v>31.076698667653002</v>
      </c>
      <c r="N1998">
        <v>0.46435955056179701</v>
      </c>
      <c r="O1998">
        <v>59.977388355002802</v>
      </c>
      <c r="P1998">
        <v>135.86666666666599</v>
      </c>
    </row>
    <row r="1999" spans="1:17" hidden="1" x14ac:dyDescent="0.3">
      <c r="A1999" t="s">
        <v>4183</v>
      </c>
      <c r="B1999" t="s">
        <v>4184</v>
      </c>
      <c r="C1999" t="str">
        <f>IFERROR(VLOOKUP(Table1[[#This Row],[Ticker]],[1]!Table2[[Symbol]:[Industry]],2,FALSE),"-")</f>
        <v>-</v>
      </c>
      <c r="D1999" t="s">
        <v>474</v>
      </c>
      <c r="E1999">
        <v>384.73296187300002</v>
      </c>
      <c r="F1999">
        <v>21.91</v>
      </c>
      <c r="G1999">
        <v>16.264724659477999</v>
      </c>
      <c r="H1999">
        <v>-6.51389023178006</v>
      </c>
      <c r="I1999">
        <v>-39.313206432252898</v>
      </c>
      <c r="J1999">
        <v>-6.3824380004633996</v>
      </c>
      <c r="K1999">
        <v>23.476425368046499</v>
      </c>
      <c r="L1999">
        <v>22.159611233456499</v>
      </c>
      <c r="M1999">
        <v>43.091111877398603</v>
      </c>
      <c r="N1999">
        <v>0.41026130632517799</v>
      </c>
      <c r="O1999">
        <v>50.616157005933303</v>
      </c>
      <c r="P1999">
        <v>55.076295355663298</v>
      </c>
    </row>
    <row r="2000" spans="1:17" hidden="1" x14ac:dyDescent="0.3">
      <c r="A2000" t="s">
        <v>4185</v>
      </c>
      <c r="B2000" t="s">
        <v>4186</v>
      </c>
      <c r="C2000" t="str">
        <f>IFERROR(VLOOKUP(Table1[[#This Row],[Ticker]],[1]!Table2[[Symbol]:[Industry]],2,FALSE),"-")</f>
        <v>-</v>
      </c>
      <c r="D2000" t="s">
        <v>535</v>
      </c>
      <c r="E2000">
        <v>384.62200000000001</v>
      </c>
      <c r="F2000">
        <v>463.4</v>
      </c>
      <c r="G2000">
        <v>544.02553097251905</v>
      </c>
      <c r="H2000">
        <v>38.036413315776301</v>
      </c>
      <c r="I2000">
        <v>106.141389590553</v>
      </c>
      <c r="J2000">
        <v>-5.2314282537307699</v>
      </c>
      <c r="K2000">
        <v>355.20454327885398</v>
      </c>
      <c r="L2000">
        <v>252.03223631276001</v>
      </c>
      <c r="M2000">
        <v>72.094530164111205</v>
      </c>
      <c r="N2000">
        <v>2.2165829819114702</v>
      </c>
      <c r="O2000">
        <v>12.753560638757</v>
      </c>
      <c r="P2000">
        <v>612.81341332102704</v>
      </c>
      <c r="Q2000">
        <v>0.22053543746277199</v>
      </c>
    </row>
    <row r="2001" spans="1:17" hidden="1" x14ac:dyDescent="0.3">
      <c r="A2001" t="s">
        <v>4187</v>
      </c>
      <c r="B2001" t="s">
        <v>4188</v>
      </c>
      <c r="C2001" t="str">
        <f>IFERROR(VLOOKUP(Table1[[#This Row],[Ticker]],[1]!Table2[[Symbol]:[Industry]],2,FALSE),"-")</f>
        <v>-</v>
      </c>
      <c r="D2001" t="s">
        <v>40</v>
      </c>
      <c r="E2001">
        <v>383.63018399999999</v>
      </c>
      <c r="F2001">
        <v>10.220000000000001</v>
      </c>
      <c r="G2001">
        <v>-91.788757438947798</v>
      </c>
      <c r="H2001">
        <v>-24.1810505581001</v>
      </c>
      <c r="I2001">
        <v>-42.623031945389997</v>
      </c>
      <c r="J2001">
        <v>-9.95680496927144</v>
      </c>
      <c r="K2001">
        <v>11.297494691855199</v>
      </c>
      <c r="L2001">
        <v>14.535397418957899</v>
      </c>
      <c r="M2001">
        <v>30.265690677331101</v>
      </c>
      <c r="N2001">
        <v>0.68809439643537895</v>
      </c>
      <c r="O2001">
        <v>226.32093933463699</v>
      </c>
      <c r="P2001">
        <v>8.1481481481481701</v>
      </c>
      <c r="Q2001">
        <v>0.17724487967040201</v>
      </c>
    </row>
    <row r="2002" spans="1:17" hidden="1" x14ac:dyDescent="0.3">
      <c r="A2002" t="s">
        <v>4189</v>
      </c>
      <c r="B2002" t="s">
        <v>4190</v>
      </c>
      <c r="C2002" t="str">
        <f>IFERROR(VLOOKUP(Table1[[#This Row],[Ticker]],[1]!Table2[[Symbol]:[Industry]],2,FALSE),"-")</f>
        <v>-</v>
      </c>
      <c r="D2002" t="s">
        <v>257</v>
      </c>
      <c r="E2002">
        <v>382.48066587599999</v>
      </c>
      <c r="F2002">
        <v>87.42</v>
      </c>
      <c r="G2002">
        <v>-21.063417231414199</v>
      </c>
      <c r="H2002">
        <v>-9.0931330111662501</v>
      </c>
      <c r="I2002">
        <v>-22.275617952877798</v>
      </c>
      <c r="J2002">
        <v>-4.5669840838642104</v>
      </c>
      <c r="K2002">
        <v>87.930691628064906</v>
      </c>
      <c r="L2002">
        <v>96.2643325669017</v>
      </c>
      <c r="M2002">
        <v>44.655804099595898</v>
      </c>
      <c r="N2002">
        <v>0.54272514047183595</v>
      </c>
      <c r="O2002">
        <v>98.467169983985301</v>
      </c>
      <c r="P2002">
        <v>16.715620827770302</v>
      </c>
    </row>
    <row r="2003" spans="1:17" hidden="1" x14ac:dyDescent="0.3">
      <c r="A2003" t="s">
        <v>4191</v>
      </c>
      <c r="B2003" t="s">
        <v>4192</v>
      </c>
      <c r="C2003" t="str">
        <f>IFERROR(VLOOKUP(Table1[[#This Row],[Ticker]],[1]!Table2[[Symbol]:[Industry]],2,FALSE),"-")</f>
        <v>-</v>
      </c>
      <c r="D2003" t="s">
        <v>384</v>
      </c>
      <c r="E2003">
        <v>382.19752320999999</v>
      </c>
      <c r="F2003">
        <v>293.89999999999998</v>
      </c>
      <c r="G2003">
        <v>28.670248873375002</v>
      </c>
      <c r="H2003">
        <v>1.1345951559125199E-2</v>
      </c>
      <c r="I2003">
        <v>-15.0262432631132</v>
      </c>
      <c r="J2003">
        <v>-4.8436899269097902</v>
      </c>
      <c r="K2003">
        <v>280.524187306915</v>
      </c>
      <c r="L2003">
        <v>250.651425598874</v>
      </c>
      <c r="M2003">
        <v>51.423523590883299</v>
      </c>
      <c r="N2003">
        <v>1.3564497162368701</v>
      </c>
      <c r="O2003">
        <v>16.6042871725076</v>
      </c>
      <c r="P2003">
        <v>85.953812084783195</v>
      </c>
      <c r="Q2003">
        <v>6.4839280146787998E-2</v>
      </c>
    </row>
    <row r="2004" spans="1:17" hidden="1" x14ac:dyDescent="0.3">
      <c r="A2004" t="s">
        <v>4193</v>
      </c>
      <c r="B2004" t="s">
        <v>4194</v>
      </c>
      <c r="C2004" t="str">
        <f>IFERROR(VLOOKUP(Table1[[#This Row],[Ticker]],[1]!Table2[[Symbol]:[Industry]],2,FALSE),"-")</f>
        <v>-</v>
      </c>
      <c r="D2004" t="s">
        <v>405</v>
      </c>
      <c r="E2004">
        <v>380.94257823999999</v>
      </c>
      <c r="F2004">
        <v>1042.4000000000001</v>
      </c>
      <c r="G2004">
        <v>97.507498019482597</v>
      </c>
      <c r="H2004">
        <v>27.714274275560399</v>
      </c>
      <c r="I2004">
        <v>36.188396927648697</v>
      </c>
      <c r="J2004">
        <v>1.6433186927568399</v>
      </c>
      <c r="K2004">
        <v>875.57308666492304</v>
      </c>
      <c r="L2004">
        <v>740.78712416113103</v>
      </c>
      <c r="M2004">
        <v>68.2645185779011</v>
      </c>
      <c r="N2004">
        <v>3.2138322268894002</v>
      </c>
      <c r="O2004">
        <v>7.8280890253261601</v>
      </c>
      <c r="P2004">
        <v>129.83133061404399</v>
      </c>
      <c r="Q2004">
        <v>0.117304766258246</v>
      </c>
    </row>
    <row r="2005" spans="1:17" hidden="1" x14ac:dyDescent="0.3">
      <c r="A2005" t="s">
        <v>4195</v>
      </c>
      <c r="B2005" t="s">
        <v>4196</v>
      </c>
      <c r="C2005" t="str">
        <f>IFERROR(VLOOKUP(Table1[[#This Row],[Ticker]],[1]!Table2[[Symbol]:[Industry]],2,FALSE),"-")</f>
        <v>-</v>
      </c>
      <c r="D2005" t="s">
        <v>276</v>
      </c>
      <c r="E2005">
        <v>380.36250000000001</v>
      </c>
      <c r="F2005">
        <v>330.75</v>
      </c>
      <c r="G2005">
        <v>-43.910662234301597</v>
      </c>
      <c r="H2005">
        <v>-6.1556390093725897</v>
      </c>
      <c r="I2005">
        <v>-19.699303744433099</v>
      </c>
      <c r="J2005">
        <v>-3.3689462266389798</v>
      </c>
      <c r="K2005">
        <v>344.55832549233997</v>
      </c>
      <c r="L2005">
        <v>351.14132555761898</v>
      </c>
      <c r="M2005">
        <v>24.3261308769147</v>
      </c>
      <c r="N2005">
        <v>1.1515962528078401</v>
      </c>
      <c r="O2005">
        <v>33.015873015872998</v>
      </c>
      <c r="P2005">
        <v>5.6709265175718802</v>
      </c>
      <c r="Q2005">
        <v>3.8484307316329999E-2</v>
      </c>
    </row>
    <row r="2006" spans="1:17" hidden="1" x14ac:dyDescent="0.3">
      <c r="A2006" t="s">
        <v>4197</v>
      </c>
      <c r="B2006" t="s">
        <v>4198</v>
      </c>
      <c r="C2006" t="str">
        <f>IFERROR(VLOOKUP(Table1[[#This Row],[Ticker]],[1]!Table2[[Symbol]:[Industry]],2,FALSE),"-")</f>
        <v>-</v>
      </c>
      <c r="D2006" t="s">
        <v>21</v>
      </c>
      <c r="E2006">
        <v>379.54686094499999</v>
      </c>
      <c r="F2006">
        <v>51.45</v>
      </c>
      <c r="G2006">
        <v>-9.8556306231685191</v>
      </c>
      <c r="H2006">
        <v>-25.601569028347001</v>
      </c>
      <c r="I2006">
        <v>-54.923040213481102</v>
      </c>
      <c r="J2006">
        <v>-5.8140707979830504</v>
      </c>
      <c r="K2006">
        <v>65.293917398098202</v>
      </c>
      <c r="L2006">
        <v>64.777715226778</v>
      </c>
      <c r="M2006">
        <v>12.518199253903299</v>
      </c>
      <c r="N2006">
        <v>2.61255417837131</v>
      </c>
      <c r="O2006">
        <v>108.45481049562601</v>
      </c>
      <c r="P2006">
        <v>25.487804878048699</v>
      </c>
      <c r="Q2006">
        <v>8.8298431694019006E-2</v>
      </c>
    </row>
    <row r="2007" spans="1:17" hidden="1" x14ac:dyDescent="0.3">
      <c r="A2007" t="s">
        <v>4199</v>
      </c>
      <c r="B2007" t="s">
        <v>4200</v>
      </c>
      <c r="C2007" t="str">
        <f>IFERROR(VLOOKUP(Table1[[#This Row],[Ticker]],[1]!Table2[[Symbol]:[Industry]],2,FALSE),"-")</f>
        <v>-</v>
      </c>
      <c r="D2007" t="s">
        <v>509</v>
      </c>
      <c r="E2007">
        <v>377.88749999999999</v>
      </c>
      <c r="F2007">
        <v>503.85</v>
      </c>
      <c r="G2007">
        <v>19.481499598043399</v>
      </c>
      <c r="H2007">
        <v>-8.8967936421204108</v>
      </c>
      <c r="I2007">
        <v>1.4860720525651701</v>
      </c>
      <c r="J2007">
        <v>-4.6218513331515103</v>
      </c>
      <c r="K2007">
        <v>523.99081251271105</v>
      </c>
      <c r="L2007">
        <v>471.096873337452</v>
      </c>
      <c r="M2007">
        <v>25.628961564254801</v>
      </c>
      <c r="N2007">
        <v>0.54734166138431894</v>
      </c>
      <c r="O2007">
        <v>22.0601369455194</v>
      </c>
      <c r="P2007">
        <v>72.669636737491402</v>
      </c>
      <c r="Q2007">
        <v>4.8836438885939998E-2</v>
      </c>
    </row>
    <row r="2008" spans="1:17" hidden="1" x14ac:dyDescent="0.3">
      <c r="A2008" t="s">
        <v>4201</v>
      </c>
      <c r="B2008" t="s">
        <v>4202</v>
      </c>
      <c r="C2008" t="str">
        <f>IFERROR(VLOOKUP(Table1[[#This Row],[Ticker]],[1]!Table2[[Symbol]:[Industry]],2,FALSE),"-")</f>
        <v>-</v>
      </c>
      <c r="D2008" t="s">
        <v>54</v>
      </c>
      <c r="E2008">
        <v>377.75341900000001</v>
      </c>
      <c r="F2008">
        <v>323.3</v>
      </c>
      <c r="G2008">
        <v>214.65023680004799</v>
      </c>
      <c r="H2008">
        <v>28.580993759960698</v>
      </c>
      <c r="I2008">
        <v>67.856289554060993</v>
      </c>
      <c r="J2008">
        <v>7.6694338152347497</v>
      </c>
      <c r="K2008">
        <v>249.025481739751</v>
      </c>
      <c r="L2008">
        <v>186.837227353917</v>
      </c>
      <c r="M2008">
        <v>78.474078720471496</v>
      </c>
      <c r="N2008">
        <v>1.7650084676498199</v>
      </c>
      <c r="O2008">
        <v>2.4126198577173001</v>
      </c>
      <c r="P2008">
        <v>248.383620689655</v>
      </c>
      <c r="Q2008">
        <v>0.17567662744321</v>
      </c>
    </row>
    <row r="2009" spans="1:17" hidden="1" x14ac:dyDescent="0.3">
      <c r="A2009" t="s">
        <v>4203</v>
      </c>
      <c r="B2009" t="s">
        <v>4204</v>
      </c>
      <c r="C2009" t="str">
        <f>IFERROR(VLOOKUP(Table1[[#This Row],[Ticker]],[1]!Table2[[Symbol]:[Industry]],2,FALSE),"-")</f>
        <v>-</v>
      </c>
      <c r="D2009" t="s">
        <v>222</v>
      </c>
      <c r="E2009">
        <v>377.74642052799999</v>
      </c>
      <c r="F2009">
        <v>130.81</v>
      </c>
      <c r="G2009">
        <v>-2.0091317507937498</v>
      </c>
      <c r="H2009">
        <v>3.1494112231345599</v>
      </c>
      <c r="I2009">
        <v>-2.94344439791861</v>
      </c>
      <c r="J2009">
        <v>-9.1854206724150398</v>
      </c>
      <c r="K2009">
        <v>123.350642667332</v>
      </c>
      <c r="L2009">
        <v>111.530655269699</v>
      </c>
      <c r="M2009">
        <v>49.524713895347801</v>
      </c>
      <c r="N2009">
        <v>0.95826681529164404</v>
      </c>
      <c r="O2009">
        <v>10.3891139821114</v>
      </c>
      <c r="P2009">
        <v>51.927990708478497</v>
      </c>
      <c r="Q2009">
        <v>-5.7336775790939997E-3</v>
      </c>
    </row>
    <row r="2010" spans="1:17" hidden="1" x14ac:dyDescent="0.3">
      <c r="A2010" t="s">
        <v>4205</v>
      </c>
      <c r="B2010" t="s">
        <v>4206</v>
      </c>
      <c r="C2010" t="str">
        <f>IFERROR(VLOOKUP(Table1[[#This Row],[Ticker]],[1]!Table2[[Symbol]:[Industry]],2,FALSE),"-")</f>
        <v>-</v>
      </c>
      <c r="D2010" t="s">
        <v>4207</v>
      </c>
      <c r="E2010">
        <v>376.91090229999998</v>
      </c>
      <c r="F2010">
        <v>733.1</v>
      </c>
      <c r="G2010">
        <v>12.512214002999601</v>
      </c>
      <c r="H2010">
        <v>3.32429400525541</v>
      </c>
      <c r="I2010">
        <v>9.3453737165232802</v>
      </c>
      <c r="J2010">
        <v>-2.2227083603803099</v>
      </c>
      <c r="K2010">
        <v>748.48613642332305</v>
      </c>
      <c r="L2010">
        <v>646.72022947073799</v>
      </c>
      <c r="M2010">
        <v>43.359339573316902</v>
      </c>
      <c r="N2010">
        <v>0.97990765627447496</v>
      </c>
      <c r="O2010">
        <v>20.720229163824801</v>
      </c>
      <c r="P2010">
        <v>65.934812132186494</v>
      </c>
      <c r="Q2010">
        <v>0.20149109806823001</v>
      </c>
    </row>
    <row r="2011" spans="1:17" hidden="1" x14ac:dyDescent="0.3">
      <c r="A2011" t="s">
        <v>4208</v>
      </c>
      <c r="B2011" t="s">
        <v>4209</v>
      </c>
      <c r="C2011" t="str">
        <f>IFERROR(VLOOKUP(Table1[[#This Row],[Ticker]],[1]!Table2[[Symbol]:[Industry]],2,FALSE),"-")</f>
        <v>-</v>
      </c>
      <c r="D2011" t="s">
        <v>204</v>
      </c>
      <c r="E2011">
        <v>376.51721047500001</v>
      </c>
      <c r="F2011">
        <v>520.45000000000005</v>
      </c>
      <c r="G2011">
        <v>35.946848173653599</v>
      </c>
      <c r="H2011">
        <v>25.753427522073199</v>
      </c>
      <c r="I2011">
        <v>27.9113005853328</v>
      </c>
      <c r="J2011">
        <v>-18.875095101409201</v>
      </c>
      <c r="K2011">
        <v>449.811471212453</v>
      </c>
      <c r="L2011">
        <v>386.42655976684603</v>
      </c>
      <c r="M2011">
        <v>53.390418465035701</v>
      </c>
      <c r="N2011">
        <v>4.1074122530355197</v>
      </c>
      <c r="O2011">
        <v>27.966183110769499</v>
      </c>
      <c r="P2011">
        <v>88.534685745336006</v>
      </c>
      <c r="Q2011">
        <v>5.2768638284180998E-2</v>
      </c>
    </row>
    <row r="2012" spans="1:17" hidden="1" x14ac:dyDescent="0.3">
      <c r="A2012" t="s">
        <v>4210</v>
      </c>
      <c r="B2012" t="s">
        <v>4211</v>
      </c>
      <c r="C2012" t="str">
        <f>IFERROR(VLOOKUP(Table1[[#This Row],[Ticker]],[1]!Table2[[Symbol]:[Industry]],2,FALSE),"-")</f>
        <v>-</v>
      </c>
      <c r="D2012" t="s">
        <v>54</v>
      </c>
      <c r="E2012">
        <v>375.08767999999998</v>
      </c>
      <c r="F2012">
        <v>45.2</v>
      </c>
      <c r="G2012">
        <v>-72.339218787549399</v>
      </c>
      <c r="H2012">
        <v>14.7984884214387</v>
      </c>
      <c r="I2012">
        <v>-61.857947562170096</v>
      </c>
      <c r="J2012">
        <v>12.2396614239172</v>
      </c>
      <c r="K2012">
        <v>40.562773025661897</v>
      </c>
      <c r="L2012">
        <v>53.1637243414647</v>
      </c>
      <c r="M2012">
        <v>69.989667448939898</v>
      </c>
      <c r="N2012">
        <v>1.7872661331895501</v>
      </c>
      <c r="O2012">
        <v>105.64159292035301</v>
      </c>
      <c r="P2012">
        <v>29.8850574712643</v>
      </c>
      <c r="Q2012">
        <v>5.7208207010657999E-2</v>
      </c>
    </row>
    <row r="2013" spans="1:17" hidden="1" x14ac:dyDescent="0.3">
      <c r="A2013" t="s">
        <v>4212</v>
      </c>
      <c r="B2013" t="s">
        <v>4213</v>
      </c>
      <c r="C2013" t="str">
        <f>IFERROR(VLOOKUP(Table1[[#This Row],[Ticker]],[1]!Table2[[Symbol]:[Industry]],2,FALSE),"-")</f>
        <v>-</v>
      </c>
      <c r="D2013" t="s">
        <v>443</v>
      </c>
      <c r="E2013">
        <v>374.566507</v>
      </c>
      <c r="F2013">
        <v>301</v>
      </c>
      <c r="G2013">
        <v>20.434089002999599</v>
      </c>
      <c r="H2013">
        <v>-3.6451884675356201</v>
      </c>
      <c r="I2013">
        <v>-68.954417302565901</v>
      </c>
      <c r="J2013">
        <v>-4.1222599605188801</v>
      </c>
      <c r="K2013">
        <v>322.39930091355399</v>
      </c>
      <c r="L2013">
        <v>354.75591842824798</v>
      </c>
      <c r="M2013">
        <v>51.478586082813202</v>
      </c>
      <c r="N2013">
        <v>0.57815702912713896</v>
      </c>
      <c r="O2013">
        <v>144.05315614617899</v>
      </c>
      <c r="P2013">
        <v>61.654135338345803</v>
      </c>
      <c r="Q2013">
        <v>0.172127164490395</v>
      </c>
    </row>
    <row r="2014" spans="1:17" hidden="1" x14ac:dyDescent="0.3">
      <c r="A2014" t="s">
        <v>4214</v>
      </c>
      <c r="B2014" t="s">
        <v>4215</v>
      </c>
      <c r="C2014" t="str">
        <f>IFERROR(VLOOKUP(Table1[[#This Row],[Ticker]],[1]!Table2[[Symbol]:[Industry]],2,FALSE),"-")</f>
        <v>-</v>
      </c>
      <c r="D2014" t="s">
        <v>405</v>
      </c>
      <c r="E2014">
        <v>374.41508343999999</v>
      </c>
      <c r="F2014">
        <v>150.05000000000001</v>
      </c>
      <c r="G2014">
        <v>-50.904739802064903</v>
      </c>
      <c r="H2014">
        <v>-5.7659057590123597</v>
      </c>
      <c r="I2014">
        <v>-33.799094060846897</v>
      </c>
      <c r="J2014">
        <v>-7.3298071303301997</v>
      </c>
      <c r="M2014">
        <v>40.616387080265397</v>
      </c>
      <c r="O2014">
        <v>33.255581472842302</v>
      </c>
      <c r="P2014">
        <v>19.181890389197701</v>
      </c>
    </row>
    <row r="2015" spans="1:17" hidden="1" x14ac:dyDescent="0.3">
      <c r="A2015" t="s">
        <v>4216</v>
      </c>
      <c r="B2015" t="s">
        <v>4217</v>
      </c>
      <c r="C2015" t="str">
        <f>IFERROR(VLOOKUP(Table1[[#This Row],[Ticker]],[1]!Table2[[Symbol]:[Industry]],2,FALSE),"-")</f>
        <v>-</v>
      </c>
      <c r="D2015" t="s">
        <v>357</v>
      </c>
      <c r="E2015">
        <v>374.33555762499998</v>
      </c>
      <c r="F2015">
        <v>3.35</v>
      </c>
      <c r="G2015">
        <v>68.158941074005597</v>
      </c>
      <c r="H2015">
        <v>12.3645176947851</v>
      </c>
      <c r="I2015">
        <v>27.796037265226001</v>
      </c>
      <c r="J2015">
        <v>-0.15170009633706799</v>
      </c>
      <c r="K2015">
        <v>2.9208618173843601</v>
      </c>
      <c r="L2015">
        <v>2.5229568658888999</v>
      </c>
      <c r="M2015">
        <v>84.3436164677384</v>
      </c>
      <c r="N2015">
        <v>0.86847898077902697</v>
      </c>
      <c r="O2015">
        <v>2.08955223880595</v>
      </c>
      <c r="P2015">
        <v>116.129032258064</v>
      </c>
      <c r="Q2015">
        <v>-3.1241044406486E-2</v>
      </c>
    </row>
    <row r="2016" spans="1:17" hidden="1" x14ac:dyDescent="0.3">
      <c r="A2016" t="s">
        <v>4218</v>
      </c>
      <c r="B2016" t="s">
        <v>4219</v>
      </c>
      <c r="C2016" t="str">
        <f>IFERROR(VLOOKUP(Table1[[#This Row],[Ticker]],[1]!Table2[[Symbol]:[Industry]],2,FALSE),"-")</f>
        <v>-</v>
      </c>
      <c r="D2016" t="s">
        <v>1570</v>
      </c>
      <c r="E2016">
        <v>374.16847999999999</v>
      </c>
      <c r="F2016">
        <v>608.79999999999995</v>
      </c>
      <c r="G2016">
        <v>34.6972825077358</v>
      </c>
      <c r="H2016">
        <v>3.5801463619752298</v>
      </c>
      <c r="I2016">
        <v>14.0450544479831</v>
      </c>
      <c r="J2016">
        <v>3.7617877925141898</v>
      </c>
      <c r="K2016">
        <v>565.27144894253195</v>
      </c>
      <c r="L2016">
        <v>498.79442885990198</v>
      </c>
      <c r="M2016">
        <v>68.116941373744496</v>
      </c>
      <c r="N2016">
        <v>1.49077357041118</v>
      </c>
      <c r="O2016">
        <v>3.15374507227332</v>
      </c>
      <c r="P2016">
        <v>95.724160102877306</v>
      </c>
      <c r="Q2016">
        <v>0.10946156313956799</v>
      </c>
    </row>
    <row r="2017" spans="1:17" hidden="1" x14ac:dyDescent="0.3">
      <c r="A2017" t="s">
        <v>4220</v>
      </c>
      <c r="B2017" t="s">
        <v>4221</v>
      </c>
      <c r="C2017" t="str">
        <f>IFERROR(VLOOKUP(Table1[[#This Row],[Ticker]],[1]!Table2[[Symbol]:[Industry]],2,FALSE),"-")</f>
        <v>-</v>
      </c>
      <c r="D2017" t="s">
        <v>741</v>
      </c>
      <c r="E2017">
        <v>373.16630627000001</v>
      </c>
      <c r="F2017">
        <v>224.32</v>
      </c>
      <c r="G2017">
        <v>16.836512054735099</v>
      </c>
      <c r="H2017">
        <v>-3.6961196619537701E-2</v>
      </c>
      <c r="I2017">
        <v>8.2217346361737604</v>
      </c>
      <c r="J2017">
        <v>0.16781639899544501</v>
      </c>
      <c r="K2017">
        <v>217.04038708907601</v>
      </c>
      <c r="L2017">
        <v>193.70048441388201</v>
      </c>
      <c r="M2017">
        <v>43.478451693180702</v>
      </c>
      <c r="N2017">
        <v>0.66338765681859901</v>
      </c>
      <c r="O2017">
        <v>2.0863052781740299</v>
      </c>
      <c r="P2017">
        <v>55.994436717663397</v>
      </c>
      <c r="Q2017">
        <v>8.1463636799704003E-2</v>
      </c>
    </row>
    <row r="2018" spans="1:17" hidden="1" x14ac:dyDescent="0.3">
      <c r="A2018" t="s">
        <v>4222</v>
      </c>
      <c r="B2018" t="s">
        <v>4223</v>
      </c>
      <c r="C2018" t="str">
        <f>IFERROR(VLOOKUP(Table1[[#This Row],[Ticker]],[1]!Table2[[Symbol]:[Industry]],2,FALSE),"-")</f>
        <v>-</v>
      </c>
      <c r="D2018" t="s">
        <v>54</v>
      </c>
      <c r="E2018">
        <v>372.74656800000002</v>
      </c>
      <c r="F2018">
        <v>324.14999999999998</v>
      </c>
      <c r="G2018">
        <v>32.496777067192198</v>
      </c>
      <c r="H2018">
        <v>6.9352485643813004</v>
      </c>
      <c r="I2018">
        <v>63.208213005087103</v>
      </c>
      <c r="J2018">
        <v>7.8150408062597698</v>
      </c>
      <c r="K2018">
        <v>271.634918764828</v>
      </c>
      <c r="L2018">
        <v>213.86528177043701</v>
      </c>
      <c r="M2018">
        <v>71.457986626809699</v>
      </c>
      <c r="N2018">
        <v>0.90108129755706801</v>
      </c>
      <c r="O2018">
        <v>2.97701681320377</v>
      </c>
      <c r="P2018">
        <v>138.345588235294</v>
      </c>
    </row>
    <row r="2019" spans="1:17" hidden="1" x14ac:dyDescent="0.3">
      <c r="A2019" t="s">
        <v>4224</v>
      </c>
      <c r="B2019" t="s">
        <v>4225</v>
      </c>
      <c r="C2019" t="str">
        <f>IFERROR(VLOOKUP(Table1[[#This Row],[Ticker]],[1]!Table2[[Symbol]:[Industry]],2,FALSE),"-")</f>
        <v>-</v>
      </c>
      <c r="D2019" t="s">
        <v>410</v>
      </c>
      <c r="E2019">
        <v>372.41568000000001</v>
      </c>
      <c r="F2019">
        <v>324.8</v>
      </c>
      <c r="G2019">
        <v>65.950987011448703</v>
      </c>
      <c r="H2019">
        <v>15.987252087266601</v>
      </c>
      <c r="I2019">
        <v>22.429480471603998</v>
      </c>
      <c r="J2019">
        <v>22.756965758320799</v>
      </c>
      <c r="K2019">
        <v>227.34360962437901</v>
      </c>
      <c r="L2019">
        <v>212.64776651903</v>
      </c>
      <c r="M2019">
        <v>92.618029971668093</v>
      </c>
      <c r="N2019">
        <v>2.86316322599495</v>
      </c>
      <c r="O2019">
        <v>0</v>
      </c>
      <c r="P2019">
        <v>109.54838709677399</v>
      </c>
      <c r="Q2019">
        <v>0.13089394980361899</v>
      </c>
    </row>
    <row r="2020" spans="1:17" hidden="1" x14ac:dyDescent="0.3">
      <c r="A2020" t="s">
        <v>4226</v>
      </c>
      <c r="B2020" t="s">
        <v>4227</v>
      </c>
      <c r="C2020" t="str">
        <f>IFERROR(VLOOKUP(Table1[[#This Row],[Ticker]],[1]!Table2[[Symbol]:[Industry]],2,FALSE),"-")</f>
        <v>-</v>
      </c>
      <c r="D2020" t="s">
        <v>706</v>
      </c>
      <c r="E2020">
        <v>372.35279759999997</v>
      </c>
      <c r="F2020">
        <v>238.56</v>
      </c>
      <c r="G2020">
        <v>-15.4837784321588</v>
      </c>
      <c r="H2020">
        <v>-3.8580435323949298</v>
      </c>
      <c r="I2020">
        <v>-14.747008771632499</v>
      </c>
      <c r="J2020">
        <v>-3.0244282310521999</v>
      </c>
      <c r="K2020">
        <v>242.98746682555799</v>
      </c>
      <c r="L2020">
        <v>235.32530456276299</v>
      </c>
      <c r="M2020">
        <v>44.989028675360203</v>
      </c>
      <c r="N2020">
        <v>0.35909900709179698</v>
      </c>
      <c r="O2020">
        <v>20.724346076458701</v>
      </c>
      <c r="P2020">
        <v>19.28</v>
      </c>
      <c r="Q2020">
        <v>4.1241607973277999E-2</v>
      </c>
    </row>
    <row r="2021" spans="1:17" hidden="1" x14ac:dyDescent="0.3">
      <c r="A2021" t="s">
        <v>4228</v>
      </c>
      <c r="B2021" t="s">
        <v>4229</v>
      </c>
      <c r="C2021" t="str">
        <f>IFERROR(VLOOKUP(Table1[[#This Row],[Ticker]],[1]!Table2[[Symbol]:[Industry]],2,FALSE),"-")</f>
        <v>-</v>
      </c>
      <c r="D2021" t="s">
        <v>151</v>
      </c>
      <c r="E2021">
        <v>372.26</v>
      </c>
      <c r="F2021">
        <v>265.89999999999998</v>
      </c>
      <c r="G2021">
        <v>184.42255736491501</v>
      </c>
      <c r="H2021">
        <v>-11.2391596292185</v>
      </c>
      <c r="I2021">
        <v>105.797447619577</v>
      </c>
      <c r="J2021">
        <v>9.3058046086673993</v>
      </c>
      <c r="K2021">
        <v>246.12969993035901</v>
      </c>
      <c r="L2021">
        <v>182.42285527186999</v>
      </c>
      <c r="M2021">
        <v>61.529034662188003</v>
      </c>
      <c r="N2021">
        <v>0.75483194826260502</v>
      </c>
      <c r="O2021">
        <v>16.701767581797601</v>
      </c>
      <c r="P2021">
        <v>258.35579514824701</v>
      </c>
      <c r="Q2021">
        <v>0.14283934092047401</v>
      </c>
    </row>
    <row r="2022" spans="1:17" hidden="1" x14ac:dyDescent="0.3">
      <c r="A2022" t="s">
        <v>4230</v>
      </c>
      <c r="B2022" t="s">
        <v>4231</v>
      </c>
      <c r="C2022" t="str">
        <f>IFERROR(VLOOKUP(Table1[[#This Row],[Ticker]],[1]!Table2[[Symbol]:[Industry]],2,FALSE),"-")</f>
        <v>-</v>
      </c>
      <c r="D2022" t="s">
        <v>750</v>
      </c>
      <c r="E2022">
        <v>371.82931250000001</v>
      </c>
      <c r="F2022">
        <v>286.85000000000002</v>
      </c>
      <c r="G2022">
        <v>-32.828622861406998</v>
      </c>
      <c r="H2022">
        <v>7.2524027200132597</v>
      </c>
      <c r="I2022">
        <v>-36.872732099283603</v>
      </c>
      <c r="J2022">
        <v>-11.923009324897301</v>
      </c>
      <c r="K2022">
        <v>272.70026339351801</v>
      </c>
      <c r="L2022">
        <v>287.949659214696</v>
      </c>
      <c r="M2022">
        <v>58.074145894628401</v>
      </c>
      <c r="N2022">
        <v>1.4396416750896801</v>
      </c>
      <c r="O2022">
        <v>53.7388879205159</v>
      </c>
      <c r="P2022">
        <v>30.386363636363601</v>
      </c>
    </row>
    <row r="2023" spans="1:17" hidden="1" x14ac:dyDescent="0.3">
      <c r="A2023" t="s">
        <v>4232</v>
      </c>
      <c r="B2023" t="s">
        <v>4233</v>
      </c>
      <c r="C2023" t="str">
        <f>IFERROR(VLOOKUP(Table1[[#This Row],[Ticker]],[1]!Table2[[Symbol]:[Industry]],2,FALSE),"-")</f>
        <v>-</v>
      </c>
      <c r="D2023" t="s">
        <v>127</v>
      </c>
      <c r="E2023">
        <v>370.87838651999999</v>
      </c>
      <c r="F2023">
        <v>17.48</v>
      </c>
      <c r="G2023">
        <v>-44.797618314073397</v>
      </c>
      <c r="H2023">
        <v>-6.2785373326471197</v>
      </c>
      <c r="I2023">
        <v>-30.894537556251802</v>
      </c>
      <c r="J2023">
        <v>-2.67011901109182</v>
      </c>
      <c r="K2023">
        <v>17.4274751290795</v>
      </c>
      <c r="L2023">
        <v>18.892199188592599</v>
      </c>
      <c r="M2023">
        <v>52.410676559397601</v>
      </c>
      <c r="N2023">
        <v>1.5987147281121299</v>
      </c>
      <c r="O2023">
        <v>85.354691075514793</v>
      </c>
      <c r="P2023">
        <v>9.25</v>
      </c>
      <c r="Q2023">
        <v>3.5170431334907E-2</v>
      </c>
    </row>
    <row r="2024" spans="1:17" hidden="1" x14ac:dyDescent="0.3">
      <c r="A2024" t="s">
        <v>4234</v>
      </c>
      <c r="B2024" t="s">
        <v>4235</v>
      </c>
      <c r="C2024" t="str">
        <f>IFERROR(VLOOKUP(Table1[[#This Row],[Ticker]],[1]!Table2[[Symbol]:[Industry]],2,FALSE),"-")</f>
        <v>-</v>
      </c>
      <c r="D2024" t="s">
        <v>46</v>
      </c>
      <c r="E2024">
        <v>370.11664123999998</v>
      </c>
      <c r="F2024">
        <v>51.29</v>
      </c>
      <c r="G2024">
        <v>-51.400266825221102</v>
      </c>
      <c r="H2024">
        <v>12.704592379997299</v>
      </c>
      <c r="I2024">
        <v>-17.802565812368599</v>
      </c>
      <c r="J2024">
        <v>-5.7373730044037501</v>
      </c>
      <c r="K2024">
        <v>46.144176400679299</v>
      </c>
      <c r="L2024">
        <v>53.812110102050603</v>
      </c>
      <c r="M2024">
        <v>57.316313644236203</v>
      </c>
      <c r="N2024">
        <v>3.0362455901496799</v>
      </c>
      <c r="O2024">
        <v>132.98888672255799</v>
      </c>
      <c r="P2024">
        <v>54.9546827794561</v>
      </c>
      <c r="Q2024">
        <v>1.0290729463850999E-2</v>
      </c>
    </row>
    <row r="2025" spans="1:17" hidden="1" x14ac:dyDescent="0.3">
      <c r="A2025" t="s">
        <v>4236</v>
      </c>
      <c r="B2025" t="s">
        <v>4237</v>
      </c>
      <c r="C2025" t="str">
        <f>IFERROR(VLOOKUP(Table1[[#This Row],[Ticker]],[1]!Table2[[Symbol]:[Industry]],2,FALSE),"-")</f>
        <v>-</v>
      </c>
      <c r="D2025" t="s">
        <v>21</v>
      </c>
      <c r="E2025">
        <v>369.829046567999</v>
      </c>
      <c r="F2025">
        <v>120.13</v>
      </c>
      <c r="G2025">
        <v>-41.663886412763098</v>
      </c>
      <c r="H2025">
        <v>-9.6484165254661605</v>
      </c>
      <c r="I2025">
        <v>-17.277270433002499</v>
      </c>
      <c r="J2025">
        <v>-7.2358547567737699E-2</v>
      </c>
      <c r="K2025">
        <v>125.4357178071</v>
      </c>
      <c r="L2025">
        <v>124.15501520746</v>
      </c>
      <c r="M2025">
        <v>40.1808681484193</v>
      </c>
      <c r="N2025">
        <v>0.25451967229550299</v>
      </c>
      <c r="O2025">
        <v>39.848497461083802</v>
      </c>
      <c r="P2025">
        <v>30.434310532030398</v>
      </c>
      <c r="Q2025">
        <v>2.2828865979679998E-3</v>
      </c>
    </row>
    <row r="2026" spans="1:17" hidden="1" x14ac:dyDescent="0.3">
      <c r="A2026" t="s">
        <v>4238</v>
      </c>
      <c r="B2026" t="s">
        <v>4239</v>
      </c>
      <c r="C2026" t="str">
        <f>IFERROR(VLOOKUP(Table1[[#This Row],[Ticker]],[1]!Table2[[Symbol]:[Industry]],2,FALSE),"-")</f>
        <v>-</v>
      </c>
      <c r="D2026" t="s">
        <v>959</v>
      </c>
      <c r="E2026">
        <v>369.75905999999998</v>
      </c>
      <c r="F2026">
        <v>653.4</v>
      </c>
      <c r="G2026">
        <v>77.362660431571101</v>
      </c>
      <c r="H2026">
        <v>18.205691280195499</v>
      </c>
      <c r="I2026">
        <v>12.4524026904748</v>
      </c>
      <c r="J2026">
        <v>-3.2902109450692798</v>
      </c>
      <c r="K2026">
        <v>620.24207461369804</v>
      </c>
      <c r="M2026">
        <v>47.7499045110591</v>
      </c>
      <c r="N2026">
        <v>0.93572766248704697</v>
      </c>
      <c r="O2026">
        <v>5.21885521885521</v>
      </c>
      <c r="P2026">
        <v>155.234375</v>
      </c>
    </row>
    <row r="2027" spans="1:17" hidden="1" x14ac:dyDescent="0.3">
      <c r="A2027" t="s">
        <v>4240</v>
      </c>
      <c r="B2027" t="s">
        <v>4241</v>
      </c>
      <c r="C2027" t="str">
        <f>IFERROR(VLOOKUP(Table1[[#This Row],[Ticker]],[1]!Table2[[Symbol]:[Industry]],2,FALSE),"-")</f>
        <v>-</v>
      </c>
      <c r="D2027" t="s">
        <v>776</v>
      </c>
      <c r="E2027">
        <v>369.47175606000002</v>
      </c>
      <c r="F2027">
        <v>82.58</v>
      </c>
      <c r="G2027">
        <v>-73.290386761867893</v>
      </c>
      <c r="H2027">
        <v>-10.6251842022338</v>
      </c>
      <c r="I2027">
        <v>-40.489883509402297</v>
      </c>
      <c r="J2027">
        <v>-2.89315725561478</v>
      </c>
      <c r="K2027">
        <v>87.827227497713594</v>
      </c>
      <c r="L2027">
        <v>100.30402494409999</v>
      </c>
      <c r="M2027">
        <v>40.133988187396</v>
      </c>
      <c r="N2027">
        <v>0.68987260988204402</v>
      </c>
      <c r="O2027">
        <v>84.063937999515602</v>
      </c>
      <c r="P2027">
        <v>8.6721937096986501</v>
      </c>
      <c r="Q2027">
        <v>-7.9837051327551006E-2</v>
      </c>
    </row>
    <row r="2028" spans="1:17" hidden="1" x14ac:dyDescent="0.3">
      <c r="A2028" t="s">
        <v>4242</v>
      </c>
      <c r="B2028" t="s">
        <v>4243</v>
      </c>
      <c r="C2028" t="str">
        <f>IFERROR(VLOOKUP(Table1[[#This Row],[Ticker]],[1]!Table2[[Symbol]:[Industry]],2,FALSE),"-")</f>
        <v>-</v>
      </c>
      <c r="D2028" t="s">
        <v>257</v>
      </c>
      <c r="E2028">
        <v>369.24119999999999</v>
      </c>
      <c r="F2028">
        <v>675</v>
      </c>
      <c r="G2028">
        <v>55.6031854133971</v>
      </c>
      <c r="H2028">
        <v>-3.9895303665799999</v>
      </c>
      <c r="I2028">
        <v>36.973097694017703</v>
      </c>
      <c r="J2028">
        <v>-5.7671101762593402</v>
      </c>
      <c r="K2028">
        <v>664.52175082668998</v>
      </c>
      <c r="L2028">
        <v>537.73277543452195</v>
      </c>
      <c r="M2028">
        <v>42.940016225358001</v>
      </c>
      <c r="N2028">
        <v>0.28354857735375999</v>
      </c>
      <c r="O2028">
        <v>16.992592592592601</v>
      </c>
      <c r="P2028">
        <v>116.138328530259</v>
      </c>
      <c r="Q2028">
        <v>0.114343753340945</v>
      </c>
    </row>
    <row r="2029" spans="1:17" hidden="1" x14ac:dyDescent="0.3">
      <c r="A2029" t="s">
        <v>4244</v>
      </c>
      <c r="B2029" t="s">
        <v>4245</v>
      </c>
      <c r="C2029" t="str">
        <f>IFERROR(VLOOKUP(Table1[[#This Row],[Ticker]],[1]!Table2[[Symbol]:[Industry]],2,FALSE),"-")</f>
        <v>-</v>
      </c>
      <c r="D2029" t="s">
        <v>410</v>
      </c>
      <c r="E2029">
        <v>368.85036960000002</v>
      </c>
      <c r="F2029">
        <v>114.51</v>
      </c>
      <c r="G2029">
        <v>97.965950934629205</v>
      </c>
      <c r="H2029">
        <v>-0.592089038104189</v>
      </c>
      <c r="I2029">
        <v>119.233043294403</v>
      </c>
      <c r="J2029">
        <v>1.9497731073450499</v>
      </c>
      <c r="K2029">
        <v>107.438246353682</v>
      </c>
      <c r="L2029">
        <v>85.9966659180037</v>
      </c>
      <c r="M2029">
        <v>71.473007495370794</v>
      </c>
      <c r="N2029">
        <v>2.1714259057546701</v>
      </c>
      <c r="O2029">
        <v>7.12310424125985</v>
      </c>
      <c r="P2029">
        <v>168.3828125</v>
      </c>
    </row>
    <row r="2030" spans="1:17" hidden="1" x14ac:dyDescent="0.3">
      <c r="A2030" t="s">
        <v>4246</v>
      </c>
      <c r="B2030" t="s">
        <v>4247</v>
      </c>
      <c r="C2030" t="str">
        <f>IFERROR(VLOOKUP(Table1[[#This Row],[Ticker]],[1]!Table2[[Symbol]:[Industry]],2,FALSE),"-")</f>
        <v>-</v>
      </c>
      <c r="D2030" t="s">
        <v>121</v>
      </c>
      <c r="E2030">
        <v>368.60692499999999</v>
      </c>
      <c r="F2030">
        <v>14.75</v>
      </c>
      <c r="G2030">
        <v>-41.3174152087933</v>
      </c>
      <c r="H2030">
        <v>-9.3284521760900496</v>
      </c>
      <c r="I2030">
        <v>-17.737540917499501</v>
      </c>
      <c r="J2030">
        <v>-8.3126499960885507</v>
      </c>
      <c r="K2030">
        <v>14.2584314252988</v>
      </c>
      <c r="L2030">
        <v>14.4632833668992</v>
      </c>
      <c r="M2030">
        <v>53.559705245184098</v>
      </c>
      <c r="N2030">
        <v>1.2198925948496899</v>
      </c>
      <c r="O2030">
        <v>20.406779661016898</v>
      </c>
      <c r="P2030">
        <v>31.1111111111111</v>
      </c>
      <c r="Q2030">
        <v>1.8018062572414E-2</v>
      </c>
    </row>
    <row r="2031" spans="1:17" hidden="1" x14ac:dyDescent="0.3">
      <c r="A2031" t="s">
        <v>4248</v>
      </c>
      <c r="B2031" t="s">
        <v>4249</v>
      </c>
      <c r="C2031" t="str">
        <f>IFERROR(VLOOKUP(Table1[[#This Row],[Ticker]],[1]!Table2[[Symbol]:[Industry]],2,FALSE),"-")</f>
        <v>-</v>
      </c>
      <c r="D2031" t="s">
        <v>474</v>
      </c>
      <c r="E2031">
        <v>368.54566777799999</v>
      </c>
      <c r="F2031">
        <v>44.62</v>
      </c>
      <c r="G2031">
        <v>-36.327691101712297</v>
      </c>
      <c r="H2031">
        <v>-4.0255548977757503</v>
      </c>
      <c r="I2031">
        <v>-7.72441619917858</v>
      </c>
      <c r="J2031">
        <v>-3.8732484267061702</v>
      </c>
      <c r="K2031">
        <v>44.0338584334445</v>
      </c>
      <c r="L2031">
        <v>42.626509476189398</v>
      </c>
      <c r="M2031">
        <v>41.868624251690903</v>
      </c>
      <c r="N2031">
        <v>0.36479658508928298</v>
      </c>
      <c r="O2031">
        <v>33.7965038099507</v>
      </c>
      <c r="P2031">
        <v>56.0139860139859</v>
      </c>
      <c r="Q2031">
        <v>8.2712000243969006E-2</v>
      </c>
    </row>
    <row r="2032" spans="1:17" hidden="1" x14ac:dyDescent="0.3">
      <c r="A2032" t="s">
        <v>4250</v>
      </c>
      <c r="B2032" t="s">
        <v>4251</v>
      </c>
      <c r="C2032" t="str">
        <f>IFERROR(VLOOKUP(Table1[[#This Row],[Ticker]],[1]!Table2[[Symbol]:[Industry]],2,FALSE),"-")</f>
        <v>-</v>
      </c>
      <c r="D2032" t="s">
        <v>127</v>
      </c>
      <c r="E2032">
        <v>367.827224669999</v>
      </c>
      <c r="F2032">
        <v>70.260000000000005</v>
      </c>
      <c r="G2032">
        <v>41.551089491519399</v>
      </c>
      <c r="H2032">
        <v>-2.7478895162435002</v>
      </c>
      <c r="I2032">
        <v>-26.899510723690199</v>
      </c>
      <c r="J2032">
        <v>-8.6651377463020804E-2</v>
      </c>
      <c r="K2032">
        <v>66.499984361661404</v>
      </c>
      <c r="L2032">
        <v>64.609435131647402</v>
      </c>
      <c r="M2032">
        <v>64.934999513150103</v>
      </c>
      <c r="N2032">
        <v>1.6850395276869801</v>
      </c>
      <c r="O2032">
        <v>35.0697409621406</v>
      </c>
      <c r="P2032">
        <v>84.797475013150901</v>
      </c>
      <c r="Q2032">
        <v>2.7469153197056999E-2</v>
      </c>
    </row>
    <row r="2033" spans="1:17" hidden="1" x14ac:dyDescent="0.3">
      <c r="A2033" t="s">
        <v>4252</v>
      </c>
      <c r="B2033" t="s">
        <v>4253</v>
      </c>
      <c r="C2033" t="str">
        <f>IFERROR(VLOOKUP(Table1[[#This Row],[Ticker]],[1]!Table2[[Symbol]:[Industry]],2,FALSE),"-")</f>
        <v>-</v>
      </c>
      <c r="D2033" t="s">
        <v>357</v>
      </c>
      <c r="E2033">
        <v>367.40688168499997</v>
      </c>
      <c r="F2033">
        <v>270.75</v>
      </c>
      <c r="G2033">
        <v>-30.7263402760316</v>
      </c>
      <c r="H2033">
        <v>-11.9159842834041</v>
      </c>
      <c r="I2033">
        <v>-21.1339128732149</v>
      </c>
      <c r="J2033">
        <v>-7.8710549316574197</v>
      </c>
      <c r="K2033">
        <v>273.03321630603602</v>
      </c>
      <c r="L2033">
        <v>262.56591433485102</v>
      </c>
      <c r="M2033">
        <v>36.701705334172097</v>
      </c>
      <c r="N2033">
        <v>0.40187518379529003</v>
      </c>
      <c r="O2033">
        <v>30.8033240997229</v>
      </c>
      <c r="P2033">
        <v>29.856115107913599</v>
      </c>
      <c r="Q2033">
        <v>4.9241902466349999E-3</v>
      </c>
    </row>
    <row r="2034" spans="1:17" hidden="1" x14ac:dyDescent="0.3">
      <c r="A2034" t="s">
        <v>4254</v>
      </c>
      <c r="B2034" t="s">
        <v>4255</v>
      </c>
      <c r="C2034" t="str">
        <f>IFERROR(VLOOKUP(Table1[[#This Row],[Ticker]],[1]!Table2[[Symbol]:[Industry]],2,FALSE),"-")</f>
        <v>-</v>
      </c>
      <c r="D2034" t="s">
        <v>950</v>
      </c>
      <c r="E2034">
        <v>366.84146841999899</v>
      </c>
      <c r="F2034">
        <v>45.58</v>
      </c>
      <c r="G2034">
        <v>40.199311266727698</v>
      </c>
      <c r="H2034">
        <v>28.8069895831763</v>
      </c>
      <c r="I2034">
        <v>30.0133859361875</v>
      </c>
      <c r="J2034">
        <v>18.6565612922202</v>
      </c>
      <c r="K2034">
        <v>32.023405232330497</v>
      </c>
      <c r="L2034">
        <v>30.990729268967499</v>
      </c>
      <c r="M2034">
        <v>93.940814944623497</v>
      </c>
      <c r="N2034">
        <v>3.0728258727807001</v>
      </c>
      <c r="O2034">
        <v>1.88679245283018</v>
      </c>
      <c r="P2034">
        <v>77.699805068226098</v>
      </c>
      <c r="Q2034">
        <v>3.9075140688240001E-2</v>
      </c>
    </row>
    <row r="2035" spans="1:17" hidden="1" x14ac:dyDescent="0.3">
      <c r="A2035" t="s">
        <v>4256</v>
      </c>
      <c r="B2035" t="s">
        <v>4257</v>
      </c>
      <c r="C2035" t="str">
        <f>IFERROR(VLOOKUP(Table1[[#This Row],[Ticker]],[1]!Table2[[Symbol]:[Industry]],2,FALSE),"-")</f>
        <v>-</v>
      </c>
      <c r="D2035" t="s">
        <v>776</v>
      </c>
      <c r="E2035">
        <v>366.11718722000001</v>
      </c>
      <c r="F2035">
        <v>60.47</v>
      </c>
      <c r="G2035">
        <v>12.3840301101846</v>
      </c>
      <c r="H2035">
        <v>3.3619503006901299</v>
      </c>
      <c r="I2035">
        <v>-4.1033795672134898</v>
      </c>
      <c r="J2035">
        <v>-10.5169748228285</v>
      </c>
      <c r="K2035">
        <v>56.826880701236803</v>
      </c>
      <c r="L2035">
        <v>52.156877078143602</v>
      </c>
      <c r="M2035">
        <v>46.597483219130197</v>
      </c>
      <c r="N2035">
        <v>2.6693929429072298</v>
      </c>
      <c r="O2035">
        <v>18.901934843724099</v>
      </c>
      <c r="P2035">
        <v>52.125786163522001</v>
      </c>
      <c r="Q2035">
        <v>8.3570048624459006E-2</v>
      </c>
    </row>
    <row r="2036" spans="1:17" hidden="1" x14ac:dyDescent="0.3">
      <c r="A2036" t="s">
        <v>4258</v>
      </c>
      <c r="B2036" t="s">
        <v>4259</v>
      </c>
      <c r="C2036" t="str">
        <f>IFERROR(VLOOKUP(Table1[[#This Row],[Ticker]],[1]!Table2[[Symbol]:[Industry]],2,FALSE),"-")</f>
        <v>-</v>
      </c>
      <c r="D2036" t="s">
        <v>4133</v>
      </c>
      <c r="E2036">
        <v>366.08800000000002</v>
      </c>
      <c r="F2036">
        <v>268</v>
      </c>
      <c r="G2036">
        <v>5.0487852470127903</v>
      </c>
      <c r="H2036">
        <v>0.35997315647722999</v>
      </c>
      <c r="I2036">
        <v>30.5086854936823</v>
      </c>
      <c r="J2036">
        <v>-1.7264909496555401</v>
      </c>
      <c r="K2036">
        <v>246.28217244620899</v>
      </c>
      <c r="L2036">
        <v>206.64048101339799</v>
      </c>
      <c r="M2036">
        <v>44.993668152861602</v>
      </c>
      <c r="N2036">
        <v>0.447642825671904</v>
      </c>
      <c r="O2036">
        <v>10.820895522388</v>
      </c>
      <c r="P2036">
        <v>81.019925700776696</v>
      </c>
    </row>
    <row r="2037" spans="1:17" hidden="1" x14ac:dyDescent="0.3">
      <c r="A2037" t="s">
        <v>4260</v>
      </c>
      <c r="B2037" t="s">
        <v>4261</v>
      </c>
      <c r="C2037" t="str">
        <f>IFERROR(VLOOKUP(Table1[[#This Row],[Ticker]],[1]!Table2[[Symbol]:[Industry]],2,FALSE),"-")</f>
        <v>-</v>
      </c>
      <c r="D2037" t="s">
        <v>706</v>
      </c>
      <c r="E2037">
        <v>366.01687500000003</v>
      </c>
      <c r="F2037">
        <v>264.75</v>
      </c>
      <c r="G2037">
        <v>-13.152685119323101</v>
      </c>
      <c r="H2037">
        <v>-10.406156831474</v>
      </c>
      <c r="I2037">
        <v>-5.4038971875312898</v>
      </c>
      <c r="J2037">
        <v>-6.8867210341698097</v>
      </c>
      <c r="K2037">
        <v>272.32399183093202</v>
      </c>
      <c r="L2037">
        <v>255.86823765554399</v>
      </c>
      <c r="M2037">
        <v>42.307232193355603</v>
      </c>
      <c r="N2037">
        <v>0.37661243945418399</v>
      </c>
      <c r="O2037">
        <v>31.0670443814919</v>
      </c>
      <c r="P2037">
        <v>35.8388917393535</v>
      </c>
      <c r="Q2037">
        <v>7.7808840056548007E-2</v>
      </c>
    </row>
    <row r="2038" spans="1:17" hidden="1" x14ac:dyDescent="0.3">
      <c r="A2038" t="s">
        <v>4262</v>
      </c>
      <c r="B2038" t="s">
        <v>4263</v>
      </c>
      <c r="C2038" t="str">
        <f>IFERROR(VLOOKUP(Table1[[#This Row],[Ticker]],[1]!Table2[[Symbol]:[Industry]],2,FALSE),"-")</f>
        <v>-</v>
      </c>
      <c r="D2038" t="s">
        <v>273</v>
      </c>
      <c r="E2038">
        <v>365.90394600000002</v>
      </c>
      <c r="F2038">
        <v>312.45</v>
      </c>
      <c r="G2038">
        <v>-50.713530044619297</v>
      </c>
      <c r="H2038">
        <v>9.7993368705630797</v>
      </c>
      <c r="I2038">
        <v>-33.607884303401399</v>
      </c>
      <c r="J2038">
        <v>2.10265767949309</v>
      </c>
      <c r="M2038">
        <v>44.167206049248598</v>
      </c>
      <c r="O2038">
        <v>50.424067850856098</v>
      </c>
      <c r="P2038">
        <v>11.589285714285699</v>
      </c>
    </row>
    <row r="2039" spans="1:17" hidden="1" x14ac:dyDescent="0.3">
      <c r="A2039" t="s">
        <v>4264</v>
      </c>
      <c r="B2039" t="s">
        <v>4265</v>
      </c>
      <c r="C2039" t="str">
        <f>IFERROR(VLOOKUP(Table1[[#This Row],[Ticker]],[1]!Table2[[Symbol]:[Industry]],2,FALSE),"-")</f>
        <v>-</v>
      </c>
      <c r="D2039" t="s">
        <v>443</v>
      </c>
      <c r="E2039">
        <v>365.28621500399998</v>
      </c>
      <c r="F2039">
        <v>92.31</v>
      </c>
      <c r="G2039">
        <v>91.726496499395594</v>
      </c>
      <c r="H2039">
        <v>29.639712012662301</v>
      </c>
      <c r="I2039">
        <v>35.043582748065603</v>
      </c>
      <c r="J2039">
        <v>3.5358976421448198</v>
      </c>
      <c r="K2039">
        <v>73.765168159861503</v>
      </c>
      <c r="L2039">
        <v>63.2334355803752</v>
      </c>
      <c r="M2039">
        <v>70.639710979795794</v>
      </c>
      <c r="N2039">
        <v>3.0430008761312899</v>
      </c>
      <c r="O2039">
        <v>9.6305925685191198</v>
      </c>
      <c r="P2039">
        <v>130.1421091997</v>
      </c>
      <c r="Q2039">
        <v>0.108889074340006</v>
      </c>
    </row>
    <row r="2040" spans="1:17" hidden="1" x14ac:dyDescent="0.3">
      <c r="A2040" t="s">
        <v>4266</v>
      </c>
      <c r="B2040" t="s">
        <v>4267</v>
      </c>
      <c r="C2040" t="str">
        <f>IFERROR(VLOOKUP(Table1[[#This Row],[Ticker]],[1]!Table2[[Symbol]:[Industry]],2,FALSE),"-")</f>
        <v>-</v>
      </c>
      <c r="D2040" t="s">
        <v>573</v>
      </c>
      <c r="E2040">
        <v>364.52870000000001</v>
      </c>
      <c r="F2040">
        <v>288.85000000000002</v>
      </c>
      <c r="G2040">
        <v>-14.549014376324401</v>
      </c>
      <c r="H2040">
        <v>0.15829244588619101</v>
      </c>
      <c r="I2040">
        <v>-7.27054699745816</v>
      </c>
      <c r="J2040">
        <v>-12.489268329755699</v>
      </c>
      <c r="K2040">
        <v>270.57816774566402</v>
      </c>
      <c r="L2040">
        <v>257.03218670878198</v>
      </c>
      <c r="M2040">
        <v>57.841328737650599</v>
      </c>
      <c r="N2040">
        <v>1.72855107603775</v>
      </c>
      <c r="O2040">
        <v>16.825341872944399</v>
      </c>
      <c r="P2040">
        <v>36.895734597156398</v>
      </c>
      <c r="Q2040">
        <v>-5.4247470346669999E-3</v>
      </c>
    </row>
    <row r="2041" spans="1:17" hidden="1" x14ac:dyDescent="0.3">
      <c r="A2041" t="s">
        <v>4268</v>
      </c>
      <c r="B2041" t="s">
        <v>4269</v>
      </c>
      <c r="C2041" t="str">
        <f>IFERROR(VLOOKUP(Table1[[#This Row],[Ticker]],[1]!Table2[[Symbol]:[Industry]],2,FALSE),"-")</f>
        <v>-</v>
      </c>
      <c r="D2041" t="s">
        <v>989</v>
      </c>
      <c r="E2041">
        <v>364.22867302999998</v>
      </c>
      <c r="F2041">
        <v>39.590000000000003</v>
      </c>
      <c r="G2041">
        <v>-13.7957201012587</v>
      </c>
      <c r="H2041">
        <v>-3.1720676710685201</v>
      </c>
      <c r="I2041">
        <v>3.9968987028587</v>
      </c>
      <c r="J2041">
        <v>-0.45282711967669897</v>
      </c>
      <c r="K2041">
        <v>39.8983596022196</v>
      </c>
      <c r="L2041">
        <v>36.870380322202401</v>
      </c>
      <c r="M2041">
        <v>53.7920019341421</v>
      </c>
      <c r="N2041">
        <v>0.170752088161641</v>
      </c>
      <c r="O2041">
        <v>27.304874968426301</v>
      </c>
      <c r="P2041">
        <v>46.358595194084998</v>
      </c>
      <c r="Q2041">
        <v>4.4515049368709002E-2</v>
      </c>
    </row>
    <row r="2042" spans="1:17" hidden="1" x14ac:dyDescent="0.3">
      <c r="A2042" t="s">
        <v>4270</v>
      </c>
      <c r="B2042" t="s">
        <v>4271</v>
      </c>
      <c r="C2042" t="str">
        <f>IFERROR(VLOOKUP(Table1[[#This Row],[Ticker]],[1]!Table2[[Symbol]:[Industry]],2,FALSE),"-")</f>
        <v>-</v>
      </c>
      <c r="D2042" t="s">
        <v>54</v>
      </c>
      <c r="E2042">
        <v>364.19888750000001</v>
      </c>
      <c r="F2042">
        <v>276.5</v>
      </c>
      <c r="G2042">
        <v>18.590002981494301</v>
      </c>
      <c r="H2042">
        <v>1.94416194069856</v>
      </c>
      <c r="I2042">
        <v>17.803508686047799</v>
      </c>
      <c r="J2042">
        <v>-4.4543233067116299</v>
      </c>
      <c r="K2042">
        <v>254.193982269933</v>
      </c>
      <c r="L2042">
        <v>219.10389210629799</v>
      </c>
      <c r="M2042">
        <v>46.5028370378541</v>
      </c>
      <c r="N2042">
        <v>0.73839272470224304</v>
      </c>
      <c r="O2042">
        <v>12.0795660036166</v>
      </c>
      <c r="P2042">
        <v>62.742789876397801</v>
      </c>
      <c r="Q2042">
        <v>0.138725350641207</v>
      </c>
    </row>
    <row r="2043" spans="1:17" hidden="1" x14ac:dyDescent="0.3">
      <c r="A2043" t="s">
        <v>4272</v>
      </c>
      <c r="B2043" t="s">
        <v>4273</v>
      </c>
      <c r="C2043" t="str">
        <f>IFERROR(VLOOKUP(Table1[[#This Row],[Ticker]],[1]!Table2[[Symbol]:[Industry]],2,FALSE),"-")</f>
        <v>-</v>
      </c>
      <c r="D2043" t="s">
        <v>127</v>
      </c>
      <c r="E2043">
        <v>363.51737535000001</v>
      </c>
      <c r="F2043">
        <v>55.47</v>
      </c>
      <c r="G2043">
        <v>-19.014859945949201</v>
      </c>
      <c r="H2043">
        <v>-3.6678587351738599</v>
      </c>
      <c r="I2043">
        <v>-38.000805796322901</v>
      </c>
      <c r="J2043">
        <v>-1.3047535180327201</v>
      </c>
      <c r="K2043">
        <v>56.100620112692397</v>
      </c>
      <c r="L2043">
        <v>56.412078554122502</v>
      </c>
      <c r="M2043">
        <v>48.824363774320602</v>
      </c>
      <c r="N2043">
        <v>0.98204003479880597</v>
      </c>
      <c r="O2043">
        <v>92.897061474671005</v>
      </c>
      <c r="P2043">
        <v>40.252844500632101</v>
      </c>
      <c r="Q2043">
        <v>4.1519175180259001E-2</v>
      </c>
    </row>
    <row r="2044" spans="1:17" hidden="1" x14ac:dyDescent="0.3">
      <c r="A2044" t="s">
        <v>4274</v>
      </c>
      <c r="B2044" t="s">
        <v>4275</v>
      </c>
      <c r="C2044" t="str">
        <f>IFERROR(VLOOKUP(Table1[[#This Row],[Ticker]],[1]!Table2[[Symbol]:[Industry]],2,FALSE),"-")</f>
        <v>-</v>
      </c>
      <c r="D2044" t="s">
        <v>384</v>
      </c>
      <c r="E2044">
        <v>362.95857148200002</v>
      </c>
      <c r="F2044">
        <v>205.14</v>
      </c>
      <c r="G2044">
        <v>-48.320543393892102</v>
      </c>
      <c r="H2044">
        <v>1.8010561119206401</v>
      </c>
      <c r="I2044">
        <v>-7.19073702685737</v>
      </c>
      <c r="J2044">
        <v>0.58744315117812196</v>
      </c>
      <c r="K2044">
        <v>189.659508073312</v>
      </c>
      <c r="L2044">
        <v>196.39667821179799</v>
      </c>
      <c r="M2044">
        <v>70.445048444885799</v>
      </c>
      <c r="N2044">
        <v>0.85231224820081897</v>
      </c>
      <c r="O2044">
        <v>30.325631276201602</v>
      </c>
      <c r="P2044">
        <v>41.916291940504898</v>
      </c>
      <c r="Q2044">
        <v>-7.9999697983306001E-2</v>
      </c>
    </row>
    <row r="2045" spans="1:17" hidden="1" x14ac:dyDescent="0.3">
      <c r="A2045" t="s">
        <v>4276</v>
      </c>
      <c r="B2045" t="s">
        <v>4277</v>
      </c>
      <c r="C2045" t="str">
        <f>IFERROR(VLOOKUP(Table1[[#This Row],[Ticker]],[1]!Table2[[Symbol]:[Industry]],2,FALSE),"-")</f>
        <v>-</v>
      </c>
      <c r="D2045" t="s">
        <v>257</v>
      </c>
      <c r="E2045">
        <v>362.04599999999999</v>
      </c>
      <c r="F2045">
        <v>218.1</v>
      </c>
      <c r="G2045">
        <v>-29.4894756730436</v>
      </c>
      <c r="H2045">
        <v>2.6827523057026599</v>
      </c>
      <c r="I2045">
        <v>-31.746338612699098</v>
      </c>
      <c r="J2045">
        <v>-4.82740401039392</v>
      </c>
      <c r="K2045">
        <v>220.92626146734699</v>
      </c>
      <c r="L2045">
        <v>225.77516101534201</v>
      </c>
      <c r="M2045">
        <v>49.229719217764803</v>
      </c>
      <c r="N2045">
        <v>0.916562889165628</v>
      </c>
      <c r="O2045">
        <v>58.161393856029299</v>
      </c>
      <c r="P2045">
        <v>13.59375</v>
      </c>
      <c r="Q2045">
        <v>0.113248139025176</v>
      </c>
    </row>
    <row r="2046" spans="1:17" hidden="1" x14ac:dyDescent="0.3">
      <c r="A2046" t="s">
        <v>4278</v>
      </c>
      <c r="B2046" t="s">
        <v>4279</v>
      </c>
      <c r="C2046" t="str">
        <f>IFERROR(VLOOKUP(Table1[[#This Row],[Ticker]],[1]!Table2[[Symbol]:[Industry]],2,FALSE),"-")</f>
        <v>-</v>
      </c>
      <c r="D2046" t="s">
        <v>950</v>
      </c>
      <c r="E2046">
        <v>360.17406149200002</v>
      </c>
      <c r="F2046">
        <v>15.26</v>
      </c>
      <c r="G2046">
        <v>39.489644558555199</v>
      </c>
      <c r="H2046">
        <v>1.6545047738580101</v>
      </c>
      <c r="I2046">
        <v>8.6333602422255993</v>
      </c>
      <c r="J2046">
        <v>-14.1938700440439</v>
      </c>
      <c r="K2046">
        <v>15.0125391538038</v>
      </c>
      <c r="L2046">
        <v>13.3566235065665</v>
      </c>
      <c r="M2046">
        <v>41.518522844978897</v>
      </c>
      <c r="N2046">
        <v>2.6041049345155498</v>
      </c>
      <c r="O2046">
        <v>28.440366972477001</v>
      </c>
      <c r="P2046">
        <v>73.409090909090807</v>
      </c>
      <c r="Q2046">
        <v>7.3002528117552007E-2</v>
      </c>
    </row>
    <row r="2047" spans="1:17" hidden="1" x14ac:dyDescent="0.3">
      <c r="A2047" t="s">
        <v>4280</v>
      </c>
      <c r="B2047" t="s">
        <v>4281</v>
      </c>
      <c r="C2047" t="str">
        <f>IFERROR(VLOOKUP(Table1[[#This Row],[Ticker]],[1]!Table2[[Symbol]:[Industry]],2,FALSE),"-")</f>
        <v>-</v>
      </c>
      <c r="D2047" t="s">
        <v>276</v>
      </c>
      <c r="E2047">
        <v>359.89449999999999</v>
      </c>
      <c r="F2047">
        <v>331.7</v>
      </c>
      <c r="G2047">
        <v>-16.741688243327602</v>
      </c>
      <c r="H2047">
        <v>9.32102036427478</v>
      </c>
      <c r="I2047">
        <v>-0.99402053004396496</v>
      </c>
      <c r="J2047">
        <v>-8.5787205628607506</v>
      </c>
      <c r="K2047">
        <v>320.76464956358001</v>
      </c>
      <c r="L2047">
        <v>299.944973073808</v>
      </c>
      <c r="M2047">
        <v>38.790019469299402</v>
      </c>
      <c r="N2047">
        <v>2.6874583336267102</v>
      </c>
      <c r="O2047">
        <v>26.002411817907699</v>
      </c>
      <c r="P2047">
        <v>31.993633107839202</v>
      </c>
      <c r="Q2047">
        <v>8.2432922645195E-2</v>
      </c>
    </row>
    <row r="2048" spans="1:17" hidden="1" x14ac:dyDescent="0.3">
      <c r="A2048" t="s">
        <v>4282</v>
      </c>
      <c r="B2048" t="s">
        <v>4283</v>
      </c>
      <c r="C2048" t="str">
        <f>IFERROR(VLOOKUP(Table1[[#This Row],[Ticker]],[1]!Table2[[Symbol]:[Industry]],2,FALSE),"-")</f>
        <v>-</v>
      </c>
      <c r="D2048" t="s">
        <v>89</v>
      </c>
      <c r="E2048">
        <v>359.28729850000002</v>
      </c>
      <c r="F2048">
        <v>163.15</v>
      </c>
      <c r="G2048">
        <v>-4.5176231939991398</v>
      </c>
      <c r="H2048">
        <v>31.759516686129899</v>
      </c>
      <c r="I2048">
        <v>-22.3213763668934</v>
      </c>
      <c r="J2048">
        <v>5.3050473151431303</v>
      </c>
      <c r="K2048">
        <v>140.98761575192199</v>
      </c>
      <c r="L2048">
        <v>150.268923198365</v>
      </c>
      <c r="M2048">
        <v>74.319120941499307</v>
      </c>
      <c r="N2048">
        <v>3.8465747136264201</v>
      </c>
      <c r="O2048">
        <v>55.501072632546702</v>
      </c>
      <c r="P2048">
        <v>45.799821268990101</v>
      </c>
      <c r="Q2048">
        <v>4.0752254323041998E-2</v>
      </c>
    </row>
    <row r="2049" spans="1:17" hidden="1" x14ac:dyDescent="0.3">
      <c r="A2049" t="s">
        <v>4284</v>
      </c>
      <c r="B2049" t="s">
        <v>4285</v>
      </c>
      <c r="C2049" t="str">
        <f>IFERROR(VLOOKUP(Table1[[#This Row],[Ticker]],[1]!Table2[[Symbol]:[Industry]],2,FALSE),"-")</f>
        <v>-</v>
      </c>
      <c r="D2049" t="s">
        <v>127</v>
      </c>
      <c r="E2049">
        <v>358.65099579999998</v>
      </c>
      <c r="F2049">
        <v>323</v>
      </c>
      <c r="G2049">
        <v>13.489644558555201</v>
      </c>
      <c r="H2049">
        <v>26.864475760948999</v>
      </c>
      <c r="I2049">
        <v>-0.982452809951189</v>
      </c>
      <c r="J2049">
        <v>5.9487798934909604</v>
      </c>
      <c r="K2049">
        <v>248.14732618578</v>
      </c>
      <c r="L2049">
        <v>244.056820102182</v>
      </c>
      <c r="M2049">
        <v>82.074429884103793</v>
      </c>
      <c r="N2049">
        <v>2.6522522242286599</v>
      </c>
      <c r="O2049">
        <v>4.4117647058823497</v>
      </c>
      <c r="P2049">
        <v>68.8006271230729</v>
      </c>
      <c r="Q2049">
        <v>1.5498173550467001E-2</v>
      </c>
    </row>
    <row r="2050" spans="1:17" hidden="1" x14ac:dyDescent="0.3">
      <c r="A2050" t="s">
        <v>4286</v>
      </c>
      <c r="B2050" t="s">
        <v>4287</v>
      </c>
      <c r="C2050" t="str">
        <f>IFERROR(VLOOKUP(Table1[[#This Row],[Ticker]],[1]!Table2[[Symbol]:[Industry]],2,FALSE),"-")</f>
        <v>-</v>
      </c>
      <c r="D2050" t="s">
        <v>405</v>
      </c>
      <c r="E2050">
        <v>358.41244454999998</v>
      </c>
      <c r="F2050">
        <v>143.69999999999999</v>
      </c>
      <c r="G2050">
        <v>406.12811885374498</v>
      </c>
      <c r="H2050">
        <v>10.7873260220547</v>
      </c>
      <c r="I2050">
        <v>66.664734744217597</v>
      </c>
      <c r="J2050">
        <v>3.7412728956945198</v>
      </c>
      <c r="K2050">
        <v>131.89652690327</v>
      </c>
      <c r="L2050">
        <v>100.168861852467</v>
      </c>
      <c r="M2050">
        <v>62.742767417389302</v>
      </c>
      <c r="N2050">
        <v>0.49206984539950899</v>
      </c>
      <c r="O2050">
        <v>4.14057063326376</v>
      </c>
      <c r="P2050">
        <v>436.19402985074601</v>
      </c>
      <c r="Q2050">
        <v>0.162345001891889</v>
      </c>
    </row>
    <row r="2051" spans="1:17" hidden="1" x14ac:dyDescent="0.3">
      <c r="A2051" t="s">
        <v>4288</v>
      </c>
      <c r="B2051" t="s">
        <v>4289</v>
      </c>
      <c r="C2051" t="str">
        <f>IFERROR(VLOOKUP(Table1[[#This Row],[Ticker]],[1]!Table2[[Symbol]:[Industry]],2,FALSE),"-")</f>
        <v>-</v>
      </c>
      <c r="D2051" t="s">
        <v>305</v>
      </c>
      <c r="E2051">
        <v>357.82430491500003</v>
      </c>
      <c r="F2051">
        <v>21.89</v>
      </c>
      <c r="G2051">
        <v>105.310433089021</v>
      </c>
      <c r="H2051">
        <v>-16.994988989490899</v>
      </c>
      <c r="I2051">
        <v>31.0528926389544</v>
      </c>
      <c r="J2051">
        <v>8.7624749765407</v>
      </c>
      <c r="K2051">
        <v>21.642567966661399</v>
      </c>
      <c r="L2051">
        <v>17.2372930806035</v>
      </c>
      <c r="M2051">
        <v>59.199679043803201</v>
      </c>
      <c r="N2051">
        <v>0.103286049363952</v>
      </c>
      <c r="O2051">
        <v>40.018273184102299</v>
      </c>
      <c r="P2051">
        <v>175.34591194968499</v>
      </c>
      <c r="Q2051">
        <v>0.100305365336977</v>
      </c>
    </row>
    <row r="2052" spans="1:17" hidden="1" x14ac:dyDescent="0.3">
      <c r="A2052" t="s">
        <v>4290</v>
      </c>
      <c r="B2052" t="s">
        <v>4291</v>
      </c>
      <c r="C2052" t="str">
        <f>IFERROR(VLOOKUP(Table1[[#This Row],[Ticker]],[1]!Table2[[Symbol]:[Industry]],2,FALSE),"-")</f>
        <v>-</v>
      </c>
      <c r="D2052" t="s">
        <v>21</v>
      </c>
      <c r="E2052">
        <v>357.478656</v>
      </c>
      <c r="F2052">
        <v>243.7</v>
      </c>
      <c r="G2052">
        <v>-44.557139067175697</v>
      </c>
      <c r="H2052">
        <v>-12.474463487054701</v>
      </c>
      <c r="I2052">
        <v>-48.378312161837698</v>
      </c>
      <c r="J2052">
        <v>-2.1695064707198299</v>
      </c>
      <c r="K2052">
        <v>251.879585101217</v>
      </c>
      <c r="L2052">
        <v>261.11281696754702</v>
      </c>
      <c r="M2052">
        <v>41.326523196046502</v>
      </c>
      <c r="N2052">
        <v>0.68563742053261101</v>
      </c>
      <c r="O2052">
        <v>67.295855560114902</v>
      </c>
      <c r="P2052">
        <v>16.6028708133971</v>
      </c>
    </row>
    <row r="2053" spans="1:17" hidden="1" x14ac:dyDescent="0.3">
      <c r="A2053" t="s">
        <v>4292</v>
      </c>
      <c r="B2053" t="s">
        <v>4293</v>
      </c>
      <c r="C2053" t="str">
        <f>IFERROR(VLOOKUP(Table1[[#This Row],[Ticker]],[1]!Table2[[Symbol]:[Industry]],2,FALSE),"-")</f>
        <v>-</v>
      </c>
      <c r="D2053" t="s">
        <v>118</v>
      </c>
      <c r="E2053">
        <v>357.38411880000001</v>
      </c>
      <c r="F2053">
        <v>146.6</v>
      </c>
      <c r="G2053">
        <v>-31.494722561969201</v>
      </c>
      <c r="H2053">
        <v>-17.123199824429499</v>
      </c>
      <c r="I2053">
        <v>-7.1882594837765801</v>
      </c>
      <c r="J2053">
        <v>-7.0582978524301598</v>
      </c>
      <c r="K2053">
        <v>167.35437234177601</v>
      </c>
      <c r="L2053">
        <v>152.458046541838</v>
      </c>
      <c r="M2053">
        <v>18.289844179235999</v>
      </c>
      <c r="N2053">
        <v>0.39575261437243903</v>
      </c>
      <c r="O2053">
        <v>46.691678035470602</v>
      </c>
      <c r="P2053">
        <v>19.673469387754999</v>
      </c>
      <c r="Q2053">
        <v>4.9009637743572997E-2</v>
      </c>
    </row>
    <row r="2054" spans="1:17" hidden="1" x14ac:dyDescent="0.3">
      <c r="A2054" t="s">
        <v>4294</v>
      </c>
      <c r="B2054" t="s">
        <v>4295</v>
      </c>
      <c r="C2054" t="str">
        <f>IFERROR(VLOOKUP(Table1[[#This Row],[Ticker]],[1]!Table2[[Symbol]:[Industry]],2,FALSE),"-")</f>
        <v>-</v>
      </c>
      <c r="D2054" t="s">
        <v>1210</v>
      </c>
      <c r="E2054">
        <v>357.05100950000002</v>
      </c>
      <c r="F2054">
        <v>145.85</v>
      </c>
      <c r="G2054">
        <v>381.50897500791001</v>
      </c>
      <c r="H2054">
        <v>-8.1906812782572391</v>
      </c>
      <c r="I2054">
        <v>103.11380881829101</v>
      </c>
      <c r="J2054">
        <v>4.50206705564666</v>
      </c>
      <c r="K2054">
        <v>133.548960735067</v>
      </c>
      <c r="L2054">
        <v>99.113534817393699</v>
      </c>
      <c r="M2054">
        <v>65.967872121936594</v>
      </c>
      <c r="N2054">
        <v>0.35795241964437502</v>
      </c>
      <c r="O2054">
        <v>17.415152553993799</v>
      </c>
      <c r="P2054">
        <v>416.28318584070701</v>
      </c>
      <c r="Q2054">
        <v>0.32062228816809002</v>
      </c>
    </row>
    <row r="2055" spans="1:17" hidden="1" x14ac:dyDescent="0.3">
      <c r="A2055" t="s">
        <v>4296</v>
      </c>
      <c r="B2055" t="s">
        <v>4297</v>
      </c>
      <c r="C2055" t="str">
        <f>IFERROR(VLOOKUP(Table1[[#This Row],[Ticker]],[1]!Table2[[Symbol]:[Industry]],2,FALSE),"-")</f>
        <v>-</v>
      </c>
      <c r="D2055" t="s">
        <v>257</v>
      </c>
      <c r="E2055">
        <v>356.92574005199998</v>
      </c>
      <c r="F2055">
        <v>129.66</v>
      </c>
      <c r="G2055">
        <v>-29.5542830900235</v>
      </c>
      <c r="H2055">
        <v>-6.1134438184072097E-2</v>
      </c>
      <c r="I2055">
        <v>-11.9002496673178</v>
      </c>
      <c r="J2055">
        <v>1.5486158322275001</v>
      </c>
      <c r="K2055">
        <v>130.78318934730399</v>
      </c>
      <c r="L2055">
        <v>128.940193969143</v>
      </c>
      <c r="M2055">
        <v>50.786207394650297</v>
      </c>
      <c r="N2055">
        <v>1.4127324380278501</v>
      </c>
      <c r="O2055">
        <v>10.512108591701301</v>
      </c>
      <c r="P2055">
        <v>7.5124378109452801</v>
      </c>
      <c r="Q2055">
        <v>3.0821025855213E-2</v>
      </c>
    </row>
    <row r="2056" spans="1:17" hidden="1" x14ac:dyDescent="0.3">
      <c r="A2056" t="s">
        <v>4298</v>
      </c>
      <c r="B2056" t="s">
        <v>4299</v>
      </c>
      <c r="C2056" t="str">
        <f>IFERROR(VLOOKUP(Table1[[#This Row],[Ticker]],[1]!Table2[[Symbol]:[Industry]],2,FALSE),"-")</f>
        <v>-</v>
      </c>
      <c r="D2056" t="s">
        <v>305</v>
      </c>
      <c r="E2056">
        <v>355.11869539499997</v>
      </c>
      <c r="F2056">
        <v>182.55</v>
      </c>
      <c r="G2056">
        <v>-15.829365314897601</v>
      </c>
      <c r="H2056">
        <v>-9.7325388819547705</v>
      </c>
      <c r="I2056">
        <v>28.168455269923101</v>
      </c>
      <c r="J2056">
        <v>1.3950051105650101</v>
      </c>
      <c r="K2056">
        <v>174.11735995884601</v>
      </c>
      <c r="L2056">
        <v>160.921586234974</v>
      </c>
      <c r="M2056">
        <v>50.410953571231602</v>
      </c>
      <c r="N2056">
        <v>0.50918939712776101</v>
      </c>
      <c r="O2056">
        <v>30.895645028759201</v>
      </c>
      <c r="P2056">
        <v>67.707854846118494</v>
      </c>
      <c r="Q2056">
        <v>6.8127188871262997E-2</v>
      </c>
    </row>
    <row r="2057" spans="1:17" hidden="1" x14ac:dyDescent="0.3">
      <c r="A2057" t="s">
        <v>4300</v>
      </c>
      <c r="B2057" t="s">
        <v>4301</v>
      </c>
      <c r="C2057" t="str">
        <f>IFERROR(VLOOKUP(Table1[[#This Row],[Ticker]],[1]!Table2[[Symbol]:[Industry]],2,FALSE),"-")</f>
        <v>-</v>
      </c>
      <c r="D2057" t="s">
        <v>1670</v>
      </c>
      <c r="E2057">
        <v>353.22745599999899</v>
      </c>
      <c r="F2057">
        <v>63.78</v>
      </c>
      <c r="G2057">
        <v>-10.8063747217572</v>
      </c>
      <c r="H2057">
        <v>-1.00380586186816</v>
      </c>
      <c r="I2057">
        <v>0.205100251669739</v>
      </c>
      <c r="J2057">
        <v>-0.55364802377350497</v>
      </c>
      <c r="K2057">
        <v>63.637657918338</v>
      </c>
      <c r="L2057">
        <v>60.859483939070401</v>
      </c>
      <c r="M2057">
        <v>59.429581906584403</v>
      </c>
      <c r="N2057">
        <v>0.87369255245366895</v>
      </c>
      <c r="O2057">
        <v>22.295390404515501</v>
      </c>
      <c r="P2057">
        <v>27.943831494483401</v>
      </c>
      <c r="Q2057">
        <v>-2.7277470216565999E-2</v>
      </c>
    </row>
    <row r="2058" spans="1:17" hidden="1" x14ac:dyDescent="0.3">
      <c r="A2058" t="s">
        <v>4302</v>
      </c>
      <c r="B2058" t="s">
        <v>4303</v>
      </c>
      <c r="C2058" t="str">
        <f>IFERROR(VLOOKUP(Table1[[#This Row],[Ticker]],[1]!Table2[[Symbol]:[Industry]],2,FALSE),"-")</f>
        <v>-</v>
      </c>
      <c r="D2058" t="s">
        <v>138</v>
      </c>
      <c r="E2058">
        <v>352.37351376499998</v>
      </c>
      <c r="F2058">
        <v>104.65</v>
      </c>
      <c r="G2058">
        <v>-51.735072673646997</v>
      </c>
      <c r="H2058">
        <v>-1.21680091910911</v>
      </c>
      <c r="I2058">
        <v>-16.375124508205001</v>
      </c>
      <c r="J2058">
        <v>-4.2326597808243704</v>
      </c>
      <c r="K2058">
        <v>102.86776405713201</v>
      </c>
      <c r="L2058">
        <v>112.087733896117</v>
      </c>
      <c r="M2058">
        <v>41.868503262793702</v>
      </c>
      <c r="N2058">
        <v>1.0119175221871799</v>
      </c>
      <c r="O2058">
        <v>56.712852365026201</v>
      </c>
      <c r="P2058">
        <v>28.641671788567901</v>
      </c>
      <c r="Q2058">
        <v>9.1249768621689001E-2</v>
      </c>
    </row>
    <row r="2059" spans="1:17" hidden="1" x14ac:dyDescent="0.3">
      <c r="A2059" t="s">
        <v>4304</v>
      </c>
      <c r="B2059" t="s">
        <v>4305</v>
      </c>
      <c r="C2059" t="str">
        <f>IFERROR(VLOOKUP(Table1[[#This Row],[Ticker]],[1]!Table2[[Symbol]:[Industry]],2,FALSE),"-")</f>
        <v>-</v>
      </c>
      <c r="D2059" t="s">
        <v>257</v>
      </c>
      <c r="E2059">
        <v>352.32977</v>
      </c>
      <c r="F2059">
        <v>715.1</v>
      </c>
      <c r="G2059">
        <v>73.116359211836098</v>
      </c>
      <c r="H2059">
        <v>1.66635420040034</v>
      </c>
      <c r="I2059">
        <v>7.9459821024051402</v>
      </c>
      <c r="J2059">
        <v>-2.7168730313419598</v>
      </c>
      <c r="K2059">
        <v>662.00860607456298</v>
      </c>
      <c r="L2059">
        <v>581.40851564312095</v>
      </c>
      <c r="M2059">
        <v>70.145551649979396</v>
      </c>
      <c r="N2059">
        <v>1.1397246333608599</v>
      </c>
      <c r="O2059">
        <v>5.71947979303593</v>
      </c>
      <c r="P2059">
        <v>134.38216978039901</v>
      </c>
      <c r="Q2059">
        <v>0.15590410179316699</v>
      </c>
    </row>
    <row r="2060" spans="1:17" hidden="1" x14ac:dyDescent="0.3">
      <c r="A2060" t="s">
        <v>4306</v>
      </c>
      <c r="B2060" t="s">
        <v>4307</v>
      </c>
      <c r="C2060" t="str">
        <f>IFERROR(VLOOKUP(Table1[[#This Row],[Ticker]],[1]!Table2[[Symbol]:[Industry]],2,FALSE),"-")</f>
        <v>-</v>
      </c>
      <c r="D2060" t="s">
        <v>357</v>
      </c>
      <c r="E2060">
        <v>351.98589650000002</v>
      </c>
      <c r="F2060">
        <v>314.45</v>
      </c>
      <c r="G2060">
        <v>-27.119438579255998</v>
      </c>
      <c r="H2060">
        <v>-2.7431615403024998</v>
      </c>
      <c r="I2060">
        <v>-21.337304882821901</v>
      </c>
      <c r="J2060">
        <v>-3.7992182223827999</v>
      </c>
      <c r="K2060">
        <v>293.08346301698401</v>
      </c>
      <c r="L2060">
        <v>293.40596327958002</v>
      </c>
      <c r="M2060">
        <v>65.709957193599607</v>
      </c>
      <c r="N2060">
        <v>0.58429579482694405</v>
      </c>
      <c r="O2060">
        <v>28.780410240101698</v>
      </c>
      <c r="P2060">
        <v>46.2558139534883</v>
      </c>
      <c r="Q2060">
        <v>8.2213995887853997E-2</v>
      </c>
    </row>
    <row r="2061" spans="1:17" hidden="1" x14ac:dyDescent="0.3">
      <c r="A2061" t="s">
        <v>4308</v>
      </c>
      <c r="B2061" t="s">
        <v>4309</v>
      </c>
      <c r="C2061" t="str">
        <f>IFERROR(VLOOKUP(Table1[[#This Row],[Ticker]],[1]!Table2[[Symbol]:[Industry]],2,FALSE),"-")</f>
        <v>-</v>
      </c>
      <c r="E2061">
        <v>350.19201172499999</v>
      </c>
      <c r="F2061">
        <v>1149.45</v>
      </c>
      <c r="G2061">
        <v>1126.8504367339999</v>
      </c>
      <c r="H2061">
        <v>-4.1886886988976002</v>
      </c>
      <c r="I2061">
        <v>175.44771366781501</v>
      </c>
      <c r="J2061">
        <v>19.5735956675063</v>
      </c>
      <c r="K2061">
        <v>1066.0143859012201</v>
      </c>
      <c r="M2061">
        <v>68.089325308223394</v>
      </c>
      <c r="N2061">
        <v>0.90713137143708999</v>
      </c>
      <c r="O2061">
        <v>20.744703988864199</v>
      </c>
      <c r="P2061">
        <v>1219.6900114810501</v>
      </c>
    </row>
    <row r="2062" spans="1:17" hidden="1" x14ac:dyDescent="0.3">
      <c r="A2062" t="s">
        <v>4310</v>
      </c>
      <c r="B2062" t="s">
        <v>4311</v>
      </c>
      <c r="C2062" t="str">
        <f>IFERROR(VLOOKUP(Table1[[#This Row],[Ticker]],[1]!Table2[[Symbol]:[Industry]],2,FALSE),"-")</f>
        <v>-</v>
      </c>
      <c r="D2062" t="s">
        <v>72</v>
      </c>
      <c r="E2062">
        <v>349.42260372999999</v>
      </c>
      <c r="F2062">
        <v>59.86</v>
      </c>
      <c r="G2062">
        <v>117.289460903826</v>
      </c>
      <c r="H2062">
        <v>28.183659286924499</v>
      </c>
      <c r="I2062">
        <v>16.606834311317101</v>
      </c>
      <c r="J2062">
        <v>-2.2009777531746</v>
      </c>
      <c r="K2062">
        <v>52.327649705847001</v>
      </c>
      <c r="L2062">
        <v>42.555732698738197</v>
      </c>
      <c r="M2062">
        <v>51.022473143185302</v>
      </c>
      <c r="N2062">
        <v>2.46010483720812</v>
      </c>
      <c r="O2062">
        <v>23.287671232876701</v>
      </c>
      <c r="P2062">
        <v>162.42875931608901</v>
      </c>
      <c r="Q2062">
        <v>0.108014666413616</v>
      </c>
    </row>
    <row r="2063" spans="1:17" hidden="1" x14ac:dyDescent="0.3">
      <c r="A2063" t="s">
        <v>4312</v>
      </c>
      <c r="B2063" t="s">
        <v>4313</v>
      </c>
      <c r="C2063" t="str">
        <f>IFERROR(VLOOKUP(Table1[[#This Row],[Ticker]],[1]!Table2[[Symbol]:[Industry]],2,FALSE),"-")</f>
        <v>-</v>
      </c>
      <c r="D2063" t="s">
        <v>750</v>
      </c>
      <c r="E2063">
        <v>348.78279369000001</v>
      </c>
      <c r="F2063">
        <v>26.33</v>
      </c>
      <c r="G2063">
        <v>53.631763421604298</v>
      </c>
      <c r="H2063">
        <v>-4.0993523210621596</v>
      </c>
      <c r="I2063">
        <v>11.8264646020375</v>
      </c>
      <c r="J2063">
        <v>-10.728302883426201</v>
      </c>
      <c r="K2063">
        <v>26.3000162280516</v>
      </c>
      <c r="L2063">
        <v>22.370785817442499</v>
      </c>
      <c r="M2063">
        <v>48.665675552591303</v>
      </c>
      <c r="N2063">
        <v>0.40297771818655798</v>
      </c>
      <c r="O2063">
        <v>27.990884922142001</v>
      </c>
      <c r="P2063">
        <v>113.486486486486</v>
      </c>
      <c r="Q2063">
        <v>9.3033607700296006E-2</v>
      </c>
    </row>
    <row r="2064" spans="1:17" hidden="1" x14ac:dyDescent="0.3">
      <c r="A2064" t="s">
        <v>4314</v>
      </c>
      <c r="B2064" t="s">
        <v>4315</v>
      </c>
      <c r="C2064" t="str">
        <f>IFERROR(VLOOKUP(Table1[[#This Row],[Ticker]],[1]!Table2[[Symbol]:[Industry]],2,FALSE),"-")</f>
        <v>-</v>
      </c>
      <c r="D2064" t="s">
        <v>2256</v>
      </c>
      <c r="E2064">
        <v>348.75</v>
      </c>
      <c r="F2064">
        <v>620</v>
      </c>
      <c r="G2064">
        <v>290.986720581947</v>
      </c>
      <c r="H2064">
        <v>-22.464963736313901</v>
      </c>
      <c r="I2064">
        <v>113.31710700699099</v>
      </c>
      <c r="J2064">
        <v>-22.6529531981028</v>
      </c>
      <c r="K2064">
        <v>668.57532748390202</v>
      </c>
      <c r="L2064">
        <v>407.103710017119</v>
      </c>
      <c r="M2064">
        <v>30.012718802049299</v>
      </c>
      <c r="N2064">
        <v>0.78072330703909598</v>
      </c>
      <c r="O2064">
        <v>51.604838709677402</v>
      </c>
      <c r="P2064">
        <v>432.188841201716</v>
      </c>
    </row>
    <row r="2065" spans="1:17" hidden="1" x14ac:dyDescent="0.3">
      <c r="A2065" t="s">
        <v>4316</v>
      </c>
      <c r="B2065" t="s">
        <v>4317</v>
      </c>
      <c r="C2065" t="str">
        <f>IFERROR(VLOOKUP(Table1[[#This Row],[Ticker]],[1]!Table2[[Symbol]:[Industry]],2,FALSE),"-")</f>
        <v>-</v>
      </c>
      <c r="D2065" t="s">
        <v>138</v>
      </c>
      <c r="E2065">
        <v>348.601</v>
      </c>
      <c r="F2065">
        <v>405.35</v>
      </c>
      <c r="G2065">
        <v>669.12572938154801</v>
      </c>
      <c r="H2065">
        <v>38.554341390774901</v>
      </c>
      <c r="I2065">
        <v>196.82192809538299</v>
      </c>
      <c r="J2065">
        <v>3.8361077705842801</v>
      </c>
      <c r="K2065">
        <v>305.19588493373402</v>
      </c>
      <c r="L2065">
        <v>182.24028991413499</v>
      </c>
      <c r="M2065">
        <v>70.738272896487899</v>
      </c>
      <c r="N2065">
        <v>1.2399206298366601</v>
      </c>
      <c r="O2065">
        <v>5.2547181448130997</v>
      </c>
      <c r="P2065">
        <v>770.78410311492996</v>
      </c>
      <c r="Q2065">
        <v>0.175159241269156</v>
      </c>
    </row>
    <row r="2066" spans="1:17" hidden="1" x14ac:dyDescent="0.3">
      <c r="A2066" t="s">
        <v>4318</v>
      </c>
      <c r="B2066" t="s">
        <v>4319</v>
      </c>
      <c r="C2066" t="str">
        <f>IFERROR(VLOOKUP(Table1[[#This Row],[Ticker]],[1]!Table2[[Symbol]:[Industry]],2,FALSE),"-")</f>
        <v>-</v>
      </c>
      <c r="D2066" t="s">
        <v>4320</v>
      </c>
      <c r="E2066">
        <v>347.97644700000001</v>
      </c>
      <c r="F2066">
        <v>963.55</v>
      </c>
      <c r="G2066">
        <v>-9.6221609970003108</v>
      </c>
      <c r="H2066">
        <v>23.2160500581784</v>
      </c>
      <c r="I2066">
        <v>-5.8991541446712503</v>
      </c>
      <c r="J2066">
        <v>1.91762932091608</v>
      </c>
      <c r="K2066">
        <v>848.21771867204495</v>
      </c>
      <c r="L2066">
        <v>839.15211423958601</v>
      </c>
      <c r="M2066">
        <v>51.282044904372803</v>
      </c>
      <c r="N2066">
        <v>2.0896986250349099</v>
      </c>
      <c r="O2066">
        <v>18.7276218151626</v>
      </c>
      <c r="P2066">
        <v>81.118421052631504</v>
      </c>
      <c r="Q2066">
        <v>0.13861461930344299</v>
      </c>
    </row>
    <row r="2067" spans="1:17" hidden="1" x14ac:dyDescent="0.3">
      <c r="A2067" t="s">
        <v>4321</v>
      </c>
      <c r="B2067" t="s">
        <v>4322</v>
      </c>
      <c r="C2067" t="str">
        <f>IFERROR(VLOOKUP(Table1[[#This Row],[Ticker]],[1]!Table2[[Symbol]:[Industry]],2,FALSE),"-")</f>
        <v>-</v>
      </c>
      <c r="D2067" t="s">
        <v>204</v>
      </c>
      <c r="E2067">
        <v>347.74052399999999</v>
      </c>
      <c r="F2067">
        <v>685</v>
      </c>
      <c r="G2067">
        <v>-37.896912073426499</v>
      </c>
      <c r="H2067">
        <v>0.940414955787506</v>
      </c>
      <c r="I2067">
        <v>-7.72944875681931</v>
      </c>
      <c r="J2067">
        <v>-0.18276266148279399</v>
      </c>
      <c r="K2067">
        <v>665.65468759091402</v>
      </c>
      <c r="L2067">
        <v>648.95000098818298</v>
      </c>
      <c r="M2067">
        <v>50.687233531583999</v>
      </c>
      <c r="N2067">
        <v>0.69278427912597296</v>
      </c>
      <c r="O2067">
        <v>25.7591240875912</v>
      </c>
      <c r="P2067">
        <v>37</v>
      </c>
      <c r="Q2067">
        <v>9.2066322054078997E-2</v>
      </c>
    </row>
    <row r="2068" spans="1:17" hidden="1" x14ac:dyDescent="0.3">
      <c r="A2068" t="s">
        <v>4323</v>
      </c>
      <c r="B2068" t="s">
        <v>4324</v>
      </c>
      <c r="C2068" t="str">
        <f>IFERROR(VLOOKUP(Table1[[#This Row],[Ticker]],[1]!Table2[[Symbol]:[Industry]],2,FALSE),"-")</f>
        <v>-</v>
      </c>
      <c r="D2068" t="s">
        <v>989</v>
      </c>
      <c r="E2068">
        <v>347.52397666000002</v>
      </c>
      <c r="F2068">
        <v>22.63</v>
      </c>
      <c r="G2068">
        <v>-49.675147231458503</v>
      </c>
      <c r="H2068">
        <v>-8.2114233111892005</v>
      </c>
      <c r="I2068">
        <v>-17.876231642336901</v>
      </c>
      <c r="J2068">
        <v>-2.2189293523743099</v>
      </c>
      <c r="K2068">
        <v>23.8382747695332</v>
      </c>
      <c r="L2068">
        <v>23.7911308735363</v>
      </c>
      <c r="M2068">
        <v>42.234748876868601</v>
      </c>
      <c r="N2068">
        <v>0.95407833592407199</v>
      </c>
      <c r="O2068">
        <v>34.334953601414</v>
      </c>
      <c r="P2068">
        <v>24.3406593406593</v>
      </c>
      <c r="Q2068">
        <v>-2.1331585702599999E-2</v>
      </c>
    </row>
    <row r="2069" spans="1:17" hidden="1" x14ac:dyDescent="0.3">
      <c r="A2069" t="s">
        <v>4325</v>
      </c>
      <c r="B2069" t="s">
        <v>4326</v>
      </c>
      <c r="C2069" t="str">
        <f>IFERROR(VLOOKUP(Table1[[#This Row],[Ticker]],[1]!Table2[[Symbol]:[Industry]],2,FALSE),"-")</f>
        <v>-</v>
      </c>
      <c r="D2069" t="s">
        <v>357</v>
      </c>
      <c r="E2069">
        <v>346.72002750000001</v>
      </c>
      <c r="F2069">
        <v>156.75</v>
      </c>
      <c r="G2069">
        <v>13.840446588494199</v>
      </c>
      <c r="H2069">
        <v>16.3012390407971</v>
      </c>
      <c r="I2069">
        <v>78.174962155508894</v>
      </c>
      <c r="J2069">
        <v>15.1713185541585</v>
      </c>
      <c r="K2069">
        <v>128.11058930299899</v>
      </c>
      <c r="L2069">
        <v>110.641274938951</v>
      </c>
      <c r="M2069">
        <v>91.843531017815906</v>
      </c>
      <c r="N2069">
        <v>1.2788168769029999</v>
      </c>
      <c r="O2069">
        <v>3.3492822966507201</v>
      </c>
      <c r="P2069">
        <v>128.832116788321</v>
      </c>
      <c r="Q2069">
        <v>0.148799994154168</v>
      </c>
    </row>
    <row r="2070" spans="1:17" hidden="1" x14ac:dyDescent="0.3">
      <c r="A2070" t="s">
        <v>4327</v>
      </c>
      <c r="B2070" t="s">
        <v>4328</v>
      </c>
      <c r="C2070" t="str">
        <f>IFERROR(VLOOKUP(Table1[[#This Row],[Ticker]],[1]!Table2[[Symbol]:[Industry]],2,FALSE),"-")</f>
        <v>-</v>
      </c>
      <c r="D2070" t="s">
        <v>305</v>
      </c>
      <c r="E2070">
        <v>346.38725427200001</v>
      </c>
      <c r="F2070">
        <v>200.32</v>
      </c>
      <c r="G2070">
        <v>42.104265195522203</v>
      </c>
      <c r="H2070">
        <v>-14.4528211766916</v>
      </c>
      <c r="I2070">
        <v>-18.4696992180465</v>
      </c>
      <c r="J2070">
        <v>-6.5381526557457201</v>
      </c>
      <c r="K2070">
        <v>194.69790611266899</v>
      </c>
      <c r="L2070">
        <v>168.43643832292599</v>
      </c>
      <c r="M2070">
        <v>46.856951922266497</v>
      </c>
      <c r="N2070">
        <v>0.25853974522834799</v>
      </c>
      <c r="O2070">
        <v>18.8997603833865</v>
      </c>
      <c r="P2070">
        <v>107.908666320705</v>
      </c>
    </row>
    <row r="2071" spans="1:17" hidden="1" x14ac:dyDescent="0.3">
      <c r="A2071" t="s">
        <v>4329</v>
      </c>
      <c r="B2071" t="s">
        <v>4330</v>
      </c>
      <c r="C2071" t="str">
        <f>IFERROR(VLOOKUP(Table1[[#This Row],[Ticker]],[1]!Table2[[Symbol]:[Industry]],2,FALSE),"-")</f>
        <v>-</v>
      </c>
      <c r="D2071" t="s">
        <v>127</v>
      </c>
      <c r="E2071">
        <v>345.02894398000001</v>
      </c>
      <c r="F2071">
        <v>132.69999999999999</v>
      </c>
      <c r="G2071">
        <v>-19.482577663666898</v>
      </c>
      <c r="H2071">
        <v>-4.5282807413959496</v>
      </c>
      <c r="I2071">
        <v>-6.8002652557823602</v>
      </c>
      <c r="J2071">
        <v>-2.7935572167217901</v>
      </c>
      <c r="K2071">
        <v>135.814028809711</v>
      </c>
      <c r="L2071">
        <v>133.26092063612799</v>
      </c>
      <c r="M2071">
        <v>45.305944396643604</v>
      </c>
      <c r="N2071">
        <v>0.40480708412397198</v>
      </c>
      <c r="O2071">
        <v>38.658628485305201</v>
      </c>
      <c r="P2071">
        <v>25.188679245283002</v>
      </c>
      <c r="Q2071">
        <v>8.3212349797029996E-3</v>
      </c>
    </row>
    <row r="2072" spans="1:17" hidden="1" x14ac:dyDescent="0.3">
      <c r="A2072" t="s">
        <v>4331</v>
      </c>
      <c r="B2072" t="s">
        <v>4332</v>
      </c>
      <c r="C2072" t="str">
        <f>IFERROR(VLOOKUP(Table1[[#This Row],[Ticker]],[1]!Table2[[Symbol]:[Industry]],2,FALSE),"-")</f>
        <v>-</v>
      </c>
      <c r="D2072" t="s">
        <v>627</v>
      </c>
      <c r="E2072">
        <v>345.01888574999998</v>
      </c>
      <c r="F2072">
        <v>85.47</v>
      </c>
      <c r="G2072">
        <v>-25.237619909510499</v>
      </c>
      <c r="H2072">
        <v>24.194516234291399</v>
      </c>
      <c r="I2072">
        <v>-7.7534705733599001</v>
      </c>
      <c r="J2072">
        <v>-4.3233421431547701</v>
      </c>
      <c r="K2072">
        <v>77.9016907763977</v>
      </c>
      <c r="L2072">
        <v>76.194312796365594</v>
      </c>
      <c r="M2072">
        <v>56.717025718763303</v>
      </c>
      <c r="N2072">
        <v>1.75181803475849</v>
      </c>
      <c r="O2072">
        <v>46.1916461916462</v>
      </c>
      <c r="P2072">
        <v>48.3854166666666</v>
      </c>
      <c r="Q2072">
        <v>0.13665747719847399</v>
      </c>
    </row>
    <row r="2073" spans="1:17" hidden="1" x14ac:dyDescent="0.3">
      <c r="A2073" t="s">
        <v>4333</v>
      </c>
      <c r="B2073" t="s">
        <v>4334</v>
      </c>
      <c r="C2073" t="str">
        <f>IFERROR(VLOOKUP(Table1[[#This Row],[Ticker]],[1]!Table2[[Symbol]:[Industry]],2,FALSE),"-")</f>
        <v>-</v>
      </c>
      <c r="D2073" t="s">
        <v>118</v>
      </c>
      <c r="E2073">
        <v>344.61926399999999</v>
      </c>
      <c r="F2073">
        <v>214.7</v>
      </c>
      <c r="G2073">
        <v>-78.745246481642297</v>
      </c>
      <c r="H2073">
        <v>-17.118409134483102</v>
      </c>
      <c r="I2073">
        <v>-14.224923797975899</v>
      </c>
      <c r="J2073">
        <v>-10.1552788284434</v>
      </c>
      <c r="K2073">
        <v>234.31727562884299</v>
      </c>
      <c r="L2073">
        <v>247.84530480656801</v>
      </c>
      <c r="M2073">
        <v>20.203164401653101</v>
      </c>
      <c r="N2073">
        <v>0.73028767639545999</v>
      </c>
      <c r="O2073">
        <v>136.37633907778201</v>
      </c>
      <c r="P2073">
        <v>33.271260086902501</v>
      </c>
      <c r="Q2073">
        <v>0.13550940251600499</v>
      </c>
    </row>
    <row r="2074" spans="1:17" hidden="1" x14ac:dyDescent="0.3">
      <c r="A2074" t="s">
        <v>4335</v>
      </c>
      <c r="B2074" t="s">
        <v>4336</v>
      </c>
      <c r="C2074" t="str">
        <f>IFERROR(VLOOKUP(Table1[[#This Row],[Ticker]],[1]!Table2[[Symbol]:[Industry]],2,FALSE),"-")</f>
        <v>-</v>
      </c>
      <c r="D2074" t="s">
        <v>141</v>
      </c>
      <c r="E2074">
        <v>343.81593146999899</v>
      </c>
      <c r="F2074">
        <v>38.17</v>
      </c>
      <c r="G2074">
        <v>71.040516821756199</v>
      </c>
      <c r="H2074">
        <v>22.670337048004299</v>
      </c>
      <c r="I2074">
        <v>7.7544722521240299</v>
      </c>
      <c r="J2074">
        <v>-3.2738789000509998</v>
      </c>
      <c r="K2074">
        <v>30.985780888490801</v>
      </c>
      <c r="L2074">
        <v>26.8446052718106</v>
      </c>
      <c r="M2074">
        <v>68.703155151604506</v>
      </c>
      <c r="N2074">
        <v>2.0493074229053501</v>
      </c>
      <c r="O2074">
        <v>6.8902279276918899</v>
      </c>
      <c r="P2074">
        <v>146.09929078014099</v>
      </c>
      <c r="Q2074">
        <v>7.3784408913846994E-2</v>
      </c>
    </row>
    <row r="2075" spans="1:17" hidden="1" x14ac:dyDescent="0.3">
      <c r="A2075" t="s">
        <v>4337</v>
      </c>
      <c r="B2075" t="s">
        <v>4338</v>
      </c>
      <c r="C2075" t="str">
        <f>IFERROR(VLOOKUP(Table1[[#This Row],[Ticker]],[1]!Table2[[Symbol]:[Industry]],2,FALSE),"-")</f>
        <v>-</v>
      </c>
      <c r="D2075" t="s">
        <v>1199</v>
      </c>
      <c r="E2075">
        <v>342.43439999999998</v>
      </c>
      <c r="F2075">
        <v>308</v>
      </c>
      <c r="G2075">
        <v>294.761675209896</v>
      </c>
      <c r="H2075">
        <v>-5.8294991968401</v>
      </c>
      <c r="I2075">
        <v>108.622468557167</v>
      </c>
      <c r="J2075">
        <v>2.4002767271121401</v>
      </c>
      <c r="K2075">
        <v>245.70368008033</v>
      </c>
      <c r="L2075">
        <v>167.872895718162</v>
      </c>
      <c r="M2075">
        <v>83.470879336362501</v>
      </c>
      <c r="N2075">
        <v>0.26028921023359203</v>
      </c>
      <c r="O2075">
        <v>0.324675324675327</v>
      </c>
      <c r="P2075">
        <v>376.78018575851303</v>
      </c>
    </row>
    <row r="2076" spans="1:17" hidden="1" x14ac:dyDescent="0.3">
      <c r="A2076" t="s">
        <v>4339</v>
      </c>
      <c r="B2076" t="s">
        <v>4340</v>
      </c>
      <c r="C2076" t="str">
        <f>IFERROR(VLOOKUP(Table1[[#This Row],[Ticker]],[1]!Table2[[Symbol]:[Industry]],2,FALSE),"-")</f>
        <v>-</v>
      </c>
      <c r="D2076" t="s">
        <v>989</v>
      </c>
      <c r="E2076">
        <v>341.58301183999998</v>
      </c>
      <c r="F2076">
        <v>71.680000000000007</v>
      </c>
      <c r="G2076">
        <v>74.675591430877404</v>
      </c>
      <c r="H2076">
        <v>-1.6802666310602099</v>
      </c>
      <c r="I2076">
        <v>52.429674753446903</v>
      </c>
      <c r="J2076">
        <v>-3.5433740665386502</v>
      </c>
      <c r="K2076">
        <v>64.532328541629198</v>
      </c>
      <c r="L2076">
        <v>51.881502841492399</v>
      </c>
      <c r="M2076">
        <v>66.220188735361305</v>
      </c>
      <c r="N2076">
        <v>0.23276892124200699</v>
      </c>
      <c r="O2076">
        <v>19.866071428571399</v>
      </c>
      <c r="P2076">
        <v>121.576506955177</v>
      </c>
      <c r="Q2076">
        <v>8.6114582369286E-2</v>
      </c>
    </row>
    <row r="2077" spans="1:17" hidden="1" x14ac:dyDescent="0.3">
      <c r="A2077" t="s">
        <v>4341</v>
      </c>
      <c r="B2077" t="s">
        <v>4342</v>
      </c>
      <c r="C2077" t="str">
        <f>IFERROR(VLOOKUP(Table1[[#This Row],[Ticker]],[1]!Table2[[Symbol]:[Industry]],2,FALSE),"-")</f>
        <v>-</v>
      </c>
      <c r="D2077" t="s">
        <v>77</v>
      </c>
      <c r="E2077">
        <v>341.34129899999999</v>
      </c>
      <c r="F2077">
        <v>15.21</v>
      </c>
      <c r="G2077">
        <v>109.46164805811701</v>
      </c>
      <c r="H2077">
        <v>26.796115297958298</v>
      </c>
      <c r="I2077">
        <v>200.00269770718</v>
      </c>
      <c r="J2077">
        <v>3.99847704010118</v>
      </c>
      <c r="K2077">
        <v>13.727047742785601</v>
      </c>
      <c r="L2077">
        <v>10.6744592562513</v>
      </c>
      <c r="M2077">
        <v>70.210380883745898</v>
      </c>
      <c r="N2077">
        <v>1.0606904174757099</v>
      </c>
      <c r="O2077">
        <v>10.4536489151873</v>
      </c>
      <c r="P2077">
        <v>311.08108108108098</v>
      </c>
      <c r="Q2077">
        <v>5.5580713833659999E-2</v>
      </c>
    </row>
    <row r="2078" spans="1:17" hidden="1" x14ac:dyDescent="0.3">
      <c r="A2078" t="s">
        <v>4343</v>
      </c>
      <c r="B2078" t="s">
        <v>4344</v>
      </c>
      <c r="C2078" t="str">
        <f>IFERROR(VLOOKUP(Table1[[#This Row],[Ticker]],[1]!Table2[[Symbol]:[Industry]],2,FALSE),"-")</f>
        <v>-</v>
      </c>
      <c r="D2078" t="s">
        <v>127</v>
      </c>
      <c r="E2078">
        <v>341.32447660000003</v>
      </c>
      <c r="F2078">
        <v>6.07</v>
      </c>
      <c r="G2078">
        <v>79.244433830585905</v>
      </c>
      <c r="H2078">
        <v>7.4952899789998204</v>
      </c>
      <c r="I2078">
        <v>36.916277954094198</v>
      </c>
      <c r="J2078">
        <v>-12.3292554366305</v>
      </c>
      <c r="K2078">
        <v>5.4456330283602901</v>
      </c>
      <c r="L2078">
        <v>4.2912470405061702</v>
      </c>
      <c r="M2078">
        <v>44.138141678922203</v>
      </c>
      <c r="N2078">
        <v>0.35617915365319902</v>
      </c>
      <c r="O2078">
        <v>21.416803953871401</v>
      </c>
      <c r="P2078">
        <v>138.03921568627399</v>
      </c>
      <c r="Q2078">
        <v>9.4328972394458005E-2</v>
      </c>
    </row>
    <row r="2079" spans="1:17" hidden="1" x14ac:dyDescent="0.3">
      <c r="A2079" t="s">
        <v>4345</v>
      </c>
      <c r="B2079" t="s">
        <v>4346</v>
      </c>
      <c r="C2079" t="str">
        <f>IFERROR(VLOOKUP(Table1[[#This Row],[Ticker]],[1]!Table2[[Symbol]:[Industry]],2,FALSE),"-")</f>
        <v>-</v>
      </c>
      <c r="D2079" t="s">
        <v>405</v>
      </c>
      <c r="E2079">
        <v>340.01386454999999</v>
      </c>
      <c r="F2079">
        <v>911.1</v>
      </c>
      <c r="G2079">
        <v>45.027775944481299</v>
      </c>
      <c r="H2079">
        <v>-9.3182871278060695</v>
      </c>
      <c r="I2079">
        <v>-25.773662384968901</v>
      </c>
      <c r="J2079">
        <v>-13.388437392154801</v>
      </c>
      <c r="K2079">
        <v>897.91422121146604</v>
      </c>
      <c r="L2079">
        <v>857.54504974173096</v>
      </c>
      <c r="M2079">
        <v>50.2763864553229</v>
      </c>
      <c r="N2079">
        <v>1.09381670882968</v>
      </c>
      <c r="O2079">
        <v>49.259137306552503</v>
      </c>
      <c r="P2079">
        <v>89.024896265560102</v>
      </c>
      <c r="Q2079">
        <v>4.6962283055639001E-2</v>
      </c>
    </row>
    <row r="2080" spans="1:17" hidden="1" x14ac:dyDescent="0.3">
      <c r="A2080" t="s">
        <v>4347</v>
      </c>
      <c r="B2080" t="s">
        <v>4348</v>
      </c>
      <c r="C2080" t="str">
        <f>IFERROR(VLOOKUP(Table1[[#This Row],[Ticker]],[1]!Table2[[Symbol]:[Industry]],2,FALSE),"-")</f>
        <v>-</v>
      </c>
      <c r="D2080" t="s">
        <v>1537</v>
      </c>
      <c r="E2080">
        <v>339.52125000000001</v>
      </c>
      <c r="F2080">
        <v>462.5</v>
      </c>
      <c r="G2080">
        <v>-63.442459542088102</v>
      </c>
      <c r="H2080">
        <v>4.0164818224689203</v>
      </c>
      <c r="I2080">
        <v>-21.3761068399407</v>
      </c>
      <c r="J2080">
        <v>1.1848638434113099</v>
      </c>
      <c r="K2080">
        <v>434.60068221748202</v>
      </c>
      <c r="L2080">
        <v>482.31891734323</v>
      </c>
      <c r="M2080">
        <v>67.888163363072493</v>
      </c>
      <c r="N2080">
        <v>1.1334726203780101</v>
      </c>
      <c r="O2080">
        <v>57.837837837837803</v>
      </c>
      <c r="P2080">
        <v>33.6705202312138</v>
      </c>
      <c r="Q2080">
        <v>7.1728566574329994E-2</v>
      </c>
    </row>
    <row r="2081" spans="1:17" hidden="1" x14ac:dyDescent="0.3">
      <c r="A2081" t="s">
        <v>4349</v>
      </c>
      <c r="B2081" t="s">
        <v>4350</v>
      </c>
      <c r="C2081" t="str">
        <f>IFERROR(VLOOKUP(Table1[[#This Row],[Ticker]],[1]!Table2[[Symbol]:[Industry]],2,FALSE),"-")</f>
        <v>-</v>
      </c>
      <c r="D2081" t="s">
        <v>474</v>
      </c>
      <c r="E2081">
        <v>337.684377547</v>
      </c>
      <c r="F2081">
        <v>129.91</v>
      </c>
      <c r="G2081">
        <v>-16.656919290322001</v>
      </c>
      <c r="H2081">
        <v>-5.1044653024806097</v>
      </c>
      <c r="I2081">
        <v>-17.262291038471101</v>
      </c>
      <c r="J2081">
        <v>-5.0494735849977204</v>
      </c>
      <c r="K2081">
        <v>129.57586172115401</v>
      </c>
      <c r="L2081">
        <v>124.763232491192</v>
      </c>
      <c r="M2081">
        <v>55.088799946661403</v>
      </c>
      <c r="N2081">
        <v>0.139845819316639</v>
      </c>
      <c r="O2081">
        <v>36.525286736971701</v>
      </c>
      <c r="P2081">
        <v>28.5601187530925</v>
      </c>
      <c r="Q2081">
        <v>-5.7745999169039998E-3</v>
      </c>
    </row>
    <row r="2082" spans="1:17" hidden="1" x14ac:dyDescent="0.3">
      <c r="A2082" t="s">
        <v>4351</v>
      </c>
      <c r="B2082" t="s">
        <v>4352</v>
      </c>
      <c r="C2082" t="str">
        <f>IFERROR(VLOOKUP(Table1[[#This Row],[Ticker]],[1]!Table2[[Symbol]:[Industry]],2,FALSE),"-")</f>
        <v>-</v>
      </c>
      <c r="D2082" t="s">
        <v>4353</v>
      </c>
      <c r="E2082">
        <v>337.59803499999998</v>
      </c>
      <c r="F2082">
        <v>17.350000000000001</v>
      </c>
      <c r="G2082">
        <v>10.8764123173782</v>
      </c>
      <c r="H2082">
        <v>-17.538243161287099</v>
      </c>
      <c r="I2082">
        <v>-60.384507680024697</v>
      </c>
      <c r="J2082">
        <v>-10.0339708115657</v>
      </c>
      <c r="K2082">
        <v>19.7015978412179</v>
      </c>
      <c r="L2082">
        <v>21.150307570398699</v>
      </c>
      <c r="M2082">
        <v>24.024269302305999</v>
      </c>
      <c r="N2082">
        <v>0.61637632537679998</v>
      </c>
      <c r="O2082">
        <v>95.965417867435093</v>
      </c>
      <c r="P2082">
        <v>56.165616561656101</v>
      </c>
      <c r="Q2082">
        <v>0.12312093190520999</v>
      </c>
    </row>
    <row r="2083" spans="1:17" hidden="1" x14ac:dyDescent="0.3">
      <c r="A2083" t="s">
        <v>4354</v>
      </c>
      <c r="B2083" t="s">
        <v>4355</v>
      </c>
      <c r="C2083" t="str">
        <f>IFERROR(VLOOKUP(Table1[[#This Row],[Ticker]],[1]!Table2[[Symbol]:[Industry]],2,FALSE),"-")</f>
        <v>-</v>
      </c>
      <c r="D2083" t="s">
        <v>535</v>
      </c>
      <c r="E2083">
        <v>337.33</v>
      </c>
      <c r="F2083">
        <v>3373.3</v>
      </c>
      <c r="G2083">
        <v>62.188733936317803</v>
      </c>
      <c r="H2083">
        <v>3.1813255092361898</v>
      </c>
      <c r="I2083">
        <v>24.725449029931902</v>
      </c>
      <c r="J2083">
        <v>0.46179683617826101</v>
      </c>
      <c r="K2083">
        <v>3068.5384359729101</v>
      </c>
      <c r="L2083">
        <v>2601.3994324014602</v>
      </c>
      <c r="M2083">
        <v>76.714514886968303</v>
      </c>
      <c r="N2083">
        <v>0.31047040689934202</v>
      </c>
      <c r="O2083">
        <v>11.4635520113835</v>
      </c>
      <c r="P2083">
        <v>98.312757201646093</v>
      </c>
      <c r="Q2083">
        <v>7.7511030897914002E-2</v>
      </c>
    </row>
    <row r="2084" spans="1:17" hidden="1" x14ac:dyDescent="0.3">
      <c r="A2084" t="s">
        <v>4356</v>
      </c>
      <c r="B2084" t="s">
        <v>4357</v>
      </c>
      <c r="C2084" t="str">
        <f>IFERROR(VLOOKUP(Table1[[#This Row],[Ticker]],[1]!Table2[[Symbol]:[Industry]],2,FALSE),"-")</f>
        <v>-</v>
      </c>
      <c r="D2084" t="s">
        <v>706</v>
      </c>
      <c r="E2084">
        <v>337.17025640899999</v>
      </c>
      <c r="F2084">
        <v>50.77</v>
      </c>
      <c r="G2084">
        <v>1.8862849388710701</v>
      </c>
      <c r="H2084">
        <v>-3.6009039698501901</v>
      </c>
      <c r="I2084">
        <v>-28.4140537653577</v>
      </c>
      <c r="J2084">
        <v>2.8711439357842199</v>
      </c>
      <c r="K2084">
        <v>50.996517528783301</v>
      </c>
      <c r="L2084">
        <v>50.693495358967503</v>
      </c>
      <c r="M2084">
        <v>59.857706004994903</v>
      </c>
      <c r="N2084">
        <v>1.2297871480765501</v>
      </c>
      <c r="O2084">
        <v>53.2604151352351</v>
      </c>
      <c r="P2084">
        <v>42.933452510400301</v>
      </c>
      <c r="Q2084">
        <v>0.147106665372217</v>
      </c>
    </row>
    <row r="2085" spans="1:17" hidden="1" x14ac:dyDescent="0.3">
      <c r="A2085" t="s">
        <v>4358</v>
      </c>
      <c r="B2085" t="s">
        <v>4359</v>
      </c>
      <c r="C2085" t="str">
        <f>IFERROR(VLOOKUP(Table1[[#This Row],[Ticker]],[1]!Table2[[Symbol]:[Industry]],2,FALSE),"-")</f>
        <v>-</v>
      </c>
      <c r="D2085" t="s">
        <v>298</v>
      </c>
      <c r="E2085">
        <v>336.13471762</v>
      </c>
      <c r="F2085">
        <v>34.01</v>
      </c>
      <c r="G2085">
        <v>-33.720301931844503</v>
      </c>
      <c r="H2085">
        <v>0.61641717301822396</v>
      </c>
      <c r="I2085">
        <v>-25.6431920850506</v>
      </c>
      <c r="J2085">
        <v>-7.0790126329192704</v>
      </c>
      <c r="K2085">
        <v>34.311930827957099</v>
      </c>
      <c r="L2085">
        <v>35.268014656333897</v>
      </c>
      <c r="M2085">
        <v>47.514281633513903</v>
      </c>
      <c r="N2085">
        <v>1.5145676117443101</v>
      </c>
      <c r="O2085">
        <v>29.373713613643002</v>
      </c>
      <c r="P2085">
        <v>20.389380530973401</v>
      </c>
    </row>
    <row r="2086" spans="1:17" hidden="1" x14ac:dyDescent="0.3">
      <c r="A2086" t="s">
        <v>4360</v>
      </c>
      <c r="B2086" t="s">
        <v>4361</v>
      </c>
      <c r="C2086" t="str">
        <f>IFERROR(VLOOKUP(Table1[[#This Row],[Ticker]],[1]!Table2[[Symbol]:[Industry]],2,FALSE),"-")</f>
        <v>-</v>
      </c>
      <c r="D2086" t="s">
        <v>257</v>
      </c>
      <c r="E2086">
        <v>336.09579000000002</v>
      </c>
      <c r="F2086">
        <v>1537</v>
      </c>
      <c r="G2086">
        <v>71.019978974871194</v>
      </c>
      <c r="H2086">
        <v>-5.2369505447626796</v>
      </c>
      <c r="I2086">
        <v>45.493342991640297</v>
      </c>
      <c r="J2086">
        <v>-6.2736212848412798</v>
      </c>
      <c r="K2086">
        <v>1498.1199494263201</v>
      </c>
      <c r="L2086">
        <v>1195.90125617226</v>
      </c>
      <c r="M2086">
        <v>31.7408124250341</v>
      </c>
      <c r="N2086">
        <v>0.53308368718445898</v>
      </c>
      <c r="O2086">
        <v>10.299284320104</v>
      </c>
      <c r="P2086">
        <v>131.127819548872</v>
      </c>
      <c r="Q2086">
        <v>0.135799989633024</v>
      </c>
    </row>
    <row r="2087" spans="1:17" hidden="1" x14ac:dyDescent="0.3">
      <c r="A2087" t="s">
        <v>4362</v>
      </c>
      <c r="B2087" t="s">
        <v>4363</v>
      </c>
      <c r="C2087" t="str">
        <f>IFERROR(VLOOKUP(Table1[[#This Row],[Ticker]],[1]!Table2[[Symbol]:[Industry]],2,FALSE),"-")</f>
        <v>-</v>
      </c>
      <c r="D2087" t="s">
        <v>156</v>
      </c>
      <c r="E2087">
        <v>335.92320000000001</v>
      </c>
      <c r="F2087">
        <v>12.15</v>
      </c>
      <c r="G2087">
        <v>-11.5293256311466</v>
      </c>
      <c r="H2087">
        <v>-11.695254567149499</v>
      </c>
      <c r="I2087">
        <v>-22.9602652557823</v>
      </c>
      <c r="J2087">
        <v>-2.43521734755595</v>
      </c>
      <c r="K2087">
        <v>12.417388971156299</v>
      </c>
      <c r="L2087">
        <v>12.1419724336725</v>
      </c>
      <c r="M2087">
        <v>36.313154494305003</v>
      </c>
      <c r="N2087">
        <v>0.56199281443037197</v>
      </c>
      <c r="O2087">
        <v>75.720164609053498</v>
      </c>
      <c r="P2087">
        <v>38.068181818181799</v>
      </c>
      <c r="Q2087">
        <v>3.2282104504711001E-2</v>
      </c>
    </row>
    <row r="2088" spans="1:17" hidden="1" x14ac:dyDescent="0.3">
      <c r="A2088" t="s">
        <v>4364</v>
      </c>
      <c r="B2088" t="s">
        <v>4365</v>
      </c>
      <c r="C2088" t="str">
        <f>IFERROR(VLOOKUP(Table1[[#This Row],[Ticker]],[1]!Table2[[Symbol]:[Industry]],2,FALSE),"-")</f>
        <v>-</v>
      </c>
      <c r="D2088" t="s">
        <v>118</v>
      </c>
      <c r="E2088">
        <v>335.57064739999998</v>
      </c>
      <c r="F2088">
        <v>419</v>
      </c>
      <c r="G2088">
        <v>0.99445809902722004</v>
      </c>
      <c r="H2088">
        <v>15.9298173367012</v>
      </c>
      <c r="I2088">
        <v>5.0679037583021396</v>
      </c>
      <c r="J2088">
        <v>-1.3290749948763301</v>
      </c>
      <c r="K2088">
        <v>383.06281923528701</v>
      </c>
      <c r="L2088">
        <v>362.86687720970002</v>
      </c>
      <c r="M2088">
        <v>54.921989537845903</v>
      </c>
      <c r="N2088">
        <v>1.8565984881253901</v>
      </c>
      <c r="O2088">
        <v>12.1718377088305</v>
      </c>
      <c r="P2088">
        <v>44.482758620689602</v>
      </c>
      <c r="Q2088">
        <v>2.2920274788507E-2</v>
      </c>
    </row>
    <row r="2089" spans="1:17" hidden="1" x14ac:dyDescent="0.3">
      <c r="A2089" t="s">
        <v>4366</v>
      </c>
      <c r="B2089" t="s">
        <v>4367</v>
      </c>
      <c r="C2089" t="str">
        <f>IFERROR(VLOOKUP(Table1[[#This Row],[Ticker]],[1]!Table2[[Symbol]:[Industry]],2,FALSE),"-")</f>
        <v>-</v>
      </c>
      <c r="D2089" t="s">
        <v>127</v>
      </c>
      <c r="E2089">
        <v>335.01335263999999</v>
      </c>
      <c r="F2089">
        <v>791.6</v>
      </c>
      <c r="G2089">
        <v>12.5647196336303</v>
      </c>
      <c r="H2089">
        <v>63.422679045629401</v>
      </c>
      <c r="I2089">
        <v>60.5030852427385</v>
      </c>
      <c r="J2089">
        <v>-12.3082092313738</v>
      </c>
      <c r="K2089">
        <v>631.538408490243</v>
      </c>
      <c r="L2089">
        <v>507.87179476735298</v>
      </c>
      <c r="M2089">
        <v>52.440216911622798</v>
      </c>
      <c r="N2089">
        <v>0.59827708809102498</v>
      </c>
      <c r="O2089">
        <v>14.9570490146538</v>
      </c>
      <c r="P2089">
        <v>104.020618556701</v>
      </c>
      <c r="Q2089">
        <v>0.13165256976582601</v>
      </c>
    </row>
    <row r="2090" spans="1:17" hidden="1" x14ac:dyDescent="0.3">
      <c r="A2090" t="s">
        <v>4368</v>
      </c>
      <c r="B2090" t="s">
        <v>4369</v>
      </c>
      <c r="C2090" t="str">
        <f>IFERROR(VLOOKUP(Table1[[#This Row],[Ticker]],[1]!Table2[[Symbol]:[Industry]],2,FALSE),"-")</f>
        <v>-</v>
      </c>
      <c r="D2090" t="s">
        <v>989</v>
      </c>
      <c r="E2090">
        <v>334.99952000000002</v>
      </c>
      <c r="F2090">
        <v>17.84</v>
      </c>
      <c r="G2090">
        <v>-34.273703204792497</v>
      </c>
      <c r="H2090">
        <v>5.2522372425345498</v>
      </c>
      <c r="I2090">
        <v>-11.883778003657699</v>
      </c>
      <c r="J2090">
        <v>11.9182505833212</v>
      </c>
      <c r="K2090">
        <v>16.611332434883199</v>
      </c>
      <c r="L2090">
        <v>16.7024470657847</v>
      </c>
      <c r="M2090">
        <v>68.485224745985093</v>
      </c>
      <c r="N2090">
        <v>1.7914471651320201</v>
      </c>
      <c r="O2090">
        <v>12.3878923766816</v>
      </c>
      <c r="P2090">
        <v>26.5248226950354</v>
      </c>
      <c r="Q2090">
        <v>-6.2727698244510993E-2</v>
      </c>
    </row>
    <row r="2091" spans="1:17" hidden="1" x14ac:dyDescent="0.3">
      <c r="A2091" t="s">
        <v>4370</v>
      </c>
      <c r="B2091" t="s">
        <v>4371</v>
      </c>
      <c r="C2091" t="str">
        <f>IFERROR(VLOOKUP(Table1[[#This Row],[Ticker]],[1]!Table2[[Symbol]:[Industry]],2,FALSE),"-")</f>
        <v>-</v>
      </c>
      <c r="D2091" t="s">
        <v>46</v>
      </c>
      <c r="E2091">
        <v>334.49919999999997</v>
      </c>
      <c r="F2091">
        <v>305.2</v>
      </c>
      <c r="G2091">
        <v>-2.5805308800412501</v>
      </c>
      <c r="H2091">
        <v>-2.26962864667829</v>
      </c>
      <c r="I2091">
        <v>5.12833989028071</v>
      </c>
      <c r="J2091">
        <v>11.2087562592758</v>
      </c>
      <c r="K2091">
        <v>310.73442036933</v>
      </c>
      <c r="M2091">
        <v>51.315182885841701</v>
      </c>
      <c r="N2091">
        <v>0.82393472348141406</v>
      </c>
      <c r="O2091">
        <v>39.089121887287</v>
      </c>
      <c r="P2091">
        <v>78.063010501750199</v>
      </c>
    </row>
    <row r="2092" spans="1:17" hidden="1" x14ac:dyDescent="0.3">
      <c r="A2092" t="s">
        <v>4372</v>
      </c>
      <c r="B2092" t="s">
        <v>4373</v>
      </c>
      <c r="C2092" t="str">
        <f>IFERROR(VLOOKUP(Table1[[#This Row],[Ticker]],[1]!Table2[[Symbol]:[Industry]],2,FALSE),"-")</f>
        <v>-</v>
      </c>
      <c r="D2092" t="s">
        <v>138</v>
      </c>
      <c r="E2092">
        <v>334.3196648</v>
      </c>
      <c r="F2092">
        <v>42.96</v>
      </c>
      <c r="G2092">
        <v>-16.804640235070401</v>
      </c>
      <c r="H2092">
        <v>-1.28089560459965</v>
      </c>
      <c r="I2092">
        <v>-42.464695843245401</v>
      </c>
      <c r="J2092">
        <v>-9.5719454951100698</v>
      </c>
      <c r="K2092">
        <v>43.640404102726102</v>
      </c>
      <c r="L2092">
        <v>42.768389849407399</v>
      </c>
      <c r="M2092">
        <v>65.751324247001193</v>
      </c>
      <c r="N2092">
        <v>1.2828793111658701</v>
      </c>
      <c r="O2092">
        <v>46.6480446927374</v>
      </c>
      <c r="P2092">
        <v>34.882260596546303</v>
      </c>
    </row>
    <row r="2093" spans="1:17" hidden="1" x14ac:dyDescent="0.3">
      <c r="A2093" t="s">
        <v>4374</v>
      </c>
      <c r="B2093" t="s">
        <v>4375</v>
      </c>
      <c r="C2093" t="str">
        <f>IFERROR(VLOOKUP(Table1[[#This Row],[Ticker]],[1]!Table2[[Symbol]:[Industry]],2,FALSE),"-")</f>
        <v>-</v>
      </c>
      <c r="D2093" t="s">
        <v>54</v>
      </c>
      <c r="E2093">
        <v>334.18179225</v>
      </c>
      <c r="F2093">
        <v>357.45</v>
      </c>
      <c r="G2093">
        <v>-40.0394326210073</v>
      </c>
      <c r="H2093">
        <v>10.637112751422301</v>
      </c>
      <c r="I2093">
        <v>-4.4941751328875004</v>
      </c>
      <c r="J2093">
        <v>7.8332955320711797</v>
      </c>
      <c r="K2093">
        <v>324.56852030441001</v>
      </c>
      <c r="L2093">
        <v>335.55815705870401</v>
      </c>
      <c r="M2093">
        <v>67.654653377988396</v>
      </c>
      <c r="N2093">
        <v>1.53513935672636</v>
      </c>
      <c r="O2093">
        <v>17.219191495314</v>
      </c>
      <c r="P2093">
        <v>40.176470588235198</v>
      </c>
      <c r="Q2093">
        <v>9.0538097395137004E-2</v>
      </c>
    </row>
    <row r="2094" spans="1:17" hidden="1" x14ac:dyDescent="0.3">
      <c r="A2094" t="s">
        <v>4376</v>
      </c>
      <c r="B2094" t="s">
        <v>4377</v>
      </c>
      <c r="C2094" t="str">
        <f>IFERROR(VLOOKUP(Table1[[#This Row],[Ticker]],[1]!Table2[[Symbol]:[Industry]],2,FALSE),"-")</f>
        <v>-</v>
      </c>
      <c r="D2094" t="s">
        <v>276</v>
      </c>
      <c r="E2094">
        <v>334.05182630000002</v>
      </c>
      <c r="F2094">
        <v>49.73</v>
      </c>
      <c r="G2094">
        <v>21.827797005443099</v>
      </c>
      <c r="H2094">
        <v>-9.7008213072287397</v>
      </c>
      <c r="I2094">
        <v>-12.6172466924248</v>
      </c>
      <c r="J2094">
        <v>-8.3329749068747798</v>
      </c>
      <c r="K2094">
        <v>51.610027402532801</v>
      </c>
      <c r="L2094">
        <v>46.237036748640797</v>
      </c>
      <c r="M2094">
        <v>32.8831137948481</v>
      </c>
      <c r="N2094">
        <v>0.41999322805813799</v>
      </c>
      <c r="O2094">
        <v>32.616127086265799</v>
      </c>
      <c r="P2094">
        <v>65.7114295234921</v>
      </c>
      <c r="Q2094">
        <v>2.2364565015181002E-2</v>
      </c>
    </row>
    <row r="2095" spans="1:17" hidden="1" x14ac:dyDescent="0.3">
      <c r="A2095" t="s">
        <v>4378</v>
      </c>
      <c r="B2095" t="s">
        <v>4379</v>
      </c>
      <c r="C2095" t="str">
        <f>IFERROR(VLOOKUP(Table1[[#This Row],[Ticker]],[1]!Table2[[Symbol]:[Industry]],2,FALSE),"-")</f>
        <v>-</v>
      </c>
      <c r="D2095" t="s">
        <v>195</v>
      </c>
      <c r="E2095">
        <v>332.992365006</v>
      </c>
      <c r="F2095">
        <v>126.87</v>
      </c>
      <c r="G2095">
        <v>-5.2552863044277496</v>
      </c>
      <c r="H2095">
        <v>21.679866302816599</v>
      </c>
      <c r="I2095">
        <v>-9.6879819834990695</v>
      </c>
      <c r="J2095">
        <v>-13.42194549511</v>
      </c>
      <c r="K2095">
        <v>105.325251326234</v>
      </c>
      <c r="L2095">
        <v>104.016251666641</v>
      </c>
      <c r="M2095">
        <v>60.523388728347001</v>
      </c>
      <c r="N2095">
        <v>2.0871633328402099</v>
      </c>
      <c r="O2095">
        <v>46.370300307401202</v>
      </c>
      <c r="P2095">
        <v>73.201365187713293</v>
      </c>
      <c r="Q2095">
        <v>1.053633099805E-3</v>
      </c>
    </row>
    <row r="2096" spans="1:17" hidden="1" x14ac:dyDescent="0.3">
      <c r="A2096" t="s">
        <v>4380</v>
      </c>
      <c r="B2096" t="s">
        <v>4381</v>
      </c>
      <c r="C2096" t="str">
        <f>IFERROR(VLOOKUP(Table1[[#This Row],[Ticker]],[1]!Table2[[Symbol]:[Industry]],2,FALSE),"-")</f>
        <v>-</v>
      </c>
      <c r="D2096" t="s">
        <v>535</v>
      </c>
      <c r="E2096">
        <v>332.85320000000002</v>
      </c>
      <c r="F2096">
        <v>157.9</v>
      </c>
      <c r="G2096">
        <v>895.25876432767495</v>
      </c>
      <c r="H2096">
        <v>60.534292921949103</v>
      </c>
      <c r="I2096">
        <v>178.046000870277</v>
      </c>
      <c r="J2096">
        <v>8.48799380686261</v>
      </c>
      <c r="K2096">
        <v>119.042291029818</v>
      </c>
      <c r="L2096">
        <v>76.950020746524601</v>
      </c>
      <c r="M2096">
        <v>60.275902000560201</v>
      </c>
      <c r="N2096">
        <v>1.1267671869029701</v>
      </c>
      <c r="O2096">
        <v>13.236225459151299</v>
      </c>
      <c r="P2096">
        <v>1303.55555555555</v>
      </c>
    </row>
    <row r="2097" spans="1:17" hidden="1" x14ac:dyDescent="0.3">
      <c r="A2097" t="s">
        <v>4382</v>
      </c>
      <c r="B2097" t="s">
        <v>4383</v>
      </c>
      <c r="C2097" t="str">
        <f>IFERROR(VLOOKUP(Table1[[#This Row],[Ticker]],[1]!Table2[[Symbol]:[Industry]],2,FALSE),"-")</f>
        <v>-</v>
      </c>
      <c r="D2097" t="s">
        <v>365</v>
      </c>
      <c r="E2097">
        <v>332.57658750000002</v>
      </c>
      <c r="F2097">
        <v>158.5</v>
      </c>
      <c r="G2097">
        <v>-65.895870511170301</v>
      </c>
      <c r="H2097">
        <v>0.667871353321701</v>
      </c>
      <c r="I2097">
        <v>-48.790224769952403</v>
      </c>
      <c r="J2097">
        <v>4.3023347352161903</v>
      </c>
      <c r="K2097">
        <v>169.69823613518699</v>
      </c>
      <c r="M2097">
        <v>44.133153166484703</v>
      </c>
      <c r="N2097">
        <v>0.627942945523285</v>
      </c>
      <c r="O2097">
        <v>72.239747634069403</v>
      </c>
      <c r="P2097">
        <v>5.6666666666666599</v>
      </c>
    </row>
    <row r="2098" spans="1:17" hidden="1" x14ac:dyDescent="0.3">
      <c r="A2098" t="s">
        <v>4384</v>
      </c>
      <c r="B2098" t="s">
        <v>4385</v>
      </c>
      <c r="C2098" t="str">
        <f>IFERROR(VLOOKUP(Table1[[#This Row],[Ticker]],[1]!Table2[[Symbol]:[Industry]],2,FALSE),"-")</f>
        <v>-</v>
      </c>
      <c r="D2098" t="s">
        <v>950</v>
      </c>
      <c r="E2098">
        <v>332.05264417500001</v>
      </c>
      <c r="F2098">
        <v>118.65</v>
      </c>
      <c r="G2098">
        <v>122.327196852393</v>
      </c>
      <c r="H2098">
        <v>176.85378542483201</v>
      </c>
      <c r="I2098">
        <v>175.02517163742101</v>
      </c>
      <c r="J2098">
        <v>16.988353070603601</v>
      </c>
      <c r="K2098">
        <v>65.1930112436104</v>
      </c>
      <c r="L2098">
        <v>48.190294753980503</v>
      </c>
      <c r="M2098">
        <v>91.453268814816099</v>
      </c>
      <c r="N2098">
        <v>3.1048217726239602</v>
      </c>
      <c r="O2098">
        <v>4.0033712600084197</v>
      </c>
      <c r="P2098">
        <v>243.91304347825999</v>
      </c>
      <c r="Q2098">
        <v>8.4569965719750007E-2</v>
      </c>
    </row>
    <row r="2099" spans="1:17" hidden="1" x14ac:dyDescent="0.3">
      <c r="A2099" t="s">
        <v>4386</v>
      </c>
      <c r="B2099" t="s">
        <v>4387</v>
      </c>
      <c r="C2099" t="str">
        <f>IFERROR(VLOOKUP(Table1[[#This Row],[Ticker]],[1]!Table2[[Symbol]:[Industry]],2,FALSE),"-")</f>
        <v>-</v>
      </c>
      <c r="D2099" t="s">
        <v>21</v>
      </c>
      <c r="E2099">
        <v>331.58399493100001</v>
      </c>
      <c r="F2099">
        <v>141.19</v>
      </c>
      <c r="G2099">
        <v>46.421589002999603</v>
      </c>
      <c r="H2099">
        <v>-3.9408615233906099</v>
      </c>
      <c r="I2099">
        <v>-5.2638503053628201</v>
      </c>
      <c r="J2099">
        <v>-0.82054884706537901</v>
      </c>
      <c r="K2099">
        <v>144.47522001274299</v>
      </c>
      <c r="L2099">
        <v>125.82936949334599</v>
      </c>
      <c r="M2099">
        <v>39.302757447695903</v>
      </c>
      <c r="N2099">
        <v>0.18307329087004201</v>
      </c>
      <c r="O2099">
        <v>26.297896451589999</v>
      </c>
      <c r="P2099">
        <v>91.573948439619997</v>
      </c>
      <c r="Q2099">
        <v>6.4864043715997993E-2</v>
      </c>
    </row>
    <row r="2100" spans="1:17" hidden="1" x14ac:dyDescent="0.3">
      <c r="A2100" t="s">
        <v>4388</v>
      </c>
      <c r="B2100" t="s">
        <v>4389</v>
      </c>
      <c r="C2100" t="str">
        <f>IFERROR(VLOOKUP(Table1[[#This Row],[Ticker]],[1]!Table2[[Symbol]:[Industry]],2,FALSE),"-")</f>
        <v>-</v>
      </c>
      <c r="D2100" t="s">
        <v>46</v>
      </c>
      <c r="E2100">
        <v>331.35902643999998</v>
      </c>
      <c r="F2100">
        <v>262.60000000000002</v>
      </c>
      <c r="G2100">
        <v>21.506960575871201</v>
      </c>
      <c r="H2100">
        <v>5.9387046866550302</v>
      </c>
      <c r="I2100">
        <v>38.612606317089202</v>
      </c>
      <c r="J2100">
        <v>-10.1087230782974</v>
      </c>
      <c r="K2100">
        <v>252.47577838298699</v>
      </c>
      <c r="M2100">
        <v>46.731043146856798</v>
      </c>
      <c r="N2100">
        <v>0.33039823247292099</v>
      </c>
      <c r="O2100">
        <v>25.285605483625201</v>
      </c>
      <c r="P2100">
        <v>94.879406307977703</v>
      </c>
    </row>
    <row r="2101" spans="1:17" hidden="1" x14ac:dyDescent="0.3">
      <c r="A2101" t="s">
        <v>4390</v>
      </c>
      <c r="B2101" t="s">
        <v>4391</v>
      </c>
      <c r="C2101" t="str">
        <f>IFERROR(VLOOKUP(Table1[[#This Row],[Ticker]],[1]!Table2[[Symbol]:[Industry]],2,FALSE),"-")</f>
        <v>-</v>
      </c>
      <c r="D2101" t="s">
        <v>535</v>
      </c>
      <c r="E2101">
        <v>330.44806299999999</v>
      </c>
      <c r="F2101">
        <v>14.15</v>
      </c>
      <c r="G2101">
        <v>47.697908098477001</v>
      </c>
      <c r="H2101">
        <v>-11.5241273613312</v>
      </c>
      <c r="I2101">
        <v>21.801639506122399</v>
      </c>
      <c r="J2101">
        <v>2.9044904400887299</v>
      </c>
      <c r="K2101">
        <v>13.706105429186399</v>
      </c>
      <c r="L2101">
        <v>11.5846223898314</v>
      </c>
      <c r="M2101">
        <v>61.851621622210999</v>
      </c>
      <c r="N2101">
        <v>0.25505944025955601</v>
      </c>
      <c r="O2101">
        <v>18.021201413427502</v>
      </c>
      <c r="P2101">
        <v>119.37984496124</v>
      </c>
    </row>
    <row r="2102" spans="1:17" hidden="1" x14ac:dyDescent="0.3">
      <c r="A2102" t="s">
        <v>4392</v>
      </c>
      <c r="B2102" t="s">
        <v>4393</v>
      </c>
      <c r="C2102" t="str">
        <f>IFERROR(VLOOKUP(Table1[[#This Row],[Ticker]],[1]!Table2[[Symbol]:[Industry]],2,FALSE),"-")</f>
        <v>-</v>
      </c>
      <c r="D2102" t="s">
        <v>257</v>
      </c>
      <c r="E2102">
        <v>330.16882387999999</v>
      </c>
      <c r="F2102">
        <v>1381.3</v>
      </c>
      <c r="G2102">
        <v>-0.53665368267174696</v>
      </c>
      <c r="H2102">
        <v>-0.15044948330023999</v>
      </c>
      <c r="I2102">
        <v>-36.200054086012898</v>
      </c>
      <c r="J2102">
        <v>-8.3228415524577599</v>
      </c>
      <c r="K2102">
        <v>1411.8847022350999</v>
      </c>
      <c r="L2102">
        <v>1471.83994321928</v>
      </c>
      <c r="M2102">
        <v>61.777412792389299</v>
      </c>
      <c r="N2102">
        <v>0.946564424388184</v>
      </c>
      <c r="O2102">
        <v>66.509809599652499</v>
      </c>
      <c r="P2102">
        <v>31.589978088977698</v>
      </c>
      <c r="Q2102">
        <v>0.177152204608853</v>
      </c>
    </row>
    <row r="2103" spans="1:17" hidden="1" x14ac:dyDescent="0.3">
      <c r="A2103" t="s">
        <v>4394</v>
      </c>
      <c r="B2103" t="s">
        <v>4395</v>
      </c>
      <c r="C2103" t="str">
        <f>IFERROR(VLOOKUP(Table1[[#This Row],[Ticker]],[1]!Table2[[Symbol]:[Industry]],2,FALSE),"-")</f>
        <v>-</v>
      </c>
      <c r="D2103" t="s">
        <v>21</v>
      </c>
      <c r="E2103">
        <v>329.82480685799999</v>
      </c>
      <c r="F2103">
        <v>227.21</v>
      </c>
      <c r="G2103">
        <v>103.56905044258799</v>
      </c>
      <c r="H2103">
        <v>27.293053569065101</v>
      </c>
      <c r="I2103">
        <v>25.6669464586776</v>
      </c>
      <c r="J2103">
        <v>-2.0964443815243401</v>
      </c>
      <c r="K2103">
        <v>198.13765732233301</v>
      </c>
      <c r="L2103">
        <v>171.366903213988</v>
      </c>
      <c r="M2103">
        <v>57.838091443326697</v>
      </c>
      <c r="N2103">
        <v>2.4679485440635598</v>
      </c>
      <c r="O2103">
        <v>13.414902513093599</v>
      </c>
      <c r="P2103">
        <v>133.63496143958801</v>
      </c>
      <c r="Q2103">
        <v>0.116310461090512</v>
      </c>
    </row>
    <row r="2104" spans="1:17" hidden="1" x14ac:dyDescent="0.3">
      <c r="A2104" t="s">
        <v>4396</v>
      </c>
      <c r="B2104" t="s">
        <v>4397</v>
      </c>
      <c r="C2104" t="str">
        <f>IFERROR(VLOOKUP(Table1[[#This Row],[Ticker]],[1]!Table2[[Symbol]:[Industry]],2,FALSE),"-")</f>
        <v>-</v>
      </c>
      <c r="D2104" t="s">
        <v>2686</v>
      </c>
      <c r="E2104">
        <v>328.92925500000001</v>
      </c>
      <c r="F2104">
        <v>202.5</v>
      </c>
      <c r="G2104">
        <v>54.865595852314698</v>
      </c>
      <c r="H2104">
        <v>26.0910270910266</v>
      </c>
      <c r="I2104">
        <v>21.145695009118299</v>
      </c>
      <c r="J2104">
        <v>12.9571807184821</v>
      </c>
      <c r="K2104">
        <v>193.704494069969</v>
      </c>
      <c r="L2104">
        <v>159.12996681030501</v>
      </c>
      <c r="M2104">
        <v>40.610405417453599</v>
      </c>
      <c r="N2104">
        <v>0.573189522342064</v>
      </c>
      <c r="O2104">
        <v>34.814814814814802</v>
      </c>
      <c r="P2104">
        <v>84.931506849314999</v>
      </c>
      <c r="Q2104">
        <v>0.15837152561031601</v>
      </c>
    </row>
    <row r="2105" spans="1:17" hidden="1" x14ac:dyDescent="0.3">
      <c r="A2105" t="s">
        <v>4398</v>
      </c>
      <c r="B2105" t="s">
        <v>4399</v>
      </c>
      <c r="C2105" t="str">
        <f>IFERROR(VLOOKUP(Table1[[#This Row],[Ticker]],[1]!Table2[[Symbol]:[Industry]],2,FALSE),"-")</f>
        <v>-</v>
      </c>
      <c r="D2105" t="s">
        <v>138</v>
      </c>
      <c r="E2105">
        <v>328.6139604</v>
      </c>
      <c r="F2105">
        <v>313.5</v>
      </c>
      <c r="G2105">
        <v>4.08043046641433</v>
      </c>
      <c r="H2105">
        <v>10.869057484708501</v>
      </c>
      <c r="I2105">
        <v>4.0610113399623202</v>
      </c>
      <c r="J2105">
        <v>-4.4987367723686402</v>
      </c>
      <c r="K2105">
        <v>292.29708134187098</v>
      </c>
      <c r="L2105">
        <v>269.59145458184003</v>
      </c>
      <c r="M2105">
        <v>62.937213385834603</v>
      </c>
      <c r="N2105">
        <v>1.1620553359683701</v>
      </c>
      <c r="O2105">
        <v>3.6682615629983899</v>
      </c>
      <c r="P2105">
        <v>58.975659229208901</v>
      </c>
      <c r="Q2105">
        <v>6.6832466340658994E-2</v>
      </c>
    </row>
    <row r="2106" spans="1:17" hidden="1" x14ac:dyDescent="0.3">
      <c r="A2106" t="s">
        <v>4400</v>
      </c>
      <c r="B2106" t="s">
        <v>4401</v>
      </c>
      <c r="C2106" t="str">
        <f>IFERROR(VLOOKUP(Table1[[#This Row],[Ticker]],[1]!Table2[[Symbol]:[Industry]],2,FALSE),"-")</f>
        <v>-</v>
      </c>
      <c r="D2106" t="s">
        <v>1406</v>
      </c>
      <c r="E2106">
        <v>328.49696060000002</v>
      </c>
      <c r="F2106">
        <v>249.4</v>
      </c>
      <c r="G2106">
        <v>58.160504097339299</v>
      </c>
      <c r="H2106">
        <v>-18.2560232045014</v>
      </c>
      <c r="I2106">
        <v>-42.766063173035299</v>
      </c>
      <c r="J2106">
        <v>-5.6867359952066199</v>
      </c>
      <c r="K2106">
        <v>300.45366945957198</v>
      </c>
      <c r="L2106">
        <v>287.70949156010403</v>
      </c>
      <c r="M2106">
        <v>24.753589237294101</v>
      </c>
      <c r="N2106">
        <v>3.3136084303694799</v>
      </c>
      <c r="O2106">
        <v>82.397754611066503</v>
      </c>
      <c r="P2106">
        <v>162.38821672803701</v>
      </c>
      <c r="Q2106">
        <v>0.13144120477311799</v>
      </c>
    </row>
    <row r="2107" spans="1:17" hidden="1" x14ac:dyDescent="0.3">
      <c r="A2107" t="s">
        <v>4402</v>
      </c>
      <c r="B2107" t="s">
        <v>4403</v>
      </c>
      <c r="C2107" t="str">
        <f>IFERROR(VLOOKUP(Table1[[#This Row],[Ticker]],[1]!Table2[[Symbol]:[Industry]],2,FALSE),"-")</f>
        <v>-</v>
      </c>
      <c r="D2107" t="s">
        <v>3055</v>
      </c>
      <c r="E2107">
        <v>327.846</v>
      </c>
      <c r="F2107">
        <v>324.60000000000002</v>
      </c>
      <c r="G2107">
        <v>16.447291440372702</v>
      </c>
      <c r="H2107">
        <v>-11.3826472446754</v>
      </c>
      <c r="I2107">
        <v>-25.088040025679401</v>
      </c>
      <c r="J2107">
        <v>-4.8143697375343297</v>
      </c>
      <c r="K2107">
        <v>329.98023263277702</v>
      </c>
      <c r="L2107">
        <v>312.16536653748398</v>
      </c>
      <c r="M2107">
        <v>51.084197070286699</v>
      </c>
      <c r="N2107">
        <v>0.887521557853715</v>
      </c>
      <c r="O2107">
        <v>24.753542821934602</v>
      </c>
      <c r="P2107">
        <v>54.4978581627796</v>
      </c>
      <c r="Q2107">
        <v>0.235583000640744</v>
      </c>
    </row>
    <row r="2108" spans="1:17" hidden="1" x14ac:dyDescent="0.3">
      <c r="A2108" t="s">
        <v>4404</v>
      </c>
      <c r="B2108" t="s">
        <v>4405</v>
      </c>
      <c r="C2108" t="str">
        <f>IFERROR(VLOOKUP(Table1[[#This Row],[Ticker]],[1]!Table2[[Symbol]:[Industry]],2,FALSE),"-")</f>
        <v>-</v>
      </c>
      <c r="D2108" t="s">
        <v>138</v>
      </c>
      <c r="E2108">
        <v>327.11423500000001</v>
      </c>
      <c r="F2108">
        <v>188.62</v>
      </c>
      <c r="G2108">
        <v>-28.081590910490402</v>
      </c>
      <c r="H2108">
        <v>3.8719585172419202</v>
      </c>
      <c r="I2108">
        <v>-23.077015315348699</v>
      </c>
      <c r="J2108">
        <v>7.0804985811119501</v>
      </c>
      <c r="K2108">
        <v>182.11216355898301</v>
      </c>
      <c r="L2108">
        <v>186.75861836737701</v>
      </c>
      <c r="M2108">
        <v>54.251445605795801</v>
      </c>
      <c r="N2108">
        <v>2.4447963418347101</v>
      </c>
      <c r="O2108">
        <v>26.6832785494645</v>
      </c>
      <c r="P2108">
        <v>16.396174020364001</v>
      </c>
      <c r="Q2108">
        <v>-4.1655047053093003E-2</v>
      </c>
    </row>
    <row r="2109" spans="1:17" hidden="1" x14ac:dyDescent="0.3">
      <c r="A2109" t="s">
        <v>4406</v>
      </c>
      <c r="B2109" t="s">
        <v>4407</v>
      </c>
      <c r="C2109" t="str">
        <f>IFERROR(VLOOKUP(Table1[[#This Row],[Ticker]],[1]!Table2[[Symbol]:[Industry]],2,FALSE),"-")</f>
        <v>-</v>
      </c>
      <c r="D2109" t="s">
        <v>706</v>
      </c>
      <c r="E2109">
        <v>326.61377884799998</v>
      </c>
      <c r="F2109">
        <v>22.14</v>
      </c>
      <c r="G2109">
        <v>37.028428625641197</v>
      </c>
      <c r="H2109">
        <v>0.1217817974408</v>
      </c>
      <c r="I2109">
        <v>1.75476065095339</v>
      </c>
      <c r="J2109">
        <v>-6.9912280063208403</v>
      </c>
      <c r="K2109">
        <v>20.972588131659901</v>
      </c>
      <c r="L2109">
        <v>19.283449378855899</v>
      </c>
      <c r="M2109">
        <v>57.037243883369598</v>
      </c>
      <c r="N2109">
        <v>2.66076235710061</v>
      </c>
      <c r="O2109">
        <v>14.498644986449801</v>
      </c>
      <c r="P2109">
        <v>70.307692307692307</v>
      </c>
      <c r="Q2109">
        <v>5.3209317384410003E-3</v>
      </c>
    </row>
    <row r="2110" spans="1:17" hidden="1" x14ac:dyDescent="0.3">
      <c r="A2110" t="s">
        <v>4408</v>
      </c>
      <c r="B2110" t="s">
        <v>4409</v>
      </c>
      <c r="C2110" t="str">
        <f>IFERROR(VLOOKUP(Table1[[#This Row],[Ticker]],[1]!Table2[[Symbol]:[Industry]],2,FALSE),"-")</f>
        <v>-</v>
      </c>
      <c r="D2110" t="s">
        <v>185</v>
      </c>
      <c r="E2110">
        <v>326.60173049999997</v>
      </c>
      <c r="F2110">
        <v>4.25</v>
      </c>
      <c r="G2110">
        <v>-98.561092613012093</v>
      </c>
      <c r="H2110">
        <v>2.9068419415569902</v>
      </c>
      <c r="I2110">
        <v>-72.251452995245899</v>
      </c>
      <c r="J2110">
        <v>-7.1643824698999996</v>
      </c>
      <c r="K2110">
        <v>4.7174566712549897</v>
      </c>
      <c r="L2110">
        <v>7.3850559635600099</v>
      </c>
      <c r="M2110">
        <v>44.869965389665303</v>
      </c>
      <c r="N2110">
        <v>1.83243789830306</v>
      </c>
      <c r="O2110">
        <v>245.64705882352899</v>
      </c>
      <c r="P2110">
        <v>15.489130434782499</v>
      </c>
      <c r="Q2110">
        <v>0.133364976241786</v>
      </c>
    </row>
    <row r="2111" spans="1:17" hidden="1" x14ac:dyDescent="0.3">
      <c r="A2111" t="s">
        <v>4410</v>
      </c>
      <c r="B2111" t="s">
        <v>4411</v>
      </c>
      <c r="C2111" t="str">
        <f>IFERROR(VLOOKUP(Table1[[#This Row],[Ticker]],[1]!Table2[[Symbol]:[Industry]],2,FALSE),"-")</f>
        <v>-</v>
      </c>
      <c r="D2111" t="s">
        <v>357</v>
      </c>
      <c r="E2111">
        <v>326.31873818299999</v>
      </c>
      <c r="F2111">
        <v>78.77</v>
      </c>
      <c r="G2111">
        <v>-39.577685839045103</v>
      </c>
      <c r="H2111">
        <v>-12.246901373950999</v>
      </c>
      <c r="I2111">
        <v>-13.878504249493</v>
      </c>
      <c r="J2111">
        <v>-2.0469454951100801</v>
      </c>
      <c r="K2111">
        <v>81.988189973501306</v>
      </c>
      <c r="L2111">
        <v>79.494396095537795</v>
      </c>
      <c r="M2111">
        <v>35.920825467994597</v>
      </c>
      <c r="N2111">
        <v>0.32840151806610601</v>
      </c>
      <c r="O2111">
        <v>33.312174685794098</v>
      </c>
      <c r="P2111">
        <v>21.184615384615299</v>
      </c>
      <c r="Q2111">
        <v>-8.1978960509174997E-2</v>
      </c>
    </row>
    <row r="2112" spans="1:17" hidden="1" x14ac:dyDescent="0.3">
      <c r="A2112" t="s">
        <v>4412</v>
      </c>
      <c r="B2112" t="s">
        <v>4413</v>
      </c>
      <c r="C2112" t="str">
        <f>IFERROR(VLOOKUP(Table1[[#This Row],[Ticker]],[1]!Table2[[Symbol]:[Industry]],2,FALSE),"-")</f>
        <v>-</v>
      </c>
      <c r="D2112" t="s">
        <v>138</v>
      </c>
      <c r="E2112">
        <v>325.966647104</v>
      </c>
      <c r="F2112">
        <v>87.68</v>
      </c>
      <c r="G2112">
        <v>-16.505491362237901</v>
      </c>
      <c r="H2112">
        <v>49.413704686655002</v>
      </c>
      <c r="I2112">
        <v>40.219329433246202</v>
      </c>
      <c r="J2112">
        <v>-1.7093174434973601E-2</v>
      </c>
      <c r="K2112">
        <v>72.662664039887204</v>
      </c>
      <c r="L2112">
        <v>67.198732861501796</v>
      </c>
      <c r="M2112">
        <v>56.629150404461399</v>
      </c>
      <c r="N2112">
        <v>2.1333134500103599</v>
      </c>
      <c r="O2112">
        <v>12.283302919707999</v>
      </c>
      <c r="P2112">
        <v>109.81095955970299</v>
      </c>
      <c r="Q2112">
        <v>0.11995605851748201</v>
      </c>
    </row>
    <row r="2113" spans="1:17" hidden="1" x14ac:dyDescent="0.3">
      <c r="A2113" t="s">
        <v>4414</v>
      </c>
      <c r="B2113" t="s">
        <v>4415</v>
      </c>
      <c r="C2113" t="str">
        <f>IFERROR(VLOOKUP(Table1[[#This Row],[Ticker]],[1]!Table2[[Symbol]:[Industry]],2,FALSE),"-")</f>
        <v>-</v>
      </c>
      <c r="D2113" t="s">
        <v>276</v>
      </c>
      <c r="E2113">
        <v>325.86852420000002</v>
      </c>
      <c r="F2113">
        <v>220.05</v>
      </c>
      <c r="G2113">
        <v>-65.778111814279896</v>
      </c>
      <c r="H2113">
        <v>5.8469416808746901</v>
      </c>
      <c r="I2113">
        <v>-38.794441191070497</v>
      </c>
      <c r="J2113">
        <v>-5.5613071972377401</v>
      </c>
      <c r="K2113">
        <v>225.13740312291199</v>
      </c>
      <c r="L2113">
        <v>256.93392151737902</v>
      </c>
      <c r="M2113">
        <v>48.668773933450197</v>
      </c>
      <c r="N2113">
        <v>1.5143317783588299</v>
      </c>
      <c r="O2113">
        <v>61.326971142921998</v>
      </c>
      <c r="P2113">
        <v>14.3116883116883</v>
      </c>
      <c r="Q2113">
        <v>4.2102122488827998E-2</v>
      </c>
    </row>
    <row r="2114" spans="1:17" hidden="1" x14ac:dyDescent="0.3">
      <c r="A2114" t="s">
        <v>4416</v>
      </c>
      <c r="B2114" t="s">
        <v>4417</v>
      </c>
      <c r="C2114" t="str">
        <f>IFERROR(VLOOKUP(Table1[[#This Row],[Ticker]],[1]!Table2[[Symbol]:[Industry]],2,FALSE),"-")</f>
        <v>-</v>
      </c>
      <c r="D2114" t="s">
        <v>231</v>
      </c>
      <c r="E2114">
        <v>325.77309000000002</v>
      </c>
      <c r="F2114">
        <v>101.82</v>
      </c>
      <c r="G2114">
        <v>7.2503398458856996</v>
      </c>
      <c r="H2114">
        <v>-6.1616741012237402</v>
      </c>
      <c r="I2114">
        <v>-10.4225009053291</v>
      </c>
      <c r="J2114">
        <v>-7.5241530718452596</v>
      </c>
      <c r="K2114">
        <v>105.91234679030499</v>
      </c>
      <c r="L2114">
        <v>98.340401648008495</v>
      </c>
      <c r="M2114">
        <v>45.810090521836102</v>
      </c>
      <c r="N2114">
        <v>0.678719605761261</v>
      </c>
      <c r="O2114">
        <v>26.586132390492999</v>
      </c>
      <c r="P2114">
        <v>61.619047619047599</v>
      </c>
      <c r="Q2114">
        <v>6.4678607774576E-2</v>
      </c>
    </row>
    <row r="2115" spans="1:17" hidden="1" x14ac:dyDescent="0.3">
      <c r="A2115" t="s">
        <v>4418</v>
      </c>
      <c r="B2115" t="s">
        <v>4419</v>
      </c>
      <c r="C2115" t="str">
        <f>IFERROR(VLOOKUP(Table1[[#This Row],[Ticker]],[1]!Table2[[Symbol]:[Industry]],2,FALSE),"-")</f>
        <v>-</v>
      </c>
      <c r="D2115" t="s">
        <v>54</v>
      </c>
      <c r="E2115">
        <v>325.606764</v>
      </c>
      <c r="F2115">
        <v>911.4</v>
      </c>
      <c r="G2115">
        <v>206.865697136086</v>
      </c>
      <c r="H2115">
        <v>22.2283633211931</v>
      </c>
      <c r="I2115">
        <v>141.62074033080901</v>
      </c>
      <c r="J2115">
        <v>1.23828552799222</v>
      </c>
      <c r="K2115">
        <v>743.29111937802895</v>
      </c>
      <c r="L2115">
        <v>536.923421895606</v>
      </c>
      <c r="M2115">
        <v>73.490696893194595</v>
      </c>
      <c r="N2115">
        <v>1.9040202889094</v>
      </c>
      <c r="O2115">
        <v>3.13802940531051</v>
      </c>
      <c r="P2115">
        <v>247.862595419847</v>
      </c>
      <c r="Q2115">
        <v>7.5856873867458999E-2</v>
      </c>
    </row>
    <row r="2116" spans="1:17" hidden="1" x14ac:dyDescent="0.3">
      <c r="A2116" t="s">
        <v>4420</v>
      </c>
      <c r="B2116" t="s">
        <v>4421</v>
      </c>
      <c r="C2116" t="str">
        <f>IFERROR(VLOOKUP(Table1[[#This Row],[Ticker]],[1]!Table2[[Symbol]:[Industry]],2,FALSE),"-")</f>
        <v>-</v>
      </c>
      <c r="D2116" t="s">
        <v>365</v>
      </c>
      <c r="E2116">
        <v>325.10324000000003</v>
      </c>
      <c r="F2116">
        <v>88.7</v>
      </c>
      <c r="G2116">
        <v>36.977403503941296</v>
      </c>
      <c r="H2116">
        <v>4.7435292480585396</v>
      </c>
      <c r="I2116">
        <v>-27.2183609541873</v>
      </c>
      <c r="J2116">
        <v>-12.1672668768328</v>
      </c>
      <c r="K2116">
        <v>80.8036650476011</v>
      </c>
      <c r="L2116">
        <v>76.745142016784101</v>
      </c>
      <c r="M2116">
        <v>57.328884754934002</v>
      </c>
      <c r="N2116">
        <v>1.40643877619961</v>
      </c>
      <c r="O2116">
        <v>45.997745208568197</v>
      </c>
      <c r="P2116">
        <v>71.677419354838705</v>
      </c>
      <c r="Q2116">
        <v>3.8337005619623998E-2</v>
      </c>
    </row>
    <row r="2117" spans="1:17" hidden="1" x14ac:dyDescent="0.3">
      <c r="A2117" t="s">
        <v>4422</v>
      </c>
      <c r="B2117" t="s">
        <v>4423</v>
      </c>
      <c r="C2117" t="str">
        <f>IFERROR(VLOOKUP(Table1[[#This Row],[Ticker]],[1]!Table2[[Symbol]:[Industry]],2,FALSE),"-")</f>
        <v>-</v>
      </c>
      <c r="D2117" t="s">
        <v>415</v>
      </c>
      <c r="E2117">
        <v>324.24984886799899</v>
      </c>
      <c r="F2117">
        <v>129.49</v>
      </c>
      <c r="G2117">
        <v>52.314370693140503</v>
      </c>
      <c r="H2117">
        <v>30.230879173756399</v>
      </c>
      <c r="I2117">
        <v>11.6691861397903</v>
      </c>
      <c r="J2117">
        <v>36.254370294363603</v>
      </c>
      <c r="K2117">
        <v>101.12250661758701</v>
      </c>
      <c r="L2117">
        <v>93.9800524406553</v>
      </c>
      <c r="M2117">
        <v>88.829392305069405</v>
      </c>
      <c r="N2117">
        <v>3.12177688781984</v>
      </c>
      <c r="O2117">
        <v>4.0929801529075496</v>
      </c>
      <c r="P2117">
        <v>88.898614150255298</v>
      </c>
      <c r="Q2117">
        <v>3.0506053475629999E-2</v>
      </c>
    </row>
    <row r="2118" spans="1:17" hidden="1" x14ac:dyDescent="0.3">
      <c r="A2118" t="s">
        <v>4424</v>
      </c>
      <c r="B2118" t="s">
        <v>4425</v>
      </c>
      <c r="C2118" t="str">
        <f>IFERROR(VLOOKUP(Table1[[#This Row],[Ticker]],[1]!Table2[[Symbol]:[Industry]],2,FALSE),"-")</f>
        <v>-</v>
      </c>
      <c r="D2118" t="s">
        <v>21</v>
      </c>
      <c r="E2118">
        <v>323.30095906499997</v>
      </c>
      <c r="F2118">
        <v>9.9499999999999993</v>
      </c>
      <c r="G2118">
        <v>44.966740559338398</v>
      </c>
      <c r="H2118">
        <v>25.631605921222899</v>
      </c>
      <c r="I2118">
        <v>-12.3573860902231</v>
      </c>
      <c r="J2118">
        <v>-8.0737408272465299</v>
      </c>
      <c r="K2118">
        <v>8.2082397481893992</v>
      </c>
      <c r="L2118">
        <v>7.9253058725120402</v>
      </c>
      <c r="M2118">
        <v>61.8765087761914</v>
      </c>
      <c r="N2118">
        <v>4.32724043743909</v>
      </c>
      <c r="O2118">
        <v>18.444799485884101</v>
      </c>
      <c r="P2118">
        <v>75.032651556338706</v>
      </c>
      <c r="Q2118">
        <v>3.1774447089273003E-2</v>
      </c>
    </row>
    <row r="2119" spans="1:17" hidden="1" x14ac:dyDescent="0.3">
      <c r="A2119" t="s">
        <v>4426</v>
      </c>
      <c r="B2119" t="s">
        <v>4427</v>
      </c>
      <c r="C2119" t="str">
        <f>IFERROR(VLOOKUP(Table1[[#This Row],[Ticker]],[1]!Table2[[Symbol]:[Industry]],2,FALSE),"-")</f>
        <v>-</v>
      </c>
      <c r="D2119" t="s">
        <v>298</v>
      </c>
      <c r="E2119">
        <v>322.935519</v>
      </c>
      <c r="F2119">
        <v>161.44999999999999</v>
      </c>
      <c r="G2119">
        <v>30.4285290347709</v>
      </c>
      <c r="H2119">
        <v>-5.0725219559007098</v>
      </c>
      <c r="I2119">
        <v>32.950263438298002</v>
      </c>
      <c r="J2119">
        <v>3.2969865437248602</v>
      </c>
      <c r="K2119">
        <v>151.29525704337601</v>
      </c>
      <c r="L2119">
        <v>129.30157192567299</v>
      </c>
      <c r="M2119">
        <v>58.120083249820098</v>
      </c>
      <c r="N2119">
        <v>0.599859408125341</v>
      </c>
      <c r="O2119">
        <v>5.91514400743264</v>
      </c>
      <c r="P2119">
        <v>90.501474926253593</v>
      </c>
      <c r="Q2119">
        <v>2.1909057405643001E-2</v>
      </c>
    </row>
    <row r="2120" spans="1:17" hidden="1" x14ac:dyDescent="0.3">
      <c r="A2120" t="s">
        <v>4428</v>
      </c>
      <c r="B2120" t="s">
        <v>4429</v>
      </c>
      <c r="C2120" t="str">
        <f>IFERROR(VLOOKUP(Table1[[#This Row],[Ticker]],[1]!Table2[[Symbol]:[Industry]],2,FALSE),"-")</f>
        <v>-</v>
      </c>
      <c r="D2120" t="s">
        <v>4430</v>
      </c>
      <c r="E2120">
        <v>322.36995331200001</v>
      </c>
      <c r="F2120">
        <v>23.56</v>
      </c>
      <c r="G2120">
        <v>-19.9895988960814</v>
      </c>
      <c r="H2120">
        <v>-28.926433380406099</v>
      </c>
      <c r="I2120">
        <v>-61.909344345706501</v>
      </c>
      <c r="J2120">
        <v>-21.4637245574093</v>
      </c>
      <c r="K2120">
        <v>35.441937288539201</v>
      </c>
      <c r="L2120">
        <v>37.563027930945402</v>
      </c>
      <c r="M2120">
        <v>11.687663214899301</v>
      </c>
      <c r="N2120">
        <v>1.0774788969614899</v>
      </c>
      <c r="O2120">
        <v>141.51103565365</v>
      </c>
      <c r="P2120">
        <v>10.0763121009188</v>
      </c>
      <c r="Q2120">
        <v>0.241128569217891</v>
      </c>
    </row>
    <row r="2121" spans="1:17" hidden="1" x14ac:dyDescent="0.3">
      <c r="A2121" t="s">
        <v>4431</v>
      </c>
      <c r="B2121" t="s">
        <v>4432</v>
      </c>
      <c r="C2121" t="str">
        <f>IFERROR(VLOOKUP(Table1[[#This Row],[Ticker]],[1]!Table2[[Symbol]:[Industry]],2,FALSE),"-")</f>
        <v>-</v>
      </c>
      <c r="D2121" t="s">
        <v>627</v>
      </c>
      <c r="E2121">
        <v>321.64549199999999</v>
      </c>
      <c r="F2121">
        <v>77.489999999999995</v>
      </c>
      <c r="G2121">
        <v>-6.8703625073341801</v>
      </c>
      <c r="H2121">
        <v>-2.14077927159776</v>
      </c>
      <c r="I2121">
        <v>-13.8681936445291</v>
      </c>
      <c r="J2121">
        <v>-1.88879297436981</v>
      </c>
      <c r="K2121">
        <v>75.999783059473799</v>
      </c>
      <c r="L2121">
        <v>72.980378201982106</v>
      </c>
      <c r="M2121">
        <v>47.632978015597303</v>
      </c>
      <c r="N2121">
        <v>1.2958328479116099</v>
      </c>
      <c r="O2121">
        <v>31.6298877274487</v>
      </c>
      <c r="P2121">
        <v>29.365609348914798</v>
      </c>
      <c r="Q2121">
        <v>-3.1762919457619999E-3</v>
      </c>
    </row>
    <row r="2122" spans="1:17" hidden="1" x14ac:dyDescent="0.3">
      <c r="A2122" t="s">
        <v>4433</v>
      </c>
      <c r="B2122" t="s">
        <v>4434</v>
      </c>
      <c r="C2122" t="str">
        <f>IFERROR(VLOOKUP(Table1[[#This Row],[Ticker]],[1]!Table2[[Symbol]:[Industry]],2,FALSE),"-")</f>
        <v>-</v>
      </c>
      <c r="D2122" t="s">
        <v>1670</v>
      </c>
      <c r="E2122">
        <v>319.171027199999</v>
      </c>
      <c r="F2122">
        <v>60.68</v>
      </c>
      <c r="G2122">
        <v>-10.452270153318</v>
      </c>
      <c r="H2122">
        <v>-0.76637158972154196</v>
      </c>
      <c r="I2122">
        <v>-0.29780703075450798</v>
      </c>
      <c r="J2122">
        <v>-0.89060688647175901</v>
      </c>
      <c r="K2122">
        <v>60.597023602157101</v>
      </c>
      <c r="L2122">
        <v>57.907363773043997</v>
      </c>
      <c r="M2122">
        <v>55.8285238094657</v>
      </c>
      <c r="N2122">
        <v>0.68451866959135399</v>
      </c>
      <c r="O2122">
        <v>6.9545154911008602</v>
      </c>
      <c r="P2122">
        <v>27.720479898968598</v>
      </c>
      <c r="Q2122">
        <v>-2.0749357399728999E-2</v>
      </c>
    </row>
    <row r="2123" spans="1:17" hidden="1" x14ac:dyDescent="0.3">
      <c r="A2123" t="s">
        <v>4435</v>
      </c>
      <c r="B2123" t="s">
        <v>4436</v>
      </c>
      <c r="C2123" t="str">
        <f>IFERROR(VLOOKUP(Table1[[#This Row],[Ticker]],[1]!Table2[[Symbol]:[Industry]],2,FALSE),"-")</f>
        <v>-</v>
      </c>
      <c r="D2123" t="s">
        <v>410</v>
      </c>
      <c r="E2123">
        <v>318.35604174399998</v>
      </c>
      <c r="F2123">
        <v>33.130000000000003</v>
      </c>
      <c r="G2123">
        <v>24.747173115149199</v>
      </c>
      <c r="H2123">
        <v>-9.0006631294368997</v>
      </c>
      <c r="I2123">
        <v>-15.3755818979031</v>
      </c>
      <c r="J2123">
        <v>-7.0246575952491597</v>
      </c>
      <c r="K2123">
        <v>33.148747037017301</v>
      </c>
      <c r="L2123">
        <v>28.973630278494699</v>
      </c>
      <c r="M2123">
        <v>29.779131203109799</v>
      </c>
      <c r="N2123">
        <v>0.12042832752207699</v>
      </c>
      <c r="O2123">
        <v>34.138243284032498</v>
      </c>
      <c r="P2123">
        <v>73.455497382198899</v>
      </c>
      <c r="Q2123">
        <v>6.2416959859205E-2</v>
      </c>
    </row>
    <row r="2124" spans="1:17" hidden="1" x14ac:dyDescent="0.3">
      <c r="A2124" t="s">
        <v>4437</v>
      </c>
      <c r="B2124" t="s">
        <v>4438</v>
      </c>
      <c r="C2124" t="str">
        <f>IFERROR(VLOOKUP(Table1[[#This Row],[Ticker]],[1]!Table2[[Symbol]:[Industry]],2,FALSE),"-")</f>
        <v>-</v>
      </c>
      <c r="D2124" t="s">
        <v>950</v>
      </c>
      <c r="E2124">
        <v>316.909030685</v>
      </c>
      <c r="F2124">
        <v>989.95</v>
      </c>
      <c r="G2124">
        <v>-12.921527874336901</v>
      </c>
      <c r="H2124">
        <v>-16.266628028904002</v>
      </c>
      <c r="I2124">
        <v>8.9547593747595098</v>
      </c>
      <c r="J2124">
        <v>-3.7533256319253798</v>
      </c>
      <c r="K2124">
        <v>1013.14095664195</v>
      </c>
      <c r="L2124">
        <v>944.01983073909696</v>
      </c>
      <c r="M2124">
        <v>50.474358900961597</v>
      </c>
      <c r="N2124">
        <v>0.53607869803922503</v>
      </c>
      <c r="O2124">
        <v>40.108086266983101</v>
      </c>
      <c r="P2124">
        <v>31.9933333333333</v>
      </c>
      <c r="Q2124">
        <v>-7.3148467018900001E-2</v>
      </c>
    </row>
    <row r="2125" spans="1:17" hidden="1" x14ac:dyDescent="0.3">
      <c r="A2125" t="s">
        <v>4439</v>
      </c>
      <c r="B2125" t="s">
        <v>4440</v>
      </c>
      <c r="C2125" t="str">
        <f>IFERROR(VLOOKUP(Table1[[#This Row],[Ticker]],[1]!Table2[[Symbol]:[Industry]],2,FALSE),"-")</f>
        <v>-</v>
      </c>
      <c r="D2125" t="s">
        <v>231</v>
      </c>
      <c r="E2125">
        <v>316.868609034999</v>
      </c>
      <c r="F2125">
        <v>165.77</v>
      </c>
      <c r="G2125">
        <v>-9.2863117255977503</v>
      </c>
      <c r="H2125">
        <v>4.6195060632528797</v>
      </c>
      <c r="I2125">
        <v>4.6071106307424703</v>
      </c>
      <c r="J2125">
        <v>-8.1357980198228699</v>
      </c>
      <c r="K2125">
        <v>159.77032487532199</v>
      </c>
      <c r="L2125">
        <v>137.34731176187</v>
      </c>
      <c r="M2125">
        <v>36.6150746471613</v>
      </c>
      <c r="N2125">
        <v>1.35667281841871</v>
      </c>
      <c r="O2125">
        <v>18.2361102732701</v>
      </c>
      <c r="P2125">
        <v>56.3130598774163</v>
      </c>
      <c r="Q2125">
        <v>4.7305564226186002E-2</v>
      </c>
    </row>
    <row r="2126" spans="1:17" hidden="1" x14ac:dyDescent="0.3">
      <c r="A2126" t="s">
        <v>4441</v>
      </c>
      <c r="B2126" t="s">
        <v>4442</v>
      </c>
      <c r="C2126" t="str">
        <f>IFERROR(VLOOKUP(Table1[[#This Row],[Ticker]],[1]!Table2[[Symbol]:[Industry]],2,FALSE),"-")</f>
        <v>-</v>
      </c>
      <c r="D2126" t="s">
        <v>257</v>
      </c>
      <c r="E2126">
        <v>316.51155</v>
      </c>
      <c r="F2126">
        <v>310</v>
      </c>
      <c r="G2126">
        <v>106.575310377045</v>
      </c>
      <c r="H2126">
        <v>0.99124091853909901</v>
      </c>
      <c r="I2126">
        <v>60.224092286116999</v>
      </c>
      <c r="J2126">
        <v>-1.07194549511008</v>
      </c>
      <c r="K2126">
        <v>261.49342196683102</v>
      </c>
      <c r="L2126">
        <v>197.41659524387501</v>
      </c>
      <c r="M2126">
        <v>83.422356529654706</v>
      </c>
      <c r="N2126">
        <v>0.59512195121951195</v>
      </c>
      <c r="O2126">
        <v>0</v>
      </c>
      <c r="P2126">
        <v>222.245322245322</v>
      </c>
    </row>
    <row r="2127" spans="1:17" hidden="1" x14ac:dyDescent="0.3">
      <c r="A2127" t="s">
        <v>4443</v>
      </c>
      <c r="B2127" t="s">
        <v>4444</v>
      </c>
      <c r="C2127" t="str">
        <f>IFERROR(VLOOKUP(Table1[[#This Row],[Ticker]],[1]!Table2[[Symbol]:[Industry]],2,FALSE),"-")</f>
        <v>-</v>
      </c>
      <c r="D2127" t="s">
        <v>21</v>
      </c>
      <c r="E2127">
        <v>315.95470930800002</v>
      </c>
      <c r="F2127">
        <v>140.52000000000001</v>
      </c>
      <c r="G2127">
        <v>-22.222472777506798</v>
      </c>
      <c r="H2127">
        <v>0.110621906011479</v>
      </c>
      <c r="I2127">
        <v>-7.4251544784635399</v>
      </c>
      <c r="J2127">
        <v>0.82024372381181898</v>
      </c>
      <c r="K2127">
        <v>128.47523283697501</v>
      </c>
      <c r="L2127">
        <v>126.59164438827401</v>
      </c>
      <c r="M2127">
        <v>69.178910678412905</v>
      </c>
      <c r="N2127">
        <v>1.09616981848331</v>
      </c>
      <c r="O2127">
        <v>24.359521776259498</v>
      </c>
      <c r="P2127">
        <v>49.489361702127603</v>
      </c>
      <c r="Q2127">
        <v>0.128623218265803</v>
      </c>
    </row>
    <row r="2128" spans="1:17" hidden="1" x14ac:dyDescent="0.3">
      <c r="A2128" t="s">
        <v>4445</v>
      </c>
      <c r="B2128" t="s">
        <v>4446</v>
      </c>
      <c r="C2128" t="str">
        <f>IFERROR(VLOOKUP(Table1[[#This Row],[Ticker]],[1]!Table2[[Symbol]:[Industry]],2,FALSE),"-")</f>
        <v>-</v>
      </c>
      <c r="D2128" t="s">
        <v>252</v>
      </c>
      <c r="E2128">
        <v>315.90499999999997</v>
      </c>
      <c r="F2128">
        <v>385.25</v>
      </c>
      <c r="G2128">
        <v>41.080246266438103</v>
      </c>
      <c r="H2128">
        <v>24.353747976698301</v>
      </c>
      <c r="I2128">
        <v>22.215173340708802</v>
      </c>
      <c r="J2128">
        <v>4.7625185483091803</v>
      </c>
      <c r="K2128">
        <v>320.905524026394</v>
      </c>
      <c r="L2128">
        <v>284.66771125852301</v>
      </c>
      <c r="M2128">
        <v>65.126075437173895</v>
      </c>
      <c r="N2128">
        <v>2.2894272609667099</v>
      </c>
      <c r="O2128">
        <v>12.3296560674886</v>
      </c>
      <c r="P2128">
        <v>104.920212765957</v>
      </c>
      <c r="Q2128">
        <v>0.168973020317433</v>
      </c>
    </row>
    <row r="2129" spans="1:17" hidden="1" x14ac:dyDescent="0.3">
      <c r="A2129" t="s">
        <v>4447</v>
      </c>
      <c r="B2129" t="s">
        <v>4448</v>
      </c>
      <c r="C2129" t="str">
        <f>IFERROR(VLOOKUP(Table1[[#This Row],[Ticker]],[1]!Table2[[Symbol]:[Industry]],2,FALSE),"-")</f>
        <v>-</v>
      </c>
      <c r="D2129" t="s">
        <v>46</v>
      </c>
      <c r="E2129">
        <v>314.71875</v>
      </c>
      <c r="F2129">
        <v>33.57</v>
      </c>
      <c r="G2129">
        <v>56.020563504108303</v>
      </c>
      <c r="H2129">
        <v>2.57731012883192</v>
      </c>
      <c r="I2129">
        <v>35.886911805997102</v>
      </c>
      <c r="J2129">
        <v>-10.343468673918</v>
      </c>
      <c r="K2129">
        <v>32.386556731385703</v>
      </c>
      <c r="L2129">
        <v>25.545628648212599</v>
      </c>
      <c r="M2129">
        <v>30.815522818277401</v>
      </c>
      <c r="N2129">
        <v>0.28549211111994499</v>
      </c>
      <c r="O2129">
        <v>19.302949061662101</v>
      </c>
      <c r="P2129">
        <v>101.41999999999901</v>
      </c>
      <c r="Q2129">
        <v>0.16052477908120999</v>
      </c>
    </row>
    <row r="2130" spans="1:17" hidden="1" x14ac:dyDescent="0.3">
      <c r="A2130" t="s">
        <v>4449</v>
      </c>
      <c r="B2130" t="s">
        <v>4450</v>
      </c>
      <c r="C2130" t="str">
        <f>IFERROR(VLOOKUP(Table1[[#This Row],[Ticker]],[1]!Table2[[Symbol]:[Industry]],2,FALSE),"-")</f>
        <v>-</v>
      </c>
      <c r="D2130" t="s">
        <v>509</v>
      </c>
      <c r="E2130">
        <v>313.65600000000001</v>
      </c>
      <c r="F2130">
        <v>653.45000000000005</v>
      </c>
      <c r="G2130">
        <v>13.6442275558917</v>
      </c>
      <c r="H2130">
        <v>17.0891993594099</v>
      </c>
      <c r="I2130">
        <v>16.103530912497298</v>
      </c>
      <c r="J2130">
        <v>-2.5868591528808702</v>
      </c>
      <c r="K2130">
        <v>558.25534545833602</v>
      </c>
      <c r="L2130">
        <v>506.48635998463402</v>
      </c>
      <c r="M2130">
        <v>67.480006149039198</v>
      </c>
      <c r="N2130">
        <v>1.42733858343621</v>
      </c>
      <c r="O2130">
        <v>3.6039482745428</v>
      </c>
      <c r="P2130">
        <v>59.183922046284998</v>
      </c>
      <c r="Q2130">
        <v>-1.8505796424026E-2</v>
      </c>
    </row>
    <row r="2131" spans="1:17" hidden="1" x14ac:dyDescent="0.3">
      <c r="A2131" t="s">
        <v>4451</v>
      </c>
      <c r="B2131" t="s">
        <v>4452</v>
      </c>
      <c r="C2131" t="str">
        <f>IFERROR(VLOOKUP(Table1[[#This Row],[Ticker]],[1]!Table2[[Symbol]:[Industry]],2,FALSE),"-")</f>
        <v>-</v>
      </c>
      <c r="D2131" t="s">
        <v>535</v>
      </c>
      <c r="E2131">
        <v>313.09739999999999</v>
      </c>
      <c r="F2131">
        <v>263.55</v>
      </c>
      <c r="G2131">
        <v>643.03470501942604</v>
      </c>
      <c r="H2131">
        <v>45.980514784188003</v>
      </c>
      <c r="I2131">
        <v>182.26769486519899</v>
      </c>
      <c r="J2131">
        <v>9.2846635162074307</v>
      </c>
      <c r="K2131">
        <v>168.246291613138</v>
      </c>
      <c r="L2131">
        <v>98.006538456745304</v>
      </c>
      <c r="M2131">
        <v>99.806098450165905</v>
      </c>
      <c r="N2131">
        <v>0.16120025251483999</v>
      </c>
      <c r="O2131">
        <v>0</v>
      </c>
      <c r="P2131">
        <v>722.30889235569396</v>
      </c>
    </row>
    <row r="2132" spans="1:17" hidden="1" x14ac:dyDescent="0.3">
      <c r="A2132" t="s">
        <v>4453</v>
      </c>
      <c r="B2132" t="s">
        <v>4454</v>
      </c>
      <c r="C2132" t="str">
        <f>IFERROR(VLOOKUP(Table1[[#This Row],[Ticker]],[1]!Table2[[Symbol]:[Industry]],2,FALSE),"-")</f>
        <v>-</v>
      </c>
      <c r="D2132" t="s">
        <v>1658</v>
      </c>
      <c r="E2132">
        <v>311.91269999999997</v>
      </c>
      <c r="F2132">
        <v>34.1</v>
      </c>
      <c r="G2132">
        <v>-60.117193048282303</v>
      </c>
      <c r="H2132">
        <v>37.006561829512101</v>
      </c>
      <c r="I2132">
        <v>-31.769789065306099</v>
      </c>
      <c r="J2132">
        <v>-7.8066393726610999</v>
      </c>
      <c r="K2132">
        <v>29.166794553962202</v>
      </c>
      <c r="L2132">
        <v>34.907251504247498</v>
      </c>
      <c r="M2132">
        <v>58.154343274125502</v>
      </c>
      <c r="N2132">
        <v>5.2641112888155899</v>
      </c>
      <c r="O2132">
        <v>79.374389051808393</v>
      </c>
      <c r="P2132">
        <v>46.6666666666666</v>
      </c>
      <c r="Q2132">
        <v>0.14349073209921701</v>
      </c>
    </row>
    <row r="2133" spans="1:17" hidden="1" x14ac:dyDescent="0.3">
      <c r="A2133" t="s">
        <v>4455</v>
      </c>
      <c r="B2133" t="s">
        <v>4456</v>
      </c>
      <c r="C2133" t="str">
        <f>IFERROR(VLOOKUP(Table1[[#This Row],[Ticker]],[1]!Table2[[Symbol]:[Industry]],2,FALSE),"-")</f>
        <v>-</v>
      </c>
      <c r="E2133">
        <v>311.89571999999998</v>
      </c>
      <c r="F2133">
        <v>5.79</v>
      </c>
      <c r="G2133">
        <v>98.787843943711096</v>
      </c>
      <c r="H2133">
        <v>-0.55729987955499405</v>
      </c>
      <c r="I2133">
        <v>5.6872757278241997</v>
      </c>
      <c r="J2133">
        <v>-10.2462574217155</v>
      </c>
      <c r="K2133">
        <v>5.5510067409521398</v>
      </c>
      <c r="L2133">
        <v>4.6604468509706303</v>
      </c>
      <c r="M2133">
        <v>44.942554199098602</v>
      </c>
      <c r="N2133">
        <v>0.71131645886415595</v>
      </c>
      <c r="O2133">
        <v>29.3609671848013</v>
      </c>
      <c r="P2133">
        <v>140.24896265560099</v>
      </c>
      <c r="Q2133">
        <v>-2.9931512275879001E-2</v>
      </c>
    </row>
    <row r="2134" spans="1:17" hidden="1" x14ac:dyDescent="0.3">
      <c r="A2134" t="s">
        <v>4457</v>
      </c>
      <c r="B2134" t="s">
        <v>4458</v>
      </c>
      <c r="C2134" t="str">
        <f>IFERROR(VLOOKUP(Table1[[#This Row],[Ticker]],[1]!Table2[[Symbol]:[Industry]],2,FALSE),"-")</f>
        <v>-</v>
      </c>
      <c r="D2134" t="s">
        <v>509</v>
      </c>
      <c r="E2134">
        <v>311.71297499999997</v>
      </c>
      <c r="F2134">
        <v>12.95</v>
      </c>
      <c r="G2134">
        <v>80.503194694056504</v>
      </c>
      <c r="H2134">
        <v>2.5549327568304698</v>
      </c>
      <c r="I2134">
        <v>-30.998239939326599</v>
      </c>
      <c r="J2134">
        <v>-19.222630426616899</v>
      </c>
      <c r="K2134">
        <v>12.499147477587501</v>
      </c>
      <c r="L2134">
        <v>12.922664615105701</v>
      </c>
      <c r="M2134">
        <v>60.258844736757297</v>
      </c>
      <c r="N2134">
        <v>1.5074576499966199</v>
      </c>
      <c r="O2134">
        <v>80.308880308880305</v>
      </c>
      <c r="P2134">
        <v>110.569105691056</v>
      </c>
      <c r="Q2134">
        <v>0.218846998784303</v>
      </c>
    </row>
    <row r="2135" spans="1:17" hidden="1" x14ac:dyDescent="0.3">
      <c r="A2135" t="s">
        <v>4459</v>
      </c>
      <c r="B2135" t="s">
        <v>4460</v>
      </c>
      <c r="C2135" t="str">
        <f>IFERROR(VLOOKUP(Table1[[#This Row],[Ticker]],[1]!Table2[[Symbol]:[Industry]],2,FALSE),"-")</f>
        <v>-</v>
      </c>
      <c r="D2135" t="s">
        <v>276</v>
      </c>
      <c r="E2135">
        <v>311.13787636999899</v>
      </c>
      <c r="F2135">
        <v>397.85</v>
      </c>
      <c r="G2135">
        <v>-45.308774226655103</v>
      </c>
      <c r="H2135">
        <v>-13.4056449482575</v>
      </c>
      <c r="I2135">
        <v>-26.055503351020398</v>
      </c>
      <c r="J2135">
        <v>-3.2478091110813598</v>
      </c>
      <c r="K2135">
        <v>472.56045725334798</v>
      </c>
      <c r="L2135">
        <v>477.49122608661401</v>
      </c>
      <c r="M2135">
        <v>15.739733096722601</v>
      </c>
      <c r="N2135">
        <v>1.2057085734422499</v>
      </c>
      <c r="O2135">
        <v>47.543043860751503</v>
      </c>
      <c r="P2135">
        <v>0.46717171717172101</v>
      </c>
      <c r="Q2135">
        <v>3.3961058499559001E-2</v>
      </c>
    </row>
    <row r="2136" spans="1:17" hidden="1" x14ac:dyDescent="0.3">
      <c r="A2136" t="s">
        <v>4461</v>
      </c>
      <c r="B2136" t="s">
        <v>4462</v>
      </c>
      <c r="C2136" t="str">
        <f>IFERROR(VLOOKUP(Table1[[#This Row],[Ticker]],[1]!Table2[[Symbol]:[Industry]],2,FALSE),"-")</f>
        <v>-</v>
      </c>
      <c r="D2136" t="s">
        <v>101</v>
      </c>
      <c r="E2136">
        <v>311.05619244000002</v>
      </c>
      <c r="F2136">
        <v>24.15</v>
      </c>
      <c r="G2136">
        <v>62.559801165496502</v>
      </c>
      <c r="H2136">
        <v>-14.354434300388499</v>
      </c>
      <c r="I2136">
        <v>3.4085860277397901</v>
      </c>
      <c r="J2136">
        <v>-6.5071412381735501</v>
      </c>
      <c r="K2136">
        <v>26.576086634733301</v>
      </c>
      <c r="L2136">
        <v>22.9237715865378</v>
      </c>
      <c r="M2136">
        <v>27.533685634852301</v>
      </c>
      <c r="N2136">
        <v>0.58755308392824002</v>
      </c>
      <c r="O2136">
        <v>35.252090754386202</v>
      </c>
      <c r="P2136">
        <v>97.8723268906583</v>
      </c>
      <c r="Q2136">
        <v>0.119266113911333</v>
      </c>
    </row>
    <row r="2137" spans="1:17" hidden="1" x14ac:dyDescent="0.3">
      <c r="A2137" t="s">
        <v>4463</v>
      </c>
      <c r="B2137" t="s">
        <v>4464</v>
      </c>
      <c r="C2137" t="str">
        <f>IFERROR(VLOOKUP(Table1[[#This Row],[Ticker]],[1]!Table2[[Symbol]:[Industry]],2,FALSE),"-")</f>
        <v>-</v>
      </c>
      <c r="D2137" t="s">
        <v>46</v>
      </c>
      <c r="E2137">
        <v>309.61249520600001</v>
      </c>
      <c r="F2137">
        <v>55.93</v>
      </c>
      <c r="G2137">
        <v>48.0551081112799</v>
      </c>
      <c r="H2137">
        <v>-24.779052448509201</v>
      </c>
      <c r="I2137">
        <v>-22.3119670386024</v>
      </c>
      <c r="J2137">
        <v>-5.1386121617767397</v>
      </c>
      <c r="K2137">
        <v>65.726504133268506</v>
      </c>
      <c r="L2137">
        <v>56.310034103120799</v>
      </c>
      <c r="M2137">
        <v>18.904084148267302</v>
      </c>
      <c r="N2137">
        <v>0.61453211946757302</v>
      </c>
      <c r="O2137">
        <v>58.233506168424803</v>
      </c>
      <c r="P2137">
        <v>83.076923076922995</v>
      </c>
    </row>
    <row r="2138" spans="1:17" hidden="1" x14ac:dyDescent="0.3">
      <c r="A2138" t="s">
        <v>4465</v>
      </c>
      <c r="B2138" t="s">
        <v>4466</v>
      </c>
      <c r="C2138" t="str">
        <f>IFERROR(VLOOKUP(Table1[[#This Row],[Ticker]],[1]!Table2[[Symbol]:[Industry]],2,FALSE),"-")</f>
        <v>-</v>
      </c>
      <c r="D2138" t="s">
        <v>257</v>
      </c>
      <c r="E2138">
        <v>309.00900000000001</v>
      </c>
      <c r="F2138">
        <v>302.95</v>
      </c>
      <c r="G2138">
        <v>94.424641059316798</v>
      </c>
      <c r="H2138">
        <v>33.290909469913601</v>
      </c>
      <c r="I2138">
        <v>86.808940151405196</v>
      </c>
      <c r="J2138">
        <v>-12.680132629613</v>
      </c>
      <c r="K2138">
        <v>242.56024891692101</v>
      </c>
      <c r="L2138">
        <v>193.85820390435401</v>
      </c>
      <c r="M2138">
        <v>63.821837850431002</v>
      </c>
      <c r="N2138">
        <v>2.1353158184529502</v>
      </c>
      <c r="O2138">
        <v>12.889915827694301</v>
      </c>
      <c r="P2138">
        <v>148.21794346579199</v>
      </c>
      <c r="Q2138">
        <v>0.18278353205738801</v>
      </c>
    </row>
    <row r="2139" spans="1:17" hidden="1" x14ac:dyDescent="0.3">
      <c r="A2139" t="s">
        <v>4467</v>
      </c>
      <c r="B2139" t="s">
        <v>4468</v>
      </c>
      <c r="C2139" t="str">
        <f>IFERROR(VLOOKUP(Table1[[#This Row],[Ticker]],[1]!Table2[[Symbol]:[Industry]],2,FALSE),"-")</f>
        <v>-</v>
      </c>
      <c r="D2139" t="s">
        <v>4469</v>
      </c>
      <c r="E2139">
        <v>306.72646200000003</v>
      </c>
      <c r="F2139">
        <v>39.9</v>
      </c>
      <c r="G2139">
        <v>408.39562746453799</v>
      </c>
      <c r="H2139">
        <v>-2.6492253252073401</v>
      </c>
      <c r="I2139">
        <v>150.580025365089</v>
      </c>
      <c r="J2139">
        <v>0.84553023304525499</v>
      </c>
      <c r="K2139">
        <v>34.9111680842095</v>
      </c>
      <c r="L2139">
        <v>19.974260198987601</v>
      </c>
      <c r="M2139">
        <v>39.910046210774297</v>
      </c>
      <c r="N2139">
        <v>1.54985204180346</v>
      </c>
      <c r="O2139">
        <v>14.0350877192982</v>
      </c>
      <c r="P2139">
        <v>439.18918918918899</v>
      </c>
      <c r="Q2139">
        <v>0.14011027111597299</v>
      </c>
    </row>
    <row r="2140" spans="1:17" hidden="1" x14ac:dyDescent="0.3">
      <c r="A2140" t="s">
        <v>4470</v>
      </c>
      <c r="B2140" t="s">
        <v>4471</v>
      </c>
      <c r="C2140" t="str">
        <f>IFERROR(VLOOKUP(Table1[[#This Row],[Ticker]],[1]!Table2[[Symbol]:[Industry]],2,FALSE),"-")</f>
        <v>-</v>
      </c>
      <c r="D2140" t="s">
        <v>54</v>
      </c>
      <c r="E2140">
        <v>306.63152911999998</v>
      </c>
      <c r="F2140">
        <v>249.2</v>
      </c>
      <c r="G2140">
        <v>3.8046235181756098</v>
      </c>
      <c r="H2140">
        <v>5.4707968852365996</v>
      </c>
      <c r="I2140">
        <v>7.89327499639999</v>
      </c>
      <c r="J2140">
        <v>6.2119528099746599</v>
      </c>
      <c r="K2140">
        <v>239.246729186913</v>
      </c>
      <c r="L2140">
        <v>227.88978450298501</v>
      </c>
      <c r="M2140">
        <v>59.867512971129102</v>
      </c>
      <c r="N2140">
        <v>1.40700579149453</v>
      </c>
      <c r="O2140">
        <v>30.417335473515202</v>
      </c>
      <c r="P2140">
        <v>38.4444444444444</v>
      </c>
      <c r="Q2140">
        <v>7.9175523668133005E-2</v>
      </c>
    </row>
    <row r="2141" spans="1:17" hidden="1" x14ac:dyDescent="0.3">
      <c r="A2141" t="s">
        <v>4472</v>
      </c>
      <c r="B2141" t="s">
        <v>4473</v>
      </c>
      <c r="C2141" t="str">
        <f>IFERROR(VLOOKUP(Table1[[#This Row],[Ticker]],[1]!Table2[[Symbol]:[Industry]],2,FALSE),"-")</f>
        <v>-</v>
      </c>
      <c r="D2141" t="s">
        <v>46</v>
      </c>
      <c r="E2141">
        <v>306.62467277799999</v>
      </c>
      <c r="F2141">
        <v>17.41</v>
      </c>
      <c r="G2141">
        <v>39.787747539584998</v>
      </c>
      <c r="H2141">
        <v>-13.8041814922067</v>
      </c>
      <c r="I2141">
        <v>-0.63768461062106796</v>
      </c>
      <c r="J2141">
        <v>-10.817927869397201</v>
      </c>
      <c r="K2141">
        <v>18.887522660583201</v>
      </c>
      <c r="L2141">
        <v>15.924777019816201</v>
      </c>
      <c r="M2141">
        <v>30.501221599637901</v>
      </c>
      <c r="N2141">
        <v>0.39807389430238099</v>
      </c>
      <c r="O2141">
        <v>41.125789775990803</v>
      </c>
      <c r="Q2141">
        <v>0.117304221960084</v>
      </c>
    </row>
    <row r="2142" spans="1:17" hidden="1" x14ac:dyDescent="0.3">
      <c r="A2142" t="s">
        <v>4474</v>
      </c>
      <c r="B2142" t="s">
        <v>4475</v>
      </c>
      <c r="C2142" t="str">
        <f>IFERROR(VLOOKUP(Table1[[#This Row],[Ticker]],[1]!Table2[[Symbol]:[Industry]],2,FALSE),"-")</f>
        <v>-</v>
      </c>
      <c r="D2142" t="s">
        <v>204</v>
      </c>
      <c r="E2142">
        <v>306.56478241899998</v>
      </c>
      <c r="F2142">
        <v>217.63</v>
      </c>
      <c r="G2142">
        <v>-34.697812837491099</v>
      </c>
      <c r="H2142">
        <v>2.25721941496389</v>
      </c>
      <c r="I2142">
        <v>-9.0547985572862899</v>
      </c>
      <c r="J2142">
        <v>-2.3859402209443901</v>
      </c>
      <c r="K2142">
        <v>208.63322394910699</v>
      </c>
      <c r="L2142">
        <v>211.29864740092</v>
      </c>
      <c r="M2142">
        <v>63.175487815712501</v>
      </c>
      <c r="N2142">
        <v>1.3894173862521499</v>
      </c>
      <c r="O2142">
        <v>35.0916693470569</v>
      </c>
      <c r="P2142">
        <v>26.529069767441801</v>
      </c>
      <c r="Q2142">
        <v>-2.7267617032721E-2</v>
      </c>
    </row>
    <row r="2143" spans="1:17" hidden="1" x14ac:dyDescent="0.3">
      <c r="A2143" t="s">
        <v>4476</v>
      </c>
      <c r="B2143" t="s">
        <v>4477</v>
      </c>
      <c r="C2143" t="str">
        <f>IFERROR(VLOOKUP(Table1[[#This Row],[Ticker]],[1]!Table2[[Symbol]:[Industry]],2,FALSE),"-")</f>
        <v>-</v>
      </c>
      <c r="D2143" t="s">
        <v>1199</v>
      </c>
      <c r="E2143">
        <v>306.44</v>
      </c>
      <c r="F2143">
        <v>13.04</v>
      </c>
      <c r="G2143">
        <v>-4.0755728327491099</v>
      </c>
      <c r="H2143">
        <v>2.2264953843294601</v>
      </c>
      <c r="I2143">
        <v>-23.645196762631599</v>
      </c>
      <c r="J2143">
        <v>1.59370568539258</v>
      </c>
      <c r="K2143">
        <v>12.618760252084201</v>
      </c>
      <c r="L2143">
        <v>12.149507574096001</v>
      </c>
      <c r="M2143">
        <v>55.6993546287895</v>
      </c>
      <c r="N2143">
        <v>1.2878831224393901</v>
      </c>
      <c r="O2143">
        <v>35.352760736196302</v>
      </c>
      <c r="P2143">
        <v>54.319526627218899</v>
      </c>
      <c r="Q2143">
        <v>5.2326597606430998E-2</v>
      </c>
    </row>
    <row r="2144" spans="1:17" hidden="1" x14ac:dyDescent="0.3">
      <c r="A2144" t="s">
        <v>4478</v>
      </c>
      <c r="B2144" t="s">
        <v>4479</v>
      </c>
      <c r="C2144" t="str">
        <f>IFERROR(VLOOKUP(Table1[[#This Row],[Ticker]],[1]!Table2[[Symbol]:[Industry]],2,FALSE),"-")</f>
        <v>-</v>
      </c>
      <c r="D2144" t="s">
        <v>2686</v>
      </c>
      <c r="E2144">
        <v>306.256574</v>
      </c>
      <c r="F2144">
        <v>226.85</v>
      </c>
      <c r="G2144">
        <v>1178.93582010513</v>
      </c>
      <c r="H2144">
        <v>45.980954492275302</v>
      </c>
      <c r="I2144">
        <v>-1.92257558373146</v>
      </c>
      <c r="J2144">
        <v>9.2703164096518194</v>
      </c>
      <c r="K2144">
        <v>160.55260892601001</v>
      </c>
      <c r="L2144">
        <v>128.26897143567101</v>
      </c>
      <c r="M2144">
        <v>99.829595402053698</v>
      </c>
      <c r="N2144">
        <v>0.71010732905406704</v>
      </c>
      <c r="O2144">
        <v>11.9462199691426</v>
      </c>
      <c r="P2144">
        <v>1209.00173110213</v>
      </c>
    </row>
    <row r="2145" spans="1:17" hidden="1" x14ac:dyDescent="0.3">
      <c r="A2145" t="s">
        <v>4480</v>
      </c>
      <c r="B2145" t="s">
        <v>4481</v>
      </c>
      <c r="C2145" t="str">
        <f>IFERROR(VLOOKUP(Table1[[#This Row],[Ticker]],[1]!Table2[[Symbol]:[Industry]],2,FALSE),"-")</f>
        <v>-</v>
      </c>
      <c r="D2145" t="s">
        <v>535</v>
      </c>
      <c r="E2145">
        <v>305.191731</v>
      </c>
      <c r="F2145">
        <v>195</v>
      </c>
      <c r="G2145">
        <v>16.3524701413087</v>
      </c>
      <c r="H2145">
        <v>-2.79726683763307</v>
      </c>
      <c r="I2145">
        <v>33.458115882526599</v>
      </c>
      <c r="J2145">
        <v>-3.5115709263570101</v>
      </c>
      <c r="K2145">
        <v>179.959768728629</v>
      </c>
      <c r="M2145">
        <v>47.489447281497</v>
      </c>
      <c r="N2145">
        <v>0.359610868835961</v>
      </c>
      <c r="O2145">
        <v>6.0512820512820404</v>
      </c>
      <c r="P2145">
        <v>70.753064798598899</v>
      </c>
    </row>
    <row r="2146" spans="1:17" hidden="1" x14ac:dyDescent="0.3">
      <c r="A2146" t="s">
        <v>4482</v>
      </c>
      <c r="B2146" t="s">
        <v>4483</v>
      </c>
      <c r="C2146" t="str">
        <f>IFERROR(VLOOKUP(Table1[[#This Row],[Ticker]],[1]!Table2[[Symbol]:[Industry]],2,FALSE),"-")</f>
        <v>-</v>
      </c>
      <c r="D2146" t="s">
        <v>4484</v>
      </c>
      <c r="E2146">
        <v>305.13499200000001</v>
      </c>
      <c r="F2146">
        <v>127.2</v>
      </c>
      <c r="G2146">
        <v>-49.355251098523098</v>
      </c>
      <c r="H2146">
        <v>-7.5175475753789698</v>
      </c>
      <c r="I2146">
        <v>-39.667266120086502</v>
      </c>
      <c r="J2146">
        <v>-1.6038603887270899</v>
      </c>
      <c r="K2146">
        <v>137.21286334048199</v>
      </c>
      <c r="L2146">
        <v>151.84350071644499</v>
      </c>
      <c r="M2146">
        <v>31.410898293215201</v>
      </c>
      <c r="N2146">
        <v>1.1488016318204901</v>
      </c>
      <c r="O2146">
        <v>73.742138364779805</v>
      </c>
      <c r="P2146">
        <v>1.76</v>
      </c>
    </row>
    <row r="2147" spans="1:17" hidden="1" x14ac:dyDescent="0.3">
      <c r="A2147" t="s">
        <v>4485</v>
      </c>
      <c r="B2147" t="s">
        <v>4486</v>
      </c>
      <c r="C2147" t="str">
        <f>IFERROR(VLOOKUP(Table1[[#This Row],[Ticker]],[1]!Table2[[Symbol]:[Industry]],2,FALSE),"-")</f>
        <v>-</v>
      </c>
      <c r="D2147" t="s">
        <v>51</v>
      </c>
      <c r="E2147">
        <v>304.63162390000002</v>
      </c>
      <c r="F2147">
        <v>45.8</v>
      </c>
      <c r="G2147">
        <v>20.4929318695348</v>
      </c>
      <c r="H2147">
        <v>-5.3069139420280997</v>
      </c>
      <c r="I2147">
        <v>-15.201460559944501</v>
      </c>
      <c r="J2147">
        <v>-2.8750850793273099</v>
      </c>
      <c r="K2147">
        <v>48.398566772846102</v>
      </c>
      <c r="L2147">
        <v>43.196243043979401</v>
      </c>
      <c r="M2147">
        <v>39.969081468612899</v>
      </c>
      <c r="N2147">
        <v>1.4245416526488801</v>
      </c>
      <c r="O2147">
        <v>43.318777292576399</v>
      </c>
      <c r="P2147">
        <v>59.860383944153497</v>
      </c>
      <c r="Q2147">
        <v>0.134081582460675</v>
      </c>
    </row>
    <row r="2148" spans="1:17" hidden="1" x14ac:dyDescent="0.3">
      <c r="A2148" t="s">
        <v>4487</v>
      </c>
      <c r="B2148" t="s">
        <v>4488</v>
      </c>
      <c r="C2148" t="str">
        <f>IFERROR(VLOOKUP(Table1[[#This Row],[Ticker]],[1]!Table2[[Symbol]:[Industry]],2,FALSE),"-")</f>
        <v>-</v>
      </c>
      <c r="D2148" t="s">
        <v>204</v>
      </c>
      <c r="E2148">
        <v>304.60103594999998</v>
      </c>
      <c r="F2148">
        <v>240.3</v>
      </c>
      <c r="G2148">
        <v>33.403476758101696</v>
      </c>
      <c r="H2148">
        <v>31.301422594737399</v>
      </c>
      <c r="I2148">
        <v>20.799823806282699</v>
      </c>
      <c r="J2148">
        <v>10.8085854783412</v>
      </c>
      <c r="K2148">
        <v>197.134966085157</v>
      </c>
      <c r="L2148">
        <v>176.10834832979901</v>
      </c>
      <c r="M2148">
        <v>66.954463755825998</v>
      </c>
      <c r="N2148">
        <v>3.0268642576310198</v>
      </c>
      <c r="O2148">
        <v>9.1968372867249109</v>
      </c>
      <c r="P2148">
        <v>90.714285714285694</v>
      </c>
      <c r="Q2148">
        <v>5.3789205879279003E-2</v>
      </c>
    </row>
    <row r="2149" spans="1:17" hidden="1" x14ac:dyDescent="0.3">
      <c r="A2149" t="s">
        <v>4489</v>
      </c>
      <c r="B2149" t="s">
        <v>4490</v>
      </c>
      <c r="C2149" t="str">
        <f>IFERROR(VLOOKUP(Table1[[#This Row],[Ticker]],[1]!Table2[[Symbol]:[Industry]],2,FALSE),"-")</f>
        <v>-</v>
      </c>
      <c r="D2149" t="s">
        <v>276</v>
      </c>
      <c r="E2149">
        <v>304.21474875000001</v>
      </c>
      <c r="F2149">
        <v>169.95</v>
      </c>
      <c r="G2149">
        <v>-5.1944929220554199</v>
      </c>
      <c r="H2149">
        <v>-8.9723313493809904</v>
      </c>
      <c r="I2149">
        <v>-31.6250175888764</v>
      </c>
      <c r="J2149">
        <v>-1.47586932661615</v>
      </c>
      <c r="K2149">
        <v>181.78773858724199</v>
      </c>
      <c r="L2149">
        <v>182.65290288257901</v>
      </c>
      <c r="M2149">
        <v>27.529254697227099</v>
      </c>
      <c r="N2149">
        <v>0.94876184908339201</v>
      </c>
      <c r="O2149">
        <v>46.513680494262999</v>
      </c>
      <c r="P2149">
        <v>37.6113360323886</v>
      </c>
    </row>
    <row r="2150" spans="1:17" hidden="1" x14ac:dyDescent="0.3">
      <c r="A2150" t="s">
        <v>4491</v>
      </c>
      <c r="B2150" t="s">
        <v>4492</v>
      </c>
      <c r="C2150" t="str">
        <f>IFERROR(VLOOKUP(Table1[[#This Row],[Ticker]],[1]!Table2[[Symbol]:[Industry]],2,FALSE),"-")</f>
        <v>-</v>
      </c>
      <c r="D2150" t="s">
        <v>627</v>
      </c>
      <c r="E2150">
        <v>304.02539999999999</v>
      </c>
      <c r="F2150">
        <v>88.2</v>
      </c>
      <c r="G2150">
        <v>1633.93408900299</v>
      </c>
      <c r="H2150">
        <v>27.4362537062628</v>
      </c>
      <c r="I2150">
        <v>297.27229288375202</v>
      </c>
      <c r="J2150">
        <v>-3.72095211762664</v>
      </c>
      <c r="K2150">
        <v>63.930233725586902</v>
      </c>
      <c r="L2150">
        <v>37.112461595697503</v>
      </c>
      <c r="M2150">
        <v>83.947035635275</v>
      </c>
      <c r="N2150">
        <v>4.29064473411609</v>
      </c>
      <c r="O2150">
        <v>2.72108843537415</v>
      </c>
      <c r="P2150">
        <v>2105</v>
      </c>
      <c r="Q2150">
        <v>0.19056084131966</v>
      </c>
    </row>
    <row r="2151" spans="1:17" hidden="1" x14ac:dyDescent="0.3">
      <c r="A2151" t="s">
        <v>4493</v>
      </c>
      <c r="B2151" t="s">
        <v>4494</v>
      </c>
      <c r="C2151" t="str">
        <f>IFERROR(VLOOKUP(Table1[[#This Row],[Ticker]],[1]!Table2[[Symbol]:[Industry]],2,FALSE),"-")</f>
        <v>-</v>
      </c>
      <c r="D2151" t="s">
        <v>46</v>
      </c>
      <c r="E2151">
        <v>303.91638749999998</v>
      </c>
      <c r="F2151">
        <v>172.95</v>
      </c>
      <c r="G2151">
        <v>57.109413678324302</v>
      </c>
      <c r="H2151">
        <v>28.2898119127622</v>
      </c>
      <c r="I2151">
        <v>74.2150594195422</v>
      </c>
      <c r="J2151">
        <v>-3.8070327574179701</v>
      </c>
      <c r="M2151">
        <v>53.499810838501702</v>
      </c>
      <c r="O2151">
        <v>26.4816420930904</v>
      </c>
      <c r="P2151">
        <v>106.87799043062201</v>
      </c>
    </row>
    <row r="2152" spans="1:17" hidden="1" x14ac:dyDescent="0.3">
      <c r="A2152" t="s">
        <v>4495</v>
      </c>
      <c r="B2152" t="s">
        <v>4496</v>
      </c>
      <c r="C2152" t="str">
        <f>IFERROR(VLOOKUP(Table1[[#This Row],[Ticker]],[1]!Table2[[Symbol]:[Industry]],2,FALSE),"-")</f>
        <v>-</v>
      </c>
      <c r="D2152" t="s">
        <v>627</v>
      </c>
      <c r="E2152">
        <v>302.99849879999999</v>
      </c>
      <c r="F2152">
        <v>238.2</v>
      </c>
      <c r="G2152">
        <v>862.43408900299903</v>
      </c>
      <c r="H2152">
        <v>16.030008470999199</v>
      </c>
      <c r="I2152">
        <v>273.10132307484901</v>
      </c>
      <c r="J2152">
        <v>-6.6769093006943603</v>
      </c>
      <c r="K2152">
        <v>206.82108560517901</v>
      </c>
      <c r="L2152">
        <v>124.733502077377</v>
      </c>
      <c r="M2152">
        <v>53.0549599663956</v>
      </c>
      <c r="N2152">
        <v>1.1061728395061701</v>
      </c>
      <c r="O2152">
        <v>6.8429890848026904</v>
      </c>
      <c r="P2152">
        <v>1013.08411214953</v>
      </c>
    </row>
    <row r="2153" spans="1:17" hidden="1" x14ac:dyDescent="0.3">
      <c r="A2153" t="s">
        <v>4497</v>
      </c>
      <c r="B2153" t="s">
        <v>4498</v>
      </c>
      <c r="C2153" t="str">
        <f>IFERROR(VLOOKUP(Table1[[#This Row],[Ticker]],[1]!Table2[[Symbol]:[Industry]],2,FALSE),"-")</f>
        <v>-</v>
      </c>
      <c r="D2153" t="s">
        <v>2256</v>
      </c>
      <c r="E2153">
        <v>301.97592750000001</v>
      </c>
      <c r="F2153">
        <v>420.55</v>
      </c>
      <c r="G2153">
        <v>21.592942230550999</v>
      </c>
      <c r="H2153">
        <v>-6.5662329432825803</v>
      </c>
      <c r="I2153">
        <v>-31.220712291739499</v>
      </c>
      <c r="J2153">
        <v>-1.3847462650812099</v>
      </c>
      <c r="K2153">
        <v>432.23873959471501</v>
      </c>
      <c r="M2153">
        <v>56.985283091311203</v>
      </c>
      <c r="N2153">
        <v>0.53160536179404105</v>
      </c>
      <c r="O2153">
        <v>54.559505409582599</v>
      </c>
      <c r="P2153">
        <v>59.238924649753798</v>
      </c>
    </row>
    <row r="2154" spans="1:17" hidden="1" x14ac:dyDescent="0.3">
      <c r="A2154" t="s">
        <v>4499</v>
      </c>
      <c r="B2154" t="s">
        <v>4500</v>
      </c>
      <c r="C2154" t="str">
        <f>IFERROR(VLOOKUP(Table1[[#This Row],[Ticker]],[1]!Table2[[Symbol]:[Industry]],2,FALSE),"-")</f>
        <v>-</v>
      </c>
      <c r="D2154" t="s">
        <v>535</v>
      </c>
      <c r="E2154">
        <v>301.92744959999999</v>
      </c>
      <c r="F2154">
        <v>336</v>
      </c>
      <c r="G2154">
        <v>126.618580981609</v>
      </c>
      <c r="H2154">
        <v>-4.3104449732088996</v>
      </c>
      <c r="I2154">
        <v>-49.239423230369802</v>
      </c>
      <c r="J2154">
        <v>3.1141010165178198</v>
      </c>
      <c r="K2154">
        <v>348.32719833516302</v>
      </c>
      <c r="L2154">
        <v>330.31923939567997</v>
      </c>
      <c r="M2154">
        <v>44.205107424617999</v>
      </c>
      <c r="N2154">
        <v>0.68287994123482998</v>
      </c>
      <c r="O2154">
        <v>56.934523809523697</v>
      </c>
      <c r="P2154">
        <v>179.99999999999901</v>
      </c>
      <c r="Q2154">
        <v>0.26431178243216802</v>
      </c>
    </row>
    <row r="2155" spans="1:17" hidden="1" x14ac:dyDescent="0.3">
      <c r="A2155" t="s">
        <v>4501</v>
      </c>
      <c r="B2155" t="s">
        <v>4502</v>
      </c>
      <c r="C2155" t="str">
        <f>IFERROR(VLOOKUP(Table1[[#This Row],[Ticker]],[1]!Table2[[Symbol]:[Industry]],2,FALSE),"-")</f>
        <v>-</v>
      </c>
      <c r="D2155" t="s">
        <v>627</v>
      </c>
      <c r="E2155">
        <v>301.86582750000002</v>
      </c>
      <c r="F2155">
        <v>243.45</v>
      </c>
      <c r="G2155">
        <v>164.66774517733299</v>
      </c>
      <c r="H2155">
        <v>-13.3016571164291</v>
      </c>
      <c r="I2155">
        <v>-14.953018878970701</v>
      </c>
      <c r="J2155">
        <v>-2.4720638149681</v>
      </c>
      <c r="K2155">
        <v>277.42149557816401</v>
      </c>
      <c r="L2155">
        <v>226.540369754165</v>
      </c>
      <c r="M2155">
        <v>18.4030970777834</v>
      </c>
      <c r="N2155">
        <v>0.54227095861337105</v>
      </c>
      <c r="O2155">
        <v>39.659067570342899</v>
      </c>
      <c r="P2155">
        <v>224.6</v>
      </c>
    </row>
    <row r="2156" spans="1:17" hidden="1" x14ac:dyDescent="0.3">
      <c r="A2156" t="s">
        <v>4503</v>
      </c>
      <c r="B2156" t="s">
        <v>4504</v>
      </c>
      <c r="C2156" t="str">
        <f>IFERROR(VLOOKUP(Table1[[#This Row],[Ticker]],[1]!Table2[[Symbol]:[Industry]],2,FALSE),"-")</f>
        <v>-</v>
      </c>
      <c r="D2156" t="s">
        <v>974</v>
      </c>
      <c r="E2156">
        <v>301.06620279999999</v>
      </c>
      <c r="F2156">
        <v>268.25</v>
      </c>
      <c r="G2156">
        <v>414.60413976442101</v>
      </c>
      <c r="H2156">
        <v>-7.2970671313658402</v>
      </c>
      <c r="I2156">
        <v>36.607618769865802</v>
      </c>
      <c r="J2156">
        <v>3.3054864115046998</v>
      </c>
      <c r="K2156">
        <v>267.75264369612597</v>
      </c>
      <c r="L2156">
        <v>205.33533687601999</v>
      </c>
      <c r="M2156">
        <v>51.401076411288798</v>
      </c>
      <c r="N2156">
        <v>0.67863926845836797</v>
      </c>
      <c r="O2156">
        <v>21.174277726001801</v>
      </c>
      <c r="P2156">
        <v>498.77232142857099</v>
      </c>
      <c r="Q2156">
        <v>0.25079440658615099</v>
      </c>
    </row>
    <row r="2157" spans="1:17" hidden="1" x14ac:dyDescent="0.3">
      <c r="A2157" t="s">
        <v>4505</v>
      </c>
      <c r="B2157" t="s">
        <v>4506</v>
      </c>
      <c r="C2157" t="str">
        <f>IFERROR(VLOOKUP(Table1[[#This Row],[Ticker]],[1]!Table2[[Symbol]:[Industry]],2,FALSE),"-")</f>
        <v>-</v>
      </c>
      <c r="D2157" t="s">
        <v>132</v>
      </c>
      <c r="E2157">
        <v>300.57284879999997</v>
      </c>
      <c r="F2157">
        <v>38.36</v>
      </c>
      <c r="G2157">
        <v>817.09458283015999</v>
      </c>
      <c r="H2157">
        <v>-30.3689600697919</v>
      </c>
      <c r="I2157">
        <v>-8.4940343189631804</v>
      </c>
      <c r="J2157">
        <v>-3.3310989617421098</v>
      </c>
      <c r="K2157">
        <v>41.127558849806697</v>
      </c>
      <c r="L2157">
        <v>30.1070081422457</v>
      </c>
      <c r="M2157">
        <v>35.926612954889798</v>
      </c>
      <c r="N2157">
        <v>2.8452260958181301</v>
      </c>
      <c r="O2157">
        <v>40.771637122001998</v>
      </c>
      <c r="P2157">
        <v>906.824146981627</v>
      </c>
      <c r="Q2157">
        <v>0.289804416687655</v>
      </c>
    </row>
    <row r="2158" spans="1:17" hidden="1" x14ac:dyDescent="0.3">
      <c r="A2158" t="s">
        <v>4507</v>
      </c>
      <c r="B2158" t="s">
        <v>4508</v>
      </c>
      <c r="C2158" t="str">
        <f>IFERROR(VLOOKUP(Table1[[#This Row],[Ticker]],[1]!Table2[[Symbol]:[Industry]],2,FALSE),"-")</f>
        <v>-</v>
      </c>
      <c r="D2158" t="s">
        <v>257</v>
      </c>
      <c r="E2158">
        <v>300.41550000000001</v>
      </c>
      <c r="F2158">
        <v>785.4</v>
      </c>
      <c r="G2158">
        <v>-11.245941254186301</v>
      </c>
      <c r="H2158">
        <v>18.7035773896629</v>
      </c>
      <c r="I2158">
        <v>20.180945118857402</v>
      </c>
      <c r="J2158">
        <v>7.7369187708178897</v>
      </c>
      <c r="K2158">
        <v>686.81617799762603</v>
      </c>
      <c r="L2158">
        <v>628.03520724299096</v>
      </c>
      <c r="M2158">
        <v>68.179852483829194</v>
      </c>
      <c r="N2158">
        <v>2.0321189121824501</v>
      </c>
      <c r="O2158">
        <v>7.3083778966131803</v>
      </c>
      <c r="P2158">
        <v>44.110091743119199</v>
      </c>
      <c r="Q2158">
        <v>9.3166219697795996E-2</v>
      </c>
    </row>
    <row r="2159" spans="1:17" hidden="1" x14ac:dyDescent="0.3">
      <c r="A2159" t="s">
        <v>4509</v>
      </c>
      <c r="B2159" t="s">
        <v>4510</v>
      </c>
      <c r="C2159" t="str">
        <f>IFERROR(VLOOKUP(Table1[[#This Row],[Ticker]],[1]!Table2[[Symbol]:[Industry]],2,FALSE),"-")</f>
        <v>-</v>
      </c>
      <c r="D2159" t="s">
        <v>3902</v>
      </c>
      <c r="E2159">
        <v>298.84229729999998</v>
      </c>
      <c r="F2159">
        <v>219</v>
      </c>
      <c r="G2159">
        <v>-46.732577663666902</v>
      </c>
      <c r="H2159">
        <v>0.97745405245920503</v>
      </c>
      <c r="I2159">
        <v>-37.443023876471997</v>
      </c>
      <c r="J2159">
        <v>-0.67727356615102297</v>
      </c>
      <c r="K2159">
        <v>206.390813910681</v>
      </c>
      <c r="L2159">
        <v>231.52706991637399</v>
      </c>
      <c r="M2159">
        <v>70.214385357733306</v>
      </c>
      <c r="N2159">
        <v>1.9794701986754899</v>
      </c>
      <c r="O2159">
        <v>57.534246575342401</v>
      </c>
      <c r="P2159">
        <v>31.137724550898199</v>
      </c>
      <c r="Q2159">
        <v>9.9222464860260998E-2</v>
      </c>
    </row>
    <row r="2160" spans="1:17" hidden="1" x14ac:dyDescent="0.3">
      <c r="A2160" t="s">
        <v>4511</v>
      </c>
      <c r="B2160" t="s">
        <v>4512</v>
      </c>
      <c r="C2160" t="str">
        <f>IFERROR(VLOOKUP(Table1[[#This Row],[Ticker]],[1]!Table2[[Symbol]:[Industry]],2,FALSE),"-")</f>
        <v>-</v>
      </c>
      <c r="D2160" t="s">
        <v>573</v>
      </c>
      <c r="E2160">
        <v>298.7745625</v>
      </c>
      <c r="F2160">
        <v>227</v>
      </c>
      <c r="G2160">
        <v>35.930432695869797</v>
      </c>
      <c r="H2160">
        <v>-4.2117774070088601</v>
      </c>
      <c r="I2160">
        <v>3.1584814657179502E-3</v>
      </c>
      <c r="J2160">
        <v>-11.861419179320601</v>
      </c>
      <c r="K2160">
        <v>216.96369267550801</v>
      </c>
      <c r="L2160">
        <v>183.18823164637999</v>
      </c>
      <c r="M2160">
        <v>33.405700183456403</v>
      </c>
      <c r="N2160">
        <v>0.77078183090372299</v>
      </c>
      <c r="O2160">
        <v>18.061674008810499</v>
      </c>
      <c r="P2160">
        <v>88.303608461219397</v>
      </c>
      <c r="Q2160">
        <v>4.7311016008683003E-2</v>
      </c>
    </row>
    <row r="2161" spans="1:17" hidden="1" x14ac:dyDescent="0.3">
      <c r="A2161" t="s">
        <v>4513</v>
      </c>
      <c r="B2161" t="s">
        <v>4514</v>
      </c>
      <c r="C2161" t="str">
        <f>IFERROR(VLOOKUP(Table1[[#This Row],[Ticker]],[1]!Table2[[Symbol]:[Industry]],2,FALSE),"-")</f>
        <v>-</v>
      </c>
      <c r="D2161" t="s">
        <v>741</v>
      </c>
      <c r="E2161">
        <v>298.53358683599998</v>
      </c>
      <c r="F2161">
        <v>11.99</v>
      </c>
      <c r="G2161">
        <v>-22.5322787100047</v>
      </c>
      <c r="H2161">
        <v>-1.9351804861431801</v>
      </c>
      <c r="I2161">
        <v>-9.1507414462585501</v>
      </c>
      <c r="J2161">
        <v>-0.65353545326907203</v>
      </c>
      <c r="K2161">
        <v>11.8943291499167</v>
      </c>
      <c r="L2161">
        <v>11.637348182044599</v>
      </c>
      <c r="M2161">
        <v>70.589314799391403</v>
      </c>
      <c r="N2161">
        <v>2.4480036032169701</v>
      </c>
      <c r="O2161">
        <v>16.763969974979101</v>
      </c>
      <c r="P2161">
        <v>26.210526315789402</v>
      </c>
    </row>
    <row r="2162" spans="1:17" hidden="1" x14ac:dyDescent="0.3">
      <c r="A2162" t="s">
        <v>4515</v>
      </c>
      <c r="B2162" t="s">
        <v>4516</v>
      </c>
      <c r="C2162" t="str">
        <f>IFERROR(VLOOKUP(Table1[[#This Row],[Ticker]],[1]!Table2[[Symbol]:[Industry]],2,FALSE),"-")</f>
        <v>-</v>
      </c>
      <c r="D2162" t="s">
        <v>573</v>
      </c>
      <c r="E2162">
        <v>298.38150000000002</v>
      </c>
      <c r="F2162">
        <v>152.5</v>
      </c>
      <c r="G2162">
        <v>-58.720881757234203</v>
      </c>
      <c r="H2162">
        <v>6.3947549149655396</v>
      </c>
      <c r="I2162">
        <v>-1.07471866737444</v>
      </c>
      <c r="J2162">
        <v>5.4760733094567398</v>
      </c>
      <c r="K2162">
        <v>142.41540121205301</v>
      </c>
      <c r="L2162">
        <v>145.311087250844</v>
      </c>
      <c r="M2162">
        <v>58.994218646807496</v>
      </c>
      <c r="N2162">
        <v>1.2158930178732099</v>
      </c>
      <c r="O2162">
        <v>54.754098360655703</v>
      </c>
      <c r="P2162">
        <v>52.499999999999901</v>
      </c>
    </row>
    <row r="2163" spans="1:17" hidden="1" x14ac:dyDescent="0.3">
      <c r="A2163" t="s">
        <v>4517</v>
      </c>
      <c r="B2163" t="s">
        <v>4518</v>
      </c>
      <c r="C2163" t="str">
        <f>IFERROR(VLOOKUP(Table1[[#This Row],[Ticker]],[1]!Table2[[Symbol]:[Industry]],2,FALSE),"-")</f>
        <v>-</v>
      </c>
      <c r="D2163" t="s">
        <v>2256</v>
      </c>
      <c r="E2163">
        <v>298.31889999999999</v>
      </c>
      <c r="F2163">
        <v>658.25</v>
      </c>
      <c r="G2163">
        <v>27.4290046627676</v>
      </c>
      <c r="H2163">
        <v>-6.38383069645867</v>
      </c>
      <c r="I2163">
        <v>-9.2335082434911495</v>
      </c>
      <c r="J2163">
        <v>-4.4790251411277797</v>
      </c>
      <c r="K2163">
        <v>681.44831667228198</v>
      </c>
      <c r="M2163">
        <v>51.262504727121097</v>
      </c>
      <c r="N2163">
        <v>0.68184135713229499</v>
      </c>
      <c r="O2163">
        <v>38.169388530193601</v>
      </c>
      <c r="P2163">
        <v>65.368672277352005</v>
      </c>
    </row>
    <row r="2164" spans="1:17" hidden="1" x14ac:dyDescent="0.3">
      <c r="A2164" t="s">
        <v>4519</v>
      </c>
      <c r="B2164" t="s">
        <v>4520</v>
      </c>
      <c r="C2164" t="str">
        <f>IFERROR(VLOOKUP(Table1[[#This Row],[Ticker]],[1]!Table2[[Symbol]:[Industry]],2,FALSE),"-")</f>
        <v>-</v>
      </c>
      <c r="D2164" t="s">
        <v>950</v>
      </c>
      <c r="E2164">
        <v>298.27250837999998</v>
      </c>
      <c r="F2164">
        <v>4794.8999999999996</v>
      </c>
      <c r="G2164">
        <v>13.7523253557291</v>
      </c>
      <c r="H2164">
        <v>0.63469404197789203</v>
      </c>
      <c r="I2164">
        <v>7.9124565168864596</v>
      </c>
      <c r="J2164">
        <v>-1.1507031436894</v>
      </c>
      <c r="K2164">
        <v>4544.9140006178304</v>
      </c>
      <c r="L2164">
        <v>4032.9321932949101</v>
      </c>
      <c r="M2164">
        <v>44.189313659776502</v>
      </c>
      <c r="N2164">
        <v>0.64725770097670898</v>
      </c>
      <c r="O2164">
        <v>12.4111034640972</v>
      </c>
      <c r="P2164">
        <v>52.219047619047601</v>
      </c>
      <c r="Q2164">
        <v>1.856810433999E-2</v>
      </c>
    </row>
    <row r="2165" spans="1:17" hidden="1" x14ac:dyDescent="0.3">
      <c r="A2165" t="s">
        <v>4521</v>
      </c>
      <c r="B2165" t="s">
        <v>4522</v>
      </c>
      <c r="C2165" t="str">
        <f>IFERROR(VLOOKUP(Table1[[#This Row],[Ticker]],[1]!Table2[[Symbol]:[Industry]],2,FALSE),"-")</f>
        <v>-</v>
      </c>
      <c r="D2165" t="s">
        <v>276</v>
      </c>
      <c r="E2165">
        <v>298.19902215500002</v>
      </c>
      <c r="F2165">
        <v>145.5</v>
      </c>
      <c r="G2165">
        <v>-46.589146797344497</v>
      </c>
      <c r="H2165">
        <v>7.5190417378241996</v>
      </c>
      <c r="I2165">
        <v>-0.60505290057000305</v>
      </c>
      <c r="J2165">
        <v>7.2698358227755104</v>
      </c>
      <c r="K2165">
        <v>136.13529399261299</v>
      </c>
      <c r="L2165">
        <v>138.522544060179</v>
      </c>
      <c r="M2165">
        <v>42.541483263054602</v>
      </c>
      <c r="N2165">
        <v>1.98709053489322</v>
      </c>
      <c r="O2165">
        <v>28.178694158075601</v>
      </c>
      <c r="P2165">
        <v>59.890109890109898</v>
      </c>
      <c r="Q2165">
        <v>9.9416413082425006E-2</v>
      </c>
    </row>
    <row r="2166" spans="1:17" hidden="1" x14ac:dyDescent="0.3">
      <c r="A2166" t="s">
        <v>4523</v>
      </c>
      <c r="B2166" t="s">
        <v>4524</v>
      </c>
      <c r="C2166" t="str">
        <f>IFERROR(VLOOKUP(Table1[[#This Row],[Ticker]],[1]!Table2[[Symbol]:[Industry]],2,FALSE),"-")</f>
        <v>-</v>
      </c>
      <c r="D2166" t="s">
        <v>51</v>
      </c>
      <c r="E2166">
        <v>297.17424</v>
      </c>
      <c r="F2166">
        <v>963.6</v>
      </c>
      <c r="G2166">
        <v>16.604476379645401</v>
      </c>
      <c r="H2166">
        <v>17.268711081685101</v>
      </c>
      <c r="I2166">
        <v>-12.830374883256701</v>
      </c>
      <c r="J2166">
        <v>-6.2692598939894699</v>
      </c>
      <c r="K2166">
        <v>896.46868224495802</v>
      </c>
      <c r="L2166">
        <v>893.91501042914297</v>
      </c>
      <c r="M2166">
        <v>49.763463617791103</v>
      </c>
      <c r="N2166">
        <v>2.6828156836342298</v>
      </c>
      <c r="O2166">
        <v>53.580323785803202</v>
      </c>
      <c r="P2166">
        <v>64.054253447590895</v>
      </c>
      <c r="Q2166">
        <v>6.2946709653204994E-2</v>
      </c>
    </row>
    <row r="2167" spans="1:17" hidden="1" x14ac:dyDescent="0.3">
      <c r="A2167" t="s">
        <v>4525</v>
      </c>
      <c r="B2167" t="s">
        <v>4526</v>
      </c>
      <c r="C2167" t="str">
        <f>IFERROR(VLOOKUP(Table1[[#This Row],[Ticker]],[1]!Table2[[Symbol]:[Industry]],2,FALSE),"-")</f>
        <v>-</v>
      </c>
      <c r="D2167" t="s">
        <v>54</v>
      </c>
      <c r="E2167">
        <v>296.90519575000002</v>
      </c>
      <c r="F2167">
        <v>296.89999999999998</v>
      </c>
      <c r="G2167">
        <v>-39.173518527996698</v>
      </c>
      <c r="H2167">
        <v>8.1649910610774299</v>
      </c>
      <c r="I2167">
        <v>-26.312081978385599</v>
      </c>
      <c r="J2167">
        <v>-5.3738935470581302</v>
      </c>
      <c r="K2167">
        <v>279.96276683297202</v>
      </c>
      <c r="L2167">
        <v>312.57507557464601</v>
      </c>
      <c r="M2167">
        <v>57.457191935061402</v>
      </c>
      <c r="N2167">
        <v>2.4657276684124998</v>
      </c>
      <c r="O2167">
        <v>57.898282249915802</v>
      </c>
      <c r="P2167">
        <v>23.7083333333333</v>
      </c>
      <c r="Q2167">
        <v>-0.148695819555517</v>
      </c>
    </row>
    <row r="2168" spans="1:17" hidden="1" x14ac:dyDescent="0.3">
      <c r="A2168" t="s">
        <v>4527</v>
      </c>
      <c r="B2168" t="s">
        <v>4528</v>
      </c>
      <c r="C2168" t="str">
        <f>IFERROR(VLOOKUP(Table1[[#This Row],[Ticker]],[1]!Table2[[Symbol]:[Industry]],2,FALSE),"-")</f>
        <v>-</v>
      </c>
      <c r="D2168" t="s">
        <v>138</v>
      </c>
      <c r="E2168">
        <v>296.02362577500003</v>
      </c>
      <c r="F2168">
        <v>26.45</v>
      </c>
      <c r="G2168">
        <v>-17.224614068672601</v>
      </c>
      <c r="H2168">
        <v>5.6503713533217104</v>
      </c>
      <c r="I2168">
        <v>-7.1602652557823596</v>
      </c>
      <c r="J2168">
        <v>-8.3571688628076792</v>
      </c>
      <c r="K2168">
        <v>25.683500513612898</v>
      </c>
      <c r="L2168">
        <v>23.994079252435998</v>
      </c>
      <c r="M2168">
        <v>51.183303289237003</v>
      </c>
      <c r="N2168">
        <v>0.52356074140076403</v>
      </c>
      <c r="O2168">
        <v>40.415879017013197</v>
      </c>
      <c r="P2168">
        <v>39.210526315789402</v>
      </c>
      <c r="Q2168">
        <v>5.7440777645738003E-2</v>
      </c>
    </row>
    <row r="2169" spans="1:17" hidden="1" x14ac:dyDescent="0.3">
      <c r="A2169" t="s">
        <v>4529</v>
      </c>
      <c r="B2169" t="s">
        <v>4530</v>
      </c>
      <c r="C2169" t="str">
        <f>IFERROR(VLOOKUP(Table1[[#This Row],[Ticker]],[1]!Table2[[Symbol]:[Industry]],2,FALSE),"-")</f>
        <v>-</v>
      </c>
      <c r="D2169" t="s">
        <v>405</v>
      </c>
      <c r="E2169">
        <v>295.55136499999998</v>
      </c>
      <c r="F2169">
        <v>147.25</v>
      </c>
      <c r="G2169">
        <v>233.69397042592399</v>
      </c>
      <c r="H2169">
        <v>46.198080115148102</v>
      </c>
      <c r="I2169">
        <v>218.83333546526299</v>
      </c>
      <c r="J2169">
        <v>9.3195516757111392</v>
      </c>
      <c r="K2169">
        <v>101.176276671653</v>
      </c>
      <c r="L2169">
        <v>66.011700259321401</v>
      </c>
      <c r="M2169">
        <v>99.993974145049606</v>
      </c>
      <c r="N2169">
        <v>1.1502363957130499</v>
      </c>
      <c r="O2169">
        <v>0</v>
      </c>
      <c r="P2169">
        <v>386.77685950413201</v>
      </c>
      <c r="Q2169">
        <v>0.13761995199339899</v>
      </c>
    </row>
    <row r="2170" spans="1:17" hidden="1" x14ac:dyDescent="0.3">
      <c r="A2170" t="s">
        <v>4531</v>
      </c>
      <c r="B2170" t="s">
        <v>4532</v>
      </c>
      <c r="C2170" t="str">
        <f>IFERROR(VLOOKUP(Table1[[#This Row],[Ticker]],[1]!Table2[[Symbol]:[Industry]],2,FALSE),"-")</f>
        <v>-</v>
      </c>
      <c r="D2170" t="s">
        <v>2408</v>
      </c>
      <c r="E2170">
        <v>294.44764199999997</v>
      </c>
      <c r="F2170">
        <v>655.8</v>
      </c>
      <c r="G2170">
        <v>36.0435114954008</v>
      </c>
      <c r="H2170">
        <v>30.148342075179301</v>
      </c>
      <c r="I2170">
        <v>-2.4352800025591401</v>
      </c>
      <c r="J2170">
        <v>-3.2351559978700402</v>
      </c>
      <c r="K2170">
        <v>569.19918152223499</v>
      </c>
      <c r="L2170">
        <v>495.24710560300599</v>
      </c>
      <c r="M2170">
        <v>56.989519914429103</v>
      </c>
      <c r="N2170">
        <v>0.90234558582679403</v>
      </c>
      <c r="O2170">
        <v>27.1729185727356</v>
      </c>
      <c r="P2170">
        <v>84.732394366197099</v>
      </c>
      <c r="Q2170">
        <v>0.17874054213069801</v>
      </c>
    </row>
    <row r="2171" spans="1:17" hidden="1" x14ac:dyDescent="0.3">
      <c r="A2171" t="s">
        <v>4533</v>
      </c>
      <c r="B2171" t="s">
        <v>4534</v>
      </c>
      <c r="C2171" t="str">
        <f>IFERROR(VLOOKUP(Table1[[#This Row],[Ticker]],[1]!Table2[[Symbol]:[Industry]],2,FALSE),"-")</f>
        <v>-</v>
      </c>
      <c r="D2171" t="s">
        <v>627</v>
      </c>
      <c r="E2171">
        <v>293.6212524</v>
      </c>
      <c r="F2171">
        <v>72.989999999999995</v>
      </c>
      <c r="G2171">
        <v>-15.030450004092501</v>
      </c>
      <c r="H2171">
        <v>4.0098062041851401</v>
      </c>
      <c r="I2171">
        <v>-12.7268129075263</v>
      </c>
      <c r="J2171">
        <v>-1.7786121617767501</v>
      </c>
      <c r="K2171">
        <v>70.751557506821698</v>
      </c>
      <c r="L2171">
        <v>67.415080020989095</v>
      </c>
      <c r="M2171">
        <v>56.180131448881298</v>
      </c>
      <c r="N2171">
        <v>1.04257489090178</v>
      </c>
      <c r="O2171">
        <v>8.2340046581723598</v>
      </c>
      <c r="P2171">
        <v>34.866962305986597</v>
      </c>
      <c r="Q2171">
        <v>5.0996381509386998E-2</v>
      </c>
    </row>
    <row r="2172" spans="1:17" hidden="1" x14ac:dyDescent="0.3">
      <c r="A2172" t="s">
        <v>4535</v>
      </c>
      <c r="B2172" t="s">
        <v>4536</v>
      </c>
      <c r="C2172" t="str">
        <f>IFERROR(VLOOKUP(Table1[[#This Row],[Ticker]],[1]!Table2[[Symbol]:[Industry]],2,FALSE),"-")</f>
        <v>-</v>
      </c>
      <c r="D2172" t="s">
        <v>410</v>
      </c>
      <c r="E2172">
        <v>292.98353980500002</v>
      </c>
      <c r="F2172">
        <v>128.15</v>
      </c>
      <c r="G2172">
        <v>10.218708597964101</v>
      </c>
      <c r="H2172">
        <v>-7.5430661466782896</v>
      </c>
      <c r="I2172">
        <v>27.324354339182001</v>
      </c>
      <c r="J2172">
        <v>-12.9221817728272</v>
      </c>
      <c r="K2172">
        <v>126.305341984354</v>
      </c>
      <c r="M2172">
        <v>48.387599030937999</v>
      </c>
      <c r="N2172">
        <v>0.80798315481094896</v>
      </c>
      <c r="O2172">
        <v>36.480686695278898</v>
      </c>
      <c r="P2172">
        <v>86.671522214129595</v>
      </c>
    </row>
    <row r="2173" spans="1:17" hidden="1" x14ac:dyDescent="0.3">
      <c r="A2173" t="s">
        <v>4537</v>
      </c>
      <c r="B2173" t="s">
        <v>4538</v>
      </c>
      <c r="C2173" t="str">
        <f>IFERROR(VLOOKUP(Table1[[#This Row],[Ticker]],[1]!Table2[[Symbol]:[Industry]],2,FALSE),"-")</f>
        <v>-</v>
      </c>
      <c r="D2173" t="s">
        <v>4539</v>
      </c>
      <c r="E2173">
        <v>292.68135000000001</v>
      </c>
      <c r="F2173">
        <v>157.94999999999999</v>
      </c>
      <c r="G2173">
        <v>20.362660431571101</v>
      </c>
      <c r="H2173">
        <v>43.361439314486702</v>
      </c>
      <c r="I2173">
        <v>35.698558273629303</v>
      </c>
      <c r="J2173">
        <v>6.76414364939028</v>
      </c>
      <c r="K2173">
        <v>114.04814475518999</v>
      </c>
      <c r="M2173">
        <v>79.555133027849905</v>
      </c>
      <c r="N2173">
        <v>1.92748015477282</v>
      </c>
      <c r="O2173">
        <v>3.0705919594808702</v>
      </c>
      <c r="P2173">
        <v>102.49999999999901</v>
      </c>
    </row>
    <row r="2174" spans="1:17" hidden="1" x14ac:dyDescent="0.3">
      <c r="A2174" t="s">
        <v>4540</v>
      </c>
      <c r="B2174" t="s">
        <v>4541</v>
      </c>
      <c r="C2174" t="str">
        <f>IFERROR(VLOOKUP(Table1[[#This Row],[Ticker]],[1]!Table2[[Symbol]:[Industry]],2,FALSE),"-")</f>
        <v>-</v>
      </c>
      <c r="D2174" t="s">
        <v>1401</v>
      </c>
      <c r="E2174">
        <v>291.319886</v>
      </c>
      <c r="F2174">
        <v>164.45</v>
      </c>
      <c r="G2174">
        <v>-2.9793576739709602</v>
      </c>
      <c r="H2174">
        <v>-3.4036792427817999</v>
      </c>
      <c r="I2174">
        <v>-10.1147368004978</v>
      </c>
      <c r="J2174">
        <v>-13.825345546431601</v>
      </c>
      <c r="K2174">
        <v>161.70970908542901</v>
      </c>
      <c r="L2174">
        <v>143.34827281757401</v>
      </c>
      <c r="M2174">
        <v>32.944994848998803</v>
      </c>
      <c r="N2174">
        <v>0.97108214878528598</v>
      </c>
      <c r="O2174">
        <v>22.833688051079299</v>
      </c>
      <c r="P2174">
        <v>69.448737764039095</v>
      </c>
      <c r="Q2174">
        <v>5.9885935477936997E-2</v>
      </c>
    </row>
    <row r="2175" spans="1:17" hidden="1" x14ac:dyDescent="0.3">
      <c r="A2175" t="s">
        <v>4542</v>
      </c>
      <c r="B2175" t="s">
        <v>4543</v>
      </c>
      <c r="C2175" t="str">
        <f>IFERROR(VLOOKUP(Table1[[#This Row],[Ticker]],[1]!Table2[[Symbol]:[Industry]],2,FALSE),"-")</f>
        <v>-</v>
      </c>
      <c r="D2175" t="s">
        <v>1799</v>
      </c>
      <c r="E2175">
        <v>290.48553600000002</v>
      </c>
      <c r="F2175">
        <v>458.7</v>
      </c>
      <c r="G2175">
        <v>31.7330308019414</v>
      </c>
      <c r="H2175">
        <v>-8.3818735446374699</v>
      </c>
      <c r="I2175">
        <v>-27.213933822938099</v>
      </c>
      <c r="J2175">
        <v>-5.6258874038237696</v>
      </c>
      <c r="K2175">
        <v>470.27363534304402</v>
      </c>
      <c r="L2175">
        <v>440.46999227825899</v>
      </c>
      <c r="M2175">
        <v>42.699540489591598</v>
      </c>
      <c r="N2175">
        <v>0.71113462746783895</v>
      </c>
      <c r="O2175">
        <v>45.192936559842998</v>
      </c>
      <c r="P2175">
        <v>79.249706916764296</v>
      </c>
    </row>
    <row r="2176" spans="1:17" hidden="1" x14ac:dyDescent="0.3">
      <c r="A2176" t="s">
        <v>4544</v>
      </c>
      <c r="B2176" t="s">
        <v>4545</v>
      </c>
      <c r="C2176" t="str">
        <f>IFERROR(VLOOKUP(Table1[[#This Row],[Ticker]],[1]!Table2[[Symbol]:[Industry]],2,FALSE),"-")</f>
        <v>-</v>
      </c>
      <c r="D2176" t="s">
        <v>706</v>
      </c>
      <c r="E2176">
        <v>290.17175476</v>
      </c>
      <c r="F2176">
        <v>294.2</v>
      </c>
      <c r="G2176">
        <v>37.617189601460701</v>
      </c>
      <c r="H2176">
        <v>-1.76466608355795</v>
      </c>
      <c r="I2176">
        <v>-29.700041681422601</v>
      </c>
      <c r="J2176">
        <v>-6.9120760008196998</v>
      </c>
      <c r="K2176">
        <v>289.51575871770802</v>
      </c>
      <c r="L2176">
        <v>262.29575212804502</v>
      </c>
      <c r="M2176">
        <v>54.094458908671797</v>
      </c>
      <c r="N2176">
        <v>0.76133521306107599</v>
      </c>
      <c r="O2176">
        <v>25.696804894629501</v>
      </c>
      <c r="P2176">
        <v>94.769943727242605</v>
      </c>
      <c r="Q2176">
        <v>0.105047568224179</v>
      </c>
    </row>
    <row r="2177" spans="1:17" hidden="1" x14ac:dyDescent="0.3">
      <c r="A2177" t="s">
        <v>4546</v>
      </c>
      <c r="B2177" t="s">
        <v>4547</v>
      </c>
      <c r="C2177" t="str">
        <f>IFERROR(VLOOKUP(Table1[[#This Row],[Ticker]],[1]!Table2[[Symbol]:[Industry]],2,FALSE),"-")</f>
        <v>-</v>
      </c>
      <c r="D2177" t="s">
        <v>21</v>
      </c>
      <c r="E2177">
        <v>289.79328149999998</v>
      </c>
      <c r="F2177">
        <v>126.9</v>
      </c>
      <c r="G2177">
        <v>-40.542101473190698</v>
      </c>
      <c r="H2177">
        <v>-0.68358582352206598</v>
      </c>
      <c r="I2177">
        <v>-18.7858682242424</v>
      </c>
      <c r="J2177">
        <v>-3.2856859531253502</v>
      </c>
      <c r="K2177">
        <v>128.29190800493799</v>
      </c>
      <c r="M2177">
        <v>50.0150627983069</v>
      </c>
      <c r="N2177">
        <v>0.59990819703814602</v>
      </c>
      <c r="O2177">
        <v>63.908589440504301</v>
      </c>
      <c r="P2177">
        <v>26.709935097353899</v>
      </c>
    </row>
    <row r="2178" spans="1:17" hidden="1" x14ac:dyDescent="0.3">
      <c r="A2178" t="s">
        <v>4548</v>
      </c>
      <c r="B2178" t="s">
        <v>4549</v>
      </c>
      <c r="C2178" t="str">
        <f>IFERROR(VLOOKUP(Table1[[#This Row],[Ticker]],[1]!Table2[[Symbol]:[Industry]],2,FALSE),"-")</f>
        <v>-</v>
      </c>
      <c r="D2178" t="s">
        <v>204</v>
      </c>
      <c r="E2178">
        <v>288.31311124000001</v>
      </c>
      <c r="F2178">
        <v>134.80000000000001</v>
      </c>
      <c r="G2178">
        <v>106.42531707317499</v>
      </c>
      <c r="H2178">
        <v>-6.8976808897220003</v>
      </c>
      <c r="I2178">
        <v>6.3317701424477297</v>
      </c>
      <c r="J2178">
        <v>-4.9389104132628397E-2</v>
      </c>
      <c r="K2178">
        <v>140.95327343729201</v>
      </c>
      <c r="L2178">
        <v>117.855943251216</v>
      </c>
      <c r="M2178">
        <v>41.1449606254264</v>
      </c>
      <c r="N2178">
        <v>1.11340604469669</v>
      </c>
      <c r="O2178">
        <v>24.629080118694301</v>
      </c>
      <c r="P2178">
        <v>156.03038936372201</v>
      </c>
      <c r="Q2178">
        <v>0.101426592897274</v>
      </c>
    </row>
    <row r="2179" spans="1:17" hidden="1" x14ac:dyDescent="0.3">
      <c r="A2179" t="s">
        <v>4550</v>
      </c>
      <c r="B2179" t="s">
        <v>4551</v>
      </c>
      <c r="C2179" t="str">
        <f>IFERROR(VLOOKUP(Table1[[#This Row],[Ticker]],[1]!Table2[[Symbol]:[Industry]],2,FALSE),"-")</f>
        <v>-</v>
      </c>
      <c r="D2179" t="s">
        <v>204</v>
      </c>
      <c r="E2179">
        <v>288.11779749999999</v>
      </c>
      <c r="F2179">
        <v>745.55</v>
      </c>
      <c r="G2179">
        <v>-39.145179289683199</v>
      </c>
      <c r="H2179">
        <v>-5.6906812782572302</v>
      </c>
      <c r="I2179">
        <v>-12.8864397524266</v>
      </c>
      <c r="J2179">
        <v>1.5119105179796399</v>
      </c>
      <c r="K2179">
        <v>749.80440586475595</v>
      </c>
      <c r="L2179">
        <v>737.99256780948497</v>
      </c>
      <c r="M2179">
        <v>48.896292697874799</v>
      </c>
      <c r="N2179">
        <v>0.67833952620340598</v>
      </c>
      <c r="O2179">
        <v>14.009791429146199</v>
      </c>
      <c r="P2179">
        <v>14.7</v>
      </c>
      <c r="Q2179">
        <v>3.9111751697305998E-2</v>
      </c>
    </row>
    <row r="2180" spans="1:17" hidden="1" x14ac:dyDescent="0.3">
      <c r="A2180" t="s">
        <v>4552</v>
      </c>
      <c r="B2180" t="s">
        <v>4553</v>
      </c>
      <c r="C2180" t="str">
        <f>IFERROR(VLOOKUP(Table1[[#This Row],[Ticker]],[1]!Table2[[Symbol]:[Industry]],2,FALSE),"-")</f>
        <v>-</v>
      </c>
      <c r="D2180" t="s">
        <v>138</v>
      </c>
      <c r="E2180">
        <v>288.02256</v>
      </c>
      <c r="F2180">
        <v>184</v>
      </c>
      <c r="G2180">
        <v>9.0645237856083796</v>
      </c>
      <c r="H2180">
        <v>-11.440927282352799</v>
      </c>
      <c r="I2180">
        <v>-46.701712861111801</v>
      </c>
      <c r="J2180">
        <v>-11.15198551512</v>
      </c>
      <c r="K2180">
        <v>190.84788245559901</v>
      </c>
      <c r="L2180">
        <v>188.908655045047</v>
      </c>
      <c r="M2180">
        <v>50.557479496779202</v>
      </c>
      <c r="N2180">
        <v>1.6674575559917599</v>
      </c>
      <c r="O2180">
        <v>53.777173913043399</v>
      </c>
      <c r="P2180">
        <v>44.2006269592476</v>
      </c>
      <c r="Q2180">
        <v>0.234009871030776</v>
      </c>
    </row>
    <row r="2181" spans="1:17" hidden="1" x14ac:dyDescent="0.3">
      <c r="A2181" t="s">
        <v>4554</v>
      </c>
      <c r="B2181" t="s">
        <v>4555</v>
      </c>
      <c r="C2181" t="str">
        <f>IFERROR(VLOOKUP(Table1[[#This Row],[Ticker]],[1]!Table2[[Symbol]:[Industry]],2,FALSE),"-")</f>
        <v>-</v>
      </c>
      <c r="D2181" t="s">
        <v>54</v>
      </c>
      <c r="E2181">
        <v>287.59921619199997</v>
      </c>
      <c r="F2181">
        <v>65.680000000000007</v>
      </c>
      <c r="G2181">
        <v>46.137979009706598</v>
      </c>
      <c r="H2181">
        <v>-14.2911919889963</v>
      </c>
      <c r="I2181">
        <v>-30.716338383756302</v>
      </c>
      <c r="J2181">
        <v>-3.4788822569578901</v>
      </c>
      <c r="K2181">
        <v>79.460786473162301</v>
      </c>
      <c r="L2181">
        <v>72.146325267035493</v>
      </c>
      <c r="M2181">
        <v>44.032741991695403</v>
      </c>
      <c r="N2181">
        <v>1.6668421136870899</v>
      </c>
      <c r="O2181">
        <v>97.777101096224101</v>
      </c>
      <c r="P2181">
        <v>221.56670746634001</v>
      </c>
      <c r="Q2181">
        <v>0.18307568338205199</v>
      </c>
    </row>
    <row r="2182" spans="1:17" hidden="1" x14ac:dyDescent="0.3">
      <c r="A2182" t="s">
        <v>4556</v>
      </c>
      <c r="B2182" t="s">
        <v>4557</v>
      </c>
      <c r="C2182" t="str">
        <f>IFERROR(VLOOKUP(Table1[[#This Row],[Ticker]],[1]!Table2[[Symbol]:[Industry]],2,FALSE),"-")</f>
        <v>-</v>
      </c>
      <c r="D2182" t="s">
        <v>741</v>
      </c>
      <c r="E2182">
        <v>286.83496256799998</v>
      </c>
      <c r="F2182">
        <v>269.57</v>
      </c>
      <c r="G2182">
        <v>1.0989391392394501</v>
      </c>
      <c r="H2182">
        <v>-0.30698703716061299</v>
      </c>
      <c r="I2182">
        <v>1.05174624819327</v>
      </c>
      <c r="J2182">
        <v>0.36416456896832</v>
      </c>
      <c r="K2182">
        <v>259.38351216126898</v>
      </c>
      <c r="L2182">
        <v>240.19547991041401</v>
      </c>
      <c r="M2182">
        <v>58.2466499100683</v>
      </c>
      <c r="N2182">
        <v>0.30047303185202301</v>
      </c>
      <c r="O2182">
        <v>0.70853581630003704</v>
      </c>
      <c r="P2182">
        <v>35.503166783954903</v>
      </c>
      <c r="Q2182">
        <v>4.1697795445031001E-2</v>
      </c>
    </row>
    <row r="2183" spans="1:17" hidden="1" x14ac:dyDescent="0.3">
      <c r="A2183" t="s">
        <v>4558</v>
      </c>
      <c r="B2183" t="s">
        <v>4559</v>
      </c>
      <c r="C2183" t="str">
        <f>IFERROR(VLOOKUP(Table1[[#This Row],[Ticker]],[1]!Table2[[Symbol]:[Industry]],2,FALSE),"-")</f>
        <v>-</v>
      </c>
      <c r="D2183" t="s">
        <v>4560</v>
      </c>
      <c r="E2183">
        <v>286.82454595199999</v>
      </c>
      <c r="F2183">
        <v>175.84</v>
      </c>
      <c r="G2183">
        <v>7.9019195247729304</v>
      </c>
      <c r="H2183">
        <v>14.768539292252999</v>
      </c>
      <c r="I2183">
        <v>-1.7395188927209899</v>
      </c>
      <c r="J2183">
        <v>14.197583111761499</v>
      </c>
      <c r="K2183">
        <v>133.60623239951099</v>
      </c>
      <c r="L2183">
        <v>132.35303069036999</v>
      </c>
      <c r="M2183">
        <v>84.030595756728005</v>
      </c>
      <c r="N2183">
        <v>3.9910496422228401</v>
      </c>
      <c r="O2183">
        <v>9.0479981801637699</v>
      </c>
      <c r="P2183">
        <v>63.572093023255803</v>
      </c>
      <c r="Q2183">
        <v>1.4283959207305999E-2</v>
      </c>
    </row>
    <row r="2184" spans="1:17" hidden="1" x14ac:dyDescent="0.3">
      <c r="A2184" t="s">
        <v>4561</v>
      </c>
      <c r="B2184" t="s">
        <v>4562</v>
      </c>
      <c r="C2184" t="str">
        <f>IFERROR(VLOOKUP(Table1[[#This Row],[Ticker]],[1]!Table2[[Symbol]:[Industry]],2,FALSE),"-")</f>
        <v>-</v>
      </c>
      <c r="D2184" t="s">
        <v>204</v>
      </c>
      <c r="E2184">
        <v>286.74799999999999</v>
      </c>
      <c r="F2184">
        <v>29.26</v>
      </c>
      <c r="G2184">
        <v>205.71722153312001</v>
      </c>
      <c r="H2184">
        <v>8.7662279270268808</v>
      </c>
      <c r="I2184">
        <v>43.929815173172003</v>
      </c>
      <c r="J2184">
        <v>-1.6072774008916599</v>
      </c>
      <c r="K2184">
        <v>25.978027523784501</v>
      </c>
      <c r="L2184">
        <v>20.256167990562499</v>
      </c>
      <c r="M2184">
        <v>60.769154685125997</v>
      </c>
      <c r="N2184">
        <v>0.47930488792241099</v>
      </c>
      <c r="O2184">
        <v>11.825017088174899</v>
      </c>
      <c r="P2184">
        <v>252.53012048192701</v>
      </c>
      <c r="Q2184">
        <v>0.10057752813528099</v>
      </c>
    </row>
    <row r="2185" spans="1:17" hidden="1" x14ac:dyDescent="0.3">
      <c r="A2185" t="s">
        <v>4563</v>
      </c>
      <c r="B2185" t="s">
        <v>4564</v>
      </c>
      <c r="C2185" t="str">
        <f>IFERROR(VLOOKUP(Table1[[#This Row],[Ticker]],[1]!Table2[[Symbol]:[Industry]],2,FALSE),"-")</f>
        <v>-</v>
      </c>
      <c r="D2185" t="s">
        <v>538</v>
      </c>
      <c r="E2185">
        <v>286.3347291</v>
      </c>
      <c r="F2185">
        <v>199.5</v>
      </c>
      <c r="G2185">
        <v>10.6748297437404</v>
      </c>
      <c r="H2185">
        <v>-4.9426596729312697</v>
      </c>
      <c r="I2185">
        <v>21.1123153893789</v>
      </c>
      <c r="J2185">
        <v>-1.2921559184034399</v>
      </c>
      <c r="K2185">
        <v>210.94885007613399</v>
      </c>
      <c r="M2185">
        <v>38.798560309212803</v>
      </c>
      <c r="N2185">
        <v>0.51515151515151503</v>
      </c>
      <c r="O2185">
        <v>37.343358395989902</v>
      </c>
      <c r="P2185">
        <v>47.7777777777777</v>
      </c>
    </row>
    <row r="2186" spans="1:17" hidden="1" x14ac:dyDescent="0.3">
      <c r="A2186" t="s">
        <v>4565</v>
      </c>
      <c r="B2186" t="s">
        <v>4566</v>
      </c>
      <c r="C2186" t="str">
        <f>IFERROR(VLOOKUP(Table1[[#This Row],[Ticker]],[1]!Table2[[Symbol]:[Industry]],2,FALSE),"-")</f>
        <v>-</v>
      </c>
      <c r="D2186" t="s">
        <v>1665</v>
      </c>
      <c r="E2186">
        <v>285.69404600000001</v>
      </c>
      <c r="F2186">
        <v>30.14</v>
      </c>
      <c r="G2186">
        <v>1157.9682770371801</v>
      </c>
      <c r="H2186">
        <v>29.084493523334501</v>
      </c>
      <c r="I2186">
        <v>1007.4858313984899</v>
      </c>
      <c r="J2186">
        <v>0.81672249693763199</v>
      </c>
      <c r="K2186">
        <v>23.4284094810581</v>
      </c>
      <c r="L2186">
        <v>12.2501889518803</v>
      </c>
      <c r="M2186">
        <v>61.260903858699201</v>
      </c>
      <c r="N2186">
        <v>1.05329101190369</v>
      </c>
      <c r="O2186">
        <v>8.3278035832780208</v>
      </c>
      <c r="P2186">
        <v>1188.03418803418</v>
      </c>
      <c r="Q2186">
        <v>0.41534738528437498</v>
      </c>
    </row>
    <row r="2187" spans="1:17" hidden="1" x14ac:dyDescent="0.3">
      <c r="A2187" t="s">
        <v>4567</v>
      </c>
      <c r="B2187" t="s">
        <v>4568</v>
      </c>
      <c r="C2187" t="str">
        <f>IFERROR(VLOOKUP(Table1[[#This Row],[Ticker]],[1]!Table2[[Symbol]:[Industry]],2,FALSE),"-")</f>
        <v>-</v>
      </c>
      <c r="D2187" t="s">
        <v>1518</v>
      </c>
      <c r="E2187">
        <v>285.18333765</v>
      </c>
      <c r="F2187">
        <v>8.74</v>
      </c>
      <c r="G2187">
        <v>79.816441944176105</v>
      </c>
      <c r="H2187">
        <v>-11.555342932392501</v>
      </c>
      <c r="I2187">
        <v>-7.6590604365052499</v>
      </c>
      <c r="J2187">
        <v>-1.7423365565625799</v>
      </c>
      <c r="K2187">
        <v>8.8959476813469305</v>
      </c>
      <c r="L2187">
        <v>7.5371719418856902</v>
      </c>
      <c r="M2187">
        <v>27.714023524945201</v>
      </c>
      <c r="N2187">
        <v>0.96307908899457095</v>
      </c>
      <c r="O2187">
        <v>28.604118993135</v>
      </c>
      <c r="P2187">
        <v>105.64705882352899</v>
      </c>
      <c r="Q2187">
        <v>-7.1058557879020001E-3</v>
      </c>
    </row>
    <row r="2188" spans="1:17" hidden="1" x14ac:dyDescent="0.3">
      <c r="A2188" t="s">
        <v>4569</v>
      </c>
      <c r="B2188" t="s">
        <v>4570</v>
      </c>
      <c r="C2188" t="str">
        <f>IFERROR(VLOOKUP(Table1[[#This Row],[Ticker]],[1]!Table2[[Symbol]:[Industry]],2,FALSE),"-")</f>
        <v>-</v>
      </c>
      <c r="D2188" t="s">
        <v>2332</v>
      </c>
      <c r="E2188">
        <v>284.48993862999998</v>
      </c>
      <c r="F2188">
        <v>23.47</v>
      </c>
      <c r="G2188">
        <v>-12.774556674161699</v>
      </c>
      <c r="H2188">
        <v>-1.4566205165969901</v>
      </c>
      <c r="I2188">
        <v>-29.7037913288579</v>
      </c>
      <c r="J2188">
        <v>1.36036290323778</v>
      </c>
      <c r="K2188">
        <v>22.205343295701699</v>
      </c>
      <c r="L2188">
        <v>23.391316483264301</v>
      </c>
      <c r="M2188">
        <v>65.366843021153898</v>
      </c>
      <c r="N2188">
        <v>1.5080096462105601</v>
      </c>
      <c r="O2188">
        <v>56.795909671921599</v>
      </c>
      <c r="P2188">
        <v>30.461367426347898</v>
      </c>
      <c r="Q2188">
        <v>5.7093008665943003E-2</v>
      </c>
    </row>
    <row r="2189" spans="1:17" hidden="1" x14ac:dyDescent="0.3">
      <c r="A2189" t="s">
        <v>4571</v>
      </c>
      <c r="B2189" t="s">
        <v>4572</v>
      </c>
      <c r="C2189" t="str">
        <f>IFERROR(VLOOKUP(Table1[[#This Row],[Ticker]],[1]!Table2[[Symbol]:[Industry]],2,FALSE),"-")</f>
        <v>-</v>
      </c>
      <c r="D2189" t="s">
        <v>627</v>
      </c>
      <c r="E2189">
        <v>283.321443875</v>
      </c>
      <c r="F2189">
        <v>203.65</v>
      </c>
      <c r="G2189">
        <v>379.05908900299897</v>
      </c>
      <c r="H2189">
        <v>48.476640010038103</v>
      </c>
      <c r="I2189">
        <v>132.10592006311001</v>
      </c>
      <c r="J2189">
        <v>1.5182017877746199</v>
      </c>
      <c r="K2189">
        <v>158.57177926993501</v>
      </c>
      <c r="L2189">
        <v>111.413363847795</v>
      </c>
      <c r="M2189">
        <v>84.679892187980897</v>
      </c>
      <c r="N2189">
        <v>1.05893288715374</v>
      </c>
      <c r="O2189">
        <v>2.2096734593665501</v>
      </c>
      <c r="P2189">
        <v>409.125</v>
      </c>
    </row>
    <row r="2190" spans="1:17" hidden="1" x14ac:dyDescent="0.3">
      <c r="A2190" t="s">
        <v>4573</v>
      </c>
      <c r="B2190" t="s">
        <v>4574</v>
      </c>
      <c r="C2190" t="str">
        <f>IFERROR(VLOOKUP(Table1[[#This Row],[Ticker]],[1]!Table2[[Symbol]:[Industry]],2,FALSE),"-")</f>
        <v>-</v>
      </c>
      <c r="D2190" t="s">
        <v>4575</v>
      </c>
      <c r="E2190">
        <v>283.14</v>
      </c>
      <c r="F2190">
        <v>121</v>
      </c>
      <c r="G2190">
        <v>61.238436829086602</v>
      </c>
      <c r="H2190">
        <v>0.98518934047373996</v>
      </c>
      <c r="I2190">
        <v>31.087353791836598</v>
      </c>
      <c r="J2190">
        <v>20.083833399362199</v>
      </c>
      <c r="K2190">
        <v>106.50175202527799</v>
      </c>
      <c r="L2190">
        <v>85.732408177490498</v>
      </c>
      <c r="M2190">
        <v>76.634807603966394</v>
      </c>
      <c r="N2190">
        <v>0.88359046283309906</v>
      </c>
      <c r="O2190">
        <v>4.5867768595041198</v>
      </c>
      <c r="P2190">
        <v>163.55913744282199</v>
      </c>
      <c r="Q2190">
        <v>4.1747136625355001E-2</v>
      </c>
    </row>
    <row r="2191" spans="1:17" hidden="1" x14ac:dyDescent="0.3">
      <c r="A2191" t="s">
        <v>4576</v>
      </c>
      <c r="B2191" t="s">
        <v>4577</v>
      </c>
      <c r="C2191" t="str">
        <f>IFERROR(VLOOKUP(Table1[[#This Row],[Ticker]],[1]!Table2[[Symbol]:[Industry]],2,FALSE),"-")</f>
        <v>-</v>
      </c>
      <c r="D2191" t="s">
        <v>98</v>
      </c>
      <c r="E2191">
        <v>282.86502419999999</v>
      </c>
      <c r="F2191">
        <v>51.15</v>
      </c>
      <c r="G2191">
        <v>-45.937621523315997</v>
      </c>
      <c r="H2191">
        <v>5.9656654709687702</v>
      </c>
      <c r="I2191">
        <v>-28.831975782098102</v>
      </c>
      <c r="J2191">
        <v>-6.8447574131733901</v>
      </c>
      <c r="M2191">
        <v>49.305762957469199</v>
      </c>
      <c r="O2191">
        <v>25.122189638318599</v>
      </c>
      <c r="P2191">
        <v>14.6860986547085</v>
      </c>
    </row>
    <row r="2192" spans="1:17" hidden="1" x14ac:dyDescent="0.3">
      <c r="A2192" t="s">
        <v>4578</v>
      </c>
      <c r="B2192" t="s">
        <v>4579</v>
      </c>
      <c r="C2192" t="str">
        <f>IFERROR(VLOOKUP(Table1[[#This Row],[Ticker]],[1]!Table2[[Symbol]:[Industry]],2,FALSE),"-")</f>
        <v>-</v>
      </c>
      <c r="D2192" t="s">
        <v>46</v>
      </c>
      <c r="E2192">
        <v>282.82033880400002</v>
      </c>
      <c r="F2192">
        <v>40.44</v>
      </c>
      <c r="G2192">
        <v>137.74865853942299</v>
      </c>
      <c r="H2192">
        <v>5.7486408280743104</v>
      </c>
      <c r="I2192">
        <v>57.672646136622603</v>
      </c>
      <c r="J2192">
        <v>-4.7379332751508096</v>
      </c>
      <c r="K2192">
        <v>36.501229752428898</v>
      </c>
      <c r="L2192">
        <v>28.481902668788901</v>
      </c>
      <c r="M2192">
        <v>51.250213919329497</v>
      </c>
      <c r="N2192">
        <v>0.91297880804861997</v>
      </c>
      <c r="O2192">
        <v>14.2433234421365</v>
      </c>
      <c r="P2192">
        <v>211.07692307692301</v>
      </c>
      <c r="Q2192">
        <v>7.6352477226929005E-2</v>
      </c>
    </row>
    <row r="2193" spans="1:17" hidden="1" x14ac:dyDescent="0.3">
      <c r="A2193" t="s">
        <v>4580</v>
      </c>
      <c r="B2193" t="s">
        <v>4581</v>
      </c>
      <c r="C2193" t="str">
        <f>IFERROR(VLOOKUP(Table1[[#This Row],[Ticker]],[1]!Table2[[Symbol]:[Industry]],2,FALSE),"-")</f>
        <v>-</v>
      </c>
      <c r="D2193" t="s">
        <v>517</v>
      </c>
      <c r="E2193">
        <v>282.65224296599899</v>
      </c>
      <c r="F2193">
        <v>20.82</v>
      </c>
      <c r="G2193">
        <v>47.125578364701802</v>
      </c>
      <c r="H2193">
        <v>-15.597408738306701</v>
      </c>
      <c r="I2193">
        <v>2.7064014108843</v>
      </c>
      <c r="J2193">
        <v>-8.1701597808243598</v>
      </c>
      <c r="K2193">
        <v>22.641080373750299</v>
      </c>
      <c r="L2193">
        <v>18.761699973428701</v>
      </c>
      <c r="M2193">
        <v>28.774940786640201</v>
      </c>
      <c r="N2193">
        <v>0.317010374751169</v>
      </c>
      <c r="O2193">
        <v>42.170989433237203</v>
      </c>
      <c r="P2193">
        <v>120.31746031746</v>
      </c>
      <c r="Q2193">
        <v>0.107817796683638</v>
      </c>
    </row>
    <row r="2194" spans="1:17" hidden="1" x14ac:dyDescent="0.3">
      <c r="A2194" t="s">
        <v>4582</v>
      </c>
      <c r="B2194" t="s">
        <v>4583</v>
      </c>
      <c r="C2194" t="str">
        <f>IFERROR(VLOOKUP(Table1[[#This Row],[Ticker]],[1]!Table2[[Symbol]:[Industry]],2,FALSE),"-")</f>
        <v>-</v>
      </c>
      <c r="D2194" t="s">
        <v>163</v>
      </c>
      <c r="E2194">
        <v>282.62035441500001</v>
      </c>
      <c r="F2194">
        <v>269.85000000000002</v>
      </c>
      <c r="G2194">
        <v>-29.936040867130099</v>
      </c>
      <c r="H2194">
        <v>-2.5637462937371098</v>
      </c>
      <c r="I2194">
        <v>-20.307904740760801</v>
      </c>
      <c r="J2194">
        <v>-0.62750105066564199</v>
      </c>
      <c r="K2194">
        <v>269.62079087740699</v>
      </c>
      <c r="L2194">
        <v>263.02082052580101</v>
      </c>
      <c r="M2194">
        <v>45.127946265619798</v>
      </c>
      <c r="N2194">
        <v>0.63627872574957001</v>
      </c>
      <c r="O2194">
        <v>20.956086714841501</v>
      </c>
      <c r="P2194">
        <v>11.508264462809899</v>
      </c>
      <c r="Q2194">
        <v>9.9957567705803996E-2</v>
      </c>
    </row>
    <row r="2195" spans="1:17" hidden="1" x14ac:dyDescent="0.3">
      <c r="A2195" t="s">
        <v>4584</v>
      </c>
      <c r="B2195" t="s">
        <v>4585</v>
      </c>
      <c r="C2195" t="str">
        <f>IFERROR(VLOOKUP(Table1[[#This Row],[Ticker]],[1]!Table2[[Symbol]:[Industry]],2,FALSE),"-")</f>
        <v>-</v>
      </c>
      <c r="D2195" t="s">
        <v>1054</v>
      </c>
      <c r="E2195">
        <v>282.48462323199999</v>
      </c>
      <c r="F2195">
        <v>8.02</v>
      </c>
      <c r="G2195">
        <v>72.972063686543905</v>
      </c>
      <c r="H2195">
        <v>32.9944258678021</v>
      </c>
      <c r="I2195">
        <v>-22.3387963292286</v>
      </c>
      <c r="J2195">
        <v>-6.5481359713005496</v>
      </c>
      <c r="K2195">
        <v>6.7925334080280404</v>
      </c>
      <c r="L2195">
        <v>6.21518569729764</v>
      </c>
      <c r="M2195">
        <v>63.956153724031999</v>
      </c>
      <c r="N2195">
        <v>1.1614473759542601</v>
      </c>
      <c r="O2195">
        <v>15.3366583541147</v>
      </c>
      <c r="Q2195">
        <v>-4.3700663596512E-2</v>
      </c>
    </row>
    <row r="2196" spans="1:17" hidden="1" x14ac:dyDescent="0.3">
      <c r="A2196" t="s">
        <v>4586</v>
      </c>
      <c r="B2196" t="s">
        <v>4587</v>
      </c>
      <c r="C2196" t="str">
        <f>IFERROR(VLOOKUP(Table1[[#This Row],[Ticker]],[1]!Table2[[Symbol]:[Industry]],2,FALSE),"-")</f>
        <v>-</v>
      </c>
      <c r="D2196" t="s">
        <v>46</v>
      </c>
      <c r="E2196">
        <v>281.23750000000001</v>
      </c>
      <c r="F2196">
        <v>186.25</v>
      </c>
      <c r="G2196">
        <v>-45.598790815594398</v>
      </c>
      <c r="H2196">
        <v>1.70297409304773</v>
      </c>
      <c r="I2196">
        <v>-29.101643013549101</v>
      </c>
      <c r="J2196">
        <v>6.8018464321212901</v>
      </c>
      <c r="K2196">
        <v>186.498184944526</v>
      </c>
      <c r="M2196">
        <v>48.713683496514399</v>
      </c>
      <c r="N2196">
        <v>1.3548692507242801</v>
      </c>
      <c r="O2196">
        <v>73.315436241610698</v>
      </c>
      <c r="P2196">
        <v>28.403998621165101</v>
      </c>
    </row>
    <row r="2197" spans="1:17" hidden="1" x14ac:dyDescent="0.3">
      <c r="A2197" t="s">
        <v>4588</v>
      </c>
      <c r="B2197" t="s">
        <v>4589</v>
      </c>
      <c r="C2197" t="str">
        <f>IFERROR(VLOOKUP(Table1[[#This Row],[Ticker]],[1]!Table2[[Symbol]:[Industry]],2,FALSE),"-")</f>
        <v>-</v>
      </c>
      <c r="D2197" t="s">
        <v>1852</v>
      </c>
      <c r="E2197">
        <v>280.49528169000001</v>
      </c>
      <c r="F2197">
        <v>440.7</v>
      </c>
      <c r="G2197">
        <v>19.501372220376201</v>
      </c>
      <c r="H2197">
        <v>-7.2260849417003303</v>
      </c>
      <c r="I2197">
        <v>0.71009842747789498</v>
      </c>
      <c r="J2197">
        <v>-4.9849889733709496</v>
      </c>
      <c r="K2197">
        <v>439.529292993274</v>
      </c>
      <c r="L2197">
        <v>378.56693437079099</v>
      </c>
      <c r="M2197">
        <v>37.813353315605397</v>
      </c>
      <c r="N2197">
        <v>0.17412139718297701</v>
      </c>
      <c r="O2197">
        <v>18.402541411390899</v>
      </c>
      <c r="P2197">
        <v>64.624579753455293</v>
      </c>
      <c r="Q2197">
        <v>-7.6911546429650002E-3</v>
      </c>
    </row>
    <row r="2198" spans="1:17" hidden="1" x14ac:dyDescent="0.3">
      <c r="A2198" t="s">
        <v>4590</v>
      </c>
      <c r="B2198" t="s">
        <v>4591</v>
      </c>
      <c r="C2198" t="str">
        <f>IFERROR(VLOOKUP(Table1[[#This Row],[Ticker]],[1]!Table2[[Symbol]:[Industry]],2,FALSE),"-")</f>
        <v>-</v>
      </c>
      <c r="D2198" t="s">
        <v>538</v>
      </c>
      <c r="E2198">
        <v>280.0671256</v>
      </c>
      <c r="F2198">
        <v>289</v>
      </c>
      <c r="G2198">
        <v>11.254382401532601</v>
      </c>
      <c r="H2198">
        <v>-7.2696286466782896</v>
      </c>
      <c r="I2198">
        <v>17.808965513448399</v>
      </c>
      <c r="J2198">
        <v>-1.4564264458266201</v>
      </c>
      <c r="K2198">
        <v>274.44450948380398</v>
      </c>
      <c r="L2198">
        <v>236.445363463213</v>
      </c>
      <c r="M2198">
        <v>52.730652847712001</v>
      </c>
      <c r="N2198">
        <v>0.265356265356265</v>
      </c>
      <c r="O2198">
        <v>17.249134948096899</v>
      </c>
      <c r="P2198">
        <v>88.8888888888888</v>
      </c>
    </row>
    <row r="2199" spans="1:17" hidden="1" x14ac:dyDescent="0.3">
      <c r="A2199" t="s">
        <v>4592</v>
      </c>
      <c r="B2199" t="s">
        <v>4593</v>
      </c>
      <c r="C2199" t="str">
        <f>IFERROR(VLOOKUP(Table1[[#This Row],[Ticker]],[1]!Table2[[Symbol]:[Industry]],2,FALSE),"-")</f>
        <v>-</v>
      </c>
      <c r="D2199" t="s">
        <v>1105</v>
      </c>
      <c r="E2199">
        <v>279.88832351999997</v>
      </c>
      <c r="F2199">
        <v>121.2</v>
      </c>
      <c r="G2199">
        <v>-47.728954475261098</v>
      </c>
      <c r="H2199">
        <v>21.2103515807067</v>
      </c>
      <c r="I2199">
        <v>9.4021779547173896</v>
      </c>
      <c r="J2199">
        <v>4.91023524311648</v>
      </c>
      <c r="K2199">
        <v>107.534325092068</v>
      </c>
      <c r="L2199">
        <v>108.17136639261599</v>
      </c>
      <c r="M2199">
        <v>61.619625564124497</v>
      </c>
      <c r="N2199">
        <v>1.0296860539617001</v>
      </c>
      <c r="O2199">
        <v>35.313531353135303</v>
      </c>
      <c r="P2199">
        <v>64.785859959211393</v>
      </c>
    </row>
    <row r="2200" spans="1:17" hidden="1" x14ac:dyDescent="0.3">
      <c r="A2200" t="s">
        <v>4594</v>
      </c>
      <c r="B2200" t="s">
        <v>4595</v>
      </c>
      <c r="C2200" t="str">
        <f>IFERROR(VLOOKUP(Table1[[#This Row],[Ticker]],[1]!Table2[[Symbol]:[Industry]],2,FALSE),"-")</f>
        <v>-</v>
      </c>
      <c r="D2200" t="s">
        <v>138</v>
      </c>
      <c r="E2200">
        <v>279.72000000000003</v>
      </c>
      <c r="F2200">
        <v>315</v>
      </c>
      <c r="G2200">
        <v>230.34598831650001</v>
      </c>
      <c r="H2200">
        <v>38.1651539620173</v>
      </c>
      <c r="I2200">
        <v>247.451634057718</v>
      </c>
      <c r="J2200">
        <v>10.3073648497175</v>
      </c>
      <c r="K2200">
        <v>218.46413306326701</v>
      </c>
      <c r="M2200">
        <v>98.289324497437505</v>
      </c>
      <c r="N2200">
        <v>0.51060948081264101</v>
      </c>
      <c r="O2200">
        <v>2.8571428571428399</v>
      </c>
      <c r="P2200">
        <v>271.90082644628097</v>
      </c>
    </row>
    <row r="2201" spans="1:17" hidden="1" x14ac:dyDescent="0.3">
      <c r="A2201" t="s">
        <v>4596</v>
      </c>
      <c r="B2201" t="s">
        <v>4597</v>
      </c>
      <c r="C2201" t="str">
        <f>IFERROR(VLOOKUP(Table1[[#This Row],[Ticker]],[1]!Table2[[Symbol]:[Industry]],2,FALSE),"-")</f>
        <v>-</v>
      </c>
      <c r="D2201" t="s">
        <v>127</v>
      </c>
      <c r="E2201">
        <v>279.6970536</v>
      </c>
      <c r="F2201">
        <v>170.19</v>
      </c>
      <c r="G2201">
        <v>113.934089002999</v>
      </c>
      <c r="H2201">
        <v>61.463830710599503</v>
      </c>
      <c r="I2201">
        <v>49.279963533540702</v>
      </c>
      <c r="J2201">
        <v>4.7755432009671397</v>
      </c>
      <c r="K2201">
        <v>127.66954194822399</v>
      </c>
      <c r="L2201">
        <v>107.237156817387</v>
      </c>
      <c r="M2201">
        <v>68.410787226907402</v>
      </c>
      <c r="N2201">
        <v>3.5495753533377701</v>
      </c>
      <c r="O2201">
        <v>9.2896174863388001</v>
      </c>
      <c r="P2201">
        <v>157.473524962178</v>
      </c>
      <c r="Q2201">
        <v>5.5989258522227997E-2</v>
      </c>
    </row>
    <row r="2202" spans="1:17" hidden="1" x14ac:dyDescent="0.3">
      <c r="A2202" t="s">
        <v>4598</v>
      </c>
      <c r="B2202" t="s">
        <v>4599</v>
      </c>
      <c r="C2202" t="str">
        <f>IFERROR(VLOOKUP(Table1[[#This Row],[Ticker]],[1]!Table2[[Symbol]:[Industry]],2,FALSE),"-")</f>
        <v>-</v>
      </c>
      <c r="D2202" t="s">
        <v>410</v>
      </c>
      <c r="E2202">
        <v>278.10722625</v>
      </c>
      <c r="F2202">
        <v>208.95</v>
      </c>
      <c r="G2202">
        <v>-35.518399684783098</v>
      </c>
      <c r="H2202">
        <v>6.4326614296575801</v>
      </c>
      <c r="I2202">
        <v>-17.549306351672701</v>
      </c>
      <c r="J2202">
        <v>-3.09029411896329</v>
      </c>
      <c r="K2202">
        <v>201.15043759188299</v>
      </c>
      <c r="L2202">
        <v>203.893079776809</v>
      </c>
      <c r="M2202">
        <v>50.627042081363598</v>
      </c>
      <c r="N2202">
        <v>3.1134765375271698</v>
      </c>
      <c r="O2202">
        <v>40.894950945202098</v>
      </c>
      <c r="P2202">
        <v>40.376217668793998</v>
      </c>
    </row>
    <row r="2203" spans="1:17" hidden="1" x14ac:dyDescent="0.3">
      <c r="A2203" t="s">
        <v>4600</v>
      </c>
      <c r="B2203" t="s">
        <v>4601</v>
      </c>
      <c r="C2203" t="str">
        <f>IFERROR(VLOOKUP(Table1[[#This Row],[Ticker]],[1]!Table2[[Symbol]:[Industry]],2,FALSE),"-")</f>
        <v>-</v>
      </c>
      <c r="D2203" t="s">
        <v>72</v>
      </c>
      <c r="E2203">
        <v>277.82553000000001</v>
      </c>
      <c r="F2203">
        <v>879</v>
      </c>
      <c r="G2203">
        <v>151.529475836252</v>
      </c>
      <c r="H2203">
        <v>5.1778373607382697</v>
      </c>
      <c r="I2203">
        <v>221.64194258586201</v>
      </c>
      <c r="J2203">
        <v>-1.07769724939513</v>
      </c>
      <c r="K2203">
        <v>779.99470929960501</v>
      </c>
      <c r="L2203">
        <v>550.41065897503597</v>
      </c>
      <c r="M2203">
        <v>72.741178178961206</v>
      </c>
      <c r="N2203">
        <v>0.96729164365264997</v>
      </c>
      <c r="O2203">
        <v>4.55062571103503E-2</v>
      </c>
      <c r="P2203">
        <v>310.17265515632198</v>
      </c>
      <c r="Q2203">
        <v>2.1320354521975001E-2</v>
      </c>
    </row>
    <row r="2204" spans="1:17" hidden="1" x14ac:dyDescent="0.3">
      <c r="A2204" t="s">
        <v>4602</v>
      </c>
      <c r="B2204" t="s">
        <v>4603</v>
      </c>
      <c r="C2204" t="str">
        <f>IFERROR(VLOOKUP(Table1[[#This Row],[Ticker]],[1]!Table2[[Symbol]:[Industry]],2,FALSE),"-")</f>
        <v>-</v>
      </c>
      <c r="D2204" t="s">
        <v>21</v>
      </c>
      <c r="E2204">
        <v>277.22831600000001</v>
      </c>
      <c r="F2204">
        <v>18.739999999999998</v>
      </c>
      <c r="G2204">
        <v>-47.872928540859903</v>
      </c>
      <c r="H2204">
        <v>-6.5625579396075899</v>
      </c>
      <c r="I2204">
        <v>-47.205879290870001</v>
      </c>
      <c r="J2204">
        <v>-4.8301984153741797</v>
      </c>
      <c r="K2204">
        <v>19.917927658450001</v>
      </c>
      <c r="L2204">
        <v>21.699571114591301</v>
      </c>
      <c r="M2204">
        <v>32.667982279956199</v>
      </c>
      <c r="N2204">
        <v>0.84223055050589601</v>
      </c>
      <c r="O2204">
        <v>91.035218783351098</v>
      </c>
      <c r="P2204">
        <v>3.53591160220991</v>
      </c>
      <c r="Q2204">
        <v>-9.3032688478700998E-2</v>
      </c>
    </row>
    <row r="2205" spans="1:17" hidden="1" x14ac:dyDescent="0.3">
      <c r="A2205" t="s">
        <v>4604</v>
      </c>
      <c r="B2205" t="s">
        <v>4605</v>
      </c>
      <c r="C2205" t="str">
        <f>IFERROR(VLOOKUP(Table1[[#This Row],[Ticker]],[1]!Table2[[Symbol]:[Industry]],2,FALSE),"-")</f>
        <v>-</v>
      </c>
      <c r="D2205" t="s">
        <v>750</v>
      </c>
      <c r="E2205">
        <v>277.20591564</v>
      </c>
      <c r="F2205">
        <v>211.8</v>
      </c>
      <c r="G2205">
        <v>45.337815711074199</v>
      </c>
      <c r="H2205">
        <v>-3.6222856515092099</v>
      </c>
      <c r="I2205">
        <v>32.756969006343503</v>
      </c>
      <c r="J2205">
        <v>-5.6513847474465297</v>
      </c>
      <c r="K2205">
        <v>205.45507497008799</v>
      </c>
      <c r="L2205">
        <v>174.06822734103201</v>
      </c>
      <c r="M2205">
        <v>54.270178307899499</v>
      </c>
      <c r="N2205">
        <v>0.71769671769671695</v>
      </c>
      <c r="O2205">
        <v>22.757318224740299</v>
      </c>
      <c r="P2205">
        <v>89.107142857142804</v>
      </c>
    </row>
    <row r="2206" spans="1:17" hidden="1" x14ac:dyDescent="0.3">
      <c r="A2206" t="s">
        <v>4606</v>
      </c>
      <c r="B2206" t="s">
        <v>4607</v>
      </c>
      <c r="C2206" t="str">
        <f>IFERROR(VLOOKUP(Table1[[#This Row],[Ticker]],[1]!Table2[[Symbol]:[Industry]],2,FALSE),"-")</f>
        <v>-</v>
      </c>
      <c r="D2206" t="s">
        <v>89</v>
      </c>
      <c r="E2206">
        <v>276.53864125000001</v>
      </c>
      <c r="F2206">
        <v>164.75</v>
      </c>
      <c r="G2206">
        <v>151.55802062693101</v>
      </c>
      <c r="H2206">
        <v>0.90004195618062299</v>
      </c>
      <c r="I2206">
        <v>80.4082793451566</v>
      </c>
      <c r="J2206">
        <v>-3.9959221032972101</v>
      </c>
      <c r="K2206">
        <v>105.20187672572401</v>
      </c>
      <c r="M2206">
        <v>49.4452423634486</v>
      </c>
      <c r="N2206">
        <v>0.87064676616915404</v>
      </c>
      <c r="O2206">
        <v>5.6145675265553798</v>
      </c>
      <c r="P2206">
        <v>181.62393162393101</v>
      </c>
    </row>
    <row r="2207" spans="1:17" hidden="1" x14ac:dyDescent="0.3">
      <c r="A2207" t="s">
        <v>4608</v>
      </c>
      <c r="B2207" t="s">
        <v>4609</v>
      </c>
      <c r="C2207" t="str">
        <f>IFERROR(VLOOKUP(Table1[[#This Row],[Ticker]],[1]!Table2[[Symbol]:[Industry]],2,FALSE),"-")</f>
        <v>-</v>
      </c>
      <c r="D2207" t="s">
        <v>1570</v>
      </c>
      <c r="E2207">
        <v>276.46076799999997</v>
      </c>
      <c r="F2207">
        <v>22.09</v>
      </c>
      <c r="G2207">
        <v>-8.7589368069948197</v>
      </c>
      <c r="H2207">
        <v>-5.3066004776641904</v>
      </c>
      <c r="I2207">
        <v>-39.911323456840499</v>
      </c>
      <c r="J2207">
        <v>-4.0234873453303299</v>
      </c>
      <c r="K2207">
        <v>22.1157422723651</v>
      </c>
      <c r="L2207">
        <v>22.118492424621099</v>
      </c>
      <c r="M2207">
        <v>44.7284851972708</v>
      </c>
      <c r="N2207">
        <v>1.0282781735081801</v>
      </c>
      <c r="O2207">
        <v>76.097781801720203</v>
      </c>
      <c r="P2207">
        <v>27.3198847262247</v>
      </c>
      <c r="Q2207">
        <v>5.8394092738996997E-2</v>
      </c>
    </row>
    <row r="2208" spans="1:17" hidden="1" x14ac:dyDescent="0.3">
      <c r="A2208" t="s">
        <v>4610</v>
      </c>
      <c r="B2208" t="s">
        <v>4611</v>
      </c>
      <c r="C2208" t="str">
        <f>IFERROR(VLOOKUP(Table1[[#This Row],[Ticker]],[1]!Table2[[Symbol]:[Industry]],2,FALSE),"-")</f>
        <v>-</v>
      </c>
      <c r="D2208" t="s">
        <v>817</v>
      </c>
      <c r="E2208">
        <v>276.18296199999997</v>
      </c>
      <c r="F2208">
        <v>179.3</v>
      </c>
      <c r="G2208">
        <v>132.644711713622</v>
      </c>
      <c r="H2208">
        <v>20.140317161418601</v>
      </c>
      <c r="I2208">
        <v>59.277967212997602</v>
      </c>
      <c r="J2208">
        <v>-4.5895334348085699</v>
      </c>
      <c r="K2208">
        <v>166.64549455519199</v>
      </c>
      <c r="M2208">
        <v>49.105351948225298</v>
      </c>
      <c r="N2208">
        <v>1.7239981288008699</v>
      </c>
      <c r="O2208">
        <v>19.910764082543199</v>
      </c>
      <c r="P2208">
        <v>184.60317460317401</v>
      </c>
    </row>
    <row r="2209" spans="1:17" hidden="1" x14ac:dyDescent="0.3">
      <c r="A2209" t="s">
        <v>4612</v>
      </c>
      <c r="B2209" t="s">
        <v>4613</v>
      </c>
      <c r="C2209" t="str">
        <f>IFERROR(VLOOKUP(Table1[[#This Row],[Ticker]],[1]!Table2[[Symbol]:[Industry]],2,FALSE),"-")</f>
        <v>-</v>
      </c>
      <c r="D2209" t="s">
        <v>1658</v>
      </c>
      <c r="E2209">
        <v>275.82156895999998</v>
      </c>
      <c r="F2209">
        <v>251.2</v>
      </c>
      <c r="G2209">
        <v>-22.347214599058599</v>
      </c>
      <c r="H2209">
        <v>-10.4232796704144</v>
      </c>
      <c r="I2209">
        <v>-36.711972646888697</v>
      </c>
      <c r="J2209">
        <v>-4.5379519700672404</v>
      </c>
      <c r="K2209">
        <v>263.82018020132301</v>
      </c>
      <c r="L2209">
        <v>259.36829885100298</v>
      </c>
      <c r="M2209">
        <v>34.394953679081503</v>
      </c>
      <c r="N2209">
        <v>0.51108046408178698</v>
      </c>
      <c r="O2209">
        <v>46.138535031847098</v>
      </c>
      <c r="P2209">
        <v>24.3564356435643</v>
      </c>
      <c r="Q2209">
        <v>9.7537611141063005E-2</v>
      </c>
    </row>
    <row r="2210" spans="1:17" hidden="1" x14ac:dyDescent="0.3">
      <c r="A2210" t="s">
        <v>4614</v>
      </c>
      <c r="B2210" t="s">
        <v>4615</v>
      </c>
      <c r="C2210" t="str">
        <f>IFERROR(VLOOKUP(Table1[[#This Row],[Ticker]],[1]!Table2[[Symbol]:[Industry]],2,FALSE),"-")</f>
        <v>-</v>
      </c>
      <c r="D2210" t="s">
        <v>138</v>
      </c>
      <c r="E2210">
        <v>275.70752122499999</v>
      </c>
      <c r="F2210">
        <v>68.41</v>
      </c>
      <c r="G2210">
        <v>34.381204387615</v>
      </c>
      <c r="H2210">
        <v>1.3849168078671501</v>
      </c>
      <c r="I2210">
        <v>15.750929476108499</v>
      </c>
      <c r="J2210">
        <v>-7.3054981266890202</v>
      </c>
      <c r="K2210">
        <v>54.504618821344003</v>
      </c>
      <c r="L2210">
        <v>49.676210918347202</v>
      </c>
      <c r="M2210">
        <v>81.955604314156801</v>
      </c>
      <c r="N2210">
        <v>2.2982887888841002</v>
      </c>
      <c r="O2210">
        <v>8.90220727963748</v>
      </c>
      <c r="P2210">
        <v>85.392953929539203</v>
      </c>
      <c r="Q2210">
        <v>3.4226415790606E-2</v>
      </c>
    </row>
    <row r="2211" spans="1:17" hidden="1" x14ac:dyDescent="0.3">
      <c r="A2211" t="s">
        <v>4616</v>
      </c>
      <c r="B2211" t="s">
        <v>4617</v>
      </c>
      <c r="C2211" t="str">
        <f>IFERROR(VLOOKUP(Table1[[#This Row],[Ticker]],[1]!Table2[[Symbol]:[Industry]],2,FALSE),"-")</f>
        <v>-</v>
      </c>
      <c r="D2211" t="s">
        <v>2408</v>
      </c>
      <c r="E2211">
        <v>275.677030459999</v>
      </c>
      <c r="F2211">
        <v>2348.4499999999998</v>
      </c>
      <c r="G2211">
        <v>365.02210418166499</v>
      </c>
      <c r="H2211">
        <v>24.140140831614598</v>
      </c>
      <c r="I2211">
        <v>154.21265852123599</v>
      </c>
      <c r="J2211">
        <v>9.3309477807877101</v>
      </c>
      <c r="K2211">
        <v>2044.52482467953</v>
      </c>
      <c r="L2211">
        <v>1410.84459965056</v>
      </c>
      <c r="M2211">
        <v>61.625242519845401</v>
      </c>
      <c r="N2211">
        <v>0.72808387240687</v>
      </c>
      <c r="O2211">
        <v>10.3302178032319</v>
      </c>
      <c r="P2211">
        <v>439.00619692448902</v>
      </c>
      <c r="Q2211">
        <v>0.17651968624328099</v>
      </c>
    </row>
    <row r="2212" spans="1:17" hidden="1" x14ac:dyDescent="0.3">
      <c r="A2212" t="s">
        <v>4618</v>
      </c>
      <c r="B2212" t="s">
        <v>4619</v>
      </c>
      <c r="C2212" t="str">
        <f>IFERROR(VLOOKUP(Table1[[#This Row],[Ticker]],[1]!Table2[[Symbol]:[Industry]],2,FALSE),"-")</f>
        <v>-</v>
      </c>
      <c r="D2212" t="s">
        <v>627</v>
      </c>
      <c r="E2212">
        <v>275.49262857999997</v>
      </c>
      <c r="F2212">
        <v>491.9</v>
      </c>
      <c r="G2212">
        <v>-31.823450441777599</v>
      </c>
      <c r="H2212">
        <v>1.7720380199883701</v>
      </c>
      <c r="I2212">
        <v>-19.7973864679035</v>
      </c>
      <c r="J2212">
        <v>1.5480072429973799</v>
      </c>
      <c r="K2212">
        <v>511.28540071329098</v>
      </c>
      <c r="L2212">
        <v>512.55441327846995</v>
      </c>
      <c r="M2212">
        <v>41.566280523477097</v>
      </c>
      <c r="N2212">
        <v>0.43219882506449497</v>
      </c>
      <c r="O2212">
        <v>16.446432201666902</v>
      </c>
      <c r="P2212">
        <v>6.4603397900659898</v>
      </c>
      <c r="Q2212">
        <v>-9.9133808024417999E-2</v>
      </c>
    </row>
    <row r="2213" spans="1:17" hidden="1" x14ac:dyDescent="0.3">
      <c r="A2213" t="s">
        <v>4620</v>
      </c>
      <c r="B2213" t="s">
        <v>4621</v>
      </c>
      <c r="C2213" t="str">
        <f>IFERROR(VLOOKUP(Table1[[#This Row],[Ticker]],[1]!Table2[[Symbol]:[Industry]],2,FALSE),"-")</f>
        <v>-</v>
      </c>
      <c r="D2213" t="s">
        <v>2256</v>
      </c>
      <c r="E2213">
        <v>275.41125</v>
      </c>
      <c r="F2213">
        <v>1224.05</v>
      </c>
      <c r="G2213">
        <v>184.79306336197399</v>
      </c>
      <c r="H2213">
        <v>0.105052746694694</v>
      </c>
      <c r="I2213">
        <v>49.058265518539201</v>
      </c>
      <c r="J2213">
        <v>-6.8616249321702796</v>
      </c>
      <c r="K2213">
        <v>1180.74447128477</v>
      </c>
      <c r="L2213">
        <v>956.95558807782697</v>
      </c>
      <c r="M2213">
        <v>56.464942226352001</v>
      </c>
      <c r="N2213">
        <v>0.97597244248904302</v>
      </c>
      <c r="O2213">
        <v>17.621829173644802</v>
      </c>
      <c r="P2213">
        <v>251.738505747126</v>
      </c>
      <c r="Q2213">
        <v>0.16302977005788599</v>
      </c>
    </row>
    <row r="2214" spans="1:17" hidden="1" x14ac:dyDescent="0.3">
      <c r="A2214" t="s">
        <v>4622</v>
      </c>
      <c r="B2214" t="s">
        <v>4623</v>
      </c>
      <c r="C2214" t="str">
        <f>IFERROR(VLOOKUP(Table1[[#This Row],[Ticker]],[1]!Table2[[Symbol]:[Industry]],2,FALSE),"-")</f>
        <v>-</v>
      </c>
      <c r="D2214" t="s">
        <v>627</v>
      </c>
      <c r="E2214">
        <v>275.21172444000001</v>
      </c>
      <c r="F2214">
        <v>571.4</v>
      </c>
      <c r="G2214">
        <v>-42.829269775626202</v>
      </c>
      <c r="H2214">
        <v>-13.546501112442099</v>
      </c>
      <c r="I2214">
        <v>-20.0496961500913</v>
      </c>
      <c r="J2214">
        <v>-4.0096756591542597</v>
      </c>
      <c r="K2214">
        <v>594.17745864815504</v>
      </c>
      <c r="L2214">
        <v>608.63726454993798</v>
      </c>
      <c r="M2214">
        <v>37.776650839348903</v>
      </c>
      <c r="N2214">
        <v>0.71829476575805395</v>
      </c>
      <c r="O2214">
        <v>35.614280714035601</v>
      </c>
      <c r="P2214">
        <v>18.009087154068499</v>
      </c>
      <c r="Q2214">
        <v>-0.13862414590036301</v>
      </c>
    </row>
    <row r="2215" spans="1:17" hidden="1" x14ac:dyDescent="0.3">
      <c r="A2215" t="s">
        <v>4624</v>
      </c>
      <c r="B2215" t="s">
        <v>4625</v>
      </c>
      <c r="C2215" t="str">
        <f>IFERROR(VLOOKUP(Table1[[#This Row],[Ticker]],[1]!Table2[[Symbol]:[Industry]],2,FALSE),"-")</f>
        <v>-</v>
      </c>
      <c r="D2215" t="s">
        <v>46</v>
      </c>
      <c r="E2215">
        <v>275.09341483899999</v>
      </c>
      <c r="F2215">
        <v>13.87</v>
      </c>
      <c r="G2215">
        <v>-11.5189024499917</v>
      </c>
      <c r="H2215">
        <v>11.2736784399358</v>
      </c>
      <c r="I2215">
        <v>-5.44088541082112</v>
      </c>
      <c r="J2215">
        <v>20.104525093125201</v>
      </c>
      <c r="K2215">
        <v>12.036620370568199</v>
      </c>
      <c r="L2215">
        <v>11.886675416369799</v>
      </c>
      <c r="M2215">
        <v>71.667474142916106</v>
      </c>
      <c r="N2215">
        <v>1.57411062445445</v>
      </c>
      <c r="O2215">
        <v>9.5890410958903995</v>
      </c>
      <c r="P2215">
        <v>49.945945945945901</v>
      </c>
    </row>
    <row r="2216" spans="1:17" hidden="1" x14ac:dyDescent="0.3">
      <c r="A2216" t="s">
        <v>4626</v>
      </c>
      <c r="B2216" t="s">
        <v>4627</v>
      </c>
      <c r="C2216" t="str">
        <f>IFERROR(VLOOKUP(Table1[[#This Row],[Ticker]],[1]!Table2[[Symbol]:[Industry]],2,FALSE),"-")</f>
        <v>-</v>
      </c>
      <c r="D2216" t="s">
        <v>750</v>
      </c>
      <c r="E2216">
        <v>274.83749999999998</v>
      </c>
      <c r="F2216">
        <v>112.5</v>
      </c>
      <c r="G2216">
        <v>-63.497863659722199</v>
      </c>
      <c r="H2216">
        <v>-4.0196286466782798</v>
      </c>
      <c r="I2216">
        <v>-59.388836684353699</v>
      </c>
      <c r="J2216">
        <v>-4.4326012328149904</v>
      </c>
      <c r="K2216">
        <v>127.570573147864</v>
      </c>
      <c r="L2216">
        <v>144.301403959406</v>
      </c>
      <c r="M2216">
        <v>16.204316777530298</v>
      </c>
      <c r="N2216">
        <v>1.0659264399722399</v>
      </c>
      <c r="O2216">
        <v>130.222222222222</v>
      </c>
      <c r="P2216">
        <v>5.4852320675105402</v>
      </c>
    </row>
    <row r="2217" spans="1:17" hidden="1" x14ac:dyDescent="0.3">
      <c r="A2217" t="s">
        <v>4628</v>
      </c>
      <c r="B2217" t="s">
        <v>4629</v>
      </c>
      <c r="C2217" t="str">
        <f>IFERROR(VLOOKUP(Table1[[#This Row],[Ticker]],[1]!Table2[[Symbol]:[Industry]],2,FALSE),"-")</f>
        <v>-</v>
      </c>
      <c r="D2217" t="s">
        <v>535</v>
      </c>
      <c r="E2217">
        <v>274.81294189499999</v>
      </c>
      <c r="F2217">
        <v>218.65</v>
      </c>
      <c r="G2217">
        <v>81.292233033932504</v>
      </c>
      <c r="H2217">
        <v>12.3556943507377</v>
      </c>
      <c r="I2217">
        <v>-13.6867124748515</v>
      </c>
      <c r="J2217">
        <v>1.1400360717101901</v>
      </c>
      <c r="K2217">
        <v>194.18790615728099</v>
      </c>
      <c r="L2217">
        <v>168.78486786076701</v>
      </c>
      <c r="M2217">
        <v>55.389645079085298</v>
      </c>
      <c r="N2217">
        <v>1.3706596934708</v>
      </c>
      <c r="O2217">
        <v>23.027669791904799</v>
      </c>
      <c r="P2217">
        <v>147.257717969015</v>
      </c>
      <c r="Q2217">
        <v>5.6000881400982999E-2</v>
      </c>
    </row>
    <row r="2218" spans="1:17" hidden="1" x14ac:dyDescent="0.3">
      <c r="A2218" t="s">
        <v>4630</v>
      </c>
      <c r="B2218" t="s">
        <v>4631</v>
      </c>
      <c r="C2218" t="str">
        <f>IFERROR(VLOOKUP(Table1[[#This Row],[Ticker]],[1]!Table2[[Symbol]:[Industry]],2,FALSE),"-")</f>
        <v>-</v>
      </c>
      <c r="D2218" t="s">
        <v>517</v>
      </c>
      <c r="E2218">
        <v>274.75410834000002</v>
      </c>
      <c r="F2218">
        <v>212.53</v>
      </c>
      <c r="G2218">
        <v>98.583900729734495</v>
      </c>
      <c r="H2218">
        <v>-2.8063258943846998</v>
      </c>
      <c r="I2218">
        <v>4.0716730702088304</v>
      </c>
      <c r="J2218">
        <v>-2.8477099345211698</v>
      </c>
      <c r="K2218">
        <v>221.572823762289</v>
      </c>
      <c r="L2218">
        <v>185.72985002251701</v>
      </c>
      <c r="M2218">
        <v>39.7682943337852</v>
      </c>
      <c r="N2218">
        <v>0.35720933453444598</v>
      </c>
      <c r="O2218">
        <v>30.805062814661401</v>
      </c>
      <c r="P2218">
        <v>133.54945054945</v>
      </c>
      <c r="Q2218">
        <v>0.125150019781995</v>
      </c>
    </row>
    <row r="2219" spans="1:17" hidden="1" x14ac:dyDescent="0.3">
      <c r="A2219" t="s">
        <v>4632</v>
      </c>
      <c r="B2219" t="s">
        <v>4633</v>
      </c>
      <c r="C2219" t="str">
        <f>IFERROR(VLOOKUP(Table1[[#This Row],[Ticker]],[1]!Table2[[Symbol]:[Industry]],2,FALSE),"-")</f>
        <v>-</v>
      </c>
      <c r="D2219" t="s">
        <v>51</v>
      </c>
      <c r="E2219">
        <v>274.46940684999998</v>
      </c>
      <c r="F2219">
        <v>246.65</v>
      </c>
      <c r="G2219">
        <v>-65.850862832459796</v>
      </c>
      <c r="H2219">
        <v>9.5570380199883793</v>
      </c>
      <c r="I2219">
        <v>-17.562856630758102</v>
      </c>
      <c r="J2219">
        <v>10.4424807779919</v>
      </c>
      <c r="K2219">
        <v>221.43203058022701</v>
      </c>
      <c r="L2219">
        <v>252.93582241323401</v>
      </c>
      <c r="M2219">
        <v>68.928353687936294</v>
      </c>
      <c r="N2219">
        <v>1.3236136714997999</v>
      </c>
      <c r="O2219">
        <v>81.228461382525794</v>
      </c>
      <c r="P2219">
        <v>42.407621247113099</v>
      </c>
      <c r="Q2219">
        <v>-0.112417327403723</v>
      </c>
    </row>
    <row r="2220" spans="1:17" hidden="1" x14ac:dyDescent="0.3">
      <c r="A2220" t="s">
        <v>4634</v>
      </c>
      <c r="B2220" t="s">
        <v>4635</v>
      </c>
      <c r="C2220" t="str">
        <f>IFERROR(VLOOKUP(Table1[[#This Row],[Ticker]],[1]!Table2[[Symbol]:[Industry]],2,FALSE),"-")</f>
        <v>-</v>
      </c>
      <c r="D2220" t="s">
        <v>4636</v>
      </c>
      <c r="E2220">
        <v>274.38714599999997</v>
      </c>
      <c r="F2220">
        <v>133.85</v>
      </c>
      <c r="G2220">
        <v>-61.603939742332997</v>
      </c>
      <c r="H2220">
        <v>-16.876014988758499</v>
      </c>
      <c r="I2220">
        <v>-44.498294001114999</v>
      </c>
      <c r="J2220">
        <v>-8.5719454951100698</v>
      </c>
      <c r="K2220">
        <v>158.678349674825</v>
      </c>
      <c r="M2220">
        <v>31.3385756501456</v>
      </c>
      <c r="N2220">
        <v>0.72282496465617196</v>
      </c>
      <c r="O2220">
        <v>97.235711617482195</v>
      </c>
      <c r="P2220">
        <v>1.4015151515151401</v>
      </c>
    </row>
    <row r="2221" spans="1:17" hidden="1" x14ac:dyDescent="0.3">
      <c r="A2221" t="s">
        <v>4637</v>
      </c>
      <c r="B2221" t="s">
        <v>4638</v>
      </c>
      <c r="C2221" t="str">
        <f>IFERROR(VLOOKUP(Table1[[#This Row],[Ticker]],[1]!Table2[[Symbol]:[Industry]],2,FALSE),"-")</f>
        <v>-</v>
      </c>
      <c r="D2221" t="s">
        <v>933</v>
      </c>
      <c r="E2221">
        <v>274.3125</v>
      </c>
      <c r="F2221">
        <v>275</v>
      </c>
      <c r="G2221">
        <v>15.7066837551862</v>
      </c>
      <c r="H2221">
        <v>-19.9651018977071</v>
      </c>
      <c r="I2221">
        <v>47.529959430532202</v>
      </c>
      <c r="J2221">
        <v>0.67815625499167198</v>
      </c>
      <c r="K2221">
        <v>272.65453809240501</v>
      </c>
      <c r="L2221">
        <v>234.603537735777</v>
      </c>
      <c r="M2221">
        <v>65.1042377384735</v>
      </c>
      <c r="N2221">
        <v>1.6823253110843901</v>
      </c>
      <c r="O2221">
        <v>25.927272727272701</v>
      </c>
      <c r="P2221">
        <v>74.050632911392398</v>
      </c>
      <c r="Q2221">
        <v>6.7710562750203998E-2</v>
      </c>
    </row>
    <row r="2222" spans="1:17" hidden="1" x14ac:dyDescent="0.3">
      <c r="A2222" t="s">
        <v>4639</v>
      </c>
      <c r="B2222" t="s">
        <v>4640</v>
      </c>
      <c r="C2222" t="str">
        <f>IFERROR(VLOOKUP(Table1[[#This Row],[Ticker]],[1]!Table2[[Symbol]:[Industry]],2,FALSE),"-")</f>
        <v>-</v>
      </c>
      <c r="D2222" t="s">
        <v>46</v>
      </c>
      <c r="E2222">
        <v>273.25293399999998</v>
      </c>
      <c r="F2222">
        <v>113.9</v>
      </c>
      <c r="G2222">
        <v>18.434740893482001</v>
      </c>
      <c r="H2222">
        <v>0.35812107513974101</v>
      </c>
      <c r="I2222">
        <v>-2.16259988613254</v>
      </c>
      <c r="J2222">
        <v>3.8274420814428498</v>
      </c>
      <c r="K2222">
        <v>116.951837106618</v>
      </c>
      <c r="L2222">
        <v>98.819944533746096</v>
      </c>
      <c r="M2222">
        <v>37.205612762799603</v>
      </c>
      <c r="N2222">
        <v>0.26272229701245597</v>
      </c>
      <c r="O2222">
        <v>30.377524143985902</v>
      </c>
      <c r="P2222">
        <v>88.264462809917305</v>
      </c>
      <c r="Q2222">
        <v>4.0708492419090997E-2</v>
      </c>
    </row>
    <row r="2223" spans="1:17" hidden="1" x14ac:dyDescent="0.3">
      <c r="A2223" t="s">
        <v>4641</v>
      </c>
      <c r="B2223" t="s">
        <v>4642</v>
      </c>
      <c r="C2223" t="str">
        <f>IFERROR(VLOOKUP(Table1[[#This Row],[Ticker]],[1]!Table2[[Symbol]:[Industry]],2,FALSE),"-")</f>
        <v>-</v>
      </c>
      <c r="D2223" t="s">
        <v>474</v>
      </c>
      <c r="E2223">
        <v>272.12811263999998</v>
      </c>
      <c r="F2223">
        <v>61.44</v>
      </c>
      <c r="G2223">
        <v>-16.603307118883901</v>
      </c>
      <c r="H2223">
        <v>-12.7997043717818</v>
      </c>
      <c r="I2223">
        <v>-31.040265255782298</v>
      </c>
      <c r="J2223">
        <v>-5.1907634402945897</v>
      </c>
      <c r="K2223">
        <v>66.037589230185603</v>
      </c>
      <c r="L2223">
        <v>67.525276444090494</v>
      </c>
      <c r="M2223">
        <v>37.1151743445362</v>
      </c>
      <c r="N2223">
        <v>0.75509719712085199</v>
      </c>
      <c r="O2223">
        <v>39.9739583333333</v>
      </c>
      <c r="P2223">
        <v>17.251908396946501</v>
      </c>
      <c r="Q2223">
        <v>3.6033991169976E-2</v>
      </c>
    </row>
    <row r="2224" spans="1:17" hidden="1" x14ac:dyDescent="0.3">
      <c r="A2224" t="s">
        <v>4643</v>
      </c>
      <c r="B2224" t="s">
        <v>4644</v>
      </c>
      <c r="C2224" t="str">
        <f>IFERROR(VLOOKUP(Table1[[#This Row],[Ticker]],[1]!Table2[[Symbol]:[Industry]],2,FALSE),"-")</f>
        <v>-</v>
      </c>
      <c r="D2224" t="s">
        <v>276</v>
      </c>
      <c r="E2224">
        <v>271.88332050000002</v>
      </c>
      <c r="F2224">
        <v>383.35</v>
      </c>
      <c r="G2224">
        <v>-36.490050186682701</v>
      </c>
      <c r="H2224">
        <v>-5.7289087079496701</v>
      </c>
      <c r="I2224">
        <v>-14.9293229210425</v>
      </c>
      <c r="J2224">
        <v>-4.0482123328265702</v>
      </c>
      <c r="K2224">
        <v>385.89364609518299</v>
      </c>
      <c r="L2224">
        <v>383.51612402111402</v>
      </c>
      <c r="M2224">
        <v>54.249341812119802</v>
      </c>
      <c r="N2224">
        <v>1.0818858946312599</v>
      </c>
      <c r="O2224">
        <v>34.068083996347902</v>
      </c>
      <c r="P2224">
        <v>17.7726574500768</v>
      </c>
      <c r="Q2224">
        <v>0.109313120316815</v>
      </c>
    </row>
    <row r="2225" spans="1:17" hidden="1" x14ac:dyDescent="0.3">
      <c r="A2225" t="s">
        <v>4645</v>
      </c>
      <c r="B2225" t="s">
        <v>4646</v>
      </c>
      <c r="C2225" t="str">
        <f>IFERROR(VLOOKUP(Table1[[#This Row],[Ticker]],[1]!Table2[[Symbol]:[Industry]],2,FALSE),"-")</f>
        <v>-</v>
      </c>
      <c r="D2225" t="s">
        <v>276</v>
      </c>
      <c r="E2225">
        <v>271.20793125</v>
      </c>
      <c r="F2225">
        <v>52.98</v>
      </c>
      <c r="G2225">
        <v>58.407941724451099</v>
      </c>
      <c r="H2225">
        <v>-5.2905567631478103</v>
      </c>
      <c r="I2225">
        <v>-9.7859711954123494</v>
      </c>
      <c r="J2225">
        <v>-8.6348249400363599</v>
      </c>
      <c r="K2225">
        <v>52.831199443499003</v>
      </c>
      <c r="L2225">
        <v>47.8120640490597</v>
      </c>
      <c r="M2225">
        <v>43.393014712252899</v>
      </c>
      <c r="N2225">
        <v>2.1815823157835599</v>
      </c>
      <c r="O2225">
        <v>31.559078897697201</v>
      </c>
      <c r="P2225">
        <v>126.895074946466</v>
      </c>
      <c r="Q2225">
        <v>0.11045367884606901</v>
      </c>
    </row>
    <row r="2226" spans="1:17" hidden="1" x14ac:dyDescent="0.3">
      <c r="A2226" t="s">
        <v>4647</v>
      </c>
      <c r="B2226" t="s">
        <v>4648</v>
      </c>
      <c r="C2226" t="str">
        <f>IFERROR(VLOOKUP(Table1[[#This Row],[Ticker]],[1]!Table2[[Symbol]:[Industry]],2,FALSE),"-")</f>
        <v>-</v>
      </c>
      <c r="D2226" t="s">
        <v>405</v>
      </c>
      <c r="E2226">
        <v>270.76902840000002</v>
      </c>
      <c r="F2226">
        <v>5.07</v>
      </c>
      <c r="G2226">
        <v>166.42531707317499</v>
      </c>
      <c r="H2226">
        <v>3.0518791138538601</v>
      </c>
      <c r="I2226">
        <v>61.266538867928901</v>
      </c>
      <c r="J2226">
        <v>-5.6904193906924201</v>
      </c>
      <c r="K2226">
        <v>4.4478506012175503</v>
      </c>
      <c r="L2226">
        <v>3.4980097739382399</v>
      </c>
      <c r="M2226">
        <v>67.287269417333505</v>
      </c>
      <c r="N2226">
        <v>1.2726712591932701</v>
      </c>
      <c r="O2226">
        <v>5.1282051282051304</v>
      </c>
      <c r="P2226">
        <v>257.04225352112599</v>
      </c>
      <c r="Q2226">
        <v>8.2264278128872007E-2</v>
      </c>
    </row>
    <row r="2227" spans="1:17" hidden="1" x14ac:dyDescent="0.3">
      <c r="A2227" t="s">
        <v>4649</v>
      </c>
      <c r="B2227" t="s">
        <v>4650</v>
      </c>
      <c r="C2227" t="str">
        <f>IFERROR(VLOOKUP(Table1[[#This Row],[Ticker]],[1]!Table2[[Symbol]:[Industry]],2,FALSE),"-")</f>
        <v>-</v>
      </c>
      <c r="D2227" t="s">
        <v>1401</v>
      </c>
      <c r="E2227">
        <v>270.75422500000002</v>
      </c>
      <c r="F2227">
        <v>229.55</v>
      </c>
      <c r="G2227">
        <v>-33.453958135047401</v>
      </c>
      <c r="H2227">
        <v>10.433074056024401</v>
      </c>
      <c r="I2227">
        <v>1.81473474421764</v>
      </c>
      <c r="J2227">
        <v>3.0833678563885498</v>
      </c>
      <c r="K2227">
        <v>205.50952903823199</v>
      </c>
      <c r="L2227">
        <v>198.18614193288201</v>
      </c>
      <c r="M2227">
        <v>69.364407516748003</v>
      </c>
      <c r="N2227">
        <v>2.9275569707979501</v>
      </c>
      <c r="O2227">
        <v>7.9067741232846798</v>
      </c>
      <c r="P2227">
        <v>43.200249532127202</v>
      </c>
      <c r="Q2227">
        <v>-8.3707029786249994E-3</v>
      </c>
    </row>
    <row r="2228" spans="1:17" hidden="1" x14ac:dyDescent="0.3">
      <c r="A2228" t="s">
        <v>4651</v>
      </c>
      <c r="B2228" t="s">
        <v>4652</v>
      </c>
      <c r="C2228" t="str">
        <f>IFERROR(VLOOKUP(Table1[[#This Row],[Ticker]],[1]!Table2[[Symbol]:[Industry]],2,FALSE),"-")</f>
        <v>-</v>
      </c>
      <c r="D2228" t="s">
        <v>276</v>
      </c>
      <c r="E2228">
        <v>270.27689801999998</v>
      </c>
      <c r="F2228">
        <v>622.20000000000005</v>
      </c>
      <c r="G2228">
        <v>8.4161722435961703</v>
      </c>
      <c r="H2228">
        <v>27.9732863330787</v>
      </c>
      <c r="I2228">
        <v>41.970013628679702</v>
      </c>
      <c r="J2228">
        <v>-3.7345778702991899</v>
      </c>
      <c r="K2228">
        <v>548.59114934998195</v>
      </c>
      <c r="L2228">
        <v>470.747481277551</v>
      </c>
      <c r="M2228">
        <v>49.521774507074802</v>
      </c>
      <c r="N2228">
        <v>1.39916011090169</v>
      </c>
      <c r="O2228">
        <v>12.1825779492124</v>
      </c>
      <c r="P2228">
        <v>78.793103448275801</v>
      </c>
      <c r="Q2228">
        <v>-5.3171021630031998E-2</v>
      </c>
    </row>
    <row r="2229" spans="1:17" hidden="1" x14ac:dyDescent="0.3">
      <c r="A2229" t="s">
        <v>4653</v>
      </c>
      <c r="B2229" t="s">
        <v>4654</v>
      </c>
      <c r="C2229" t="str">
        <f>IFERROR(VLOOKUP(Table1[[#This Row],[Ticker]],[1]!Table2[[Symbol]:[Industry]],2,FALSE),"-")</f>
        <v>-</v>
      </c>
      <c r="D2229" t="s">
        <v>276</v>
      </c>
      <c r="E2229">
        <v>270.1814698</v>
      </c>
      <c r="F2229">
        <v>194.15</v>
      </c>
      <c r="G2229">
        <v>-55.962857561885798</v>
      </c>
      <c r="H2229">
        <v>1.99819655137946</v>
      </c>
      <c r="I2229">
        <v>-29.130386153882501</v>
      </c>
      <c r="J2229">
        <v>3.8123732709567499</v>
      </c>
      <c r="K2229">
        <v>206.24651260085</v>
      </c>
      <c r="L2229">
        <v>213.49913993793299</v>
      </c>
      <c r="M2229">
        <v>45.228145283001602</v>
      </c>
      <c r="N2229">
        <v>0.30570930320721801</v>
      </c>
      <c r="O2229">
        <v>62.606232294617499</v>
      </c>
      <c r="P2229">
        <v>9.0424038191519092</v>
      </c>
    </row>
    <row r="2230" spans="1:17" hidden="1" x14ac:dyDescent="0.3">
      <c r="A2230" t="s">
        <v>4655</v>
      </c>
      <c r="B2230" t="s">
        <v>4656</v>
      </c>
      <c r="C2230" t="str">
        <f>IFERROR(VLOOKUP(Table1[[#This Row],[Ticker]],[1]!Table2[[Symbol]:[Industry]],2,FALSE),"-")</f>
        <v>-</v>
      </c>
      <c r="D2230" t="s">
        <v>1401</v>
      </c>
      <c r="E2230">
        <v>270.15677640000001</v>
      </c>
      <c r="F2230">
        <v>68.88</v>
      </c>
      <c r="G2230">
        <v>-19.840274895223999</v>
      </c>
      <c r="H2230">
        <v>-8.4779619800116208</v>
      </c>
      <c r="I2230">
        <v>-27.923228218745301</v>
      </c>
      <c r="J2230">
        <v>0.62986173380557298</v>
      </c>
      <c r="K2230">
        <v>69.890596130231302</v>
      </c>
      <c r="L2230">
        <v>72.300902231993405</v>
      </c>
      <c r="M2230">
        <v>49.457314193179698</v>
      </c>
      <c r="N2230">
        <v>0.72059739876694096</v>
      </c>
      <c r="O2230">
        <v>62.311265969802498</v>
      </c>
      <c r="P2230">
        <v>36.261127596439103</v>
      </c>
    </row>
    <row r="2231" spans="1:17" hidden="1" x14ac:dyDescent="0.3">
      <c r="A2231" t="s">
        <v>4657</v>
      </c>
      <c r="B2231" t="s">
        <v>4658</v>
      </c>
      <c r="C2231" t="str">
        <f>IFERROR(VLOOKUP(Table1[[#This Row],[Ticker]],[1]!Table2[[Symbol]:[Industry]],2,FALSE),"-")</f>
        <v>-</v>
      </c>
      <c r="D2231" t="s">
        <v>21</v>
      </c>
      <c r="E2231">
        <v>269.96373560000001</v>
      </c>
      <c r="F2231">
        <v>48.05</v>
      </c>
      <c r="G2231">
        <v>-13.722085331140701</v>
      </c>
      <c r="H2231">
        <v>-5.3665317435813797</v>
      </c>
      <c r="I2231">
        <v>13.653700488618099</v>
      </c>
      <c r="J2231">
        <v>-4.5545325597866899</v>
      </c>
      <c r="K2231">
        <v>50.574630949348403</v>
      </c>
      <c r="L2231">
        <v>45.776833220865399</v>
      </c>
      <c r="M2231">
        <v>40.437590993018397</v>
      </c>
      <c r="N2231">
        <v>0.42910668507197702</v>
      </c>
      <c r="O2231">
        <v>42.976066597294398</v>
      </c>
      <c r="P2231">
        <v>77.962962962962905</v>
      </c>
    </row>
    <row r="2232" spans="1:17" hidden="1" x14ac:dyDescent="0.3">
      <c r="A2232" t="s">
        <v>4659</v>
      </c>
      <c r="B2232" t="s">
        <v>4660</v>
      </c>
      <c r="C2232" t="str">
        <f>IFERROR(VLOOKUP(Table1[[#This Row],[Ticker]],[1]!Table2[[Symbol]:[Industry]],2,FALSE),"-")</f>
        <v>-</v>
      </c>
      <c r="D2232" t="s">
        <v>51</v>
      </c>
      <c r="E2232">
        <v>269.88046800000001</v>
      </c>
      <c r="F2232">
        <v>1.56</v>
      </c>
      <c r="G2232">
        <v>-29.7228578237584</v>
      </c>
      <c r="H2232">
        <v>-2.26962864667829</v>
      </c>
      <c r="I2232">
        <v>-59.535607721535698</v>
      </c>
      <c r="J2232">
        <v>5.5947211715565901</v>
      </c>
      <c r="K2232">
        <v>1.5776483074012499</v>
      </c>
      <c r="L2232">
        <v>1.80654983029175</v>
      </c>
      <c r="M2232">
        <v>52.335194476189699</v>
      </c>
      <c r="N2232">
        <v>0.97863389907027198</v>
      </c>
      <c r="O2232">
        <v>125.641025641025</v>
      </c>
      <c r="P2232">
        <v>15.5555555555555</v>
      </c>
      <c r="Q2232">
        <v>0.256153375832323</v>
      </c>
    </row>
    <row r="2233" spans="1:17" hidden="1" x14ac:dyDescent="0.3">
      <c r="A2233" t="s">
        <v>4661</v>
      </c>
      <c r="B2233" t="s">
        <v>4662</v>
      </c>
      <c r="C2233" t="str">
        <f>IFERROR(VLOOKUP(Table1[[#This Row],[Ticker]],[1]!Table2[[Symbol]:[Industry]],2,FALSE),"-")</f>
        <v>-</v>
      </c>
      <c r="D2233" t="s">
        <v>276</v>
      </c>
      <c r="E2233">
        <v>269.83238491999998</v>
      </c>
      <c r="F2233">
        <v>270.10000000000002</v>
      </c>
      <c r="G2233">
        <v>-2.97616016948971E-2</v>
      </c>
      <c r="H2233">
        <v>-11.3605377375873</v>
      </c>
      <c r="I2233">
        <v>29.543371819780798</v>
      </c>
      <c r="J2233">
        <v>-1.8515344391214099</v>
      </c>
      <c r="K2233">
        <v>271.06199837607801</v>
      </c>
      <c r="L2233">
        <v>223.045268947837</v>
      </c>
      <c r="M2233">
        <v>33.109782927531498</v>
      </c>
      <c r="N2233">
        <v>0.12990051839125599</v>
      </c>
      <c r="O2233">
        <v>48.093298778230199</v>
      </c>
      <c r="P2233">
        <v>85.978096914351696</v>
      </c>
      <c r="Q2233">
        <v>-4.1187074910510003E-3</v>
      </c>
    </row>
    <row r="2234" spans="1:17" hidden="1" x14ac:dyDescent="0.3">
      <c r="A2234" t="s">
        <v>4663</v>
      </c>
      <c r="B2234" t="s">
        <v>4664</v>
      </c>
      <c r="C2234" t="str">
        <f>IFERROR(VLOOKUP(Table1[[#This Row],[Ticker]],[1]!Table2[[Symbol]:[Industry]],2,FALSE),"-")</f>
        <v>-</v>
      </c>
      <c r="D2234" t="s">
        <v>603</v>
      </c>
      <c r="E2234">
        <v>269.74173542399899</v>
      </c>
      <c r="F2234">
        <v>51.96</v>
      </c>
      <c r="G2234">
        <v>-21.2491570702987</v>
      </c>
      <c r="H2234">
        <v>-22.395801904102498</v>
      </c>
      <c r="I2234">
        <v>-29.086173246097101</v>
      </c>
      <c r="J2234">
        <v>-8.3092578610857792</v>
      </c>
      <c r="K2234">
        <v>71.2698323390252</v>
      </c>
      <c r="L2234">
        <v>75.075428194788202</v>
      </c>
      <c r="M2234">
        <v>36.826911826721599</v>
      </c>
      <c r="N2234">
        <v>1.1423156336901901</v>
      </c>
      <c r="O2234">
        <v>170.015396458814</v>
      </c>
      <c r="P2234">
        <v>15.8528428093645</v>
      </c>
      <c r="Q2234">
        <v>4.2654372592793997E-2</v>
      </c>
    </row>
    <row r="2235" spans="1:17" hidden="1" x14ac:dyDescent="0.3">
      <c r="A2235" t="s">
        <v>4665</v>
      </c>
      <c r="B2235" t="s">
        <v>4666</v>
      </c>
      <c r="C2235" t="str">
        <f>IFERROR(VLOOKUP(Table1[[#This Row],[Ticker]],[1]!Table2[[Symbol]:[Industry]],2,FALSE),"-")</f>
        <v>-</v>
      </c>
      <c r="D2235" t="s">
        <v>573</v>
      </c>
      <c r="E2235">
        <v>269.47030595500001</v>
      </c>
      <c r="F2235">
        <v>335.45</v>
      </c>
      <c r="G2235">
        <v>-7.8619037110258096</v>
      </c>
      <c r="H2235">
        <v>3.54888205576367</v>
      </c>
      <c r="I2235">
        <v>-16.635785715222401</v>
      </c>
      <c r="J2235">
        <v>-1.07194549511008</v>
      </c>
      <c r="K2235">
        <v>320.80954145126299</v>
      </c>
      <c r="L2235">
        <v>293.11019135746898</v>
      </c>
      <c r="M2235">
        <v>49.740927491662298</v>
      </c>
      <c r="N2235">
        <v>0.778571977999298</v>
      </c>
      <c r="O2235">
        <v>11.775227306603</v>
      </c>
      <c r="P2235">
        <v>39.596337910944598</v>
      </c>
      <c r="Q2235">
        <v>-2.6491998949034E-2</v>
      </c>
    </row>
    <row r="2236" spans="1:17" hidden="1" x14ac:dyDescent="0.3">
      <c r="A2236" t="s">
        <v>4667</v>
      </c>
      <c r="B2236" t="s">
        <v>4668</v>
      </c>
      <c r="C2236" t="str">
        <f>IFERROR(VLOOKUP(Table1[[#This Row],[Ticker]],[1]!Table2[[Symbol]:[Industry]],2,FALSE),"-")</f>
        <v>-</v>
      </c>
      <c r="D2236" t="s">
        <v>222</v>
      </c>
      <c r="E2236">
        <v>269.39134056500001</v>
      </c>
      <c r="F2236">
        <v>25.79</v>
      </c>
      <c r="G2236">
        <v>-20.7862499800511</v>
      </c>
      <c r="H2236">
        <v>-8.3807397577893905</v>
      </c>
      <c r="I2236">
        <v>-40.719368897238901</v>
      </c>
      <c r="J2236">
        <v>-11.9995632041754</v>
      </c>
      <c r="K2236">
        <v>27.255986231064998</v>
      </c>
      <c r="L2236">
        <v>26.358094147925598</v>
      </c>
      <c r="M2236">
        <v>37.686816825992999</v>
      </c>
      <c r="N2236">
        <v>0.769244809425908</v>
      </c>
      <c r="O2236">
        <v>46.762310973245398</v>
      </c>
      <c r="P2236">
        <v>48.645533141210301</v>
      </c>
      <c r="Q2236">
        <v>-7.2592688594300004E-3</v>
      </c>
    </row>
    <row r="2237" spans="1:17" hidden="1" x14ac:dyDescent="0.3">
      <c r="A2237" t="s">
        <v>4669</v>
      </c>
      <c r="B2237" t="s">
        <v>4670</v>
      </c>
      <c r="C2237" t="str">
        <f>IFERROR(VLOOKUP(Table1[[#This Row],[Ticker]],[1]!Table2[[Symbol]:[Industry]],2,FALSE),"-")</f>
        <v>-</v>
      </c>
      <c r="E2237">
        <v>269.16878319</v>
      </c>
      <c r="F2237">
        <v>11.3</v>
      </c>
      <c r="G2237">
        <v>-15.345098814259099</v>
      </c>
      <c r="H2237">
        <v>7.53989516284551</v>
      </c>
      <c r="I2237">
        <v>-10.6978218168683</v>
      </c>
      <c r="J2237">
        <v>-2.10198841356502</v>
      </c>
      <c r="K2237">
        <v>11.118167690648599</v>
      </c>
      <c r="L2237">
        <v>10.8654960189865</v>
      </c>
      <c r="M2237">
        <v>53.054000809612397</v>
      </c>
      <c r="N2237">
        <v>0.200081174820921</v>
      </c>
      <c r="O2237">
        <v>31.2389380530973</v>
      </c>
      <c r="P2237">
        <v>31.395348837209301</v>
      </c>
      <c r="Q2237">
        <v>4.7251397593883998E-2</v>
      </c>
    </row>
    <row r="2238" spans="1:17" hidden="1" x14ac:dyDescent="0.3">
      <c r="A2238" t="s">
        <v>4671</v>
      </c>
      <c r="B2238" t="s">
        <v>4672</v>
      </c>
      <c r="C2238" t="str">
        <f>IFERROR(VLOOKUP(Table1[[#This Row],[Ticker]],[1]!Table2[[Symbol]:[Industry]],2,FALSE),"-")</f>
        <v>-</v>
      </c>
      <c r="D2238" t="s">
        <v>231</v>
      </c>
      <c r="E2238">
        <v>268.95600000000002</v>
      </c>
      <c r="F2238">
        <v>433.8</v>
      </c>
      <c r="G2238">
        <v>515.46980328871302</v>
      </c>
      <c r="H2238">
        <v>17.267433904988799</v>
      </c>
      <c r="I2238">
        <v>45.158925558870401</v>
      </c>
      <c r="J2238">
        <v>9.0295773475295107</v>
      </c>
      <c r="K2238">
        <v>348.76003514949002</v>
      </c>
      <c r="L2238">
        <v>256.63701633291299</v>
      </c>
      <c r="M2238">
        <v>81.276950421648706</v>
      </c>
      <c r="N2238">
        <v>0.83043390801954597</v>
      </c>
      <c r="O2238">
        <v>0</v>
      </c>
      <c r="Q2238">
        <v>0.31681418456916499</v>
      </c>
    </row>
    <row r="2239" spans="1:17" hidden="1" x14ac:dyDescent="0.3">
      <c r="A2239" t="s">
        <v>4673</v>
      </c>
      <c r="B2239" t="s">
        <v>4674</v>
      </c>
      <c r="C2239" t="str">
        <f>IFERROR(VLOOKUP(Table1[[#This Row],[Ticker]],[1]!Table2[[Symbol]:[Industry]],2,FALSE),"-")</f>
        <v>-</v>
      </c>
      <c r="D2239" t="s">
        <v>135</v>
      </c>
      <c r="E2239">
        <v>268.83746736000001</v>
      </c>
      <c r="F2239">
        <v>2.31</v>
      </c>
      <c r="G2239">
        <v>162.33915229413799</v>
      </c>
      <c r="H2239">
        <v>3.1115372726042199</v>
      </c>
      <c r="I2239">
        <v>-47.148299443816498</v>
      </c>
      <c r="J2239">
        <v>-3.96450747858115</v>
      </c>
      <c r="K2239">
        <v>2.3495305988872799</v>
      </c>
      <c r="L2239">
        <v>2.09509985634199</v>
      </c>
      <c r="M2239">
        <v>40.324520029161199</v>
      </c>
      <c r="N2239">
        <v>0.56781577931287397</v>
      </c>
      <c r="O2239">
        <v>67.099567099566997</v>
      </c>
      <c r="P2239">
        <v>192.40506329113899</v>
      </c>
    </row>
    <row r="2240" spans="1:17" hidden="1" x14ac:dyDescent="0.3">
      <c r="A2240" t="s">
        <v>4675</v>
      </c>
      <c r="B2240" t="s">
        <v>4676</v>
      </c>
      <c r="C2240" t="str">
        <f>IFERROR(VLOOKUP(Table1[[#This Row],[Ticker]],[1]!Table2[[Symbol]:[Industry]],2,FALSE),"-")</f>
        <v>-</v>
      </c>
      <c r="D2240" t="s">
        <v>750</v>
      </c>
      <c r="E2240">
        <v>267.53986250000003</v>
      </c>
      <c r="F2240">
        <v>11.89</v>
      </c>
      <c r="G2240">
        <v>313.85583332796898</v>
      </c>
      <c r="H2240">
        <v>-5.9647787621517301</v>
      </c>
      <c r="I2240">
        <v>-31.4660911639386</v>
      </c>
      <c r="J2240">
        <v>8.66489661015307</v>
      </c>
      <c r="K2240">
        <v>12.211568497885301</v>
      </c>
      <c r="L2240">
        <v>11.208435717812399</v>
      </c>
      <c r="M2240">
        <v>48.247233114063199</v>
      </c>
      <c r="N2240">
        <v>2.9263437292634298</v>
      </c>
      <c r="O2240">
        <v>60.639192598822497</v>
      </c>
    </row>
    <row r="2241" spans="1:17" hidden="1" x14ac:dyDescent="0.3">
      <c r="A2241" t="s">
        <v>4677</v>
      </c>
      <c r="B2241" t="s">
        <v>4678</v>
      </c>
      <c r="C2241" t="str">
        <f>IFERROR(VLOOKUP(Table1[[#This Row],[Ticker]],[1]!Table2[[Symbol]:[Industry]],2,FALSE),"-")</f>
        <v>-</v>
      </c>
      <c r="D2241" t="s">
        <v>43</v>
      </c>
      <c r="E2241">
        <v>267.42615999999998</v>
      </c>
      <c r="F2241">
        <v>223.9</v>
      </c>
      <c r="G2241">
        <v>104.99970580089899</v>
      </c>
      <c r="H2241">
        <v>-7.4309189692589301</v>
      </c>
      <c r="I2241">
        <v>64.175810693584694</v>
      </c>
      <c r="J2241">
        <v>-10.610407033571599</v>
      </c>
      <c r="K2241">
        <v>198.536267732026</v>
      </c>
      <c r="L2241">
        <v>141.57247776550599</v>
      </c>
      <c r="M2241">
        <v>35.868199921470399</v>
      </c>
      <c r="N2241">
        <v>0.40458257617695897</v>
      </c>
      <c r="O2241">
        <v>25.301473872264399</v>
      </c>
      <c r="P2241">
        <v>175.73891625615701</v>
      </c>
      <c r="Q2241">
        <v>8.4329215513635994E-2</v>
      </c>
    </row>
    <row r="2242" spans="1:17" hidden="1" x14ac:dyDescent="0.3">
      <c r="A2242" t="s">
        <v>4679</v>
      </c>
      <c r="B2242" t="s">
        <v>4680</v>
      </c>
      <c r="C2242" t="str">
        <f>IFERROR(VLOOKUP(Table1[[#This Row],[Ticker]],[1]!Table2[[Symbol]:[Industry]],2,FALSE),"-")</f>
        <v>-</v>
      </c>
      <c r="D2242" t="s">
        <v>113</v>
      </c>
      <c r="E2242">
        <v>267.24488153999999</v>
      </c>
      <c r="F2242">
        <v>236.6</v>
      </c>
      <c r="G2242">
        <v>167.918975652873</v>
      </c>
      <c r="H2242">
        <v>-6.2569327530064003</v>
      </c>
      <c r="I2242">
        <v>-45.147138285303697</v>
      </c>
      <c r="J2242">
        <v>-2.4775270799542399</v>
      </c>
      <c r="K2242">
        <v>254.922939489935</v>
      </c>
      <c r="L2242">
        <v>235.63364456327599</v>
      </c>
      <c r="M2242">
        <v>31.281988478657698</v>
      </c>
      <c r="N2242">
        <v>0.91533649262875905</v>
      </c>
      <c r="O2242">
        <v>52.240067624683</v>
      </c>
      <c r="P2242">
        <v>210.90670170827801</v>
      </c>
      <c r="Q2242">
        <v>0.20570894528254099</v>
      </c>
    </row>
    <row r="2243" spans="1:17" hidden="1" x14ac:dyDescent="0.3">
      <c r="A2243" t="s">
        <v>4681</v>
      </c>
      <c r="B2243" t="s">
        <v>4682</v>
      </c>
      <c r="C2243" t="str">
        <f>IFERROR(VLOOKUP(Table1[[#This Row],[Ticker]],[1]!Table2[[Symbol]:[Industry]],2,FALSE),"-")</f>
        <v>-</v>
      </c>
      <c r="D2243" t="s">
        <v>124</v>
      </c>
      <c r="E2243">
        <v>266.11249600000002</v>
      </c>
      <c r="F2243">
        <v>260.8</v>
      </c>
      <c r="G2243">
        <v>67.360281281576505</v>
      </c>
      <c r="H2243">
        <v>7.3578305412664404</v>
      </c>
      <c r="I2243">
        <v>5.0220916770382704</v>
      </c>
      <c r="J2243">
        <v>-0.88066775983846701</v>
      </c>
      <c r="K2243">
        <v>252.33054704961901</v>
      </c>
      <c r="L2243">
        <v>230.36801000812099</v>
      </c>
      <c r="M2243">
        <v>61.56722433713</v>
      </c>
      <c r="N2243">
        <v>2.6975036974845499</v>
      </c>
      <c r="O2243">
        <v>30.904907975460102</v>
      </c>
      <c r="P2243">
        <v>161.97890507282699</v>
      </c>
      <c r="Q2243">
        <v>9.7750412024855002E-2</v>
      </c>
    </row>
    <row r="2244" spans="1:17" hidden="1" x14ac:dyDescent="0.3">
      <c r="A2244" t="s">
        <v>4683</v>
      </c>
      <c r="B2244" t="s">
        <v>4684</v>
      </c>
      <c r="C2244" t="str">
        <f>IFERROR(VLOOKUP(Table1[[#This Row],[Ticker]],[1]!Table2[[Symbol]:[Industry]],2,FALSE),"-")</f>
        <v>-</v>
      </c>
      <c r="E2244">
        <v>265.77138200000002</v>
      </c>
      <c r="F2244">
        <v>154.44999999999999</v>
      </c>
      <c r="G2244">
        <v>12.943348262258899</v>
      </c>
      <c r="H2244">
        <v>-1.70352808057772</v>
      </c>
      <c r="I2244">
        <v>38.609901574443299</v>
      </c>
      <c r="J2244">
        <v>3.2841917009104701E-2</v>
      </c>
      <c r="K2244">
        <v>143.899419755921</v>
      </c>
      <c r="L2244">
        <v>119.695239598117</v>
      </c>
      <c r="M2244">
        <v>69.308409120959794</v>
      </c>
      <c r="N2244">
        <v>0.83654474901059295</v>
      </c>
      <c r="O2244">
        <v>16.154095176432499</v>
      </c>
      <c r="P2244">
        <v>80.643274853801103</v>
      </c>
      <c r="Q2244">
        <v>0.246806290397724</v>
      </c>
    </row>
    <row r="2245" spans="1:17" hidden="1" x14ac:dyDescent="0.3">
      <c r="A2245" t="s">
        <v>4685</v>
      </c>
      <c r="B2245" t="s">
        <v>4686</v>
      </c>
      <c r="C2245" t="str">
        <f>IFERROR(VLOOKUP(Table1[[#This Row],[Ticker]],[1]!Table2[[Symbol]:[Industry]],2,FALSE),"-")</f>
        <v>-</v>
      </c>
      <c r="D2245" t="s">
        <v>89</v>
      </c>
      <c r="E2245">
        <v>265.15255500000001</v>
      </c>
      <c r="F2245">
        <v>112.5</v>
      </c>
      <c r="G2245">
        <v>488.40577674351601</v>
      </c>
      <c r="H2245">
        <v>29.4475913198848</v>
      </c>
      <c r="I2245">
        <v>269.30273168611302</v>
      </c>
      <c r="J2245">
        <v>-3.1406660846510501</v>
      </c>
      <c r="K2245">
        <v>93.939819725940595</v>
      </c>
      <c r="L2245">
        <v>61.7761436673809</v>
      </c>
      <c r="M2245">
        <v>69.916539676975404</v>
      </c>
      <c r="N2245">
        <v>1.9478414465934699</v>
      </c>
      <c r="O2245">
        <v>2.1155555555555501</v>
      </c>
      <c r="P2245">
        <v>561.76470588235202</v>
      </c>
      <c r="Q2245">
        <v>0.18446477061226199</v>
      </c>
    </row>
    <row r="2246" spans="1:17" hidden="1" x14ac:dyDescent="0.3">
      <c r="A2246" t="s">
        <v>4687</v>
      </c>
      <c r="B2246" t="s">
        <v>4688</v>
      </c>
      <c r="C2246" t="str">
        <f>IFERROR(VLOOKUP(Table1[[#This Row],[Ticker]],[1]!Table2[[Symbol]:[Industry]],2,FALSE),"-")</f>
        <v>-</v>
      </c>
      <c r="D2246" t="s">
        <v>627</v>
      </c>
      <c r="E2246">
        <v>264.74435091499998</v>
      </c>
      <c r="F2246">
        <v>30.91</v>
      </c>
      <c r="G2246">
        <v>-25.463542130672</v>
      </c>
      <c r="H2246">
        <v>-1.2455123599257301</v>
      </c>
      <c r="I2246">
        <v>-27.336996557721399</v>
      </c>
      <c r="J2246">
        <v>-3.3722649839279799</v>
      </c>
      <c r="K2246">
        <v>31.295688973262699</v>
      </c>
      <c r="L2246">
        <v>32.130485164067103</v>
      </c>
      <c r="M2246">
        <v>52.949286495146801</v>
      </c>
      <c r="N2246">
        <v>0.80122936609103601</v>
      </c>
      <c r="O2246">
        <v>46.230993206082097</v>
      </c>
      <c r="P2246">
        <v>26.680327868852402</v>
      </c>
      <c r="Q2246">
        <v>4.1391027448999998E-4</v>
      </c>
    </row>
    <row r="2247" spans="1:17" hidden="1" x14ac:dyDescent="0.3">
      <c r="A2247" t="s">
        <v>4689</v>
      </c>
      <c r="B2247" t="s">
        <v>4690</v>
      </c>
      <c r="C2247" t="str">
        <f>IFERROR(VLOOKUP(Table1[[#This Row],[Ticker]],[1]!Table2[[Symbol]:[Industry]],2,FALSE),"-")</f>
        <v>-</v>
      </c>
      <c r="D2247" t="s">
        <v>231</v>
      </c>
      <c r="E2247">
        <v>264.35082240000003</v>
      </c>
      <c r="F2247">
        <v>208.8</v>
      </c>
      <c r="G2247">
        <v>113.60312856420801</v>
      </c>
      <c r="H2247">
        <v>-12.521729487014399</v>
      </c>
      <c r="I2247">
        <v>42.628408365678098</v>
      </c>
      <c r="J2247">
        <v>-3.09029411896329</v>
      </c>
      <c r="K2247">
        <v>213.08471168680401</v>
      </c>
      <c r="L2247">
        <v>168.685616687909</v>
      </c>
      <c r="M2247">
        <v>37.0269057704038</v>
      </c>
      <c r="N2247">
        <v>0.34727268443743498</v>
      </c>
      <c r="O2247">
        <v>26.676245210727899</v>
      </c>
      <c r="P2247">
        <v>168.725868725868</v>
      </c>
      <c r="Q2247">
        <v>0.17074921547138699</v>
      </c>
    </row>
    <row r="2248" spans="1:17" hidden="1" x14ac:dyDescent="0.3">
      <c r="A2248" t="s">
        <v>4691</v>
      </c>
      <c r="B2248" t="s">
        <v>4692</v>
      </c>
      <c r="C2248" t="str">
        <f>IFERROR(VLOOKUP(Table1[[#This Row],[Ticker]],[1]!Table2[[Symbol]:[Industry]],2,FALSE),"-")</f>
        <v>-</v>
      </c>
      <c r="D2248" t="s">
        <v>895</v>
      </c>
      <c r="E2248">
        <v>264.2045</v>
      </c>
      <c r="F2248">
        <v>133</v>
      </c>
      <c r="G2248">
        <v>61.163420419246897</v>
      </c>
      <c r="H2248">
        <v>36.134411757362102</v>
      </c>
      <c r="I2248">
        <v>33.677000455353202</v>
      </c>
      <c r="J2248">
        <v>1.1817858481735</v>
      </c>
      <c r="K2248">
        <v>121.668259305424</v>
      </c>
      <c r="L2248">
        <v>103.94119630904299</v>
      </c>
      <c r="M2248">
        <v>43.538291310537304</v>
      </c>
      <c r="N2248">
        <v>0.45620249063578</v>
      </c>
      <c r="O2248">
        <v>15.037593984962401</v>
      </c>
      <c r="P2248">
        <v>107.8125</v>
      </c>
      <c r="Q2248">
        <v>0.12541263169826999</v>
      </c>
    </row>
    <row r="2249" spans="1:17" hidden="1" x14ac:dyDescent="0.3">
      <c r="A2249" t="s">
        <v>4693</v>
      </c>
      <c r="B2249" t="s">
        <v>4694</v>
      </c>
      <c r="C2249" t="str">
        <f>IFERROR(VLOOKUP(Table1[[#This Row],[Ticker]],[1]!Table2[[Symbol]:[Industry]],2,FALSE),"-")</f>
        <v>-</v>
      </c>
      <c r="D2249" t="s">
        <v>138</v>
      </c>
      <c r="E2249">
        <v>263.54583688000002</v>
      </c>
      <c r="F2249">
        <v>130.15</v>
      </c>
      <c r="G2249">
        <v>168.78598337728201</v>
      </c>
      <c r="H2249">
        <v>-8.6598345769026199</v>
      </c>
      <c r="I2249">
        <v>76.624585436133103</v>
      </c>
      <c r="J2249">
        <v>-6.5862312093957902</v>
      </c>
      <c r="K2249">
        <v>131.76417742398601</v>
      </c>
      <c r="L2249">
        <v>96.733030149027499</v>
      </c>
      <c r="M2249">
        <v>36.296818635415903</v>
      </c>
      <c r="N2249">
        <v>0.146145646966891</v>
      </c>
      <c r="O2249">
        <v>32.539377641183201</v>
      </c>
      <c r="P2249">
        <v>216.666666666666</v>
      </c>
      <c r="Q2249">
        <v>0.12183243109856499</v>
      </c>
    </row>
    <row r="2250" spans="1:17" hidden="1" x14ac:dyDescent="0.3">
      <c r="A2250" t="s">
        <v>4695</v>
      </c>
      <c r="B2250" t="s">
        <v>4696</v>
      </c>
      <c r="C2250" t="str">
        <f>IFERROR(VLOOKUP(Table1[[#This Row],[Ticker]],[1]!Table2[[Symbol]:[Industry]],2,FALSE),"-")</f>
        <v>-</v>
      </c>
      <c r="D2250" t="s">
        <v>1401</v>
      </c>
      <c r="E2250">
        <v>263.50445445000003</v>
      </c>
      <c r="F2250">
        <v>122.75</v>
      </c>
      <c r="G2250">
        <v>-30.43117073726</v>
      </c>
      <c r="H2250">
        <v>-1.67613271171893</v>
      </c>
      <c r="I2250">
        <v>2.40627609760109</v>
      </c>
      <c r="J2250">
        <v>-2.87353279669738</v>
      </c>
      <c r="K2250">
        <v>115.46358322642</v>
      </c>
      <c r="L2250">
        <v>111.533194556379</v>
      </c>
      <c r="M2250">
        <v>57.246234092066103</v>
      </c>
      <c r="N2250">
        <v>1.31282794945075</v>
      </c>
      <c r="O2250">
        <v>21.7922606924643</v>
      </c>
      <c r="P2250">
        <v>39.647326507394702</v>
      </c>
      <c r="Q2250">
        <v>-4.9512625720653999E-2</v>
      </c>
    </row>
    <row r="2251" spans="1:17" hidden="1" x14ac:dyDescent="0.3">
      <c r="A2251" t="s">
        <v>4697</v>
      </c>
      <c r="B2251" t="s">
        <v>4698</v>
      </c>
      <c r="C2251" t="str">
        <f>IFERROR(VLOOKUP(Table1[[#This Row],[Ticker]],[1]!Table2[[Symbol]:[Industry]],2,FALSE),"-")</f>
        <v>-</v>
      </c>
      <c r="D2251" t="s">
        <v>627</v>
      </c>
      <c r="E2251">
        <v>262.51268855000001</v>
      </c>
      <c r="F2251">
        <v>122.11</v>
      </c>
      <c r="G2251">
        <v>-4.1793130588559801</v>
      </c>
      <c r="H2251">
        <v>-5.29619800116276E-2</v>
      </c>
      <c r="I2251">
        <v>-6.08061536519154</v>
      </c>
      <c r="J2251">
        <v>3.7656613424967502</v>
      </c>
      <c r="K2251">
        <v>117.248562152403</v>
      </c>
      <c r="L2251">
        <v>108.96607607184499</v>
      </c>
      <c r="M2251">
        <v>63.157304836197802</v>
      </c>
      <c r="N2251">
        <v>0.59767154036838799</v>
      </c>
      <c r="O2251">
        <v>10.285807878142601</v>
      </c>
      <c r="P2251">
        <v>43.912787271655802</v>
      </c>
      <c r="Q2251">
        <v>6.0018503387275997E-2</v>
      </c>
    </row>
    <row r="2252" spans="1:17" hidden="1" x14ac:dyDescent="0.3">
      <c r="A2252" t="s">
        <v>4699</v>
      </c>
      <c r="B2252" t="s">
        <v>4700</v>
      </c>
      <c r="C2252" t="str">
        <f>IFERROR(VLOOKUP(Table1[[#This Row],[Ticker]],[1]!Table2[[Symbol]:[Industry]],2,FALSE),"-")</f>
        <v>-</v>
      </c>
      <c r="D2252" t="s">
        <v>4701</v>
      </c>
      <c r="E2252">
        <v>261.45337499999999</v>
      </c>
      <c r="F2252">
        <v>124.65</v>
      </c>
      <c r="G2252">
        <v>27.718899129581899</v>
      </c>
      <c r="H2252">
        <v>5.6849168078671601</v>
      </c>
      <c r="I2252">
        <v>7.4047405379604001</v>
      </c>
      <c r="J2252">
        <v>-13.819924922002</v>
      </c>
      <c r="K2252">
        <v>104.45160550454101</v>
      </c>
      <c r="L2252">
        <v>84.871515959353502</v>
      </c>
      <c r="M2252">
        <v>57.7403618648055</v>
      </c>
      <c r="N2252">
        <v>0.88758300523006395</v>
      </c>
      <c r="O2252">
        <v>9.1857200160449093</v>
      </c>
      <c r="P2252">
        <v>122.152913919087</v>
      </c>
    </row>
    <row r="2253" spans="1:17" hidden="1" x14ac:dyDescent="0.3">
      <c r="A2253" t="s">
        <v>4702</v>
      </c>
      <c r="B2253" t="s">
        <v>4703</v>
      </c>
      <c r="C2253" t="str">
        <f>IFERROR(VLOOKUP(Table1[[#This Row],[Ticker]],[1]!Table2[[Symbol]:[Industry]],2,FALSE),"-")</f>
        <v>-</v>
      </c>
      <c r="D2253" t="s">
        <v>405</v>
      </c>
      <c r="E2253">
        <v>260.88275650000003</v>
      </c>
      <c r="F2253">
        <v>881.45</v>
      </c>
      <c r="G2253">
        <v>162.143603340808</v>
      </c>
      <c r="H2253">
        <v>3.5696570676074102</v>
      </c>
      <c r="I2253">
        <v>55.4643072100626</v>
      </c>
      <c r="J2253">
        <v>4.1410722563692</v>
      </c>
      <c r="K2253">
        <v>811.60817772840198</v>
      </c>
      <c r="L2253">
        <v>656.19283351508</v>
      </c>
      <c r="M2253">
        <v>67.295320402126706</v>
      </c>
      <c r="N2253">
        <v>1.4466479187390899</v>
      </c>
      <c r="O2253">
        <v>4.9407226728685503</v>
      </c>
      <c r="P2253">
        <v>214.80357142857099</v>
      </c>
      <c r="Q2253">
        <v>0.20147802690290501</v>
      </c>
    </row>
    <row r="2254" spans="1:17" hidden="1" x14ac:dyDescent="0.3">
      <c r="A2254" t="s">
        <v>4704</v>
      </c>
      <c r="B2254" t="s">
        <v>4705</v>
      </c>
      <c r="C2254" t="str">
        <f>IFERROR(VLOOKUP(Table1[[#This Row],[Ticker]],[1]!Table2[[Symbol]:[Industry]],2,FALSE),"-")</f>
        <v>-</v>
      </c>
      <c r="D2254" t="s">
        <v>603</v>
      </c>
      <c r="E2254">
        <v>259.63454999999999</v>
      </c>
      <c r="F2254">
        <v>148</v>
      </c>
      <c r="G2254">
        <v>-31.399244330333602</v>
      </c>
      <c r="H2254">
        <v>7.52265621979054</v>
      </c>
      <c r="I2254">
        <v>4.1746773639247996</v>
      </c>
      <c r="J2254">
        <v>3.7068155668368199</v>
      </c>
      <c r="K2254">
        <v>137.161668478042</v>
      </c>
      <c r="L2254">
        <v>133.08149713677801</v>
      </c>
      <c r="M2254">
        <v>85.072633430609599</v>
      </c>
      <c r="N2254">
        <v>0.37582938388625498</v>
      </c>
      <c r="O2254">
        <v>11.4189189189189</v>
      </c>
      <c r="P2254">
        <v>23.3333333333333</v>
      </c>
    </row>
    <row r="2255" spans="1:17" hidden="1" x14ac:dyDescent="0.3">
      <c r="A2255" t="s">
        <v>4706</v>
      </c>
      <c r="B2255" t="s">
        <v>4707</v>
      </c>
      <c r="C2255" t="str">
        <f>IFERROR(VLOOKUP(Table1[[#This Row],[Ticker]],[1]!Table2[[Symbol]:[Industry]],2,FALSE),"-")</f>
        <v>-</v>
      </c>
      <c r="D2255" t="s">
        <v>138</v>
      </c>
      <c r="E2255">
        <v>259.58103434999998</v>
      </c>
      <c r="F2255">
        <v>143.55000000000001</v>
      </c>
      <c r="G2255">
        <v>75.064126156472099</v>
      </c>
      <c r="H2255">
        <v>26.167724708553902</v>
      </c>
      <c r="I2255">
        <v>12.9607873757965</v>
      </c>
      <c r="J2255">
        <v>30.199037718319101</v>
      </c>
      <c r="K2255">
        <v>107.81889055867801</v>
      </c>
      <c r="L2255">
        <v>97.645778107296906</v>
      </c>
      <c r="M2255">
        <v>87.201072580120993</v>
      </c>
      <c r="N2255">
        <v>2.78229325387204</v>
      </c>
      <c r="O2255">
        <v>6.9662138627646294E-2</v>
      </c>
      <c r="P2255">
        <v>120.43918918918899</v>
      </c>
      <c r="Q2255">
        <v>6.2075956269403001E-2</v>
      </c>
    </row>
    <row r="2256" spans="1:17" hidden="1" x14ac:dyDescent="0.3">
      <c r="A2256" t="s">
        <v>4708</v>
      </c>
      <c r="B2256" t="s">
        <v>4709</v>
      </c>
      <c r="C2256" t="str">
        <f>IFERROR(VLOOKUP(Table1[[#This Row],[Ticker]],[1]!Table2[[Symbol]:[Industry]],2,FALSE),"-")</f>
        <v>-</v>
      </c>
      <c r="D2256" t="s">
        <v>204</v>
      </c>
      <c r="E2256">
        <v>259.40375999999998</v>
      </c>
      <c r="F2256">
        <v>701.85</v>
      </c>
      <c r="G2256">
        <v>30.32763665201</v>
      </c>
      <c r="H2256">
        <v>14.8811320725471</v>
      </c>
      <c r="I2256">
        <v>50.146869301503202</v>
      </c>
      <c r="J2256">
        <v>10.8344817995195</v>
      </c>
      <c r="K2256">
        <v>602.81510946162496</v>
      </c>
      <c r="L2256">
        <v>505.74996113855099</v>
      </c>
      <c r="M2256">
        <v>63.508641075370498</v>
      </c>
      <c r="N2256">
        <v>0.57941972590184798</v>
      </c>
      <c r="O2256">
        <v>5.7205955688537298</v>
      </c>
      <c r="P2256">
        <v>89.101441465714601</v>
      </c>
      <c r="Q2256">
        <v>0.112848142697877</v>
      </c>
    </row>
    <row r="2257" spans="1:17" hidden="1" x14ac:dyDescent="0.3">
      <c r="A2257" t="s">
        <v>4710</v>
      </c>
      <c r="B2257" t="s">
        <v>4711</v>
      </c>
      <c r="C2257" t="str">
        <f>IFERROR(VLOOKUP(Table1[[#This Row],[Ticker]],[1]!Table2[[Symbol]:[Industry]],2,FALSE),"-")</f>
        <v>-</v>
      </c>
      <c r="D2257" t="s">
        <v>21</v>
      </c>
      <c r="E2257">
        <v>259.31614999999999</v>
      </c>
      <c r="F2257">
        <v>284.64999999999998</v>
      </c>
      <c r="G2257">
        <v>-42.332824234787303</v>
      </c>
      <c r="H2257">
        <v>13.137469474407199</v>
      </c>
      <c r="I2257">
        <v>-9.7514182652094892</v>
      </c>
      <c r="J2257">
        <v>6.0598374506263397</v>
      </c>
      <c r="K2257">
        <v>252.25743779142499</v>
      </c>
      <c r="M2257">
        <v>77.611099571965795</v>
      </c>
      <c r="N2257">
        <v>1.2283543794335099</v>
      </c>
      <c r="O2257">
        <v>18.039697874582799</v>
      </c>
      <c r="P2257">
        <v>54.659060038033097</v>
      </c>
    </row>
    <row r="2258" spans="1:17" hidden="1" x14ac:dyDescent="0.3">
      <c r="A2258" t="s">
        <v>4712</v>
      </c>
      <c r="B2258" t="s">
        <v>4713</v>
      </c>
      <c r="C2258" t="str">
        <f>IFERROR(VLOOKUP(Table1[[#This Row],[Ticker]],[1]!Table2[[Symbol]:[Industry]],2,FALSE),"-")</f>
        <v>-</v>
      </c>
      <c r="D2258" t="s">
        <v>231</v>
      </c>
      <c r="E2258">
        <v>259.24650000000003</v>
      </c>
      <c r="F2258">
        <v>215.5</v>
      </c>
      <c r="G2258">
        <v>-34.415666878047801</v>
      </c>
      <c r="H2258">
        <v>10.7463247592472</v>
      </c>
      <c r="I2258">
        <v>-13.099282864679401</v>
      </c>
      <c r="J2258">
        <v>16.996837573672899</v>
      </c>
      <c r="K2258">
        <v>195.84768338334899</v>
      </c>
      <c r="L2258">
        <v>203.42544755169499</v>
      </c>
      <c r="M2258">
        <v>54.607960812111401</v>
      </c>
      <c r="N2258">
        <v>1.8557448737990601</v>
      </c>
      <c r="O2258">
        <v>45.661252900232</v>
      </c>
      <c r="P2258">
        <v>53.271692745376903</v>
      </c>
      <c r="Q2258">
        <v>0.10230677359744</v>
      </c>
    </row>
    <row r="2259" spans="1:17" hidden="1" x14ac:dyDescent="0.3">
      <c r="A2259" t="s">
        <v>4714</v>
      </c>
      <c r="B2259" t="s">
        <v>4715</v>
      </c>
      <c r="C2259" t="str">
        <f>IFERROR(VLOOKUP(Table1[[#This Row],[Ticker]],[1]!Table2[[Symbol]:[Industry]],2,FALSE),"-")</f>
        <v>-</v>
      </c>
      <c r="D2259" t="s">
        <v>357</v>
      </c>
      <c r="E2259">
        <v>258.03920212999998</v>
      </c>
      <c r="F2259">
        <v>114.7</v>
      </c>
      <c r="G2259">
        <v>19.5753153565548</v>
      </c>
      <c r="H2259">
        <v>-7.0693113122871702</v>
      </c>
      <c r="I2259">
        <v>36.680961097772702</v>
      </c>
      <c r="J2259">
        <v>-8.3362422493604704</v>
      </c>
      <c r="K2259">
        <v>121.32302795179299</v>
      </c>
      <c r="M2259">
        <v>27.686262874535899</v>
      </c>
      <c r="N2259">
        <v>0.340636556013936</v>
      </c>
      <c r="O2259">
        <v>28.160418482999098</v>
      </c>
      <c r="P2259">
        <v>74.501749581621795</v>
      </c>
    </row>
    <row r="2260" spans="1:17" hidden="1" x14ac:dyDescent="0.3">
      <c r="A2260" t="s">
        <v>4716</v>
      </c>
      <c r="B2260" t="s">
        <v>4717</v>
      </c>
      <c r="C2260" t="str">
        <f>IFERROR(VLOOKUP(Table1[[#This Row],[Ticker]],[1]!Table2[[Symbol]:[Industry]],2,FALSE),"-")</f>
        <v>-</v>
      </c>
      <c r="D2260" t="s">
        <v>89</v>
      </c>
      <c r="E2260">
        <v>257.98555148399998</v>
      </c>
      <c r="F2260">
        <v>7.74</v>
      </c>
      <c r="G2260">
        <v>-42.626667727536301</v>
      </c>
      <c r="H2260">
        <v>4.3519929749433199</v>
      </c>
      <c r="I2260">
        <v>-43.230535526052599</v>
      </c>
      <c r="J2260">
        <v>-10.4864116259941</v>
      </c>
      <c r="K2260">
        <v>8.2622021495064892</v>
      </c>
      <c r="L2260">
        <v>9.4009073063294792</v>
      </c>
      <c r="M2260">
        <v>39.7652918069329</v>
      </c>
      <c r="N2260">
        <v>0.368196039243324</v>
      </c>
      <c r="O2260">
        <v>110.21399195218601</v>
      </c>
      <c r="P2260">
        <v>16.566265060240902</v>
      </c>
      <c r="Q2260">
        <v>8.3039820454992003E-2</v>
      </c>
    </row>
    <row r="2261" spans="1:17" hidden="1" x14ac:dyDescent="0.3">
      <c r="A2261" t="s">
        <v>4718</v>
      </c>
      <c r="B2261" t="s">
        <v>4719</v>
      </c>
      <c r="C2261" t="str">
        <f>IFERROR(VLOOKUP(Table1[[#This Row],[Ticker]],[1]!Table2[[Symbol]:[Industry]],2,FALSE),"-")</f>
        <v>-</v>
      </c>
      <c r="D2261" t="s">
        <v>405</v>
      </c>
      <c r="E2261">
        <v>257.91633825000002</v>
      </c>
      <c r="F2261">
        <v>260.25</v>
      </c>
      <c r="G2261">
        <v>31.831445146079002</v>
      </c>
      <c r="H2261">
        <v>-3.63844993945396</v>
      </c>
      <c r="I2261">
        <v>-33.494616400820497</v>
      </c>
      <c r="J2261">
        <v>-1.8180713799388699</v>
      </c>
      <c r="K2261">
        <v>266.39728138244999</v>
      </c>
      <c r="L2261">
        <v>255.625624223937</v>
      </c>
      <c r="M2261">
        <v>48.461677582791097</v>
      </c>
      <c r="N2261">
        <v>0.39877113924252899</v>
      </c>
      <c r="O2261">
        <v>58.424591738712699</v>
      </c>
      <c r="P2261">
        <v>76.680244399185298</v>
      </c>
      <c r="Q2261">
        <v>3.8589581880939999E-2</v>
      </c>
    </row>
    <row r="2262" spans="1:17" hidden="1" x14ac:dyDescent="0.3">
      <c r="A2262" t="s">
        <v>4720</v>
      </c>
      <c r="B2262" t="s">
        <v>4721</v>
      </c>
      <c r="C2262" t="str">
        <f>IFERROR(VLOOKUP(Table1[[#This Row],[Ticker]],[1]!Table2[[Symbol]:[Industry]],2,FALSE),"-")</f>
        <v>-</v>
      </c>
      <c r="D2262" t="s">
        <v>127</v>
      </c>
      <c r="E2262">
        <v>257.4000585</v>
      </c>
      <c r="F2262">
        <v>22.23</v>
      </c>
      <c r="G2262">
        <v>33.389971355940801</v>
      </c>
      <c r="H2262">
        <v>-4.8006916931578099</v>
      </c>
      <c r="I2262">
        <v>8.1841489131549601</v>
      </c>
      <c r="J2262">
        <v>-1.07194549511008</v>
      </c>
      <c r="K2262">
        <v>21.553808788341701</v>
      </c>
      <c r="L2262">
        <v>17.377937585486301</v>
      </c>
      <c r="M2262">
        <v>79.034208585965104</v>
      </c>
      <c r="N2262">
        <v>7.9550770774136801</v>
      </c>
      <c r="O2262">
        <v>26.450742240215899</v>
      </c>
      <c r="P2262">
        <v>80.731707317073102</v>
      </c>
      <c r="Q2262">
        <v>7.4220331627319003E-2</v>
      </c>
    </row>
    <row r="2263" spans="1:17" hidden="1" x14ac:dyDescent="0.3">
      <c r="A2263" t="s">
        <v>4722</v>
      </c>
      <c r="B2263" t="s">
        <v>4723</v>
      </c>
      <c r="C2263" t="str">
        <f>IFERROR(VLOOKUP(Table1[[#This Row],[Ticker]],[1]!Table2[[Symbol]:[Industry]],2,FALSE),"-")</f>
        <v>-</v>
      </c>
      <c r="D2263" t="s">
        <v>185</v>
      </c>
      <c r="E2263">
        <v>257.23991783000002</v>
      </c>
      <c r="F2263">
        <v>30.05</v>
      </c>
      <c r="G2263">
        <v>0.86109098154806996</v>
      </c>
      <c r="H2263">
        <v>23.5325691555195</v>
      </c>
      <c r="I2263">
        <v>8.4538761583590603</v>
      </c>
      <c r="J2263">
        <v>7.7493472805553099</v>
      </c>
      <c r="K2263">
        <v>23.353500498516201</v>
      </c>
      <c r="L2263">
        <v>22.231759063729999</v>
      </c>
      <c r="M2263">
        <v>83.029470645083094</v>
      </c>
      <c r="N2263">
        <v>2.0404297661706301</v>
      </c>
      <c r="O2263">
        <v>31.447587354409301</v>
      </c>
      <c r="P2263">
        <v>93.247588424437296</v>
      </c>
      <c r="Q2263">
        <v>1.0462489738699E-2</v>
      </c>
    </row>
    <row r="2264" spans="1:17" hidden="1" x14ac:dyDescent="0.3">
      <c r="A2264" t="s">
        <v>4724</v>
      </c>
      <c r="B2264" t="s">
        <v>4725</v>
      </c>
      <c r="C2264" t="str">
        <f>IFERROR(VLOOKUP(Table1[[#This Row],[Ticker]],[1]!Table2[[Symbol]:[Industry]],2,FALSE),"-")</f>
        <v>-</v>
      </c>
      <c r="D2264" t="s">
        <v>21</v>
      </c>
      <c r="E2264">
        <v>256.77143086500001</v>
      </c>
      <c r="F2264">
        <v>196.65</v>
      </c>
      <c r="G2264">
        <v>37.011404211155998</v>
      </c>
      <c r="H2264">
        <v>82.386927999173594</v>
      </c>
      <c r="I2264">
        <v>54.117049952373897</v>
      </c>
      <c r="J2264">
        <v>-5.6802404259856498</v>
      </c>
      <c r="M2264">
        <v>57.327569509575099</v>
      </c>
      <c r="O2264">
        <v>27.1294177472667</v>
      </c>
      <c r="P2264">
        <v>92.699657030867201</v>
      </c>
    </row>
    <row r="2265" spans="1:17" hidden="1" x14ac:dyDescent="0.3">
      <c r="A2265" t="s">
        <v>4726</v>
      </c>
      <c r="B2265" t="s">
        <v>4727</v>
      </c>
      <c r="C2265" t="str">
        <f>IFERROR(VLOOKUP(Table1[[#This Row],[Ticker]],[1]!Table2[[Symbol]:[Industry]],2,FALSE),"-")</f>
        <v>-</v>
      </c>
      <c r="D2265" t="s">
        <v>1658</v>
      </c>
      <c r="E2265">
        <v>256.65590205000001</v>
      </c>
      <c r="F2265">
        <v>553.5</v>
      </c>
      <c r="G2265">
        <v>-12.910656472712001</v>
      </c>
      <c r="H2265">
        <v>-3.1770696630122202</v>
      </c>
      <c r="I2265">
        <v>20.108613215187699</v>
      </c>
      <c r="J2265">
        <v>-5.2824718108995503</v>
      </c>
      <c r="K2265">
        <v>512.61918678128495</v>
      </c>
      <c r="L2265">
        <v>450.21052039007202</v>
      </c>
      <c r="M2265">
        <v>46.704266027533599</v>
      </c>
      <c r="N2265">
        <v>0.24174276643953099</v>
      </c>
      <c r="O2265">
        <v>17.2538392050587</v>
      </c>
      <c r="P2265">
        <v>53.75</v>
      </c>
      <c r="Q2265">
        <v>-6.9463648681537996E-2</v>
      </c>
    </row>
    <row r="2266" spans="1:17" hidden="1" x14ac:dyDescent="0.3">
      <c r="A2266" t="s">
        <v>4728</v>
      </c>
      <c r="B2266" t="s">
        <v>4729</v>
      </c>
      <c r="C2266" t="str">
        <f>IFERROR(VLOOKUP(Table1[[#This Row],[Ticker]],[1]!Table2[[Symbol]:[Industry]],2,FALSE),"-")</f>
        <v>-</v>
      </c>
      <c r="D2266" t="s">
        <v>46</v>
      </c>
      <c r="E2266">
        <v>256.37708264600002</v>
      </c>
      <c r="F2266">
        <v>48.34</v>
      </c>
      <c r="G2266">
        <v>-28.297489944368699</v>
      </c>
      <c r="H2266">
        <v>-12.343840149461199</v>
      </c>
      <c r="I2266">
        <v>-15.598734540777301</v>
      </c>
      <c r="J2266">
        <v>-9.5845917767257802</v>
      </c>
      <c r="K2266">
        <v>50.6666821765943</v>
      </c>
      <c r="L2266">
        <v>47.817972810217903</v>
      </c>
      <c r="M2266">
        <v>32.610987650468303</v>
      </c>
      <c r="N2266">
        <v>0.29292783873198702</v>
      </c>
      <c r="O2266">
        <v>46.8142325196524</v>
      </c>
      <c r="P2266">
        <v>39.913169319826302</v>
      </c>
      <c r="Q2266">
        <v>1.7523986678556001E-2</v>
      </c>
    </row>
    <row r="2267" spans="1:17" hidden="1" x14ac:dyDescent="0.3">
      <c r="A2267" t="s">
        <v>4730</v>
      </c>
      <c r="B2267" t="s">
        <v>4731</v>
      </c>
      <c r="C2267" t="str">
        <f>IFERROR(VLOOKUP(Table1[[#This Row],[Ticker]],[1]!Table2[[Symbol]:[Industry]],2,FALSE),"-")</f>
        <v>-</v>
      </c>
      <c r="D2267" t="s">
        <v>51</v>
      </c>
      <c r="E2267">
        <v>256.21317938800001</v>
      </c>
      <c r="F2267">
        <v>76.22</v>
      </c>
      <c r="G2267">
        <v>-68.449096122303402</v>
      </c>
      <c r="H2267">
        <v>-13.2831499687631</v>
      </c>
      <c r="I2267">
        <v>-51.343450381085503</v>
      </c>
      <c r="J2267">
        <v>0.645359656805369</v>
      </c>
      <c r="K2267">
        <v>87.423793015019001</v>
      </c>
      <c r="M2267">
        <v>38.925247225405002</v>
      </c>
      <c r="O2267">
        <v>72.579375491996799</v>
      </c>
      <c r="P2267">
        <v>22.836422240128901</v>
      </c>
    </row>
    <row r="2268" spans="1:17" hidden="1" x14ac:dyDescent="0.3">
      <c r="A2268" t="s">
        <v>4732</v>
      </c>
      <c r="B2268" t="s">
        <v>4733</v>
      </c>
      <c r="C2268" t="str">
        <f>IFERROR(VLOOKUP(Table1[[#This Row],[Ticker]],[1]!Table2[[Symbol]:[Industry]],2,FALSE),"-")</f>
        <v>-</v>
      </c>
      <c r="D2268" t="s">
        <v>121</v>
      </c>
      <c r="E2268">
        <v>255.75746156999901</v>
      </c>
      <c r="F2268">
        <v>168.15</v>
      </c>
      <c r="G2268">
        <v>9.8259359247966902</v>
      </c>
      <c r="H2268">
        <v>-9.3690761604904402</v>
      </c>
      <c r="I2268">
        <v>-15.198637348805599</v>
      </c>
      <c r="J2268">
        <v>-9.1615874737927694</v>
      </c>
      <c r="K2268">
        <v>179.27773095921401</v>
      </c>
      <c r="L2268">
        <v>169.940889063745</v>
      </c>
      <c r="M2268">
        <v>32.558468667681097</v>
      </c>
      <c r="N2268">
        <v>0.75184396368120099</v>
      </c>
      <c r="O2268">
        <v>113.618792744573</v>
      </c>
      <c r="P2268">
        <v>54.3368517668655</v>
      </c>
      <c r="Q2268">
        <v>7.3237729772393997E-2</v>
      </c>
    </row>
    <row r="2269" spans="1:17" hidden="1" x14ac:dyDescent="0.3">
      <c r="A2269" t="s">
        <v>4734</v>
      </c>
      <c r="B2269" t="s">
        <v>4735</v>
      </c>
      <c r="C2269" t="str">
        <f>IFERROR(VLOOKUP(Table1[[#This Row],[Ticker]],[1]!Table2[[Symbol]:[Industry]],2,FALSE),"-")</f>
        <v>-</v>
      </c>
      <c r="D2269" t="s">
        <v>222</v>
      </c>
      <c r="E2269">
        <v>255.13083498699999</v>
      </c>
      <c r="F2269">
        <v>242.81</v>
      </c>
      <c r="G2269">
        <v>-18.812760939726498</v>
      </c>
      <c r="H2269">
        <v>7.4380819736100197</v>
      </c>
      <c r="I2269">
        <v>-1.1950178449653199</v>
      </c>
      <c r="J2269">
        <v>-3.6594347302153798</v>
      </c>
      <c r="K2269">
        <v>233.671334478734</v>
      </c>
      <c r="L2269">
        <v>219.23293958587499</v>
      </c>
      <c r="M2269">
        <v>43.211390712671502</v>
      </c>
      <c r="N2269">
        <v>0.67734361015751798</v>
      </c>
      <c r="O2269">
        <v>19.805609324162901</v>
      </c>
      <c r="P2269">
        <v>38.827901658090298</v>
      </c>
      <c r="Q2269">
        <v>-4.3799796032943997E-2</v>
      </c>
    </row>
    <row r="2270" spans="1:17" hidden="1" x14ac:dyDescent="0.3">
      <c r="A2270" t="s">
        <v>4736</v>
      </c>
      <c r="B2270" t="s">
        <v>4737</v>
      </c>
      <c r="C2270" t="str">
        <f>IFERROR(VLOOKUP(Table1[[#This Row],[Ticker]],[1]!Table2[[Symbol]:[Industry]],2,FALSE),"-")</f>
        <v>-</v>
      </c>
      <c r="D2270" t="s">
        <v>46</v>
      </c>
      <c r="E2270">
        <v>254.75253359999999</v>
      </c>
      <c r="F2270">
        <v>87.79</v>
      </c>
      <c r="G2270">
        <v>67.882228800068404</v>
      </c>
      <c r="H2270">
        <v>-8.2268478980151798</v>
      </c>
      <c r="I2270">
        <v>4.8786609187142904</v>
      </c>
      <c r="J2270">
        <v>-3.37194549511007</v>
      </c>
      <c r="K2270">
        <v>89.945724927950806</v>
      </c>
      <c r="L2270">
        <v>77.497183092607898</v>
      </c>
      <c r="M2270">
        <v>36.624559841788901</v>
      </c>
      <c r="N2270">
        <v>0.46251674144749599</v>
      </c>
      <c r="O2270">
        <v>30.310969358696799</v>
      </c>
      <c r="P2270">
        <v>112.824242424242</v>
      </c>
      <c r="Q2270">
        <v>0.13757282060183501</v>
      </c>
    </row>
    <row r="2271" spans="1:17" hidden="1" x14ac:dyDescent="0.3">
      <c r="A2271" t="s">
        <v>4738</v>
      </c>
      <c r="B2271" t="s">
        <v>4739</v>
      </c>
      <c r="C2271" t="str">
        <f>IFERROR(VLOOKUP(Table1[[#This Row],[Ticker]],[1]!Table2[[Symbol]:[Industry]],2,FALSE),"-")</f>
        <v>-</v>
      </c>
      <c r="D2271" t="s">
        <v>4560</v>
      </c>
      <c r="E2271">
        <v>254.18754000000001</v>
      </c>
      <c r="F2271">
        <v>450</v>
      </c>
      <c r="G2271">
        <v>91.173027056096998</v>
      </c>
      <c r="H2271">
        <v>-14.587899766521099</v>
      </c>
      <c r="I2271">
        <v>45.881951475597802</v>
      </c>
      <c r="J2271">
        <v>-8.3053688998076503</v>
      </c>
      <c r="K2271">
        <v>465.299937563009</v>
      </c>
      <c r="L2271">
        <v>334.04968694173198</v>
      </c>
      <c r="M2271">
        <v>35.558990245347999</v>
      </c>
      <c r="N2271">
        <v>0.57315422263875804</v>
      </c>
      <c r="O2271">
        <v>21.0888888888888</v>
      </c>
      <c r="P2271">
        <v>171.32951462164601</v>
      </c>
    </row>
    <row r="2272" spans="1:17" hidden="1" x14ac:dyDescent="0.3">
      <c r="A2272" t="s">
        <v>4740</v>
      </c>
      <c r="B2272" t="s">
        <v>4741</v>
      </c>
      <c r="C2272" t="str">
        <f>IFERROR(VLOOKUP(Table1[[#This Row],[Ticker]],[1]!Table2[[Symbol]:[Industry]],2,FALSE),"-")</f>
        <v>-</v>
      </c>
      <c r="D2272" t="s">
        <v>305</v>
      </c>
      <c r="E2272">
        <v>254.1639255</v>
      </c>
      <c r="F2272">
        <v>181.75</v>
      </c>
      <c r="G2272">
        <v>86.303136622047305</v>
      </c>
      <c r="H2272">
        <v>27.354648809969099</v>
      </c>
      <c r="I2272">
        <v>73.641377454689902</v>
      </c>
      <c r="J2272">
        <v>4.9877648211772296</v>
      </c>
      <c r="K2272">
        <v>151.481606444764</v>
      </c>
      <c r="L2272">
        <v>112.76075004528199</v>
      </c>
      <c r="M2272">
        <v>74.834733310285699</v>
      </c>
      <c r="N2272">
        <v>1.1183254317413001</v>
      </c>
      <c r="O2272">
        <v>0.68775790921595803</v>
      </c>
      <c r="P2272">
        <v>195.528455284552</v>
      </c>
      <c r="Q2272">
        <v>0.19588122301529001</v>
      </c>
    </row>
    <row r="2273" spans="1:17" hidden="1" x14ac:dyDescent="0.3">
      <c r="A2273" t="s">
        <v>4742</v>
      </c>
      <c r="B2273" t="s">
        <v>4743</v>
      </c>
      <c r="C2273" t="str">
        <f>IFERROR(VLOOKUP(Table1[[#This Row],[Ticker]],[1]!Table2[[Symbol]:[Industry]],2,FALSE),"-")</f>
        <v>-</v>
      </c>
      <c r="D2273" t="s">
        <v>51</v>
      </c>
      <c r="E2273">
        <v>253.59776041599901</v>
      </c>
      <c r="F2273">
        <v>179.96</v>
      </c>
      <c r="G2273">
        <v>10.582779897880499</v>
      </c>
      <c r="H2273">
        <v>16.701660139210698</v>
      </c>
      <c r="I2273">
        <v>18.4453572341775</v>
      </c>
      <c r="J2273">
        <v>-7.2597627539933196</v>
      </c>
      <c r="K2273">
        <v>172.37717611101201</v>
      </c>
      <c r="L2273">
        <v>152.19934034075399</v>
      </c>
      <c r="M2273">
        <v>43.628401540810501</v>
      </c>
      <c r="N2273">
        <v>1.8920750767154</v>
      </c>
      <c r="O2273">
        <v>21.332518337408299</v>
      </c>
      <c r="P2273">
        <v>70.740037950664103</v>
      </c>
      <c r="Q2273">
        <v>6.3581753004537001E-2</v>
      </c>
    </row>
    <row r="2274" spans="1:17" hidden="1" x14ac:dyDescent="0.3">
      <c r="A2274" t="s">
        <v>4744</v>
      </c>
      <c r="B2274" t="s">
        <v>4745</v>
      </c>
      <c r="C2274" t="str">
        <f>IFERROR(VLOOKUP(Table1[[#This Row],[Ticker]],[1]!Table2[[Symbol]:[Industry]],2,FALSE),"-")</f>
        <v>-</v>
      </c>
      <c r="D2274" t="s">
        <v>46</v>
      </c>
      <c r="E2274">
        <v>253.346</v>
      </c>
      <c r="F2274">
        <v>452</v>
      </c>
      <c r="G2274">
        <v>25.2605494840993</v>
      </c>
      <c r="H2274">
        <v>-12.9362953133449</v>
      </c>
      <c r="I2274">
        <v>38.210303306090502</v>
      </c>
      <c r="J2274">
        <v>-3.3636121617767398</v>
      </c>
      <c r="K2274">
        <v>478.85100230259297</v>
      </c>
      <c r="L2274">
        <v>395.98366854440701</v>
      </c>
      <c r="M2274">
        <v>31.8912386477494</v>
      </c>
      <c r="N2274">
        <v>0.35822592873388898</v>
      </c>
      <c r="O2274">
        <v>34.292035398229999</v>
      </c>
      <c r="P2274">
        <v>117.30769230769199</v>
      </c>
    </row>
    <row r="2275" spans="1:17" hidden="1" x14ac:dyDescent="0.3">
      <c r="A2275" t="s">
        <v>4746</v>
      </c>
      <c r="B2275" t="s">
        <v>4747</v>
      </c>
      <c r="C2275" t="str">
        <f>IFERROR(VLOOKUP(Table1[[#This Row],[Ticker]],[1]!Table2[[Symbol]:[Industry]],2,FALSE),"-")</f>
        <v>-</v>
      </c>
      <c r="D2275" t="s">
        <v>170</v>
      </c>
      <c r="E2275">
        <v>253.26134999999999</v>
      </c>
      <c r="F2275">
        <v>323.45</v>
      </c>
      <c r="G2275">
        <v>-13.925875090357501</v>
      </c>
      <c r="H2275">
        <v>-0.77950878921148703</v>
      </c>
      <c r="I2275">
        <v>-8.1482108163786098</v>
      </c>
      <c r="J2275">
        <v>-2.70459855633456</v>
      </c>
      <c r="K2275">
        <v>306.83031585402301</v>
      </c>
      <c r="L2275">
        <v>291.22022472733897</v>
      </c>
      <c r="M2275">
        <v>62.1456071323381</v>
      </c>
      <c r="N2275">
        <v>0.56871984883113702</v>
      </c>
      <c r="O2275">
        <v>4.6220435925181604</v>
      </c>
      <c r="P2275">
        <v>35.3347280334727</v>
      </c>
      <c r="Q2275">
        <v>8.0326055270515007E-2</v>
      </c>
    </row>
    <row r="2276" spans="1:17" hidden="1" x14ac:dyDescent="0.3">
      <c r="A2276" t="s">
        <v>4748</v>
      </c>
      <c r="B2276" t="s">
        <v>4749</v>
      </c>
      <c r="C2276" t="str">
        <f>IFERROR(VLOOKUP(Table1[[#This Row],[Ticker]],[1]!Table2[[Symbol]:[Industry]],2,FALSE),"-")</f>
        <v>-</v>
      </c>
      <c r="D2276" t="s">
        <v>535</v>
      </c>
      <c r="E2276">
        <v>253.05</v>
      </c>
      <c r="F2276">
        <v>2.41</v>
      </c>
      <c r="G2276">
        <v>-13.589815144651901</v>
      </c>
      <c r="H2276">
        <v>-16.555342932392499</v>
      </c>
      <c r="I2276">
        <v>-21.897135771219101</v>
      </c>
      <c r="J2276">
        <v>-16.244359288213499</v>
      </c>
      <c r="K2276">
        <v>2.77752307829339</v>
      </c>
      <c r="L2276">
        <v>2.5650815348922298</v>
      </c>
      <c r="M2276">
        <v>28.267536039743</v>
      </c>
      <c r="N2276">
        <v>2.7869405061228201</v>
      </c>
      <c r="O2276">
        <v>55.736116934376099</v>
      </c>
      <c r="P2276">
        <v>28.422362093614801</v>
      </c>
      <c r="Q2276">
        <v>5.3469531873560003E-3</v>
      </c>
    </row>
    <row r="2277" spans="1:17" hidden="1" x14ac:dyDescent="0.3">
      <c r="A2277" t="s">
        <v>4750</v>
      </c>
      <c r="B2277" t="s">
        <v>4751</v>
      </c>
      <c r="C2277" t="str">
        <f>IFERROR(VLOOKUP(Table1[[#This Row],[Ticker]],[1]!Table2[[Symbol]:[Industry]],2,FALSE),"-")</f>
        <v>-</v>
      </c>
      <c r="D2277" t="s">
        <v>51</v>
      </c>
      <c r="E2277">
        <v>252.22965625000001</v>
      </c>
      <c r="F2277">
        <v>81.25</v>
      </c>
      <c r="G2277">
        <v>282.370637226349</v>
      </c>
      <c r="H2277">
        <v>16.142026831110499</v>
      </c>
      <c r="I2277">
        <v>189.64681109431001</v>
      </c>
      <c r="J2277">
        <v>6.3393009417906603</v>
      </c>
      <c r="K2277">
        <v>62.963876241064</v>
      </c>
      <c r="L2277">
        <v>41.455007913426002</v>
      </c>
      <c r="M2277">
        <v>71.913709636735504</v>
      </c>
      <c r="N2277">
        <v>0.34137591961277702</v>
      </c>
      <c r="O2277">
        <v>3.0769230769230602</v>
      </c>
      <c r="P2277">
        <v>350.138504155124</v>
      </c>
      <c r="Q2277">
        <v>0.120328550617673</v>
      </c>
    </row>
    <row r="2278" spans="1:17" hidden="1" x14ac:dyDescent="0.3">
      <c r="A2278" t="s">
        <v>4752</v>
      </c>
      <c r="B2278" t="s">
        <v>4753</v>
      </c>
      <c r="C2278" t="str">
        <f>IFERROR(VLOOKUP(Table1[[#This Row],[Ticker]],[1]!Table2[[Symbol]:[Industry]],2,FALSE),"-")</f>
        <v>-</v>
      </c>
      <c r="D2278" t="s">
        <v>51</v>
      </c>
      <c r="E2278">
        <v>251.79290499999999</v>
      </c>
      <c r="F2278">
        <v>155.26</v>
      </c>
      <c r="G2278">
        <v>28.120538315276701</v>
      </c>
      <c r="H2278">
        <v>13.427327843479301</v>
      </c>
      <c r="I2278">
        <v>6.1498229682299099</v>
      </c>
      <c r="J2278">
        <v>-9.5317156100526095</v>
      </c>
      <c r="K2278">
        <v>139.09102921967599</v>
      </c>
      <c r="L2278">
        <v>119.954146985416</v>
      </c>
      <c r="M2278">
        <v>50.379714138255103</v>
      </c>
      <c r="N2278">
        <v>1.84698220724267</v>
      </c>
      <c r="O2278">
        <v>19.154965863712398</v>
      </c>
      <c r="P2278">
        <v>78.357265939115393</v>
      </c>
      <c r="Q2278">
        <v>5.1372786627335999E-2</v>
      </c>
    </row>
    <row r="2279" spans="1:17" hidden="1" x14ac:dyDescent="0.3">
      <c r="A2279" t="s">
        <v>4754</v>
      </c>
      <c r="B2279" t="s">
        <v>4755</v>
      </c>
      <c r="C2279" t="str">
        <f>IFERROR(VLOOKUP(Table1[[#This Row],[Ticker]],[1]!Table2[[Symbol]:[Industry]],2,FALSE),"-")</f>
        <v>-</v>
      </c>
      <c r="D2279" t="s">
        <v>1054</v>
      </c>
      <c r="E2279">
        <v>251.3632527</v>
      </c>
      <c r="F2279">
        <v>13.5</v>
      </c>
      <c r="G2279">
        <v>61.423450705127301</v>
      </c>
      <c r="H2279">
        <v>13.6625747431522</v>
      </c>
      <c r="I2279">
        <v>20.044660852591999</v>
      </c>
      <c r="J2279">
        <v>-6.0719454951100804</v>
      </c>
      <c r="K2279">
        <v>12.812849307760899</v>
      </c>
      <c r="L2279">
        <v>10.9913253493861</v>
      </c>
      <c r="M2279">
        <v>42.6979601998124</v>
      </c>
      <c r="N2279">
        <v>0.69161006136968695</v>
      </c>
      <c r="O2279">
        <v>14.074074074074</v>
      </c>
      <c r="Q2279">
        <v>7.4072315911736006E-2</v>
      </c>
    </row>
    <row r="2280" spans="1:17" hidden="1" x14ac:dyDescent="0.3">
      <c r="A2280" t="s">
        <v>4756</v>
      </c>
      <c r="B2280" t="s">
        <v>4757</v>
      </c>
      <c r="C2280" t="str">
        <f>IFERROR(VLOOKUP(Table1[[#This Row],[Ticker]],[1]!Table2[[Symbol]:[Industry]],2,FALSE),"-")</f>
        <v>-</v>
      </c>
      <c r="D2280" t="s">
        <v>54</v>
      </c>
      <c r="E2280">
        <v>250.18977440800001</v>
      </c>
      <c r="F2280">
        <v>52.88</v>
      </c>
      <c r="G2280">
        <v>26.245055600693998</v>
      </c>
      <c r="H2280">
        <v>-3.7119363389859799</v>
      </c>
      <c r="I2280">
        <v>29.997290840459801</v>
      </c>
      <c r="J2280">
        <v>1.08073538988094</v>
      </c>
      <c r="K2280">
        <v>51.353341142690702</v>
      </c>
      <c r="L2280">
        <v>47.093240584496399</v>
      </c>
      <c r="M2280">
        <v>60.200675213217799</v>
      </c>
      <c r="N2280">
        <v>0.976185797949078</v>
      </c>
      <c r="O2280">
        <v>10.4387291981845</v>
      </c>
      <c r="P2280">
        <v>59.277108433734902</v>
      </c>
      <c r="Q2280">
        <v>1.8574506392100999E-2</v>
      </c>
    </row>
    <row r="2281" spans="1:17" hidden="1" x14ac:dyDescent="0.3">
      <c r="A2281" t="s">
        <v>4758</v>
      </c>
      <c r="B2281" t="s">
        <v>4759</v>
      </c>
      <c r="C2281" t="str">
        <f>IFERROR(VLOOKUP(Table1[[#This Row],[Ticker]],[1]!Table2[[Symbol]:[Industry]],2,FALSE),"-")</f>
        <v>-</v>
      </c>
      <c r="D2281" t="s">
        <v>163</v>
      </c>
      <c r="E2281">
        <v>249.6124125</v>
      </c>
      <c r="F2281">
        <v>272.25</v>
      </c>
      <c r="G2281">
        <v>51.132092330786698</v>
      </c>
      <c r="H2281">
        <v>37.370461330827297</v>
      </c>
      <c r="I2281">
        <v>40.6796895974907</v>
      </c>
      <c r="J2281">
        <v>24.874853422834001</v>
      </c>
      <c r="K2281">
        <v>222.922965635862</v>
      </c>
      <c r="L2281">
        <v>197.65657944820001</v>
      </c>
      <c r="M2281">
        <v>77.030133712076605</v>
      </c>
      <c r="N2281">
        <v>2.4675470333306802</v>
      </c>
      <c r="O2281">
        <v>7.9889807162534403</v>
      </c>
      <c r="P2281">
        <v>103.09585975382301</v>
      </c>
      <c r="Q2281">
        <v>0.121418583664094</v>
      </c>
    </row>
    <row r="2282" spans="1:17" hidden="1" x14ac:dyDescent="0.3">
      <c r="A2282" t="s">
        <v>4760</v>
      </c>
      <c r="B2282" t="s">
        <v>4761</v>
      </c>
      <c r="C2282" t="str">
        <f>IFERROR(VLOOKUP(Table1[[#This Row],[Ticker]],[1]!Table2[[Symbol]:[Industry]],2,FALSE),"-")</f>
        <v>-</v>
      </c>
      <c r="D2282" t="s">
        <v>138</v>
      </c>
      <c r="E2282">
        <v>249.379927159</v>
      </c>
      <c r="F2282">
        <v>1.67</v>
      </c>
      <c r="G2282">
        <v>-74.399244330333602</v>
      </c>
      <c r="H2282">
        <v>-12.4300564541649</v>
      </c>
      <c r="I2282">
        <v>-31.496850621636</v>
      </c>
      <c r="J2282">
        <v>-3.39752689045892</v>
      </c>
      <c r="K2282">
        <v>1.80196078136006</v>
      </c>
      <c r="L2282">
        <v>2.0386139333939401</v>
      </c>
      <c r="M2282">
        <v>33.1302391124715</v>
      </c>
      <c r="N2282">
        <v>0.18357669697992501</v>
      </c>
      <c r="O2282">
        <v>82.634730538922099</v>
      </c>
      <c r="P2282">
        <v>6.3694267515923499</v>
      </c>
      <c r="Q2282">
        <v>-0.15235867655065699</v>
      </c>
    </row>
    <row r="2283" spans="1:17" hidden="1" x14ac:dyDescent="0.3">
      <c r="A2283" t="s">
        <v>4762</v>
      </c>
      <c r="B2283" t="s">
        <v>4763</v>
      </c>
      <c r="C2283" t="str">
        <f>IFERROR(VLOOKUP(Table1[[#This Row],[Ticker]],[1]!Table2[[Symbol]:[Industry]],2,FALSE),"-")</f>
        <v>-</v>
      </c>
      <c r="D2283" t="s">
        <v>4764</v>
      </c>
      <c r="E2283">
        <v>248.769318</v>
      </c>
      <c r="F2283">
        <v>244.15</v>
      </c>
      <c r="G2283">
        <v>71.961395581402599</v>
      </c>
      <c r="H2283">
        <v>-10.483914360964</v>
      </c>
      <c r="I2283">
        <v>3.8579165623994598</v>
      </c>
      <c r="J2283">
        <v>-8.7918736818246206</v>
      </c>
      <c r="K2283">
        <v>276.17423050044601</v>
      </c>
      <c r="L2283">
        <v>225.65192384584401</v>
      </c>
      <c r="M2283">
        <v>20.981342014984701</v>
      </c>
      <c r="N2283">
        <v>0.44141689373296999</v>
      </c>
      <c r="O2283">
        <v>41.306573827565003</v>
      </c>
      <c r="P2283">
        <v>171.95767195767101</v>
      </c>
    </row>
    <row r="2284" spans="1:17" hidden="1" x14ac:dyDescent="0.3">
      <c r="A2284" t="s">
        <v>4765</v>
      </c>
      <c r="B2284" t="s">
        <v>4766</v>
      </c>
      <c r="C2284" t="str">
        <f>IFERROR(VLOOKUP(Table1[[#This Row],[Ticker]],[1]!Table2[[Symbol]:[Industry]],2,FALSE),"-")</f>
        <v>-</v>
      </c>
      <c r="D2284" t="s">
        <v>989</v>
      </c>
      <c r="E2284">
        <v>248.68272303000001</v>
      </c>
      <c r="F2284">
        <v>75.05</v>
      </c>
      <c r="G2284">
        <v>-4.4592164363308502</v>
      </c>
      <c r="H2284">
        <v>-1.37324056336691</v>
      </c>
      <c r="I2284">
        <v>-10.9208362958911</v>
      </c>
      <c r="J2284">
        <v>1.77675109182891</v>
      </c>
      <c r="K2284">
        <v>73.828871174089699</v>
      </c>
      <c r="L2284">
        <v>67.421918621286096</v>
      </c>
      <c r="M2284">
        <v>54.8394359065868</v>
      </c>
      <c r="N2284">
        <v>0.65668333271210999</v>
      </c>
      <c r="O2284">
        <v>35.776149233844102</v>
      </c>
      <c r="P2284">
        <v>64.043715846994502</v>
      </c>
      <c r="Q2284">
        <v>9.1663013094470003E-2</v>
      </c>
    </row>
    <row r="2285" spans="1:17" hidden="1" x14ac:dyDescent="0.3">
      <c r="A2285" t="s">
        <v>4767</v>
      </c>
      <c r="B2285" t="s">
        <v>4768</v>
      </c>
      <c r="C2285" t="str">
        <f>IFERROR(VLOOKUP(Table1[[#This Row],[Ticker]],[1]!Table2[[Symbol]:[Industry]],2,FALSE),"-")</f>
        <v>-</v>
      </c>
      <c r="D2285" t="s">
        <v>127</v>
      </c>
      <c r="E2285">
        <v>248.58806920000001</v>
      </c>
      <c r="F2285">
        <v>103</v>
      </c>
      <c r="G2285">
        <v>5.99749719322425</v>
      </c>
      <c r="H2285">
        <v>60.984764019479002</v>
      </c>
      <c r="I2285">
        <v>-11.282081642751701</v>
      </c>
      <c r="J2285">
        <v>29.471731963655898</v>
      </c>
      <c r="K2285">
        <v>78.683536457990499</v>
      </c>
      <c r="L2285">
        <v>75.504852124383703</v>
      </c>
      <c r="M2285">
        <v>72.068785966015</v>
      </c>
      <c r="N2285">
        <v>2.1686746987951802</v>
      </c>
      <c r="O2285">
        <v>11.3106796116504</v>
      </c>
      <c r="P2285">
        <v>74.576271186440593</v>
      </c>
    </row>
    <row r="2286" spans="1:17" hidden="1" x14ac:dyDescent="0.3">
      <c r="A2286" t="s">
        <v>4769</v>
      </c>
      <c r="B2286" t="s">
        <v>4770</v>
      </c>
      <c r="C2286" t="str">
        <f>IFERROR(VLOOKUP(Table1[[#This Row],[Ticker]],[1]!Table2[[Symbol]:[Industry]],2,FALSE),"-")</f>
        <v>-</v>
      </c>
      <c r="D2286" t="s">
        <v>950</v>
      </c>
      <c r="E2286">
        <v>247.99908400000001</v>
      </c>
      <c r="F2286">
        <v>416.05</v>
      </c>
      <c r="G2286">
        <v>145.45584256442299</v>
      </c>
      <c r="H2286">
        <v>14.5251912642889</v>
      </c>
      <c r="I2286">
        <v>73.1280158794534</v>
      </c>
      <c r="J2286">
        <v>-9.5884290115936004</v>
      </c>
      <c r="K2286">
        <v>365.80765151660501</v>
      </c>
      <c r="L2286">
        <v>258.48730143720098</v>
      </c>
      <c r="M2286">
        <v>44.124894390656898</v>
      </c>
      <c r="N2286">
        <v>0.50139934707864797</v>
      </c>
      <c r="O2286">
        <v>16.428313904578701</v>
      </c>
      <c r="P2286">
        <v>188.07673983482101</v>
      </c>
    </row>
    <row r="2287" spans="1:17" hidden="1" x14ac:dyDescent="0.3">
      <c r="A2287" t="s">
        <v>4771</v>
      </c>
      <c r="B2287" t="s">
        <v>4772</v>
      </c>
      <c r="C2287" t="str">
        <f>IFERROR(VLOOKUP(Table1[[#This Row],[Ticker]],[1]!Table2[[Symbol]:[Industry]],2,FALSE),"-")</f>
        <v>-</v>
      </c>
      <c r="D2287" t="s">
        <v>273</v>
      </c>
      <c r="E2287">
        <v>247.70969004</v>
      </c>
      <c r="F2287">
        <v>269.39999999999998</v>
      </c>
      <c r="G2287">
        <v>-9.8610286953438209</v>
      </c>
      <c r="H2287">
        <v>12.2207180421321</v>
      </c>
      <c r="I2287">
        <v>4.4765263745576398</v>
      </c>
      <c r="J2287">
        <v>-10.3497872453979</v>
      </c>
      <c r="M2287">
        <v>44.783702057733599</v>
      </c>
      <c r="O2287">
        <v>22.847067557535201</v>
      </c>
      <c r="P2287">
        <v>23.2951945080091</v>
      </c>
    </row>
    <row r="2288" spans="1:17" hidden="1" x14ac:dyDescent="0.3">
      <c r="A2288" t="s">
        <v>4773</v>
      </c>
      <c r="B2288" t="s">
        <v>4774</v>
      </c>
      <c r="C2288" t="str">
        <f>IFERROR(VLOOKUP(Table1[[#This Row],[Ticker]],[1]!Table2[[Symbol]:[Industry]],2,FALSE),"-")</f>
        <v>-</v>
      </c>
      <c r="E2288">
        <v>247.68704880000001</v>
      </c>
      <c r="F2288">
        <v>18.36</v>
      </c>
      <c r="G2288">
        <v>160.90080849586801</v>
      </c>
      <c r="H2288">
        <v>6.0336204507946203</v>
      </c>
      <c r="I2288">
        <v>102.785915707789</v>
      </c>
      <c r="J2288">
        <v>-6.4844520636860201</v>
      </c>
      <c r="K2288">
        <v>16.7933383484961</v>
      </c>
      <c r="L2288">
        <v>11.8009406609224</v>
      </c>
      <c r="M2288">
        <v>54.0750944871846</v>
      </c>
      <c r="N2288">
        <v>1.3503477921704801</v>
      </c>
      <c r="O2288">
        <v>17.864923747276599</v>
      </c>
      <c r="P2288">
        <v>263.56435643564299</v>
      </c>
      <c r="Q2288">
        <v>9.9136131146215001E-2</v>
      </c>
    </row>
    <row r="2289" spans="1:17" hidden="1" x14ac:dyDescent="0.3">
      <c r="A2289" t="s">
        <v>4775</v>
      </c>
      <c r="B2289" t="s">
        <v>4776</v>
      </c>
      <c r="C2289" t="str">
        <f>IFERROR(VLOOKUP(Table1[[#This Row],[Ticker]],[1]!Table2[[Symbol]:[Industry]],2,FALSE),"-")</f>
        <v>-</v>
      </c>
      <c r="D2289" t="s">
        <v>276</v>
      </c>
      <c r="E2289">
        <v>247.65664000000001</v>
      </c>
      <c r="F2289">
        <v>184</v>
      </c>
      <c r="G2289">
        <v>-17.9391590165006</v>
      </c>
      <c r="H2289">
        <v>-7.1342092409459701</v>
      </c>
      <c r="I2289">
        <v>-15.1919336936144</v>
      </c>
      <c r="J2289">
        <v>0.159168103099216</v>
      </c>
      <c r="K2289">
        <v>184.554855309728</v>
      </c>
      <c r="L2289">
        <v>176.550537232046</v>
      </c>
      <c r="M2289">
        <v>59.477675685818397</v>
      </c>
      <c r="N2289">
        <v>1.16479248520977</v>
      </c>
      <c r="O2289">
        <v>17.119565217391301</v>
      </c>
      <c r="P2289">
        <v>33.3333333333333</v>
      </c>
      <c r="Q2289">
        <v>0.18416443691697101</v>
      </c>
    </row>
    <row r="2290" spans="1:17" hidden="1" x14ac:dyDescent="0.3">
      <c r="A2290" t="s">
        <v>4777</v>
      </c>
      <c r="B2290" t="s">
        <v>4778</v>
      </c>
      <c r="C2290" t="str">
        <f>IFERROR(VLOOKUP(Table1[[#This Row],[Ticker]],[1]!Table2[[Symbol]:[Industry]],2,FALSE),"-")</f>
        <v>-</v>
      </c>
      <c r="D2290" t="s">
        <v>950</v>
      </c>
      <c r="E2290">
        <v>247.10061999999999</v>
      </c>
      <c r="F2290">
        <v>180.05</v>
      </c>
      <c r="G2290">
        <v>7.1150413839520699</v>
      </c>
      <c r="H2290">
        <v>-1.3370998479948</v>
      </c>
      <c r="I2290">
        <v>24.220687125169999</v>
      </c>
      <c r="J2290">
        <v>-8.1426525658171496</v>
      </c>
      <c r="K2290">
        <v>184.65995088066299</v>
      </c>
      <c r="M2290">
        <v>39.961294720294902</v>
      </c>
      <c r="N2290">
        <v>0.30851926112367201</v>
      </c>
      <c r="O2290">
        <v>38.794779227992201</v>
      </c>
      <c r="P2290">
        <v>56.429192006950402</v>
      </c>
    </row>
    <row r="2291" spans="1:17" hidden="1" x14ac:dyDescent="0.3">
      <c r="A2291" t="s">
        <v>4779</v>
      </c>
      <c r="B2291" t="s">
        <v>4780</v>
      </c>
      <c r="C2291" t="str">
        <f>IFERROR(VLOOKUP(Table1[[#This Row],[Ticker]],[1]!Table2[[Symbol]:[Industry]],2,FALSE),"-")</f>
        <v>-</v>
      </c>
      <c r="D2291" t="s">
        <v>4484</v>
      </c>
      <c r="E2291">
        <v>246.77435249999999</v>
      </c>
      <c r="F2291">
        <v>334.75</v>
      </c>
      <c r="G2291">
        <v>37.728575218538502</v>
      </c>
      <c r="H2291">
        <v>14.782500575054399</v>
      </c>
      <c r="I2291">
        <v>89.244506716431403</v>
      </c>
      <c r="J2291">
        <v>-6.0488490862291302</v>
      </c>
      <c r="K2291">
        <v>259.040343061665</v>
      </c>
      <c r="M2291">
        <v>63.168263723868897</v>
      </c>
      <c r="N2291">
        <v>0.81341948008614595</v>
      </c>
      <c r="O2291">
        <v>10.5003734129947</v>
      </c>
      <c r="P2291">
        <v>139.10714285714201</v>
      </c>
    </row>
    <row r="2292" spans="1:17" hidden="1" x14ac:dyDescent="0.3">
      <c r="A2292" t="s">
        <v>4781</v>
      </c>
      <c r="B2292" t="s">
        <v>4782</v>
      </c>
      <c r="C2292" t="str">
        <f>IFERROR(VLOOKUP(Table1[[#This Row],[Ticker]],[1]!Table2[[Symbol]:[Industry]],2,FALSE),"-")</f>
        <v>-</v>
      </c>
      <c r="D2292" t="s">
        <v>3256</v>
      </c>
      <c r="E2292">
        <v>246.32478645</v>
      </c>
      <c r="F2292">
        <v>333.65</v>
      </c>
      <c r="G2292">
        <v>235.17765769484399</v>
      </c>
      <c r="H2292">
        <v>8.4620786703948792</v>
      </c>
      <c r="I2292">
        <v>19.9150832109639</v>
      </c>
      <c r="J2292">
        <v>6.6386120375114999</v>
      </c>
      <c r="K2292">
        <v>287.77347288567898</v>
      </c>
      <c r="L2292">
        <v>255.79856199549101</v>
      </c>
      <c r="M2292">
        <v>69.572823548069195</v>
      </c>
      <c r="N2292">
        <v>0.48466150124460899</v>
      </c>
      <c r="O2292">
        <v>7.8974973774913897</v>
      </c>
      <c r="P2292">
        <v>287.51451800232201</v>
      </c>
    </row>
    <row r="2293" spans="1:17" hidden="1" x14ac:dyDescent="0.3">
      <c r="A2293" t="s">
        <v>4783</v>
      </c>
      <c r="B2293" t="s">
        <v>4784</v>
      </c>
      <c r="C2293" t="str">
        <f>IFERROR(VLOOKUP(Table1[[#This Row],[Ticker]],[1]!Table2[[Symbol]:[Industry]],2,FALSE),"-")</f>
        <v>-</v>
      </c>
      <c r="D2293" t="s">
        <v>627</v>
      </c>
      <c r="E2293">
        <v>246.02654999999999</v>
      </c>
      <c r="F2293">
        <v>125.3</v>
      </c>
      <c r="G2293">
        <v>127.593969735058</v>
      </c>
      <c r="H2293">
        <v>15.023949334973</v>
      </c>
      <c r="I2293">
        <v>97.911495094268105</v>
      </c>
      <c r="J2293">
        <v>-3.4392612644876999</v>
      </c>
      <c r="K2293">
        <v>106.022909499124</v>
      </c>
      <c r="L2293">
        <v>74.799999837707901</v>
      </c>
      <c r="M2293">
        <v>42.427091083638899</v>
      </c>
      <c r="N2293">
        <v>0.67891121409507904</v>
      </c>
      <c r="O2293">
        <v>8.73902633679171</v>
      </c>
      <c r="P2293">
        <v>221.28205128205099</v>
      </c>
      <c r="Q2293">
        <v>0.124267103622268</v>
      </c>
    </row>
    <row r="2294" spans="1:17" hidden="1" x14ac:dyDescent="0.3">
      <c r="A2294" t="s">
        <v>4785</v>
      </c>
      <c r="B2294" t="s">
        <v>4786</v>
      </c>
      <c r="C2294" t="str">
        <f>IFERROR(VLOOKUP(Table1[[#This Row],[Ticker]],[1]!Table2[[Symbol]:[Industry]],2,FALSE),"-")</f>
        <v>-</v>
      </c>
      <c r="D2294" t="s">
        <v>204</v>
      </c>
      <c r="E2294">
        <v>245.70121787799999</v>
      </c>
      <c r="F2294">
        <v>107.57</v>
      </c>
      <c r="G2294">
        <v>4.3126024321064902</v>
      </c>
      <c r="H2294">
        <v>-5.0283720835386703</v>
      </c>
      <c r="I2294">
        <v>-22.375002097887599</v>
      </c>
      <c r="J2294">
        <v>-0.76902645710751305</v>
      </c>
      <c r="K2294">
        <v>107.096188524035</v>
      </c>
      <c r="L2294">
        <v>99.906440422845193</v>
      </c>
      <c r="M2294">
        <v>44.221442578235298</v>
      </c>
      <c r="N2294">
        <v>1.1142723457252099</v>
      </c>
      <c r="O2294">
        <v>30.798549781537599</v>
      </c>
      <c r="P2294">
        <v>50.027894002789303</v>
      </c>
      <c r="Q2294">
        <v>4.7757069660723003E-2</v>
      </c>
    </row>
    <row r="2295" spans="1:17" hidden="1" x14ac:dyDescent="0.3">
      <c r="A2295" t="s">
        <v>4787</v>
      </c>
      <c r="B2295" t="s">
        <v>4788</v>
      </c>
      <c r="C2295" t="str">
        <f>IFERROR(VLOOKUP(Table1[[#This Row],[Ticker]],[1]!Table2[[Symbol]:[Industry]],2,FALSE),"-")</f>
        <v>-</v>
      </c>
      <c r="D2295" t="s">
        <v>231</v>
      </c>
      <c r="E2295">
        <v>245.61676912499999</v>
      </c>
      <c r="F2295">
        <v>76.09</v>
      </c>
      <c r="G2295">
        <v>12.736716466246399</v>
      </c>
      <c r="H2295">
        <v>-4.1375225286490398</v>
      </c>
      <c r="I2295">
        <v>33.695693626324903</v>
      </c>
      <c r="J2295">
        <v>-5.6520981668658097</v>
      </c>
      <c r="K2295">
        <v>71.359240161021802</v>
      </c>
      <c r="L2295">
        <v>61.561810425905001</v>
      </c>
      <c r="M2295">
        <v>62.689224765240198</v>
      </c>
      <c r="N2295">
        <v>2.8428436480390502</v>
      </c>
      <c r="O2295">
        <v>14.7763613264993</v>
      </c>
      <c r="P2295">
        <v>79.387033398821202</v>
      </c>
    </row>
    <row r="2296" spans="1:17" hidden="1" x14ac:dyDescent="0.3">
      <c r="A2296" t="s">
        <v>4789</v>
      </c>
      <c r="B2296" t="s">
        <v>4790</v>
      </c>
      <c r="C2296" t="str">
        <f>IFERROR(VLOOKUP(Table1[[#This Row],[Ticker]],[1]!Table2[[Symbol]:[Industry]],2,FALSE),"-")</f>
        <v>-</v>
      </c>
      <c r="D2296" t="s">
        <v>72</v>
      </c>
      <c r="E2296">
        <v>245.13687200000001</v>
      </c>
      <c r="F2296">
        <v>18.02</v>
      </c>
      <c r="G2296">
        <v>-14.774804151190899</v>
      </c>
      <c r="H2296">
        <v>-9.1238485955273898</v>
      </c>
      <c r="I2296">
        <v>-42.154764273463996</v>
      </c>
      <c r="J2296">
        <v>-3.90012052179096</v>
      </c>
      <c r="K2296">
        <v>18.744306000655101</v>
      </c>
      <c r="L2296">
        <v>19.266119667861499</v>
      </c>
      <c r="M2296">
        <v>31.903716603350901</v>
      </c>
      <c r="N2296">
        <v>0.48781796846980702</v>
      </c>
      <c r="O2296">
        <v>68.978912319644806</v>
      </c>
      <c r="P2296">
        <v>17.3177083333333</v>
      </c>
      <c r="Q2296">
        <v>5.7927020208063E-2</v>
      </c>
    </row>
    <row r="2297" spans="1:17" hidden="1" x14ac:dyDescent="0.3">
      <c r="A2297" t="s">
        <v>4791</v>
      </c>
      <c r="B2297" t="s">
        <v>4792</v>
      </c>
      <c r="C2297" t="str">
        <f>IFERROR(VLOOKUP(Table1[[#This Row],[Ticker]],[1]!Table2[[Symbol]:[Industry]],2,FALSE),"-")</f>
        <v>-</v>
      </c>
      <c r="D2297" t="s">
        <v>2256</v>
      </c>
      <c r="E2297">
        <v>244.4736</v>
      </c>
      <c r="F2297">
        <v>299.60000000000002</v>
      </c>
      <c r="G2297">
        <v>20.1095275994909</v>
      </c>
      <c r="H2297">
        <v>20.877558399200801</v>
      </c>
      <c r="I2297">
        <v>34.263321967804799</v>
      </c>
      <c r="J2297">
        <v>24.685951473302001</v>
      </c>
      <c r="K2297">
        <v>250.25095314862901</v>
      </c>
      <c r="M2297">
        <v>68.074095605400203</v>
      </c>
      <c r="N2297">
        <v>2.0138095806952498</v>
      </c>
      <c r="O2297">
        <v>14.8197596795727</v>
      </c>
      <c r="P2297">
        <v>128.702290076335</v>
      </c>
    </row>
    <row r="2298" spans="1:17" hidden="1" x14ac:dyDescent="0.3">
      <c r="A2298" t="s">
        <v>4793</v>
      </c>
      <c r="B2298" t="s">
        <v>4794</v>
      </c>
      <c r="C2298" t="str">
        <f>IFERROR(VLOOKUP(Table1[[#This Row],[Ticker]],[1]!Table2[[Symbol]:[Industry]],2,FALSE),"-")</f>
        <v>-</v>
      </c>
      <c r="D2298" t="s">
        <v>3576</v>
      </c>
      <c r="E2298">
        <v>244.2114</v>
      </c>
      <c r="F2298">
        <v>19.29</v>
      </c>
      <c r="G2298">
        <v>96.077113621991401</v>
      </c>
      <c r="H2298">
        <v>-11.1553429323925</v>
      </c>
      <c r="I2298">
        <v>-1.5217903857650199</v>
      </c>
      <c r="J2298">
        <v>-7.7444652492803998</v>
      </c>
      <c r="K2298">
        <v>21.872677343204</v>
      </c>
      <c r="L2298">
        <v>18.064410852820899</v>
      </c>
      <c r="M2298">
        <v>19.987477994547401</v>
      </c>
      <c r="N2298">
        <v>0.25128220005442198</v>
      </c>
      <c r="O2298">
        <v>28.805944358043899</v>
      </c>
      <c r="P2298">
        <v>143.15126050420099</v>
      </c>
      <c r="Q2298">
        <v>0.13936813830905301</v>
      </c>
    </row>
    <row r="2299" spans="1:17" hidden="1" x14ac:dyDescent="0.3">
      <c r="A2299" t="s">
        <v>4795</v>
      </c>
      <c r="B2299" t="s">
        <v>4796</v>
      </c>
      <c r="C2299" t="str">
        <f>IFERROR(VLOOKUP(Table1[[#This Row],[Ticker]],[1]!Table2[[Symbol]:[Industry]],2,FALSE),"-")</f>
        <v>-</v>
      </c>
      <c r="D2299" t="s">
        <v>1518</v>
      </c>
      <c r="E2299">
        <v>244.022079792</v>
      </c>
      <c r="F2299">
        <v>30.84</v>
      </c>
      <c r="G2299">
        <v>3.4405825094931801</v>
      </c>
      <c r="H2299">
        <v>-0.99927034048936403</v>
      </c>
      <c r="I2299">
        <v>-13.4763942880404</v>
      </c>
      <c r="J2299">
        <v>-2.5611723645650799</v>
      </c>
      <c r="K2299">
        <v>30.431234679187799</v>
      </c>
      <c r="L2299">
        <v>28.941108372709401</v>
      </c>
      <c r="M2299">
        <v>47.532682190513903</v>
      </c>
      <c r="N2299">
        <v>1.95360183319783</v>
      </c>
      <c r="O2299">
        <v>41.3748378728923</v>
      </c>
      <c r="P2299">
        <v>57.346938775510097</v>
      </c>
      <c r="Q2299">
        <v>7.5757990324774996E-2</v>
      </c>
    </row>
    <row r="2300" spans="1:17" hidden="1" x14ac:dyDescent="0.3">
      <c r="A2300" t="s">
        <v>4797</v>
      </c>
      <c r="B2300" t="s">
        <v>4798</v>
      </c>
      <c r="C2300" t="str">
        <f>IFERROR(VLOOKUP(Table1[[#This Row],[Ticker]],[1]!Table2[[Symbol]:[Industry]],2,FALSE),"-")</f>
        <v>-</v>
      </c>
      <c r="D2300" t="s">
        <v>627</v>
      </c>
      <c r="E2300">
        <v>243.92514</v>
      </c>
      <c r="F2300">
        <v>237</v>
      </c>
      <c r="G2300">
        <v>120.06601512437101</v>
      </c>
      <c r="H2300">
        <v>5.2133645506006197</v>
      </c>
      <c r="I2300">
        <v>-39.585652252686302</v>
      </c>
      <c r="J2300">
        <v>8.1446443666410602</v>
      </c>
      <c r="K2300">
        <v>237.03447687506201</v>
      </c>
      <c r="L2300">
        <v>193.22843907900801</v>
      </c>
      <c r="M2300">
        <v>59.866219509117698</v>
      </c>
      <c r="N2300">
        <v>1.2276785714285701</v>
      </c>
      <c r="O2300">
        <v>62.8691983122362</v>
      </c>
      <c r="P2300">
        <v>190.085679314565</v>
      </c>
      <c r="Q2300">
        <v>0.13430577151280301</v>
      </c>
    </row>
    <row r="2301" spans="1:17" hidden="1" x14ac:dyDescent="0.3">
      <c r="A2301" t="s">
        <v>4799</v>
      </c>
      <c r="B2301" t="s">
        <v>4800</v>
      </c>
      <c r="C2301" t="str">
        <f>IFERROR(VLOOKUP(Table1[[#This Row],[Ticker]],[1]!Table2[[Symbol]:[Industry]],2,FALSE),"-")</f>
        <v>-</v>
      </c>
      <c r="D2301" t="s">
        <v>474</v>
      </c>
      <c r="E2301">
        <v>243.88919999999999</v>
      </c>
      <c r="F2301">
        <v>164.79</v>
      </c>
      <c r="G2301">
        <v>-15.5090809657177</v>
      </c>
      <c r="H2301">
        <v>5.7329321727839302</v>
      </c>
      <c r="I2301">
        <v>5.4233554338728096</v>
      </c>
      <c r="J2301">
        <v>-6.5621415735414601</v>
      </c>
      <c r="K2301">
        <v>153.38255585945601</v>
      </c>
      <c r="L2301">
        <v>139.591320168793</v>
      </c>
      <c r="M2301">
        <v>43.821772851855997</v>
      </c>
      <c r="N2301">
        <v>2.7794785565054401</v>
      </c>
      <c r="O2301">
        <v>17.482856969476298</v>
      </c>
      <c r="P2301">
        <v>52.937354988399001</v>
      </c>
      <c r="Q2301">
        <v>3.4936362317073998E-2</v>
      </c>
    </row>
    <row r="2302" spans="1:17" hidden="1" x14ac:dyDescent="0.3">
      <c r="A2302" t="s">
        <v>4801</v>
      </c>
      <c r="B2302" t="s">
        <v>4802</v>
      </c>
      <c r="C2302" t="str">
        <f>IFERROR(VLOOKUP(Table1[[#This Row],[Ticker]],[1]!Table2[[Symbol]:[Industry]],2,FALSE),"-")</f>
        <v>-</v>
      </c>
      <c r="D2302" t="s">
        <v>4764</v>
      </c>
      <c r="E2302">
        <v>243.83160000000001</v>
      </c>
      <c r="F2302">
        <v>189.9</v>
      </c>
      <c r="G2302">
        <v>-5.9888120097412498</v>
      </c>
      <c r="H2302">
        <v>5.9519456973450202</v>
      </c>
      <c r="I2302">
        <v>11.116833731476699</v>
      </c>
      <c r="J2302">
        <v>-7.7587227701226498</v>
      </c>
      <c r="K2302">
        <v>177.84533578230699</v>
      </c>
      <c r="M2302">
        <v>50.637209874547501</v>
      </c>
      <c r="N2302">
        <v>0.31020488638417398</v>
      </c>
      <c r="O2302">
        <v>16.113744075829299</v>
      </c>
      <c r="P2302">
        <v>80</v>
      </c>
    </row>
    <row r="2303" spans="1:17" hidden="1" x14ac:dyDescent="0.3">
      <c r="A2303" t="s">
        <v>4803</v>
      </c>
      <c r="B2303" t="s">
        <v>4804</v>
      </c>
      <c r="C2303" t="str">
        <f>IFERROR(VLOOKUP(Table1[[#This Row],[Ticker]],[1]!Table2[[Symbol]:[Industry]],2,FALSE),"-")</f>
        <v>-</v>
      </c>
      <c r="D2303" t="s">
        <v>127</v>
      </c>
      <c r="E2303">
        <v>243.07718399999999</v>
      </c>
      <c r="F2303">
        <v>478.8</v>
      </c>
      <c r="G2303">
        <v>231.42899274025899</v>
      </c>
      <c r="H2303">
        <v>-23.746587750132299</v>
      </c>
      <c r="I2303">
        <v>30.7156537239625</v>
      </c>
      <c r="J2303">
        <v>-10.5057257594102</v>
      </c>
      <c r="K2303">
        <v>508.33101244423301</v>
      </c>
      <c r="L2303">
        <v>375.05059652242602</v>
      </c>
      <c r="M2303">
        <v>28.516390155139</v>
      </c>
      <c r="N2303">
        <v>0.34347551299328899</v>
      </c>
      <c r="O2303">
        <v>57.101086048454398</v>
      </c>
      <c r="P2303">
        <v>281.81818181818102</v>
      </c>
      <c r="Q2303">
        <v>0.140583166383347</v>
      </c>
    </row>
    <row r="2304" spans="1:17" hidden="1" x14ac:dyDescent="0.3">
      <c r="A2304" t="s">
        <v>4805</v>
      </c>
      <c r="B2304" t="s">
        <v>4806</v>
      </c>
      <c r="C2304" t="str">
        <f>IFERROR(VLOOKUP(Table1[[#This Row],[Ticker]],[1]!Table2[[Symbol]:[Industry]],2,FALSE),"-")</f>
        <v>-</v>
      </c>
      <c r="D2304" t="s">
        <v>402</v>
      </c>
      <c r="E2304">
        <v>242.91938073</v>
      </c>
      <c r="F2304">
        <v>102.7</v>
      </c>
      <c r="G2304">
        <v>-41.1481620792513</v>
      </c>
      <c r="H2304">
        <v>5.4779342060667</v>
      </c>
      <c r="I2304">
        <v>6.1121985123335802</v>
      </c>
      <c r="J2304">
        <v>-3.7145046049849002</v>
      </c>
      <c r="K2304">
        <v>106.98137989065999</v>
      </c>
      <c r="L2304">
        <v>98.718515923142803</v>
      </c>
      <c r="M2304">
        <v>41.508329980036002</v>
      </c>
      <c r="N2304">
        <v>0.67402910846193198</v>
      </c>
      <c r="O2304">
        <v>50.048685491723397</v>
      </c>
      <c r="P2304">
        <v>52.0355292376017</v>
      </c>
    </row>
    <row r="2305" spans="1:17" hidden="1" x14ac:dyDescent="0.3">
      <c r="A2305" t="s">
        <v>4807</v>
      </c>
      <c r="B2305" t="s">
        <v>4808</v>
      </c>
      <c r="C2305" t="str">
        <f>IFERROR(VLOOKUP(Table1[[#This Row],[Ticker]],[1]!Table2[[Symbol]:[Industry]],2,FALSE),"-")</f>
        <v>-</v>
      </c>
      <c r="D2305" t="s">
        <v>741</v>
      </c>
      <c r="E2305">
        <v>242.86609717499999</v>
      </c>
      <c r="F2305">
        <v>522.88</v>
      </c>
      <c r="G2305">
        <v>-13.9761261343196</v>
      </c>
      <c r="H2305">
        <v>-1.7997415341918901</v>
      </c>
      <c r="I2305">
        <v>-3.4107157062328102</v>
      </c>
      <c r="J2305">
        <v>0.171486068033535</v>
      </c>
      <c r="K2305">
        <v>517.26729021451399</v>
      </c>
      <c r="L2305">
        <v>492.59642582857202</v>
      </c>
      <c r="M2305">
        <v>76.378610990004603</v>
      </c>
      <c r="N2305">
        <v>0.55086295975867905</v>
      </c>
      <c r="O2305">
        <v>6.0090269277845696</v>
      </c>
      <c r="P2305">
        <v>22.612264040332899</v>
      </c>
      <c r="Q2305">
        <v>-1.6014498322345E-2</v>
      </c>
    </row>
    <row r="2306" spans="1:17" hidden="1" x14ac:dyDescent="0.3">
      <c r="A2306" t="s">
        <v>4809</v>
      </c>
      <c r="B2306" t="s">
        <v>4810</v>
      </c>
      <c r="C2306" t="str">
        <f>IFERROR(VLOOKUP(Table1[[#This Row],[Ticker]],[1]!Table2[[Symbol]:[Industry]],2,FALSE),"-")</f>
        <v>-</v>
      </c>
      <c r="D2306" t="s">
        <v>4133</v>
      </c>
      <c r="E2306">
        <v>242.23915199999999</v>
      </c>
      <c r="F2306">
        <v>16.399999999999999</v>
      </c>
      <c r="G2306">
        <v>-66.818706986202002</v>
      </c>
      <c r="H2306">
        <v>-9.9619363389859696</v>
      </c>
      <c r="I2306">
        <v>-23.829830473173601</v>
      </c>
      <c r="J2306">
        <v>-3.5051799164750599</v>
      </c>
      <c r="K2306">
        <v>17.4984966935424</v>
      </c>
      <c r="L2306">
        <v>18.743753326099799</v>
      </c>
      <c r="M2306">
        <v>30.164262868510502</v>
      </c>
      <c r="N2306">
        <v>1.9824325792428601</v>
      </c>
      <c r="O2306">
        <v>60.975609756097498</v>
      </c>
      <c r="P2306">
        <v>16.312056737588598</v>
      </c>
      <c r="Q2306">
        <v>0.20279627540075501</v>
      </c>
    </row>
    <row r="2307" spans="1:17" hidden="1" x14ac:dyDescent="0.3">
      <c r="A2307" t="s">
        <v>4811</v>
      </c>
      <c r="B2307" t="s">
        <v>4812</v>
      </c>
      <c r="C2307" t="str">
        <f>IFERROR(VLOOKUP(Table1[[#This Row],[Ticker]],[1]!Table2[[Symbol]:[Industry]],2,FALSE),"-")</f>
        <v>-</v>
      </c>
      <c r="D2307" t="s">
        <v>46</v>
      </c>
      <c r="E2307">
        <v>242.055556</v>
      </c>
      <c r="F2307">
        <v>110.3</v>
      </c>
      <c r="G2307">
        <v>-17.284724902930702</v>
      </c>
      <c r="H2307">
        <v>24.1671529625171</v>
      </c>
      <c r="I2307">
        <v>-0.17907916171282701</v>
      </c>
      <c r="J2307">
        <v>-11.6410511861669</v>
      </c>
      <c r="M2307">
        <v>42.078831769007699</v>
      </c>
      <c r="O2307">
        <v>26.9265639165911</v>
      </c>
      <c r="P2307">
        <v>20.5464480874316</v>
      </c>
    </row>
    <row r="2308" spans="1:17" hidden="1" x14ac:dyDescent="0.3">
      <c r="A2308" t="s">
        <v>4813</v>
      </c>
      <c r="B2308" t="s">
        <v>4814</v>
      </c>
      <c r="C2308" t="str">
        <f>IFERROR(VLOOKUP(Table1[[#This Row],[Ticker]],[1]!Table2[[Symbol]:[Industry]],2,FALSE),"-")</f>
        <v>-</v>
      </c>
      <c r="D2308" t="s">
        <v>576</v>
      </c>
      <c r="E2308">
        <v>241.60185000000001</v>
      </c>
      <c r="F2308">
        <v>219.14</v>
      </c>
      <c r="G2308">
        <v>-30.682691042351699</v>
      </c>
      <c r="H2308">
        <v>-8.2953797196396604</v>
      </c>
      <c r="I2308">
        <v>-15.020600451312999</v>
      </c>
      <c r="J2308">
        <v>-3.7563899395545199</v>
      </c>
      <c r="K2308">
        <v>222.37119736832099</v>
      </c>
      <c r="L2308">
        <v>222.476495453247</v>
      </c>
      <c r="M2308">
        <v>41.103443694051897</v>
      </c>
      <c r="N2308">
        <v>1.04485340702075</v>
      </c>
      <c r="O2308">
        <v>25.490553983754602</v>
      </c>
      <c r="P2308">
        <v>15.3368421052631</v>
      </c>
      <c r="Q2308">
        <v>1.7390608420081E-2</v>
      </c>
    </row>
    <row r="2309" spans="1:17" hidden="1" x14ac:dyDescent="0.3">
      <c r="A2309" t="s">
        <v>4815</v>
      </c>
      <c r="B2309" t="s">
        <v>4816</v>
      </c>
      <c r="C2309" t="str">
        <f>IFERROR(VLOOKUP(Table1[[#This Row],[Ticker]],[1]!Table2[[Symbol]:[Industry]],2,FALSE),"-")</f>
        <v>-</v>
      </c>
      <c r="D2309" t="s">
        <v>1852</v>
      </c>
      <c r="E2309">
        <v>240.89075366999899</v>
      </c>
      <c r="F2309">
        <v>54.39</v>
      </c>
      <c r="G2309">
        <v>153.954976731459</v>
      </c>
      <c r="H2309">
        <v>14.1722467547346</v>
      </c>
      <c r="I2309">
        <v>40.0355153349349</v>
      </c>
      <c r="J2309">
        <v>3.5242083510437601</v>
      </c>
      <c r="K2309">
        <v>45.881012392182697</v>
      </c>
      <c r="L2309">
        <v>38.348434315973002</v>
      </c>
      <c r="M2309">
        <v>68.417484880551399</v>
      </c>
      <c r="N2309">
        <v>0.69901123874359605</v>
      </c>
      <c r="O2309">
        <v>7.7403934546791602</v>
      </c>
      <c r="P2309">
        <v>209.03409090909</v>
      </c>
      <c r="Q2309">
        <v>0.157639166817542</v>
      </c>
    </row>
    <row r="2310" spans="1:17" hidden="1" x14ac:dyDescent="0.3">
      <c r="A2310" t="s">
        <v>4817</v>
      </c>
      <c r="B2310" t="s">
        <v>4818</v>
      </c>
      <c r="C2310" t="str">
        <f>IFERROR(VLOOKUP(Table1[[#This Row],[Ticker]],[1]!Table2[[Symbol]:[Industry]],2,FALSE),"-")</f>
        <v>-</v>
      </c>
      <c r="D2310" t="s">
        <v>706</v>
      </c>
      <c r="E2310">
        <v>240.83227500000001</v>
      </c>
      <c r="F2310">
        <v>485.5</v>
      </c>
      <c r="G2310">
        <v>125.460404792473</v>
      </c>
      <c r="H2310">
        <v>75.581287560402302</v>
      </c>
      <c r="I2310">
        <v>95.051731316625506</v>
      </c>
      <c r="J2310">
        <v>15.470372061429901</v>
      </c>
      <c r="K2310">
        <v>341.22568018663799</v>
      </c>
      <c r="L2310">
        <v>266.17759285032702</v>
      </c>
      <c r="M2310">
        <v>70.831111477271605</v>
      </c>
      <c r="N2310">
        <v>1.48245781630051</v>
      </c>
      <c r="O2310">
        <v>9.8661174047373699</v>
      </c>
      <c r="P2310">
        <v>166.68497665476499</v>
      </c>
      <c r="Q2310">
        <v>7.1795784957124006E-2</v>
      </c>
    </row>
    <row r="2311" spans="1:17" hidden="1" x14ac:dyDescent="0.3">
      <c r="A2311" t="s">
        <v>4819</v>
      </c>
      <c r="B2311" t="s">
        <v>4820</v>
      </c>
      <c r="C2311" t="str">
        <f>IFERROR(VLOOKUP(Table1[[#This Row],[Ticker]],[1]!Table2[[Symbol]:[Industry]],2,FALSE),"-")</f>
        <v>-</v>
      </c>
      <c r="D2311" t="s">
        <v>89</v>
      </c>
      <c r="E2311">
        <v>240.038254865</v>
      </c>
      <c r="F2311">
        <v>238.85</v>
      </c>
      <c r="G2311">
        <v>11.2654499497452</v>
      </c>
      <c r="H2311">
        <v>54.645763173490202</v>
      </c>
      <c r="I2311">
        <v>0.238786876919061</v>
      </c>
      <c r="J2311">
        <v>-13.5109698853539</v>
      </c>
      <c r="K2311">
        <v>196.54451489978501</v>
      </c>
      <c r="L2311">
        <v>187.582097559701</v>
      </c>
      <c r="M2311">
        <v>55.657840767236301</v>
      </c>
      <c r="N2311">
        <v>5.2699534450205903</v>
      </c>
      <c r="O2311">
        <v>31.442327820808</v>
      </c>
      <c r="P2311">
        <v>65.8680555555555</v>
      </c>
      <c r="Q2311">
        <v>9.3364423260301005E-2</v>
      </c>
    </row>
    <row r="2312" spans="1:17" hidden="1" x14ac:dyDescent="0.3">
      <c r="A2312" t="s">
        <v>4821</v>
      </c>
      <c r="B2312" t="s">
        <v>4822</v>
      </c>
      <c r="C2312" t="str">
        <f>IFERROR(VLOOKUP(Table1[[#This Row],[Ticker]],[1]!Table2[[Symbol]:[Industry]],2,FALSE),"-")</f>
        <v>-</v>
      </c>
      <c r="D2312" t="s">
        <v>231</v>
      </c>
      <c r="E2312">
        <v>239.4337275</v>
      </c>
      <c r="F2312">
        <v>174.9</v>
      </c>
      <c r="G2312">
        <v>-62.510870440801</v>
      </c>
      <c r="H2312">
        <v>-7.8474228107992197</v>
      </c>
      <c r="I2312">
        <v>-42.930235225752298</v>
      </c>
      <c r="J2312">
        <v>-5.7104900985464297</v>
      </c>
      <c r="K2312">
        <v>189.42153569655699</v>
      </c>
      <c r="L2312">
        <v>215.05274151129899</v>
      </c>
      <c r="M2312">
        <v>40.459938086885401</v>
      </c>
      <c r="N2312">
        <v>0.70930283909637504</v>
      </c>
      <c r="O2312">
        <v>156.14636935391599</v>
      </c>
      <c r="P2312">
        <v>5.6095646398164298</v>
      </c>
      <c r="Q2312">
        <v>3.98076231598E-2</v>
      </c>
    </row>
    <row r="2313" spans="1:17" hidden="1" x14ac:dyDescent="0.3">
      <c r="A2313" t="s">
        <v>4823</v>
      </c>
      <c r="B2313" t="s">
        <v>4824</v>
      </c>
      <c r="C2313" t="str">
        <f>IFERROR(VLOOKUP(Table1[[#This Row],[Ticker]],[1]!Table2[[Symbol]:[Industry]],2,FALSE),"-")</f>
        <v>-</v>
      </c>
      <c r="D2313" t="s">
        <v>573</v>
      </c>
      <c r="E2313">
        <v>239.14017411</v>
      </c>
      <c r="F2313">
        <v>395.3</v>
      </c>
      <c r="G2313">
        <v>-42.639172082923103</v>
      </c>
      <c r="H2313">
        <v>-4.5215991208431801</v>
      </c>
      <c r="I2313">
        <v>-10.004151178428501</v>
      </c>
      <c r="J2313">
        <v>0.46151779273916399</v>
      </c>
      <c r="K2313">
        <v>388.11765583990598</v>
      </c>
      <c r="L2313">
        <v>391.48054802833798</v>
      </c>
      <c r="M2313">
        <v>70.652982032151996</v>
      </c>
      <c r="N2313">
        <v>0.91485531305041101</v>
      </c>
      <c r="O2313">
        <v>20.908171009359901</v>
      </c>
      <c r="P2313">
        <v>23.53125</v>
      </c>
      <c r="Q2313">
        <v>6.5236158574586006E-2</v>
      </c>
    </row>
    <row r="2314" spans="1:17" hidden="1" x14ac:dyDescent="0.3">
      <c r="A2314" t="s">
        <v>4825</v>
      </c>
      <c r="B2314" t="s">
        <v>4826</v>
      </c>
      <c r="C2314" t="str">
        <f>IFERROR(VLOOKUP(Table1[[#This Row],[Ticker]],[1]!Table2[[Symbol]:[Industry]],2,FALSE),"-")</f>
        <v>-</v>
      </c>
      <c r="D2314" t="s">
        <v>1054</v>
      </c>
      <c r="E2314">
        <v>238.49601957499999</v>
      </c>
      <c r="F2314">
        <v>7.25</v>
      </c>
      <c r="G2314">
        <v>111.600755669666</v>
      </c>
      <c r="H2314">
        <v>12.8097364326867</v>
      </c>
      <c r="I2314">
        <v>25.134972839455699</v>
      </c>
      <c r="J2314">
        <v>-0.51716047430564305</v>
      </c>
      <c r="K2314">
        <v>6.4507936595961901</v>
      </c>
      <c r="L2314">
        <v>5.4347466279101004</v>
      </c>
      <c r="M2314">
        <v>62.613114744749403</v>
      </c>
      <c r="N2314">
        <v>0.97484778172861797</v>
      </c>
      <c r="O2314">
        <v>18.8965517241379</v>
      </c>
      <c r="Q2314">
        <v>6.9838717639412004E-2</v>
      </c>
    </row>
    <row r="2315" spans="1:17" hidden="1" x14ac:dyDescent="0.3">
      <c r="A2315" t="s">
        <v>4827</v>
      </c>
      <c r="B2315" t="s">
        <v>4828</v>
      </c>
      <c r="C2315" t="str">
        <f>IFERROR(VLOOKUP(Table1[[#This Row],[Ticker]],[1]!Table2[[Symbol]:[Industry]],2,FALSE),"-")</f>
        <v>-</v>
      </c>
      <c r="D2315" t="s">
        <v>163</v>
      </c>
      <c r="E2315">
        <v>237.85585599999999</v>
      </c>
      <c r="F2315">
        <v>792.8</v>
      </c>
      <c r="G2315">
        <v>93.478428492637306</v>
      </c>
      <c r="H2315">
        <v>-10.746186579567301</v>
      </c>
      <c r="I2315">
        <v>0.97233516097411499</v>
      </c>
      <c r="J2315">
        <v>-3.9503574057800601</v>
      </c>
      <c r="K2315">
        <v>850.61693650826305</v>
      </c>
      <c r="L2315">
        <v>774.15882862903095</v>
      </c>
      <c r="M2315">
        <v>44.325161931157801</v>
      </c>
      <c r="N2315">
        <v>0.81349605742889697</v>
      </c>
      <c r="O2315">
        <v>73.435923309788095</v>
      </c>
      <c r="P2315">
        <v>143.71349523516699</v>
      </c>
      <c r="Q2315">
        <v>0.16750576949184001</v>
      </c>
    </row>
    <row r="2316" spans="1:17" hidden="1" x14ac:dyDescent="0.3">
      <c r="A2316" t="s">
        <v>4829</v>
      </c>
      <c r="B2316" t="s">
        <v>4830</v>
      </c>
      <c r="C2316" t="str">
        <f>IFERROR(VLOOKUP(Table1[[#This Row],[Ticker]],[1]!Table2[[Symbol]:[Industry]],2,FALSE),"-")</f>
        <v>-</v>
      </c>
      <c r="D2316" t="s">
        <v>138</v>
      </c>
      <c r="E2316">
        <v>236.80541640000001</v>
      </c>
      <c r="F2316">
        <v>135.72999999999999</v>
      </c>
      <c r="G2316">
        <v>-7.4552515570725904</v>
      </c>
      <c r="H2316">
        <v>8.2856031855035095</v>
      </c>
      <c r="I2316">
        <v>20.304339555214199</v>
      </c>
      <c r="J2316">
        <v>6.0328932145673297</v>
      </c>
      <c r="K2316">
        <v>118.484186927884</v>
      </c>
      <c r="L2316">
        <v>102.70921743688</v>
      </c>
      <c r="M2316">
        <v>67.857560664731295</v>
      </c>
      <c r="N2316">
        <v>0.22982404444899501</v>
      </c>
      <c r="O2316">
        <v>14.108892654534699</v>
      </c>
      <c r="P2316">
        <v>93.347578347578306</v>
      </c>
      <c r="Q2316">
        <v>7.0932974978916999E-2</v>
      </c>
    </row>
    <row r="2317" spans="1:17" hidden="1" x14ac:dyDescent="0.3">
      <c r="A2317" t="s">
        <v>4831</v>
      </c>
      <c r="B2317" t="s">
        <v>4832</v>
      </c>
      <c r="C2317" t="str">
        <f>IFERROR(VLOOKUP(Table1[[#This Row],[Ticker]],[1]!Table2[[Symbol]:[Industry]],2,FALSE),"-")</f>
        <v>-</v>
      </c>
      <c r="D2317" t="s">
        <v>118</v>
      </c>
      <c r="E2317">
        <v>236.4463872</v>
      </c>
      <c r="F2317">
        <v>107.46</v>
      </c>
      <c r="G2317">
        <v>18.0526279416626</v>
      </c>
      <c r="H2317">
        <v>-17.061785509423299</v>
      </c>
      <c r="I2317">
        <v>-7.3484716439887503</v>
      </c>
      <c r="J2317">
        <v>-5.3285772039317898</v>
      </c>
      <c r="K2317">
        <v>114.058500672642</v>
      </c>
      <c r="L2317">
        <v>95.962247928071093</v>
      </c>
      <c r="M2317">
        <v>29.2180130238362</v>
      </c>
      <c r="N2317">
        <v>9.1017842456497494E-2</v>
      </c>
      <c r="O2317">
        <v>53.9177368323097</v>
      </c>
      <c r="P2317">
        <v>66.863354037267001</v>
      </c>
      <c r="Q2317">
        <v>2.7188269122887E-2</v>
      </c>
    </row>
    <row r="2318" spans="1:17" hidden="1" x14ac:dyDescent="0.3">
      <c r="A2318" t="s">
        <v>4833</v>
      </c>
      <c r="B2318" t="s">
        <v>4834</v>
      </c>
      <c r="C2318" t="str">
        <f>IFERROR(VLOOKUP(Table1[[#This Row],[Ticker]],[1]!Table2[[Symbol]:[Industry]],2,FALSE),"-")</f>
        <v>-</v>
      </c>
      <c r="D2318" t="s">
        <v>365</v>
      </c>
      <c r="E2318">
        <v>236.2646871</v>
      </c>
      <c r="F2318">
        <v>388.7</v>
      </c>
      <c r="G2318">
        <v>76.524575317110703</v>
      </c>
      <c r="H2318">
        <v>-6.4383631379934299</v>
      </c>
      <c r="I2318">
        <v>-26.119335854531201</v>
      </c>
      <c r="J2318">
        <v>-5.69036979740694</v>
      </c>
      <c r="K2318">
        <v>404.427128599978</v>
      </c>
      <c r="L2318">
        <v>372.79317312652199</v>
      </c>
      <c r="M2318">
        <v>39.776364457391601</v>
      </c>
      <c r="N2318">
        <v>0.46434346347816202</v>
      </c>
      <c r="O2318">
        <v>35.914587085155603</v>
      </c>
      <c r="P2318">
        <v>106.590486314111</v>
      </c>
      <c r="Q2318">
        <v>0.14457819037415601</v>
      </c>
    </row>
    <row r="2319" spans="1:17" hidden="1" x14ac:dyDescent="0.3">
      <c r="A2319" t="s">
        <v>4835</v>
      </c>
      <c r="B2319" t="s">
        <v>4836</v>
      </c>
      <c r="C2319" t="str">
        <f>IFERROR(VLOOKUP(Table1[[#This Row],[Ticker]],[1]!Table2[[Symbol]:[Industry]],2,FALSE),"-")</f>
        <v>-</v>
      </c>
      <c r="D2319" t="s">
        <v>231</v>
      </c>
      <c r="E2319">
        <v>235.94479999999999</v>
      </c>
      <c r="F2319">
        <v>130</v>
      </c>
      <c r="G2319">
        <v>21.980872628730602</v>
      </c>
      <c r="H2319">
        <v>-0.33363496829029998</v>
      </c>
      <c r="I2319">
        <v>39.0865183699486</v>
      </c>
      <c r="J2319">
        <v>-9.7445118667914894</v>
      </c>
      <c r="K2319">
        <v>128.74691992345601</v>
      </c>
      <c r="M2319">
        <v>39.693993020750497</v>
      </c>
      <c r="N2319">
        <v>0.27658901654896101</v>
      </c>
      <c r="O2319">
        <v>40.384615384615302</v>
      </c>
      <c r="P2319">
        <v>68.831168831168796</v>
      </c>
    </row>
    <row r="2320" spans="1:17" hidden="1" x14ac:dyDescent="0.3">
      <c r="A2320" t="s">
        <v>4837</v>
      </c>
      <c r="B2320" t="s">
        <v>4838</v>
      </c>
      <c r="C2320" t="str">
        <f>IFERROR(VLOOKUP(Table1[[#This Row],[Ticker]],[1]!Table2[[Symbol]:[Industry]],2,FALSE),"-")</f>
        <v>-</v>
      </c>
      <c r="D2320" t="s">
        <v>4839</v>
      </c>
      <c r="E2320">
        <v>235.4694939</v>
      </c>
      <c r="F2320">
        <v>22.84</v>
      </c>
      <c r="G2320">
        <v>-48.055139004181598</v>
      </c>
      <c r="H2320">
        <v>-3.6226941857903401</v>
      </c>
      <c r="I2320">
        <v>-32.110707733658401</v>
      </c>
      <c r="J2320">
        <v>-8.6392989024000997</v>
      </c>
      <c r="K2320">
        <v>24.6442235393739</v>
      </c>
      <c r="L2320">
        <v>28.0164524498446</v>
      </c>
      <c r="M2320">
        <v>33.800818165822697</v>
      </c>
      <c r="N2320">
        <v>0.65416860781179398</v>
      </c>
      <c r="O2320">
        <v>58.931698774080502</v>
      </c>
      <c r="P2320">
        <v>11.905928466438001</v>
      </c>
      <c r="Q2320">
        <v>-6.7963068797330002E-3</v>
      </c>
    </row>
    <row r="2321" spans="1:17" hidden="1" x14ac:dyDescent="0.3">
      <c r="A2321" t="s">
        <v>4840</v>
      </c>
      <c r="B2321" t="s">
        <v>4841</v>
      </c>
      <c r="C2321" t="str">
        <f>IFERROR(VLOOKUP(Table1[[#This Row],[Ticker]],[1]!Table2[[Symbol]:[Industry]],2,FALSE),"-")</f>
        <v>-</v>
      </c>
      <c r="D2321" t="s">
        <v>118</v>
      </c>
      <c r="E2321">
        <v>235.3289</v>
      </c>
      <c r="F2321">
        <v>329.5</v>
      </c>
      <c r="G2321">
        <v>123.39562746453799</v>
      </c>
      <c r="H2321">
        <v>23.7572427544733</v>
      </c>
      <c r="I2321">
        <v>4.0081408500039402</v>
      </c>
      <c r="J2321">
        <v>11.359561354204899</v>
      </c>
      <c r="K2321">
        <v>286.47659347720798</v>
      </c>
      <c r="L2321">
        <v>248.07137319569401</v>
      </c>
      <c r="M2321">
        <v>77.674816007718803</v>
      </c>
      <c r="N2321">
        <v>0.93994704324801404</v>
      </c>
      <c r="O2321">
        <v>26.8437025796661</v>
      </c>
      <c r="P2321">
        <v>219.90291262135901</v>
      </c>
    </row>
    <row r="2322" spans="1:17" hidden="1" x14ac:dyDescent="0.3">
      <c r="A2322" t="s">
        <v>4842</v>
      </c>
      <c r="B2322" t="s">
        <v>4843</v>
      </c>
      <c r="C2322" t="str">
        <f>IFERROR(VLOOKUP(Table1[[#This Row],[Ticker]],[1]!Table2[[Symbol]:[Industry]],2,FALSE),"-")</f>
        <v>-</v>
      </c>
      <c r="D2322" t="s">
        <v>741</v>
      </c>
      <c r="E2322">
        <v>235.24006722999999</v>
      </c>
      <c r="F2322">
        <v>22.63</v>
      </c>
      <c r="G2322">
        <v>9.50483033764875</v>
      </c>
      <c r="H2322">
        <v>0.55754873590265197</v>
      </c>
      <c r="I2322">
        <v>1.7963270363068899</v>
      </c>
      <c r="J2322">
        <v>0.32193939697625901</v>
      </c>
      <c r="K2322">
        <v>21.583013517039198</v>
      </c>
      <c r="L2322">
        <v>19.727490941492</v>
      </c>
      <c r="M2322">
        <v>52.769297021364501</v>
      </c>
      <c r="N2322">
        <v>1.4142387228604401</v>
      </c>
      <c r="O2322">
        <v>2.7397260273972699</v>
      </c>
      <c r="P2322">
        <v>45.446365447650798</v>
      </c>
      <c r="Q2322">
        <v>2.7288076423579999E-3</v>
      </c>
    </row>
    <row r="2323" spans="1:17" hidden="1" x14ac:dyDescent="0.3">
      <c r="A2323" t="s">
        <v>4844</v>
      </c>
      <c r="B2323" t="s">
        <v>4845</v>
      </c>
      <c r="C2323" t="str">
        <f>IFERROR(VLOOKUP(Table1[[#This Row],[Ticker]],[1]!Table2[[Symbol]:[Industry]],2,FALSE),"-")</f>
        <v>-</v>
      </c>
      <c r="D2323" t="s">
        <v>204</v>
      </c>
      <c r="E2323">
        <v>235.0692588</v>
      </c>
      <c r="F2323">
        <v>2.0099999999999998</v>
      </c>
      <c r="G2323">
        <v>43.209951071965101</v>
      </c>
      <c r="H2323">
        <v>-4.6850875838763502</v>
      </c>
      <c r="I2323">
        <v>-17.245979541496599</v>
      </c>
      <c r="J2323">
        <v>-4.4212277917607903</v>
      </c>
      <c r="K2323">
        <v>2.0900643465581101</v>
      </c>
      <c r="L2323">
        <v>2.0138173869606102</v>
      </c>
      <c r="M2323">
        <v>37.613856731328198</v>
      </c>
      <c r="N2323">
        <v>0.57359498640196305</v>
      </c>
      <c r="O2323">
        <v>47.761194029850699</v>
      </c>
      <c r="P2323">
        <v>76.315789473684205</v>
      </c>
      <c r="Q2323">
        <v>-4.0677744401848001E-2</v>
      </c>
    </row>
    <row r="2324" spans="1:17" hidden="1" x14ac:dyDescent="0.3">
      <c r="A2324" t="s">
        <v>4846</v>
      </c>
      <c r="B2324" t="s">
        <v>4847</v>
      </c>
      <c r="C2324" t="str">
        <f>IFERROR(VLOOKUP(Table1[[#This Row],[Ticker]],[1]!Table2[[Symbol]:[Industry]],2,FALSE),"-")</f>
        <v>-</v>
      </c>
      <c r="D2324" t="s">
        <v>138</v>
      </c>
      <c r="E2324">
        <v>234.64113750000001</v>
      </c>
      <c r="F2324">
        <v>14.85</v>
      </c>
      <c r="G2324">
        <v>-109.88379629191699</v>
      </c>
      <c r="H2324">
        <v>-8.1519815878547597</v>
      </c>
      <c r="I2324">
        <v>-44.3373447382222</v>
      </c>
      <c r="J2324">
        <v>-1.8983917761018101</v>
      </c>
      <c r="K2324">
        <v>15.086564394673101</v>
      </c>
      <c r="L2324">
        <v>27.620766189175001</v>
      </c>
      <c r="M2324">
        <v>55.932603920917302</v>
      </c>
      <c r="N2324">
        <v>1.15976752403145</v>
      </c>
      <c r="O2324">
        <v>512.25589225589204</v>
      </c>
      <c r="P2324">
        <v>44.314868804664698</v>
      </c>
      <c r="Q2324">
        <v>-1.3188531191704E-2</v>
      </c>
    </row>
    <row r="2325" spans="1:17" hidden="1" x14ac:dyDescent="0.3">
      <c r="A2325" t="s">
        <v>4848</v>
      </c>
      <c r="B2325" t="s">
        <v>4849</v>
      </c>
      <c r="C2325" t="str">
        <f>IFERROR(VLOOKUP(Table1[[#This Row],[Ticker]],[1]!Table2[[Symbol]:[Industry]],2,FALSE),"-")</f>
        <v>-</v>
      </c>
      <c r="D2325" t="s">
        <v>204</v>
      </c>
      <c r="E2325">
        <v>234.19797819999999</v>
      </c>
      <c r="F2325">
        <v>233.5</v>
      </c>
      <c r="G2325">
        <v>59.848688433662502</v>
      </c>
      <c r="H2325">
        <v>12.2073173126672</v>
      </c>
      <c r="I2325">
        <v>60.839511446860001</v>
      </c>
      <c r="J2325">
        <v>-9.80712336072272</v>
      </c>
      <c r="K2325">
        <v>222.25088393887501</v>
      </c>
      <c r="L2325">
        <v>182.78281809988201</v>
      </c>
      <c r="M2325">
        <v>44.757536013398102</v>
      </c>
      <c r="N2325">
        <v>0.79346161529495096</v>
      </c>
      <c r="O2325">
        <v>24.197002141327602</v>
      </c>
      <c r="P2325">
        <v>104.55540954883899</v>
      </c>
      <c r="Q2325">
        <v>0.137273748943222</v>
      </c>
    </row>
    <row r="2326" spans="1:17" hidden="1" x14ac:dyDescent="0.3">
      <c r="A2326" t="s">
        <v>4850</v>
      </c>
      <c r="B2326" t="s">
        <v>4851</v>
      </c>
      <c r="C2326" t="str">
        <f>IFERROR(VLOOKUP(Table1[[#This Row],[Ticker]],[1]!Table2[[Symbol]:[Industry]],2,FALSE),"-")</f>
        <v>-</v>
      </c>
      <c r="D2326" t="s">
        <v>357</v>
      </c>
      <c r="E2326">
        <v>233.8125</v>
      </c>
      <c r="F2326">
        <v>181.25</v>
      </c>
      <c r="G2326">
        <v>28.925317073175101</v>
      </c>
      <c r="H2326">
        <v>-2.8205928340061099</v>
      </c>
      <c r="I2326">
        <v>50.328023032505897</v>
      </c>
      <c r="J2326">
        <v>-10.595755018919601</v>
      </c>
      <c r="K2326">
        <v>175.390904102832</v>
      </c>
      <c r="L2326">
        <v>142.67139229496701</v>
      </c>
      <c r="M2326">
        <v>40.331532063782198</v>
      </c>
      <c r="N2326">
        <v>0.38542786198717699</v>
      </c>
      <c r="O2326">
        <v>15.696551724137899</v>
      </c>
      <c r="P2326">
        <v>88.8020833333333</v>
      </c>
    </row>
    <row r="2327" spans="1:17" hidden="1" x14ac:dyDescent="0.3">
      <c r="A2327" t="s">
        <v>4852</v>
      </c>
      <c r="B2327" t="s">
        <v>4853</v>
      </c>
      <c r="C2327" t="str">
        <f>IFERROR(VLOOKUP(Table1[[#This Row],[Ticker]],[1]!Table2[[Symbol]:[Industry]],2,FALSE),"-")</f>
        <v>-</v>
      </c>
      <c r="D2327" t="s">
        <v>1401</v>
      </c>
      <c r="E2327">
        <v>233.68087700999999</v>
      </c>
      <c r="F2327">
        <v>224.7</v>
      </c>
      <c r="G2327">
        <v>57.9675618063469</v>
      </c>
      <c r="H2327">
        <v>-2.7270191136980202</v>
      </c>
      <c r="I2327">
        <v>0.86952197826018396</v>
      </c>
      <c r="J2327">
        <v>7.1741278033192302</v>
      </c>
      <c r="K2327">
        <v>192.31980858778101</v>
      </c>
      <c r="L2327">
        <v>175.10996305020001</v>
      </c>
      <c r="M2327">
        <v>75.4003363793788</v>
      </c>
      <c r="N2327">
        <v>1.04818254161072</v>
      </c>
      <c r="O2327">
        <v>10.7476635514018</v>
      </c>
      <c r="P2327">
        <v>103.164556962025</v>
      </c>
      <c r="Q2327">
        <v>4.8223566221398999E-2</v>
      </c>
    </row>
    <row r="2328" spans="1:17" hidden="1" x14ac:dyDescent="0.3">
      <c r="A2328" t="s">
        <v>4854</v>
      </c>
      <c r="B2328" t="s">
        <v>4855</v>
      </c>
      <c r="C2328" t="str">
        <f>IFERROR(VLOOKUP(Table1[[#This Row],[Ticker]],[1]!Table2[[Symbol]:[Industry]],2,FALSE),"-")</f>
        <v>-</v>
      </c>
      <c r="D2328" t="s">
        <v>750</v>
      </c>
      <c r="E2328">
        <v>233.54955649999999</v>
      </c>
      <c r="F2328">
        <v>102.7</v>
      </c>
      <c r="G2328">
        <v>-55.510557095003897</v>
      </c>
      <c r="H2328">
        <v>6.8303713533217003</v>
      </c>
      <c r="I2328">
        <v>-5.9810985891156898</v>
      </c>
      <c r="J2328">
        <v>-11.6457159869133</v>
      </c>
      <c r="K2328">
        <v>101.88147845952</v>
      </c>
      <c r="M2328">
        <v>38.8838014721318</v>
      </c>
      <c r="N2328">
        <v>1.0352878677202999</v>
      </c>
      <c r="O2328">
        <v>41.187925998052499</v>
      </c>
      <c r="P2328">
        <v>56.674294431731497</v>
      </c>
    </row>
    <row r="2329" spans="1:17" hidden="1" x14ac:dyDescent="0.3">
      <c r="A2329" t="s">
        <v>4856</v>
      </c>
      <c r="B2329" t="s">
        <v>4857</v>
      </c>
      <c r="C2329" t="str">
        <f>IFERROR(VLOOKUP(Table1[[#This Row],[Ticker]],[1]!Table2[[Symbol]:[Industry]],2,FALSE),"-")</f>
        <v>-</v>
      </c>
      <c r="D2329" t="s">
        <v>895</v>
      </c>
      <c r="E2329">
        <v>233.500428</v>
      </c>
      <c r="F2329">
        <v>36.5</v>
      </c>
      <c r="G2329">
        <v>-11.405312817546401</v>
      </c>
      <c r="H2329">
        <v>-9.9003516889599901</v>
      </c>
      <c r="I2329">
        <v>-5.4492196004068099</v>
      </c>
      <c r="J2329">
        <v>7.8739436396771695E-2</v>
      </c>
      <c r="K2329">
        <v>34.6504051092178</v>
      </c>
      <c r="L2329">
        <v>32.317599622697301</v>
      </c>
      <c r="M2329">
        <v>49.382517665357099</v>
      </c>
      <c r="N2329">
        <v>0.63181001734812803</v>
      </c>
      <c r="O2329">
        <v>11.4794520547945</v>
      </c>
      <c r="P2329">
        <v>37.528259231348898</v>
      </c>
      <c r="Q2329">
        <v>-8.4778503807770005E-3</v>
      </c>
    </row>
    <row r="2330" spans="1:17" hidden="1" x14ac:dyDescent="0.3">
      <c r="A2330" t="s">
        <v>4858</v>
      </c>
      <c r="B2330" t="s">
        <v>4859</v>
      </c>
      <c r="C2330" t="str">
        <f>IFERROR(VLOOKUP(Table1[[#This Row],[Ticker]],[1]!Table2[[Symbol]:[Industry]],2,FALSE),"-")</f>
        <v>-</v>
      </c>
      <c r="D2330" t="s">
        <v>538</v>
      </c>
      <c r="E2330">
        <v>232.24827659499999</v>
      </c>
      <c r="F2330">
        <v>228.95</v>
      </c>
      <c r="G2330">
        <v>160.111528800211</v>
      </c>
      <c r="H2330">
        <v>-2.2958009476597501</v>
      </c>
      <c r="I2330">
        <v>66.749310882365194</v>
      </c>
      <c r="J2330">
        <v>7.6777579449848101</v>
      </c>
      <c r="K2330">
        <v>198.779385257472</v>
      </c>
      <c r="L2330">
        <v>157.613375598532</v>
      </c>
      <c r="M2330">
        <v>81.2031880008347</v>
      </c>
      <c r="N2330">
        <v>0.36685175354866301</v>
      </c>
      <c r="O2330">
        <v>0.61148722428478997</v>
      </c>
      <c r="P2330">
        <v>202.04485488126599</v>
      </c>
      <c r="Q2330">
        <v>0.135299565153644</v>
      </c>
    </row>
    <row r="2331" spans="1:17" hidden="1" x14ac:dyDescent="0.3">
      <c r="A2331" t="s">
        <v>4860</v>
      </c>
      <c r="B2331" t="s">
        <v>4861</v>
      </c>
      <c r="C2331" t="str">
        <f>IFERROR(VLOOKUP(Table1[[#This Row],[Ticker]],[1]!Table2[[Symbol]:[Industry]],2,FALSE),"-")</f>
        <v>-</v>
      </c>
      <c r="D2331" t="s">
        <v>305</v>
      </c>
      <c r="E2331">
        <v>232.22747727999999</v>
      </c>
      <c r="F2331">
        <v>134.30000000000001</v>
      </c>
      <c r="G2331">
        <v>-44.333386260326101</v>
      </c>
      <c r="H2331">
        <v>-0.76490274875767905</v>
      </c>
      <c r="I2331">
        <v>-32.829000339314497</v>
      </c>
      <c r="J2331">
        <v>-1.48737576217239</v>
      </c>
      <c r="K2331">
        <v>135.33951459551599</v>
      </c>
      <c r="L2331">
        <v>140.60301659415799</v>
      </c>
      <c r="M2331">
        <v>55.827397135527697</v>
      </c>
      <c r="N2331">
        <v>0.87202004999898697</v>
      </c>
      <c r="O2331">
        <v>36.187639612807097</v>
      </c>
      <c r="P2331">
        <v>8.5691188358933008</v>
      </c>
      <c r="Q2331">
        <v>1.4987924405584E-2</v>
      </c>
    </row>
    <row r="2332" spans="1:17" hidden="1" x14ac:dyDescent="0.3">
      <c r="A2332" t="s">
        <v>4862</v>
      </c>
      <c r="B2332" t="s">
        <v>4863</v>
      </c>
      <c r="C2332" t="str">
        <f>IFERROR(VLOOKUP(Table1[[#This Row],[Ticker]],[1]!Table2[[Symbol]:[Industry]],2,FALSE),"-")</f>
        <v>-</v>
      </c>
      <c r="D2332" t="s">
        <v>54</v>
      </c>
      <c r="E2332">
        <v>232.22603898</v>
      </c>
      <c r="F2332">
        <v>167.35</v>
      </c>
      <c r="G2332">
        <v>15.2031862252219</v>
      </c>
      <c r="H2332">
        <v>-13.15031811611</v>
      </c>
      <c r="I2332">
        <v>12.1612300713204</v>
      </c>
      <c r="J2332">
        <v>-5.9857385985583598</v>
      </c>
      <c r="K2332">
        <v>175.45273259026001</v>
      </c>
      <c r="L2332">
        <v>157.51042219713199</v>
      </c>
      <c r="M2332">
        <v>45.4867620013056</v>
      </c>
      <c r="N2332">
        <v>0.81565356395444599</v>
      </c>
      <c r="O2332">
        <v>39.1694054377054</v>
      </c>
      <c r="P2332">
        <v>81.016765819361794</v>
      </c>
      <c r="Q2332">
        <v>8.0132868301665994E-2</v>
      </c>
    </row>
    <row r="2333" spans="1:17" hidden="1" x14ac:dyDescent="0.3">
      <c r="A2333" t="s">
        <v>4864</v>
      </c>
      <c r="B2333" t="s">
        <v>4865</v>
      </c>
      <c r="C2333" t="str">
        <f>IFERROR(VLOOKUP(Table1[[#This Row],[Ticker]],[1]!Table2[[Symbol]:[Industry]],2,FALSE),"-")</f>
        <v>-</v>
      </c>
      <c r="D2333" t="s">
        <v>177</v>
      </c>
      <c r="E2333">
        <v>232.03440000000001</v>
      </c>
      <c r="F2333">
        <v>17.420000000000002</v>
      </c>
      <c r="G2333">
        <v>-2.4468633779526798</v>
      </c>
      <c r="H2333">
        <v>92.790744569567593</v>
      </c>
      <c r="I2333">
        <v>47.5927301359227</v>
      </c>
      <c r="J2333">
        <v>-10.5472384141116</v>
      </c>
      <c r="K2333">
        <v>13.6955667376611</v>
      </c>
      <c r="L2333">
        <v>10.936301687715501</v>
      </c>
      <c r="M2333">
        <v>53.023497136304897</v>
      </c>
      <c r="N2333">
        <v>0.61810460816324297</v>
      </c>
      <c r="O2333">
        <v>12.686567164178999</v>
      </c>
      <c r="P2333">
        <v>128.01047120418801</v>
      </c>
      <c r="Q2333">
        <v>0.163347853690475</v>
      </c>
    </row>
    <row r="2334" spans="1:17" hidden="1" x14ac:dyDescent="0.3">
      <c r="A2334" t="s">
        <v>4866</v>
      </c>
      <c r="B2334" t="s">
        <v>4867</v>
      </c>
      <c r="C2334" t="str">
        <f>IFERROR(VLOOKUP(Table1[[#This Row],[Ticker]],[1]!Table2[[Symbol]:[Industry]],2,FALSE),"-")</f>
        <v>-</v>
      </c>
      <c r="D2334" t="s">
        <v>138</v>
      </c>
      <c r="E2334">
        <v>231.78795600000001</v>
      </c>
      <c r="F2334">
        <v>4.8899999999999997</v>
      </c>
      <c r="G2334">
        <v>65.534089002999593</v>
      </c>
      <c r="H2334">
        <v>26.8030530575823</v>
      </c>
      <c r="I2334">
        <v>-16.128582087465499</v>
      </c>
      <c r="K2334">
        <v>4.3226292872465901</v>
      </c>
      <c r="L2334">
        <v>4.2694130216893802</v>
      </c>
      <c r="M2334">
        <v>58.850296388656901</v>
      </c>
      <c r="N2334">
        <v>0.99466532494424698</v>
      </c>
      <c r="O2334">
        <v>18.609406952965202</v>
      </c>
      <c r="P2334">
        <v>108.085106382978</v>
      </c>
      <c r="Q2334">
        <v>3.4356849399836999E-2</v>
      </c>
    </row>
    <row r="2335" spans="1:17" hidden="1" x14ac:dyDescent="0.3">
      <c r="A2335" t="s">
        <v>4868</v>
      </c>
      <c r="B2335" t="s">
        <v>4869</v>
      </c>
      <c r="C2335" t="str">
        <f>IFERROR(VLOOKUP(Table1[[#This Row],[Ticker]],[1]!Table2[[Symbol]:[Industry]],2,FALSE),"-")</f>
        <v>-</v>
      </c>
      <c r="D2335" t="s">
        <v>1401</v>
      </c>
      <c r="E2335">
        <v>231.69300277199901</v>
      </c>
      <c r="F2335">
        <v>75.459999999999994</v>
      </c>
      <c r="G2335">
        <v>77.241781310691906</v>
      </c>
      <c r="H2335">
        <v>-2.7735697243369</v>
      </c>
      <c r="I2335">
        <v>74.285392312455798</v>
      </c>
      <c r="J2335">
        <v>-1.17573376703535</v>
      </c>
      <c r="K2335">
        <v>61.231203361144601</v>
      </c>
      <c r="L2335">
        <v>46.308633514227402</v>
      </c>
      <c r="M2335">
        <v>54.335840388137399</v>
      </c>
      <c r="N2335">
        <v>0.51979018260193799</v>
      </c>
      <c r="O2335">
        <v>6.2417174662072696</v>
      </c>
      <c r="P2335">
        <v>168.44539309854099</v>
      </c>
      <c r="Q2335">
        <v>0.12554697339529</v>
      </c>
    </row>
    <row r="2336" spans="1:17" hidden="1" x14ac:dyDescent="0.3">
      <c r="A2336" t="s">
        <v>4870</v>
      </c>
      <c r="B2336" t="s">
        <v>4871</v>
      </c>
      <c r="C2336" t="str">
        <f>IFERROR(VLOOKUP(Table1[[#This Row],[Ticker]],[1]!Table2[[Symbol]:[Industry]],2,FALSE),"-")</f>
        <v>-</v>
      </c>
      <c r="D2336" t="s">
        <v>1665</v>
      </c>
      <c r="E2336">
        <v>231.63076864000001</v>
      </c>
      <c r="F2336">
        <v>81.28</v>
      </c>
      <c r="G2336">
        <v>277.35263536891398</v>
      </c>
      <c r="H2336">
        <v>46.101252008693102</v>
      </c>
      <c r="I2336">
        <v>-6.2795985016151397</v>
      </c>
      <c r="J2336">
        <v>9.3173050936141095</v>
      </c>
      <c r="K2336">
        <v>57.752799416346697</v>
      </c>
      <c r="L2336">
        <v>48.685816008876998</v>
      </c>
      <c r="M2336">
        <v>99.768565700617103</v>
      </c>
      <c r="N2336">
        <v>0.678158871453863</v>
      </c>
      <c r="O2336">
        <v>0</v>
      </c>
      <c r="P2336">
        <v>349.06077348066202</v>
      </c>
      <c r="Q2336">
        <v>9.7547601850199006E-2</v>
      </c>
    </row>
    <row r="2337" spans="1:17" hidden="1" x14ac:dyDescent="0.3">
      <c r="A2337" t="s">
        <v>4872</v>
      </c>
      <c r="B2337" t="s">
        <v>4873</v>
      </c>
      <c r="C2337" t="str">
        <f>IFERROR(VLOOKUP(Table1[[#This Row],[Ticker]],[1]!Table2[[Symbol]:[Industry]],2,FALSE),"-")</f>
        <v>-</v>
      </c>
      <c r="E2337">
        <v>231.52502132500001</v>
      </c>
      <c r="F2337">
        <v>44.95</v>
      </c>
      <c r="G2337">
        <v>5.3256552680599203</v>
      </c>
      <c r="H2337">
        <v>7.8523225728339003</v>
      </c>
      <c r="I2337">
        <v>-11.355382796469501</v>
      </c>
      <c r="J2337">
        <v>-12.525171617879201</v>
      </c>
      <c r="K2337">
        <v>43.2109420485966</v>
      </c>
      <c r="L2337">
        <v>38.922133180582101</v>
      </c>
      <c r="M2337">
        <v>53.787883682307402</v>
      </c>
      <c r="N2337">
        <v>3.0287059043249398</v>
      </c>
      <c r="O2337">
        <v>22.7586206896551</v>
      </c>
      <c r="P2337">
        <v>190.56237879767201</v>
      </c>
    </row>
    <row r="2338" spans="1:17" hidden="1" x14ac:dyDescent="0.3">
      <c r="A2338" t="s">
        <v>4874</v>
      </c>
      <c r="B2338" t="s">
        <v>4875</v>
      </c>
      <c r="C2338" t="str">
        <f>IFERROR(VLOOKUP(Table1[[#This Row],[Ticker]],[1]!Table2[[Symbol]:[Industry]],2,FALSE),"-")</f>
        <v>-</v>
      </c>
      <c r="D2338" t="s">
        <v>627</v>
      </c>
      <c r="E2338">
        <v>231.436277902</v>
      </c>
      <c r="F2338">
        <v>178.54</v>
      </c>
      <c r="G2338">
        <v>-17.315674179823102</v>
      </c>
      <c r="H2338">
        <v>-10.307514884450599</v>
      </c>
      <c r="I2338">
        <v>-1.5468487191208899</v>
      </c>
      <c r="J2338">
        <v>-3.9684369149373699</v>
      </c>
      <c r="K2338">
        <v>180.31634222412899</v>
      </c>
      <c r="L2338">
        <v>166.16331180503701</v>
      </c>
      <c r="M2338">
        <v>44.343529329420001</v>
      </c>
      <c r="N2338">
        <v>0.966596537851105</v>
      </c>
      <c r="O2338">
        <v>14.820208356670699</v>
      </c>
      <c r="P2338">
        <v>46.404264042640399</v>
      </c>
      <c r="Q2338">
        <v>-8.484730246865E-3</v>
      </c>
    </row>
    <row r="2339" spans="1:17" hidden="1" x14ac:dyDescent="0.3">
      <c r="A2339" t="s">
        <v>4876</v>
      </c>
      <c r="B2339" t="s">
        <v>4877</v>
      </c>
      <c r="C2339" t="str">
        <f>IFERROR(VLOOKUP(Table1[[#This Row],[Ticker]],[1]!Table2[[Symbol]:[Industry]],2,FALSE),"-")</f>
        <v>-</v>
      </c>
      <c r="D2339" t="s">
        <v>1210</v>
      </c>
      <c r="E2339">
        <v>231.42570200999899</v>
      </c>
      <c r="F2339">
        <v>535.35</v>
      </c>
      <c r="G2339">
        <v>-30.491600428797401</v>
      </c>
      <c r="H2339">
        <v>9.4503713533217102</v>
      </c>
      <c r="I2339">
        <v>-38.528565568608201</v>
      </c>
      <c r="J2339">
        <v>1.65908898764854</v>
      </c>
      <c r="K2339">
        <v>546.23453275605004</v>
      </c>
      <c r="L2339">
        <v>590.81834086270601</v>
      </c>
      <c r="M2339">
        <v>48.468777358438899</v>
      </c>
      <c r="N2339">
        <v>0.59063552412790998</v>
      </c>
      <c r="O2339">
        <v>85.841038572896196</v>
      </c>
      <c r="P2339">
        <v>18.7028824833702</v>
      </c>
    </row>
    <row r="2340" spans="1:17" hidden="1" x14ac:dyDescent="0.3">
      <c r="A2340" t="s">
        <v>4878</v>
      </c>
      <c r="B2340" t="s">
        <v>4879</v>
      </c>
      <c r="C2340" t="str">
        <f>IFERROR(VLOOKUP(Table1[[#This Row],[Ticker]],[1]!Table2[[Symbol]:[Industry]],2,FALSE),"-")</f>
        <v>-</v>
      </c>
      <c r="D2340" t="s">
        <v>535</v>
      </c>
      <c r="E2340">
        <v>231.425442812</v>
      </c>
      <c r="F2340">
        <v>54.79</v>
      </c>
      <c r="G2340">
        <v>37.826245865744703</v>
      </c>
      <c r="H2340">
        <v>8.4109996255730195</v>
      </c>
      <c r="I2340">
        <v>67.507455429329596</v>
      </c>
      <c r="J2340">
        <v>7.6505395902632998</v>
      </c>
      <c r="K2340">
        <v>47.138856185136603</v>
      </c>
      <c r="L2340">
        <v>38.355297447649697</v>
      </c>
      <c r="M2340">
        <v>77.0269340956674</v>
      </c>
      <c r="N2340">
        <v>0.36780657686321699</v>
      </c>
      <c r="O2340">
        <v>1.29585690819493</v>
      </c>
      <c r="P2340">
        <v>122.723577235772</v>
      </c>
      <c r="Q2340">
        <v>6.1796759607899996E-3</v>
      </c>
    </row>
    <row r="2341" spans="1:17" hidden="1" x14ac:dyDescent="0.3">
      <c r="A2341" t="s">
        <v>4880</v>
      </c>
      <c r="B2341" t="s">
        <v>4881</v>
      </c>
      <c r="C2341" t="str">
        <f>IFERROR(VLOOKUP(Table1[[#This Row],[Ticker]],[1]!Table2[[Symbol]:[Industry]],2,FALSE),"-")</f>
        <v>-</v>
      </c>
      <c r="D2341" t="s">
        <v>135</v>
      </c>
      <c r="E2341">
        <v>230.755168317</v>
      </c>
      <c r="F2341">
        <v>39.770000000000003</v>
      </c>
      <c r="G2341">
        <v>76.531491600402305</v>
      </c>
      <c r="H2341">
        <v>14.8469357704996</v>
      </c>
      <c r="I2341">
        <v>75.970851133766303</v>
      </c>
      <c r="J2341">
        <v>-3.59938996792091</v>
      </c>
      <c r="K2341">
        <v>33.819479838937298</v>
      </c>
      <c r="L2341">
        <v>26.365825177411001</v>
      </c>
      <c r="M2341">
        <v>73.442774747384206</v>
      </c>
      <c r="N2341">
        <v>1.1542142255950401</v>
      </c>
      <c r="O2341">
        <v>3.3693738999245499</v>
      </c>
      <c r="P2341">
        <v>120.332409972299</v>
      </c>
      <c r="Q2341">
        <v>0.123610938294293</v>
      </c>
    </row>
    <row r="2342" spans="1:17" hidden="1" x14ac:dyDescent="0.3">
      <c r="A2342" t="s">
        <v>4882</v>
      </c>
      <c r="B2342" t="s">
        <v>4883</v>
      </c>
      <c r="C2342" t="str">
        <f>IFERROR(VLOOKUP(Table1[[#This Row],[Ticker]],[1]!Table2[[Symbol]:[Industry]],2,FALSE),"-")</f>
        <v>-</v>
      </c>
      <c r="D2342" t="s">
        <v>132</v>
      </c>
      <c r="E2342">
        <v>230.36047199999999</v>
      </c>
      <c r="F2342">
        <v>224.72</v>
      </c>
      <c r="G2342">
        <v>78.104538285074696</v>
      </c>
      <c r="H2342">
        <v>-21.6733765172064</v>
      </c>
      <c r="I2342">
        <v>19.3836687842647</v>
      </c>
      <c r="J2342">
        <v>13.3415974311293</v>
      </c>
      <c r="K2342">
        <v>251.94937373552901</v>
      </c>
      <c r="L2342">
        <v>202.892013943931</v>
      </c>
      <c r="M2342">
        <v>39.192761090733804</v>
      </c>
      <c r="N2342">
        <v>2.18663679367187</v>
      </c>
      <c r="O2342">
        <v>34.834460662157298</v>
      </c>
      <c r="P2342">
        <v>129.65763924373999</v>
      </c>
      <c r="Q2342">
        <v>0.143514201953298</v>
      </c>
    </row>
    <row r="2343" spans="1:17" hidden="1" x14ac:dyDescent="0.3">
      <c r="A2343" t="s">
        <v>4884</v>
      </c>
      <c r="B2343" t="s">
        <v>4885</v>
      </c>
      <c r="C2343" t="str">
        <f>IFERROR(VLOOKUP(Table1[[#This Row],[Ticker]],[1]!Table2[[Symbol]:[Industry]],2,FALSE),"-")</f>
        <v>-</v>
      </c>
      <c r="D2343" t="s">
        <v>21</v>
      </c>
      <c r="E2343">
        <v>230.35845599999999</v>
      </c>
      <c r="F2343">
        <v>95.28</v>
      </c>
      <c r="G2343">
        <v>-25.477546562313101</v>
      </c>
      <c r="H2343">
        <v>-0.119091012269689</v>
      </c>
      <c r="I2343">
        <v>-19.2268663379269</v>
      </c>
      <c r="J2343">
        <v>-2.0104230759234301</v>
      </c>
      <c r="K2343">
        <v>100.247880549288</v>
      </c>
      <c r="L2343">
        <v>101.78670761041801</v>
      </c>
      <c r="M2343">
        <v>43.580391564441399</v>
      </c>
      <c r="N2343">
        <v>0.30546596032635498</v>
      </c>
      <c r="O2343">
        <v>37.3320738874894</v>
      </c>
      <c r="P2343">
        <v>15.912408759124</v>
      </c>
      <c r="Q2343">
        <v>9.1889437724963996E-2</v>
      </c>
    </row>
    <row r="2344" spans="1:17" hidden="1" x14ac:dyDescent="0.3">
      <c r="A2344" t="s">
        <v>4886</v>
      </c>
      <c r="B2344" t="s">
        <v>4887</v>
      </c>
      <c r="C2344" t="str">
        <f>IFERROR(VLOOKUP(Table1[[#This Row],[Ticker]],[1]!Table2[[Symbol]:[Industry]],2,FALSE),"-")</f>
        <v>-</v>
      </c>
      <c r="D2344" t="s">
        <v>54</v>
      </c>
      <c r="E2344">
        <v>230.32007999999999</v>
      </c>
      <c r="F2344">
        <v>93</v>
      </c>
      <c r="G2344">
        <v>-29.742286401531</v>
      </c>
      <c r="H2344">
        <v>-0.74731893539219896</v>
      </c>
      <c r="I2344">
        <v>-12.6366406603131</v>
      </c>
      <c r="J2344">
        <v>-7.1884503494790097</v>
      </c>
      <c r="K2344">
        <v>97.843716779299299</v>
      </c>
      <c r="M2344">
        <v>32.755330646259999</v>
      </c>
      <c r="N2344">
        <v>0.89592706324835103</v>
      </c>
      <c r="O2344">
        <v>31.021505376343999</v>
      </c>
      <c r="P2344">
        <v>13.483831604636899</v>
      </c>
    </row>
    <row r="2345" spans="1:17" hidden="1" x14ac:dyDescent="0.3">
      <c r="A2345" t="s">
        <v>4888</v>
      </c>
      <c r="B2345" t="s">
        <v>3620</v>
      </c>
      <c r="C2345" t="str">
        <f>IFERROR(VLOOKUP(Table1[[#This Row],[Ticker]],[1]!Table2[[Symbol]:[Industry]],2,FALSE),"-")</f>
        <v>-</v>
      </c>
      <c r="D2345" t="s">
        <v>1401</v>
      </c>
      <c r="E2345">
        <v>229.83859200000001</v>
      </c>
      <c r="F2345">
        <v>145.91999999999999</v>
      </c>
      <c r="G2345">
        <v>-2.00974601235793</v>
      </c>
      <c r="H2345">
        <v>-2.5368693860443399</v>
      </c>
      <c r="I2345">
        <v>15.095899728859999</v>
      </c>
      <c r="J2345">
        <v>0.32428091998425301</v>
      </c>
      <c r="K2345">
        <v>129.27404678126101</v>
      </c>
      <c r="L2345">
        <v>118.63730068514199</v>
      </c>
      <c r="M2345">
        <v>68.269931849750094</v>
      </c>
      <c r="N2345">
        <v>1.2484988520518401</v>
      </c>
      <c r="O2345">
        <v>4.5093201754386101</v>
      </c>
      <c r="P2345">
        <v>47.617602427921</v>
      </c>
      <c r="Q2345">
        <v>3.0864767757988999E-2</v>
      </c>
    </row>
    <row r="2346" spans="1:17" hidden="1" x14ac:dyDescent="0.3">
      <c r="A2346" t="s">
        <v>4889</v>
      </c>
      <c r="B2346" t="s">
        <v>4890</v>
      </c>
      <c r="C2346" t="str">
        <f>IFERROR(VLOOKUP(Table1[[#This Row],[Ticker]],[1]!Table2[[Symbol]:[Industry]],2,FALSE),"-")</f>
        <v>-</v>
      </c>
      <c r="D2346" t="s">
        <v>2408</v>
      </c>
      <c r="E2346">
        <v>229.72224059999999</v>
      </c>
      <c r="F2346">
        <v>124.05</v>
      </c>
      <c r="G2346">
        <v>60.487084394704702</v>
      </c>
      <c r="H2346">
        <v>-6.2127180775725899</v>
      </c>
      <c r="I2346">
        <v>7.5351208539796497</v>
      </c>
      <c r="J2346">
        <v>-8.9039512204094395E-2</v>
      </c>
      <c r="K2346">
        <v>122.161981001296</v>
      </c>
      <c r="M2346">
        <v>58.493316950914704</v>
      </c>
      <c r="N2346">
        <v>0.21085143621949901</v>
      </c>
      <c r="O2346">
        <v>54.695687222893902</v>
      </c>
      <c r="P2346">
        <v>100.08064516128999</v>
      </c>
    </row>
    <row r="2347" spans="1:17" hidden="1" x14ac:dyDescent="0.3">
      <c r="A2347" t="s">
        <v>4891</v>
      </c>
      <c r="B2347" t="s">
        <v>4892</v>
      </c>
      <c r="C2347" t="str">
        <f>IFERROR(VLOOKUP(Table1[[#This Row],[Ticker]],[1]!Table2[[Symbol]:[Industry]],2,FALSE),"-")</f>
        <v>-</v>
      </c>
      <c r="D2347" t="s">
        <v>357</v>
      </c>
      <c r="E2347">
        <v>229.635232</v>
      </c>
      <c r="F2347">
        <v>94</v>
      </c>
      <c r="G2347">
        <v>-42.810736022527003</v>
      </c>
      <c r="H2347">
        <v>-11.3433526542397</v>
      </c>
      <c r="I2347">
        <v>-25.705090281309101</v>
      </c>
      <c r="J2347">
        <v>-4.8719454951100696</v>
      </c>
      <c r="M2347">
        <v>36.127314093485602</v>
      </c>
      <c r="O2347">
        <v>53.404255319148902</v>
      </c>
      <c r="P2347">
        <v>1.5118790496760199</v>
      </c>
    </row>
    <row r="2348" spans="1:17" hidden="1" x14ac:dyDescent="0.3">
      <c r="A2348" t="s">
        <v>4893</v>
      </c>
      <c r="B2348" t="s">
        <v>4894</v>
      </c>
      <c r="C2348" t="str">
        <f>IFERROR(VLOOKUP(Table1[[#This Row],[Ticker]],[1]!Table2[[Symbol]:[Industry]],2,FALSE),"-")</f>
        <v>-</v>
      </c>
      <c r="D2348" t="s">
        <v>51</v>
      </c>
      <c r="E2348">
        <v>229.58337570999899</v>
      </c>
      <c r="F2348">
        <v>144.36000000000001</v>
      </c>
      <c r="G2348">
        <v>6.7033926505601</v>
      </c>
      <c r="H2348">
        <v>16.4034329040811</v>
      </c>
      <c r="I2348">
        <v>18.875351182573802</v>
      </c>
      <c r="J2348">
        <v>-1.32725320809046</v>
      </c>
      <c r="K2348">
        <v>128.086589113819</v>
      </c>
      <c r="L2348">
        <v>114.644303146319</v>
      </c>
      <c r="N2348">
        <v>1.7920750004977599</v>
      </c>
      <c r="O2348">
        <v>17.0684400110833</v>
      </c>
      <c r="P2348">
        <v>60.4</v>
      </c>
    </row>
    <row r="2349" spans="1:17" hidden="1" x14ac:dyDescent="0.3">
      <c r="A2349" t="s">
        <v>4895</v>
      </c>
      <c r="B2349" t="s">
        <v>4896</v>
      </c>
      <c r="C2349" t="str">
        <f>IFERROR(VLOOKUP(Table1[[#This Row],[Ticker]],[1]!Table2[[Symbol]:[Industry]],2,FALSE),"-")</f>
        <v>-</v>
      </c>
      <c r="D2349" t="s">
        <v>338</v>
      </c>
      <c r="E2349">
        <v>229.26599999999999</v>
      </c>
      <c r="F2349">
        <v>135.5</v>
      </c>
      <c r="G2349">
        <v>95.204246941486701</v>
      </c>
      <c r="H2349">
        <v>-3.01036938741903</v>
      </c>
      <c r="I2349">
        <v>-10.696114312386101</v>
      </c>
      <c r="J2349">
        <v>-7.3656517888163702</v>
      </c>
      <c r="K2349">
        <v>140.00817108467101</v>
      </c>
      <c r="L2349">
        <v>123.340136966385</v>
      </c>
      <c r="M2349">
        <v>41.610140250019903</v>
      </c>
      <c r="N2349">
        <v>0.64873096446700496</v>
      </c>
      <c r="O2349">
        <v>38.7453874538745</v>
      </c>
      <c r="P2349">
        <v>179.381443298969</v>
      </c>
    </row>
    <row r="2350" spans="1:17" hidden="1" x14ac:dyDescent="0.3">
      <c r="A2350" t="s">
        <v>4897</v>
      </c>
      <c r="B2350" t="s">
        <v>4898</v>
      </c>
      <c r="C2350" t="str">
        <f>IFERROR(VLOOKUP(Table1[[#This Row],[Ticker]],[1]!Table2[[Symbol]:[Industry]],2,FALSE),"-")</f>
        <v>-</v>
      </c>
      <c r="D2350" t="s">
        <v>54</v>
      </c>
      <c r="E2350">
        <v>229.202427548</v>
      </c>
      <c r="F2350">
        <v>187.96</v>
      </c>
      <c r="G2350">
        <v>18.167527488804101</v>
      </c>
      <c r="H2350">
        <v>19.545130878213001</v>
      </c>
      <c r="I2350">
        <v>9.1709888052962594</v>
      </c>
      <c r="J2350">
        <v>6.7901234704071598</v>
      </c>
      <c r="K2350">
        <v>164.730131468065</v>
      </c>
      <c r="L2350">
        <v>155.746863254028</v>
      </c>
      <c r="M2350">
        <v>68.503966211820099</v>
      </c>
      <c r="N2350">
        <v>2.6743048720554299</v>
      </c>
      <c r="O2350">
        <v>8.3209193445413696</v>
      </c>
      <c r="P2350">
        <v>59.085907744392699</v>
      </c>
      <c r="Q2350">
        <v>0.1481364306811</v>
      </c>
    </row>
    <row r="2351" spans="1:17" hidden="1" x14ac:dyDescent="0.3">
      <c r="A2351" t="s">
        <v>4899</v>
      </c>
      <c r="B2351" t="s">
        <v>4900</v>
      </c>
      <c r="C2351" t="str">
        <f>IFERROR(VLOOKUP(Table1[[#This Row],[Ticker]],[1]!Table2[[Symbol]:[Industry]],2,FALSE),"-")</f>
        <v>-</v>
      </c>
      <c r="D2351" t="s">
        <v>138</v>
      </c>
      <c r="E2351">
        <v>229.01499999999999</v>
      </c>
      <c r="F2351">
        <v>9160.6</v>
      </c>
      <c r="G2351">
        <v>113.30815914115</v>
      </c>
      <c r="H2351">
        <v>59.993097560846699</v>
      </c>
      <c r="I2351">
        <v>118.95365879485</v>
      </c>
      <c r="J2351">
        <v>-10.678850049795299</v>
      </c>
      <c r="K2351">
        <v>6931.0739217918099</v>
      </c>
      <c r="L2351">
        <v>4916.0739815186498</v>
      </c>
      <c r="M2351">
        <v>50.2908477095121</v>
      </c>
      <c r="N2351">
        <v>0.89037123841288401</v>
      </c>
      <c r="O2351">
        <v>17.339475580202102</v>
      </c>
      <c r="P2351">
        <v>164.37518037518001</v>
      </c>
      <c r="Q2351">
        <v>1.7313157348484001E-2</v>
      </c>
    </row>
    <row r="2352" spans="1:17" hidden="1" x14ac:dyDescent="0.3">
      <c r="A2352" t="s">
        <v>4901</v>
      </c>
      <c r="B2352" t="s">
        <v>4902</v>
      </c>
      <c r="C2352" t="str">
        <f>IFERROR(VLOOKUP(Table1[[#This Row],[Ticker]],[1]!Table2[[Symbol]:[Industry]],2,FALSE),"-")</f>
        <v>-</v>
      </c>
      <c r="D2352" t="s">
        <v>222</v>
      </c>
      <c r="E2352">
        <v>228.33310104</v>
      </c>
      <c r="F2352">
        <v>292.05</v>
      </c>
      <c r="G2352">
        <v>-6.0794962230669602</v>
      </c>
      <c r="H2352">
        <v>1.46721345858485</v>
      </c>
      <c r="I2352">
        <v>3.4638926074825398</v>
      </c>
      <c r="J2352">
        <v>-5.0816857548503496</v>
      </c>
      <c r="K2352">
        <v>287.87040589000799</v>
      </c>
      <c r="L2352">
        <v>271.56302106367502</v>
      </c>
      <c r="M2352">
        <v>46.003116096388503</v>
      </c>
      <c r="N2352">
        <v>2.0121124100407601</v>
      </c>
      <c r="O2352">
        <v>22.9241568224618</v>
      </c>
      <c r="P2352">
        <v>30.554313813142599</v>
      </c>
      <c r="Q2352">
        <v>4.2758825448945999E-2</v>
      </c>
    </row>
    <row r="2353" spans="1:17" hidden="1" x14ac:dyDescent="0.3">
      <c r="A2353" t="s">
        <v>4903</v>
      </c>
      <c r="B2353" t="s">
        <v>4904</v>
      </c>
      <c r="C2353" t="str">
        <f>IFERROR(VLOOKUP(Table1[[#This Row],[Ticker]],[1]!Table2[[Symbol]:[Industry]],2,FALSE),"-")</f>
        <v>-</v>
      </c>
      <c r="D2353" t="s">
        <v>4905</v>
      </c>
      <c r="E2353">
        <v>227.42413335000001</v>
      </c>
      <c r="F2353">
        <v>452.25</v>
      </c>
      <c r="G2353">
        <v>862.79907253757699</v>
      </c>
      <c r="H2353">
        <v>140.35786581008401</v>
      </c>
      <c r="I2353">
        <v>551.13665104377696</v>
      </c>
      <c r="J2353">
        <v>26.537383950953998</v>
      </c>
      <c r="K2353">
        <v>236.45094883754101</v>
      </c>
      <c r="L2353">
        <v>122.079775404157</v>
      </c>
      <c r="M2353">
        <v>99.010275430993005</v>
      </c>
      <c r="N2353">
        <v>0.77682537696302301</v>
      </c>
      <c r="O2353">
        <v>1.61415146489773</v>
      </c>
      <c r="P2353">
        <v>1040.605296343</v>
      </c>
    </row>
    <row r="2354" spans="1:17" hidden="1" x14ac:dyDescent="0.3">
      <c r="A2354" t="s">
        <v>4906</v>
      </c>
      <c r="B2354" t="s">
        <v>4907</v>
      </c>
      <c r="C2354" t="str">
        <f>IFERROR(VLOOKUP(Table1[[#This Row],[Ticker]],[1]!Table2[[Symbol]:[Industry]],2,FALSE),"-")</f>
        <v>-</v>
      </c>
      <c r="D2354" t="s">
        <v>415</v>
      </c>
      <c r="E2354">
        <v>227.22479999999999</v>
      </c>
      <c r="F2354">
        <v>396</v>
      </c>
      <c r="G2354">
        <v>380.57238687533999</v>
      </c>
      <c r="H2354">
        <v>1.79530641825676</v>
      </c>
      <c r="I2354">
        <v>54.198873621380997</v>
      </c>
      <c r="J2354">
        <v>7.0219436186090602</v>
      </c>
      <c r="K2354">
        <v>364.03992052960302</v>
      </c>
      <c r="L2354">
        <v>231.005423106622</v>
      </c>
      <c r="M2354">
        <v>60.365781268131798</v>
      </c>
      <c r="N2354">
        <v>0.82264957264957195</v>
      </c>
      <c r="O2354">
        <v>6.0606060606060499</v>
      </c>
      <c r="P2354">
        <v>410.63829787233999</v>
      </c>
    </row>
    <row r="2355" spans="1:17" hidden="1" x14ac:dyDescent="0.3">
      <c r="A2355" t="s">
        <v>4908</v>
      </c>
      <c r="B2355" t="s">
        <v>4909</v>
      </c>
      <c r="C2355" t="str">
        <f>IFERROR(VLOOKUP(Table1[[#This Row],[Ticker]],[1]!Table2[[Symbol]:[Industry]],2,FALSE),"-")</f>
        <v>-</v>
      </c>
      <c r="D2355" t="s">
        <v>281</v>
      </c>
      <c r="E2355">
        <v>226.07129535999999</v>
      </c>
      <c r="F2355">
        <v>146.80000000000001</v>
      </c>
      <c r="G2355">
        <v>-19.689971147376198</v>
      </c>
      <c r="H2355">
        <v>25.4799483414773</v>
      </c>
      <c r="I2355">
        <v>-15.1262099408873</v>
      </c>
      <c r="J2355">
        <v>1.30093586082212</v>
      </c>
      <c r="K2355">
        <v>129.480065276212</v>
      </c>
      <c r="L2355">
        <v>132.45806941251001</v>
      </c>
      <c r="M2355">
        <v>67.291044780557201</v>
      </c>
      <c r="N2355">
        <v>2.5358816441290601</v>
      </c>
      <c r="O2355">
        <v>13.0108991825613</v>
      </c>
      <c r="P2355">
        <v>34.678899082568797</v>
      </c>
    </row>
    <row r="2356" spans="1:17" hidden="1" x14ac:dyDescent="0.3">
      <c r="A2356" t="s">
        <v>4910</v>
      </c>
      <c r="B2356" t="s">
        <v>4911</v>
      </c>
      <c r="C2356" t="str">
        <f>IFERROR(VLOOKUP(Table1[[#This Row],[Ticker]],[1]!Table2[[Symbol]:[Industry]],2,FALSE),"-")</f>
        <v>-</v>
      </c>
      <c r="D2356" t="s">
        <v>1401</v>
      </c>
      <c r="E2356">
        <v>225.26764349999999</v>
      </c>
      <c r="F2356">
        <v>127.34</v>
      </c>
      <c r="G2356">
        <v>11.1875554478138</v>
      </c>
      <c r="H2356">
        <v>11.676168321626699</v>
      </c>
      <c r="I2356">
        <v>6.04908053861016</v>
      </c>
      <c r="J2356">
        <v>-0.91852172250026398</v>
      </c>
      <c r="K2356">
        <v>111.339100424821</v>
      </c>
      <c r="L2356">
        <v>106.319415528711</v>
      </c>
      <c r="M2356">
        <v>85.789604019211296</v>
      </c>
      <c r="N2356">
        <v>2.19914090807577</v>
      </c>
      <c r="O2356">
        <v>8.9995288204806005</v>
      </c>
      <c r="P2356">
        <v>45.448315248429402</v>
      </c>
      <c r="Q2356">
        <v>3.8026888737310001E-3</v>
      </c>
    </row>
    <row r="2357" spans="1:17" hidden="1" x14ac:dyDescent="0.3">
      <c r="A2357" t="s">
        <v>4912</v>
      </c>
      <c r="B2357" t="s">
        <v>4913</v>
      </c>
      <c r="C2357" t="str">
        <f>IFERROR(VLOOKUP(Table1[[#This Row],[Ticker]],[1]!Table2[[Symbol]:[Industry]],2,FALSE),"-")</f>
        <v>-</v>
      </c>
      <c r="D2357" t="s">
        <v>627</v>
      </c>
      <c r="E2357">
        <v>224.88387080000001</v>
      </c>
      <c r="F2357">
        <v>218.5</v>
      </c>
      <c r="G2357">
        <v>-1.6498075588575001</v>
      </c>
      <c r="H2357">
        <v>-9.7414726540744905</v>
      </c>
      <c r="I2357">
        <v>0.99019106755532005</v>
      </c>
      <c r="J2357">
        <v>-4.9192750728209003</v>
      </c>
      <c r="K2357">
        <v>211.10325405109</v>
      </c>
      <c r="L2357">
        <v>194.94445208208501</v>
      </c>
      <c r="M2357">
        <v>45.788333636415999</v>
      </c>
      <c r="N2357">
        <v>0.60652656902561097</v>
      </c>
      <c r="O2357">
        <v>17.9725400457665</v>
      </c>
      <c r="P2357">
        <v>37.421383647798699</v>
      </c>
      <c r="Q2357">
        <v>0.10716216818800101</v>
      </c>
    </row>
    <row r="2358" spans="1:17" hidden="1" x14ac:dyDescent="0.3">
      <c r="A2358" t="s">
        <v>4914</v>
      </c>
      <c r="B2358" t="s">
        <v>4915</v>
      </c>
      <c r="C2358" t="str">
        <f>IFERROR(VLOOKUP(Table1[[#This Row],[Ticker]],[1]!Table2[[Symbol]:[Industry]],2,FALSE),"-")</f>
        <v>-</v>
      </c>
      <c r="D2358" t="s">
        <v>538</v>
      </c>
      <c r="E2358">
        <v>224.56692000000001</v>
      </c>
      <c r="F2358">
        <v>212.9</v>
      </c>
      <c r="G2358">
        <v>49.218299529315402</v>
      </c>
      <c r="H2358">
        <v>38.0407161809079</v>
      </c>
      <c r="I2358">
        <v>66.3239452705334</v>
      </c>
      <c r="J2358">
        <v>-13.566569151024</v>
      </c>
      <c r="K2358">
        <v>162.44313965814399</v>
      </c>
      <c r="M2358">
        <v>57.8614670764726</v>
      </c>
      <c r="N2358">
        <v>1.75400208565835</v>
      </c>
      <c r="O2358">
        <v>20.7139502113668</v>
      </c>
      <c r="P2358">
        <v>166.125</v>
      </c>
    </row>
    <row r="2359" spans="1:17" hidden="1" x14ac:dyDescent="0.3">
      <c r="A2359" t="s">
        <v>4916</v>
      </c>
      <c r="B2359" t="s">
        <v>4917</v>
      </c>
      <c r="C2359" t="str">
        <f>IFERROR(VLOOKUP(Table1[[#This Row],[Ticker]],[1]!Table2[[Symbol]:[Industry]],2,FALSE),"-")</f>
        <v>-</v>
      </c>
      <c r="D2359" t="s">
        <v>127</v>
      </c>
      <c r="E2359">
        <v>224.5595275</v>
      </c>
      <c r="F2359">
        <v>48.02</v>
      </c>
      <c r="G2359">
        <v>32.713750019948797</v>
      </c>
      <c r="H2359">
        <v>4.8133369314329197</v>
      </c>
      <c r="I2359">
        <v>0.69653947794546001</v>
      </c>
      <c r="J2359">
        <v>-8.5986223243783595</v>
      </c>
      <c r="K2359">
        <v>47.109184906647897</v>
      </c>
      <c r="L2359">
        <v>41.502434118772101</v>
      </c>
      <c r="M2359">
        <v>42.774328010831198</v>
      </c>
      <c r="N2359">
        <v>0.20578096141577501</v>
      </c>
      <c r="O2359">
        <v>32.486463973344399</v>
      </c>
      <c r="Q2359">
        <v>5.3316104300218999E-2</v>
      </c>
    </row>
    <row r="2360" spans="1:17" hidden="1" x14ac:dyDescent="0.3">
      <c r="A2360" t="s">
        <v>4918</v>
      </c>
      <c r="B2360" t="s">
        <v>4919</v>
      </c>
      <c r="C2360" t="str">
        <f>IFERROR(VLOOKUP(Table1[[#This Row],[Ticker]],[1]!Table2[[Symbol]:[Industry]],2,FALSE),"-")</f>
        <v>-</v>
      </c>
      <c r="D2360" t="s">
        <v>127</v>
      </c>
      <c r="E2360">
        <v>223.875</v>
      </c>
      <c r="F2360">
        <v>248.75</v>
      </c>
      <c r="G2360">
        <v>-24.192320871441598</v>
      </c>
      <c r="H2360">
        <v>-10.9733323503819</v>
      </c>
      <c r="I2360">
        <v>-24.9227497717972</v>
      </c>
      <c r="J2360">
        <v>-2.1554125898131198</v>
      </c>
      <c r="K2360">
        <v>263.19555124269698</v>
      </c>
      <c r="L2360">
        <v>265.75973002195298</v>
      </c>
      <c r="M2360">
        <v>39.627562276222697</v>
      </c>
      <c r="N2360">
        <v>0.397986715372871</v>
      </c>
      <c r="O2360">
        <v>41.909547738693398</v>
      </c>
      <c r="P2360">
        <v>19.648869648869599</v>
      </c>
      <c r="Q2360">
        <v>1.2217180537399E-2</v>
      </c>
    </row>
    <row r="2361" spans="1:17" hidden="1" x14ac:dyDescent="0.3">
      <c r="A2361" t="s">
        <v>4920</v>
      </c>
      <c r="B2361" t="s">
        <v>4921</v>
      </c>
      <c r="C2361" t="str">
        <f>IFERROR(VLOOKUP(Table1[[#This Row],[Ticker]],[1]!Table2[[Symbol]:[Industry]],2,FALSE),"-")</f>
        <v>-</v>
      </c>
      <c r="D2361" t="s">
        <v>2643</v>
      </c>
      <c r="E2361">
        <v>223.63776234899899</v>
      </c>
      <c r="F2361">
        <v>16.989999999999998</v>
      </c>
      <c r="G2361">
        <v>19.358610411106099</v>
      </c>
      <c r="H2361">
        <v>-11.314572466903</v>
      </c>
      <c r="I2361">
        <v>-15.0351932096728</v>
      </c>
      <c r="J2361">
        <v>-6.9440385183658799</v>
      </c>
      <c r="K2361">
        <v>15.9243922843007</v>
      </c>
      <c r="L2361">
        <v>15.4526679240712</v>
      </c>
      <c r="M2361">
        <v>60.077551697830998</v>
      </c>
      <c r="N2361">
        <v>0.87108150979246801</v>
      </c>
      <c r="O2361">
        <v>15.361977633902301</v>
      </c>
      <c r="P2361">
        <v>55.418940574733597</v>
      </c>
      <c r="Q2361">
        <v>7.4000226248455994E-2</v>
      </c>
    </row>
    <row r="2362" spans="1:17" hidden="1" x14ac:dyDescent="0.3">
      <c r="A2362" t="s">
        <v>4922</v>
      </c>
      <c r="B2362" t="s">
        <v>4923</v>
      </c>
      <c r="C2362" t="str">
        <f>IFERROR(VLOOKUP(Table1[[#This Row],[Ticker]],[1]!Table2[[Symbol]:[Industry]],2,FALSE),"-")</f>
        <v>-</v>
      </c>
      <c r="D2362" t="s">
        <v>2686</v>
      </c>
      <c r="E2362">
        <v>222.52500000000001</v>
      </c>
      <c r="F2362">
        <v>103.5</v>
      </c>
      <c r="G2362">
        <v>219.51392093577201</v>
      </c>
      <c r="H2362">
        <v>34.0172911845453</v>
      </c>
      <c r="I2362">
        <v>-30.7195024429098</v>
      </c>
      <c r="J2362">
        <v>46.938004753646098</v>
      </c>
      <c r="K2362">
        <v>90.000084177091594</v>
      </c>
      <c r="L2362">
        <v>92.396649320321103</v>
      </c>
      <c r="M2362">
        <v>60.450046236164503</v>
      </c>
      <c r="N2362">
        <v>3.3289131231882401</v>
      </c>
      <c r="O2362">
        <v>33.8840579710144</v>
      </c>
      <c r="P2362">
        <v>247.89915966386499</v>
      </c>
      <c r="Q2362">
        <v>7.9989882234618004E-2</v>
      </c>
    </row>
    <row r="2363" spans="1:17" hidden="1" x14ac:dyDescent="0.3">
      <c r="A2363" t="s">
        <v>4924</v>
      </c>
      <c r="B2363" t="s">
        <v>4925</v>
      </c>
      <c r="C2363" t="str">
        <f>IFERROR(VLOOKUP(Table1[[#This Row],[Ticker]],[1]!Table2[[Symbol]:[Industry]],2,FALSE),"-")</f>
        <v>-</v>
      </c>
      <c r="D2363" t="s">
        <v>46</v>
      </c>
      <c r="E2363">
        <v>221.950638</v>
      </c>
      <c r="F2363">
        <v>195.3</v>
      </c>
      <c r="G2363">
        <v>60.476107899071202</v>
      </c>
      <c r="H2363">
        <v>7.3042918566102397</v>
      </c>
      <c r="I2363">
        <v>21.8688683306864</v>
      </c>
      <c r="J2363">
        <v>-11.731772960719701</v>
      </c>
      <c r="K2363">
        <v>194.09609691606701</v>
      </c>
      <c r="L2363">
        <v>162.88368302300699</v>
      </c>
      <c r="M2363">
        <v>40.564442311779999</v>
      </c>
      <c r="N2363">
        <v>3.32194317199514</v>
      </c>
      <c r="O2363">
        <v>22.652329749103899</v>
      </c>
      <c r="P2363">
        <v>114.144736842105</v>
      </c>
      <c r="Q2363">
        <v>0.118937433885088</v>
      </c>
    </row>
    <row r="2364" spans="1:17" hidden="1" x14ac:dyDescent="0.3">
      <c r="A2364" t="s">
        <v>4926</v>
      </c>
      <c r="B2364" t="s">
        <v>4927</v>
      </c>
      <c r="C2364" t="str">
        <f>IFERROR(VLOOKUP(Table1[[#This Row],[Ticker]],[1]!Table2[[Symbol]:[Industry]],2,FALSE),"-")</f>
        <v>-</v>
      </c>
      <c r="D2364" t="s">
        <v>365</v>
      </c>
      <c r="E2364">
        <v>221.47327000000001</v>
      </c>
      <c r="F2364">
        <v>75.86</v>
      </c>
      <c r="G2364">
        <v>-30.967282649514999</v>
      </c>
      <c r="H2364">
        <v>2.6977641658650802</v>
      </c>
      <c r="I2364">
        <v>-33.359006074250303</v>
      </c>
      <c r="J2364">
        <v>-6.5094454951100698</v>
      </c>
      <c r="K2364">
        <v>75.159468261044296</v>
      </c>
      <c r="L2364">
        <v>76.692659879314604</v>
      </c>
      <c r="M2364">
        <v>51.880021311140403</v>
      </c>
      <c r="N2364">
        <v>1.6948823289339401</v>
      </c>
      <c r="O2364">
        <v>42.235697337200101</v>
      </c>
      <c r="P2364">
        <v>14.0751879699248</v>
      </c>
      <c r="Q2364">
        <v>4.2299388729219997E-2</v>
      </c>
    </row>
    <row r="2365" spans="1:17" hidden="1" x14ac:dyDescent="0.3">
      <c r="A2365" t="s">
        <v>4928</v>
      </c>
      <c r="B2365" t="s">
        <v>4929</v>
      </c>
      <c r="C2365" t="str">
        <f>IFERROR(VLOOKUP(Table1[[#This Row],[Ticker]],[1]!Table2[[Symbol]:[Industry]],2,FALSE),"-")</f>
        <v>-</v>
      </c>
      <c r="D2365" t="s">
        <v>410</v>
      </c>
      <c r="E2365">
        <v>220.66420395</v>
      </c>
      <c r="F2365">
        <v>146.5</v>
      </c>
      <c r="G2365">
        <v>-33.1102524926985</v>
      </c>
      <c r="H2365">
        <v>41.357822333713798</v>
      </c>
      <c r="I2365">
        <v>-16.004606751480502</v>
      </c>
      <c r="K2365">
        <v>109.425163125206</v>
      </c>
      <c r="L2365">
        <v>88.313006045010795</v>
      </c>
      <c r="M2365">
        <v>91.810190533472195</v>
      </c>
      <c r="N2365">
        <v>3.8360655737704898</v>
      </c>
      <c r="O2365">
        <v>3.1399317406143301</v>
      </c>
      <c r="P2365">
        <v>92.763157894736807</v>
      </c>
    </row>
    <row r="2366" spans="1:17" hidden="1" x14ac:dyDescent="0.3">
      <c r="A2366" t="s">
        <v>4930</v>
      </c>
      <c r="B2366" t="s">
        <v>4931</v>
      </c>
      <c r="C2366" t="str">
        <f>IFERROR(VLOOKUP(Table1[[#This Row],[Ticker]],[1]!Table2[[Symbol]:[Industry]],2,FALSE),"-")</f>
        <v>-</v>
      </c>
      <c r="D2366" t="s">
        <v>72</v>
      </c>
      <c r="E2366">
        <v>220.50144626999901</v>
      </c>
      <c r="F2366">
        <v>79.45</v>
      </c>
      <c r="G2366">
        <v>74.966347067515798</v>
      </c>
      <c r="H2366">
        <v>14.2311034177433</v>
      </c>
      <c r="I2366">
        <v>52.560568077550897</v>
      </c>
      <c r="J2366">
        <v>5.0921639111607497</v>
      </c>
      <c r="K2366">
        <v>66.834430293824099</v>
      </c>
      <c r="L2366">
        <v>54.878277527006198</v>
      </c>
      <c r="M2366">
        <v>74.871762976461696</v>
      </c>
      <c r="N2366">
        <v>0.56295591937152301</v>
      </c>
      <c r="O2366">
        <v>5.2234109502831796</v>
      </c>
      <c r="P2366">
        <v>132.99120234604101</v>
      </c>
      <c r="Q2366">
        <v>0.123623731505925</v>
      </c>
    </row>
    <row r="2367" spans="1:17" hidden="1" x14ac:dyDescent="0.3">
      <c r="A2367" t="s">
        <v>4932</v>
      </c>
      <c r="B2367" t="s">
        <v>4933</v>
      </c>
      <c r="C2367" t="str">
        <f>IFERROR(VLOOKUP(Table1[[#This Row],[Ticker]],[1]!Table2[[Symbol]:[Industry]],2,FALSE),"-")</f>
        <v>-</v>
      </c>
      <c r="D2367" t="s">
        <v>72</v>
      </c>
      <c r="E2367">
        <v>220.30234200000001</v>
      </c>
      <c r="F2367">
        <v>118.2</v>
      </c>
      <c r="G2367">
        <v>318.48505901302798</v>
      </c>
      <c r="H2367">
        <v>89.839698098225895</v>
      </c>
      <c r="I2367">
        <v>161.92345567445</v>
      </c>
      <c r="J2367">
        <v>8.8891646339335697</v>
      </c>
      <c r="K2367">
        <v>85.889187570211604</v>
      </c>
      <c r="L2367">
        <v>63.119696276025699</v>
      </c>
      <c r="M2367">
        <v>67.043933272309999</v>
      </c>
      <c r="N2367">
        <v>1.90127415494014</v>
      </c>
      <c r="O2367">
        <v>16.3197969543147</v>
      </c>
      <c r="P2367">
        <v>368.313119373669</v>
      </c>
      <c r="Q2367">
        <v>0.25875009858413101</v>
      </c>
    </row>
    <row r="2368" spans="1:17" hidden="1" x14ac:dyDescent="0.3">
      <c r="A2368" t="s">
        <v>4934</v>
      </c>
      <c r="B2368" t="s">
        <v>4935</v>
      </c>
      <c r="C2368" t="str">
        <f>IFERROR(VLOOKUP(Table1[[#This Row],[Ticker]],[1]!Table2[[Symbol]:[Industry]],2,FALSE),"-")</f>
        <v>-</v>
      </c>
      <c r="D2368" t="s">
        <v>405</v>
      </c>
      <c r="E2368">
        <v>219.89596280000001</v>
      </c>
      <c r="F2368">
        <v>169.85</v>
      </c>
      <c r="G2368">
        <v>77.068235344463105</v>
      </c>
      <c r="H2368">
        <v>19.901679072743601</v>
      </c>
      <c r="I2368">
        <v>57.230115505740599</v>
      </c>
      <c r="J2368">
        <v>0.83925709236418999</v>
      </c>
      <c r="K2368">
        <v>146.69146908479601</v>
      </c>
      <c r="L2368">
        <v>115.81571087826801</v>
      </c>
      <c r="M2368">
        <v>59.7217197558086</v>
      </c>
      <c r="N2368">
        <v>0.38893105595151001</v>
      </c>
      <c r="O2368">
        <v>35.413600235501903</v>
      </c>
      <c r="P2368">
        <v>123.48684210526299</v>
      </c>
      <c r="Q2368">
        <v>0.122650749538936</v>
      </c>
    </row>
    <row r="2369" spans="1:17" hidden="1" x14ac:dyDescent="0.3">
      <c r="A2369" t="s">
        <v>4936</v>
      </c>
      <c r="B2369" t="s">
        <v>4937</v>
      </c>
      <c r="C2369" t="str">
        <f>IFERROR(VLOOKUP(Table1[[#This Row],[Ticker]],[1]!Table2[[Symbol]:[Industry]],2,FALSE),"-")</f>
        <v>-</v>
      </c>
      <c r="D2369" t="s">
        <v>215</v>
      </c>
      <c r="E2369">
        <v>219.82986</v>
      </c>
      <c r="F2369">
        <v>174</v>
      </c>
      <c r="G2369">
        <v>329.03699137766898</v>
      </c>
      <c r="H2369">
        <v>46.232547678319499</v>
      </c>
      <c r="I2369">
        <v>123.6134940916</v>
      </c>
      <c r="J2369">
        <v>9.3201367279580491</v>
      </c>
      <c r="K2369">
        <v>119.80957052061</v>
      </c>
      <c r="L2369">
        <v>83.068431930013304</v>
      </c>
      <c r="M2369">
        <v>99.818707094099295</v>
      </c>
      <c r="N2369">
        <v>1.11054434528594</v>
      </c>
      <c r="O2369">
        <v>0</v>
      </c>
      <c r="P2369">
        <v>380</v>
      </c>
      <c r="Q2369">
        <v>0.10845204914263699</v>
      </c>
    </row>
    <row r="2370" spans="1:17" hidden="1" x14ac:dyDescent="0.3">
      <c r="A2370" t="s">
        <v>4938</v>
      </c>
      <c r="B2370" t="s">
        <v>4939</v>
      </c>
      <c r="C2370" t="str">
        <f>IFERROR(VLOOKUP(Table1[[#This Row],[Ticker]],[1]!Table2[[Symbol]:[Industry]],2,FALSE),"-")</f>
        <v>-</v>
      </c>
      <c r="D2370" t="s">
        <v>138</v>
      </c>
      <c r="E2370">
        <v>219.80099999999999</v>
      </c>
      <c r="F2370">
        <v>53.61</v>
      </c>
      <c r="G2370">
        <v>26.688474967911901</v>
      </c>
      <c r="H2370">
        <v>-0.72551099961946097</v>
      </c>
      <c r="I2370">
        <v>29.052979777330201</v>
      </c>
      <c r="J2370">
        <v>0.71541400369219998</v>
      </c>
      <c r="K2370">
        <v>51.395260981809201</v>
      </c>
      <c r="L2370">
        <v>42.790916322292702</v>
      </c>
      <c r="M2370">
        <v>44.350012690965102</v>
      </c>
      <c r="N2370">
        <v>0.117076259082549</v>
      </c>
      <c r="O2370">
        <v>21.824286513710099</v>
      </c>
      <c r="P2370">
        <v>82.969283276450497</v>
      </c>
      <c r="Q2370">
        <v>5.2947791918817003E-2</v>
      </c>
    </row>
    <row r="2371" spans="1:17" hidden="1" x14ac:dyDescent="0.3">
      <c r="A2371" t="s">
        <v>4940</v>
      </c>
      <c r="B2371" t="s">
        <v>4941</v>
      </c>
      <c r="C2371" t="str">
        <f>IFERROR(VLOOKUP(Table1[[#This Row],[Ticker]],[1]!Table2[[Symbol]:[Industry]],2,FALSE),"-")</f>
        <v>-</v>
      </c>
      <c r="D2371" t="s">
        <v>54</v>
      </c>
      <c r="E2371">
        <v>219.66496642800001</v>
      </c>
      <c r="F2371">
        <v>138.99</v>
      </c>
      <c r="G2371">
        <v>15.3211182917026</v>
      </c>
      <c r="H2371">
        <v>22.781653404603698</v>
      </c>
      <c r="I2371">
        <v>7.22131710478833</v>
      </c>
      <c r="J2371">
        <v>1.47939676324837</v>
      </c>
      <c r="K2371">
        <v>124.077196141351</v>
      </c>
      <c r="L2371">
        <v>111.433554324997</v>
      </c>
      <c r="M2371">
        <v>54.357130966685197</v>
      </c>
      <c r="N2371">
        <v>3.8782474721768199</v>
      </c>
      <c r="O2371">
        <v>13.662853442693701</v>
      </c>
      <c r="P2371">
        <v>71.169950738916199</v>
      </c>
      <c r="Q2371">
        <v>2.5344315374997001E-2</v>
      </c>
    </row>
    <row r="2372" spans="1:17" hidden="1" x14ac:dyDescent="0.3">
      <c r="A2372" t="s">
        <v>4942</v>
      </c>
      <c r="B2372" t="s">
        <v>4943</v>
      </c>
      <c r="C2372" t="str">
        <f>IFERROR(VLOOKUP(Table1[[#This Row],[Ticker]],[1]!Table2[[Symbol]:[Industry]],2,FALSE),"-")</f>
        <v>-</v>
      </c>
      <c r="D2372" t="s">
        <v>138</v>
      </c>
      <c r="E2372">
        <v>219.2</v>
      </c>
      <c r="F2372">
        <v>160</v>
      </c>
      <c r="G2372">
        <v>-2.3723754822357401</v>
      </c>
      <c r="H2372">
        <v>28.067450005007</v>
      </c>
      <c r="I2372">
        <v>7.34048662391689</v>
      </c>
      <c r="J2372">
        <v>13.505711180639199</v>
      </c>
      <c r="K2372">
        <v>145.21089901169</v>
      </c>
      <c r="L2372">
        <v>134.66555379966101</v>
      </c>
      <c r="M2372">
        <v>70.515006825654496</v>
      </c>
      <c r="N2372">
        <v>2.34345479082321</v>
      </c>
      <c r="O2372">
        <v>12.5</v>
      </c>
      <c r="P2372">
        <v>73.160173160173102</v>
      </c>
      <c r="Q2372">
        <v>9.2473668250161997E-2</v>
      </c>
    </row>
    <row r="2373" spans="1:17" hidden="1" x14ac:dyDescent="0.3">
      <c r="A2373" t="s">
        <v>4944</v>
      </c>
      <c r="B2373" t="s">
        <v>4945</v>
      </c>
      <c r="C2373" t="str">
        <f>IFERROR(VLOOKUP(Table1[[#This Row],[Ticker]],[1]!Table2[[Symbol]:[Industry]],2,FALSE),"-")</f>
        <v>-</v>
      </c>
      <c r="D2373" t="s">
        <v>627</v>
      </c>
      <c r="E2373">
        <v>219.06026199999999</v>
      </c>
      <c r="F2373">
        <v>123.98</v>
      </c>
      <c r="G2373">
        <v>49.876033850604898</v>
      </c>
      <c r="H2373">
        <v>-25.639325616375199</v>
      </c>
      <c r="I2373">
        <v>-9.34137683121069</v>
      </c>
      <c r="J2373">
        <v>-2.7668607493473698</v>
      </c>
      <c r="K2373">
        <v>140.44728429319599</v>
      </c>
      <c r="L2373">
        <v>123.132172644674</v>
      </c>
      <c r="M2373">
        <v>23.012236446233199</v>
      </c>
      <c r="N2373">
        <v>1.00452175735867</v>
      </c>
      <c r="O2373">
        <v>41.764800774318402</v>
      </c>
      <c r="P2373">
        <v>97.577689243027905</v>
      </c>
      <c r="Q2373">
        <v>0.104173799421294</v>
      </c>
    </row>
    <row r="2374" spans="1:17" hidden="1" x14ac:dyDescent="0.3">
      <c r="A2374" t="s">
        <v>4946</v>
      </c>
      <c r="B2374" t="s">
        <v>4947</v>
      </c>
      <c r="C2374" t="str">
        <f>IFERROR(VLOOKUP(Table1[[#This Row],[Ticker]],[1]!Table2[[Symbol]:[Industry]],2,FALSE),"-")</f>
        <v>-</v>
      </c>
      <c r="D2374" t="s">
        <v>21</v>
      </c>
      <c r="E2374">
        <v>218.55517942500001</v>
      </c>
      <c r="F2374">
        <v>250.75</v>
      </c>
      <c r="G2374">
        <v>227.637370030103</v>
      </c>
      <c r="H2374">
        <v>-4.81960824684149</v>
      </c>
      <c r="I2374">
        <v>244.74301577132101</v>
      </c>
      <c r="J2374">
        <v>-4.1753937709721498</v>
      </c>
      <c r="K2374">
        <v>209.153354757508</v>
      </c>
      <c r="M2374">
        <v>64.678152642750305</v>
      </c>
      <c r="N2374">
        <v>0.39908106334099103</v>
      </c>
      <c r="O2374">
        <v>3.4097706879361902</v>
      </c>
      <c r="P2374">
        <v>304.435483870967</v>
      </c>
    </row>
    <row r="2375" spans="1:17" hidden="1" x14ac:dyDescent="0.3">
      <c r="A2375" t="s">
        <v>4948</v>
      </c>
      <c r="B2375" t="s">
        <v>4949</v>
      </c>
      <c r="C2375" t="str">
        <f>IFERROR(VLOOKUP(Table1[[#This Row],[Ticker]],[1]!Table2[[Symbol]:[Industry]],2,FALSE),"-")</f>
        <v>-</v>
      </c>
      <c r="D2375" t="s">
        <v>89</v>
      </c>
      <c r="E2375">
        <v>217.33372800000001</v>
      </c>
      <c r="F2375">
        <v>54.29</v>
      </c>
      <c r="G2375">
        <v>46.6305902235041</v>
      </c>
      <c r="H2375">
        <v>-5.8493673257547103</v>
      </c>
      <c r="I2375">
        <v>16.6101404721412</v>
      </c>
      <c r="J2375">
        <v>-1.3680772737515801</v>
      </c>
      <c r="K2375">
        <v>49.456108148298497</v>
      </c>
      <c r="L2375">
        <v>41.929126170708898</v>
      </c>
      <c r="M2375">
        <v>54.647692984898001</v>
      </c>
      <c r="N2375">
        <v>1.51032635823967</v>
      </c>
      <c r="O2375">
        <v>9.4124148093571502</v>
      </c>
      <c r="P2375">
        <v>121.591836734693</v>
      </c>
      <c r="Q2375">
        <v>0.11697360539808099</v>
      </c>
    </row>
    <row r="2376" spans="1:17" hidden="1" x14ac:dyDescent="0.3">
      <c r="A2376" t="s">
        <v>4950</v>
      </c>
      <c r="B2376" t="s">
        <v>4951</v>
      </c>
      <c r="C2376" t="str">
        <f>IFERROR(VLOOKUP(Table1[[#This Row],[Ticker]],[1]!Table2[[Symbol]:[Industry]],2,FALSE),"-")</f>
        <v>-</v>
      </c>
      <c r="D2376" t="s">
        <v>305</v>
      </c>
      <c r="E2376">
        <v>217.2229365</v>
      </c>
      <c r="F2376">
        <v>713</v>
      </c>
      <c r="G2376">
        <v>649.59510595215204</v>
      </c>
      <c r="H2376">
        <v>-13.2232839197594</v>
      </c>
      <c r="I2376">
        <v>158.039354660599</v>
      </c>
      <c r="J2376">
        <v>-6.0005169236815101</v>
      </c>
      <c r="K2376">
        <v>803.94505715795901</v>
      </c>
      <c r="M2376">
        <v>23.705807767876401</v>
      </c>
      <c r="N2376">
        <v>0.30066273314504599</v>
      </c>
      <c r="O2376">
        <v>37.447405329593202</v>
      </c>
      <c r="P2376">
        <v>718.59931113662401</v>
      </c>
    </row>
    <row r="2377" spans="1:17" hidden="1" x14ac:dyDescent="0.3">
      <c r="A2377" t="s">
        <v>4952</v>
      </c>
      <c r="B2377" t="s">
        <v>4953</v>
      </c>
      <c r="C2377" t="str">
        <f>IFERROR(VLOOKUP(Table1[[#This Row],[Ticker]],[1]!Table2[[Symbol]:[Industry]],2,FALSE),"-")</f>
        <v>-</v>
      </c>
      <c r="D2377" t="s">
        <v>535</v>
      </c>
      <c r="E2377">
        <v>216.96501979999999</v>
      </c>
      <c r="F2377">
        <v>48.89</v>
      </c>
      <c r="G2377">
        <v>17.415235307675399</v>
      </c>
      <c r="H2377">
        <v>-8.6808723894584094</v>
      </c>
      <c r="I2377">
        <v>-11.2120862755534</v>
      </c>
      <c r="J2377">
        <v>-2.8699252930898802</v>
      </c>
      <c r="K2377">
        <v>49.753673773792698</v>
      </c>
      <c r="L2377">
        <v>45.613102935940397</v>
      </c>
      <c r="M2377">
        <v>43.931238878896202</v>
      </c>
      <c r="N2377">
        <v>0.25196647869467398</v>
      </c>
      <c r="O2377">
        <v>24.053998772755101</v>
      </c>
      <c r="P2377">
        <v>67.718696397941599</v>
      </c>
      <c r="Q2377">
        <v>6.7789675973493002E-2</v>
      </c>
    </row>
    <row r="2378" spans="1:17" hidden="1" x14ac:dyDescent="0.3">
      <c r="A2378" t="s">
        <v>4954</v>
      </c>
      <c r="B2378" t="s">
        <v>4955</v>
      </c>
      <c r="C2378" t="str">
        <f>IFERROR(VLOOKUP(Table1[[#This Row],[Ticker]],[1]!Table2[[Symbol]:[Industry]],2,FALSE),"-")</f>
        <v>-</v>
      </c>
      <c r="D2378" t="s">
        <v>276</v>
      </c>
      <c r="E2378">
        <v>216.737934107</v>
      </c>
      <c r="F2378">
        <v>209.89</v>
      </c>
      <c r="G2378">
        <v>-7.2513995868189296</v>
      </c>
      <c r="H2378">
        <v>2.5497090084802601</v>
      </c>
      <c r="I2378">
        <v>0.89381665362908203</v>
      </c>
      <c r="J2378">
        <v>3.7421248566487102</v>
      </c>
      <c r="K2378">
        <v>194.80693569208199</v>
      </c>
      <c r="L2378">
        <v>188.395603854435</v>
      </c>
      <c r="M2378">
        <v>76.784020027771504</v>
      </c>
      <c r="N2378">
        <v>0.40657697347135902</v>
      </c>
      <c r="O2378">
        <v>38.167611606079298</v>
      </c>
      <c r="P2378">
        <v>43.957475994512997</v>
      </c>
      <c r="Q2378">
        <v>5.8151539958796003E-2</v>
      </c>
    </row>
    <row r="2379" spans="1:17" hidden="1" x14ac:dyDescent="0.3">
      <c r="A2379" t="s">
        <v>4956</v>
      </c>
      <c r="B2379" t="s">
        <v>4957</v>
      </c>
      <c r="C2379" t="str">
        <f>IFERROR(VLOOKUP(Table1[[#This Row],[Ticker]],[1]!Table2[[Symbol]:[Industry]],2,FALSE),"-")</f>
        <v>-</v>
      </c>
      <c r="D2379" t="s">
        <v>474</v>
      </c>
      <c r="E2379">
        <v>216.58886720000001</v>
      </c>
      <c r="F2379">
        <v>146.19999999999999</v>
      </c>
      <c r="G2379">
        <v>223.50119903927501</v>
      </c>
      <c r="H2379">
        <v>2.1421360592040601</v>
      </c>
      <c r="I2379">
        <v>148.111163315646</v>
      </c>
      <c r="J2379">
        <v>-0.36272563695405302</v>
      </c>
      <c r="K2379">
        <v>120.932516614287</v>
      </c>
      <c r="M2379">
        <v>52.6639468374701</v>
      </c>
      <c r="N2379">
        <v>1.16222760290556</v>
      </c>
      <c r="O2379">
        <v>9.6785225718194194</v>
      </c>
      <c r="P2379">
        <v>291.43239625167303</v>
      </c>
    </row>
    <row r="2380" spans="1:17" hidden="1" x14ac:dyDescent="0.3">
      <c r="A2380" t="s">
        <v>4958</v>
      </c>
      <c r="B2380" t="s">
        <v>4959</v>
      </c>
      <c r="C2380" t="str">
        <f>IFERROR(VLOOKUP(Table1[[#This Row],[Ticker]],[1]!Table2[[Symbol]:[Industry]],2,FALSE),"-")</f>
        <v>-</v>
      </c>
      <c r="D2380" t="s">
        <v>1351</v>
      </c>
      <c r="E2380">
        <v>216.512</v>
      </c>
      <c r="F2380">
        <v>338.3</v>
      </c>
      <c r="G2380">
        <v>1674.2007556696601</v>
      </c>
      <c r="H2380">
        <v>-4.0526673041550598</v>
      </c>
      <c r="I2380">
        <v>221.85762864762199</v>
      </c>
      <c r="J2380">
        <v>3.6405145687876801</v>
      </c>
      <c r="K2380">
        <v>305.36067638695698</v>
      </c>
      <c r="L2380">
        <v>187.449451336773</v>
      </c>
      <c r="M2380">
        <v>56.161082199793903</v>
      </c>
      <c r="N2380">
        <v>1.75874015887942</v>
      </c>
      <c r="O2380">
        <v>10.434525569021501</v>
      </c>
      <c r="P2380">
        <v>1704.2666666666601</v>
      </c>
      <c r="Q2380">
        <v>0.23783442423942699</v>
      </c>
    </row>
    <row r="2381" spans="1:17" hidden="1" x14ac:dyDescent="0.3">
      <c r="A2381" t="s">
        <v>4960</v>
      </c>
      <c r="B2381" t="s">
        <v>4961</v>
      </c>
      <c r="C2381" t="str">
        <f>IFERROR(VLOOKUP(Table1[[#This Row],[Ticker]],[1]!Table2[[Symbol]:[Industry]],2,FALSE),"-")</f>
        <v>-</v>
      </c>
      <c r="D2381" t="s">
        <v>298</v>
      </c>
      <c r="E2381">
        <v>216.34756762500001</v>
      </c>
      <c r="F2381">
        <v>136.35</v>
      </c>
      <c r="G2381">
        <v>58.523300621256901</v>
      </c>
      <c r="H2381">
        <v>12.5303713533217</v>
      </c>
      <c r="I2381">
        <v>62.432068163306901</v>
      </c>
      <c r="J2381">
        <v>9.1431082683307796</v>
      </c>
      <c r="K2381">
        <v>135.070108033503</v>
      </c>
      <c r="L2381">
        <v>109.97567255711</v>
      </c>
      <c r="M2381">
        <v>52.485402103058803</v>
      </c>
      <c r="N2381">
        <v>0.72921385149447104</v>
      </c>
      <c r="O2381">
        <v>32.086541987532001</v>
      </c>
      <c r="P2381">
        <v>127.25</v>
      </c>
      <c r="Q2381">
        <v>8.7988829874910995E-2</v>
      </c>
    </row>
    <row r="2382" spans="1:17" hidden="1" x14ac:dyDescent="0.3">
      <c r="A2382" t="s">
        <v>4962</v>
      </c>
      <c r="B2382" t="s">
        <v>4963</v>
      </c>
      <c r="C2382" t="str">
        <f>IFERROR(VLOOKUP(Table1[[#This Row],[Ticker]],[1]!Table2[[Symbol]:[Industry]],2,FALSE),"-")</f>
        <v>-</v>
      </c>
      <c r="D2382" t="s">
        <v>281</v>
      </c>
      <c r="E2382">
        <v>216.1635</v>
      </c>
      <c r="F2382">
        <v>121.1</v>
      </c>
      <c r="G2382">
        <v>-43.904402636985999</v>
      </c>
      <c r="H2382">
        <v>4.2039659018736604</v>
      </c>
      <c r="I2382">
        <v>-29.529331738730999</v>
      </c>
      <c r="J2382">
        <v>-8.4793529025174905</v>
      </c>
      <c r="K2382">
        <v>119.89542178265199</v>
      </c>
      <c r="L2382">
        <v>126.09599743941899</v>
      </c>
      <c r="M2382">
        <v>44.392846658107601</v>
      </c>
      <c r="N2382">
        <v>0.96050693421527999</v>
      </c>
      <c r="O2382">
        <v>56.069364161849698</v>
      </c>
      <c r="P2382">
        <v>34.1828254847645</v>
      </c>
    </row>
    <row r="2383" spans="1:17" hidden="1" x14ac:dyDescent="0.3">
      <c r="A2383" t="s">
        <v>4964</v>
      </c>
      <c r="B2383" t="s">
        <v>4965</v>
      </c>
      <c r="C2383" t="str">
        <f>IFERROR(VLOOKUP(Table1[[#This Row],[Ticker]],[1]!Table2[[Symbol]:[Industry]],2,FALSE),"-")</f>
        <v>-</v>
      </c>
      <c r="D2383" t="s">
        <v>54</v>
      </c>
      <c r="E2383">
        <v>216.086962</v>
      </c>
      <c r="F2383">
        <v>102.7</v>
      </c>
      <c r="G2383">
        <v>-0.63931994470036102</v>
      </c>
      <c r="H2383">
        <v>12.2146275965356</v>
      </c>
      <c r="I2383">
        <v>-12.1751818406695</v>
      </c>
      <c r="J2383">
        <v>-2.5298894203437201</v>
      </c>
      <c r="K2383">
        <v>96.538023851778405</v>
      </c>
      <c r="L2383">
        <v>90.941356596886394</v>
      </c>
      <c r="M2383">
        <v>46.863564178792601</v>
      </c>
      <c r="N2383">
        <v>2.59366976293847</v>
      </c>
      <c r="O2383">
        <v>11.976630963972701</v>
      </c>
      <c r="P2383">
        <v>47.557471264367798</v>
      </c>
      <c r="Q2383">
        <v>6.6133578114541E-2</v>
      </c>
    </row>
    <row r="2384" spans="1:17" hidden="1" x14ac:dyDescent="0.3">
      <c r="A2384" t="s">
        <v>4966</v>
      </c>
      <c r="B2384" t="s">
        <v>4967</v>
      </c>
      <c r="C2384" t="str">
        <f>IFERROR(VLOOKUP(Table1[[#This Row],[Ticker]],[1]!Table2[[Symbol]:[Industry]],2,FALSE),"-")</f>
        <v>-</v>
      </c>
      <c r="D2384" t="s">
        <v>773</v>
      </c>
      <c r="E2384">
        <v>215.99423999999999</v>
      </c>
      <c r="F2384">
        <v>146.1</v>
      </c>
      <c r="G2384">
        <v>-17.681295612384901</v>
      </c>
      <c r="H2384">
        <v>3.91419488273347</v>
      </c>
      <c r="I2384">
        <v>-7.5870232795832999</v>
      </c>
      <c r="J2384">
        <v>-8.1440175671821606</v>
      </c>
      <c r="K2384">
        <v>141.501087771866</v>
      </c>
      <c r="L2384">
        <v>139.08404280005101</v>
      </c>
      <c r="M2384">
        <v>52.3102397855723</v>
      </c>
      <c r="N2384">
        <v>1.6641562986276901</v>
      </c>
      <c r="O2384">
        <v>26.1122518822724</v>
      </c>
      <c r="P2384">
        <v>29.349269588313401</v>
      </c>
      <c r="Q2384">
        <v>8.2196634687803E-2</v>
      </c>
    </row>
    <row r="2385" spans="1:17" hidden="1" x14ac:dyDescent="0.3">
      <c r="A2385" t="s">
        <v>4968</v>
      </c>
      <c r="B2385" t="s">
        <v>4969</v>
      </c>
      <c r="C2385" t="str">
        <f>IFERROR(VLOOKUP(Table1[[#This Row],[Ticker]],[1]!Table2[[Symbol]:[Industry]],2,FALSE),"-")</f>
        <v>-</v>
      </c>
      <c r="D2385" t="s">
        <v>228</v>
      </c>
      <c r="E2385">
        <v>215.96848031299999</v>
      </c>
      <c r="F2385">
        <v>13.73</v>
      </c>
      <c r="G2385">
        <v>36.358331427242099</v>
      </c>
      <c r="H2385">
        <v>3.7454089473066601</v>
      </c>
      <c r="I2385">
        <v>3.3956669476074599</v>
      </c>
      <c r="J2385">
        <v>-10.687330110494599</v>
      </c>
      <c r="K2385">
        <v>13.7798018958895</v>
      </c>
      <c r="L2385">
        <v>12.0073833323475</v>
      </c>
      <c r="M2385">
        <v>36.9961218808984</v>
      </c>
      <c r="N2385">
        <v>1.9321598580971</v>
      </c>
      <c r="O2385">
        <v>41.660597232337899</v>
      </c>
      <c r="P2385">
        <v>100.43795620437901</v>
      </c>
      <c r="Q2385">
        <v>1.9799922977842999E-2</v>
      </c>
    </row>
    <row r="2386" spans="1:17" hidden="1" x14ac:dyDescent="0.3">
      <c r="A2386" t="s">
        <v>4970</v>
      </c>
      <c r="B2386" t="s">
        <v>4971</v>
      </c>
      <c r="C2386" t="str">
        <f>IFERROR(VLOOKUP(Table1[[#This Row],[Ticker]],[1]!Table2[[Symbol]:[Industry]],2,FALSE),"-")</f>
        <v>-</v>
      </c>
      <c r="D2386" t="s">
        <v>989</v>
      </c>
      <c r="E2386">
        <v>215.82749999999999</v>
      </c>
      <c r="F2386">
        <v>411.1</v>
      </c>
      <c r="G2386">
        <v>156.41492523993301</v>
      </c>
      <c r="H2386">
        <v>18.4262592882516</v>
      </c>
      <c r="I2386">
        <v>1.1232646457022999</v>
      </c>
      <c r="J2386">
        <v>7.2118382886736896</v>
      </c>
      <c r="K2386">
        <v>351.58402272949297</v>
      </c>
      <c r="L2386">
        <v>283.094180282146</v>
      </c>
      <c r="M2386">
        <v>68.273397795157607</v>
      </c>
      <c r="N2386">
        <v>0.50685800059831598</v>
      </c>
      <c r="O2386">
        <v>2.3230357577231602</v>
      </c>
      <c r="P2386">
        <v>257.16768027801902</v>
      </c>
      <c r="Q2386">
        <v>8.3942423536225996E-2</v>
      </c>
    </row>
    <row r="2387" spans="1:17" hidden="1" x14ac:dyDescent="0.3">
      <c r="A2387" t="s">
        <v>4972</v>
      </c>
      <c r="B2387" t="s">
        <v>4973</v>
      </c>
      <c r="C2387" t="str">
        <f>IFERROR(VLOOKUP(Table1[[#This Row],[Ticker]],[1]!Table2[[Symbol]:[Industry]],2,FALSE),"-")</f>
        <v>-</v>
      </c>
      <c r="D2387" t="s">
        <v>163</v>
      </c>
      <c r="E2387">
        <v>215.56968237999999</v>
      </c>
      <c r="F2387">
        <v>93.35</v>
      </c>
      <c r="G2387">
        <v>92.673292057163295</v>
      </c>
      <c r="H2387">
        <v>13.888907938687501</v>
      </c>
      <c r="I2387">
        <v>44.036034777853601</v>
      </c>
      <c r="J2387">
        <v>-3.1989491942469401</v>
      </c>
      <c r="K2387">
        <v>84.650635912103397</v>
      </c>
      <c r="L2387">
        <v>67.906236635448096</v>
      </c>
      <c r="M2387">
        <v>57.524930043690198</v>
      </c>
      <c r="N2387">
        <v>0.87955485361760499</v>
      </c>
      <c r="O2387">
        <v>6.0310658810926698</v>
      </c>
      <c r="P2387">
        <v>122.739203054163</v>
      </c>
      <c r="Q2387">
        <v>0.168129309985215</v>
      </c>
    </row>
    <row r="2388" spans="1:17" hidden="1" x14ac:dyDescent="0.3">
      <c r="A2388" t="s">
        <v>4974</v>
      </c>
      <c r="B2388" t="s">
        <v>4975</v>
      </c>
      <c r="C2388" t="str">
        <f>IFERROR(VLOOKUP(Table1[[#This Row],[Ticker]],[1]!Table2[[Symbol]:[Industry]],2,FALSE),"-")</f>
        <v>-</v>
      </c>
      <c r="D2388" t="s">
        <v>365</v>
      </c>
      <c r="E2388">
        <v>215.50827699999999</v>
      </c>
      <c r="F2388">
        <v>73.209999999999994</v>
      </c>
      <c r="G2388">
        <v>20.7270859134013</v>
      </c>
      <c r="H2388">
        <v>-9.7645730349492794</v>
      </c>
      <c r="I2388">
        <v>-11.771599049839001</v>
      </c>
      <c r="J2388">
        <v>-4.0544481462235398</v>
      </c>
      <c r="K2388">
        <v>78.522688680888294</v>
      </c>
      <c r="L2388">
        <v>73.863566301412504</v>
      </c>
      <c r="M2388">
        <v>41.337825686076201</v>
      </c>
      <c r="N2388">
        <v>0.59215037882002397</v>
      </c>
      <c r="O2388">
        <v>32.973637481218397</v>
      </c>
      <c r="P2388">
        <v>61.611479028697502</v>
      </c>
      <c r="Q2388">
        <v>3.6608729610427E-2</v>
      </c>
    </row>
    <row r="2389" spans="1:17" hidden="1" x14ac:dyDescent="0.3">
      <c r="A2389" t="s">
        <v>4976</v>
      </c>
      <c r="B2389" t="s">
        <v>4977</v>
      </c>
      <c r="C2389" t="str">
        <f>IFERROR(VLOOKUP(Table1[[#This Row],[Ticker]],[1]!Table2[[Symbol]:[Industry]],2,FALSE),"-")</f>
        <v>-</v>
      </c>
      <c r="D2389" t="s">
        <v>101</v>
      </c>
      <c r="E2389">
        <v>215.18691208000001</v>
      </c>
      <c r="F2389">
        <v>162.19999999999999</v>
      </c>
      <c r="G2389">
        <v>37.047214904503797</v>
      </c>
      <c r="H2389">
        <v>-2.2393347963299202</v>
      </c>
      <c r="I2389">
        <v>-13.451062801794601</v>
      </c>
      <c r="J2389">
        <v>-7.7687525027393498</v>
      </c>
      <c r="K2389">
        <v>172.61911909429401</v>
      </c>
      <c r="L2389">
        <v>152.31607270977901</v>
      </c>
      <c r="M2389">
        <v>36.289636797417899</v>
      </c>
      <c r="N2389">
        <v>0.55545956805625296</v>
      </c>
      <c r="O2389">
        <v>61.405672009864297</v>
      </c>
      <c r="P2389">
        <v>133.213515456506</v>
      </c>
      <c r="Q2389">
        <v>0.12314659128457001</v>
      </c>
    </row>
    <row r="2390" spans="1:17" hidden="1" x14ac:dyDescent="0.3">
      <c r="A2390" t="s">
        <v>4978</v>
      </c>
      <c r="B2390" t="s">
        <v>4979</v>
      </c>
      <c r="C2390" t="str">
        <f>IFERROR(VLOOKUP(Table1[[#This Row],[Ticker]],[1]!Table2[[Symbol]:[Industry]],2,FALSE),"-")</f>
        <v>-</v>
      </c>
      <c r="D2390" t="s">
        <v>357</v>
      </c>
      <c r="E2390">
        <v>214.503494375</v>
      </c>
      <c r="F2390">
        <v>46.55</v>
      </c>
      <c r="G2390">
        <v>-28.1080939157556</v>
      </c>
      <c r="H2390">
        <v>-11.7319527939128</v>
      </c>
      <c r="I2390">
        <v>2.5369848096922598</v>
      </c>
      <c r="J2390">
        <v>4.4536609738925899</v>
      </c>
      <c r="K2390">
        <v>46.400633615868401</v>
      </c>
      <c r="L2390">
        <v>43.321020435802701</v>
      </c>
      <c r="M2390">
        <v>50.120124450922297</v>
      </c>
      <c r="N2390">
        <v>0.39793620226705401</v>
      </c>
      <c r="O2390">
        <v>39.471243042671603</v>
      </c>
      <c r="P2390">
        <v>42.886597938144298</v>
      </c>
      <c r="Q2390">
        <v>6.4058267825056997E-2</v>
      </c>
    </row>
    <row r="2391" spans="1:17" hidden="1" x14ac:dyDescent="0.3">
      <c r="A2391" t="s">
        <v>4980</v>
      </c>
      <c r="B2391" t="s">
        <v>4981</v>
      </c>
      <c r="C2391" t="str">
        <f>IFERROR(VLOOKUP(Table1[[#This Row],[Ticker]],[1]!Table2[[Symbol]:[Industry]],2,FALSE),"-")</f>
        <v>-</v>
      </c>
      <c r="D2391" t="s">
        <v>573</v>
      </c>
      <c r="E2391">
        <v>214.30734000000001</v>
      </c>
      <c r="F2391">
        <v>88.63</v>
      </c>
      <c r="G2391">
        <v>-34.504131399887299</v>
      </c>
      <c r="H2391">
        <v>4.67826217218028</v>
      </c>
      <c r="I2391">
        <v>-25.5970321360189</v>
      </c>
      <c r="J2391">
        <v>-0.86269183317098996</v>
      </c>
      <c r="K2391">
        <v>84.216202478147807</v>
      </c>
      <c r="L2391">
        <v>89.664997373961</v>
      </c>
      <c r="M2391">
        <v>71.108097452523495</v>
      </c>
      <c r="N2391">
        <v>1.1650027539032499</v>
      </c>
      <c r="O2391">
        <v>34.830192936928803</v>
      </c>
      <c r="P2391">
        <v>30.338235294117599</v>
      </c>
      <c r="Q2391">
        <v>-8.1916168895899994E-3</v>
      </c>
    </row>
    <row r="2392" spans="1:17" hidden="1" x14ac:dyDescent="0.3">
      <c r="A2392" t="s">
        <v>4982</v>
      </c>
      <c r="B2392" t="s">
        <v>4983</v>
      </c>
      <c r="C2392" t="str">
        <f>IFERROR(VLOOKUP(Table1[[#This Row],[Ticker]],[1]!Table2[[Symbol]:[Industry]],2,FALSE),"-")</f>
        <v>-</v>
      </c>
      <c r="D2392" t="s">
        <v>46</v>
      </c>
      <c r="E2392">
        <v>213.98994089199999</v>
      </c>
      <c r="F2392">
        <v>134.68</v>
      </c>
      <c r="G2392">
        <v>101.94097961454101</v>
      </c>
      <c r="H2392">
        <v>6.3432745791281597</v>
      </c>
      <c r="I2392">
        <v>-8.1916927159146002</v>
      </c>
      <c r="J2392">
        <v>-15.0419231380356</v>
      </c>
      <c r="K2392">
        <v>128.52625952363701</v>
      </c>
      <c r="L2392">
        <v>103.973554402012</v>
      </c>
      <c r="M2392">
        <v>43.4556991077663</v>
      </c>
      <c r="N2392">
        <v>1.60503781487251</v>
      </c>
      <c r="O2392">
        <v>16.2384912384912</v>
      </c>
      <c r="P2392">
        <v>143.324299909665</v>
      </c>
      <c r="Q2392">
        <v>5.4470429549842998E-2</v>
      </c>
    </row>
    <row r="2393" spans="1:17" hidden="1" x14ac:dyDescent="0.3">
      <c r="A2393" t="s">
        <v>4984</v>
      </c>
      <c r="B2393" t="s">
        <v>4985</v>
      </c>
      <c r="C2393" t="str">
        <f>IFERROR(VLOOKUP(Table1[[#This Row],[Ticker]],[1]!Table2[[Symbol]:[Industry]],2,FALSE),"-")</f>
        <v>-</v>
      </c>
      <c r="E2393">
        <v>213.36099400000001</v>
      </c>
      <c r="F2393">
        <v>91.96</v>
      </c>
      <c r="G2393">
        <v>1628.25148862059</v>
      </c>
      <c r="H2393">
        <v>46.117468127515203</v>
      </c>
      <c r="I2393">
        <v>1409.5562910356</v>
      </c>
      <c r="J2393">
        <v>9.2965206574177603</v>
      </c>
      <c r="K2393">
        <v>62.156513885929101</v>
      </c>
      <c r="M2393">
        <v>99.999995735089499</v>
      </c>
      <c r="N2393">
        <v>8.1645374437281107E-2</v>
      </c>
      <c r="O2393">
        <v>0</v>
      </c>
      <c r="P2393">
        <v>1658.3173996175899</v>
      </c>
    </row>
    <row r="2394" spans="1:17" hidden="1" x14ac:dyDescent="0.3">
      <c r="A2394" t="s">
        <v>4986</v>
      </c>
      <c r="B2394" t="s">
        <v>4987</v>
      </c>
      <c r="C2394" t="str">
        <f>IFERROR(VLOOKUP(Table1[[#This Row],[Ticker]],[1]!Table2[[Symbol]:[Industry]],2,FALSE),"-")</f>
        <v>-</v>
      </c>
      <c r="D2394" t="s">
        <v>1537</v>
      </c>
      <c r="E2394">
        <v>212.91409684999999</v>
      </c>
      <c r="F2394">
        <v>193.55</v>
      </c>
      <c r="G2394">
        <v>3.5469471441597098</v>
      </c>
      <c r="H2394">
        <v>1.6162409185391</v>
      </c>
      <c r="I2394">
        <v>-18.384159709728099</v>
      </c>
      <c r="J2394">
        <v>-5.9724430075478896</v>
      </c>
      <c r="K2394">
        <v>186.709082375756</v>
      </c>
      <c r="L2394">
        <v>179.476849269192</v>
      </c>
      <c r="M2394">
        <v>58.161755880081998</v>
      </c>
      <c r="N2394">
        <v>1.05475953819099</v>
      </c>
      <c r="O2394">
        <v>31.2322397313355</v>
      </c>
      <c r="P2394">
        <v>41.277372262773703</v>
      </c>
      <c r="Q2394">
        <v>2.9605563109188E-2</v>
      </c>
    </row>
    <row r="2395" spans="1:17" hidden="1" x14ac:dyDescent="0.3">
      <c r="A2395" t="s">
        <v>4988</v>
      </c>
      <c r="B2395" t="s">
        <v>4989</v>
      </c>
      <c r="C2395" t="str">
        <f>IFERROR(VLOOKUP(Table1[[#This Row],[Ticker]],[1]!Table2[[Symbol]:[Industry]],2,FALSE),"-")</f>
        <v>-</v>
      </c>
      <c r="D2395" t="s">
        <v>2701</v>
      </c>
      <c r="E2395">
        <v>212.65199999999999</v>
      </c>
      <c r="F2395">
        <v>85.92</v>
      </c>
      <c r="G2395">
        <v>83.931598342974695</v>
      </c>
      <c r="H2395">
        <v>-16.1208022073561</v>
      </c>
      <c r="I2395">
        <v>36.180508915368399</v>
      </c>
      <c r="J2395">
        <v>-13.951136554184</v>
      </c>
      <c r="K2395">
        <v>82.200580310224197</v>
      </c>
      <c r="L2395">
        <v>65.900479110783394</v>
      </c>
      <c r="M2395">
        <v>43.842893353986902</v>
      </c>
      <c r="N2395">
        <v>0.40126627989661001</v>
      </c>
      <c r="O2395">
        <v>28.549813780260699</v>
      </c>
      <c r="P2395">
        <v>138.666666666666</v>
      </c>
      <c r="Q2395">
        <v>0.14879756446755699</v>
      </c>
    </row>
    <row r="2396" spans="1:17" hidden="1" x14ac:dyDescent="0.3">
      <c r="A2396" t="s">
        <v>4990</v>
      </c>
      <c r="B2396" t="s">
        <v>4991</v>
      </c>
      <c r="C2396" t="str">
        <f>IFERROR(VLOOKUP(Table1[[#This Row],[Ticker]],[1]!Table2[[Symbol]:[Industry]],2,FALSE),"-")</f>
        <v>-</v>
      </c>
      <c r="D2396" t="s">
        <v>46</v>
      </c>
      <c r="E2396">
        <v>212.49999</v>
      </c>
      <c r="F2396">
        <v>276</v>
      </c>
      <c r="G2396">
        <v>-7.8067747843757198</v>
      </c>
      <c r="H2396">
        <v>-6.9594924893409198</v>
      </c>
      <c r="I2396">
        <v>8.1454828793646303</v>
      </c>
      <c r="J2396">
        <v>-4.6433740665386498</v>
      </c>
      <c r="K2396">
        <v>281.45618798266798</v>
      </c>
      <c r="L2396">
        <v>256.226834713242</v>
      </c>
      <c r="M2396">
        <v>35.739139883539401</v>
      </c>
      <c r="N2396">
        <v>0.47774746262141199</v>
      </c>
      <c r="O2396">
        <v>22.826086956521699</v>
      </c>
      <c r="P2396">
        <v>32.310642377756402</v>
      </c>
    </row>
    <row r="2397" spans="1:17" hidden="1" x14ac:dyDescent="0.3">
      <c r="A2397" t="s">
        <v>4992</v>
      </c>
      <c r="B2397" t="s">
        <v>4993</v>
      </c>
      <c r="C2397" t="str">
        <f>IFERROR(VLOOKUP(Table1[[#This Row],[Ticker]],[1]!Table2[[Symbol]:[Industry]],2,FALSE),"-")</f>
        <v>-</v>
      </c>
      <c r="D2397" t="s">
        <v>1852</v>
      </c>
      <c r="E2397">
        <v>211.395091622</v>
      </c>
      <c r="F2397">
        <v>82.94</v>
      </c>
      <c r="G2397">
        <v>69.982328269762803</v>
      </c>
      <c r="H2397">
        <v>-5.28073975778939</v>
      </c>
      <c r="I2397">
        <v>55.309160591245401</v>
      </c>
      <c r="J2397">
        <v>-10.0500476848911</v>
      </c>
      <c r="K2397">
        <v>79.188993618313503</v>
      </c>
      <c r="L2397">
        <v>59.0593838422676</v>
      </c>
      <c r="M2397">
        <v>31.559735901411599</v>
      </c>
      <c r="N2397">
        <v>0.33046186509624398</v>
      </c>
      <c r="O2397">
        <v>23.221605980226599</v>
      </c>
      <c r="P2397">
        <v>151.333333333333</v>
      </c>
      <c r="Q2397">
        <v>0.100997940183518</v>
      </c>
    </row>
    <row r="2398" spans="1:17" hidden="1" x14ac:dyDescent="0.3">
      <c r="A2398" t="s">
        <v>4994</v>
      </c>
      <c r="B2398" t="s">
        <v>4995</v>
      </c>
      <c r="C2398" t="str">
        <f>IFERROR(VLOOKUP(Table1[[#This Row],[Ticker]],[1]!Table2[[Symbol]:[Industry]],2,FALSE),"-")</f>
        <v>-</v>
      </c>
      <c r="D2398" t="s">
        <v>357</v>
      </c>
      <c r="E2398">
        <v>211.20125235999899</v>
      </c>
      <c r="F2398">
        <v>524.29999999999995</v>
      </c>
      <c r="G2398">
        <v>-17.579320136669899</v>
      </c>
      <c r="H2398">
        <v>1.5020119139152801</v>
      </c>
      <c r="I2398">
        <v>-7.8901249752212399</v>
      </c>
      <c r="J2398">
        <v>-0.69315761632220796</v>
      </c>
      <c r="K2398">
        <v>493.92673263803698</v>
      </c>
      <c r="L2398">
        <v>496.40557108707901</v>
      </c>
      <c r="M2398">
        <v>63.850113839574497</v>
      </c>
      <c r="N2398">
        <v>1.05432230107554</v>
      </c>
      <c r="O2398">
        <v>32.176234979973302</v>
      </c>
      <c r="P2398">
        <v>21.9444121409466</v>
      </c>
    </row>
    <row r="2399" spans="1:17" hidden="1" x14ac:dyDescent="0.3">
      <c r="A2399" t="s">
        <v>4996</v>
      </c>
      <c r="B2399" t="s">
        <v>4997</v>
      </c>
      <c r="C2399" t="str">
        <f>IFERROR(VLOOKUP(Table1[[#This Row],[Ticker]],[1]!Table2[[Symbol]:[Industry]],2,FALSE),"-")</f>
        <v>-</v>
      </c>
      <c r="D2399" t="s">
        <v>1518</v>
      </c>
      <c r="E2399">
        <v>211.134985024</v>
      </c>
      <c r="F2399">
        <v>132.72999999999999</v>
      </c>
      <c r="G2399">
        <v>61.643878718601499</v>
      </c>
      <c r="H2399">
        <v>-3.64311377337678</v>
      </c>
      <c r="I2399">
        <v>5.1165371321744404</v>
      </c>
      <c r="J2399">
        <v>-5.1782084387650098</v>
      </c>
      <c r="K2399">
        <v>133.009742391316</v>
      </c>
      <c r="L2399">
        <v>112.810241258866</v>
      </c>
      <c r="M2399">
        <v>37.778723318871997</v>
      </c>
      <c r="N2399">
        <v>0.37440418070243697</v>
      </c>
      <c r="O2399">
        <v>21.5324342650493</v>
      </c>
      <c r="P2399">
        <v>111.11679989200999</v>
      </c>
      <c r="Q2399">
        <v>9.2535846779224995E-2</v>
      </c>
    </row>
    <row r="2400" spans="1:17" hidden="1" x14ac:dyDescent="0.3">
      <c r="A2400" t="s">
        <v>4998</v>
      </c>
      <c r="B2400" t="s">
        <v>4999</v>
      </c>
      <c r="C2400" t="str">
        <f>IFERROR(VLOOKUP(Table1[[#This Row],[Ticker]],[1]!Table2[[Symbol]:[Industry]],2,FALSE),"-")</f>
        <v>-</v>
      </c>
      <c r="D2400" t="s">
        <v>298</v>
      </c>
      <c r="E2400">
        <v>211.01501030399999</v>
      </c>
      <c r="F2400">
        <v>46.34</v>
      </c>
      <c r="G2400">
        <v>-41.916776509650099</v>
      </c>
      <c r="H2400">
        <v>-21.0627320949541</v>
      </c>
      <c r="I2400">
        <v>-40.621832536456701</v>
      </c>
      <c r="J2400">
        <v>-2.4332020396126901</v>
      </c>
      <c r="K2400">
        <v>52.179253280278601</v>
      </c>
      <c r="L2400">
        <v>56.974882574822402</v>
      </c>
      <c r="M2400">
        <v>23.737487636048201</v>
      </c>
      <c r="N2400">
        <v>0.78701264828534401</v>
      </c>
      <c r="O2400">
        <v>115.14889943892901</v>
      </c>
      <c r="P2400">
        <v>4.3693693693693803</v>
      </c>
      <c r="Q2400">
        <v>8.5771018421089001E-2</v>
      </c>
    </row>
    <row r="2401" spans="1:17" hidden="1" x14ac:dyDescent="0.3">
      <c r="A2401" t="s">
        <v>5000</v>
      </c>
      <c r="B2401" t="s">
        <v>5001</v>
      </c>
      <c r="C2401" t="str">
        <f>IFERROR(VLOOKUP(Table1[[#This Row],[Ticker]],[1]!Table2[[Symbol]:[Industry]],2,FALSE),"-")</f>
        <v>-</v>
      </c>
      <c r="D2401" t="s">
        <v>405</v>
      </c>
      <c r="E2401">
        <v>210.07879004</v>
      </c>
      <c r="F2401">
        <v>175.4</v>
      </c>
      <c r="G2401">
        <v>220.73408900299901</v>
      </c>
      <c r="H2401">
        <v>-7.2533772923987598</v>
      </c>
      <c r="I2401">
        <v>98.492417082975905</v>
      </c>
      <c r="J2401">
        <v>-1.07194549511008</v>
      </c>
      <c r="K2401">
        <v>162.01790331850501</v>
      </c>
      <c r="L2401">
        <v>117.396827452016</v>
      </c>
      <c r="M2401">
        <v>25.137027132701299</v>
      </c>
      <c r="N2401">
        <v>5.7281553398058203E-2</v>
      </c>
      <c r="O2401">
        <v>5.2451539338654403</v>
      </c>
      <c r="P2401">
        <v>250.8</v>
      </c>
    </row>
    <row r="2402" spans="1:17" hidden="1" x14ac:dyDescent="0.3">
      <c r="A2402" t="s">
        <v>5002</v>
      </c>
      <c r="B2402" t="s">
        <v>5003</v>
      </c>
      <c r="C2402" t="str">
        <f>IFERROR(VLOOKUP(Table1[[#This Row],[Ticker]],[1]!Table2[[Symbol]:[Industry]],2,FALSE),"-")</f>
        <v>-</v>
      </c>
      <c r="D2402" t="s">
        <v>281</v>
      </c>
      <c r="E2402">
        <v>210.05600000000001</v>
      </c>
      <c r="F2402">
        <v>310</v>
      </c>
      <c r="G2402">
        <v>70.646293599956607</v>
      </c>
      <c r="H2402">
        <v>100.37278727645101</v>
      </c>
      <c r="I2402">
        <v>56.577607317365</v>
      </c>
      <c r="J2402">
        <v>7.0386367092106701</v>
      </c>
      <c r="K2402">
        <v>189.43060292304099</v>
      </c>
      <c r="L2402">
        <v>157.08124999999899</v>
      </c>
      <c r="M2402">
        <v>90.374812877966605</v>
      </c>
      <c r="N2402">
        <v>2.3338068181818099</v>
      </c>
      <c r="O2402">
        <v>0</v>
      </c>
      <c r="P2402">
        <v>179.279279279279</v>
      </c>
    </row>
    <row r="2403" spans="1:17" hidden="1" x14ac:dyDescent="0.3">
      <c r="A2403" t="s">
        <v>5004</v>
      </c>
      <c r="B2403" t="s">
        <v>5005</v>
      </c>
      <c r="C2403" t="str">
        <f>IFERROR(VLOOKUP(Table1[[#This Row],[Ticker]],[1]!Table2[[Symbol]:[Industry]],2,FALSE),"-")</f>
        <v>-</v>
      </c>
      <c r="D2403" t="s">
        <v>40</v>
      </c>
      <c r="E2403">
        <v>209.63769124999999</v>
      </c>
      <c r="F2403">
        <v>94.75</v>
      </c>
      <c r="G2403">
        <v>-49.496183105843798</v>
      </c>
      <c r="H2403">
        <v>4.4719443870295699</v>
      </c>
      <c r="I2403">
        <v>-32.3905373646258</v>
      </c>
      <c r="J2403">
        <v>-4.6252449874958597</v>
      </c>
      <c r="K2403">
        <v>95.095203624510702</v>
      </c>
      <c r="M2403">
        <v>50.165194445260397</v>
      </c>
      <c r="N2403">
        <v>1.41946799181525</v>
      </c>
      <c r="O2403">
        <v>30.2902374670184</v>
      </c>
      <c r="P2403">
        <v>18.2896379525593</v>
      </c>
    </row>
    <row r="2404" spans="1:17" hidden="1" x14ac:dyDescent="0.3">
      <c r="A2404" t="s">
        <v>5006</v>
      </c>
      <c r="B2404" t="s">
        <v>5007</v>
      </c>
      <c r="C2404" t="str">
        <f>IFERROR(VLOOKUP(Table1[[#This Row],[Ticker]],[1]!Table2[[Symbol]:[Industry]],2,FALSE),"-")</f>
        <v>-</v>
      </c>
      <c r="D2404" t="s">
        <v>54</v>
      </c>
      <c r="E2404">
        <v>209.3285798</v>
      </c>
      <c r="F2404">
        <v>132.25</v>
      </c>
      <c r="G2404">
        <v>-4.4723687367913803</v>
      </c>
      <c r="H2404">
        <v>13.6022315644611</v>
      </c>
      <c r="I2404">
        <v>-4.6474069429240403</v>
      </c>
      <c r="J2404">
        <v>-5.7083023223140303</v>
      </c>
      <c r="K2404">
        <v>116.86415299860199</v>
      </c>
      <c r="L2404">
        <v>109.312415033812</v>
      </c>
      <c r="M2404">
        <v>59.892768290959097</v>
      </c>
      <c r="N2404">
        <v>2.2304189688060601</v>
      </c>
      <c r="O2404">
        <v>9.6332703213610706</v>
      </c>
      <c r="P2404">
        <v>45.649779735682799</v>
      </c>
      <c r="Q2404">
        <v>-4.5203709451038E-2</v>
      </c>
    </row>
    <row r="2405" spans="1:17" hidden="1" x14ac:dyDescent="0.3">
      <c r="A2405" t="s">
        <v>5008</v>
      </c>
      <c r="B2405" t="s">
        <v>5009</v>
      </c>
      <c r="C2405" t="str">
        <f>IFERROR(VLOOKUP(Table1[[#This Row],[Ticker]],[1]!Table2[[Symbol]:[Industry]],2,FALSE),"-")</f>
        <v>-</v>
      </c>
      <c r="D2405" t="s">
        <v>21</v>
      </c>
      <c r="E2405">
        <v>208.78855837999899</v>
      </c>
      <c r="F2405">
        <v>12.82</v>
      </c>
      <c r="G2405">
        <v>-57.636532465926798</v>
      </c>
      <c r="H2405">
        <v>-10.1448143821909</v>
      </c>
      <c r="I2405">
        <v>-12.015383366018501</v>
      </c>
      <c r="J2405">
        <v>-9.6939057014475907</v>
      </c>
      <c r="K2405">
        <v>13.160126192818099</v>
      </c>
      <c r="L2405">
        <v>13.4271424118173</v>
      </c>
      <c r="M2405">
        <v>46.840637430045199</v>
      </c>
      <c r="N2405">
        <v>0.41856891245063299</v>
      </c>
      <c r="O2405">
        <v>38.065522620904801</v>
      </c>
      <c r="P2405">
        <v>30.152284263959299</v>
      </c>
    </row>
    <row r="2406" spans="1:17" hidden="1" x14ac:dyDescent="0.3">
      <c r="A2406" t="s">
        <v>5010</v>
      </c>
      <c r="B2406" t="s">
        <v>5011</v>
      </c>
      <c r="C2406" t="str">
        <f>IFERROR(VLOOKUP(Table1[[#This Row],[Ticker]],[1]!Table2[[Symbol]:[Industry]],2,FALSE),"-")</f>
        <v>-</v>
      </c>
      <c r="D2406" t="s">
        <v>127</v>
      </c>
      <c r="E2406">
        <v>208.75014899999999</v>
      </c>
      <c r="F2406">
        <v>290</v>
      </c>
      <c r="G2406">
        <v>369.93408900299897</v>
      </c>
      <c r="H2406">
        <v>25.751737923541999</v>
      </c>
      <c r="I2406">
        <v>122.047838471932</v>
      </c>
      <c r="J2406">
        <v>5.4860389435709198</v>
      </c>
      <c r="K2406">
        <v>234.43482414181199</v>
      </c>
      <c r="L2406">
        <v>164.36905343306</v>
      </c>
      <c r="M2406">
        <v>76.088153374557095</v>
      </c>
      <c r="N2406">
        <v>0.91093866171527504</v>
      </c>
      <c r="O2406">
        <v>5.4482758620689697</v>
      </c>
      <c r="P2406">
        <v>523.65591397849403</v>
      </c>
      <c r="Q2406">
        <v>0.14868604044285599</v>
      </c>
    </row>
    <row r="2407" spans="1:17" hidden="1" x14ac:dyDescent="0.3">
      <c r="A2407" t="s">
        <v>5012</v>
      </c>
      <c r="B2407" t="s">
        <v>5013</v>
      </c>
      <c r="C2407" t="str">
        <f>IFERROR(VLOOKUP(Table1[[#This Row],[Ticker]],[1]!Table2[[Symbol]:[Industry]],2,FALSE),"-")</f>
        <v>-</v>
      </c>
      <c r="D2407" t="s">
        <v>180</v>
      </c>
      <c r="E2407">
        <v>208.4</v>
      </c>
      <c r="F2407">
        <v>26.05</v>
      </c>
      <c r="G2407">
        <v>61.478206650058503</v>
      </c>
      <c r="H2407">
        <v>-1.1732203290979499</v>
      </c>
      <c r="I2407">
        <v>5.4919125996383003E-2</v>
      </c>
      <c r="J2407">
        <v>-11.280138913511699</v>
      </c>
      <c r="K2407">
        <v>25.637764593792401</v>
      </c>
      <c r="L2407">
        <v>21.700422450448801</v>
      </c>
      <c r="M2407">
        <v>39.044862454598601</v>
      </c>
      <c r="N2407">
        <v>1.1668744468561101</v>
      </c>
      <c r="O2407">
        <v>20.153550863723598</v>
      </c>
      <c r="P2407">
        <v>122.64957264957199</v>
      </c>
      <c r="Q2407">
        <v>8.6587183907392007E-2</v>
      </c>
    </row>
    <row r="2408" spans="1:17" hidden="1" x14ac:dyDescent="0.3">
      <c r="A2408" t="s">
        <v>5014</v>
      </c>
      <c r="B2408" t="s">
        <v>5015</v>
      </c>
      <c r="C2408" t="str">
        <f>IFERROR(VLOOKUP(Table1[[#This Row],[Ticker]],[1]!Table2[[Symbol]:[Industry]],2,FALSE),"-")</f>
        <v>-</v>
      </c>
      <c r="D2408" t="s">
        <v>204</v>
      </c>
      <c r="E2408">
        <v>207.94995299999999</v>
      </c>
      <c r="F2408">
        <v>114.7</v>
      </c>
      <c r="G2408">
        <v>-44.148308000745601</v>
      </c>
      <c r="H2408">
        <v>-0.50092116368509099</v>
      </c>
      <c r="I2408">
        <v>-15.756875425273799</v>
      </c>
      <c r="J2408">
        <v>4.7771111086635001</v>
      </c>
      <c r="K2408">
        <v>107.64709468281301</v>
      </c>
      <c r="L2408">
        <v>109.28264341438</v>
      </c>
      <c r="M2408">
        <v>76.225007410687397</v>
      </c>
      <c r="N2408">
        <v>0.71419228253760603</v>
      </c>
      <c r="O2408">
        <v>45.422842197035699</v>
      </c>
      <c r="P2408">
        <v>27.870680044593001</v>
      </c>
      <c r="Q2408">
        <v>5.5764038015143999E-2</v>
      </c>
    </row>
    <row r="2409" spans="1:17" hidden="1" x14ac:dyDescent="0.3">
      <c r="A2409" t="s">
        <v>5016</v>
      </c>
      <c r="B2409" t="s">
        <v>5017</v>
      </c>
      <c r="C2409" t="str">
        <f>IFERROR(VLOOKUP(Table1[[#This Row],[Ticker]],[1]!Table2[[Symbol]:[Industry]],2,FALSE),"-")</f>
        <v>-</v>
      </c>
      <c r="D2409" t="s">
        <v>3399</v>
      </c>
      <c r="E2409">
        <v>207.69983999999999</v>
      </c>
      <c r="F2409">
        <v>202.2</v>
      </c>
      <c r="G2409">
        <v>-20.4167881899827</v>
      </c>
      <c r="H2409">
        <v>16.742387374683499</v>
      </c>
      <c r="I2409">
        <v>-5.4356707330490499</v>
      </c>
      <c r="J2409">
        <v>22.7336100604454</v>
      </c>
      <c r="K2409">
        <v>186.475458444418</v>
      </c>
      <c r="L2409">
        <v>181.023435531372</v>
      </c>
      <c r="M2409">
        <v>51.918335287342103</v>
      </c>
      <c r="N2409">
        <v>2.0959826998253299</v>
      </c>
      <c r="O2409">
        <v>32.987141444114698</v>
      </c>
      <c r="P2409">
        <v>40.4166666666666</v>
      </c>
    </row>
    <row r="2410" spans="1:17" hidden="1" x14ac:dyDescent="0.3">
      <c r="A2410" t="s">
        <v>5018</v>
      </c>
      <c r="B2410" t="s">
        <v>5019</v>
      </c>
      <c r="C2410" t="str">
        <f>IFERROR(VLOOKUP(Table1[[#This Row],[Ticker]],[1]!Table2[[Symbol]:[Industry]],2,FALSE),"-")</f>
        <v>-</v>
      </c>
      <c r="D2410" t="s">
        <v>21</v>
      </c>
      <c r="E2410">
        <v>207.157546731</v>
      </c>
      <c r="F2410">
        <v>107.61</v>
      </c>
      <c r="G2410">
        <v>53.882806951717598</v>
      </c>
      <c r="H2410">
        <v>-7.3301634432987903</v>
      </c>
      <c r="I2410">
        <v>-16.5355340729866</v>
      </c>
      <c r="J2410">
        <v>9.5879529820472698</v>
      </c>
      <c r="K2410">
        <v>107.974431023911</v>
      </c>
      <c r="L2410">
        <v>94.942697121765903</v>
      </c>
      <c r="M2410">
        <v>55.5716998298522</v>
      </c>
      <c r="N2410">
        <v>0.25838086709763902</v>
      </c>
      <c r="O2410">
        <v>37.161973794257001</v>
      </c>
      <c r="P2410">
        <v>95.654545454545399</v>
      </c>
      <c r="Q2410">
        <v>7.1024453802891005E-2</v>
      </c>
    </row>
    <row r="2411" spans="1:17" hidden="1" x14ac:dyDescent="0.3">
      <c r="A2411" t="s">
        <v>5020</v>
      </c>
      <c r="B2411" t="s">
        <v>5021</v>
      </c>
      <c r="C2411" t="str">
        <f>IFERROR(VLOOKUP(Table1[[#This Row],[Ticker]],[1]!Table2[[Symbol]:[Industry]],2,FALSE),"-")</f>
        <v>-</v>
      </c>
      <c r="D2411" t="s">
        <v>627</v>
      </c>
      <c r="E2411">
        <v>207.134673281</v>
      </c>
      <c r="F2411">
        <v>130.61000000000001</v>
      </c>
      <c r="G2411">
        <v>13.461561530472199</v>
      </c>
      <c r="H2411">
        <v>9.7273469057034596</v>
      </c>
      <c r="I2411">
        <v>7.8630464925987802</v>
      </c>
      <c r="J2411">
        <v>-7.0260901159213596</v>
      </c>
      <c r="K2411">
        <v>126.28325045550601</v>
      </c>
      <c r="L2411">
        <v>117.88166286236699</v>
      </c>
      <c r="M2411">
        <v>44.443378889029098</v>
      </c>
      <c r="N2411">
        <v>0.57957114170274604</v>
      </c>
      <c r="O2411">
        <v>24.025725442155998</v>
      </c>
      <c r="P2411">
        <v>52.760233918128598</v>
      </c>
      <c r="Q2411">
        <v>8.8848536824131005E-2</v>
      </c>
    </row>
    <row r="2412" spans="1:17" hidden="1" x14ac:dyDescent="0.3">
      <c r="A2412" t="s">
        <v>5022</v>
      </c>
      <c r="B2412" t="s">
        <v>5023</v>
      </c>
      <c r="C2412" t="str">
        <f>IFERROR(VLOOKUP(Table1[[#This Row],[Ticker]],[1]!Table2[[Symbol]:[Industry]],2,FALSE),"-")</f>
        <v>-</v>
      </c>
      <c r="D2412" t="s">
        <v>127</v>
      </c>
      <c r="E2412">
        <v>207.11160528799999</v>
      </c>
      <c r="F2412">
        <v>22.96</v>
      </c>
      <c r="G2412">
        <v>130.25154932045999</v>
      </c>
      <c r="H2412">
        <v>26.1628037857541</v>
      </c>
      <c r="I2412">
        <v>21.5447142404097</v>
      </c>
      <c r="J2412">
        <v>2.5477666723561199</v>
      </c>
      <c r="K2412">
        <v>19.626715824311901</v>
      </c>
      <c r="L2412">
        <v>15.7133148036471</v>
      </c>
      <c r="M2412">
        <v>52.027643987259097</v>
      </c>
      <c r="N2412">
        <v>1.2267530981656201</v>
      </c>
      <c r="O2412">
        <v>13.283972125435501</v>
      </c>
      <c r="P2412">
        <v>166.048667439165</v>
      </c>
      <c r="Q2412">
        <v>6.4542740629855003E-2</v>
      </c>
    </row>
    <row r="2413" spans="1:17" hidden="1" x14ac:dyDescent="0.3">
      <c r="A2413" t="s">
        <v>5024</v>
      </c>
      <c r="B2413" t="s">
        <v>5025</v>
      </c>
      <c r="C2413" t="str">
        <f>IFERROR(VLOOKUP(Table1[[#This Row],[Ticker]],[1]!Table2[[Symbol]:[Industry]],2,FALSE),"-")</f>
        <v>-</v>
      </c>
      <c r="D2413" t="s">
        <v>257</v>
      </c>
      <c r="E2413">
        <v>206.92143729599999</v>
      </c>
      <c r="F2413">
        <v>175.66</v>
      </c>
      <c r="G2413">
        <v>121.776382909809</v>
      </c>
      <c r="H2413">
        <v>-6.3136673147771099</v>
      </c>
      <c r="I2413">
        <v>53.542104412463999</v>
      </c>
      <c r="J2413">
        <v>-9.6806411472839997</v>
      </c>
      <c r="K2413">
        <v>180.931126763609</v>
      </c>
      <c r="L2413">
        <v>140.31528888340901</v>
      </c>
      <c r="M2413">
        <v>30.4702287358283</v>
      </c>
      <c r="N2413">
        <v>0.147683284954813</v>
      </c>
      <c r="O2413">
        <v>34.111351474439203</v>
      </c>
      <c r="P2413">
        <v>212.28444444444401</v>
      </c>
      <c r="Q2413">
        <v>0.100609582215706</v>
      </c>
    </row>
    <row r="2414" spans="1:17" hidden="1" x14ac:dyDescent="0.3">
      <c r="A2414" t="s">
        <v>5026</v>
      </c>
      <c r="B2414" t="s">
        <v>5027</v>
      </c>
      <c r="C2414" t="str">
        <f>IFERROR(VLOOKUP(Table1[[#This Row],[Ticker]],[1]!Table2[[Symbol]:[Industry]],2,FALSE),"-")</f>
        <v>-</v>
      </c>
      <c r="D2414" t="s">
        <v>124</v>
      </c>
      <c r="E2414">
        <v>206.03156799999999</v>
      </c>
      <c r="F2414">
        <v>23.12</v>
      </c>
      <c r="G2414">
        <v>89.519776385297206</v>
      </c>
      <c r="H2414">
        <v>-15.734824538652401</v>
      </c>
      <c r="I2414">
        <v>-36.479947690449897</v>
      </c>
      <c r="J2414">
        <v>-3.6832468649730901</v>
      </c>
      <c r="K2414">
        <v>24.317998385399001</v>
      </c>
      <c r="L2414">
        <v>22.611440065703199</v>
      </c>
      <c r="M2414">
        <v>44.032699476961902</v>
      </c>
      <c r="N2414">
        <v>0.61469745854300795</v>
      </c>
      <c r="O2414">
        <v>72.837370242214504</v>
      </c>
      <c r="P2414">
        <v>140.33264033264001</v>
      </c>
      <c r="Q2414">
        <v>9.9359630012879993E-2</v>
      </c>
    </row>
    <row r="2415" spans="1:17" hidden="1" x14ac:dyDescent="0.3">
      <c r="A2415" t="s">
        <v>5028</v>
      </c>
      <c r="B2415" t="s">
        <v>5029</v>
      </c>
      <c r="C2415" t="str">
        <f>IFERROR(VLOOKUP(Table1[[#This Row],[Ticker]],[1]!Table2[[Symbol]:[Industry]],2,FALSE),"-")</f>
        <v>-</v>
      </c>
      <c r="D2415" t="s">
        <v>276</v>
      </c>
      <c r="E2415">
        <v>205.85208</v>
      </c>
      <c r="F2415">
        <v>79.8</v>
      </c>
      <c r="G2415">
        <v>-61.272807548724401</v>
      </c>
      <c r="H2415">
        <v>-7.0315334085830496</v>
      </c>
      <c r="I2415">
        <v>-45.5046439540072</v>
      </c>
      <c r="J2415">
        <v>-1.91478139000349</v>
      </c>
      <c r="K2415">
        <v>83.149338186548903</v>
      </c>
      <c r="L2415">
        <v>93.292424101424103</v>
      </c>
      <c r="M2415">
        <v>52.258630389772101</v>
      </c>
      <c r="N2415">
        <v>0.96607686349371102</v>
      </c>
      <c r="O2415">
        <v>68.295739348370901</v>
      </c>
      <c r="P2415">
        <v>11.5303983228511</v>
      </c>
    </row>
    <row r="2416" spans="1:17" hidden="1" x14ac:dyDescent="0.3">
      <c r="A2416" t="s">
        <v>5030</v>
      </c>
      <c r="B2416" t="s">
        <v>5031</v>
      </c>
      <c r="C2416" t="str">
        <f>IFERROR(VLOOKUP(Table1[[#This Row],[Ticker]],[1]!Table2[[Symbol]:[Industry]],2,FALSE),"-")</f>
        <v>-</v>
      </c>
      <c r="D2416" t="s">
        <v>222</v>
      </c>
      <c r="E2416">
        <v>205.73360504999999</v>
      </c>
      <c r="F2416">
        <v>411.75</v>
      </c>
      <c r="G2416">
        <v>-7.5454039127348302</v>
      </c>
      <c r="H2416">
        <v>-1.8785740212352899</v>
      </c>
      <c r="I2416">
        <v>2.4405194975808602</v>
      </c>
      <c r="J2416">
        <v>-5.0574527414868902</v>
      </c>
      <c r="K2416">
        <v>407.68466272291897</v>
      </c>
      <c r="L2416">
        <v>363.81754396331797</v>
      </c>
      <c r="M2416">
        <v>40.620746506950901</v>
      </c>
      <c r="N2416">
        <v>0.35648088750557599</v>
      </c>
      <c r="O2416">
        <v>12.8597449908925</v>
      </c>
      <c r="P2416">
        <v>40.769230769230703</v>
      </c>
      <c r="Q2416">
        <v>-3.3703935565470002E-2</v>
      </c>
    </row>
    <row r="2417" spans="1:17" hidden="1" x14ac:dyDescent="0.3">
      <c r="A2417" t="s">
        <v>5032</v>
      </c>
      <c r="B2417" t="s">
        <v>5033</v>
      </c>
      <c r="C2417" t="str">
        <f>IFERROR(VLOOKUP(Table1[[#This Row],[Ticker]],[1]!Table2[[Symbol]:[Industry]],2,FALSE),"-")</f>
        <v>-</v>
      </c>
      <c r="D2417" t="s">
        <v>185</v>
      </c>
      <c r="E2417">
        <v>205.67326485000001</v>
      </c>
      <c r="F2417">
        <v>137.05000000000001</v>
      </c>
      <c r="G2417">
        <v>-15.4276843136042</v>
      </c>
      <c r="H2417">
        <v>-23.967195274720002</v>
      </c>
      <c r="I2417">
        <v>-21.257354583316602</v>
      </c>
      <c r="J2417">
        <v>-12.767469833561499</v>
      </c>
      <c r="K2417">
        <v>151.96769386563699</v>
      </c>
      <c r="L2417">
        <v>141.80541135489</v>
      </c>
      <c r="M2417">
        <v>27.189921661981298</v>
      </c>
      <c r="N2417">
        <v>0.69486005714461196</v>
      </c>
      <c r="O2417">
        <v>31.338927398759498</v>
      </c>
      <c r="P2417">
        <v>30.523809523809501</v>
      </c>
      <c r="Q2417">
        <v>0.119721040270218</v>
      </c>
    </row>
    <row r="2418" spans="1:17" hidden="1" x14ac:dyDescent="0.3">
      <c r="A2418" t="s">
        <v>5034</v>
      </c>
      <c r="B2418" t="s">
        <v>5035</v>
      </c>
      <c r="C2418" t="str">
        <f>IFERROR(VLOOKUP(Table1[[#This Row],[Ticker]],[1]!Table2[[Symbol]:[Industry]],2,FALSE),"-")</f>
        <v>-</v>
      </c>
      <c r="D2418" t="s">
        <v>204</v>
      </c>
      <c r="E2418">
        <v>205.6044575</v>
      </c>
      <c r="F2418">
        <v>165.35</v>
      </c>
      <c r="G2418">
        <v>-69.853612314716202</v>
      </c>
      <c r="H2418">
        <v>-7.6696286466782801</v>
      </c>
      <c r="I2418">
        <v>-21.682318802566702</v>
      </c>
      <c r="J2418">
        <v>-1.3430298324594701</v>
      </c>
      <c r="K2418">
        <v>168.14367685900601</v>
      </c>
      <c r="L2418">
        <v>176.24238166900699</v>
      </c>
      <c r="M2418">
        <v>49.204963915036998</v>
      </c>
      <c r="N2418">
        <v>0.61989770230691699</v>
      </c>
      <c r="O2418">
        <v>82.159056546719</v>
      </c>
      <c r="P2418">
        <v>18.1493390496606</v>
      </c>
      <c r="Q2418">
        <v>0.119708396562719</v>
      </c>
    </row>
    <row r="2419" spans="1:17" hidden="1" x14ac:dyDescent="0.3">
      <c r="A2419" t="s">
        <v>5036</v>
      </c>
      <c r="B2419" t="s">
        <v>5037</v>
      </c>
      <c r="C2419" t="str">
        <f>IFERROR(VLOOKUP(Table1[[#This Row],[Ticker]],[1]!Table2[[Symbol]:[Industry]],2,FALSE),"-")</f>
        <v>-</v>
      </c>
      <c r="E2419">
        <v>205.4845</v>
      </c>
      <c r="F2419">
        <v>203.45</v>
      </c>
      <c r="G2419">
        <v>657.58410836033602</v>
      </c>
      <c r="H2419">
        <v>-7.9300060051688499</v>
      </c>
      <c r="I2419">
        <v>535.38262830699603</v>
      </c>
      <c r="J2419">
        <v>-3.57194549511008</v>
      </c>
      <c r="K2419">
        <v>187.455377060247</v>
      </c>
      <c r="L2419">
        <v>110.554322802638</v>
      </c>
      <c r="M2419">
        <v>57.598514889695501</v>
      </c>
      <c r="N2419">
        <v>5.8698100939819398</v>
      </c>
      <c r="O2419">
        <v>4.2516588842467398</v>
      </c>
      <c r="P2419">
        <v>687.65001935733596</v>
      </c>
    </row>
    <row r="2420" spans="1:17" hidden="1" x14ac:dyDescent="0.3">
      <c r="A2420" t="s">
        <v>5038</v>
      </c>
      <c r="B2420" t="s">
        <v>5039</v>
      </c>
      <c r="C2420" t="str">
        <f>IFERROR(VLOOKUP(Table1[[#This Row],[Ticker]],[1]!Table2[[Symbol]:[Industry]],2,FALSE),"-")</f>
        <v>-</v>
      </c>
      <c r="D2420" t="s">
        <v>305</v>
      </c>
      <c r="E2420">
        <v>205.07522288999999</v>
      </c>
      <c r="F2420">
        <v>37.409999999999997</v>
      </c>
      <c r="G2420">
        <v>13.818704387615</v>
      </c>
      <c r="H2420">
        <v>-0.49851148046576099</v>
      </c>
      <c r="I2420">
        <v>-12.880008433952501</v>
      </c>
      <c r="J2420">
        <v>1.9341217966715001</v>
      </c>
      <c r="K2420">
        <v>36.353620588794499</v>
      </c>
      <c r="L2420">
        <v>34.616670361823097</v>
      </c>
      <c r="M2420">
        <v>55.374776531144498</v>
      </c>
      <c r="N2420">
        <v>0.58269337167870505</v>
      </c>
      <c r="O2420">
        <v>27.6396685378241</v>
      </c>
      <c r="P2420">
        <v>67.008928571428498</v>
      </c>
      <c r="Q2420">
        <v>0.12833028874416699</v>
      </c>
    </row>
    <row r="2421" spans="1:17" hidden="1" x14ac:dyDescent="0.3">
      <c r="A2421" t="s">
        <v>5040</v>
      </c>
      <c r="B2421" t="s">
        <v>5041</v>
      </c>
      <c r="C2421" t="str">
        <f>IFERROR(VLOOKUP(Table1[[#This Row],[Ticker]],[1]!Table2[[Symbol]:[Industry]],2,FALSE),"-")</f>
        <v>-</v>
      </c>
      <c r="D2421" t="s">
        <v>1665</v>
      </c>
      <c r="E2421">
        <v>204.89274</v>
      </c>
      <c r="F2421">
        <v>324.3</v>
      </c>
      <c r="G2421">
        <v>200.178488188335</v>
      </c>
      <c r="H2421">
        <v>-1.6132760915915501</v>
      </c>
      <c r="I2421">
        <v>30.186942866045001</v>
      </c>
      <c r="J2421">
        <v>0.77814938155026603</v>
      </c>
      <c r="K2421">
        <v>305.49116508546598</v>
      </c>
      <c r="L2421">
        <v>243.773762146938</v>
      </c>
      <c r="M2421">
        <v>68.601956064019703</v>
      </c>
      <c r="N2421">
        <v>0.59544714336146098</v>
      </c>
      <c r="O2421">
        <v>4.8566142460684398</v>
      </c>
      <c r="P2421">
        <v>250.97402597402501</v>
      </c>
      <c r="Q2421">
        <v>0.118099687317166</v>
      </c>
    </row>
    <row r="2422" spans="1:17" hidden="1" x14ac:dyDescent="0.3">
      <c r="A2422" t="s">
        <v>5042</v>
      </c>
      <c r="B2422" t="s">
        <v>5043</v>
      </c>
      <c r="C2422" t="str">
        <f>IFERROR(VLOOKUP(Table1[[#This Row],[Ticker]],[1]!Table2[[Symbol]:[Industry]],2,FALSE),"-")</f>
        <v>-</v>
      </c>
      <c r="D2422" t="s">
        <v>627</v>
      </c>
      <c r="E2422">
        <v>204.83969999999999</v>
      </c>
      <c r="F2422">
        <v>103.35</v>
      </c>
      <c r="G2422">
        <v>22.1208067176219</v>
      </c>
      <c r="H2422">
        <v>16.504937827310101</v>
      </c>
      <c r="I2422">
        <v>4.22989235845961</v>
      </c>
      <c r="J2422">
        <v>-10.9491384775662</v>
      </c>
      <c r="K2422">
        <v>92.191023627264997</v>
      </c>
      <c r="L2422">
        <v>81.314671561743793</v>
      </c>
      <c r="M2422">
        <v>51.622159065618497</v>
      </c>
      <c r="N2422">
        <v>2.22182947591928</v>
      </c>
      <c r="O2422">
        <v>23.850991775520001</v>
      </c>
      <c r="P2422">
        <v>74.077817079332902</v>
      </c>
      <c r="Q2422">
        <v>6.4729096470462003E-2</v>
      </c>
    </row>
    <row r="2423" spans="1:17" hidden="1" x14ac:dyDescent="0.3">
      <c r="A2423" t="s">
        <v>5044</v>
      </c>
      <c r="B2423" t="s">
        <v>5045</v>
      </c>
      <c r="C2423" t="str">
        <f>IFERROR(VLOOKUP(Table1[[#This Row],[Ticker]],[1]!Table2[[Symbol]:[Industry]],2,FALSE),"-")</f>
        <v>-</v>
      </c>
      <c r="D2423" t="s">
        <v>959</v>
      </c>
      <c r="E2423">
        <v>204.672</v>
      </c>
      <c r="F2423">
        <v>170.56</v>
      </c>
      <c r="G2423">
        <v>80.372090236805903</v>
      </c>
      <c r="H2423">
        <v>28.482251052569801</v>
      </c>
      <c r="I2423">
        <v>114.150254051807</v>
      </c>
      <c r="J2423">
        <v>7.6155545048899196</v>
      </c>
      <c r="K2423">
        <v>137.812809997888</v>
      </c>
      <c r="L2423">
        <v>103.355930959538</v>
      </c>
      <c r="M2423">
        <v>68.084016859655904</v>
      </c>
      <c r="N2423">
        <v>0.49320870384390902</v>
      </c>
      <c r="O2423">
        <v>6.5724671669793597</v>
      </c>
      <c r="Q2423">
        <v>9.4571071619826003E-2</v>
      </c>
    </row>
    <row r="2424" spans="1:17" hidden="1" x14ac:dyDescent="0.3">
      <c r="A2424" t="s">
        <v>5046</v>
      </c>
      <c r="B2424" t="s">
        <v>5047</v>
      </c>
      <c r="C2424" t="str">
        <f>IFERROR(VLOOKUP(Table1[[#This Row],[Ticker]],[1]!Table2[[Symbol]:[Industry]],2,FALSE),"-")</f>
        <v>-</v>
      </c>
      <c r="D2424" t="s">
        <v>46</v>
      </c>
      <c r="E2424">
        <v>204.6314088</v>
      </c>
      <c r="F2424">
        <v>50.96</v>
      </c>
      <c r="G2424">
        <v>9.7420451072520695</v>
      </c>
      <c r="H2424">
        <v>2.16306757129649</v>
      </c>
      <c r="I2424">
        <v>-4.9941635608670998</v>
      </c>
      <c r="J2424">
        <v>10.2897197260521</v>
      </c>
      <c r="K2424">
        <v>47.904544099139898</v>
      </c>
      <c r="L2424">
        <v>45.0063667212384</v>
      </c>
      <c r="M2424">
        <v>61.107596527902402</v>
      </c>
      <c r="N2424">
        <v>2.0176671530541399</v>
      </c>
      <c r="O2424">
        <v>27.5510204081632</v>
      </c>
      <c r="P2424">
        <v>53.2631578947368</v>
      </c>
      <c r="Q2424">
        <v>1.2710724928787999E-2</v>
      </c>
    </row>
    <row r="2425" spans="1:17" hidden="1" x14ac:dyDescent="0.3">
      <c r="A2425" t="s">
        <v>5048</v>
      </c>
      <c r="B2425" t="s">
        <v>5049</v>
      </c>
      <c r="C2425" t="str">
        <f>IFERROR(VLOOKUP(Table1[[#This Row],[Ticker]],[1]!Table2[[Symbol]:[Industry]],2,FALSE),"-")</f>
        <v>-</v>
      </c>
      <c r="D2425" t="s">
        <v>1401</v>
      </c>
      <c r="E2425">
        <v>204.60083700000001</v>
      </c>
      <c r="F2425">
        <v>399.9</v>
      </c>
      <c r="G2425">
        <v>8.1642998567846696</v>
      </c>
      <c r="H2425">
        <v>-15.920980592160801</v>
      </c>
      <c r="I2425">
        <v>-22.2182638943119</v>
      </c>
      <c r="J2425">
        <v>-2.1298800039261998</v>
      </c>
      <c r="K2425">
        <v>401.67958485657402</v>
      </c>
      <c r="L2425">
        <v>370.93497554975198</v>
      </c>
      <c r="M2425">
        <v>52.724900279450097</v>
      </c>
      <c r="N2425">
        <v>0.68139344020565895</v>
      </c>
      <c r="O2425">
        <v>34.733683420855201</v>
      </c>
      <c r="P2425">
        <v>63.960639606396001</v>
      </c>
      <c r="Q2425">
        <v>4.3142538647289001E-2</v>
      </c>
    </row>
    <row r="2426" spans="1:17" hidden="1" x14ac:dyDescent="0.3">
      <c r="A2426" t="s">
        <v>5050</v>
      </c>
      <c r="B2426" t="s">
        <v>5051</v>
      </c>
      <c r="C2426" t="str">
        <f>IFERROR(VLOOKUP(Table1[[#This Row],[Ticker]],[1]!Table2[[Symbol]:[Industry]],2,FALSE),"-")</f>
        <v>-</v>
      </c>
      <c r="D2426" t="s">
        <v>627</v>
      </c>
      <c r="E2426">
        <v>204.07661730000001</v>
      </c>
      <c r="F2426">
        <v>61.59</v>
      </c>
      <c r="G2426">
        <v>-80.596031478927998</v>
      </c>
      <c r="H2426">
        <v>7.0988654546402303</v>
      </c>
      <c r="I2426">
        <v>-41.302324592605999</v>
      </c>
      <c r="J2426">
        <v>-8.3660631421688993</v>
      </c>
      <c r="K2426">
        <v>64.147994356637298</v>
      </c>
      <c r="L2426">
        <v>88.110544392322296</v>
      </c>
      <c r="M2426">
        <v>38.115828451909898</v>
      </c>
      <c r="N2426">
        <v>0.29707653646024901</v>
      </c>
      <c r="O2426">
        <v>108.475401850949</v>
      </c>
      <c r="P2426">
        <v>33.629854632241198</v>
      </c>
      <c r="Q2426">
        <v>0.17515592709418901</v>
      </c>
    </row>
    <row r="2427" spans="1:17" hidden="1" x14ac:dyDescent="0.3">
      <c r="A2427" t="s">
        <v>5052</v>
      </c>
      <c r="B2427" t="s">
        <v>5053</v>
      </c>
      <c r="C2427" t="str">
        <f>IFERROR(VLOOKUP(Table1[[#This Row],[Ticker]],[1]!Table2[[Symbol]:[Industry]],2,FALSE),"-")</f>
        <v>-</v>
      </c>
      <c r="D2427" t="s">
        <v>127</v>
      </c>
      <c r="E2427">
        <v>203.7991725</v>
      </c>
      <c r="F2427">
        <v>593.25</v>
      </c>
      <c r="G2427">
        <v>143.06944811902099</v>
      </c>
      <c r="H2427">
        <v>13.9503713533217</v>
      </c>
      <c r="I2427">
        <v>119.231515566135</v>
      </c>
      <c r="J2427">
        <v>-1.22658467036781</v>
      </c>
      <c r="K2427">
        <v>497.43534575471801</v>
      </c>
      <c r="L2427">
        <v>369.52570506687601</v>
      </c>
      <c r="M2427">
        <v>70.032477019190594</v>
      </c>
      <c r="N2427">
        <v>0.24596428711524199</v>
      </c>
      <c r="O2427">
        <v>9.0602612726506493</v>
      </c>
      <c r="P2427">
        <v>181.22777909457201</v>
      </c>
      <c r="Q2427">
        <v>0.16265517735412399</v>
      </c>
    </row>
    <row r="2428" spans="1:17" hidden="1" x14ac:dyDescent="0.3">
      <c r="A2428" t="s">
        <v>5054</v>
      </c>
      <c r="B2428" t="s">
        <v>5055</v>
      </c>
      <c r="C2428" t="str">
        <f>IFERROR(VLOOKUP(Table1[[#This Row],[Ticker]],[1]!Table2[[Symbol]:[Industry]],2,FALSE),"-")</f>
        <v>-</v>
      </c>
      <c r="D2428" t="s">
        <v>627</v>
      </c>
      <c r="E2428">
        <v>203.51139384999999</v>
      </c>
      <c r="F2428">
        <v>88.67</v>
      </c>
      <c r="G2428">
        <v>-47.196752118495603</v>
      </c>
      <c r="H2428">
        <v>-3.3099995615261899</v>
      </c>
      <c r="I2428">
        <v>-33.542441700027702</v>
      </c>
      <c r="J2428">
        <v>-7.4383054351913804</v>
      </c>
      <c r="K2428">
        <v>89.3020320471568</v>
      </c>
      <c r="L2428">
        <v>92.593089456808002</v>
      </c>
      <c r="M2428">
        <v>46.075407339105602</v>
      </c>
      <c r="N2428">
        <v>0.43170211845274797</v>
      </c>
      <c r="O2428">
        <v>38.1527010262772</v>
      </c>
      <c r="P2428">
        <v>12.8835136855506</v>
      </c>
      <c r="Q2428">
        <v>0.12521612678810101</v>
      </c>
    </row>
    <row r="2429" spans="1:17" hidden="1" x14ac:dyDescent="0.3">
      <c r="A2429" t="s">
        <v>5056</v>
      </c>
      <c r="B2429" t="s">
        <v>5057</v>
      </c>
      <c r="C2429" t="str">
        <f>IFERROR(VLOOKUP(Table1[[#This Row],[Ticker]],[1]!Table2[[Symbol]:[Industry]],2,FALSE),"-")</f>
        <v>-</v>
      </c>
      <c r="D2429" t="s">
        <v>3256</v>
      </c>
      <c r="E2429">
        <v>203.48293749999999</v>
      </c>
      <c r="F2429">
        <v>108.25</v>
      </c>
      <c r="G2429">
        <v>57.379976448887099</v>
      </c>
      <c r="H2429">
        <v>20.585568811333498</v>
      </c>
      <c r="I2429">
        <v>15.450173652877099</v>
      </c>
      <c r="J2429">
        <v>3.0242083510437601</v>
      </c>
      <c r="K2429">
        <v>90.933492776397898</v>
      </c>
      <c r="M2429">
        <v>78.785227383763697</v>
      </c>
      <c r="N2429">
        <v>1.13550226728183</v>
      </c>
      <c r="O2429">
        <v>32.794457274826797</v>
      </c>
      <c r="P2429">
        <v>96.818181818181799</v>
      </c>
    </row>
    <row r="2430" spans="1:17" hidden="1" x14ac:dyDescent="0.3">
      <c r="A2430" t="s">
        <v>5058</v>
      </c>
      <c r="B2430" t="s">
        <v>5059</v>
      </c>
      <c r="C2430" t="str">
        <f>IFERROR(VLOOKUP(Table1[[#This Row],[Ticker]],[1]!Table2[[Symbol]:[Industry]],2,FALSE),"-")</f>
        <v>-</v>
      </c>
      <c r="D2430" t="s">
        <v>573</v>
      </c>
      <c r="E2430">
        <v>203.46225999999999</v>
      </c>
      <c r="F2430">
        <v>184.63</v>
      </c>
      <c r="G2430">
        <v>43.458525093225198</v>
      </c>
      <c r="H2430">
        <v>-0.82798739355935902</v>
      </c>
      <c r="I2430">
        <v>26.805064040205501</v>
      </c>
      <c r="J2430">
        <v>-0.54996747313206595</v>
      </c>
      <c r="K2430">
        <v>185.236199112885</v>
      </c>
      <c r="L2430">
        <v>171.70320917205299</v>
      </c>
      <c r="M2430">
        <v>48.234801433971597</v>
      </c>
      <c r="N2430">
        <v>1.19074459276163</v>
      </c>
      <c r="O2430">
        <v>70.611493256783803</v>
      </c>
      <c r="P2430">
        <v>75.4204275534441</v>
      </c>
      <c r="Q2430">
        <v>6.5348286192973004E-2</v>
      </c>
    </row>
    <row r="2431" spans="1:17" hidden="1" x14ac:dyDescent="0.3">
      <c r="A2431" t="s">
        <v>5060</v>
      </c>
      <c r="B2431" t="s">
        <v>5061</v>
      </c>
      <c r="C2431" t="str">
        <f>IFERROR(VLOOKUP(Table1[[#This Row],[Ticker]],[1]!Table2[[Symbol]:[Industry]],2,FALSE),"-")</f>
        <v>-</v>
      </c>
      <c r="D2431" t="s">
        <v>627</v>
      </c>
      <c r="E2431">
        <v>203.312773814</v>
      </c>
      <c r="F2431">
        <v>4.37</v>
      </c>
      <c r="G2431">
        <v>72.580081850370206</v>
      </c>
      <c r="H2431">
        <v>0.58751421046456798</v>
      </c>
      <c r="I2431">
        <v>-2.5905727228394402</v>
      </c>
      <c r="J2431">
        <v>-11.630951706290199</v>
      </c>
      <c r="K2431">
        <v>3.7914120047925901</v>
      </c>
      <c r="L2431">
        <v>3.4028877368921302</v>
      </c>
      <c r="M2431">
        <v>45.471761836683903</v>
      </c>
      <c r="N2431">
        <v>1.2947063509599499</v>
      </c>
      <c r="O2431">
        <v>36.155606407322601</v>
      </c>
      <c r="P2431">
        <v>113.127682132579</v>
      </c>
      <c r="Q2431">
        <v>0.14641574369222099</v>
      </c>
    </row>
    <row r="2432" spans="1:17" hidden="1" x14ac:dyDescent="0.3">
      <c r="A2432" t="s">
        <v>5062</v>
      </c>
      <c r="B2432" t="s">
        <v>5063</v>
      </c>
      <c r="C2432" t="str">
        <f>IFERROR(VLOOKUP(Table1[[#This Row],[Ticker]],[1]!Table2[[Symbol]:[Industry]],2,FALSE),"-")</f>
        <v>-</v>
      </c>
      <c r="D2432" t="s">
        <v>627</v>
      </c>
      <c r="E2432">
        <v>202.96689816</v>
      </c>
      <c r="F2432">
        <v>9.14</v>
      </c>
      <c r="G2432">
        <v>-31.469798685985101</v>
      </c>
      <c r="H2432">
        <v>1.7303713533217</v>
      </c>
      <c r="I2432">
        <v>-38.226005239429099</v>
      </c>
      <c r="J2432">
        <v>-1.91940312222872</v>
      </c>
      <c r="K2432">
        <v>9.2258748646417299</v>
      </c>
      <c r="L2432">
        <v>9.5585207494023408</v>
      </c>
      <c r="M2432">
        <v>44.948948901142103</v>
      </c>
      <c r="N2432">
        <v>1.114427715825</v>
      </c>
      <c r="O2432">
        <v>52.078774617067801</v>
      </c>
      <c r="P2432">
        <v>14.25</v>
      </c>
      <c r="Q2432">
        <v>1.0824016180913E-2</v>
      </c>
    </row>
    <row r="2433" spans="1:17" hidden="1" x14ac:dyDescent="0.3">
      <c r="A2433" t="s">
        <v>5064</v>
      </c>
      <c r="B2433" t="s">
        <v>5065</v>
      </c>
      <c r="C2433" t="str">
        <f>IFERROR(VLOOKUP(Table1[[#This Row],[Ticker]],[1]!Table2[[Symbol]:[Industry]],2,FALSE),"-")</f>
        <v>-</v>
      </c>
      <c r="D2433" t="s">
        <v>138</v>
      </c>
      <c r="E2433">
        <v>202.869947475</v>
      </c>
      <c r="F2433">
        <v>104.25</v>
      </c>
      <c r="G2433">
        <v>135.40391329635301</v>
      </c>
      <c r="H2433">
        <v>5.9111707556377198</v>
      </c>
      <c r="I2433">
        <v>42.474355289916097</v>
      </c>
      <c r="J2433">
        <v>-1.7237465242696099</v>
      </c>
      <c r="K2433">
        <v>82.214817422737298</v>
      </c>
      <c r="L2433">
        <v>67.264761657143495</v>
      </c>
      <c r="M2433">
        <v>75.223630485506405</v>
      </c>
      <c r="N2433">
        <v>1.7419938079459001</v>
      </c>
      <c r="O2433">
        <v>0</v>
      </c>
      <c r="P2433">
        <v>188.381742738589</v>
      </c>
      <c r="Q2433">
        <v>0.16538441310954</v>
      </c>
    </row>
    <row r="2434" spans="1:17" hidden="1" x14ac:dyDescent="0.3">
      <c r="A2434" t="s">
        <v>5066</v>
      </c>
      <c r="B2434" t="s">
        <v>5067</v>
      </c>
      <c r="C2434" t="str">
        <f>IFERROR(VLOOKUP(Table1[[#This Row],[Ticker]],[1]!Table2[[Symbol]:[Industry]],2,FALSE),"-")</f>
        <v>-</v>
      </c>
      <c r="D2434" t="s">
        <v>305</v>
      </c>
      <c r="E2434">
        <v>202.29302225000001</v>
      </c>
      <c r="F2434">
        <v>113.65</v>
      </c>
      <c r="G2434">
        <v>-30.065910997000302</v>
      </c>
      <c r="I2434">
        <v>-12.9602652557823</v>
      </c>
      <c r="M2434">
        <v>0</v>
      </c>
      <c r="O2434">
        <v>0</v>
      </c>
      <c r="P2434">
        <v>0</v>
      </c>
    </row>
    <row r="2435" spans="1:17" hidden="1" x14ac:dyDescent="0.3">
      <c r="A2435" t="s">
        <v>5068</v>
      </c>
      <c r="B2435" t="s">
        <v>5069</v>
      </c>
      <c r="C2435" t="str">
        <f>IFERROR(VLOOKUP(Table1[[#This Row],[Ticker]],[1]!Table2[[Symbol]:[Industry]],2,FALSE),"-")</f>
        <v>-</v>
      </c>
      <c r="D2435" t="s">
        <v>54</v>
      </c>
      <c r="E2435">
        <v>201.97224</v>
      </c>
      <c r="F2435">
        <v>123.25</v>
      </c>
      <c r="G2435">
        <v>-46.421526877556801</v>
      </c>
      <c r="H2435">
        <v>-7.2097484071573197</v>
      </c>
      <c r="I2435">
        <v>-29.315881136338799</v>
      </c>
      <c r="J2435">
        <v>-8.7754338672031</v>
      </c>
      <c r="K2435">
        <v>133.71864101454</v>
      </c>
      <c r="M2435">
        <v>31.955704481228199</v>
      </c>
      <c r="N2435">
        <v>0.406468114622621</v>
      </c>
      <c r="O2435">
        <v>59.6754563894523</v>
      </c>
      <c r="P2435">
        <v>20.8333333333333</v>
      </c>
    </row>
    <row r="2436" spans="1:17" hidden="1" x14ac:dyDescent="0.3">
      <c r="A2436" t="s">
        <v>5070</v>
      </c>
      <c r="B2436" t="s">
        <v>5071</v>
      </c>
      <c r="C2436" t="str">
        <f>IFERROR(VLOOKUP(Table1[[#This Row],[Ticker]],[1]!Table2[[Symbol]:[Industry]],2,FALSE),"-")</f>
        <v>-</v>
      </c>
      <c r="D2436" t="s">
        <v>1570</v>
      </c>
      <c r="E2436">
        <v>201.7629</v>
      </c>
      <c r="F2436">
        <v>196.65</v>
      </c>
      <c r="G2436">
        <v>-36.423053854143099</v>
      </c>
      <c r="H2436">
        <v>-5.5777094547591002</v>
      </c>
      <c r="I2436">
        <v>4.0933061727890703</v>
      </c>
      <c r="J2436">
        <v>-1.87505430340024</v>
      </c>
      <c r="K2436">
        <v>185.65721598911699</v>
      </c>
      <c r="M2436">
        <v>61.452745039309796</v>
      </c>
      <c r="N2436">
        <v>0.35434899089123001</v>
      </c>
      <c r="O2436">
        <v>10.3483346046275</v>
      </c>
      <c r="P2436">
        <v>69.525862068965495</v>
      </c>
    </row>
    <row r="2437" spans="1:17" hidden="1" x14ac:dyDescent="0.3">
      <c r="A2437" t="s">
        <v>5072</v>
      </c>
      <c r="B2437" t="s">
        <v>5073</v>
      </c>
      <c r="C2437" t="str">
        <f>IFERROR(VLOOKUP(Table1[[#This Row],[Ticker]],[1]!Table2[[Symbol]:[Industry]],2,FALSE),"-")</f>
        <v>-</v>
      </c>
      <c r="D2437" t="s">
        <v>257</v>
      </c>
      <c r="E2437">
        <v>201.49474177499999</v>
      </c>
      <c r="F2437">
        <v>152.85</v>
      </c>
      <c r="G2437">
        <v>52.115257060210602</v>
      </c>
      <c r="H2437">
        <v>35.088861919359402</v>
      </c>
      <c r="I2437">
        <v>83.001273205755993</v>
      </c>
      <c r="J2437">
        <v>2.9280545048899098</v>
      </c>
      <c r="K2437">
        <v>101.874966671019</v>
      </c>
      <c r="L2437">
        <v>74.958106593522302</v>
      </c>
      <c r="M2437">
        <v>75.262229866845303</v>
      </c>
      <c r="N2437">
        <v>1.72534711665146</v>
      </c>
      <c r="O2437">
        <v>1.63559044815178</v>
      </c>
      <c r="P2437">
        <v>228.70967741935399</v>
      </c>
    </row>
    <row r="2438" spans="1:17" hidden="1" x14ac:dyDescent="0.3">
      <c r="A2438" t="s">
        <v>5074</v>
      </c>
      <c r="B2438" t="s">
        <v>5075</v>
      </c>
      <c r="C2438" t="str">
        <f>IFERROR(VLOOKUP(Table1[[#This Row],[Ticker]],[1]!Table2[[Symbol]:[Industry]],2,FALSE),"-")</f>
        <v>-</v>
      </c>
      <c r="D2438" t="s">
        <v>298</v>
      </c>
      <c r="E2438">
        <v>201.2933754</v>
      </c>
      <c r="F2438">
        <v>78</v>
      </c>
      <c r="G2438">
        <v>-91.065910997000302</v>
      </c>
      <c r="H2438">
        <v>-15.936584790837999</v>
      </c>
      <c r="I2438">
        <v>-72.888341289689293</v>
      </c>
      <c r="J2438">
        <v>-2.88676030992489</v>
      </c>
      <c r="K2438">
        <v>90.1031232221235</v>
      </c>
      <c r="L2438">
        <v>127.374845118905</v>
      </c>
      <c r="M2438">
        <v>26.471494194232299</v>
      </c>
      <c r="N2438">
        <v>1.6955021576989899</v>
      </c>
      <c r="O2438">
        <v>190.961538461538</v>
      </c>
      <c r="P2438">
        <v>1.29870129870128</v>
      </c>
      <c r="Q2438">
        <v>5.0753698603599998E-4</v>
      </c>
    </row>
    <row r="2439" spans="1:17" hidden="1" x14ac:dyDescent="0.3">
      <c r="A2439" t="s">
        <v>5076</v>
      </c>
      <c r="B2439" t="s">
        <v>5077</v>
      </c>
      <c r="C2439" t="str">
        <f>IFERROR(VLOOKUP(Table1[[#This Row],[Ticker]],[1]!Table2[[Symbol]:[Industry]],2,FALSE),"-")</f>
        <v>-</v>
      </c>
      <c r="D2439" t="s">
        <v>627</v>
      </c>
      <c r="E2439">
        <v>201.03519996</v>
      </c>
      <c r="F2439">
        <v>57.81</v>
      </c>
      <c r="G2439">
        <v>145.219803288713</v>
      </c>
      <c r="H2439">
        <v>-14.899916813447099</v>
      </c>
      <c r="I2439">
        <v>41.405555839010603</v>
      </c>
      <c r="J2439">
        <v>-1.43901418939429</v>
      </c>
      <c r="K2439">
        <v>60.910496213857897</v>
      </c>
      <c r="M2439">
        <v>40.876327303764498</v>
      </c>
      <c r="N2439">
        <v>0.52448475129176098</v>
      </c>
      <c r="O2439">
        <v>30.600242172634399</v>
      </c>
      <c r="P2439">
        <v>175.28571428571399</v>
      </c>
    </row>
    <row r="2440" spans="1:17" hidden="1" x14ac:dyDescent="0.3">
      <c r="A2440" t="s">
        <v>5078</v>
      </c>
      <c r="B2440" t="s">
        <v>5079</v>
      </c>
      <c r="C2440" t="str">
        <f>IFERROR(VLOOKUP(Table1[[#This Row],[Ticker]],[1]!Table2[[Symbol]:[Industry]],2,FALSE),"-")</f>
        <v>-</v>
      </c>
      <c r="D2440" t="s">
        <v>895</v>
      </c>
      <c r="E2440">
        <v>200.82011295000001</v>
      </c>
      <c r="F2440">
        <v>103.65</v>
      </c>
      <c r="G2440">
        <v>19.501188570099199</v>
      </c>
      <c r="H2440">
        <v>0.47658347453383498</v>
      </c>
      <c r="I2440">
        <v>36.606834311317201</v>
      </c>
      <c r="J2440">
        <v>-2.8819002462413001</v>
      </c>
      <c r="M2440">
        <v>28.694181931834699</v>
      </c>
      <c r="O2440">
        <v>34.1051616015436</v>
      </c>
      <c r="P2440">
        <v>65.311004784688905</v>
      </c>
    </row>
    <row r="2441" spans="1:17" hidden="1" x14ac:dyDescent="0.3">
      <c r="A2441" t="s">
        <v>5080</v>
      </c>
      <c r="B2441" t="s">
        <v>5081</v>
      </c>
      <c r="C2441" t="str">
        <f>IFERROR(VLOOKUP(Table1[[#This Row],[Ticker]],[1]!Table2[[Symbol]:[Industry]],2,FALSE),"-")</f>
        <v>-</v>
      </c>
      <c r="D2441" t="s">
        <v>933</v>
      </c>
      <c r="E2441">
        <v>200.616571674</v>
      </c>
      <c r="F2441">
        <v>107.37</v>
      </c>
      <c r="G2441">
        <v>44.377630838905397</v>
      </c>
      <c r="H2441">
        <v>36.831494948827299</v>
      </c>
      <c r="I2441">
        <v>22.693556601450702</v>
      </c>
      <c r="J2441">
        <v>10.5713410780362</v>
      </c>
      <c r="K2441">
        <v>89.549606003589105</v>
      </c>
      <c r="L2441">
        <v>78.245016417882496</v>
      </c>
      <c r="M2441">
        <v>63.803500409885302</v>
      </c>
      <c r="N2441">
        <v>3.7205914243665799</v>
      </c>
      <c r="O2441">
        <v>11.2601285275216</v>
      </c>
      <c r="P2441">
        <v>94.687216681776903</v>
      </c>
      <c r="Q2441">
        <v>7.9977203316284995E-2</v>
      </c>
    </row>
    <row r="2442" spans="1:17" hidden="1" x14ac:dyDescent="0.3">
      <c r="A2442" t="s">
        <v>5082</v>
      </c>
      <c r="B2442" t="s">
        <v>5083</v>
      </c>
      <c r="C2442" t="str">
        <f>IFERROR(VLOOKUP(Table1[[#This Row],[Ticker]],[1]!Table2[[Symbol]:[Industry]],2,FALSE),"-")</f>
        <v>-</v>
      </c>
      <c r="D2442" t="s">
        <v>276</v>
      </c>
      <c r="E2442">
        <v>200.55573716999999</v>
      </c>
      <c r="F2442">
        <v>152.69999999999999</v>
      </c>
      <c r="G2442">
        <v>-63.921096906980701</v>
      </c>
      <c r="H2442">
        <v>2.7510040905981699</v>
      </c>
      <c r="I2442">
        <v>-28.595624371804401</v>
      </c>
      <c r="J2442">
        <v>-0.61141917932061596</v>
      </c>
      <c r="K2442">
        <v>149.62452112796299</v>
      </c>
      <c r="L2442">
        <v>164.61885487834701</v>
      </c>
      <c r="M2442">
        <v>62.179770317153803</v>
      </c>
      <c r="N2442">
        <v>0.87457071540567599</v>
      </c>
      <c r="O2442">
        <v>74.197773411918803</v>
      </c>
      <c r="P2442">
        <v>16.564885496183201</v>
      </c>
      <c r="Q2442">
        <v>-5.4557057677229997E-3</v>
      </c>
    </row>
    <row r="2443" spans="1:17" hidden="1" x14ac:dyDescent="0.3">
      <c r="A2443" t="s">
        <v>5084</v>
      </c>
      <c r="B2443" t="s">
        <v>5085</v>
      </c>
      <c r="C2443" t="str">
        <f>IFERROR(VLOOKUP(Table1[[#This Row],[Ticker]],[1]!Table2[[Symbol]:[Industry]],2,FALSE),"-")</f>
        <v>-</v>
      </c>
      <c r="D2443" t="s">
        <v>54</v>
      </c>
      <c r="E2443">
        <v>199.92224250000001</v>
      </c>
      <c r="F2443">
        <v>347.25</v>
      </c>
      <c r="G2443">
        <v>48.8828135585265</v>
      </c>
      <c r="H2443">
        <v>-10.0122391619804</v>
      </c>
      <c r="I2443">
        <v>-3.1231626146309899</v>
      </c>
      <c r="J2443">
        <v>-0.74482275296814504</v>
      </c>
      <c r="K2443">
        <v>350.76592848055901</v>
      </c>
      <c r="L2443">
        <v>303.12537469483999</v>
      </c>
      <c r="M2443">
        <v>43.840188333584898</v>
      </c>
      <c r="N2443">
        <v>0.51615468247709895</v>
      </c>
      <c r="O2443">
        <v>17.3938084953203</v>
      </c>
      <c r="P2443">
        <v>114.35185185185099</v>
      </c>
      <c r="Q2443">
        <v>0.101255344111165</v>
      </c>
    </row>
    <row r="2444" spans="1:17" hidden="1" x14ac:dyDescent="0.3">
      <c r="A2444" t="s">
        <v>5086</v>
      </c>
      <c r="B2444" t="s">
        <v>5087</v>
      </c>
      <c r="C2444" t="str">
        <f>IFERROR(VLOOKUP(Table1[[#This Row],[Ticker]],[1]!Table2[[Symbol]:[Industry]],2,FALSE),"-")</f>
        <v>-</v>
      </c>
      <c r="D2444" t="s">
        <v>54</v>
      </c>
      <c r="E2444">
        <v>199.91496317799999</v>
      </c>
      <c r="F2444">
        <v>71.260000000000005</v>
      </c>
      <c r="G2444">
        <v>11.322977891888501</v>
      </c>
      <c r="H2444">
        <v>39.3222080880155</v>
      </c>
      <c r="I2444">
        <v>38.818222497146202</v>
      </c>
      <c r="J2444">
        <v>14.407415357086901</v>
      </c>
      <c r="K2444">
        <v>55.729035512062701</v>
      </c>
      <c r="L2444">
        <v>49.642498304169898</v>
      </c>
      <c r="M2444">
        <v>72.132892935306103</v>
      </c>
      <c r="N2444">
        <v>2.8739715827035499</v>
      </c>
      <c r="O2444">
        <v>2.23126578725791</v>
      </c>
      <c r="P2444">
        <v>90.789825970548804</v>
      </c>
      <c r="Q2444">
        <v>5.8463039870393002E-2</v>
      </c>
    </row>
    <row r="2445" spans="1:17" hidden="1" x14ac:dyDescent="0.3">
      <c r="A2445" t="s">
        <v>5088</v>
      </c>
      <c r="B2445" t="s">
        <v>5089</v>
      </c>
      <c r="C2445" t="str">
        <f>IFERROR(VLOOKUP(Table1[[#This Row],[Ticker]],[1]!Table2[[Symbol]:[Industry]],2,FALSE),"-")</f>
        <v>-</v>
      </c>
      <c r="D2445" t="s">
        <v>138</v>
      </c>
      <c r="E2445">
        <v>199.89470291999999</v>
      </c>
      <c r="F2445">
        <v>115.4</v>
      </c>
      <c r="G2445">
        <v>-44.6160776019614</v>
      </c>
      <c r="H2445">
        <v>-21.7851995809343</v>
      </c>
      <c r="I2445">
        <v>-50.6828772363544</v>
      </c>
      <c r="J2445">
        <v>-3.34085305813529</v>
      </c>
      <c r="K2445">
        <v>130.39557827743801</v>
      </c>
      <c r="L2445">
        <v>141.23309244870501</v>
      </c>
      <c r="M2445">
        <v>32.915911691664</v>
      </c>
      <c r="N2445">
        <v>1.0553881269673699</v>
      </c>
      <c r="O2445">
        <v>74.003466204505997</v>
      </c>
      <c r="P2445">
        <v>2.7604630454140802</v>
      </c>
      <c r="Q2445">
        <v>0.15169110179544501</v>
      </c>
    </row>
    <row r="2446" spans="1:17" hidden="1" x14ac:dyDescent="0.3">
      <c r="A2446" t="s">
        <v>5090</v>
      </c>
      <c r="B2446" t="s">
        <v>5091</v>
      </c>
      <c r="C2446" t="str">
        <f>IFERROR(VLOOKUP(Table1[[#This Row],[Ticker]],[1]!Table2[[Symbol]:[Industry]],2,FALSE),"-")</f>
        <v>-</v>
      </c>
      <c r="D2446" t="s">
        <v>54</v>
      </c>
      <c r="E2446">
        <v>199.85037500000001</v>
      </c>
      <c r="F2446">
        <v>158.75</v>
      </c>
      <c r="G2446">
        <v>94.569719397792298</v>
      </c>
      <c r="H2446">
        <v>-13.5893101028785</v>
      </c>
      <c r="I2446">
        <v>-16.980821483109999</v>
      </c>
      <c r="J2446">
        <v>-3.5735089722833102</v>
      </c>
      <c r="K2446">
        <v>165.45279274374801</v>
      </c>
      <c r="L2446">
        <v>141.352314751248</v>
      </c>
      <c r="M2446">
        <v>45.738573138001499</v>
      </c>
      <c r="N2446">
        <v>0.50279962287390101</v>
      </c>
      <c r="O2446">
        <v>25.984251968503902</v>
      </c>
      <c r="P2446">
        <v>180.824341057845</v>
      </c>
      <c r="Q2446">
        <v>0.113474080259472</v>
      </c>
    </row>
    <row r="2447" spans="1:17" hidden="1" x14ac:dyDescent="0.3">
      <c r="A2447" t="s">
        <v>5092</v>
      </c>
      <c r="B2447" t="s">
        <v>5093</v>
      </c>
      <c r="C2447" t="str">
        <f>IFERROR(VLOOKUP(Table1[[#This Row],[Ticker]],[1]!Table2[[Symbol]:[Industry]],2,FALSE),"-")</f>
        <v>-</v>
      </c>
      <c r="D2447" t="s">
        <v>627</v>
      </c>
      <c r="E2447">
        <v>199.6802782</v>
      </c>
      <c r="F2447">
        <v>22.36</v>
      </c>
      <c r="G2447">
        <v>42.199112115480403</v>
      </c>
      <c r="H2447">
        <v>-11.8150831921328</v>
      </c>
      <c r="I2447">
        <v>-33.7256798553571</v>
      </c>
      <c r="J2447">
        <v>-0.149861585474308</v>
      </c>
      <c r="K2447">
        <v>22.281262173856099</v>
      </c>
      <c r="L2447">
        <v>21.477972267350701</v>
      </c>
      <c r="M2447">
        <v>54.127248292837898</v>
      </c>
      <c r="N2447">
        <v>0.492097433677677</v>
      </c>
      <c r="O2447">
        <v>37.7012522361359</v>
      </c>
      <c r="P2447">
        <v>81.640942323314306</v>
      </c>
      <c r="Q2447">
        <v>2.7684063282523E-2</v>
      </c>
    </row>
    <row r="2448" spans="1:17" hidden="1" x14ac:dyDescent="0.3">
      <c r="A2448" t="s">
        <v>5094</v>
      </c>
      <c r="B2448" t="s">
        <v>5095</v>
      </c>
      <c r="C2448" t="str">
        <f>IFERROR(VLOOKUP(Table1[[#This Row],[Ticker]],[1]!Table2[[Symbol]:[Industry]],2,FALSE),"-")</f>
        <v>-</v>
      </c>
      <c r="D2448" t="s">
        <v>46</v>
      </c>
      <c r="E2448">
        <v>199.30150009499999</v>
      </c>
      <c r="F2448">
        <v>83.69</v>
      </c>
      <c r="G2448">
        <v>-16.741604971272402</v>
      </c>
      <c r="H2448">
        <v>-17.219827849865499</v>
      </c>
      <c r="I2448">
        <v>-47.6539835546508</v>
      </c>
      <c r="J2448">
        <v>-2.0116206691239999</v>
      </c>
      <c r="K2448">
        <v>87.683565577630304</v>
      </c>
      <c r="L2448">
        <v>86.901462945337599</v>
      </c>
      <c r="M2448">
        <v>26.161046127353298</v>
      </c>
      <c r="N2448">
        <v>0.53528316267797305</v>
      </c>
      <c r="O2448">
        <v>83.892938224399501</v>
      </c>
      <c r="P2448">
        <v>26.229260935143198</v>
      </c>
      <c r="Q2448">
        <v>3.3729519908910002E-2</v>
      </c>
    </row>
    <row r="2449" spans="1:17" hidden="1" x14ac:dyDescent="0.3">
      <c r="A2449" t="s">
        <v>5096</v>
      </c>
      <c r="B2449" t="s">
        <v>5097</v>
      </c>
      <c r="C2449" t="str">
        <f>IFERROR(VLOOKUP(Table1[[#This Row],[Ticker]],[1]!Table2[[Symbol]:[Industry]],2,FALSE),"-")</f>
        <v>-</v>
      </c>
      <c r="D2449" t="s">
        <v>1199</v>
      </c>
      <c r="E2449">
        <v>199.222130744</v>
      </c>
      <c r="F2449">
        <v>15.91</v>
      </c>
      <c r="G2449">
        <v>-68.991054950934995</v>
      </c>
      <c r="H2449">
        <v>-5.2574335247270598</v>
      </c>
      <c r="I2449">
        <v>-37.378317512314403</v>
      </c>
      <c r="J2449">
        <v>13.306199724156601</v>
      </c>
      <c r="K2449">
        <v>15.1281220043182</v>
      </c>
      <c r="L2449">
        <v>19.103652623988602</v>
      </c>
      <c r="M2449">
        <v>73.929941196868498</v>
      </c>
      <c r="N2449">
        <v>0.99502463702788901</v>
      </c>
      <c r="O2449">
        <v>138.84349465744799</v>
      </c>
      <c r="P2449">
        <v>42.690582959641198</v>
      </c>
      <c r="Q2449">
        <v>-1.9014103058220998E-2</v>
      </c>
    </row>
    <row r="2450" spans="1:17" hidden="1" x14ac:dyDescent="0.3">
      <c r="A2450" t="s">
        <v>5098</v>
      </c>
      <c r="B2450" t="s">
        <v>5099</v>
      </c>
      <c r="C2450" t="str">
        <f>IFERROR(VLOOKUP(Table1[[#This Row],[Ticker]],[1]!Table2[[Symbol]:[Industry]],2,FALSE),"-")</f>
        <v>-</v>
      </c>
      <c r="D2450" t="s">
        <v>257</v>
      </c>
      <c r="E2450">
        <v>198.953125</v>
      </c>
      <c r="F2450">
        <v>2975</v>
      </c>
      <c r="G2450">
        <v>138.13332271947399</v>
      </c>
      <c r="H2450">
        <v>22.532700932096599</v>
      </c>
      <c r="I2450">
        <v>45.8843073321828</v>
      </c>
      <c r="J2450">
        <v>-6.0555490238154501</v>
      </c>
      <c r="K2450">
        <v>2621.7577949553702</v>
      </c>
      <c r="L2450">
        <v>2092.1015379096202</v>
      </c>
      <c r="M2450">
        <v>50.384252338534303</v>
      </c>
      <c r="N2450">
        <v>1.24712153661271</v>
      </c>
      <c r="O2450">
        <v>20.198319327730999</v>
      </c>
      <c r="P2450">
        <v>184.09090909090901</v>
      </c>
      <c r="Q2450">
        <v>0.118435901523829</v>
      </c>
    </row>
    <row r="2451" spans="1:17" hidden="1" x14ac:dyDescent="0.3">
      <c r="A2451" t="s">
        <v>5100</v>
      </c>
      <c r="B2451" t="s">
        <v>5101</v>
      </c>
      <c r="C2451" t="str">
        <f>IFERROR(VLOOKUP(Table1[[#This Row],[Ticker]],[1]!Table2[[Symbol]:[Industry]],2,FALSE),"-")</f>
        <v>-</v>
      </c>
      <c r="D2451" t="s">
        <v>933</v>
      </c>
      <c r="E2451">
        <v>198.65690463999999</v>
      </c>
      <c r="F2451">
        <v>143.44999999999999</v>
      </c>
      <c r="G2451">
        <v>148.20760985653899</v>
      </c>
      <c r="H2451">
        <v>-12.8907466591006</v>
      </c>
      <c r="I2451">
        <v>-13.549315844832901</v>
      </c>
      <c r="J2451">
        <v>-9.9959961280214706</v>
      </c>
      <c r="K2451">
        <v>148.74703364852601</v>
      </c>
      <c r="L2451">
        <v>123.115277861045</v>
      </c>
      <c r="M2451">
        <v>50.168504459758999</v>
      </c>
      <c r="N2451">
        <v>1.57254698272841</v>
      </c>
      <c r="O2451">
        <v>32.310909724642698</v>
      </c>
      <c r="P2451">
        <v>223.59575907963</v>
      </c>
      <c r="Q2451">
        <v>0.14374919830937799</v>
      </c>
    </row>
    <row r="2452" spans="1:17" hidden="1" x14ac:dyDescent="0.3">
      <c r="A2452" t="s">
        <v>5102</v>
      </c>
      <c r="B2452" t="s">
        <v>5103</v>
      </c>
      <c r="C2452" t="str">
        <f>IFERROR(VLOOKUP(Table1[[#This Row],[Ticker]],[1]!Table2[[Symbol]:[Industry]],2,FALSE),"-")</f>
        <v>-</v>
      </c>
      <c r="D2452" t="s">
        <v>5104</v>
      </c>
      <c r="E2452">
        <v>198.626195</v>
      </c>
      <c r="F2452">
        <v>284.3</v>
      </c>
      <c r="G2452">
        <v>525.75877181730095</v>
      </c>
      <c r="H2452">
        <v>46.245354716979598</v>
      </c>
      <c r="I2452">
        <v>415.96504706689302</v>
      </c>
      <c r="J2452">
        <v>9.3240941088503106</v>
      </c>
      <c r="K2452">
        <v>194.41810157337801</v>
      </c>
      <c r="L2452">
        <v>113.416546557895</v>
      </c>
      <c r="M2452">
        <v>99.929144062436194</v>
      </c>
      <c r="N2452">
        <v>1.4309209568407699</v>
      </c>
      <c r="O2452">
        <v>0</v>
      </c>
      <c r="P2452">
        <v>687.31653281639399</v>
      </c>
      <c r="Q2452">
        <v>0.273313422897208</v>
      </c>
    </row>
    <row r="2453" spans="1:17" hidden="1" x14ac:dyDescent="0.3">
      <c r="A2453" t="s">
        <v>5105</v>
      </c>
      <c r="B2453" t="s">
        <v>5106</v>
      </c>
      <c r="C2453" t="str">
        <f>IFERROR(VLOOKUP(Table1[[#This Row],[Ticker]],[1]!Table2[[Symbol]:[Industry]],2,FALSE),"-")</f>
        <v>-</v>
      </c>
      <c r="D2453" t="s">
        <v>410</v>
      </c>
      <c r="E2453">
        <v>198.39383083499999</v>
      </c>
      <c r="F2453">
        <v>146.35</v>
      </c>
      <c r="G2453">
        <v>-46.794218251623299</v>
      </c>
      <c r="H2453">
        <v>-19.026385403435</v>
      </c>
      <c r="I2453">
        <v>-29.6885725104054</v>
      </c>
      <c r="J2453">
        <v>4.2632118236313703</v>
      </c>
      <c r="M2453">
        <v>33.395265947565598</v>
      </c>
      <c r="O2453">
        <v>32.729757430816498</v>
      </c>
      <c r="P2453">
        <v>0.931034482758619</v>
      </c>
    </row>
    <row r="2454" spans="1:17" hidden="1" x14ac:dyDescent="0.3">
      <c r="A2454" t="s">
        <v>5107</v>
      </c>
      <c r="B2454" t="s">
        <v>5108</v>
      </c>
      <c r="C2454" t="str">
        <f>IFERROR(VLOOKUP(Table1[[#This Row],[Ticker]],[1]!Table2[[Symbol]:[Industry]],2,FALSE),"-")</f>
        <v>-</v>
      </c>
      <c r="D2454" t="s">
        <v>410</v>
      </c>
      <c r="E2454">
        <v>198.167598809</v>
      </c>
      <c r="F2454">
        <v>67.790000000000006</v>
      </c>
      <c r="G2454">
        <v>-35.782183597834802</v>
      </c>
      <c r="H2454">
        <v>-6.6446286466782896</v>
      </c>
      <c r="I2454">
        <v>-22.088951582859998</v>
      </c>
      <c r="J2454">
        <v>-6.6015832558126002</v>
      </c>
      <c r="K2454">
        <v>70.076512756759797</v>
      </c>
      <c r="L2454">
        <v>71.029244689141905</v>
      </c>
      <c r="M2454">
        <v>27.6408895460861</v>
      </c>
      <c r="N2454">
        <v>1.26757072160674</v>
      </c>
      <c r="O2454">
        <v>51.128485027290097</v>
      </c>
      <c r="P2454">
        <v>14.606931530008399</v>
      </c>
      <c r="Q2454">
        <v>-5.2087526212484997E-2</v>
      </c>
    </row>
    <row r="2455" spans="1:17" hidden="1" x14ac:dyDescent="0.3">
      <c r="A2455" t="s">
        <v>5109</v>
      </c>
      <c r="B2455" t="s">
        <v>5110</v>
      </c>
      <c r="C2455" t="str">
        <f>IFERROR(VLOOKUP(Table1[[#This Row],[Ticker]],[1]!Table2[[Symbol]:[Industry]],2,FALSE),"-")</f>
        <v>-</v>
      </c>
      <c r="D2455" t="s">
        <v>1199</v>
      </c>
      <c r="E2455">
        <v>198.15003419199999</v>
      </c>
      <c r="F2455">
        <v>148.38999999999999</v>
      </c>
      <c r="G2455">
        <v>-46.0160667602402</v>
      </c>
      <c r="H2455">
        <v>-16.8402501156048</v>
      </c>
      <c r="I2455">
        <v>-31.2252060434441</v>
      </c>
      <c r="J2455">
        <v>-5.6412102473978498</v>
      </c>
      <c r="K2455">
        <v>150.849589683619</v>
      </c>
      <c r="L2455">
        <v>167.102459196696</v>
      </c>
      <c r="M2455">
        <v>45.540955332628997</v>
      </c>
      <c r="N2455">
        <v>1.14749754085352</v>
      </c>
      <c r="O2455">
        <v>102.203652537233</v>
      </c>
      <c r="P2455">
        <v>18.239043824701099</v>
      </c>
      <c r="Q2455">
        <v>8.8939391329959996E-2</v>
      </c>
    </row>
    <row r="2456" spans="1:17" hidden="1" x14ac:dyDescent="0.3">
      <c r="A2456" t="s">
        <v>5111</v>
      </c>
      <c r="B2456" t="s">
        <v>5112</v>
      </c>
      <c r="C2456" t="str">
        <f>IFERROR(VLOOKUP(Table1[[#This Row],[Ticker]],[1]!Table2[[Symbol]:[Industry]],2,FALSE),"-")</f>
        <v>-</v>
      </c>
      <c r="D2456" t="s">
        <v>63</v>
      </c>
      <c r="E2456">
        <v>197.99590848</v>
      </c>
      <c r="F2456">
        <v>20.010000000000002</v>
      </c>
      <c r="G2456">
        <v>-1.63202139494638</v>
      </c>
      <c r="H2456">
        <v>-29.559632447514399</v>
      </c>
      <c r="I2456">
        <v>2.304711702743</v>
      </c>
      <c r="J2456">
        <v>0.90033595478329398</v>
      </c>
      <c r="K2456">
        <v>23.3009663032873</v>
      </c>
      <c r="L2456">
        <v>20.942511109218401</v>
      </c>
      <c r="M2456">
        <v>48.091120746880399</v>
      </c>
      <c r="N2456">
        <v>4.4434487304850201</v>
      </c>
      <c r="O2456">
        <v>114.942528735632</v>
      </c>
      <c r="P2456">
        <v>44.476534296028802</v>
      </c>
      <c r="Q2456">
        <v>-5.62401989545E-4</v>
      </c>
    </row>
    <row r="2457" spans="1:17" hidden="1" x14ac:dyDescent="0.3">
      <c r="A2457" t="s">
        <v>5113</v>
      </c>
      <c r="B2457" t="s">
        <v>5114</v>
      </c>
      <c r="C2457" t="str">
        <f>IFERROR(VLOOKUP(Table1[[#This Row],[Ticker]],[1]!Table2[[Symbol]:[Industry]],2,FALSE),"-")</f>
        <v>-</v>
      </c>
      <c r="D2457" t="s">
        <v>357</v>
      </c>
      <c r="E2457">
        <v>197.48352</v>
      </c>
      <c r="F2457">
        <v>7.68</v>
      </c>
      <c r="G2457">
        <v>-111.69709970783499</v>
      </c>
      <c r="H2457">
        <v>16.008316972656999</v>
      </c>
      <c r="I2457">
        <v>-77.055636924786498</v>
      </c>
      <c r="J2457">
        <v>-8.5187540057483808</v>
      </c>
      <c r="K2457">
        <v>8.7435475210421796</v>
      </c>
      <c r="L2457">
        <v>17.791536426596501</v>
      </c>
      <c r="M2457">
        <v>47.893483067016398</v>
      </c>
      <c r="N2457">
        <v>0.54660540460685603</v>
      </c>
      <c r="O2457">
        <v>544.53125</v>
      </c>
      <c r="P2457">
        <v>28</v>
      </c>
      <c r="Q2457">
        <v>6.3362084609683997E-2</v>
      </c>
    </row>
    <row r="2458" spans="1:17" hidden="1" x14ac:dyDescent="0.3">
      <c r="A2458" t="s">
        <v>5115</v>
      </c>
      <c r="B2458" t="s">
        <v>5116</v>
      </c>
      <c r="C2458" t="str">
        <f>IFERROR(VLOOKUP(Table1[[#This Row],[Ticker]],[1]!Table2[[Symbol]:[Industry]],2,FALSE),"-")</f>
        <v>-</v>
      </c>
      <c r="D2458" t="s">
        <v>706</v>
      </c>
      <c r="E2458">
        <v>197.429196475</v>
      </c>
      <c r="F2458">
        <v>221.55</v>
      </c>
      <c r="G2458">
        <v>-16.265692909372302</v>
      </c>
      <c r="H2458">
        <v>-5.42980180685145</v>
      </c>
      <c r="I2458">
        <v>-14.7989892256538</v>
      </c>
      <c r="J2458">
        <v>-8.1732743987645708</v>
      </c>
      <c r="K2458">
        <v>228.870222979201</v>
      </c>
      <c r="L2458">
        <v>217.35055153649199</v>
      </c>
      <c r="M2458">
        <v>32.798951877175398</v>
      </c>
      <c r="N2458">
        <v>1.2221188478154701</v>
      </c>
      <c r="O2458">
        <v>34.168187009979903</v>
      </c>
      <c r="P2458">
        <v>27.254451464675402</v>
      </c>
      <c r="Q2458">
        <v>-2.9755485020727002E-2</v>
      </c>
    </row>
    <row r="2459" spans="1:17" hidden="1" x14ac:dyDescent="0.3">
      <c r="A2459" t="s">
        <v>5117</v>
      </c>
      <c r="B2459" t="s">
        <v>5118</v>
      </c>
      <c r="C2459" t="str">
        <f>IFERROR(VLOOKUP(Table1[[#This Row],[Ticker]],[1]!Table2[[Symbol]:[Industry]],2,FALSE),"-")</f>
        <v>-</v>
      </c>
      <c r="D2459" t="s">
        <v>1658</v>
      </c>
      <c r="E2459">
        <v>197.392008</v>
      </c>
      <c r="F2459">
        <v>279.60000000000002</v>
      </c>
      <c r="G2459">
        <v>-58.189304313195599</v>
      </c>
      <c r="H2459">
        <v>-2.2339143609639902</v>
      </c>
      <c r="I2459">
        <v>-33.188510619548403</v>
      </c>
      <c r="J2459">
        <v>-3.13488255804713</v>
      </c>
      <c r="K2459">
        <v>285.565287215627</v>
      </c>
      <c r="L2459">
        <v>324.61599199467298</v>
      </c>
      <c r="M2459">
        <v>44.880561954439401</v>
      </c>
      <c r="N2459">
        <v>0.48558999456226198</v>
      </c>
      <c r="O2459">
        <v>84.907010014306096</v>
      </c>
      <c r="P2459">
        <v>9.1761030847325298</v>
      </c>
      <c r="Q2459">
        <v>7.2537055063326E-2</v>
      </c>
    </row>
    <row r="2460" spans="1:17" hidden="1" x14ac:dyDescent="0.3">
      <c r="A2460" t="s">
        <v>5119</v>
      </c>
      <c r="B2460" t="s">
        <v>5120</v>
      </c>
      <c r="C2460" t="str">
        <f>IFERROR(VLOOKUP(Table1[[#This Row],[Ticker]],[1]!Table2[[Symbol]:[Industry]],2,FALSE),"-")</f>
        <v>-</v>
      </c>
      <c r="D2460" t="s">
        <v>1372</v>
      </c>
      <c r="E2460">
        <v>197.33975000000001</v>
      </c>
      <c r="F2460">
        <v>455.75</v>
      </c>
      <c r="G2460">
        <v>181.02623917364801</v>
      </c>
      <c r="H2460">
        <v>15.5910678707346</v>
      </c>
      <c r="I2460">
        <v>1.54978499547392</v>
      </c>
      <c r="J2460">
        <v>-5.7399535433998103</v>
      </c>
      <c r="K2460">
        <v>427.50154091948298</v>
      </c>
      <c r="L2460">
        <v>343.48346766498798</v>
      </c>
      <c r="M2460">
        <v>44.0442822642365</v>
      </c>
      <c r="N2460">
        <v>0.69490687324872202</v>
      </c>
      <c r="O2460">
        <v>26.165660998354301</v>
      </c>
      <c r="P2460">
        <v>299.60543621218699</v>
      </c>
    </row>
    <row r="2461" spans="1:17" hidden="1" x14ac:dyDescent="0.3">
      <c r="A2461" t="s">
        <v>5121</v>
      </c>
      <c r="B2461" t="s">
        <v>5122</v>
      </c>
      <c r="C2461" t="str">
        <f>IFERROR(VLOOKUP(Table1[[#This Row],[Ticker]],[1]!Table2[[Symbol]:[Industry]],2,FALSE),"-")</f>
        <v>-</v>
      </c>
      <c r="D2461" t="s">
        <v>627</v>
      </c>
      <c r="E2461">
        <v>197.21591040000001</v>
      </c>
      <c r="F2461">
        <v>190.04</v>
      </c>
      <c r="G2461">
        <v>-0.21281909402798499</v>
      </c>
      <c r="H2461">
        <v>-3.3071938270549999</v>
      </c>
      <c r="I2461">
        <v>-0.51056111377052904</v>
      </c>
      <c r="J2461">
        <v>-6.4686901543165796</v>
      </c>
      <c r="K2461">
        <v>176.84589542096199</v>
      </c>
      <c r="L2461">
        <v>163.71220725567699</v>
      </c>
      <c r="M2461">
        <v>53.687730339115802</v>
      </c>
      <c r="N2461">
        <v>0.40659021830388498</v>
      </c>
      <c r="O2461">
        <v>19.974742159545301</v>
      </c>
      <c r="P2461">
        <v>48.294966835739302</v>
      </c>
      <c r="Q2461">
        <v>7.4869605736101005E-2</v>
      </c>
    </row>
    <row r="2462" spans="1:17" hidden="1" x14ac:dyDescent="0.3">
      <c r="A2462" t="s">
        <v>5123</v>
      </c>
      <c r="B2462" t="s">
        <v>5124</v>
      </c>
      <c r="C2462" t="str">
        <f>IFERROR(VLOOKUP(Table1[[#This Row],[Ticker]],[1]!Table2[[Symbol]:[Industry]],2,FALSE),"-")</f>
        <v>-</v>
      </c>
      <c r="D2462" t="s">
        <v>5125</v>
      </c>
      <c r="E2462">
        <v>197.15812500000001</v>
      </c>
      <c r="F2462">
        <v>88.75</v>
      </c>
      <c r="G2462">
        <v>-12.9814782793222</v>
      </c>
      <c r="H2462">
        <v>15.1446193744298</v>
      </c>
      <c r="I2462">
        <v>4.1241674618957402</v>
      </c>
      <c r="J2462">
        <v>-11.9828564060209</v>
      </c>
      <c r="M2462">
        <v>36.266105793606798</v>
      </c>
      <c r="O2462">
        <v>35.2112676056338</v>
      </c>
      <c r="P2462">
        <v>22.922437673130101</v>
      </c>
    </row>
    <row r="2463" spans="1:17" hidden="1" x14ac:dyDescent="0.3">
      <c r="A2463" t="s">
        <v>5126</v>
      </c>
      <c r="B2463" t="s">
        <v>5127</v>
      </c>
      <c r="C2463" t="str">
        <f>IFERROR(VLOOKUP(Table1[[#This Row],[Ticker]],[1]!Table2[[Symbol]:[Industry]],2,FALSE),"-")</f>
        <v>-</v>
      </c>
      <c r="D2463" t="s">
        <v>1481</v>
      </c>
      <c r="E2463">
        <v>197.021266</v>
      </c>
      <c r="F2463">
        <v>131.33000000000001</v>
      </c>
      <c r="G2463">
        <v>-14.813607355052</v>
      </c>
      <c r="H2463">
        <v>5.3616580422000197</v>
      </c>
      <c r="I2463">
        <v>-39.612038503478502</v>
      </c>
      <c r="J2463">
        <v>-2.33095138987755</v>
      </c>
      <c r="K2463">
        <v>135.001457450652</v>
      </c>
      <c r="L2463">
        <v>137.305568209749</v>
      </c>
      <c r="M2463">
        <v>45.456236708236901</v>
      </c>
      <c r="N2463">
        <v>0.675027310189248</v>
      </c>
      <c r="O2463">
        <v>49.851519074088102</v>
      </c>
      <c r="P2463">
        <v>30.611636001989002</v>
      </c>
      <c r="Q2463">
        <v>8.4023920471649999E-2</v>
      </c>
    </row>
    <row r="2464" spans="1:17" hidden="1" x14ac:dyDescent="0.3">
      <c r="A2464" t="s">
        <v>5128</v>
      </c>
      <c r="B2464" t="s">
        <v>5129</v>
      </c>
      <c r="C2464" t="str">
        <f>IFERROR(VLOOKUP(Table1[[#This Row],[Ticker]],[1]!Table2[[Symbol]:[Industry]],2,FALSE),"-")</f>
        <v>-</v>
      </c>
      <c r="D2464" t="s">
        <v>180</v>
      </c>
      <c r="E2464">
        <v>196.86428620000001</v>
      </c>
      <c r="F2464">
        <v>30.04</v>
      </c>
      <c r="G2464">
        <v>-23.3518790254194</v>
      </c>
      <c r="H2464">
        <v>-3.9982653068217999</v>
      </c>
      <c r="I2464">
        <v>-21.514298741322602</v>
      </c>
      <c r="J2464">
        <v>-5.7238442292873</v>
      </c>
      <c r="K2464">
        <v>30.062306433365301</v>
      </c>
      <c r="L2464">
        <v>28.4762410454559</v>
      </c>
      <c r="M2464">
        <v>44.340114666000702</v>
      </c>
      <c r="N2464">
        <v>0.43264518978802302</v>
      </c>
      <c r="O2464">
        <v>53.129161118508598</v>
      </c>
      <c r="P2464">
        <v>32.626931567328903</v>
      </c>
      <c r="Q2464">
        <v>4.3144602447588998E-2</v>
      </c>
    </row>
    <row r="2465" spans="1:17" hidden="1" x14ac:dyDescent="0.3">
      <c r="A2465" t="s">
        <v>5130</v>
      </c>
      <c r="B2465" t="s">
        <v>5131</v>
      </c>
      <c r="C2465" t="str">
        <f>IFERROR(VLOOKUP(Table1[[#This Row],[Ticker]],[1]!Table2[[Symbol]:[Industry]],2,FALSE),"-")</f>
        <v>-</v>
      </c>
      <c r="D2465" t="s">
        <v>204</v>
      </c>
      <c r="E2465">
        <v>196.65551249999999</v>
      </c>
      <c r="F2465">
        <v>200.25</v>
      </c>
      <c r="G2465">
        <v>8.6113743215592304</v>
      </c>
      <c r="H2465">
        <v>-20.525042530507399</v>
      </c>
      <c r="I2465">
        <v>8.4401591152391706</v>
      </c>
      <c r="J2465">
        <v>-5.3383593372527702</v>
      </c>
      <c r="K2465">
        <v>208.46604009201499</v>
      </c>
      <c r="L2465">
        <v>181.03347299315899</v>
      </c>
      <c r="M2465">
        <v>37.922821752381097</v>
      </c>
      <c r="N2465">
        <v>0.44869095202196202</v>
      </c>
      <c r="O2465">
        <v>29.513108614232198</v>
      </c>
      <c r="P2465">
        <v>50.563909774436098</v>
      </c>
      <c r="Q2465">
        <v>-1.2630256885638E-2</v>
      </c>
    </row>
    <row r="2466" spans="1:17" hidden="1" x14ac:dyDescent="0.3">
      <c r="A2466" t="s">
        <v>5132</v>
      </c>
      <c r="B2466" t="s">
        <v>5133</v>
      </c>
      <c r="C2466" t="str">
        <f>IFERROR(VLOOKUP(Table1[[#This Row],[Ticker]],[1]!Table2[[Symbol]:[Industry]],2,FALSE),"-")</f>
        <v>-</v>
      </c>
      <c r="D2466" t="s">
        <v>474</v>
      </c>
      <c r="E2466">
        <v>196.5444</v>
      </c>
      <c r="F2466">
        <v>111.8</v>
      </c>
      <c r="G2466">
        <v>-52.642088282318802</v>
      </c>
      <c r="H2466">
        <v>-24.8683128572046</v>
      </c>
      <c r="I2466">
        <v>-35.536442541100897</v>
      </c>
      <c r="J2466">
        <v>-23.670629705636301</v>
      </c>
      <c r="O2466">
        <v>42.754919499105497</v>
      </c>
      <c r="P2466">
        <v>0</v>
      </c>
    </row>
    <row r="2467" spans="1:17" hidden="1" x14ac:dyDescent="0.3">
      <c r="A2467" t="s">
        <v>5134</v>
      </c>
      <c r="B2467" t="s">
        <v>5135</v>
      </c>
      <c r="C2467" t="str">
        <f>IFERROR(VLOOKUP(Table1[[#This Row],[Ticker]],[1]!Table2[[Symbol]:[Industry]],2,FALSE),"-")</f>
        <v>-</v>
      </c>
      <c r="D2467" t="s">
        <v>257</v>
      </c>
      <c r="E2467">
        <v>195.74100000000001</v>
      </c>
      <c r="F2467">
        <v>93.21</v>
      </c>
      <c r="G2467">
        <v>-61.1490902945973</v>
      </c>
      <c r="H2467">
        <v>4.0443248416937996</v>
      </c>
      <c r="I2467">
        <v>-54.993847345334601</v>
      </c>
      <c r="J2467">
        <v>2.3673575934745998</v>
      </c>
      <c r="K2467">
        <v>91.168556780679296</v>
      </c>
      <c r="L2467">
        <v>111.939376997401</v>
      </c>
      <c r="M2467">
        <v>67.889574088332395</v>
      </c>
      <c r="N2467">
        <v>0.86723629758843301</v>
      </c>
      <c r="O2467">
        <v>83.403068340306802</v>
      </c>
      <c r="P2467">
        <v>19.6380438968039</v>
      </c>
      <c r="Q2467">
        <v>0.15817193172570401</v>
      </c>
    </row>
    <row r="2468" spans="1:17" hidden="1" x14ac:dyDescent="0.3">
      <c r="A2468" t="s">
        <v>5136</v>
      </c>
      <c r="B2468" t="s">
        <v>5137</v>
      </c>
      <c r="C2468" t="str">
        <f>IFERROR(VLOOKUP(Table1[[#This Row],[Ticker]],[1]!Table2[[Symbol]:[Industry]],2,FALSE),"-")</f>
        <v>-</v>
      </c>
      <c r="D2468" t="s">
        <v>405</v>
      </c>
      <c r="E2468">
        <v>195.64300779000001</v>
      </c>
      <c r="F2468">
        <v>108.3</v>
      </c>
      <c r="G2468">
        <v>-15.462736393825701</v>
      </c>
      <c r="H2468">
        <v>-3.40599228304192</v>
      </c>
      <c r="I2468">
        <v>1.64290934739224</v>
      </c>
      <c r="J2468">
        <v>-13.228649856983999</v>
      </c>
      <c r="K2468">
        <v>114.92307389658799</v>
      </c>
      <c r="M2468">
        <v>35.0366342593355</v>
      </c>
      <c r="O2468">
        <v>39.427516158818101</v>
      </c>
      <c r="P2468">
        <v>28.698752228163901</v>
      </c>
    </row>
    <row r="2469" spans="1:17" hidden="1" x14ac:dyDescent="0.3">
      <c r="A2469" t="s">
        <v>5138</v>
      </c>
      <c r="B2469" t="s">
        <v>5139</v>
      </c>
      <c r="C2469" t="str">
        <f>IFERROR(VLOOKUP(Table1[[#This Row],[Ticker]],[1]!Table2[[Symbol]:[Industry]],2,FALSE),"-")</f>
        <v>-</v>
      </c>
      <c r="D2469" t="s">
        <v>384</v>
      </c>
      <c r="E2469">
        <v>195.55199999999999</v>
      </c>
      <c r="F2469">
        <v>116.4</v>
      </c>
      <c r="G2469">
        <v>56.771970222903299</v>
      </c>
      <c r="H2469">
        <v>1.3471937832282499</v>
      </c>
      <c r="I2469">
        <v>22.467308915247301</v>
      </c>
      <c r="J2469">
        <v>-0.79155475704929801</v>
      </c>
      <c r="K2469">
        <v>105.44717373244301</v>
      </c>
      <c r="L2469">
        <v>89.3049994937099</v>
      </c>
      <c r="M2469">
        <v>67.136236615386295</v>
      </c>
      <c r="N2469">
        <v>1.13134746597562</v>
      </c>
      <c r="O2469">
        <v>2.2336769759449999</v>
      </c>
      <c r="P2469">
        <v>104.929577464788</v>
      </c>
      <c r="Q2469">
        <v>0.12403071532653701</v>
      </c>
    </row>
    <row r="2470" spans="1:17" hidden="1" x14ac:dyDescent="0.3">
      <c r="A2470" t="s">
        <v>5140</v>
      </c>
      <c r="B2470" t="s">
        <v>5141</v>
      </c>
      <c r="C2470" t="str">
        <f>IFERROR(VLOOKUP(Table1[[#This Row],[Ticker]],[1]!Table2[[Symbol]:[Industry]],2,FALSE),"-")</f>
        <v>-</v>
      </c>
      <c r="D2470" t="s">
        <v>72</v>
      </c>
      <c r="E2470">
        <v>195.49984375</v>
      </c>
      <c r="F2470">
        <v>158.5</v>
      </c>
      <c r="G2470">
        <v>38.032508771798</v>
      </c>
      <c r="H2470">
        <v>1.529072652023</v>
      </c>
      <c r="I2470">
        <v>-11.0965120424147</v>
      </c>
      <c r="J2470">
        <v>-4.4858427760768498</v>
      </c>
      <c r="K2470">
        <v>153.54607180167099</v>
      </c>
      <c r="L2470">
        <v>138.913422268825</v>
      </c>
      <c r="M2470">
        <v>49.701310280756203</v>
      </c>
      <c r="N2470">
        <v>1.7274528532748099</v>
      </c>
      <c r="O2470">
        <v>6.3091482649842296</v>
      </c>
      <c r="P2470">
        <v>86.011031569064599</v>
      </c>
      <c r="Q2470">
        <v>7.0459250328382003E-2</v>
      </c>
    </row>
    <row r="2471" spans="1:17" hidden="1" x14ac:dyDescent="0.3">
      <c r="A2471" t="s">
        <v>5142</v>
      </c>
      <c r="B2471" t="s">
        <v>5143</v>
      </c>
      <c r="C2471" t="str">
        <f>IFERROR(VLOOKUP(Table1[[#This Row],[Ticker]],[1]!Table2[[Symbol]:[Industry]],2,FALSE),"-")</f>
        <v>-</v>
      </c>
      <c r="D2471" t="s">
        <v>257</v>
      </c>
      <c r="E2471">
        <v>195.27220500000001</v>
      </c>
      <c r="F2471">
        <v>162.19</v>
      </c>
      <c r="G2471">
        <v>-40.754236988189703</v>
      </c>
      <c r="H2471">
        <v>-13.5140730911227</v>
      </c>
      <c r="I2471">
        <v>-18.9370768499852</v>
      </c>
      <c r="J2471">
        <v>-9.4611879975471407</v>
      </c>
      <c r="K2471">
        <v>180.670075676409</v>
      </c>
      <c r="L2471">
        <v>188.34686235058501</v>
      </c>
      <c r="M2471">
        <v>44.444294907995399</v>
      </c>
      <c r="N2471">
        <v>2.01031282968234</v>
      </c>
      <c r="O2471">
        <v>48.837782847277801</v>
      </c>
      <c r="P2471">
        <v>19.2573529411764</v>
      </c>
    </row>
    <row r="2472" spans="1:17" hidden="1" x14ac:dyDescent="0.3">
      <c r="A2472" t="s">
        <v>5144</v>
      </c>
      <c r="B2472" t="s">
        <v>5145</v>
      </c>
      <c r="C2472" t="str">
        <f>IFERROR(VLOOKUP(Table1[[#This Row],[Ticker]],[1]!Table2[[Symbol]:[Industry]],2,FALSE),"-")</f>
        <v>-</v>
      </c>
      <c r="D2472" t="s">
        <v>54</v>
      </c>
      <c r="E2472">
        <v>195.248974</v>
      </c>
      <c r="F2472">
        <v>48.98</v>
      </c>
      <c r="G2472">
        <v>-27.818992764520601</v>
      </c>
      <c r="H2472">
        <v>4.7031604689679698</v>
      </c>
      <c r="I2472">
        <v>-27.285960550517299</v>
      </c>
      <c r="J2472">
        <v>-0.41181346870480401</v>
      </c>
      <c r="K2472">
        <v>47.184545782131899</v>
      </c>
      <c r="L2472">
        <v>50.536468902049997</v>
      </c>
      <c r="M2472">
        <v>54.887655193611401</v>
      </c>
      <c r="N2472">
        <v>1.8403405670465101</v>
      </c>
      <c r="O2472">
        <v>50.877909350755402</v>
      </c>
      <c r="P2472">
        <v>24.1571609632446</v>
      </c>
      <c r="Q2472">
        <v>0.15665273604871599</v>
      </c>
    </row>
    <row r="2473" spans="1:17" hidden="1" x14ac:dyDescent="0.3">
      <c r="A2473" t="s">
        <v>5146</v>
      </c>
      <c r="B2473" t="s">
        <v>5147</v>
      </c>
      <c r="C2473" t="str">
        <f>IFERROR(VLOOKUP(Table1[[#This Row],[Ticker]],[1]!Table2[[Symbol]:[Industry]],2,FALSE),"-")</f>
        <v>-</v>
      </c>
      <c r="D2473" t="s">
        <v>276</v>
      </c>
      <c r="E2473">
        <v>195.15637770399999</v>
      </c>
      <c r="F2473">
        <v>143.6</v>
      </c>
      <c r="G2473">
        <v>-49.652553603916097</v>
      </c>
      <c r="H2473">
        <v>-7.5327865414151196</v>
      </c>
      <c r="I2473">
        <v>-29.7621192534648</v>
      </c>
      <c r="J2473">
        <v>-1.1064401484388</v>
      </c>
      <c r="K2473">
        <v>146.631233193485</v>
      </c>
      <c r="L2473">
        <v>158.78518198879101</v>
      </c>
      <c r="M2473">
        <v>46.512516870479601</v>
      </c>
      <c r="N2473">
        <v>0.68923388232693605</v>
      </c>
      <c r="O2473">
        <v>48.133159400073701</v>
      </c>
      <c r="P2473">
        <v>13.0708661417322</v>
      </c>
      <c r="Q2473">
        <v>-7.5662455895458003E-2</v>
      </c>
    </row>
    <row r="2474" spans="1:17" hidden="1" x14ac:dyDescent="0.3">
      <c r="A2474" t="s">
        <v>5148</v>
      </c>
      <c r="B2474" t="s">
        <v>5149</v>
      </c>
      <c r="C2474" t="str">
        <f>IFERROR(VLOOKUP(Table1[[#This Row],[Ticker]],[1]!Table2[[Symbol]:[Industry]],2,FALSE),"-")</f>
        <v>-</v>
      </c>
      <c r="D2474" t="s">
        <v>72</v>
      </c>
      <c r="E2474">
        <v>194.911416</v>
      </c>
      <c r="F2474">
        <v>84.84</v>
      </c>
      <c r="G2474">
        <v>165.64688091655799</v>
      </c>
      <c r="H2474">
        <v>2.73037135332171</v>
      </c>
      <c r="I2474">
        <v>-2.7211800166971001</v>
      </c>
      <c r="J2474">
        <v>3.92805450488992</v>
      </c>
      <c r="K2474">
        <v>81.594649553554902</v>
      </c>
      <c r="L2474">
        <v>73.873230695225899</v>
      </c>
      <c r="M2474">
        <v>100</v>
      </c>
      <c r="N2474">
        <v>5.9</v>
      </c>
      <c r="O2474">
        <v>0</v>
      </c>
      <c r="P2474">
        <v>195.71279191355799</v>
      </c>
    </row>
    <row r="2475" spans="1:17" hidden="1" x14ac:dyDescent="0.3">
      <c r="A2475" t="s">
        <v>5150</v>
      </c>
      <c r="B2475" t="s">
        <v>5151</v>
      </c>
      <c r="C2475" t="str">
        <f>IFERROR(VLOOKUP(Table1[[#This Row],[Ticker]],[1]!Table2[[Symbol]:[Industry]],2,FALSE),"-")</f>
        <v>-</v>
      </c>
      <c r="D2475" t="s">
        <v>54</v>
      </c>
      <c r="E2475">
        <v>194.69163705</v>
      </c>
      <c r="F2475">
        <v>82.3</v>
      </c>
      <c r="G2475">
        <v>-45.568991079135799</v>
      </c>
      <c r="H2475">
        <v>-4.4875416269231003</v>
      </c>
      <c r="I2475">
        <v>-22.3214987359585</v>
      </c>
      <c r="J2475">
        <v>-5.0014525205923297</v>
      </c>
      <c r="K2475">
        <v>84.765780883533395</v>
      </c>
      <c r="L2475">
        <v>89.453052109277493</v>
      </c>
      <c r="M2475">
        <v>49.324977744701499</v>
      </c>
      <c r="N2475">
        <v>1.00222965016541</v>
      </c>
      <c r="O2475">
        <v>37.302551640340198</v>
      </c>
      <c r="P2475">
        <v>12.354948805460699</v>
      </c>
      <c r="Q2475">
        <v>-5.3127933082503E-2</v>
      </c>
    </row>
    <row r="2476" spans="1:17" hidden="1" x14ac:dyDescent="0.3">
      <c r="A2476" t="s">
        <v>5152</v>
      </c>
      <c r="B2476" t="s">
        <v>5153</v>
      </c>
      <c r="C2476" t="str">
        <f>IFERROR(VLOOKUP(Table1[[#This Row],[Ticker]],[1]!Table2[[Symbol]:[Industry]],2,FALSE),"-")</f>
        <v>-</v>
      </c>
      <c r="D2476" t="s">
        <v>276</v>
      </c>
      <c r="E2476">
        <v>194.52382845</v>
      </c>
      <c r="F2476">
        <v>219.03</v>
      </c>
      <c r="G2476">
        <v>-20.3589237693519</v>
      </c>
      <c r="H2476">
        <v>7.7152656131404402</v>
      </c>
      <c r="I2476">
        <v>-5.6189273484067197</v>
      </c>
      <c r="J2476">
        <v>-2.8570174375561201</v>
      </c>
      <c r="K2476">
        <v>206.74642541334501</v>
      </c>
      <c r="L2476">
        <v>200.90249870808401</v>
      </c>
      <c r="M2476">
        <v>55.051654423778999</v>
      </c>
      <c r="N2476">
        <v>1.0949857941932799</v>
      </c>
      <c r="O2476">
        <v>20.280326895859002</v>
      </c>
      <c r="P2476">
        <v>34.663387642176403</v>
      </c>
      <c r="Q2476">
        <v>-3.9002552698493002E-2</v>
      </c>
    </row>
    <row r="2477" spans="1:17" hidden="1" x14ac:dyDescent="0.3">
      <c r="A2477" t="s">
        <v>5154</v>
      </c>
      <c r="B2477" t="s">
        <v>5155</v>
      </c>
      <c r="C2477" t="str">
        <f>IFERROR(VLOOKUP(Table1[[#This Row],[Ticker]],[1]!Table2[[Symbol]:[Industry]],2,FALSE),"-")</f>
        <v>-</v>
      </c>
      <c r="D2477" t="s">
        <v>72</v>
      </c>
      <c r="E2477">
        <v>194.32037968</v>
      </c>
      <c r="F2477">
        <v>139.30000000000001</v>
      </c>
      <c r="G2477">
        <v>-51.5870377575636</v>
      </c>
      <c r="H2477">
        <v>4.5901274508826804</v>
      </c>
      <c r="I2477">
        <v>-16.758607797218801</v>
      </c>
      <c r="J2477">
        <v>-4.4822107379623102</v>
      </c>
      <c r="K2477">
        <v>134.81425002660899</v>
      </c>
      <c r="L2477">
        <v>137.87146299871799</v>
      </c>
      <c r="M2477">
        <v>48.551192401511997</v>
      </c>
      <c r="N2477">
        <v>3.0223433983789101</v>
      </c>
      <c r="O2477">
        <v>42.857142857142797</v>
      </c>
      <c r="P2477">
        <v>25.044883303411101</v>
      </c>
      <c r="Q2477">
        <v>4.2616677386697999E-2</v>
      </c>
    </row>
    <row r="2478" spans="1:17" hidden="1" x14ac:dyDescent="0.3">
      <c r="A2478" t="s">
        <v>5156</v>
      </c>
      <c r="B2478" t="s">
        <v>5157</v>
      </c>
      <c r="C2478" t="str">
        <f>IFERROR(VLOOKUP(Table1[[#This Row],[Ticker]],[1]!Table2[[Symbol]:[Industry]],2,FALSE),"-")</f>
        <v>-</v>
      </c>
      <c r="D2478" t="s">
        <v>305</v>
      </c>
      <c r="E2478">
        <v>193.88964000000001</v>
      </c>
      <c r="F2478">
        <v>162.55000000000001</v>
      </c>
      <c r="G2478">
        <v>57.031234491029103</v>
      </c>
      <c r="H2478">
        <v>2.6371426977770498</v>
      </c>
      <c r="I2478">
        <v>8.9369975863623896</v>
      </c>
      <c r="J2478">
        <v>-3.77218821355669</v>
      </c>
      <c r="K2478">
        <v>147.46108691313901</v>
      </c>
      <c r="L2478">
        <v>128.36314326752699</v>
      </c>
      <c r="M2478">
        <v>78.144028450497103</v>
      </c>
      <c r="N2478">
        <v>0.82415132133662705</v>
      </c>
      <c r="O2478">
        <v>1.44570901261149</v>
      </c>
      <c r="P2478">
        <v>109.41767585673701</v>
      </c>
      <c r="Q2478">
        <v>0.13069752476432001</v>
      </c>
    </row>
    <row r="2479" spans="1:17" hidden="1" x14ac:dyDescent="0.3">
      <c r="A2479" t="s">
        <v>5158</v>
      </c>
      <c r="B2479" t="s">
        <v>5159</v>
      </c>
      <c r="C2479" t="str">
        <f>IFERROR(VLOOKUP(Table1[[#This Row],[Ticker]],[1]!Table2[[Symbol]:[Industry]],2,FALSE),"-")</f>
        <v>-</v>
      </c>
      <c r="D2479" t="s">
        <v>989</v>
      </c>
      <c r="E2479">
        <v>193.57644913999999</v>
      </c>
      <c r="F2479">
        <v>111.4</v>
      </c>
      <c r="G2479">
        <v>15.4028798099989</v>
      </c>
      <c r="H2479">
        <v>-4.6882742051655297</v>
      </c>
      <c r="I2479">
        <v>1.61342599177498</v>
      </c>
      <c r="J2479">
        <v>4.0939312821411002</v>
      </c>
      <c r="K2479">
        <v>106.175521586852</v>
      </c>
      <c r="L2479">
        <v>95.833679437606705</v>
      </c>
      <c r="M2479">
        <v>70.4614152807533</v>
      </c>
      <c r="N2479">
        <v>0.56643470969631804</v>
      </c>
      <c r="O2479">
        <v>12.208258527827599</v>
      </c>
      <c r="P2479">
        <v>56.680731364275601</v>
      </c>
      <c r="Q2479">
        <v>8.2953844532427004E-2</v>
      </c>
    </row>
    <row r="2480" spans="1:17" hidden="1" x14ac:dyDescent="0.3">
      <c r="A2480" t="s">
        <v>5160</v>
      </c>
      <c r="B2480" t="s">
        <v>5161</v>
      </c>
      <c r="C2480" t="str">
        <f>IFERROR(VLOOKUP(Table1[[#This Row],[Ticker]],[1]!Table2[[Symbol]:[Industry]],2,FALSE),"-")</f>
        <v>-</v>
      </c>
      <c r="D2480" t="s">
        <v>127</v>
      </c>
      <c r="E2480">
        <v>193.22785300000001</v>
      </c>
      <c r="F2480">
        <v>531.04999999999995</v>
      </c>
      <c r="G2480">
        <v>-4.9952562631331601</v>
      </c>
      <c r="H2480">
        <v>-4.52417410122374</v>
      </c>
      <c r="I2480">
        <v>3.7668476137637299</v>
      </c>
      <c r="J2480">
        <v>-2.2484160833453699</v>
      </c>
      <c r="K2480">
        <v>530.21744600350098</v>
      </c>
      <c r="L2480">
        <v>468.54761329956699</v>
      </c>
      <c r="M2480">
        <v>52.3271193968517</v>
      </c>
      <c r="N2480">
        <v>0.16208840691073301</v>
      </c>
      <c r="O2480">
        <v>36.955088974672798</v>
      </c>
      <c r="Q2480">
        <v>9.0897645377343003E-2</v>
      </c>
    </row>
    <row r="2481" spans="1:17" hidden="1" x14ac:dyDescent="0.3">
      <c r="A2481" t="s">
        <v>5162</v>
      </c>
      <c r="B2481" t="s">
        <v>5163</v>
      </c>
      <c r="C2481" t="str">
        <f>IFERROR(VLOOKUP(Table1[[#This Row],[Ticker]],[1]!Table2[[Symbol]:[Industry]],2,FALSE),"-")</f>
        <v>-</v>
      </c>
      <c r="D2481" t="s">
        <v>410</v>
      </c>
      <c r="E2481">
        <v>192.87692999999999</v>
      </c>
      <c r="F2481">
        <v>77.400000000000006</v>
      </c>
      <c r="G2481">
        <v>47.641325525583397</v>
      </c>
      <c r="H2481">
        <v>0.74613557539162301</v>
      </c>
      <c r="I2481">
        <v>12.689085393568201</v>
      </c>
      <c r="J2481">
        <v>7.0575509077676202</v>
      </c>
      <c r="K2481">
        <v>63.517546035033199</v>
      </c>
      <c r="L2481">
        <v>52.811591292494903</v>
      </c>
      <c r="M2481">
        <v>77.000745021316504</v>
      </c>
      <c r="N2481">
        <v>1.1029104357613699</v>
      </c>
      <c r="O2481">
        <v>1.42118863049094</v>
      </c>
      <c r="P2481">
        <v>123.699421965317</v>
      </c>
      <c r="Q2481">
        <v>0.170164863903154</v>
      </c>
    </row>
    <row r="2482" spans="1:17" hidden="1" x14ac:dyDescent="0.3">
      <c r="A2482" t="s">
        <v>5164</v>
      </c>
      <c r="B2482" t="s">
        <v>5165</v>
      </c>
      <c r="C2482" t="str">
        <f>IFERROR(VLOOKUP(Table1[[#This Row],[Ticker]],[1]!Table2[[Symbol]:[Industry]],2,FALSE),"-")</f>
        <v>-</v>
      </c>
      <c r="D2482" t="s">
        <v>5166</v>
      </c>
      <c r="E2482">
        <v>192.84296000000001</v>
      </c>
      <c r="F2482">
        <v>367.6</v>
      </c>
      <c r="G2482">
        <v>86.1693831206467</v>
      </c>
      <c r="H2482">
        <v>83.459814324144006</v>
      </c>
      <c r="I2482">
        <v>104.87677178125401</v>
      </c>
      <c r="J2482">
        <v>11.1395929664283</v>
      </c>
      <c r="K2482">
        <v>230.527899620357</v>
      </c>
      <c r="L2482">
        <v>174.814414298972</v>
      </c>
      <c r="M2482">
        <v>86.525434030094999</v>
      </c>
      <c r="N2482">
        <v>1.1529933481152901</v>
      </c>
      <c r="O2482">
        <v>0</v>
      </c>
      <c r="P2482">
        <v>250.09523809523799</v>
      </c>
    </row>
    <row r="2483" spans="1:17" hidden="1" x14ac:dyDescent="0.3">
      <c r="A2483" t="s">
        <v>5167</v>
      </c>
      <c r="B2483" t="s">
        <v>5168</v>
      </c>
      <c r="C2483" t="str">
        <f>IFERROR(VLOOKUP(Table1[[#This Row],[Ticker]],[1]!Table2[[Symbol]:[Industry]],2,FALSE),"-")</f>
        <v>-</v>
      </c>
      <c r="D2483" t="s">
        <v>135</v>
      </c>
      <c r="E2483">
        <v>191.46030258599899</v>
      </c>
      <c r="F2483">
        <v>49.77</v>
      </c>
      <c r="G2483">
        <v>-79.486642704317305</v>
      </c>
      <c r="H2483">
        <v>46.006233422287202</v>
      </c>
      <c r="I2483">
        <v>-5.3494544449715402</v>
      </c>
      <c r="J2483">
        <v>-4.9646629471495602</v>
      </c>
      <c r="K2483">
        <v>43.033182118371002</v>
      </c>
      <c r="M2483">
        <v>51.119244753194302</v>
      </c>
      <c r="N2483">
        <v>2.37651679800606</v>
      </c>
      <c r="O2483">
        <v>118.404661442636</v>
      </c>
      <c r="P2483">
        <v>61.329011345218703</v>
      </c>
    </row>
    <row r="2484" spans="1:17" hidden="1" x14ac:dyDescent="0.3">
      <c r="A2484" t="s">
        <v>5169</v>
      </c>
      <c r="B2484" t="s">
        <v>5170</v>
      </c>
      <c r="C2484" t="str">
        <f>IFERROR(VLOOKUP(Table1[[#This Row],[Ticker]],[1]!Table2[[Symbol]:[Industry]],2,FALSE),"-")</f>
        <v>-</v>
      </c>
      <c r="D2484" t="s">
        <v>276</v>
      </c>
      <c r="E2484">
        <v>191.21953026</v>
      </c>
      <c r="F2484">
        <v>19.78</v>
      </c>
      <c r="G2484">
        <v>202.37106379291501</v>
      </c>
      <c r="H2484">
        <v>4.7860742710935797</v>
      </c>
      <c r="I2484">
        <v>47.201678064055699</v>
      </c>
      <c r="J2484">
        <v>-8.9258267736488897</v>
      </c>
      <c r="K2484">
        <v>18.626805598674199</v>
      </c>
      <c r="L2484">
        <v>13.801519446354099</v>
      </c>
      <c r="M2484">
        <v>39.320267542317197</v>
      </c>
      <c r="N2484">
        <v>0.74917160837486096</v>
      </c>
      <c r="O2484">
        <v>14.3073811931243</v>
      </c>
      <c r="P2484">
        <v>266.29629629629602</v>
      </c>
    </row>
    <row r="2485" spans="1:17" hidden="1" x14ac:dyDescent="0.3">
      <c r="A2485" t="s">
        <v>5171</v>
      </c>
      <c r="B2485" t="s">
        <v>5172</v>
      </c>
      <c r="C2485" t="str">
        <f>IFERROR(VLOOKUP(Table1[[#This Row],[Ticker]],[1]!Table2[[Symbol]:[Industry]],2,FALSE),"-")</f>
        <v>-</v>
      </c>
      <c r="D2485" t="s">
        <v>428</v>
      </c>
      <c r="E2485">
        <v>191.15280000000001</v>
      </c>
      <c r="F2485">
        <v>76.400000000000006</v>
      </c>
      <c r="G2485">
        <v>-79.132577663666893</v>
      </c>
      <c r="H2485">
        <v>-14.4794500752497</v>
      </c>
      <c r="I2485">
        <v>-52.6127139129703</v>
      </c>
      <c r="J2485">
        <v>-4.9105763019560396</v>
      </c>
      <c r="K2485">
        <v>88.146094691996893</v>
      </c>
      <c r="L2485">
        <v>105.624866301675</v>
      </c>
      <c r="M2485">
        <v>42.637116797317603</v>
      </c>
      <c r="N2485">
        <v>1.71023548543514</v>
      </c>
      <c r="O2485">
        <v>105.693717277486</v>
      </c>
      <c r="P2485">
        <v>14.0298507462686</v>
      </c>
      <c r="Q2485">
        <v>4.8169123164409001E-2</v>
      </c>
    </row>
    <row r="2486" spans="1:17" hidden="1" x14ac:dyDescent="0.3">
      <c r="A2486" t="s">
        <v>5173</v>
      </c>
      <c r="B2486" t="s">
        <v>5174</v>
      </c>
      <c r="C2486" t="str">
        <f>IFERROR(VLOOKUP(Table1[[#This Row],[Ticker]],[1]!Table2[[Symbol]:[Industry]],2,FALSE),"-")</f>
        <v>-</v>
      </c>
      <c r="D2486" t="s">
        <v>121</v>
      </c>
      <c r="E2486">
        <v>190.75585053699999</v>
      </c>
      <c r="F2486">
        <v>102.13</v>
      </c>
      <c r="G2486">
        <v>-4.0572743529534199</v>
      </c>
      <c r="H2486">
        <v>-7.6560455085049801</v>
      </c>
      <c r="I2486">
        <v>8.8405695683082808</v>
      </c>
      <c r="J2486">
        <v>-2.5353601292564201</v>
      </c>
      <c r="K2486">
        <v>97.747494568673602</v>
      </c>
      <c r="L2486">
        <v>85.794488348172706</v>
      </c>
      <c r="M2486">
        <v>47.4054048453253</v>
      </c>
      <c r="N2486">
        <v>0.17156005651148301</v>
      </c>
      <c r="O2486">
        <v>11.426613140115499</v>
      </c>
      <c r="P2486">
        <v>53.118440779610097</v>
      </c>
      <c r="Q2486">
        <v>6.7611875455833997E-2</v>
      </c>
    </row>
    <row r="2487" spans="1:17" hidden="1" x14ac:dyDescent="0.3">
      <c r="A2487" t="s">
        <v>5175</v>
      </c>
      <c r="B2487" t="s">
        <v>5176</v>
      </c>
      <c r="C2487" t="str">
        <f>IFERROR(VLOOKUP(Table1[[#This Row],[Ticker]],[1]!Table2[[Symbol]:[Industry]],2,FALSE),"-")</f>
        <v>-</v>
      </c>
      <c r="D2487" t="s">
        <v>121</v>
      </c>
      <c r="E2487">
        <v>190.11761816800001</v>
      </c>
      <c r="F2487">
        <v>89.08</v>
      </c>
      <c r="G2487">
        <v>-11.213342618081001</v>
      </c>
      <c r="H2487">
        <v>5.41737583453508</v>
      </c>
      <c r="I2487">
        <v>-23.4326270648275</v>
      </c>
      <c r="J2487">
        <v>6.7761557707126903</v>
      </c>
      <c r="K2487">
        <v>88.6541563489005</v>
      </c>
      <c r="L2487">
        <v>90.2304921548794</v>
      </c>
      <c r="M2487">
        <v>48.551899828498897</v>
      </c>
      <c r="N2487">
        <v>0.75112659096169199</v>
      </c>
      <c r="O2487">
        <v>79.389312977099195</v>
      </c>
      <c r="P2487">
        <v>29.288824383163998</v>
      </c>
      <c r="Q2487">
        <v>6.8644514548269003E-2</v>
      </c>
    </row>
    <row r="2488" spans="1:17" hidden="1" x14ac:dyDescent="0.3">
      <c r="A2488" t="s">
        <v>5177</v>
      </c>
      <c r="B2488" t="s">
        <v>5178</v>
      </c>
      <c r="C2488" t="str">
        <f>IFERROR(VLOOKUP(Table1[[#This Row],[Ticker]],[1]!Table2[[Symbol]:[Industry]],2,FALSE),"-")</f>
        <v>-</v>
      </c>
      <c r="D2488" t="s">
        <v>706</v>
      </c>
      <c r="E2488">
        <v>190.01249999999999</v>
      </c>
      <c r="F2488">
        <v>101.34</v>
      </c>
      <c r="G2488">
        <v>-38.313987049512697</v>
      </c>
      <c r="H2488">
        <v>-11.7696286466782</v>
      </c>
      <c r="I2488">
        <v>6.9261655971692502</v>
      </c>
      <c r="J2488">
        <v>-6.2172527842954102</v>
      </c>
      <c r="K2488">
        <v>103.10917822065799</v>
      </c>
      <c r="L2488">
        <v>96.797753195687903</v>
      </c>
      <c r="M2488">
        <v>37.528571842300003</v>
      </c>
      <c r="N2488">
        <v>0.95786556916648302</v>
      </c>
      <c r="O2488">
        <v>19.153345174659499</v>
      </c>
      <c r="P2488">
        <v>47.725947521865898</v>
      </c>
      <c r="Q2488">
        <v>-7.0011153295185993E-2</v>
      </c>
    </row>
    <row r="2489" spans="1:17" hidden="1" x14ac:dyDescent="0.3">
      <c r="A2489" t="s">
        <v>5179</v>
      </c>
      <c r="B2489" t="s">
        <v>5180</v>
      </c>
      <c r="C2489" t="str">
        <f>IFERROR(VLOOKUP(Table1[[#This Row],[Ticker]],[1]!Table2[[Symbol]:[Industry]],2,FALSE),"-")</f>
        <v>-</v>
      </c>
      <c r="D2489" t="s">
        <v>141</v>
      </c>
      <c r="E2489">
        <v>189.78911775</v>
      </c>
      <c r="F2489">
        <v>275.35000000000002</v>
      </c>
      <c r="G2489">
        <v>65.079376033474503</v>
      </c>
      <c r="H2489">
        <v>-0.28871742751747698</v>
      </c>
      <c r="I2489">
        <v>21.1278769404679</v>
      </c>
      <c r="J2489">
        <v>17.923641813147899</v>
      </c>
      <c r="K2489">
        <v>253.60100488891001</v>
      </c>
      <c r="L2489">
        <v>215.074411717424</v>
      </c>
      <c r="M2489">
        <v>58.203891373814699</v>
      </c>
      <c r="N2489">
        <v>3.2081298463986698</v>
      </c>
      <c r="O2489">
        <v>13.3103323043399</v>
      </c>
      <c r="P2489">
        <v>108.519500189322</v>
      </c>
      <c r="Q2489">
        <v>3.0453084323608999E-2</v>
      </c>
    </row>
    <row r="2490" spans="1:17" hidden="1" x14ac:dyDescent="0.3">
      <c r="A2490" t="s">
        <v>5181</v>
      </c>
      <c r="B2490" t="s">
        <v>5182</v>
      </c>
      <c r="C2490" t="str">
        <f>IFERROR(VLOOKUP(Table1[[#This Row],[Ticker]],[1]!Table2[[Symbol]:[Industry]],2,FALSE),"-")</f>
        <v>-</v>
      </c>
      <c r="D2490" t="s">
        <v>627</v>
      </c>
      <c r="E2490">
        <v>189.26709840000001</v>
      </c>
      <c r="F2490">
        <v>69.84</v>
      </c>
      <c r="G2490">
        <v>198.747648325033</v>
      </c>
      <c r="H2490">
        <v>51.721826266746497</v>
      </c>
      <c r="I2490">
        <v>99.1904030309734</v>
      </c>
      <c r="J2490">
        <v>0.80249663520828296</v>
      </c>
      <c r="K2490">
        <v>49.394918328722603</v>
      </c>
      <c r="L2490">
        <v>36.006580991265103</v>
      </c>
      <c r="M2490">
        <v>75.276547543227693</v>
      </c>
      <c r="N2490">
        <v>4.8416105434248298</v>
      </c>
      <c r="O2490">
        <v>4.2382588774341201</v>
      </c>
      <c r="P2490">
        <v>252.90550783223799</v>
      </c>
      <c r="Q2490">
        <v>8.8574857528580006E-2</v>
      </c>
    </row>
    <row r="2491" spans="1:17" hidden="1" x14ac:dyDescent="0.3">
      <c r="A2491" t="s">
        <v>5183</v>
      </c>
      <c r="B2491" t="s">
        <v>5184</v>
      </c>
      <c r="C2491" t="str">
        <f>IFERROR(VLOOKUP(Table1[[#This Row],[Ticker]],[1]!Table2[[Symbol]:[Industry]],2,FALSE),"-")</f>
        <v>-</v>
      </c>
      <c r="D2491" t="s">
        <v>257</v>
      </c>
      <c r="E2491">
        <v>189.24375591500001</v>
      </c>
      <c r="F2491">
        <v>405.85</v>
      </c>
      <c r="G2491">
        <v>3.1525364016538902</v>
      </c>
      <c r="H2491">
        <v>-0.24398762103727101</v>
      </c>
      <c r="I2491">
        <v>-28.452196541570999</v>
      </c>
      <c r="J2491">
        <v>-10.640127313291901</v>
      </c>
      <c r="K2491">
        <v>395.69378462878001</v>
      </c>
      <c r="L2491">
        <v>390.39577240620503</v>
      </c>
      <c r="M2491">
        <v>47.542519125307699</v>
      </c>
      <c r="N2491">
        <v>0.55614160582216599</v>
      </c>
      <c r="O2491">
        <v>50.153997782431901</v>
      </c>
      <c r="P2491">
        <v>47.5818181818181</v>
      </c>
      <c r="Q2491">
        <v>0.13868466354685099</v>
      </c>
    </row>
    <row r="2492" spans="1:17" hidden="1" x14ac:dyDescent="0.3">
      <c r="A2492" t="s">
        <v>5185</v>
      </c>
      <c r="B2492" t="s">
        <v>5186</v>
      </c>
      <c r="C2492" t="str">
        <f>IFERROR(VLOOKUP(Table1[[#This Row],[Ticker]],[1]!Table2[[Symbol]:[Industry]],2,FALSE),"-")</f>
        <v>-</v>
      </c>
      <c r="D2492" t="s">
        <v>538</v>
      </c>
      <c r="E2492">
        <v>189.15920094000001</v>
      </c>
      <c r="F2492">
        <v>90.6</v>
      </c>
      <c r="G2492">
        <v>62.700046449808099</v>
      </c>
      <c r="H2492">
        <v>13.869611859650799</v>
      </c>
      <c r="I2492">
        <v>34.958102091156398</v>
      </c>
      <c r="J2492">
        <v>13.6155545048899</v>
      </c>
      <c r="K2492">
        <v>79.4544415947191</v>
      </c>
      <c r="L2492">
        <v>68.859553373112703</v>
      </c>
      <c r="M2492">
        <v>77.8777048643055</v>
      </c>
      <c r="N2492">
        <v>1.34527651051518</v>
      </c>
      <c r="O2492">
        <v>3.14569536423841</v>
      </c>
      <c r="P2492">
        <v>118.840579710144</v>
      </c>
      <c r="Q2492">
        <v>0.148663565348614</v>
      </c>
    </row>
    <row r="2493" spans="1:17" hidden="1" x14ac:dyDescent="0.3">
      <c r="A2493" t="s">
        <v>5187</v>
      </c>
      <c r="B2493" t="s">
        <v>5188</v>
      </c>
      <c r="C2493" t="str">
        <f>IFERROR(VLOOKUP(Table1[[#This Row],[Ticker]],[1]!Table2[[Symbol]:[Industry]],2,FALSE),"-")</f>
        <v>-</v>
      </c>
      <c r="D2493" t="s">
        <v>21</v>
      </c>
      <c r="E2493">
        <v>188.72183275</v>
      </c>
      <c r="F2493">
        <v>0.5</v>
      </c>
      <c r="G2493">
        <v>-5.0659109970003096</v>
      </c>
      <c r="H2493">
        <v>12.0160856390359</v>
      </c>
      <c r="I2493">
        <v>-29.626931922449</v>
      </c>
      <c r="J2493">
        <v>-1.07194549511008</v>
      </c>
      <c r="K2493">
        <v>0.48186430039905698</v>
      </c>
      <c r="L2493">
        <v>0.51684054651986899</v>
      </c>
      <c r="M2493">
        <v>99.748441494422195</v>
      </c>
      <c r="N2493">
        <v>0.72371332489122697</v>
      </c>
      <c r="O2493">
        <v>89.999999999999901</v>
      </c>
      <c r="P2493">
        <v>42.857142857142797</v>
      </c>
      <c r="Q2493">
        <v>7.9702096155936999E-2</v>
      </c>
    </row>
    <row r="2494" spans="1:17" hidden="1" x14ac:dyDescent="0.3">
      <c r="A2494" t="s">
        <v>5189</v>
      </c>
      <c r="B2494" t="s">
        <v>5190</v>
      </c>
      <c r="C2494" t="str">
        <f>IFERROR(VLOOKUP(Table1[[#This Row],[Ticker]],[1]!Table2[[Symbol]:[Industry]],2,FALSE),"-")</f>
        <v>-</v>
      </c>
      <c r="D2494" t="s">
        <v>750</v>
      </c>
      <c r="E2494">
        <v>188.7040896</v>
      </c>
      <c r="F2494">
        <v>172</v>
      </c>
      <c r="G2494">
        <v>17.5102365791472</v>
      </c>
      <c r="H2494">
        <v>19.952593575543901</v>
      </c>
      <c r="I2494">
        <v>31.577549870268001</v>
      </c>
      <c r="J2494">
        <v>3.9399876791142598</v>
      </c>
      <c r="K2494">
        <v>157.72275634981901</v>
      </c>
      <c r="L2494">
        <v>126.998275884126</v>
      </c>
      <c r="M2494">
        <v>61.913956938515199</v>
      </c>
      <c r="N2494">
        <v>1.84894179894179</v>
      </c>
      <c r="O2494">
        <v>9.2732558139534795</v>
      </c>
      <c r="P2494">
        <v>120.51282051282</v>
      </c>
    </row>
    <row r="2495" spans="1:17" hidden="1" x14ac:dyDescent="0.3">
      <c r="A2495" t="s">
        <v>5191</v>
      </c>
      <c r="B2495" t="s">
        <v>5192</v>
      </c>
      <c r="C2495" t="str">
        <f>IFERROR(VLOOKUP(Table1[[#This Row],[Ticker]],[1]!Table2[[Symbol]:[Industry]],2,FALSE),"-")</f>
        <v>-</v>
      </c>
      <c r="D2495" t="s">
        <v>72</v>
      </c>
      <c r="E2495">
        <v>188.49966480000001</v>
      </c>
      <c r="F2495">
        <v>33.119999999999997</v>
      </c>
      <c r="G2495">
        <v>-57.434332049631898</v>
      </c>
      <c r="H2495">
        <v>-0.216488550059934</v>
      </c>
      <c r="I2495">
        <v>-55.007509350270503</v>
      </c>
      <c r="J2495">
        <v>-13.0511121617767</v>
      </c>
      <c r="K2495">
        <v>34.666957509665203</v>
      </c>
      <c r="L2495">
        <v>41.6269303192718</v>
      </c>
      <c r="M2495">
        <v>38.569910054877099</v>
      </c>
      <c r="N2495">
        <v>1.1939441067027401</v>
      </c>
      <c r="O2495">
        <v>105.314009661835</v>
      </c>
      <c r="P2495">
        <v>10.399999999999901</v>
      </c>
      <c r="Q2495">
        <v>-2.7360852506591999E-2</v>
      </c>
    </row>
    <row r="2496" spans="1:17" hidden="1" x14ac:dyDescent="0.3">
      <c r="A2496" t="s">
        <v>5193</v>
      </c>
      <c r="B2496" t="s">
        <v>5194</v>
      </c>
      <c r="C2496" t="str">
        <f>IFERROR(VLOOKUP(Table1[[#This Row],[Ticker]],[1]!Table2[[Symbol]:[Industry]],2,FALSE),"-")</f>
        <v>-</v>
      </c>
      <c r="D2496" t="s">
        <v>950</v>
      </c>
      <c r="E2496">
        <v>188.29729</v>
      </c>
      <c r="F2496">
        <v>158</v>
      </c>
      <c r="G2496">
        <v>-52.2717209428397</v>
      </c>
      <c r="H2496">
        <v>-13.1551334408125</v>
      </c>
      <c r="I2496">
        <v>-71.233076559096702</v>
      </c>
      <c r="J2496">
        <v>-12.0578609880678</v>
      </c>
      <c r="K2496">
        <v>189.170337052414</v>
      </c>
      <c r="L2496">
        <v>249.23174597846099</v>
      </c>
      <c r="M2496">
        <v>36.073932203736398</v>
      </c>
      <c r="N2496">
        <v>0.29127640036730901</v>
      </c>
      <c r="O2496">
        <v>208.101265822784</v>
      </c>
      <c r="P2496">
        <v>9.7222222222222303</v>
      </c>
      <c r="Q2496">
        <v>7.7516937400600003E-4</v>
      </c>
    </row>
    <row r="2497" spans="1:17" hidden="1" x14ac:dyDescent="0.3">
      <c r="A2497" t="s">
        <v>5195</v>
      </c>
      <c r="B2497" t="s">
        <v>5196</v>
      </c>
      <c r="C2497" t="str">
        <f>IFERROR(VLOOKUP(Table1[[#This Row],[Ticker]],[1]!Table2[[Symbol]:[Industry]],2,FALSE),"-")</f>
        <v>-</v>
      </c>
      <c r="D2497" t="s">
        <v>276</v>
      </c>
      <c r="E2497">
        <v>188.13589049999999</v>
      </c>
      <c r="F2497">
        <v>78.55</v>
      </c>
      <c r="G2497">
        <v>-59.140403096323098</v>
      </c>
      <c r="H2497">
        <v>-2.59241754274026</v>
      </c>
      <c r="I2497">
        <v>-14.7727652557823</v>
      </c>
      <c r="J2497">
        <v>-6.9256040316954399</v>
      </c>
      <c r="K2497">
        <v>84.229056473078103</v>
      </c>
      <c r="L2497">
        <v>87.278192557776293</v>
      </c>
      <c r="M2497">
        <v>34.148244282754703</v>
      </c>
      <c r="N2497">
        <v>0.31277303931766098</v>
      </c>
      <c r="O2497">
        <v>48.6950986632717</v>
      </c>
      <c r="P2497">
        <v>17.151379567486899</v>
      </c>
    </row>
    <row r="2498" spans="1:17" hidden="1" x14ac:dyDescent="0.3">
      <c r="A2498" t="s">
        <v>5197</v>
      </c>
      <c r="B2498" t="s">
        <v>5198</v>
      </c>
      <c r="C2498" t="str">
        <f>IFERROR(VLOOKUP(Table1[[#This Row],[Ticker]],[1]!Table2[[Symbol]:[Industry]],2,FALSE),"-")</f>
        <v>-</v>
      </c>
      <c r="D2498" t="s">
        <v>127</v>
      </c>
      <c r="E2498">
        <v>188.11627379999999</v>
      </c>
      <c r="F2498">
        <v>22.14</v>
      </c>
      <c r="G2498">
        <v>1.71980328871397</v>
      </c>
      <c r="H2498">
        <v>6.8856332693198103</v>
      </c>
      <c r="I2498">
        <v>-11.400632228259401</v>
      </c>
      <c r="J2498">
        <v>-3.47700878624932</v>
      </c>
      <c r="K2498">
        <v>21.052648114540698</v>
      </c>
      <c r="L2498">
        <v>20.458492874681099</v>
      </c>
      <c r="M2498">
        <v>53.371985445177302</v>
      </c>
      <c r="N2498">
        <v>2.2518479847900301</v>
      </c>
      <c r="O2498">
        <v>37.533875338753298</v>
      </c>
      <c r="P2498">
        <v>60.434782608695599</v>
      </c>
      <c r="Q2498">
        <v>6.9060752507450002E-2</v>
      </c>
    </row>
    <row r="2499" spans="1:17" hidden="1" x14ac:dyDescent="0.3">
      <c r="A2499" t="s">
        <v>5199</v>
      </c>
      <c r="B2499" t="s">
        <v>5200</v>
      </c>
      <c r="C2499" t="str">
        <f>IFERROR(VLOOKUP(Table1[[#This Row],[Ticker]],[1]!Table2[[Symbol]:[Industry]],2,FALSE),"-")</f>
        <v>-</v>
      </c>
      <c r="D2499" t="s">
        <v>276</v>
      </c>
      <c r="E2499">
        <v>187.7841</v>
      </c>
      <c r="F2499">
        <v>129.15</v>
      </c>
      <c r="G2499">
        <v>-57.915073008173401</v>
      </c>
      <c r="H2499">
        <v>-9.0878104648600999</v>
      </c>
      <c r="I2499">
        <v>8.5926759206882295</v>
      </c>
      <c r="J2499">
        <v>3.5643794729886</v>
      </c>
      <c r="K2499">
        <v>128.12973582126</v>
      </c>
      <c r="L2499">
        <v>126.152977308903</v>
      </c>
      <c r="M2499">
        <v>60.597671267634297</v>
      </c>
      <c r="N2499">
        <v>0.64223776223776197</v>
      </c>
      <c r="O2499">
        <v>45.567169957413803</v>
      </c>
      <c r="P2499">
        <v>51.851851851851798</v>
      </c>
    </row>
    <row r="2500" spans="1:17" hidden="1" x14ac:dyDescent="0.3">
      <c r="A2500" t="s">
        <v>5201</v>
      </c>
      <c r="B2500" t="s">
        <v>5202</v>
      </c>
      <c r="C2500" t="str">
        <f>IFERROR(VLOOKUP(Table1[[#This Row],[Ticker]],[1]!Table2[[Symbol]:[Industry]],2,FALSE),"-")</f>
        <v>-</v>
      </c>
      <c r="D2500" t="s">
        <v>357</v>
      </c>
      <c r="E2500">
        <v>187.783312</v>
      </c>
      <c r="F2500">
        <v>197.65</v>
      </c>
      <c r="G2500">
        <v>-62.238182788352297</v>
      </c>
      <c r="H2500">
        <v>-9.7443296586378096</v>
      </c>
      <c r="I2500">
        <v>-23.200955537344498</v>
      </c>
      <c r="J2500">
        <v>-5.9430734213337599</v>
      </c>
      <c r="K2500">
        <v>207.77611429802201</v>
      </c>
      <c r="L2500">
        <v>222.42708681439001</v>
      </c>
      <c r="M2500">
        <v>32.639483491568001</v>
      </c>
      <c r="N2500">
        <v>0.71669232529770899</v>
      </c>
      <c r="O2500">
        <v>70.857576524158802</v>
      </c>
      <c r="P2500">
        <v>5.9785522788203798</v>
      </c>
      <c r="Q2500">
        <v>0.163668678707108</v>
      </c>
    </row>
    <row r="2501" spans="1:17" hidden="1" x14ac:dyDescent="0.3">
      <c r="A2501" t="s">
        <v>5203</v>
      </c>
      <c r="B2501" t="s">
        <v>5204</v>
      </c>
      <c r="C2501" t="str">
        <f>IFERROR(VLOOKUP(Table1[[#This Row],[Ticker]],[1]!Table2[[Symbol]:[Industry]],2,FALSE),"-")</f>
        <v>-</v>
      </c>
      <c r="D2501" t="s">
        <v>1210</v>
      </c>
      <c r="E2501">
        <v>187.62634932</v>
      </c>
      <c r="F2501">
        <v>9.48</v>
      </c>
      <c r="G2501">
        <v>40.744899813810498</v>
      </c>
      <c r="H2501">
        <v>14.2430734318436</v>
      </c>
      <c r="I2501">
        <v>-23.5263029916314</v>
      </c>
      <c r="J2501">
        <v>10.4197672120722</v>
      </c>
      <c r="K2501">
        <v>9.1000026675970194</v>
      </c>
      <c r="L2501">
        <v>8.6739430555313692</v>
      </c>
      <c r="M2501">
        <v>49.780202930277802</v>
      </c>
      <c r="N2501">
        <v>1.92010834790839</v>
      </c>
      <c r="O2501">
        <v>62.447257383966203</v>
      </c>
      <c r="P2501">
        <v>84.077669902912604</v>
      </c>
      <c r="Q2501">
        <v>0.109766694433584</v>
      </c>
    </row>
    <row r="2502" spans="1:17" hidden="1" x14ac:dyDescent="0.3">
      <c r="A2502" t="s">
        <v>5205</v>
      </c>
      <c r="B2502" t="s">
        <v>5206</v>
      </c>
      <c r="C2502" t="str">
        <f>IFERROR(VLOOKUP(Table1[[#This Row],[Ticker]],[1]!Table2[[Symbol]:[Industry]],2,FALSE),"-")</f>
        <v>-</v>
      </c>
      <c r="D2502" t="s">
        <v>163</v>
      </c>
      <c r="E2502">
        <v>187.58251999999999</v>
      </c>
      <c r="F2502">
        <v>440.5</v>
      </c>
      <c r="G2502">
        <v>-41.745108991987699</v>
      </c>
      <c r="H2502">
        <v>-10.418522006839201</v>
      </c>
      <c r="I2502">
        <v>-24.639463250769801</v>
      </c>
      <c r="J2502">
        <v>-4.76392861747295</v>
      </c>
      <c r="K2502">
        <v>485.36791953049197</v>
      </c>
      <c r="M2502">
        <v>29.7815218402943</v>
      </c>
      <c r="N2502">
        <v>0.59831006172469503</v>
      </c>
      <c r="O2502">
        <v>51.328036322360902</v>
      </c>
      <c r="P2502">
        <v>34.812547819433803</v>
      </c>
    </row>
    <row r="2503" spans="1:17" hidden="1" x14ac:dyDescent="0.3">
      <c r="A2503" t="s">
        <v>5207</v>
      </c>
      <c r="B2503" t="s">
        <v>5208</v>
      </c>
      <c r="C2503" t="str">
        <f>IFERROR(VLOOKUP(Table1[[#This Row],[Ticker]],[1]!Table2[[Symbol]:[Industry]],2,FALSE),"-")</f>
        <v>-</v>
      </c>
      <c r="E2503">
        <v>187.25354999999999</v>
      </c>
      <c r="F2503">
        <v>59.73</v>
      </c>
      <c r="G2503">
        <v>45.301088415800599</v>
      </c>
      <c r="H2503">
        <v>-9.4752801380440701</v>
      </c>
      <c r="I2503">
        <v>-23.811011524438999</v>
      </c>
      <c r="J2503">
        <v>-4.5027574539403403</v>
      </c>
      <c r="K2503">
        <v>67.991128858136307</v>
      </c>
      <c r="L2503">
        <v>65.650372434163202</v>
      </c>
      <c r="M2503">
        <v>40.2925961295064</v>
      </c>
      <c r="N2503">
        <v>0.391442267587574</v>
      </c>
      <c r="O2503">
        <v>63.736815670517302</v>
      </c>
      <c r="P2503">
        <v>78.939484721390002</v>
      </c>
      <c r="Q2503">
        <v>0.188433119368594</v>
      </c>
    </row>
    <row r="2504" spans="1:17" hidden="1" x14ac:dyDescent="0.3">
      <c r="A2504" t="s">
        <v>5209</v>
      </c>
      <c r="B2504" t="s">
        <v>5210</v>
      </c>
      <c r="C2504" t="str">
        <f>IFERROR(VLOOKUP(Table1[[#This Row],[Ticker]],[1]!Table2[[Symbol]:[Industry]],2,FALSE),"-")</f>
        <v>-</v>
      </c>
      <c r="D2504" t="s">
        <v>4636</v>
      </c>
      <c r="E2504">
        <v>187.17685032</v>
      </c>
      <c r="F2504">
        <v>98.43</v>
      </c>
      <c r="G2504">
        <v>-55.310841505088703</v>
      </c>
      <c r="H2504">
        <v>19.096225011858198</v>
      </c>
      <c r="I2504">
        <v>-9.8382118246665797</v>
      </c>
      <c r="J2504">
        <v>20.442096018931402</v>
      </c>
      <c r="K2504">
        <v>83.183482656154496</v>
      </c>
      <c r="M2504">
        <v>80.507383303168794</v>
      </c>
      <c r="N2504">
        <v>0.69439421338155505</v>
      </c>
      <c r="O2504">
        <v>47.475363202275702</v>
      </c>
      <c r="P2504">
        <v>86.244087038789004</v>
      </c>
    </row>
    <row r="2505" spans="1:17" hidden="1" x14ac:dyDescent="0.3">
      <c r="A2505" t="s">
        <v>5211</v>
      </c>
      <c r="B2505" t="s">
        <v>5212</v>
      </c>
      <c r="C2505" t="str">
        <f>IFERROR(VLOOKUP(Table1[[#This Row],[Ticker]],[1]!Table2[[Symbol]:[Industry]],2,FALSE),"-")</f>
        <v>-</v>
      </c>
      <c r="E2505">
        <v>187</v>
      </c>
      <c r="F2505">
        <v>374</v>
      </c>
      <c r="G2505">
        <v>-4.9822989568665301</v>
      </c>
      <c r="H2505">
        <v>19.493191866142201</v>
      </c>
      <c r="I2505">
        <v>0.37306807755097499</v>
      </c>
      <c r="J2505">
        <v>8.0947211715565697</v>
      </c>
      <c r="K2505">
        <v>328.20831766562202</v>
      </c>
      <c r="L2505">
        <v>327.02879752063001</v>
      </c>
      <c r="M2505">
        <v>68.379613880439095</v>
      </c>
      <c r="N2505">
        <v>2.0403592862609199</v>
      </c>
      <c r="O2505">
        <v>53.743315508021297</v>
      </c>
      <c r="P2505">
        <v>43.818496442991702</v>
      </c>
      <c r="Q2505">
        <v>5.6815452751232003E-2</v>
      </c>
    </row>
    <row r="2506" spans="1:17" hidden="1" x14ac:dyDescent="0.3">
      <c r="A2506" t="s">
        <v>5213</v>
      </c>
      <c r="B2506" t="s">
        <v>5214</v>
      </c>
      <c r="C2506" t="str">
        <f>IFERROR(VLOOKUP(Table1[[#This Row],[Ticker]],[1]!Table2[[Symbol]:[Industry]],2,FALSE),"-")</f>
        <v>-</v>
      </c>
      <c r="D2506" t="s">
        <v>54</v>
      </c>
      <c r="E2506">
        <v>186.55</v>
      </c>
      <c r="F2506">
        <v>182</v>
      </c>
      <c r="G2506">
        <v>-24.985079588224298</v>
      </c>
      <c r="H2506">
        <v>-4.8797428391742104</v>
      </c>
      <c r="I2506">
        <v>-15.0844921985088</v>
      </c>
      <c r="J2506">
        <v>-5.7806446172170203</v>
      </c>
      <c r="K2506">
        <v>179.78723922205199</v>
      </c>
      <c r="L2506">
        <v>180.771008502775</v>
      </c>
      <c r="M2506">
        <v>55.2523174740139</v>
      </c>
      <c r="N2506">
        <v>0.86661307457468395</v>
      </c>
      <c r="O2506">
        <v>26.373626373626301</v>
      </c>
      <c r="P2506">
        <v>22.4764468371467</v>
      </c>
      <c r="Q2506">
        <v>-2.3423065884353E-2</v>
      </c>
    </row>
    <row r="2507" spans="1:17" hidden="1" x14ac:dyDescent="0.3">
      <c r="A2507" t="s">
        <v>5215</v>
      </c>
      <c r="B2507" t="s">
        <v>5216</v>
      </c>
      <c r="C2507" t="str">
        <f>IFERROR(VLOOKUP(Table1[[#This Row],[Ticker]],[1]!Table2[[Symbol]:[Industry]],2,FALSE),"-")</f>
        <v>-</v>
      </c>
      <c r="D2507" t="s">
        <v>51</v>
      </c>
      <c r="E2507">
        <v>186.25528718999999</v>
      </c>
      <c r="F2507">
        <v>1.47</v>
      </c>
      <c r="G2507">
        <v>-45.331503433334298</v>
      </c>
      <c r="H2507">
        <v>-7.4309189692589399</v>
      </c>
      <c r="I2507">
        <v>-43.946180748740097</v>
      </c>
      <c r="J2507">
        <v>-3.72095211762664</v>
      </c>
      <c r="K2507">
        <v>1.49862659968547</v>
      </c>
      <c r="L2507">
        <v>1.6482592909151399</v>
      </c>
      <c r="M2507">
        <v>41.314653582190203</v>
      </c>
      <c r="N2507">
        <v>0.67501081263084395</v>
      </c>
      <c r="O2507">
        <v>102.04081632653001</v>
      </c>
      <c r="P2507">
        <v>13.076923076923</v>
      </c>
      <c r="Q2507">
        <v>3.8411847656569999E-2</v>
      </c>
    </row>
    <row r="2508" spans="1:17" hidden="1" x14ac:dyDescent="0.3">
      <c r="A2508" t="s">
        <v>5217</v>
      </c>
      <c r="B2508" t="s">
        <v>5218</v>
      </c>
      <c r="C2508" t="str">
        <f>IFERROR(VLOOKUP(Table1[[#This Row],[Ticker]],[1]!Table2[[Symbol]:[Industry]],2,FALSE),"-")</f>
        <v>-</v>
      </c>
      <c r="D2508" t="s">
        <v>573</v>
      </c>
      <c r="E2508">
        <v>186.22800383499899</v>
      </c>
      <c r="F2508">
        <v>74.650000000000006</v>
      </c>
      <c r="G2508">
        <v>-46.424454414367197</v>
      </c>
      <c r="H2508">
        <v>7.9477626576695304</v>
      </c>
      <c r="I2508">
        <v>-29.318808673149299</v>
      </c>
      <c r="J2508">
        <v>-9.4454394710136995</v>
      </c>
      <c r="M2508">
        <v>51.116613567415598</v>
      </c>
      <c r="O2508">
        <v>30.2076356329537</v>
      </c>
      <c r="P2508">
        <v>22.5779967159277</v>
      </c>
    </row>
    <row r="2509" spans="1:17" hidden="1" x14ac:dyDescent="0.3">
      <c r="A2509" t="s">
        <v>5219</v>
      </c>
      <c r="B2509" t="s">
        <v>5220</v>
      </c>
      <c r="C2509" t="str">
        <f>IFERROR(VLOOKUP(Table1[[#This Row],[Ticker]],[1]!Table2[[Symbol]:[Industry]],2,FALSE),"-")</f>
        <v>-</v>
      </c>
      <c r="D2509" t="s">
        <v>474</v>
      </c>
      <c r="E2509">
        <v>186.18316192200001</v>
      </c>
      <c r="F2509">
        <v>21.03</v>
      </c>
      <c r="G2509">
        <v>12.028683597594201</v>
      </c>
      <c r="H2509">
        <v>-15.4941184425966</v>
      </c>
      <c r="I2509">
        <v>-30.327652289181099</v>
      </c>
      <c r="J2509">
        <v>-6.5830566062211799</v>
      </c>
      <c r="K2509">
        <v>22.8541830331753</v>
      </c>
      <c r="L2509">
        <v>22.622940101333199</v>
      </c>
      <c r="M2509">
        <v>31.224898235223101</v>
      </c>
      <c r="N2509">
        <v>0.72183481797886795</v>
      </c>
      <c r="O2509">
        <v>54.541131716595302</v>
      </c>
      <c r="P2509">
        <v>98.396226415094304</v>
      </c>
    </row>
    <row r="2510" spans="1:17" hidden="1" x14ac:dyDescent="0.3">
      <c r="A2510" t="s">
        <v>5221</v>
      </c>
      <c r="B2510" t="s">
        <v>5222</v>
      </c>
      <c r="C2510" t="str">
        <f>IFERROR(VLOOKUP(Table1[[#This Row],[Ticker]],[1]!Table2[[Symbol]:[Industry]],2,FALSE),"-")</f>
        <v>-</v>
      </c>
      <c r="D2510" t="s">
        <v>405</v>
      </c>
      <c r="E2510">
        <v>185.67550499999999</v>
      </c>
      <c r="F2510">
        <v>3.27</v>
      </c>
      <c r="G2510">
        <v>-95.167298403617096</v>
      </c>
      <c r="H2510">
        <v>-12.5957156032</v>
      </c>
      <c r="I2510">
        <v>-59.7029362655543</v>
      </c>
      <c r="J2510">
        <v>-3.14909683042166</v>
      </c>
      <c r="K2510">
        <v>3.4714237135744899</v>
      </c>
      <c r="L2510">
        <v>4.7868173934024201</v>
      </c>
      <c r="M2510">
        <v>40.554505300219603</v>
      </c>
      <c r="N2510">
        <v>0.56390197636092798</v>
      </c>
      <c r="O2510">
        <v>202.75229357798099</v>
      </c>
      <c r="P2510">
        <v>3.8095238095238102</v>
      </c>
      <c r="Q2510">
        <v>4.7482508985211003E-2</v>
      </c>
    </row>
    <row r="2511" spans="1:17" hidden="1" x14ac:dyDescent="0.3">
      <c r="A2511" t="s">
        <v>5223</v>
      </c>
      <c r="B2511" t="s">
        <v>5224</v>
      </c>
      <c r="C2511" t="str">
        <f>IFERROR(VLOOKUP(Table1[[#This Row],[Ticker]],[1]!Table2[[Symbol]:[Industry]],2,FALSE),"-")</f>
        <v>-</v>
      </c>
      <c r="D2511" t="s">
        <v>231</v>
      </c>
      <c r="E2511">
        <v>185.47953000000001</v>
      </c>
      <c r="F2511">
        <v>62.43</v>
      </c>
      <c r="G2511">
        <v>202.00855708810599</v>
      </c>
      <c r="H2511">
        <v>46.010410113011602</v>
      </c>
      <c r="I2511">
        <v>136.75973474421701</v>
      </c>
      <c r="J2511">
        <v>9.2958871770860902</v>
      </c>
      <c r="K2511">
        <v>44.006219278761002</v>
      </c>
      <c r="L2511">
        <v>32.067939251265202</v>
      </c>
      <c r="M2511">
        <v>99.933593058333997</v>
      </c>
      <c r="N2511">
        <v>0.53432487395018702</v>
      </c>
      <c r="O2511">
        <v>0</v>
      </c>
      <c r="P2511">
        <v>282.53676470588198</v>
      </c>
      <c r="Q2511">
        <v>4.5433909263612002E-2</v>
      </c>
    </row>
    <row r="2512" spans="1:17" hidden="1" x14ac:dyDescent="0.3">
      <c r="A2512" t="s">
        <v>5225</v>
      </c>
      <c r="B2512" t="s">
        <v>5226</v>
      </c>
      <c r="C2512" t="str">
        <f>IFERROR(VLOOKUP(Table1[[#This Row],[Ticker]],[1]!Table2[[Symbol]:[Industry]],2,FALSE),"-")</f>
        <v>-</v>
      </c>
      <c r="D2512" t="s">
        <v>46</v>
      </c>
      <c r="E2512">
        <v>185.30703</v>
      </c>
      <c r="F2512">
        <v>18</v>
      </c>
      <c r="G2512">
        <v>-63.6452467903582</v>
      </c>
      <c r="H2512">
        <v>-19.889765946449401</v>
      </c>
      <c r="I2512">
        <v>-29.044181339698401</v>
      </c>
      <c r="J2512">
        <v>-4.81526100313146</v>
      </c>
      <c r="K2512">
        <v>20.2690125630354</v>
      </c>
      <c r="L2512">
        <v>22.528949085148302</v>
      </c>
      <c r="M2512">
        <v>8.588164074302</v>
      </c>
      <c r="N2512">
        <v>0.39047619047618998</v>
      </c>
      <c r="O2512">
        <v>104.166666666666</v>
      </c>
      <c r="P2512">
        <v>18.032786885245802</v>
      </c>
      <c r="Q2512">
        <v>0.24146459171247001</v>
      </c>
    </row>
    <row r="2513" spans="1:17" hidden="1" x14ac:dyDescent="0.3">
      <c r="A2513" t="s">
        <v>5227</v>
      </c>
      <c r="B2513" t="s">
        <v>5228</v>
      </c>
      <c r="C2513" t="str">
        <f>IFERROR(VLOOKUP(Table1[[#This Row],[Ticker]],[1]!Table2[[Symbol]:[Industry]],2,FALSE),"-")</f>
        <v>-</v>
      </c>
      <c r="D2513" t="s">
        <v>1518</v>
      </c>
      <c r="E2513">
        <v>185.13</v>
      </c>
      <c r="F2513">
        <v>90.75</v>
      </c>
      <c r="G2513">
        <v>-42.6381653322604</v>
      </c>
      <c r="H2513">
        <v>-13.806100452161999</v>
      </c>
      <c r="I2513">
        <v>-25.532519591042401</v>
      </c>
      <c r="J2513">
        <v>3.8360299650126102</v>
      </c>
      <c r="M2513">
        <v>64.353567226154297</v>
      </c>
      <c r="O2513">
        <v>15.702479338842901</v>
      </c>
      <c r="P2513">
        <v>19.801980198019798</v>
      </c>
    </row>
    <row r="2514" spans="1:17" hidden="1" x14ac:dyDescent="0.3">
      <c r="A2514" t="s">
        <v>5229</v>
      </c>
      <c r="B2514" t="s">
        <v>5230</v>
      </c>
      <c r="C2514" t="str">
        <f>IFERROR(VLOOKUP(Table1[[#This Row],[Ticker]],[1]!Table2[[Symbol]:[Industry]],2,FALSE),"-")</f>
        <v>-</v>
      </c>
      <c r="D2514" t="s">
        <v>405</v>
      </c>
      <c r="E2514">
        <v>185.063487482</v>
      </c>
      <c r="F2514">
        <v>22.58</v>
      </c>
      <c r="G2514">
        <v>52.030863196547998</v>
      </c>
      <c r="H2514">
        <v>1.8242075998718399</v>
      </c>
      <c r="I2514">
        <v>3.9739657126277801</v>
      </c>
      <c r="J2514">
        <v>8.2517260024744505</v>
      </c>
      <c r="K2514">
        <v>21.4877267525886</v>
      </c>
      <c r="L2514">
        <v>19.661675158559099</v>
      </c>
      <c r="M2514">
        <v>76.092090594351703</v>
      </c>
      <c r="N2514">
        <v>0.87071871394338396</v>
      </c>
      <c r="O2514">
        <v>26.2178919397697</v>
      </c>
      <c r="P2514">
        <v>89.588581024349196</v>
      </c>
      <c r="Q2514">
        <v>5.1516510894438997E-2</v>
      </c>
    </row>
    <row r="2515" spans="1:17" hidden="1" x14ac:dyDescent="0.3">
      <c r="A2515" t="s">
        <v>5231</v>
      </c>
      <c r="B2515" t="s">
        <v>5232</v>
      </c>
      <c r="C2515" t="str">
        <f>IFERROR(VLOOKUP(Table1[[#This Row],[Ticker]],[1]!Table2[[Symbol]:[Industry]],2,FALSE),"-")</f>
        <v>-</v>
      </c>
      <c r="D2515" t="s">
        <v>127</v>
      </c>
      <c r="E2515">
        <v>184.85495700000001</v>
      </c>
      <c r="F2515">
        <v>401.1</v>
      </c>
      <c r="G2515">
        <v>136.18035518288599</v>
      </c>
      <c r="H2515">
        <v>29.640597475495099</v>
      </c>
      <c r="I2515">
        <v>-3.7967958485051398E-2</v>
      </c>
      <c r="J2515">
        <v>10.233764315512101</v>
      </c>
      <c r="K2515">
        <v>313.12573287165202</v>
      </c>
      <c r="L2515">
        <v>273.07814410680101</v>
      </c>
      <c r="M2515">
        <v>87.521704689478497</v>
      </c>
      <c r="N2515">
        <v>2.7589916518931901</v>
      </c>
      <c r="O2515">
        <v>7.1802543006731199</v>
      </c>
      <c r="P2515">
        <v>200</v>
      </c>
      <c r="Q2515">
        <v>0.224020729118316</v>
      </c>
    </row>
    <row r="2516" spans="1:17" hidden="1" x14ac:dyDescent="0.3">
      <c r="A2516" t="s">
        <v>5233</v>
      </c>
      <c r="B2516" t="s">
        <v>5234</v>
      </c>
      <c r="C2516" t="str">
        <f>IFERROR(VLOOKUP(Table1[[#This Row],[Ticker]],[1]!Table2[[Symbol]:[Industry]],2,FALSE),"-")</f>
        <v>-</v>
      </c>
      <c r="D2516" t="s">
        <v>54</v>
      </c>
      <c r="E2516">
        <v>184.34960000000001</v>
      </c>
      <c r="F2516">
        <v>107.5</v>
      </c>
      <c r="G2516">
        <v>-27.831008476790998</v>
      </c>
      <c r="H2516">
        <v>20.003098626048899</v>
      </c>
      <c r="I2516">
        <v>-1.2139035094206101</v>
      </c>
      <c r="J2516">
        <v>5.1996594431615097</v>
      </c>
      <c r="K2516">
        <v>83.913944375223494</v>
      </c>
      <c r="M2516">
        <v>73.506131683175695</v>
      </c>
      <c r="N2516">
        <v>1.9576770559240999</v>
      </c>
      <c r="O2516">
        <v>9.5813953488371908</v>
      </c>
      <c r="P2516">
        <v>103.59848484848401</v>
      </c>
    </row>
    <row r="2517" spans="1:17" hidden="1" x14ac:dyDescent="0.3">
      <c r="A2517" t="s">
        <v>5235</v>
      </c>
      <c r="B2517" t="s">
        <v>5236</v>
      </c>
      <c r="C2517" t="str">
        <f>IFERROR(VLOOKUP(Table1[[#This Row],[Ticker]],[1]!Table2[[Symbol]:[Industry]],2,FALSE),"-")</f>
        <v>-</v>
      </c>
      <c r="D2517" t="s">
        <v>276</v>
      </c>
      <c r="E2517">
        <v>184.2</v>
      </c>
      <c r="F2517">
        <v>15350</v>
      </c>
      <c r="G2517">
        <v>-12.6891852341471</v>
      </c>
      <c r="H2517">
        <v>1.6013820802189001</v>
      </c>
      <c r="I2517">
        <v>-0.942225607964154</v>
      </c>
      <c r="J2517">
        <v>-1.3454098567866899</v>
      </c>
      <c r="K2517">
        <v>14812.6537499034</v>
      </c>
      <c r="L2517">
        <v>13799.7781661186</v>
      </c>
      <c r="M2517">
        <v>49.954208434697797</v>
      </c>
      <c r="N2517">
        <v>1.0637630618312199</v>
      </c>
      <c r="O2517">
        <v>17.0684039087947</v>
      </c>
      <c r="P2517">
        <v>51.810350795644403</v>
      </c>
      <c r="Q2517">
        <v>1.35269077784E-3</v>
      </c>
    </row>
    <row r="2518" spans="1:17" hidden="1" x14ac:dyDescent="0.3">
      <c r="A2518" t="s">
        <v>5237</v>
      </c>
      <c r="B2518" t="s">
        <v>5238</v>
      </c>
      <c r="C2518" t="str">
        <f>IFERROR(VLOOKUP(Table1[[#This Row],[Ticker]],[1]!Table2[[Symbol]:[Industry]],2,FALSE),"-")</f>
        <v>-</v>
      </c>
      <c r="D2518" t="s">
        <v>627</v>
      </c>
      <c r="E2518">
        <v>184.05875520000001</v>
      </c>
      <c r="F2518">
        <v>170.85</v>
      </c>
      <c r="G2518">
        <v>75.976057165083603</v>
      </c>
      <c r="H2518">
        <v>73.745276236632094</v>
      </c>
      <c r="I2518">
        <v>84.668421846588899</v>
      </c>
      <c r="J2518">
        <v>-16.161822505516799</v>
      </c>
      <c r="K2518">
        <v>124.234132416459</v>
      </c>
      <c r="L2518">
        <v>97.662675693009604</v>
      </c>
      <c r="M2518">
        <v>56.122702958298198</v>
      </c>
      <c r="N2518">
        <v>3.06698544438138</v>
      </c>
      <c r="O2518">
        <v>23.7342698273339</v>
      </c>
      <c r="P2518">
        <v>121.883116883116</v>
      </c>
      <c r="Q2518">
        <v>5.8340843702402001E-2</v>
      </c>
    </row>
    <row r="2519" spans="1:17" hidden="1" x14ac:dyDescent="0.3">
      <c r="A2519" t="s">
        <v>5239</v>
      </c>
      <c r="B2519" t="s">
        <v>5240</v>
      </c>
      <c r="C2519" t="str">
        <f>IFERROR(VLOOKUP(Table1[[#This Row],[Ticker]],[1]!Table2[[Symbol]:[Industry]],2,FALSE),"-")</f>
        <v>-</v>
      </c>
      <c r="D2519" t="s">
        <v>204</v>
      </c>
      <c r="E2519">
        <v>183.98126400000001</v>
      </c>
      <c r="F2519">
        <v>299.8</v>
      </c>
      <c r="G2519">
        <v>51.411086581692103</v>
      </c>
      <c r="H2519">
        <v>-6.5386063388625297</v>
      </c>
      <c r="I2519">
        <v>18.1284973152714</v>
      </c>
      <c r="J2519">
        <v>-0.65107007423466101</v>
      </c>
      <c r="K2519">
        <v>275.352021378448</v>
      </c>
      <c r="L2519">
        <v>236.47947985671101</v>
      </c>
      <c r="M2519">
        <v>57.111381915139901</v>
      </c>
      <c r="N2519">
        <v>0.17049844240732501</v>
      </c>
      <c r="O2519">
        <v>12.8752501667778</v>
      </c>
      <c r="P2519">
        <v>92.179487179487097</v>
      </c>
      <c r="Q2519">
        <v>8.370413878105E-2</v>
      </c>
    </row>
    <row r="2520" spans="1:17" hidden="1" x14ac:dyDescent="0.3">
      <c r="A2520" t="s">
        <v>5241</v>
      </c>
      <c r="B2520" t="s">
        <v>5242</v>
      </c>
      <c r="C2520" t="str">
        <f>IFERROR(VLOOKUP(Table1[[#This Row],[Ticker]],[1]!Table2[[Symbol]:[Industry]],2,FALSE),"-")</f>
        <v>-</v>
      </c>
      <c r="D2520" t="s">
        <v>365</v>
      </c>
      <c r="E2520">
        <v>183.71899205999901</v>
      </c>
      <c r="F2520">
        <v>196.2</v>
      </c>
      <c r="G2520">
        <v>14.8916065500997</v>
      </c>
      <c r="H2520">
        <v>-15.435954178403801</v>
      </c>
      <c r="I2520">
        <v>27.332905999133601</v>
      </c>
      <c r="J2520">
        <v>-2.7596029258405501</v>
      </c>
      <c r="K2520">
        <v>198.135878483433</v>
      </c>
      <c r="L2520">
        <v>165.75060652932501</v>
      </c>
      <c r="M2520">
        <v>29.3722755146003</v>
      </c>
      <c r="N2520">
        <v>0.22309334555586299</v>
      </c>
      <c r="O2520">
        <v>19.633027522935699</v>
      </c>
      <c r="P2520">
        <v>67.764001710132504</v>
      </c>
      <c r="Q2520">
        <v>8.3555346776742007E-2</v>
      </c>
    </row>
    <row r="2521" spans="1:17" hidden="1" x14ac:dyDescent="0.3">
      <c r="A2521" t="s">
        <v>5243</v>
      </c>
      <c r="B2521" t="s">
        <v>5244</v>
      </c>
      <c r="C2521" t="str">
        <f>IFERROR(VLOOKUP(Table1[[#This Row],[Ticker]],[1]!Table2[[Symbol]:[Industry]],2,FALSE),"-")</f>
        <v>-</v>
      </c>
      <c r="D2521" t="s">
        <v>1348</v>
      </c>
      <c r="E2521">
        <v>183.70820789999999</v>
      </c>
      <c r="F2521">
        <v>123.47</v>
      </c>
      <c r="G2521">
        <v>-22.560469116286299</v>
      </c>
      <c r="H2521">
        <v>-1.6591280361776799</v>
      </c>
      <c r="I2521">
        <v>-9.5082334166537397</v>
      </c>
      <c r="J2521">
        <v>-1.2334963836399699</v>
      </c>
      <c r="K2521">
        <v>122.853160403828</v>
      </c>
      <c r="L2521">
        <v>120.07328736093299</v>
      </c>
      <c r="M2521">
        <v>62.4894939835931</v>
      </c>
      <c r="N2521">
        <v>1.4505605826149099</v>
      </c>
      <c r="O2521">
        <v>3.1829594233416998</v>
      </c>
      <c r="P2521">
        <v>10.785105428443201</v>
      </c>
    </row>
    <row r="2522" spans="1:17" hidden="1" x14ac:dyDescent="0.3">
      <c r="A2522" t="s">
        <v>5245</v>
      </c>
      <c r="B2522" t="s">
        <v>5246</v>
      </c>
      <c r="C2522" t="str">
        <f>IFERROR(VLOOKUP(Table1[[#This Row],[Ticker]],[1]!Table2[[Symbol]:[Industry]],2,FALSE),"-")</f>
        <v>-</v>
      </c>
      <c r="D2522" t="s">
        <v>338</v>
      </c>
      <c r="E2522">
        <v>183.3820992</v>
      </c>
      <c r="F2522">
        <v>78.8</v>
      </c>
      <c r="G2522">
        <v>-72.902327391632099</v>
      </c>
      <c r="H2522">
        <v>3.47673859242341</v>
      </c>
      <c r="I2522">
        <v>-29.219563874273302</v>
      </c>
      <c r="J2522">
        <v>-1.00944549511008</v>
      </c>
      <c r="K2522">
        <v>77.314800263848198</v>
      </c>
      <c r="L2522">
        <v>87.9644834159552</v>
      </c>
      <c r="M2522">
        <v>46.906162172467198</v>
      </c>
      <c r="N2522">
        <v>1.4822555552293999</v>
      </c>
      <c r="O2522">
        <v>94.162436548223297</v>
      </c>
      <c r="P2522">
        <v>25.079365079365001</v>
      </c>
    </row>
    <row r="2523" spans="1:17" hidden="1" x14ac:dyDescent="0.3">
      <c r="A2523" t="s">
        <v>5247</v>
      </c>
      <c r="B2523" t="s">
        <v>5248</v>
      </c>
      <c r="C2523" t="str">
        <f>IFERROR(VLOOKUP(Table1[[#This Row],[Ticker]],[1]!Table2[[Symbol]:[Industry]],2,FALSE),"-")</f>
        <v>-</v>
      </c>
      <c r="D2523" t="s">
        <v>365</v>
      </c>
      <c r="E2523">
        <v>182.64989399999999</v>
      </c>
      <c r="F2523">
        <v>261.10000000000002</v>
      </c>
      <c r="G2523">
        <v>-37.9671455649015</v>
      </c>
      <c r="H2523">
        <v>-4.8442555123499202</v>
      </c>
      <c r="I2523">
        <v>-15.6982052818579</v>
      </c>
      <c r="J2523">
        <v>6.3766141756718202</v>
      </c>
      <c r="K2523">
        <v>266.34803946603802</v>
      </c>
      <c r="M2523">
        <v>50.082816792654199</v>
      </c>
      <c r="N2523">
        <v>0.63231850117096</v>
      </c>
      <c r="O2523">
        <v>21.026426656453399</v>
      </c>
      <c r="P2523">
        <v>29.900497512437799</v>
      </c>
    </row>
    <row r="2524" spans="1:17" hidden="1" x14ac:dyDescent="0.3">
      <c r="A2524" t="s">
        <v>5249</v>
      </c>
      <c r="B2524" t="s">
        <v>5250</v>
      </c>
      <c r="C2524" t="str">
        <f>IFERROR(VLOOKUP(Table1[[#This Row],[Ticker]],[1]!Table2[[Symbol]:[Industry]],2,FALSE),"-")</f>
        <v>-</v>
      </c>
      <c r="D2524" t="s">
        <v>627</v>
      </c>
      <c r="E2524">
        <v>182.62624890000001</v>
      </c>
      <c r="F2524">
        <v>171.96</v>
      </c>
      <c r="G2524">
        <v>21.872558223739201</v>
      </c>
      <c r="H2524">
        <v>-14.569770318404601</v>
      </c>
      <c r="I2524">
        <v>-27.9955930881851</v>
      </c>
      <c r="J2524">
        <v>-7.9588646463322101</v>
      </c>
      <c r="K2524">
        <v>189.51541161348999</v>
      </c>
      <c r="L2524">
        <v>190.11888799004899</v>
      </c>
      <c r="M2524">
        <v>34.016976747682698</v>
      </c>
      <c r="N2524">
        <v>1.46417980027294</v>
      </c>
      <c r="O2524">
        <v>68.992789020702403</v>
      </c>
      <c r="P2524">
        <v>57.564039125431499</v>
      </c>
      <c r="Q2524">
        <v>9.9863432794596002E-2</v>
      </c>
    </row>
    <row r="2525" spans="1:17" hidden="1" x14ac:dyDescent="0.3">
      <c r="A2525" t="s">
        <v>5251</v>
      </c>
      <c r="B2525" t="s">
        <v>5252</v>
      </c>
      <c r="C2525" t="str">
        <f>IFERROR(VLOOKUP(Table1[[#This Row],[Ticker]],[1]!Table2[[Symbol]:[Industry]],2,FALSE),"-")</f>
        <v>-</v>
      </c>
      <c r="D2525" t="s">
        <v>21</v>
      </c>
      <c r="E2525">
        <v>182.33640355999901</v>
      </c>
      <c r="F2525">
        <v>0.92</v>
      </c>
      <c r="G2525">
        <v>205.700512360663</v>
      </c>
      <c r="H2525">
        <v>-4.4201662810868898</v>
      </c>
      <c r="I2525">
        <v>-53.985906281423297</v>
      </c>
      <c r="J2525">
        <v>-8.2148026379672192</v>
      </c>
      <c r="K2525">
        <v>0.93378089609516601</v>
      </c>
      <c r="L2525">
        <v>0.88496521611096102</v>
      </c>
      <c r="M2525">
        <v>50.212258648642504</v>
      </c>
      <c r="N2525">
        <v>0.68623617918816804</v>
      </c>
      <c r="O2525">
        <v>85.869565217391198</v>
      </c>
      <c r="P2525">
        <v>256.589147286821</v>
      </c>
    </row>
    <row r="2526" spans="1:17" hidden="1" x14ac:dyDescent="0.3">
      <c r="A2526" t="s">
        <v>5253</v>
      </c>
      <c r="B2526" t="s">
        <v>5254</v>
      </c>
      <c r="C2526" t="str">
        <f>IFERROR(VLOOKUP(Table1[[#This Row],[Ticker]],[1]!Table2[[Symbol]:[Industry]],2,FALSE),"-")</f>
        <v>-</v>
      </c>
      <c r="D2526" t="s">
        <v>365</v>
      </c>
      <c r="E2526">
        <v>182.07757000000001</v>
      </c>
      <c r="F2526">
        <v>180.5</v>
      </c>
      <c r="G2526">
        <v>23.290078807587602</v>
      </c>
      <c r="H2526">
        <v>40.534519401546902</v>
      </c>
      <c r="I2526">
        <v>13.795352721745701</v>
      </c>
      <c r="J2526">
        <v>3.19398248272925</v>
      </c>
      <c r="K2526">
        <v>131.67015842649701</v>
      </c>
      <c r="L2526">
        <v>124.158816369555</v>
      </c>
      <c r="M2526">
        <v>78.737977878923303</v>
      </c>
      <c r="N2526">
        <v>4.2067180205715999</v>
      </c>
      <c r="O2526">
        <v>3.9889196675900198</v>
      </c>
      <c r="P2526">
        <v>92.021276595744595</v>
      </c>
      <c r="Q2526">
        <v>0.164126133409499</v>
      </c>
    </row>
    <row r="2527" spans="1:17" hidden="1" x14ac:dyDescent="0.3">
      <c r="A2527" t="s">
        <v>5255</v>
      </c>
      <c r="B2527" t="s">
        <v>5256</v>
      </c>
      <c r="C2527" t="str">
        <f>IFERROR(VLOOKUP(Table1[[#This Row],[Ticker]],[1]!Table2[[Symbol]:[Industry]],2,FALSE),"-")</f>
        <v>-</v>
      </c>
      <c r="D2527" t="s">
        <v>276</v>
      </c>
      <c r="E2527">
        <v>181.88939250000001</v>
      </c>
      <c r="F2527">
        <v>20.07</v>
      </c>
      <c r="G2527">
        <v>-40.686169810030201</v>
      </c>
      <c r="H2527">
        <v>-1.6263827288158501</v>
      </c>
      <c r="I2527">
        <v>-24.4291668878952</v>
      </c>
      <c r="J2527">
        <v>-1.46371826690245</v>
      </c>
      <c r="K2527">
        <v>20.695364761638501</v>
      </c>
      <c r="L2527">
        <v>21.0746151576137</v>
      </c>
      <c r="M2527">
        <v>40.301582052773</v>
      </c>
      <c r="N2527">
        <v>0.55248864554223698</v>
      </c>
      <c r="O2527">
        <v>43.996013951170802</v>
      </c>
      <c r="P2527">
        <v>13.646659116647699</v>
      </c>
      <c r="Q2527">
        <v>4.7746124742367002E-2</v>
      </c>
    </row>
    <row r="2528" spans="1:17" hidden="1" x14ac:dyDescent="0.3">
      <c r="A2528" t="s">
        <v>5257</v>
      </c>
      <c r="B2528" t="s">
        <v>5258</v>
      </c>
      <c r="C2528" t="str">
        <f>IFERROR(VLOOKUP(Table1[[#This Row],[Ticker]],[1]!Table2[[Symbol]:[Industry]],2,FALSE),"-")</f>
        <v>-</v>
      </c>
      <c r="D2528" t="s">
        <v>405</v>
      </c>
      <c r="E2528">
        <v>181.86702965999999</v>
      </c>
      <c r="F2528">
        <v>181.8</v>
      </c>
      <c r="G2528">
        <v>14.679311932936001</v>
      </c>
      <c r="H2528">
        <v>3.9650133328633901</v>
      </c>
      <c r="I2528">
        <v>31.612299356543598</v>
      </c>
      <c r="J2528">
        <v>3.83776105116532</v>
      </c>
      <c r="K2528">
        <v>171.35228478409601</v>
      </c>
      <c r="L2528">
        <v>149.120106319348</v>
      </c>
      <c r="M2528">
        <v>55.779197152678798</v>
      </c>
      <c r="N2528">
        <v>1.27099698033535</v>
      </c>
      <c r="O2528">
        <v>11.111111111111001</v>
      </c>
      <c r="P2528">
        <v>67.7895708352561</v>
      </c>
      <c r="Q2528">
        <v>7.3744109665128996E-2</v>
      </c>
    </row>
    <row r="2529" spans="1:17" hidden="1" x14ac:dyDescent="0.3">
      <c r="A2529" t="s">
        <v>5259</v>
      </c>
      <c r="B2529" t="s">
        <v>5260</v>
      </c>
      <c r="C2529" t="str">
        <f>IFERROR(VLOOKUP(Table1[[#This Row],[Ticker]],[1]!Table2[[Symbol]:[Industry]],2,FALSE),"-")</f>
        <v>-</v>
      </c>
      <c r="D2529" t="s">
        <v>405</v>
      </c>
      <c r="E2529">
        <v>181.20523691199901</v>
      </c>
      <c r="F2529">
        <v>33.76</v>
      </c>
      <c r="G2529">
        <v>191.457898526809</v>
      </c>
      <c r="H2529">
        <v>15.1441644567699</v>
      </c>
      <c r="I2529">
        <v>184.484668664922</v>
      </c>
      <c r="J2529">
        <v>1.6429866315867401</v>
      </c>
      <c r="K2529">
        <v>28.585603620593499</v>
      </c>
      <c r="L2529">
        <v>19.482492240430801</v>
      </c>
      <c r="M2529">
        <v>60.856873159269398</v>
      </c>
      <c r="N2529">
        <v>0.193905368721318</v>
      </c>
      <c r="O2529">
        <v>4.2654028436019003</v>
      </c>
      <c r="P2529">
        <v>309.21212121212102</v>
      </c>
      <c r="Q2529">
        <v>0.16420680314403199</v>
      </c>
    </row>
    <row r="2530" spans="1:17" hidden="1" x14ac:dyDescent="0.3">
      <c r="A2530" t="s">
        <v>5261</v>
      </c>
      <c r="B2530" t="s">
        <v>5262</v>
      </c>
      <c r="C2530" t="str">
        <f>IFERROR(VLOOKUP(Table1[[#This Row],[Ticker]],[1]!Table2[[Symbol]:[Industry]],2,FALSE),"-")</f>
        <v>-</v>
      </c>
      <c r="D2530" t="s">
        <v>54</v>
      </c>
      <c r="E2530">
        <v>181.04424064200001</v>
      </c>
      <c r="F2530">
        <v>83.97</v>
      </c>
      <c r="G2530">
        <v>-4.6439543129077103</v>
      </c>
      <c r="H2530">
        <v>-8.4226158046905599</v>
      </c>
      <c r="I2530">
        <v>1.67454703090706</v>
      </c>
      <c r="J2530">
        <v>-0.70170782641307705</v>
      </c>
      <c r="K2530">
        <v>82.979520313545393</v>
      </c>
      <c r="L2530">
        <v>77.593217331170294</v>
      </c>
      <c r="M2530">
        <v>49.157398130969199</v>
      </c>
      <c r="N2530">
        <v>5.5578814501340598E-2</v>
      </c>
      <c r="O2530">
        <v>44.754078837680098</v>
      </c>
      <c r="P2530">
        <v>39.138359569179698</v>
      </c>
      <c r="Q2530">
        <v>-4.7062638348945002E-2</v>
      </c>
    </row>
    <row r="2531" spans="1:17" hidden="1" x14ac:dyDescent="0.3">
      <c r="A2531" t="s">
        <v>5263</v>
      </c>
      <c r="B2531" t="s">
        <v>5264</v>
      </c>
      <c r="C2531" t="str">
        <f>IFERROR(VLOOKUP(Table1[[#This Row],[Ticker]],[1]!Table2[[Symbol]:[Industry]],2,FALSE),"-")</f>
        <v>-</v>
      </c>
      <c r="D2531" t="s">
        <v>124</v>
      </c>
      <c r="E2531">
        <v>180.9690435</v>
      </c>
      <c r="F2531">
        <v>445.55</v>
      </c>
      <c r="G2531">
        <v>491.60284859557601</v>
      </c>
      <c r="H2531">
        <v>42.047831670782003</v>
      </c>
      <c r="I2531">
        <v>24.533948600104001</v>
      </c>
      <c r="J2531">
        <v>9.3080472206845002</v>
      </c>
      <c r="K2531">
        <v>381.696807706946</v>
      </c>
      <c r="L2531">
        <v>325.955385837775</v>
      </c>
      <c r="M2531">
        <v>78.820169742333604</v>
      </c>
      <c r="N2531">
        <v>1.6148407842955099</v>
      </c>
      <c r="O2531">
        <v>8.8991134552799807</v>
      </c>
      <c r="P2531">
        <v>521.66875959257698</v>
      </c>
      <c r="Q2531">
        <v>0.28370899632246099</v>
      </c>
    </row>
    <row r="2532" spans="1:17" hidden="1" x14ac:dyDescent="0.3">
      <c r="A2532" t="s">
        <v>5265</v>
      </c>
      <c r="B2532" t="s">
        <v>5266</v>
      </c>
      <c r="C2532" t="str">
        <f>IFERROR(VLOOKUP(Table1[[#This Row],[Ticker]],[1]!Table2[[Symbol]:[Industry]],2,FALSE),"-")</f>
        <v>-</v>
      </c>
      <c r="D2532" t="s">
        <v>252</v>
      </c>
      <c r="E2532">
        <v>180.385365939</v>
      </c>
      <c r="F2532">
        <v>77.569999999999993</v>
      </c>
      <c r="G2532">
        <v>153.34658443595501</v>
      </c>
      <c r="H2532">
        <v>-6.2814790355191699</v>
      </c>
      <c r="I2532">
        <v>-7.2502625302440604</v>
      </c>
      <c r="J2532">
        <v>-5.01264963346709</v>
      </c>
      <c r="K2532">
        <v>74.3811605213821</v>
      </c>
      <c r="L2532">
        <v>62.280641168998301</v>
      </c>
      <c r="M2532">
        <v>52.153178017585297</v>
      </c>
      <c r="N2532">
        <v>0.88018883875887</v>
      </c>
      <c r="O2532">
        <v>19.234240041252999</v>
      </c>
      <c r="P2532">
        <v>228.96522476675099</v>
      </c>
      <c r="Q2532">
        <v>0.14070750003509</v>
      </c>
    </row>
    <row r="2533" spans="1:17" hidden="1" x14ac:dyDescent="0.3">
      <c r="A2533" t="s">
        <v>5267</v>
      </c>
      <c r="B2533" t="s">
        <v>5268</v>
      </c>
      <c r="C2533" t="str">
        <f>IFERROR(VLOOKUP(Table1[[#This Row],[Ticker]],[1]!Table2[[Symbol]:[Industry]],2,FALSE),"-")</f>
        <v>-</v>
      </c>
      <c r="D2533" t="s">
        <v>405</v>
      </c>
      <c r="E2533">
        <v>180.29339999999999</v>
      </c>
      <c r="F2533">
        <v>4.92</v>
      </c>
      <c r="G2533">
        <v>69.124372403809303</v>
      </c>
      <c r="H2533">
        <v>27.220987975305601</v>
      </c>
      <c r="I2533">
        <v>96.401436871877195</v>
      </c>
      <c r="J2533">
        <v>8.7007817776171805</v>
      </c>
      <c r="K2533">
        <v>3.8097542674325098</v>
      </c>
      <c r="L2533">
        <v>3.1253300248064502</v>
      </c>
      <c r="M2533">
        <v>95.035327301863703</v>
      </c>
      <c r="N2533">
        <v>1.9899107271888801</v>
      </c>
      <c r="O2533">
        <v>0</v>
      </c>
      <c r="P2533">
        <v>186.04651162790699</v>
      </c>
      <c r="Q2533">
        <v>4.4514161748683001E-2</v>
      </c>
    </row>
    <row r="2534" spans="1:17" hidden="1" x14ac:dyDescent="0.3">
      <c r="A2534" t="s">
        <v>5269</v>
      </c>
      <c r="B2534" t="s">
        <v>5270</v>
      </c>
      <c r="C2534" t="str">
        <f>IFERROR(VLOOKUP(Table1[[#This Row],[Ticker]],[1]!Table2[[Symbol]:[Industry]],2,FALSE),"-")</f>
        <v>-</v>
      </c>
      <c r="D2534" t="s">
        <v>627</v>
      </c>
      <c r="E2534">
        <v>180.24969268199999</v>
      </c>
      <c r="F2534">
        <v>28.02</v>
      </c>
      <c r="G2534">
        <v>-13.800350831025201</v>
      </c>
      <c r="H2534">
        <v>-13.3489937260433</v>
      </c>
      <c r="I2534">
        <v>6.5280076653263803</v>
      </c>
      <c r="J2534">
        <v>-9.0548627093019292</v>
      </c>
      <c r="K2534">
        <v>28.735748317534799</v>
      </c>
      <c r="L2534">
        <v>25.952503793244201</v>
      </c>
      <c r="M2534">
        <v>32.439721979037898</v>
      </c>
      <c r="N2534">
        <v>0.181229919000164</v>
      </c>
      <c r="O2534">
        <v>38.829407566024202</v>
      </c>
      <c r="P2534">
        <v>38.712871287128699</v>
      </c>
      <c r="Q2534">
        <v>5.7971274170576001E-2</v>
      </c>
    </row>
    <row r="2535" spans="1:17" hidden="1" x14ac:dyDescent="0.3">
      <c r="A2535" t="s">
        <v>5271</v>
      </c>
      <c r="B2535" t="s">
        <v>5272</v>
      </c>
      <c r="C2535" t="str">
        <f>IFERROR(VLOOKUP(Table1[[#This Row],[Ticker]],[1]!Table2[[Symbol]:[Industry]],2,FALSE),"-")</f>
        <v>-</v>
      </c>
      <c r="D2535" t="s">
        <v>276</v>
      </c>
      <c r="E2535">
        <v>180.22499999999999</v>
      </c>
      <c r="F2535">
        <v>600.75</v>
      </c>
      <c r="G2535">
        <v>226.356515582649</v>
      </c>
      <c r="H2535">
        <v>-0.223659640932165</v>
      </c>
      <c r="I2535">
        <v>45.215090194454604</v>
      </c>
      <c r="J2535">
        <v>-1.4035781481713101</v>
      </c>
      <c r="K2535">
        <v>515.48488543473604</v>
      </c>
      <c r="L2535">
        <v>382.75171803588898</v>
      </c>
      <c r="M2535">
        <v>59.137544105349399</v>
      </c>
      <c r="N2535">
        <v>0.90012682828540902</v>
      </c>
      <c r="O2535">
        <v>6.5334997919267597</v>
      </c>
      <c r="P2535">
        <v>281.18654822334997</v>
      </c>
      <c r="Q2535">
        <v>0.18451719585066101</v>
      </c>
    </row>
    <row r="2536" spans="1:17" hidden="1" x14ac:dyDescent="0.3">
      <c r="A2536" t="s">
        <v>5273</v>
      </c>
      <c r="B2536" t="s">
        <v>5274</v>
      </c>
      <c r="C2536" t="str">
        <f>IFERROR(VLOOKUP(Table1[[#This Row],[Ticker]],[1]!Table2[[Symbol]:[Industry]],2,FALSE),"-")</f>
        <v>-</v>
      </c>
      <c r="D2536" t="s">
        <v>627</v>
      </c>
      <c r="E2536">
        <v>180.18554581800001</v>
      </c>
      <c r="F2536">
        <v>238.86</v>
      </c>
      <c r="G2536">
        <v>-14.618835114931599</v>
      </c>
      <c r="H2536">
        <v>-2.0738839658272199</v>
      </c>
      <c r="I2536">
        <v>-7.1529562856826798</v>
      </c>
      <c r="J2536">
        <v>-1.0634507618447</v>
      </c>
      <c r="K2536">
        <v>233.044280019307</v>
      </c>
      <c r="L2536">
        <v>229.08548343553201</v>
      </c>
      <c r="M2536">
        <v>58.583920256481797</v>
      </c>
      <c r="N2536">
        <v>0.32916500836813301</v>
      </c>
      <c r="O2536">
        <v>46.110692455831803</v>
      </c>
      <c r="P2536">
        <v>36.413478012564198</v>
      </c>
      <c r="Q2536">
        <v>-4.0141734086821E-2</v>
      </c>
    </row>
    <row r="2537" spans="1:17" hidden="1" x14ac:dyDescent="0.3">
      <c r="A2537" t="s">
        <v>5275</v>
      </c>
      <c r="B2537" t="s">
        <v>5276</v>
      </c>
      <c r="C2537" t="str">
        <f>IFERROR(VLOOKUP(Table1[[#This Row],[Ticker]],[1]!Table2[[Symbol]:[Industry]],2,FALSE),"-")</f>
        <v>-</v>
      </c>
      <c r="D2537" t="s">
        <v>5277</v>
      </c>
      <c r="E2537">
        <v>180.17535351999999</v>
      </c>
      <c r="F2537">
        <v>73.900000000000006</v>
      </c>
      <c r="G2537">
        <v>148.539178541171</v>
      </c>
      <c r="H2537">
        <v>-10.291082758716399</v>
      </c>
      <c r="I2537">
        <v>2.5084847442176499</v>
      </c>
      <c r="J2537">
        <v>4.9599313941452001</v>
      </c>
      <c r="K2537">
        <v>76.315688367614101</v>
      </c>
      <c r="L2537">
        <v>63.636879225305599</v>
      </c>
      <c r="M2537">
        <v>42.821778809377697</v>
      </c>
      <c r="N2537">
        <v>0.47486910681776801</v>
      </c>
      <c r="O2537">
        <v>44.546684709066199</v>
      </c>
      <c r="P2537">
        <v>205.37190082644599</v>
      </c>
    </row>
    <row r="2538" spans="1:17" hidden="1" x14ac:dyDescent="0.3">
      <c r="A2538" t="s">
        <v>5278</v>
      </c>
      <c r="B2538" t="s">
        <v>5279</v>
      </c>
      <c r="C2538" t="str">
        <f>IFERROR(VLOOKUP(Table1[[#This Row],[Ticker]],[1]!Table2[[Symbol]:[Industry]],2,FALSE),"-")</f>
        <v>-</v>
      </c>
      <c r="D2538" t="s">
        <v>1401</v>
      </c>
      <c r="E2538">
        <v>180.124849555</v>
      </c>
      <c r="F2538">
        <v>1953.35</v>
      </c>
      <c r="G2538">
        <v>-48.676327663666903</v>
      </c>
      <c r="H2538">
        <v>0.30788054932801101</v>
      </c>
      <c r="I2538">
        <v>-26.1408510595958</v>
      </c>
      <c r="J2538">
        <v>-5.14811257127716</v>
      </c>
      <c r="K2538">
        <v>1950.3141249330799</v>
      </c>
      <c r="L2538">
        <v>2093.60866884697</v>
      </c>
      <c r="M2538">
        <v>51.836534726412602</v>
      </c>
      <c r="N2538">
        <v>0.64078126967270099</v>
      </c>
      <c r="O2538">
        <v>27.4733150741034</v>
      </c>
      <c r="P2538">
        <v>9.49271300448431</v>
      </c>
      <c r="Q2538">
        <v>2.1041851596502001E-2</v>
      </c>
    </row>
    <row r="2539" spans="1:17" hidden="1" x14ac:dyDescent="0.3">
      <c r="A2539" t="s">
        <v>5280</v>
      </c>
      <c r="B2539" t="s">
        <v>5281</v>
      </c>
      <c r="C2539" t="str">
        <f>IFERROR(VLOOKUP(Table1[[#This Row],[Ticker]],[1]!Table2[[Symbol]:[Industry]],2,FALSE),"-")</f>
        <v>-</v>
      </c>
      <c r="E2539">
        <v>180.10499999999999</v>
      </c>
      <c r="F2539">
        <v>75</v>
      </c>
      <c r="G2539">
        <v>244.74668270614799</v>
      </c>
      <c r="H2539">
        <v>1.47558731832992</v>
      </c>
      <c r="I2539">
        <v>20.5392007463536</v>
      </c>
      <c r="J2539">
        <v>3.6177096773037101</v>
      </c>
      <c r="K2539">
        <v>70.812241027442894</v>
      </c>
      <c r="L2539">
        <v>55.659126845206501</v>
      </c>
      <c r="M2539">
        <v>59.268489890014898</v>
      </c>
      <c r="N2539">
        <v>0.87953083477107696</v>
      </c>
      <c r="O2539">
        <v>3.3333333333333401</v>
      </c>
      <c r="P2539">
        <v>303.22580645161202</v>
      </c>
      <c r="Q2539">
        <v>0.244611042542032</v>
      </c>
    </row>
    <row r="2540" spans="1:17" hidden="1" x14ac:dyDescent="0.3">
      <c r="A2540" t="s">
        <v>5282</v>
      </c>
      <c r="B2540" t="s">
        <v>5283</v>
      </c>
      <c r="C2540" t="str">
        <f>IFERROR(VLOOKUP(Table1[[#This Row],[Ticker]],[1]!Table2[[Symbol]:[Industry]],2,FALSE),"-")</f>
        <v>-</v>
      </c>
      <c r="D2540" t="s">
        <v>204</v>
      </c>
      <c r="E2540">
        <v>180.05075214999999</v>
      </c>
      <c r="F2540">
        <v>13.46</v>
      </c>
      <c r="G2540">
        <v>37.139057947098998</v>
      </c>
      <c r="H2540">
        <v>-0.76133302073559805</v>
      </c>
      <c r="I2540">
        <v>46.329675572619998</v>
      </c>
      <c r="J2540">
        <v>-4.30702816944508</v>
      </c>
      <c r="K2540">
        <v>13.010185752585199</v>
      </c>
      <c r="L2540">
        <v>10.7836853235069</v>
      </c>
      <c r="M2540">
        <v>50.440557570386297</v>
      </c>
      <c r="N2540">
        <v>0.918583911773874</v>
      </c>
      <c r="O2540">
        <v>17.533432392273401</v>
      </c>
      <c r="P2540">
        <v>118.86178861788601</v>
      </c>
      <c r="Q2540">
        <v>-3.4128502270041002E-2</v>
      </c>
    </row>
    <row r="2541" spans="1:17" hidden="1" x14ac:dyDescent="0.3">
      <c r="A2541" t="s">
        <v>5284</v>
      </c>
      <c r="B2541" t="s">
        <v>5285</v>
      </c>
      <c r="C2541" t="str">
        <f>IFERROR(VLOOKUP(Table1[[#This Row],[Ticker]],[1]!Table2[[Symbol]:[Industry]],2,FALSE),"-")</f>
        <v>-</v>
      </c>
      <c r="D2541" t="s">
        <v>1731</v>
      </c>
      <c r="E2541">
        <v>179.76076146</v>
      </c>
      <c r="F2541">
        <v>17.010000000000002</v>
      </c>
      <c r="G2541">
        <v>-46.0036426500766</v>
      </c>
      <c r="H2541">
        <v>-4.7277292053374902</v>
      </c>
      <c r="I2541">
        <v>-44.523331037315202</v>
      </c>
      <c r="J2541">
        <v>-9.1772086530048096</v>
      </c>
      <c r="K2541">
        <v>19.280994315806701</v>
      </c>
      <c r="L2541">
        <v>19.429305565297199</v>
      </c>
      <c r="M2541">
        <v>23.872292595358399</v>
      </c>
      <c r="N2541">
        <v>1.5199347213357399</v>
      </c>
      <c r="O2541">
        <v>76.484420928865305</v>
      </c>
      <c r="P2541">
        <v>0.65088757396452002</v>
      </c>
    </row>
    <row r="2542" spans="1:17" hidden="1" x14ac:dyDescent="0.3">
      <c r="A2542" t="s">
        <v>5286</v>
      </c>
      <c r="B2542" t="s">
        <v>5287</v>
      </c>
      <c r="C2542" t="str">
        <f>IFERROR(VLOOKUP(Table1[[#This Row],[Ticker]],[1]!Table2[[Symbol]:[Industry]],2,FALSE),"-")</f>
        <v>-</v>
      </c>
      <c r="D2542" t="s">
        <v>1419</v>
      </c>
      <c r="E2542">
        <v>179.60487850499999</v>
      </c>
      <c r="F2542">
        <v>137.15</v>
      </c>
      <c r="G2542">
        <v>60.791311379843499</v>
      </c>
      <c r="H2542">
        <v>2.97807777534006</v>
      </c>
      <c r="I2542">
        <v>16.4265271970478</v>
      </c>
      <c r="J2542">
        <v>0.73849113960770996</v>
      </c>
      <c r="K2542">
        <v>140.74350874436999</v>
      </c>
      <c r="L2542">
        <v>123.708753630129</v>
      </c>
      <c r="M2542">
        <v>35.281942456613102</v>
      </c>
      <c r="N2542">
        <v>0.61689712235030003</v>
      </c>
      <c r="O2542">
        <v>38.534451330659799</v>
      </c>
      <c r="P2542">
        <v>98.050541516245502</v>
      </c>
      <c r="Q2542">
        <v>7.8707019724346003E-2</v>
      </c>
    </row>
    <row r="2543" spans="1:17" hidden="1" x14ac:dyDescent="0.3">
      <c r="A2543" t="s">
        <v>5288</v>
      </c>
      <c r="B2543" t="s">
        <v>5289</v>
      </c>
      <c r="C2543" t="str">
        <f>IFERROR(VLOOKUP(Table1[[#This Row],[Ticker]],[1]!Table2[[Symbol]:[Industry]],2,FALSE),"-")</f>
        <v>-</v>
      </c>
      <c r="D2543" t="s">
        <v>5290</v>
      </c>
      <c r="E2543">
        <v>179.60478327000001</v>
      </c>
      <c r="F2543">
        <v>80.459999999999994</v>
      </c>
      <c r="G2543">
        <v>147.38236486506801</v>
      </c>
      <c r="H2543">
        <v>16.9448983803487</v>
      </c>
      <c r="I2543">
        <v>120.59561282839699</v>
      </c>
      <c r="J2543">
        <v>11.263908066370201</v>
      </c>
      <c r="K2543">
        <v>67.377218958794202</v>
      </c>
      <c r="L2543">
        <v>47.346845673928598</v>
      </c>
      <c r="M2543">
        <v>61.2311970772123</v>
      </c>
      <c r="N2543">
        <v>0.87963024471662299</v>
      </c>
      <c r="O2543">
        <v>13.857817549092699</v>
      </c>
      <c r="P2543">
        <v>209.34256055363301</v>
      </c>
      <c r="Q2543">
        <v>0.13749058649702001</v>
      </c>
    </row>
    <row r="2544" spans="1:17" hidden="1" x14ac:dyDescent="0.3">
      <c r="A2544" t="s">
        <v>5291</v>
      </c>
      <c r="B2544" t="s">
        <v>5292</v>
      </c>
      <c r="C2544" t="str">
        <f>IFERROR(VLOOKUP(Table1[[#This Row],[Ticker]],[1]!Table2[[Symbol]:[Industry]],2,FALSE),"-")</f>
        <v>-</v>
      </c>
      <c r="D2544" t="s">
        <v>535</v>
      </c>
      <c r="E2544">
        <v>179.283469755</v>
      </c>
      <c r="F2544">
        <v>255.45</v>
      </c>
      <c r="G2544">
        <v>92.742636757033594</v>
      </c>
      <c r="H2544">
        <v>-1.58547813356542</v>
      </c>
      <c r="I2544">
        <v>35.169627466745901</v>
      </c>
      <c r="J2544">
        <v>-4.0389784621430502</v>
      </c>
      <c r="K2544">
        <v>245.649962975676</v>
      </c>
      <c r="L2544">
        <v>187.60838785992399</v>
      </c>
      <c r="M2544">
        <v>37.648522111122801</v>
      </c>
      <c r="N2544">
        <v>0.79309925111444601</v>
      </c>
      <c r="O2544">
        <v>31.023683695439399</v>
      </c>
      <c r="P2544">
        <v>140.08458646616501</v>
      </c>
      <c r="Q2544">
        <v>0.100197479617327</v>
      </c>
    </row>
    <row r="2545" spans="1:17" hidden="1" x14ac:dyDescent="0.3">
      <c r="A2545" t="s">
        <v>5293</v>
      </c>
      <c r="B2545" t="s">
        <v>5294</v>
      </c>
      <c r="C2545" t="str">
        <f>IFERROR(VLOOKUP(Table1[[#This Row],[Ticker]],[1]!Table2[[Symbol]:[Industry]],2,FALSE),"-")</f>
        <v>-</v>
      </c>
      <c r="D2545" t="s">
        <v>257</v>
      </c>
      <c r="E2545">
        <v>179.27130937499999</v>
      </c>
      <c r="F2545">
        <v>33.75</v>
      </c>
      <c r="G2545">
        <v>134.8477467738</v>
      </c>
      <c r="H2545">
        <v>-7.3131169682143907E-2</v>
      </c>
      <c r="I2545">
        <v>57.064923661094198</v>
      </c>
      <c r="J2545">
        <v>-6.66558410218438</v>
      </c>
      <c r="K2545">
        <v>31.2412592625078</v>
      </c>
      <c r="L2545">
        <v>24.003325221585101</v>
      </c>
      <c r="M2545">
        <v>50.732268229230598</v>
      </c>
      <c r="N2545">
        <v>1.02959657607846</v>
      </c>
      <c r="O2545">
        <v>8.0592592592592496</v>
      </c>
      <c r="P2545">
        <v>208.21917808219101</v>
      </c>
      <c r="Q2545">
        <v>0.112703662945244</v>
      </c>
    </row>
    <row r="2546" spans="1:17" hidden="1" x14ac:dyDescent="0.3">
      <c r="A2546" t="s">
        <v>5295</v>
      </c>
      <c r="B2546" t="s">
        <v>5296</v>
      </c>
      <c r="C2546" t="str">
        <f>IFERROR(VLOOKUP(Table1[[#This Row],[Ticker]],[1]!Table2[[Symbol]:[Industry]],2,FALSE),"-")</f>
        <v>-</v>
      </c>
      <c r="D2546" t="s">
        <v>273</v>
      </c>
      <c r="E2546">
        <v>179.25964379999999</v>
      </c>
      <c r="F2546">
        <v>36.43</v>
      </c>
      <c r="G2546">
        <v>21.095914729140699</v>
      </c>
      <c r="H2546">
        <v>-6.4796078566574904</v>
      </c>
      <c r="I2546">
        <v>6.6784867967627903</v>
      </c>
      <c r="J2546">
        <v>-4.7059324232146498</v>
      </c>
      <c r="K2546">
        <v>38.057368916299197</v>
      </c>
      <c r="L2546">
        <v>35.517442107267598</v>
      </c>
      <c r="M2546">
        <v>36.742010885830602</v>
      </c>
      <c r="N2546">
        <v>1.0529594999449801</v>
      </c>
      <c r="O2546">
        <v>28.740049409827002</v>
      </c>
      <c r="P2546">
        <v>71.435294117647004</v>
      </c>
      <c r="Q2546">
        <v>9.3948132266472001E-2</v>
      </c>
    </row>
    <row r="2547" spans="1:17" hidden="1" x14ac:dyDescent="0.3">
      <c r="A2547" t="s">
        <v>5297</v>
      </c>
      <c r="B2547" t="s">
        <v>5298</v>
      </c>
      <c r="C2547" t="str">
        <f>IFERROR(VLOOKUP(Table1[[#This Row],[Ticker]],[1]!Table2[[Symbol]:[Industry]],2,FALSE),"-")</f>
        <v>-</v>
      </c>
      <c r="D2547" t="s">
        <v>989</v>
      </c>
      <c r="E2547">
        <v>178.76316026999999</v>
      </c>
      <c r="F2547">
        <v>177.35</v>
      </c>
      <c r="G2547">
        <v>81.115322630053697</v>
      </c>
      <c r="H2547">
        <v>-7.5135994823485204</v>
      </c>
      <c r="I2547">
        <v>33.368117582501398</v>
      </c>
      <c r="J2547">
        <v>6.5395194730427697</v>
      </c>
      <c r="K2547">
        <v>162.025085571445</v>
      </c>
      <c r="L2547">
        <v>134.25457538922601</v>
      </c>
      <c r="M2547">
        <v>75.899091636023698</v>
      </c>
      <c r="N2547">
        <v>0.466094153414571</v>
      </c>
      <c r="O2547">
        <v>10.7414716661967</v>
      </c>
      <c r="P2547">
        <v>113.726199084116</v>
      </c>
      <c r="Q2547">
        <v>6.1370688927553999E-2</v>
      </c>
    </row>
    <row r="2548" spans="1:17" hidden="1" x14ac:dyDescent="0.3">
      <c r="A2548" t="s">
        <v>5299</v>
      </c>
      <c r="B2548" t="s">
        <v>5300</v>
      </c>
      <c r="C2548" t="str">
        <f>IFERROR(VLOOKUP(Table1[[#This Row],[Ticker]],[1]!Table2[[Symbol]:[Industry]],2,FALSE),"-")</f>
        <v>-</v>
      </c>
      <c r="D2548" t="s">
        <v>1401</v>
      </c>
      <c r="E2548">
        <v>178.65936217500001</v>
      </c>
      <c r="F2548">
        <v>19.95</v>
      </c>
      <c r="G2548">
        <v>-14.7479919218558</v>
      </c>
      <c r="H2548">
        <v>-6.3737327507823904</v>
      </c>
      <c r="I2548">
        <v>-13.4590183729893</v>
      </c>
      <c r="J2548">
        <v>2.4396698479477101</v>
      </c>
      <c r="K2548">
        <v>20.136215613807099</v>
      </c>
      <c r="L2548">
        <v>17.7391657181395</v>
      </c>
      <c r="M2548">
        <v>68.235590718825904</v>
      </c>
      <c r="N2548">
        <v>2.0175298656794398</v>
      </c>
      <c r="O2548">
        <v>29.5739348370927</v>
      </c>
      <c r="P2548">
        <v>54.054054054053999</v>
      </c>
      <c r="Q2548">
        <v>-1.7147125782049001E-2</v>
      </c>
    </row>
    <row r="2549" spans="1:17" hidden="1" x14ac:dyDescent="0.3">
      <c r="A2549" t="s">
        <v>5301</v>
      </c>
      <c r="B2549" t="s">
        <v>5302</v>
      </c>
      <c r="C2549" t="str">
        <f>IFERROR(VLOOKUP(Table1[[#This Row],[Ticker]],[1]!Table2[[Symbol]:[Industry]],2,FALSE),"-")</f>
        <v>-</v>
      </c>
      <c r="D2549" t="s">
        <v>405</v>
      </c>
      <c r="E2549">
        <v>178.63174924</v>
      </c>
      <c r="F2549">
        <v>77.98</v>
      </c>
      <c r="G2549">
        <v>-12.2767234403708</v>
      </c>
      <c r="H2549">
        <v>-12.9362953133449</v>
      </c>
      <c r="I2549">
        <v>-18.2553830600087</v>
      </c>
      <c r="J2549">
        <v>-3.80035600825151</v>
      </c>
      <c r="K2549">
        <v>83.566340006539306</v>
      </c>
      <c r="L2549">
        <v>84.981495167845196</v>
      </c>
      <c r="M2549">
        <v>43.259643088399798</v>
      </c>
      <c r="N2549">
        <v>1.8134284327135901</v>
      </c>
      <c r="O2549">
        <v>72.377532700692399</v>
      </c>
      <c r="P2549">
        <v>24.6682653876898</v>
      </c>
      <c r="Q2549">
        <v>1.439837055625E-2</v>
      </c>
    </row>
    <row r="2550" spans="1:17" hidden="1" x14ac:dyDescent="0.3">
      <c r="A2550" t="s">
        <v>5303</v>
      </c>
      <c r="B2550" t="s">
        <v>5304</v>
      </c>
      <c r="C2550" t="str">
        <f>IFERROR(VLOOKUP(Table1[[#This Row],[Ticker]],[1]!Table2[[Symbol]:[Industry]],2,FALSE),"-")</f>
        <v>-</v>
      </c>
      <c r="D2550" t="s">
        <v>72</v>
      </c>
      <c r="E2550">
        <v>178.26237979999999</v>
      </c>
      <c r="F2550">
        <v>3.34</v>
      </c>
      <c r="G2550">
        <v>-1.7270674146036999</v>
      </c>
      <c r="H2550">
        <v>50.3390670054956</v>
      </c>
      <c r="I2550">
        <v>-27.756183623129299</v>
      </c>
      <c r="J2550">
        <v>8.6155545048899</v>
      </c>
      <c r="K2550">
        <v>2.5632273614679399</v>
      </c>
      <c r="L2550">
        <v>2.72090260489423</v>
      </c>
      <c r="M2550">
        <v>66.468213402717197</v>
      </c>
      <c r="N2550">
        <v>3.2090207648465099</v>
      </c>
      <c r="O2550">
        <v>118.86227544910101</v>
      </c>
      <c r="P2550">
        <v>73.9583333333333</v>
      </c>
      <c r="Q2550">
        <v>5.8505792749079999E-3</v>
      </c>
    </row>
    <row r="2551" spans="1:17" hidden="1" x14ac:dyDescent="0.3">
      <c r="A2551" t="s">
        <v>5305</v>
      </c>
      <c r="B2551" t="s">
        <v>5306</v>
      </c>
      <c r="C2551" t="str">
        <f>IFERROR(VLOOKUP(Table1[[#This Row],[Ticker]],[1]!Table2[[Symbol]:[Industry]],2,FALSE),"-")</f>
        <v>-</v>
      </c>
      <c r="D2551" t="s">
        <v>1199</v>
      </c>
      <c r="E2551">
        <v>178.23986439999999</v>
      </c>
      <c r="F2551">
        <v>104.6</v>
      </c>
      <c r="G2551">
        <v>119.576093776269</v>
      </c>
      <c r="H2551">
        <v>-2.0298204932010702</v>
      </c>
      <c r="I2551">
        <v>9.2359964264606305</v>
      </c>
      <c r="J2551">
        <v>-4.1781114663664498</v>
      </c>
      <c r="K2551">
        <v>108.560615609463</v>
      </c>
      <c r="L2551">
        <v>92.667533971087394</v>
      </c>
      <c r="M2551">
        <v>37.000194514454698</v>
      </c>
      <c r="N2551">
        <v>0.33661825726140998</v>
      </c>
      <c r="O2551">
        <v>24.282982791586999</v>
      </c>
      <c r="P2551">
        <v>171.68831168831099</v>
      </c>
    </row>
    <row r="2552" spans="1:17" hidden="1" x14ac:dyDescent="0.3">
      <c r="A2552" t="s">
        <v>5307</v>
      </c>
      <c r="B2552" t="s">
        <v>5308</v>
      </c>
      <c r="C2552" t="str">
        <f>IFERROR(VLOOKUP(Table1[[#This Row],[Ticker]],[1]!Table2[[Symbol]:[Industry]],2,FALSE),"-")</f>
        <v>-</v>
      </c>
      <c r="D2552" t="s">
        <v>750</v>
      </c>
      <c r="E2552">
        <v>178.16425710999999</v>
      </c>
      <c r="F2552">
        <v>160.78</v>
      </c>
      <c r="G2552">
        <v>-34.448902373747202</v>
      </c>
      <c r="H2552">
        <v>12.666858431727301</v>
      </c>
      <c r="I2552">
        <v>-7.8409452165538402</v>
      </c>
      <c r="J2552">
        <v>4.6847549818160896</v>
      </c>
      <c r="K2552">
        <v>150.971983213295</v>
      </c>
      <c r="L2552">
        <v>152.236313637249</v>
      </c>
      <c r="M2552">
        <v>56.467876833547898</v>
      </c>
      <c r="N2552">
        <v>0.58086090189157802</v>
      </c>
      <c r="O2552">
        <v>38.014678442592299</v>
      </c>
      <c r="P2552">
        <v>36.081252644942801</v>
      </c>
      <c r="Q2552">
        <v>2.3888807849257E-2</v>
      </c>
    </row>
    <row r="2553" spans="1:17" hidden="1" x14ac:dyDescent="0.3">
      <c r="A2553" t="s">
        <v>5309</v>
      </c>
      <c r="B2553" t="s">
        <v>5310</v>
      </c>
      <c r="C2553" t="str">
        <f>IFERROR(VLOOKUP(Table1[[#This Row],[Ticker]],[1]!Table2[[Symbol]:[Industry]],2,FALSE),"-")</f>
        <v>-</v>
      </c>
      <c r="D2553" t="s">
        <v>627</v>
      </c>
      <c r="E2553">
        <v>178</v>
      </c>
      <c r="F2553">
        <v>89</v>
      </c>
      <c r="G2553">
        <v>-31.669006629946601</v>
      </c>
      <c r="H2553">
        <v>4.80729443024478</v>
      </c>
      <c r="I2553">
        <v>-16.535563197277401</v>
      </c>
      <c r="J2553">
        <v>-2.9110518924924502</v>
      </c>
      <c r="K2553">
        <v>84.8805597933911</v>
      </c>
      <c r="L2553">
        <v>87.168530871398104</v>
      </c>
      <c r="M2553">
        <v>58.145054345696799</v>
      </c>
      <c r="N2553">
        <v>1.3153372518537201</v>
      </c>
      <c r="O2553">
        <v>23.370786516853901</v>
      </c>
      <c r="P2553">
        <v>23.439667128987502</v>
      </c>
      <c r="Q2553">
        <v>0.124587855430202</v>
      </c>
    </row>
    <row r="2554" spans="1:17" hidden="1" x14ac:dyDescent="0.3">
      <c r="A2554" t="s">
        <v>5311</v>
      </c>
      <c r="B2554" t="s">
        <v>5312</v>
      </c>
      <c r="C2554" t="str">
        <f>IFERROR(VLOOKUP(Table1[[#This Row],[Ticker]],[1]!Table2[[Symbol]:[Industry]],2,FALSE),"-")</f>
        <v>-</v>
      </c>
      <c r="D2554" t="s">
        <v>298</v>
      </c>
      <c r="E2554">
        <v>177.96199999999999</v>
      </c>
      <c r="F2554">
        <v>352.4</v>
      </c>
      <c r="G2554">
        <v>-62.511037039365803</v>
      </c>
      <c r="H2554">
        <v>-6.9435416901565397</v>
      </c>
      <c r="I2554">
        <v>-25.331271099373001</v>
      </c>
      <c r="J2554">
        <v>-9.2274632330338893</v>
      </c>
      <c r="K2554">
        <v>363.98472071500902</v>
      </c>
      <c r="L2554">
        <v>387.83716882628602</v>
      </c>
      <c r="M2554">
        <v>38.432962695530698</v>
      </c>
      <c r="N2554">
        <v>0.56572916661966099</v>
      </c>
      <c r="O2554">
        <v>68.828036322360902</v>
      </c>
      <c r="P2554">
        <v>21.517241379310299</v>
      </c>
      <c r="Q2554">
        <v>7.6880705843445002E-2</v>
      </c>
    </row>
    <row r="2555" spans="1:17" hidden="1" x14ac:dyDescent="0.3">
      <c r="A2555" t="s">
        <v>5313</v>
      </c>
      <c r="B2555" t="s">
        <v>5314</v>
      </c>
      <c r="C2555" t="str">
        <f>IFERROR(VLOOKUP(Table1[[#This Row],[Ticker]],[1]!Table2[[Symbol]:[Industry]],2,FALSE),"-")</f>
        <v>-</v>
      </c>
      <c r="D2555" t="s">
        <v>1518</v>
      </c>
      <c r="E2555">
        <v>177.61920000000001</v>
      </c>
      <c r="F2555">
        <v>100.92</v>
      </c>
      <c r="G2555">
        <v>71.774089002999602</v>
      </c>
      <c r="H2555">
        <v>-1.85748550232767</v>
      </c>
      <c r="I2555">
        <v>-43.480058715334799</v>
      </c>
      <c r="J2555">
        <v>-4.0819464660781302</v>
      </c>
      <c r="K2555">
        <v>95.758069769262093</v>
      </c>
      <c r="L2555">
        <v>92.211180832661199</v>
      </c>
      <c r="M2555">
        <v>62.970933274295497</v>
      </c>
      <c r="N2555">
        <v>1.3318689800237199E-2</v>
      </c>
      <c r="O2555">
        <v>56.9560047562425</v>
      </c>
      <c r="P2555">
        <v>101.84</v>
      </c>
      <c r="Q2555">
        <v>3.0331185305529001E-2</v>
      </c>
    </row>
    <row r="2556" spans="1:17" hidden="1" x14ac:dyDescent="0.3">
      <c r="A2556" t="s">
        <v>5315</v>
      </c>
      <c r="B2556" t="s">
        <v>5316</v>
      </c>
      <c r="C2556" t="str">
        <f>IFERROR(VLOOKUP(Table1[[#This Row],[Ticker]],[1]!Table2[[Symbol]:[Industry]],2,FALSE),"-")</f>
        <v>-</v>
      </c>
      <c r="D2556" t="s">
        <v>357</v>
      </c>
      <c r="E2556">
        <v>177.43896649999999</v>
      </c>
      <c r="F2556">
        <v>196.25</v>
      </c>
      <c r="G2556">
        <v>5.1856396577205697</v>
      </c>
      <c r="H2556">
        <v>-17.458409660701999</v>
      </c>
      <c r="I2556">
        <v>-25.815505042638399</v>
      </c>
      <c r="J2556">
        <v>-3.7699652970902702</v>
      </c>
      <c r="K2556">
        <v>202.99747683264999</v>
      </c>
      <c r="L2556">
        <v>194.504296844935</v>
      </c>
      <c r="M2556">
        <v>38.413506708874799</v>
      </c>
      <c r="N2556">
        <v>0.43479075934752998</v>
      </c>
      <c r="O2556">
        <v>52.356687898089099</v>
      </c>
      <c r="P2556">
        <v>36.237417563346</v>
      </c>
      <c r="Q2556">
        <v>9.14795220779E-2</v>
      </c>
    </row>
    <row r="2557" spans="1:17" hidden="1" x14ac:dyDescent="0.3">
      <c r="A2557" t="s">
        <v>5317</v>
      </c>
      <c r="B2557" t="s">
        <v>5318</v>
      </c>
      <c r="C2557" t="str">
        <f>IFERROR(VLOOKUP(Table1[[#This Row],[Ticker]],[1]!Table2[[Symbol]:[Industry]],2,FALSE),"-")</f>
        <v>-</v>
      </c>
      <c r="D2557" t="s">
        <v>46</v>
      </c>
      <c r="E2557">
        <v>177.24167168399899</v>
      </c>
      <c r="F2557">
        <v>68.97</v>
      </c>
      <c r="G2557">
        <v>123.035006434192</v>
      </c>
      <c r="H2557">
        <v>-16.0614315131605</v>
      </c>
      <c r="I2557">
        <v>-24.4236798899287</v>
      </c>
      <c r="J2557">
        <v>-19.827869665726201</v>
      </c>
      <c r="K2557">
        <v>83.365708277099102</v>
      </c>
      <c r="L2557">
        <v>73.341160226791899</v>
      </c>
      <c r="M2557">
        <v>22.4937721780895</v>
      </c>
      <c r="N2557">
        <v>2.3860672070294702</v>
      </c>
      <c r="O2557">
        <v>69.667971581847098</v>
      </c>
      <c r="P2557">
        <v>255.51546391752501</v>
      </c>
      <c r="Q2557">
        <v>0.106023182817009</v>
      </c>
    </row>
    <row r="2558" spans="1:17" hidden="1" x14ac:dyDescent="0.3">
      <c r="A2558" t="s">
        <v>5319</v>
      </c>
      <c r="B2558" t="s">
        <v>5320</v>
      </c>
      <c r="C2558" t="str">
        <f>IFERROR(VLOOKUP(Table1[[#This Row],[Ticker]],[1]!Table2[[Symbol]:[Industry]],2,FALSE),"-")</f>
        <v>-</v>
      </c>
      <c r="D2558" t="s">
        <v>517</v>
      </c>
      <c r="E2558">
        <v>176.8</v>
      </c>
      <c r="F2558">
        <v>162.5</v>
      </c>
      <c r="G2558">
        <v>-52.481762035434301</v>
      </c>
      <c r="H2558">
        <v>-16.530280275750901</v>
      </c>
      <c r="I2558">
        <v>-35.376116294216303</v>
      </c>
      <c r="J2558">
        <v>-8.1099889733709407</v>
      </c>
      <c r="O2558">
        <v>29.230769230769202</v>
      </c>
      <c r="P2558">
        <v>0</v>
      </c>
    </row>
    <row r="2559" spans="1:17" hidden="1" x14ac:dyDescent="0.3">
      <c r="A2559" t="s">
        <v>5321</v>
      </c>
      <c r="B2559" t="s">
        <v>5322</v>
      </c>
      <c r="C2559" t="str">
        <f>IFERROR(VLOOKUP(Table1[[#This Row],[Ticker]],[1]!Table2[[Symbol]:[Industry]],2,FALSE),"-")</f>
        <v>-</v>
      </c>
      <c r="D2559" t="s">
        <v>410</v>
      </c>
      <c r="E2559">
        <v>176.637756</v>
      </c>
      <c r="F2559">
        <v>156.30000000000001</v>
      </c>
      <c r="G2559">
        <v>-32.1335801699326</v>
      </c>
      <c r="H2559">
        <v>5.9540555638480201</v>
      </c>
      <c r="I2559">
        <v>-15.0279344287146</v>
      </c>
      <c r="J2559">
        <v>7.1517387154162302</v>
      </c>
      <c r="O2559">
        <v>18.1381957773512</v>
      </c>
      <c r="P2559">
        <v>2.82894736842105</v>
      </c>
    </row>
    <row r="2560" spans="1:17" hidden="1" x14ac:dyDescent="0.3">
      <c r="A2560" t="s">
        <v>5323</v>
      </c>
      <c r="B2560" t="s">
        <v>5324</v>
      </c>
      <c r="C2560" t="str">
        <f>IFERROR(VLOOKUP(Table1[[#This Row],[Ticker]],[1]!Table2[[Symbol]:[Industry]],2,FALSE),"-")</f>
        <v>-</v>
      </c>
      <c r="D2560" t="s">
        <v>517</v>
      </c>
      <c r="E2560">
        <v>176.566733</v>
      </c>
      <c r="F2560">
        <v>82.25</v>
      </c>
      <c r="G2560">
        <v>-76.060658206455301</v>
      </c>
      <c r="H2560">
        <v>-9.1545044931794095</v>
      </c>
      <c r="I2560">
        <v>-58.955012465237303</v>
      </c>
      <c r="J2560">
        <v>-10.4126048357694</v>
      </c>
      <c r="M2560">
        <v>25.029338666006801</v>
      </c>
      <c r="O2560">
        <v>97.872340425531902</v>
      </c>
      <c r="P2560">
        <v>1.5432098765432101</v>
      </c>
    </row>
    <row r="2561" spans="1:17" hidden="1" x14ac:dyDescent="0.3">
      <c r="A2561" t="s">
        <v>5325</v>
      </c>
      <c r="B2561" t="s">
        <v>5326</v>
      </c>
      <c r="C2561" t="str">
        <f>IFERROR(VLOOKUP(Table1[[#This Row],[Ticker]],[1]!Table2[[Symbol]:[Industry]],2,FALSE),"-")</f>
        <v>-</v>
      </c>
      <c r="D2561" t="s">
        <v>5327</v>
      </c>
      <c r="E2561">
        <v>176.13481049999999</v>
      </c>
      <c r="F2561">
        <v>165</v>
      </c>
      <c r="G2561">
        <v>-56.797704957923898</v>
      </c>
      <c r="H2561">
        <v>-18.6096642791547</v>
      </c>
      <c r="I2561">
        <v>-27.334940917432501</v>
      </c>
      <c r="J2561">
        <v>-0.21278624380599701</v>
      </c>
      <c r="K2561">
        <v>171.33377747738999</v>
      </c>
      <c r="L2561">
        <v>191.478563377006</v>
      </c>
      <c r="M2561">
        <v>43.915226527117298</v>
      </c>
      <c r="N2561">
        <v>0.67361614101367995</v>
      </c>
      <c r="O2561">
        <v>78.181818181818102</v>
      </c>
      <c r="P2561">
        <v>12.0923913043478</v>
      </c>
      <c r="Q2561">
        <v>-2.1757076830011001E-2</v>
      </c>
    </row>
    <row r="2562" spans="1:17" hidden="1" x14ac:dyDescent="0.3">
      <c r="A2562" t="s">
        <v>5328</v>
      </c>
      <c r="B2562" t="s">
        <v>5329</v>
      </c>
      <c r="C2562" t="str">
        <f>IFERROR(VLOOKUP(Table1[[#This Row],[Ticker]],[1]!Table2[[Symbol]:[Industry]],2,FALSE),"-")</f>
        <v>-</v>
      </c>
      <c r="D2562" t="s">
        <v>257</v>
      </c>
      <c r="E2562">
        <v>175.83</v>
      </c>
      <c r="F2562">
        <v>586.1</v>
      </c>
      <c r="G2562">
        <v>-64.460993422258696</v>
      </c>
      <c r="H2562">
        <v>-21.377251038746</v>
      </c>
      <c r="I2562">
        <v>-34.172793821449702</v>
      </c>
      <c r="J2562">
        <v>4.5755365192784003</v>
      </c>
      <c r="K2562">
        <v>645.92770373815097</v>
      </c>
      <c r="L2562">
        <v>728.25182439384298</v>
      </c>
      <c r="M2562">
        <v>49.881333128842698</v>
      </c>
      <c r="N2562">
        <v>1.75399098249858</v>
      </c>
      <c r="O2562">
        <v>69.595632144685197</v>
      </c>
      <c r="P2562">
        <v>26.043010752688101</v>
      </c>
      <c r="Q2562">
        <v>-9.0542076825989998E-3</v>
      </c>
    </row>
    <row r="2563" spans="1:17" hidden="1" x14ac:dyDescent="0.3">
      <c r="A2563" t="s">
        <v>5330</v>
      </c>
      <c r="B2563" t="s">
        <v>5331</v>
      </c>
      <c r="C2563" t="str">
        <f>IFERROR(VLOOKUP(Table1[[#This Row],[Ticker]],[1]!Table2[[Symbol]:[Industry]],2,FALSE),"-")</f>
        <v>-</v>
      </c>
      <c r="D2563" t="s">
        <v>2686</v>
      </c>
      <c r="E2563">
        <v>175.733712</v>
      </c>
      <c r="F2563">
        <v>170.1</v>
      </c>
      <c r="G2563">
        <v>-4.0659109970003096</v>
      </c>
      <c r="H2563">
        <v>16.549815797766101</v>
      </c>
      <c r="I2563">
        <v>-12.842548952074299</v>
      </c>
      <c r="J2563">
        <v>4.3501124223267498</v>
      </c>
      <c r="K2563">
        <v>157.507085913803</v>
      </c>
      <c r="L2563">
        <v>157.85092268118601</v>
      </c>
      <c r="M2563">
        <v>67.596301016318094</v>
      </c>
      <c r="N2563">
        <v>1.2640374331550801</v>
      </c>
      <c r="O2563">
        <v>16.2845385067607</v>
      </c>
      <c r="P2563">
        <v>61.538461538461497</v>
      </c>
    </row>
    <row r="2564" spans="1:17" hidden="1" x14ac:dyDescent="0.3">
      <c r="A2564" t="s">
        <v>5332</v>
      </c>
      <c r="B2564" t="s">
        <v>5333</v>
      </c>
      <c r="C2564" t="str">
        <f>IFERROR(VLOOKUP(Table1[[#This Row],[Ticker]],[1]!Table2[[Symbol]:[Industry]],2,FALSE),"-")</f>
        <v>-</v>
      </c>
      <c r="D2564" t="s">
        <v>124</v>
      </c>
      <c r="E2564">
        <v>175.46796000000001</v>
      </c>
      <c r="F2564">
        <v>162.19999999999999</v>
      </c>
      <c r="G2564">
        <v>-24.877843552123501</v>
      </c>
      <c r="H2564">
        <v>-0.894628646678298</v>
      </c>
      <c r="I2564">
        <v>-3.40268335777494</v>
      </c>
      <c r="J2564">
        <v>-2.1695064707198402</v>
      </c>
      <c r="K2564">
        <v>161.00102595038399</v>
      </c>
      <c r="L2564">
        <v>155.45464785011399</v>
      </c>
      <c r="M2564">
        <v>48.569691554272097</v>
      </c>
      <c r="N2564">
        <v>0.46355231880764503</v>
      </c>
      <c r="O2564">
        <v>23.458692971639898</v>
      </c>
      <c r="P2564">
        <v>35.1666666666666</v>
      </c>
      <c r="Q2564">
        <v>0.105999845745332</v>
      </c>
    </row>
    <row r="2565" spans="1:17" hidden="1" x14ac:dyDescent="0.3">
      <c r="A2565" t="s">
        <v>5334</v>
      </c>
      <c r="B2565" t="s">
        <v>5335</v>
      </c>
      <c r="C2565" t="str">
        <f>IFERROR(VLOOKUP(Table1[[#This Row],[Ticker]],[1]!Table2[[Symbol]:[Industry]],2,FALSE),"-")</f>
        <v>-</v>
      </c>
      <c r="D2565" t="s">
        <v>77</v>
      </c>
      <c r="E2565">
        <v>175.38601033800001</v>
      </c>
      <c r="F2565">
        <v>225.61</v>
      </c>
      <c r="G2565">
        <v>-31.782312652413001</v>
      </c>
      <c r="H2565">
        <v>-5.5338992597861099</v>
      </c>
      <c r="I2565">
        <v>-14.676666911195101</v>
      </c>
      <c r="J2565">
        <v>-1.01509003917306</v>
      </c>
      <c r="K2565">
        <v>229.070336599331</v>
      </c>
      <c r="L2565">
        <v>224.88663891160999</v>
      </c>
      <c r="M2565">
        <v>42.691484050527102</v>
      </c>
      <c r="N2565">
        <v>0.68800791706748798</v>
      </c>
      <c r="O2565">
        <v>23.310136962013999</v>
      </c>
      <c r="P2565">
        <v>21.622641509433901</v>
      </c>
      <c r="Q2565">
        <v>-4.9689539454803998E-2</v>
      </c>
    </row>
    <row r="2566" spans="1:17" hidden="1" x14ac:dyDescent="0.3">
      <c r="A2566" t="s">
        <v>5336</v>
      </c>
      <c r="B2566" t="s">
        <v>5337</v>
      </c>
      <c r="C2566" t="str">
        <f>IFERROR(VLOOKUP(Table1[[#This Row],[Ticker]],[1]!Table2[[Symbol]:[Industry]],2,FALSE),"-")</f>
        <v>-</v>
      </c>
      <c r="E2566">
        <v>175.36955624999999</v>
      </c>
      <c r="F2566">
        <v>963.9</v>
      </c>
      <c r="G2566">
        <v>116.803086313794</v>
      </c>
      <c r="H2566">
        <v>-1.81105647367151</v>
      </c>
      <c r="I2566">
        <v>-12.9602652557823</v>
      </c>
      <c r="J2566">
        <v>0.37519443016487403</v>
      </c>
      <c r="K2566">
        <v>938.79767883180898</v>
      </c>
      <c r="L2566">
        <v>719.68817775964499</v>
      </c>
      <c r="M2566">
        <v>59.421302249802601</v>
      </c>
      <c r="N2566">
        <v>0.21513737835476099</v>
      </c>
      <c r="O2566">
        <v>0</v>
      </c>
      <c r="P2566">
        <v>146.86899731079501</v>
      </c>
    </row>
    <row r="2567" spans="1:17" hidden="1" x14ac:dyDescent="0.3">
      <c r="A2567" t="s">
        <v>5338</v>
      </c>
      <c r="B2567" t="s">
        <v>5339</v>
      </c>
      <c r="C2567" t="str">
        <f>IFERROR(VLOOKUP(Table1[[#This Row],[Ticker]],[1]!Table2[[Symbol]:[Industry]],2,FALSE),"-")</f>
        <v>-</v>
      </c>
      <c r="D2567" t="s">
        <v>1210</v>
      </c>
      <c r="E2567">
        <v>175.19339640000001</v>
      </c>
      <c r="F2567">
        <v>77.569999999999993</v>
      </c>
      <c r="G2567">
        <v>-2.0626106669673199</v>
      </c>
      <c r="H2567">
        <v>8.9144879080995896</v>
      </c>
      <c r="I2567">
        <v>-15.9977652557823</v>
      </c>
      <c r="J2567">
        <v>2.10939066607762</v>
      </c>
      <c r="K2567">
        <v>74.028680033349701</v>
      </c>
      <c r="L2567">
        <v>72.385291250832793</v>
      </c>
      <c r="M2567">
        <v>54.328429260874202</v>
      </c>
      <c r="N2567">
        <v>0.670269676081377</v>
      </c>
      <c r="O2567">
        <v>27.691117700141799</v>
      </c>
      <c r="P2567">
        <v>33.741379310344797</v>
      </c>
      <c r="Q2567">
        <v>6.8958058784131998E-2</v>
      </c>
    </row>
    <row r="2568" spans="1:17" hidden="1" x14ac:dyDescent="0.3">
      <c r="A2568" t="s">
        <v>5340</v>
      </c>
      <c r="B2568" t="s">
        <v>5341</v>
      </c>
      <c r="C2568" t="str">
        <f>IFERROR(VLOOKUP(Table1[[#This Row],[Ticker]],[1]!Table2[[Symbol]:[Industry]],2,FALSE),"-")</f>
        <v>-</v>
      </c>
      <c r="D2568" t="s">
        <v>170</v>
      </c>
      <c r="E2568">
        <v>174.98309287000001</v>
      </c>
      <c r="F2568">
        <v>153.16999999999999</v>
      </c>
      <c r="G2568">
        <v>-21.164382379865501</v>
      </c>
      <c r="H2568">
        <v>-7.2633786466782899</v>
      </c>
      <c r="I2568">
        <v>-17.7349000086577</v>
      </c>
      <c r="J2568">
        <v>-3.94095507977462</v>
      </c>
      <c r="K2568">
        <v>155.581177622231</v>
      </c>
      <c r="L2568">
        <v>145.51880621568799</v>
      </c>
      <c r="M2568">
        <v>55.235765959540998</v>
      </c>
      <c r="N2568">
        <v>0.20139573675737499</v>
      </c>
      <c r="O2568">
        <v>37.494287393092598</v>
      </c>
      <c r="Q2568">
        <v>7.1428809891375997E-2</v>
      </c>
    </row>
    <row r="2569" spans="1:17" hidden="1" x14ac:dyDescent="0.3">
      <c r="A2569" t="s">
        <v>5342</v>
      </c>
      <c r="B2569" t="s">
        <v>5343</v>
      </c>
      <c r="C2569" t="str">
        <f>IFERROR(VLOOKUP(Table1[[#This Row],[Ticker]],[1]!Table2[[Symbol]:[Industry]],2,FALSE),"-")</f>
        <v>-</v>
      </c>
      <c r="D2569" t="s">
        <v>950</v>
      </c>
      <c r="E2569">
        <v>174.86025000000001</v>
      </c>
      <c r="F2569">
        <v>140.44999999999999</v>
      </c>
      <c r="G2569">
        <v>-7.4556971165987402</v>
      </c>
      <c r="H2569">
        <v>-10.9793060660331</v>
      </c>
      <c r="I2569">
        <v>22.022915907120002</v>
      </c>
      <c r="J2569">
        <v>-6.1055025420899396</v>
      </c>
      <c r="K2569">
        <v>137.33864738374601</v>
      </c>
      <c r="L2569">
        <v>121.97740286576</v>
      </c>
      <c r="M2569">
        <v>42.698788042647202</v>
      </c>
      <c r="N2569">
        <v>0.49155569665896698</v>
      </c>
      <c r="O2569">
        <v>16.767532929868299</v>
      </c>
      <c r="P2569">
        <v>46.914225941422501</v>
      </c>
      <c r="Q2569">
        <v>1.7313565252177001E-2</v>
      </c>
    </row>
    <row r="2570" spans="1:17" hidden="1" x14ac:dyDescent="0.3">
      <c r="A2570" t="s">
        <v>5344</v>
      </c>
      <c r="B2570" t="s">
        <v>5345</v>
      </c>
      <c r="C2570" t="str">
        <f>IFERROR(VLOOKUP(Table1[[#This Row],[Ticker]],[1]!Table2[[Symbol]:[Industry]],2,FALSE),"-")</f>
        <v>-</v>
      </c>
      <c r="D2570" t="s">
        <v>627</v>
      </c>
      <c r="E2570">
        <v>174.82266304999999</v>
      </c>
      <c r="F2570">
        <v>112.7</v>
      </c>
      <c r="G2570">
        <v>79.491545306458207</v>
      </c>
      <c r="H2570">
        <v>18.432163162195401</v>
      </c>
      <c r="I2570">
        <v>5.67131369158606</v>
      </c>
      <c r="J2570">
        <v>2.7727966594136801</v>
      </c>
      <c r="K2570">
        <v>102.428535418425</v>
      </c>
      <c r="L2570">
        <v>95.774243248617395</v>
      </c>
      <c r="M2570">
        <v>60.384748069272902</v>
      </c>
      <c r="N2570">
        <v>3.84774769072818</v>
      </c>
      <c r="O2570">
        <v>27.8172138420585</v>
      </c>
      <c r="P2570">
        <v>126.07823470411201</v>
      </c>
      <c r="Q2570">
        <v>0.16725177626350499</v>
      </c>
    </row>
    <row r="2571" spans="1:17" hidden="1" x14ac:dyDescent="0.3">
      <c r="A2571" t="s">
        <v>5346</v>
      </c>
      <c r="B2571" t="s">
        <v>5347</v>
      </c>
      <c r="C2571" t="str">
        <f>IFERROR(VLOOKUP(Table1[[#This Row],[Ticker]],[1]!Table2[[Symbol]:[Industry]],2,FALSE),"-")</f>
        <v>-</v>
      </c>
      <c r="D2571" t="s">
        <v>5348</v>
      </c>
      <c r="E2571">
        <v>174.79800746999999</v>
      </c>
      <c r="F2571">
        <v>74.7</v>
      </c>
      <c r="G2571">
        <v>-58.923053854143099</v>
      </c>
      <c r="H2571">
        <v>4.9607369692790497E-2</v>
      </c>
      <c r="I2571">
        <v>-48.757428985906898</v>
      </c>
      <c r="J2571">
        <v>9.2221721519487403</v>
      </c>
      <c r="K2571">
        <v>75.051453367380404</v>
      </c>
      <c r="M2571">
        <v>58.587530504271299</v>
      </c>
      <c r="N2571">
        <v>1.2430483749266401</v>
      </c>
      <c r="O2571">
        <v>103.480589022757</v>
      </c>
      <c r="P2571">
        <v>12.754716981132001</v>
      </c>
    </row>
    <row r="2572" spans="1:17" hidden="1" x14ac:dyDescent="0.3">
      <c r="A2572" t="s">
        <v>5349</v>
      </c>
      <c r="B2572" t="s">
        <v>4599</v>
      </c>
      <c r="C2572" t="str">
        <f>IFERROR(VLOOKUP(Table1[[#This Row],[Ticker]],[1]!Table2[[Symbol]:[Industry]],2,FALSE),"-")</f>
        <v>-</v>
      </c>
      <c r="D2572" t="s">
        <v>357</v>
      </c>
      <c r="E2572">
        <v>174.727476</v>
      </c>
      <c r="F2572">
        <v>13.86</v>
      </c>
      <c r="G2572">
        <v>49.752976454487303</v>
      </c>
      <c r="H2572">
        <v>-12.5880999842579</v>
      </c>
      <c r="I2572">
        <v>4.0017600606733303</v>
      </c>
      <c r="J2572">
        <v>-2.5415046273703901</v>
      </c>
      <c r="K2572">
        <v>13.628072595058701</v>
      </c>
      <c r="L2572">
        <v>11.424421873590299</v>
      </c>
      <c r="M2572">
        <v>38.279095747819497</v>
      </c>
      <c r="N2572">
        <v>0.29807610193580097</v>
      </c>
      <c r="O2572">
        <v>33.189033189033097</v>
      </c>
      <c r="P2572">
        <v>100.869565217391</v>
      </c>
      <c r="Q2572">
        <v>3.3827382655228999E-2</v>
      </c>
    </row>
    <row r="2573" spans="1:17" hidden="1" x14ac:dyDescent="0.3">
      <c r="A2573" t="s">
        <v>5350</v>
      </c>
      <c r="B2573" t="s">
        <v>5351</v>
      </c>
      <c r="C2573" t="str">
        <f>IFERROR(VLOOKUP(Table1[[#This Row],[Ticker]],[1]!Table2[[Symbol]:[Industry]],2,FALSE),"-")</f>
        <v>-</v>
      </c>
      <c r="D2573" t="s">
        <v>474</v>
      </c>
      <c r="E2573">
        <v>174.696024096</v>
      </c>
      <c r="F2573">
        <v>60.24</v>
      </c>
      <c r="G2573">
        <v>-37.885344814903803</v>
      </c>
      <c r="H2573">
        <v>-7.0896599455828202</v>
      </c>
      <c r="I2573">
        <v>-23.6496648110084</v>
      </c>
      <c r="J2573">
        <v>-3.2905950127949701</v>
      </c>
      <c r="K2573">
        <v>61.9552388660749</v>
      </c>
      <c r="L2573">
        <v>63.163148721962003</v>
      </c>
      <c r="M2573">
        <v>36.8168990256315</v>
      </c>
      <c r="N2573">
        <v>0.62404072169020897</v>
      </c>
      <c r="O2573">
        <v>33.8811420982735</v>
      </c>
      <c r="P2573">
        <v>15.181644359464601</v>
      </c>
      <c r="Q2573">
        <v>1.7014818319057001E-2</v>
      </c>
    </row>
    <row r="2574" spans="1:17" hidden="1" x14ac:dyDescent="0.3">
      <c r="A2574" t="s">
        <v>5352</v>
      </c>
      <c r="B2574" t="s">
        <v>5353</v>
      </c>
      <c r="C2574" t="str">
        <f>IFERROR(VLOOKUP(Table1[[#This Row],[Ticker]],[1]!Table2[[Symbol]:[Industry]],2,FALSE),"-")</f>
        <v>-</v>
      </c>
      <c r="D2574" t="s">
        <v>51</v>
      </c>
      <c r="E2574">
        <v>174.57930820000001</v>
      </c>
      <c r="F2574">
        <v>14.54</v>
      </c>
      <c r="G2574">
        <v>-90.768613699702996</v>
      </c>
      <c r="H2574">
        <v>-12.0196286466782</v>
      </c>
      <c r="I2574">
        <v>-58.401165818634098</v>
      </c>
      <c r="J2574">
        <v>-3.8328882560528399</v>
      </c>
      <c r="K2574">
        <v>16.454469776997701</v>
      </c>
      <c r="L2574">
        <v>21.326584833236002</v>
      </c>
      <c r="M2574">
        <v>37.282977762350598</v>
      </c>
      <c r="N2574">
        <v>0.165892926840739</v>
      </c>
      <c r="O2574">
        <v>176.47867950481401</v>
      </c>
      <c r="P2574">
        <v>4.2293906810035802</v>
      </c>
    </row>
    <row r="2575" spans="1:17" hidden="1" x14ac:dyDescent="0.3">
      <c r="A2575" t="s">
        <v>5354</v>
      </c>
      <c r="B2575" t="s">
        <v>5355</v>
      </c>
      <c r="C2575" t="str">
        <f>IFERROR(VLOOKUP(Table1[[#This Row],[Ticker]],[1]!Table2[[Symbol]:[Industry]],2,FALSE),"-")</f>
        <v>-</v>
      </c>
      <c r="D2575" t="s">
        <v>950</v>
      </c>
      <c r="E2575">
        <v>174.22</v>
      </c>
      <c r="F2575">
        <v>562</v>
      </c>
      <c r="G2575">
        <v>57.580165797657401</v>
      </c>
      <c r="H2575">
        <v>-8.4984422060003197</v>
      </c>
      <c r="I2575">
        <v>9.4398218617173697</v>
      </c>
      <c r="J2575">
        <v>-4.0105419863381497</v>
      </c>
      <c r="K2575">
        <v>578.07223651647098</v>
      </c>
      <c r="L2575">
        <v>511.907244002467</v>
      </c>
      <c r="M2575">
        <v>53.341742906014801</v>
      </c>
      <c r="N2575">
        <v>0.90340007605260697</v>
      </c>
      <c r="O2575">
        <v>30.676156583629801</v>
      </c>
      <c r="P2575">
        <v>93.793103448275801</v>
      </c>
      <c r="Q2575">
        <v>9.3185899950792003E-2</v>
      </c>
    </row>
    <row r="2576" spans="1:17" hidden="1" x14ac:dyDescent="0.3">
      <c r="A2576" t="s">
        <v>5356</v>
      </c>
      <c r="B2576" t="s">
        <v>5357</v>
      </c>
      <c r="C2576" t="str">
        <f>IFERROR(VLOOKUP(Table1[[#This Row],[Ticker]],[1]!Table2[[Symbol]:[Industry]],2,FALSE),"-")</f>
        <v>-</v>
      </c>
      <c r="D2576" t="s">
        <v>627</v>
      </c>
      <c r="E2576">
        <v>174.17894000000001</v>
      </c>
      <c r="F2576">
        <v>408.2</v>
      </c>
      <c r="G2576">
        <v>-58.363820710683697</v>
      </c>
      <c r="H2576">
        <v>-12.553855160021699</v>
      </c>
      <c r="I2576">
        <v>-13.3020621307823</v>
      </c>
      <c r="J2576">
        <v>1.9810140064475501</v>
      </c>
      <c r="K2576">
        <v>410.39935885726197</v>
      </c>
      <c r="L2576">
        <v>446.58191100457998</v>
      </c>
      <c r="M2576">
        <v>49.7708705192099</v>
      </c>
      <c r="N2576">
        <v>0.54740555178360994</v>
      </c>
      <c r="O2576">
        <v>45.222929936305697</v>
      </c>
      <c r="P2576">
        <v>26.534407935523799</v>
      </c>
      <c r="Q2576">
        <v>4.8234320210854997E-2</v>
      </c>
    </row>
    <row r="2577" spans="1:17" hidden="1" x14ac:dyDescent="0.3">
      <c r="A2577" t="s">
        <v>5358</v>
      </c>
      <c r="B2577" t="s">
        <v>5359</v>
      </c>
      <c r="C2577" t="str">
        <f>IFERROR(VLOOKUP(Table1[[#This Row],[Ticker]],[1]!Table2[[Symbol]:[Industry]],2,FALSE),"-")</f>
        <v>-</v>
      </c>
      <c r="D2577" t="s">
        <v>895</v>
      </c>
      <c r="E2577">
        <v>173.99046999999999</v>
      </c>
      <c r="F2577">
        <v>205</v>
      </c>
      <c r="G2577">
        <v>18.484813640680802</v>
      </c>
      <c r="H2577">
        <v>24.5083552741627</v>
      </c>
      <c r="I2577">
        <v>0.92862363310652996</v>
      </c>
      <c r="J2577">
        <v>-5.7231082858077498</v>
      </c>
      <c r="K2577">
        <v>184.91951730121801</v>
      </c>
      <c r="L2577">
        <v>163.90181963124701</v>
      </c>
      <c r="M2577">
        <v>48.327826388296998</v>
      </c>
      <c r="N2577">
        <v>0.34407449401923601</v>
      </c>
      <c r="O2577">
        <v>21.658536585365798</v>
      </c>
      <c r="P2577">
        <v>104.590818363273</v>
      </c>
      <c r="Q2577">
        <v>0.11037403081156701</v>
      </c>
    </row>
    <row r="2578" spans="1:17" hidden="1" x14ac:dyDescent="0.3">
      <c r="A2578" t="s">
        <v>5360</v>
      </c>
      <c r="B2578" t="s">
        <v>5361</v>
      </c>
      <c r="C2578" t="str">
        <f>IFERROR(VLOOKUP(Table1[[#This Row],[Ticker]],[1]!Table2[[Symbol]:[Industry]],2,FALSE),"-")</f>
        <v>-</v>
      </c>
      <c r="D2578" t="s">
        <v>1210</v>
      </c>
      <c r="E2578">
        <v>173.89229774699999</v>
      </c>
      <c r="F2578">
        <v>18.13</v>
      </c>
      <c r="G2578">
        <v>-32.854114750351499</v>
      </c>
      <c r="H2578">
        <v>-8.3364666929507791</v>
      </c>
      <c r="I2578">
        <v>-37.1025246700083</v>
      </c>
      <c r="J2578">
        <v>-3.7876004471867599</v>
      </c>
      <c r="K2578">
        <v>19.091094635325199</v>
      </c>
      <c r="L2578">
        <v>20.6949658532867</v>
      </c>
      <c r="M2578">
        <v>32.668910108261997</v>
      </c>
      <c r="N2578">
        <v>0.862585175395987</v>
      </c>
      <c r="O2578">
        <v>62.162162162162097</v>
      </c>
      <c r="P2578">
        <v>6.6470588235293997</v>
      </c>
      <c r="Q2578">
        <v>1.7778476226197999E-2</v>
      </c>
    </row>
    <row r="2579" spans="1:17" hidden="1" x14ac:dyDescent="0.3">
      <c r="A2579" t="s">
        <v>5362</v>
      </c>
      <c r="B2579" t="s">
        <v>5363</v>
      </c>
      <c r="C2579" t="str">
        <f>IFERROR(VLOOKUP(Table1[[#This Row],[Ticker]],[1]!Table2[[Symbol]:[Industry]],2,FALSE),"-")</f>
        <v>-</v>
      </c>
      <c r="D2579" t="s">
        <v>138</v>
      </c>
      <c r="E2579">
        <v>173.657568</v>
      </c>
      <c r="F2579">
        <v>568.4</v>
      </c>
      <c r="G2579">
        <v>-7.9081633073377304</v>
      </c>
      <c r="H2579">
        <v>-18.559221406859201</v>
      </c>
      <c r="I2579">
        <v>9.1449979021123706</v>
      </c>
      <c r="J2579">
        <v>-6.5233935359959396</v>
      </c>
      <c r="K2579">
        <v>639.42432003413398</v>
      </c>
      <c r="L2579">
        <v>589.03510665690999</v>
      </c>
      <c r="M2579">
        <v>38.3128814253527</v>
      </c>
      <c r="N2579">
        <v>1.0647307924984799</v>
      </c>
      <c r="O2579">
        <v>72.290640394088598</v>
      </c>
      <c r="P2579">
        <v>64.849187935034706</v>
      </c>
    </row>
    <row r="2580" spans="1:17" hidden="1" x14ac:dyDescent="0.3">
      <c r="A2580" t="s">
        <v>5364</v>
      </c>
      <c r="B2580" t="s">
        <v>5365</v>
      </c>
      <c r="C2580" t="str">
        <f>IFERROR(VLOOKUP(Table1[[#This Row],[Ticker]],[1]!Table2[[Symbol]:[Industry]],2,FALSE),"-")</f>
        <v>-</v>
      </c>
      <c r="D2580" t="s">
        <v>257</v>
      </c>
      <c r="E2580">
        <v>173.4212928</v>
      </c>
      <c r="F2580">
        <v>291.89999999999998</v>
      </c>
      <c r="G2580">
        <v>-2.5151135314115001</v>
      </c>
      <c r="H2580">
        <v>-1.08909831612979</v>
      </c>
      <c r="I2580">
        <v>-4.5077294950541296</v>
      </c>
      <c r="J2580">
        <v>-6.6642179912971597</v>
      </c>
      <c r="K2580">
        <v>279.14381078236499</v>
      </c>
      <c r="L2580">
        <v>268.11299850825202</v>
      </c>
      <c r="M2580">
        <v>59.1307862875368</v>
      </c>
      <c r="N2580">
        <v>2.57796202933647</v>
      </c>
      <c r="O2580">
        <v>20.931825967797099</v>
      </c>
      <c r="P2580">
        <v>37.721160651096902</v>
      </c>
      <c r="Q2580">
        <v>4.5437696719078997E-2</v>
      </c>
    </row>
    <row r="2581" spans="1:17" hidden="1" x14ac:dyDescent="0.3">
      <c r="A2581" t="s">
        <v>5366</v>
      </c>
      <c r="B2581" t="s">
        <v>5367</v>
      </c>
      <c r="C2581" t="str">
        <f>IFERROR(VLOOKUP(Table1[[#This Row],[Ticker]],[1]!Table2[[Symbol]:[Industry]],2,FALSE),"-")</f>
        <v>-</v>
      </c>
      <c r="D2581" t="s">
        <v>21</v>
      </c>
      <c r="E2581">
        <v>173.083661624</v>
      </c>
      <c r="F2581">
        <v>117.68</v>
      </c>
      <c r="G2581">
        <v>9.0249980939087795</v>
      </c>
      <c r="H2581">
        <v>3.2931139147706099</v>
      </c>
      <c r="I2581">
        <v>-21.1303784044362</v>
      </c>
      <c r="J2581">
        <v>-6.1808686674490199</v>
      </c>
      <c r="K2581">
        <v>116.278414927631</v>
      </c>
      <c r="L2581">
        <v>117.735773572374</v>
      </c>
      <c r="M2581">
        <v>53.036883668259897</v>
      </c>
      <c r="N2581">
        <v>2.2331746743462801</v>
      </c>
      <c r="O2581">
        <v>32.392929979605697</v>
      </c>
      <c r="P2581">
        <v>60.545702592087302</v>
      </c>
      <c r="Q2581">
        <v>-0.105334645180615</v>
      </c>
    </row>
    <row r="2582" spans="1:17" hidden="1" x14ac:dyDescent="0.3">
      <c r="A2582" t="s">
        <v>5368</v>
      </c>
      <c r="B2582" t="s">
        <v>5369</v>
      </c>
      <c r="C2582" t="str">
        <f>IFERROR(VLOOKUP(Table1[[#This Row],[Ticker]],[1]!Table2[[Symbol]:[Industry]],2,FALSE),"-")</f>
        <v>-</v>
      </c>
      <c r="D2582" t="s">
        <v>138</v>
      </c>
      <c r="E2582">
        <v>171.99</v>
      </c>
      <c r="F2582">
        <v>191.1</v>
      </c>
      <c r="G2582">
        <v>12.546029301507099</v>
      </c>
      <c r="H2582">
        <v>1.9898918046616301</v>
      </c>
      <c r="I2582">
        <v>-11.715232143199501</v>
      </c>
      <c r="J2582">
        <v>0.46651604335146202</v>
      </c>
      <c r="K2582">
        <v>182.160020748417</v>
      </c>
      <c r="L2582">
        <v>172.74403755648601</v>
      </c>
      <c r="M2582">
        <v>67.607379071313204</v>
      </c>
      <c r="N2582">
        <v>0.19242989480070299</v>
      </c>
      <c r="O2582">
        <v>43.851386708529503</v>
      </c>
      <c r="P2582">
        <v>52.879999999999903</v>
      </c>
      <c r="Q2582">
        <v>8.5833230006061995E-2</v>
      </c>
    </row>
    <row r="2583" spans="1:17" hidden="1" x14ac:dyDescent="0.3">
      <c r="A2583" t="s">
        <v>5370</v>
      </c>
      <c r="B2583" t="s">
        <v>5371</v>
      </c>
      <c r="C2583" t="str">
        <f>IFERROR(VLOOKUP(Table1[[#This Row],[Ticker]],[1]!Table2[[Symbol]:[Industry]],2,FALSE),"-")</f>
        <v>-</v>
      </c>
      <c r="D2583" t="s">
        <v>231</v>
      </c>
      <c r="E2583">
        <v>171.78163695000001</v>
      </c>
      <c r="F2583">
        <v>127.05</v>
      </c>
      <c r="G2583">
        <v>-46.535339004889799</v>
      </c>
      <c r="H2583">
        <v>-7.4548138318634702</v>
      </c>
      <c r="I2583">
        <v>-33.454633215732301</v>
      </c>
      <c r="J2583">
        <v>-9.5780212635160797</v>
      </c>
      <c r="K2583">
        <v>133.231856462216</v>
      </c>
      <c r="L2583">
        <v>144.38559788983699</v>
      </c>
      <c r="M2583">
        <v>46.931669364332897</v>
      </c>
      <c r="N2583">
        <v>2.1940143761976101</v>
      </c>
      <c r="O2583">
        <v>61.353797717433999</v>
      </c>
      <c r="P2583">
        <v>13.235294117646999</v>
      </c>
      <c r="Q2583">
        <v>0.108513645601974</v>
      </c>
    </row>
    <row r="2584" spans="1:17" hidden="1" x14ac:dyDescent="0.3">
      <c r="A2584" t="s">
        <v>5372</v>
      </c>
      <c r="B2584" t="s">
        <v>5373</v>
      </c>
      <c r="C2584" t="str">
        <f>IFERROR(VLOOKUP(Table1[[#This Row],[Ticker]],[1]!Table2[[Symbol]:[Industry]],2,FALSE),"-")</f>
        <v>-</v>
      </c>
      <c r="D2584" t="s">
        <v>54</v>
      </c>
      <c r="E2584">
        <v>171.27500000000001</v>
      </c>
      <c r="F2584">
        <v>155</v>
      </c>
      <c r="G2584">
        <v>-8.4972835460199097</v>
      </c>
      <c r="H2584">
        <v>-2.39849462605972</v>
      </c>
      <c r="I2584">
        <v>-12.9602652557823</v>
      </c>
      <c r="J2584">
        <v>3.6577842346196401</v>
      </c>
      <c r="K2584">
        <v>148.055202085769</v>
      </c>
      <c r="L2584">
        <v>133.17416659852799</v>
      </c>
      <c r="M2584">
        <v>55.401811522905099</v>
      </c>
      <c r="N2584">
        <v>0.67979002624671903</v>
      </c>
      <c r="O2584">
        <v>30.838709677419299</v>
      </c>
      <c r="P2584">
        <v>77.956371986222706</v>
      </c>
    </row>
    <row r="2585" spans="1:17" hidden="1" x14ac:dyDescent="0.3">
      <c r="A2585" t="s">
        <v>5374</v>
      </c>
      <c r="B2585" t="s">
        <v>5375</v>
      </c>
      <c r="C2585" t="str">
        <f>IFERROR(VLOOKUP(Table1[[#This Row],[Ticker]],[1]!Table2[[Symbol]:[Industry]],2,FALSE),"-")</f>
        <v>-</v>
      </c>
      <c r="D2585" t="s">
        <v>974</v>
      </c>
      <c r="E2585">
        <v>170.93924999999999</v>
      </c>
      <c r="F2585">
        <v>670.35</v>
      </c>
      <c r="G2585">
        <v>56.116563659297398</v>
      </c>
      <c r="H2585">
        <v>7.6467297255269404</v>
      </c>
      <c r="I2585">
        <v>10.458679787023501</v>
      </c>
      <c r="J2585">
        <v>6.0445996886817399</v>
      </c>
      <c r="K2585">
        <v>628.86512614048695</v>
      </c>
      <c r="L2585">
        <v>549.93064333527695</v>
      </c>
      <c r="M2585">
        <v>54.995432769600498</v>
      </c>
      <c r="N2585">
        <v>2.52192774775027</v>
      </c>
      <c r="O2585">
        <v>14.798239725516501</v>
      </c>
      <c r="P2585">
        <v>105.21965406398201</v>
      </c>
      <c r="Q2585">
        <v>0.12775141432658099</v>
      </c>
    </row>
    <row r="2586" spans="1:17" hidden="1" x14ac:dyDescent="0.3">
      <c r="A2586" t="s">
        <v>5376</v>
      </c>
      <c r="B2586" t="s">
        <v>5377</v>
      </c>
      <c r="C2586" t="str">
        <f>IFERROR(VLOOKUP(Table1[[#This Row],[Ticker]],[1]!Table2[[Symbol]:[Industry]],2,FALSE),"-")</f>
        <v>-</v>
      </c>
      <c r="D2586" t="s">
        <v>474</v>
      </c>
      <c r="E2586">
        <v>170.195203268</v>
      </c>
      <c r="F2586">
        <v>7.09</v>
      </c>
      <c r="G2586">
        <v>-15.740912403613301</v>
      </c>
      <c r="H2586">
        <v>-1.16159540568106</v>
      </c>
      <c r="I2586">
        <v>-34.631044808585699</v>
      </c>
      <c r="J2586">
        <v>1.025956602792</v>
      </c>
      <c r="K2586">
        <v>7.2506985174115703</v>
      </c>
      <c r="L2586">
        <v>7.0568736063331796</v>
      </c>
      <c r="M2586">
        <v>45.4962899968531</v>
      </c>
      <c r="N2586">
        <v>1.31751858222471</v>
      </c>
      <c r="O2586">
        <v>59.743231742046099</v>
      </c>
      <c r="P2586">
        <v>43.004723568735002</v>
      </c>
      <c r="Q2586">
        <v>9.6828588128396995E-2</v>
      </c>
    </row>
    <row r="2587" spans="1:17" hidden="1" x14ac:dyDescent="0.3">
      <c r="A2587" t="s">
        <v>5378</v>
      </c>
      <c r="B2587" t="s">
        <v>5379</v>
      </c>
      <c r="C2587" t="str">
        <f>IFERROR(VLOOKUP(Table1[[#This Row],[Ticker]],[1]!Table2[[Symbol]:[Industry]],2,FALSE),"-")</f>
        <v>-</v>
      </c>
      <c r="D2587" t="s">
        <v>204</v>
      </c>
      <c r="E2587">
        <v>169.82728544</v>
      </c>
      <c r="F2587">
        <v>215.9</v>
      </c>
      <c r="G2587">
        <v>45.605366464350297</v>
      </c>
      <c r="H2587">
        <v>4.2192812164647</v>
      </c>
      <c r="I2587">
        <v>33.960456078004597</v>
      </c>
      <c r="J2587">
        <v>-4.6403215634861397</v>
      </c>
      <c r="K2587">
        <v>199.82415501596199</v>
      </c>
      <c r="L2587">
        <v>164.18176598147201</v>
      </c>
      <c r="M2587">
        <v>40.837716941547299</v>
      </c>
      <c r="N2587">
        <v>0.36306724235767202</v>
      </c>
      <c r="O2587">
        <v>9.7730430754979096</v>
      </c>
      <c r="P2587">
        <v>111.666666666666</v>
      </c>
      <c r="Q2587">
        <v>6.6826453115269996E-2</v>
      </c>
    </row>
    <row r="2588" spans="1:17" hidden="1" x14ac:dyDescent="0.3">
      <c r="A2588" t="s">
        <v>5380</v>
      </c>
      <c r="B2588" t="s">
        <v>5381</v>
      </c>
      <c r="C2588" t="str">
        <f>IFERROR(VLOOKUP(Table1[[#This Row],[Ticker]],[1]!Table2[[Symbol]:[Industry]],2,FALSE),"-")</f>
        <v>-</v>
      </c>
      <c r="D2588" t="s">
        <v>410</v>
      </c>
      <c r="E2588">
        <v>169.68111999999999</v>
      </c>
      <c r="F2588">
        <v>11.27</v>
      </c>
      <c r="G2588">
        <v>-13.278346230160899</v>
      </c>
      <c r="H2588">
        <v>-2.6159489929986401</v>
      </c>
      <c r="I2588">
        <v>-17.451790679511099</v>
      </c>
      <c r="J2588">
        <v>-13.543428384843899</v>
      </c>
      <c r="K2588">
        <v>11.706385734228499</v>
      </c>
      <c r="L2588">
        <v>11.3026959416207</v>
      </c>
      <c r="M2588">
        <v>35.018607717860299</v>
      </c>
      <c r="N2588">
        <v>0.43247283676447801</v>
      </c>
      <c r="O2588">
        <v>61.934338952972404</v>
      </c>
      <c r="P2588">
        <v>59.858156028368697</v>
      </c>
      <c r="Q2588">
        <v>-1.767360860226E-3</v>
      </c>
    </row>
    <row r="2589" spans="1:17" hidden="1" x14ac:dyDescent="0.3">
      <c r="A2589" t="s">
        <v>5382</v>
      </c>
      <c r="B2589" t="s">
        <v>5383</v>
      </c>
      <c r="C2589" t="str">
        <f>IFERROR(VLOOKUP(Table1[[#This Row],[Ticker]],[1]!Table2[[Symbol]:[Industry]],2,FALSE),"-")</f>
        <v>-</v>
      </c>
      <c r="D2589" t="s">
        <v>410</v>
      </c>
      <c r="E2589">
        <v>169.67713800000001</v>
      </c>
      <c r="F2589">
        <v>24.28</v>
      </c>
      <c r="G2589">
        <v>-79.100335850064894</v>
      </c>
      <c r="H2589">
        <v>-5.6959234673954304</v>
      </c>
      <c r="I2589">
        <v>-46.275288601017103</v>
      </c>
      <c r="J2589">
        <v>-5.0719454951100804</v>
      </c>
      <c r="K2589">
        <v>25.290409214553801</v>
      </c>
      <c r="L2589">
        <v>32.096732875540098</v>
      </c>
      <c r="M2589">
        <v>49.804717331228701</v>
      </c>
      <c r="N2589">
        <v>1.1753208818398699</v>
      </c>
      <c r="O2589">
        <v>140.939044481054</v>
      </c>
      <c r="P2589">
        <v>12.7205199628598</v>
      </c>
      <c r="Q2589">
        <v>0.10307601363118001</v>
      </c>
    </row>
    <row r="2590" spans="1:17" hidden="1" x14ac:dyDescent="0.3">
      <c r="A2590" t="s">
        <v>5384</v>
      </c>
      <c r="B2590" t="s">
        <v>5385</v>
      </c>
      <c r="C2590" t="str">
        <f>IFERROR(VLOOKUP(Table1[[#This Row],[Ticker]],[1]!Table2[[Symbol]:[Industry]],2,FALSE),"-")</f>
        <v>-</v>
      </c>
      <c r="D2590" t="s">
        <v>320</v>
      </c>
      <c r="E2590">
        <v>169.64599049</v>
      </c>
      <c r="F2590">
        <v>2.2999999999999998</v>
      </c>
      <c r="K2590">
        <v>2.2860694928582501</v>
      </c>
      <c r="L2590">
        <v>2.4904968111465999</v>
      </c>
      <c r="M2590">
        <v>41.368652020141496</v>
      </c>
      <c r="N2590">
        <v>1</v>
      </c>
      <c r="Q2590">
        <v>-6.0412528129999996E-4</v>
      </c>
    </row>
    <row r="2591" spans="1:17" hidden="1" x14ac:dyDescent="0.3">
      <c r="A2591" t="s">
        <v>5386</v>
      </c>
      <c r="B2591" t="s">
        <v>5387</v>
      </c>
      <c r="C2591" t="str">
        <f>IFERROR(VLOOKUP(Table1[[#This Row],[Ticker]],[1]!Table2[[Symbol]:[Industry]],2,FALSE),"-")</f>
        <v>-</v>
      </c>
      <c r="D2591" t="s">
        <v>959</v>
      </c>
      <c r="E2591">
        <v>169.53988831800001</v>
      </c>
      <c r="F2591">
        <v>13.99</v>
      </c>
      <c r="G2591">
        <v>101.173758424487</v>
      </c>
      <c r="H2591">
        <v>34.448320071270402</v>
      </c>
      <c r="I2591">
        <v>66.398709103192004</v>
      </c>
      <c r="J2591">
        <v>7.8332832630598501</v>
      </c>
      <c r="K2591">
        <v>9.9634504921609501</v>
      </c>
      <c r="L2591">
        <v>8.8143474206899501</v>
      </c>
      <c r="M2591">
        <v>82.070489819115593</v>
      </c>
      <c r="N2591">
        <v>1.08065336659884</v>
      </c>
      <c r="O2591">
        <v>0</v>
      </c>
      <c r="P2591">
        <v>156.69724770642199</v>
      </c>
      <c r="Q2591">
        <v>-7.4033946797035996E-2</v>
      </c>
    </row>
    <row r="2592" spans="1:17" hidden="1" x14ac:dyDescent="0.3">
      <c r="A2592" t="s">
        <v>5388</v>
      </c>
      <c r="B2592" t="s">
        <v>5389</v>
      </c>
      <c r="C2592" t="str">
        <f>IFERROR(VLOOKUP(Table1[[#This Row],[Ticker]],[1]!Table2[[Symbol]:[Industry]],2,FALSE),"-")</f>
        <v>-</v>
      </c>
      <c r="D2592" t="s">
        <v>21</v>
      </c>
      <c r="E2592">
        <v>169.131888</v>
      </c>
      <c r="F2592">
        <v>123</v>
      </c>
      <c r="G2592">
        <v>-6.1988415105954697</v>
      </c>
      <c r="H2592">
        <v>11.9333989579521</v>
      </c>
      <c r="I2592">
        <v>-4.6856173684584004</v>
      </c>
      <c r="J2592">
        <v>1.81614114748919</v>
      </c>
      <c r="K2592">
        <v>114.869425250615</v>
      </c>
      <c r="L2592">
        <v>108.890584347851</v>
      </c>
      <c r="M2592">
        <v>59.477289706969898</v>
      </c>
      <c r="N2592">
        <v>0.76583229854257895</v>
      </c>
      <c r="O2592">
        <v>21.910569105691</v>
      </c>
      <c r="P2592">
        <v>42.691415313225001</v>
      </c>
      <c r="Q2592">
        <v>6.6481828149495006E-2</v>
      </c>
    </row>
    <row r="2593" spans="1:17" hidden="1" x14ac:dyDescent="0.3">
      <c r="A2593" t="s">
        <v>5390</v>
      </c>
      <c r="B2593" t="s">
        <v>5391</v>
      </c>
      <c r="C2593" t="str">
        <f>IFERROR(VLOOKUP(Table1[[#This Row],[Ticker]],[1]!Table2[[Symbol]:[Industry]],2,FALSE),"-")</f>
        <v>-</v>
      </c>
      <c r="D2593" t="s">
        <v>517</v>
      </c>
      <c r="E2593">
        <v>168.03990300000001</v>
      </c>
      <c r="F2593">
        <v>17.61</v>
      </c>
      <c r="G2593">
        <v>-35.995398176487399</v>
      </c>
      <c r="H2593">
        <v>13.2498518728022</v>
      </c>
      <c r="I2593">
        <v>-13.8048598503769</v>
      </c>
      <c r="J2593">
        <v>0.876478573657825</v>
      </c>
      <c r="K2593">
        <v>15.8302152956689</v>
      </c>
      <c r="L2593">
        <v>16.488779004724801</v>
      </c>
      <c r="M2593">
        <v>57.2343046514668</v>
      </c>
      <c r="N2593">
        <v>2.2056197791318901</v>
      </c>
      <c r="O2593">
        <v>69.449176604202094</v>
      </c>
      <c r="P2593">
        <v>42.9383116883116</v>
      </c>
      <c r="Q2593">
        <v>3.7843375879910001E-3</v>
      </c>
    </row>
    <row r="2594" spans="1:17" hidden="1" x14ac:dyDescent="0.3">
      <c r="A2594" t="s">
        <v>5392</v>
      </c>
      <c r="B2594" t="s">
        <v>5393</v>
      </c>
      <c r="C2594" t="str">
        <f>IFERROR(VLOOKUP(Table1[[#This Row],[Ticker]],[1]!Table2[[Symbol]:[Industry]],2,FALSE),"-")</f>
        <v>-</v>
      </c>
      <c r="E2594">
        <v>167.93593794200001</v>
      </c>
      <c r="F2594">
        <v>11.26</v>
      </c>
      <c r="G2594">
        <v>-13.8636406151633</v>
      </c>
      <c r="H2594">
        <v>-2.8087122046297699</v>
      </c>
      <c r="I2594">
        <v>-21.8599416311868</v>
      </c>
      <c r="J2594">
        <v>5.3703621971976103</v>
      </c>
      <c r="K2594">
        <v>11.007734495098701</v>
      </c>
      <c r="L2594">
        <v>11.310264361835401</v>
      </c>
      <c r="M2594">
        <v>77.229467019040797</v>
      </c>
      <c r="N2594">
        <v>1.3665715497784401</v>
      </c>
      <c r="O2594">
        <v>55.506216696270002</v>
      </c>
      <c r="P2594">
        <v>22.258414766558001</v>
      </c>
      <c r="Q2594">
        <v>8.7480319608136001E-2</v>
      </c>
    </row>
    <row r="2595" spans="1:17" hidden="1" x14ac:dyDescent="0.3">
      <c r="A2595" t="s">
        <v>5394</v>
      </c>
      <c r="B2595" t="s">
        <v>5395</v>
      </c>
      <c r="C2595" t="str">
        <f>IFERROR(VLOOKUP(Table1[[#This Row],[Ticker]],[1]!Table2[[Symbol]:[Industry]],2,FALSE),"-")</f>
        <v>-</v>
      </c>
      <c r="D2595" t="s">
        <v>51</v>
      </c>
      <c r="E2595">
        <v>167.88</v>
      </c>
      <c r="F2595">
        <v>279.8</v>
      </c>
      <c r="G2595">
        <v>360.63910478693498</v>
      </c>
      <c r="H2595">
        <v>63.5007641025664</v>
      </c>
      <c r="I2595">
        <v>205.53717356038101</v>
      </c>
      <c r="J2595">
        <v>9.2860593319212992</v>
      </c>
      <c r="K2595">
        <v>197.94594043664699</v>
      </c>
      <c r="L2595">
        <v>138.59094892868001</v>
      </c>
      <c r="M2595">
        <v>97.576753304977203</v>
      </c>
      <c r="N2595">
        <v>1.59627123878549</v>
      </c>
      <c r="O2595">
        <v>0</v>
      </c>
      <c r="P2595">
        <v>421.23695976154897</v>
      </c>
      <c r="Q2595">
        <v>0.147184406181676</v>
      </c>
    </row>
    <row r="2596" spans="1:17" hidden="1" x14ac:dyDescent="0.3">
      <c r="A2596" t="s">
        <v>5396</v>
      </c>
      <c r="B2596" t="s">
        <v>5397</v>
      </c>
      <c r="C2596" t="str">
        <f>IFERROR(VLOOKUP(Table1[[#This Row],[Ticker]],[1]!Table2[[Symbol]:[Industry]],2,FALSE),"-")</f>
        <v>-</v>
      </c>
      <c r="D2596" t="s">
        <v>204</v>
      </c>
      <c r="E2596">
        <v>167.69258841800001</v>
      </c>
      <c r="F2596">
        <v>109.21</v>
      </c>
      <c r="G2596">
        <v>-44.812202956406999</v>
      </c>
      <c r="H2596">
        <v>-3.6274202121849801</v>
      </c>
      <c r="I2596">
        <v>-24.709760205277298</v>
      </c>
      <c r="J2596">
        <v>-1.15392017404259</v>
      </c>
      <c r="K2596">
        <v>109.997698278149</v>
      </c>
      <c r="L2596">
        <v>113.376420356929</v>
      </c>
      <c r="M2596">
        <v>47.950648970269903</v>
      </c>
      <c r="N2596">
        <v>1.36330014322731</v>
      </c>
      <c r="O2596">
        <v>23.386136800659202</v>
      </c>
      <c r="P2596">
        <v>13.1709844559585</v>
      </c>
      <c r="Q2596">
        <v>3.0572427463299999E-4</v>
      </c>
    </row>
    <row r="2597" spans="1:17" hidden="1" x14ac:dyDescent="0.3">
      <c r="A2597" t="s">
        <v>5398</v>
      </c>
      <c r="B2597" t="s">
        <v>5399</v>
      </c>
      <c r="C2597" t="str">
        <f>IFERROR(VLOOKUP(Table1[[#This Row],[Ticker]],[1]!Table2[[Symbol]:[Industry]],2,FALSE),"-")</f>
        <v>-</v>
      </c>
      <c r="D2597" t="s">
        <v>54</v>
      </c>
      <c r="E2597">
        <v>167.68814850000001</v>
      </c>
      <c r="F2597">
        <v>146.5</v>
      </c>
      <c r="G2597">
        <v>-39.8843166602813</v>
      </c>
      <c r="H2597">
        <v>-13.7828891770995</v>
      </c>
      <c r="I2597">
        <v>-23.027791345407898</v>
      </c>
      <c r="J2597">
        <v>-3.6149008215705498</v>
      </c>
      <c r="K2597">
        <v>154.58362856730599</v>
      </c>
      <c r="L2597">
        <v>161.78724135875501</v>
      </c>
      <c r="M2597">
        <v>46.779555165796602</v>
      </c>
      <c r="N2597">
        <v>0.87155243212744704</v>
      </c>
      <c r="O2597">
        <v>49.351535836177398</v>
      </c>
      <c r="P2597">
        <v>5.39568345323742</v>
      </c>
      <c r="Q2597">
        <v>-8.5451152822634005E-2</v>
      </c>
    </row>
    <row r="2598" spans="1:17" hidden="1" x14ac:dyDescent="0.3">
      <c r="A2598" t="s">
        <v>5400</v>
      </c>
      <c r="B2598" t="s">
        <v>5401</v>
      </c>
      <c r="C2598" t="str">
        <f>IFERROR(VLOOKUP(Table1[[#This Row],[Ticker]],[1]!Table2[[Symbol]:[Industry]],2,FALSE),"-")</f>
        <v>-</v>
      </c>
      <c r="D2598" t="s">
        <v>127</v>
      </c>
      <c r="E2598">
        <v>166.91804010000001</v>
      </c>
      <c r="F2598">
        <v>71.849999999999994</v>
      </c>
      <c r="G2598">
        <v>-51.797937140791099</v>
      </c>
      <c r="H2598">
        <v>11.576525199475499</v>
      </c>
      <c r="I2598">
        <v>-25.604642155478398</v>
      </c>
      <c r="J2598">
        <v>-6.2001506233152099</v>
      </c>
      <c r="K2598">
        <v>69.194328328064302</v>
      </c>
      <c r="L2598">
        <v>78.166797849160702</v>
      </c>
      <c r="M2598">
        <v>60.045491433009801</v>
      </c>
      <c r="N2598">
        <v>2.34598715471776</v>
      </c>
      <c r="O2598">
        <v>75.365344467640895</v>
      </c>
      <c r="P2598">
        <v>17.401960784313701</v>
      </c>
    </row>
    <row r="2599" spans="1:17" hidden="1" x14ac:dyDescent="0.3">
      <c r="A2599" t="s">
        <v>5402</v>
      </c>
      <c r="B2599" t="s">
        <v>5403</v>
      </c>
      <c r="C2599" t="str">
        <f>IFERROR(VLOOKUP(Table1[[#This Row],[Ticker]],[1]!Table2[[Symbol]:[Industry]],2,FALSE),"-")</f>
        <v>-</v>
      </c>
      <c r="D2599" t="s">
        <v>627</v>
      </c>
      <c r="E2599">
        <v>166.79075</v>
      </c>
      <c r="F2599">
        <v>66.849999999999994</v>
      </c>
      <c r="G2599">
        <v>-62.472382180013398</v>
      </c>
      <c r="H2599">
        <v>-7.5544604929377197</v>
      </c>
      <c r="I2599">
        <v>-25.230606463131402</v>
      </c>
      <c r="J2599">
        <v>-7.2582133401134703</v>
      </c>
      <c r="K2599">
        <v>68.577655796175094</v>
      </c>
      <c r="L2599">
        <v>73.776188916411698</v>
      </c>
      <c r="M2599">
        <v>42.840167904265698</v>
      </c>
      <c r="N2599">
        <v>1.0334928229664999</v>
      </c>
      <c r="O2599">
        <v>51.084517576664098</v>
      </c>
      <c r="P2599">
        <v>29.805825242718399</v>
      </c>
    </row>
    <row r="2600" spans="1:17" hidden="1" x14ac:dyDescent="0.3">
      <c r="A2600" t="s">
        <v>5404</v>
      </c>
      <c r="B2600" t="s">
        <v>5405</v>
      </c>
      <c r="C2600" t="str">
        <f>IFERROR(VLOOKUP(Table1[[#This Row],[Ticker]],[1]!Table2[[Symbol]:[Industry]],2,FALSE),"-")</f>
        <v>-</v>
      </c>
      <c r="D2600" t="s">
        <v>627</v>
      </c>
      <c r="E2600">
        <v>166.53964823999999</v>
      </c>
      <c r="F2600">
        <v>88.56</v>
      </c>
      <c r="G2600">
        <v>-0.212538562982718</v>
      </c>
      <c r="H2600">
        <v>-14.561037057091101</v>
      </c>
      <c r="I2600">
        <v>2.72882684088649</v>
      </c>
      <c r="J2600">
        <v>-6.2276477017506204</v>
      </c>
      <c r="K2600">
        <v>88.262249055440407</v>
      </c>
      <c r="L2600">
        <v>77.459729480892804</v>
      </c>
      <c r="M2600">
        <v>37.672527926569003</v>
      </c>
      <c r="N2600">
        <v>0.339909865445714</v>
      </c>
      <c r="O2600">
        <v>22.854561878952101</v>
      </c>
      <c r="P2600">
        <v>52.953367875647601</v>
      </c>
      <c r="Q2600">
        <v>3.7043803339367E-2</v>
      </c>
    </row>
    <row r="2601" spans="1:17" hidden="1" x14ac:dyDescent="0.3">
      <c r="A2601" t="s">
        <v>5406</v>
      </c>
      <c r="B2601" t="s">
        <v>5407</v>
      </c>
      <c r="C2601" t="str">
        <f>IFERROR(VLOOKUP(Table1[[#This Row],[Ticker]],[1]!Table2[[Symbol]:[Industry]],2,FALSE),"-")</f>
        <v>-</v>
      </c>
      <c r="D2601" t="s">
        <v>231</v>
      </c>
      <c r="E2601">
        <v>166.40639999999999</v>
      </c>
      <c r="F2601">
        <v>162</v>
      </c>
      <c r="G2601">
        <v>75.648374717285293</v>
      </c>
      <c r="H2601">
        <v>11.7231771087173</v>
      </c>
      <c r="I2601">
        <v>-25.863491062233901</v>
      </c>
      <c r="J2601">
        <v>12.0662194459823</v>
      </c>
      <c r="K2601">
        <v>148.554135114497</v>
      </c>
      <c r="L2601">
        <v>153.678896067181</v>
      </c>
      <c r="M2601">
        <v>71.062916601645298</v>
      </c>
      <c r="N2601">
        <v>1.3625839876952901</v>
      </c>
      <c r="O2601">
        <v>71.820987654321002</v>
      </c>
      <c r="P2601">
        <v>149.230769230769</v>
      </c>
    </row>
    <row r="2602" spans="1:17" hidden="1" x14ac:dyDescent="0.3">
      <c r="A2602" t="s">
        <v>5408</v>
      </c>
      <c r="B2602" t="s">
        <v>5409</v>
      </c>
      <c r="C2602" t="str">
        <f>IFERROR(VLOOKUP(Table1[[#This Row],[Ticker]],[1]!Table2[[Symbol]:[Industry]],2,FALSE),"-")</f>
        <v>-</v>
      </c>
      <c r="D2602" t="s">
        <v>276</v>
      </c>
      <c r="E2602">
        <v>166.03326905</v>
      </c>
      <c r="F2602">
        <v>292.3</v>
      </c>
      <c r="G2602">
        <v>38.552491079722998</v>
      </c>
      <c r="H2602">
        <v>76.206108179758104</v>
      </c>
      <c r="I2602">
        <v>64.783729879517097</v>
      </c>
      <c r="J2602">
        <v>-1.1885732858465099</v>
      </c>
      <c r="K2602">
        <v>211.09244471391</v>
      </c>
      <c r="L2602">
        <v>175.16227123461701</v>
      </c>
      <c r="M2602">
        <v>64.893560244476802</v>
      </c>
      <c r="N2602">
        <v>2.2795953956895398</v>
      </c>
      <c r="O2602">
        <v>14.0780020526855</v>
      </c>
      <c r="P2602">
        <v>118.54205607476599</v>
      </c>
      <c r="Q2602">
        <v>4.8841517076390999E-2</v>
      </c>
    </row>
    <row r="2603" spans="1:17" hidden="1" x14ac:dyDescent="0.3">
      <c r="A2603" t="s">
        <v>5410</v>
      </c>
      <c r="B2603" t="s">
        <v>5411</v>
      </c>
      <c r="C2603" t="str">
        <f>IFERROR(VLOOKUP(Table1[[#This Row],[Ticker]],[1]!Table2[[Symbol]:[Industry]],2,FALSE),"-")</f>
        <v>-</v>
      </c>
      <c r="D2603" t="s">
        <v>138</v>
      </c>
      <c r="E2603">
        <v>165.683742</v>
      </c>
      <c r="F2603">
        <v>3.29</v>
      </c>
      <c r="G2603">
        <v>-23.5934190876151</v>
      </c>
      <c r="H2603">
        <v>-10.762779331609799</v>
      </c>
      <c r="I2603">
        <v>-24.992350817279601</v>
      </c>
      <c r="J2603">
        <v>-1.9621532102436201</v>
      </c>
      <c r="K2603">
        <v>3.4495325691300298</v>
      </c>
      <c r="L2603">
        <v>3.6404362986698899</v>
      </c>
      <c r="M2603">
        <v>30.137942636557401</v>
      </c>
      <c r="N2603">
        <v>0.37549253922516501</v>
      </c>
      <c r="O2603">
        <v>48.0243161094225</v>
      </c>
      <c r="P2603">
        <v>17.921146953405</v>
      </c>
      <c r="Q2603">
        <v>8.1962362317347007E-2</v>
      </c>
    </row>
    <row r="2604" spans="1:17" hidden="1" x14ac:dyDescent="0.3">
      <c r="A2604" t="s">
        <v>5412</v>
      </c>
      <c r="B2604" t="s">
        <v>5413</v>
      </c>
      <c r="C2604" t="str">
        <f>IFERROR(VLOOKUP(Table1[[#This Row],[Ticker]],[1]!Table2[[Symbol]:[Industry]],2,FALSE),"-")</f>
        <v>-</v>
      </c>
      <c r="D2604" t="s">
        <v>5414</v>
      </c>
      <c r="E2604">
        <v>165.35958009999999</v>
      </c>
      <c r="F2604">
        <v>66.55</v>
      </c>
      <c r="G2604">
        <v>10.780649849560501</v>
      </c>
      <c r="H2604">
        <v>9.9427607338526798</v>
      </c>
      <c r="I2604">
        <v>27.886295590778399</v>
      </c>
      <c r="J2604">
        <v>-2.00944549511008</v>
      </c>
      <c r="K2604">
        <v>61.660534013760298</v>
      </c>
      <c r="M2604">
        <v>62.159483124733697</v>
      </c>
      <c r="N2604">
        <v>0.58439640123539605</v>
      </c>
      <c r="O2604">
        <v>23.81667918858</v>
      </c>
      <c r="P2604">
        <v>68.481012658227797</v>
      </c>
    </row>
    <row r="2605" spans="1:17" hidden="1" x14ac:dyDescent="0.3">
      <c r="A2605" t="s">
        <v>5415</v>
      </c>
      <c r="B2605" t="s">
        <v>5416</v>
      </c>
      <c r="C2605" t="str">
        <f>IFERROR(VLOOKUP(Table1[[#This Row],[Ticker]],[1]!Table2[[Symbol]:[Industry]],2,FALSE),"-")</f>
        <v>-</v>
      </c>
      <c r="E2605">
        <v>165.2</v>
      </c>
      <c r="F2605">
        <v>165.2</v>
      </c>
      <c r="G2605">
        <v>365.28641284107999</v>
      </c>
      <c r="H2605">
        <v>-26.352598078992699</v>
      </c>
      <c r="I2605">
        <v>-20.463064807854</v>
      </c>
      <c r="J2605">
        <v>0.53530172873562198</v>
      </c>
      <c r="K2605">
        <v>190.692628355799</v>
      </c>
      <c r="L2605">
        <v>140.537083419834</v>
      </c>
      <c r="M2605">
        <v>39.6075727767372</v>
      </c>
      <c r="N2605">
        <v>1.1074832379914099</v>
      </c>
      <c r="O2605">
        <v>58.837772397094398</v>
      </c>
      <c r="P2605">
        <v>395.35232383808</v>
      </c>
    </row>
    <row r="2606" spans="1:17" hidden="1" x14ac:dyDescent="0.3">
      <c r="A2606" t="s">
        <v>5417</v>
      </c>
      <c r="B2606" t="s">
        <v>5418</v>
      </c>
      <c r="C2606" t="str">
        <f>IFERROR(VLOOKUP(Table1[[#This Row],[Ticker]],[1]!Table2[[Symbol]:[Industry]],2,FALSE),"-")</f>
        <v>-</v>
      </c>
      <c r="D2606" t="s">
        <v>276</v>
      </c>
      <c r="E2606">
        <v>165.12812606</v>
      </c>
      <c r="F2606">
        <v>180.2</v>
      </c>
      <c r="G2606">
        <v>-1.49957718815579</v>
      </c>
      <c r="H2606">
        <v>-6.9628646678294701E-2</v>
      </c>
      <c r="I2606">
        <v>-19.929805782369801</v>
      </c>
      <c r="J2606">
        <v>-4.8901762022894202</v>
      </c>
      <c r="K2606">
        <v>178.791929010811</v>
      </c>
      <c r="L2606">
        <v>164.44999418529099</v>
      </c>
      <c r="M2606">
        <v>47.899580687114302</v>
      </c>
      <c r="N2606">
        <v>0.95506897040775096</v>
      </c>
      <c r="O2606">
        <v>25.0554938956714</v>
      </c>
      <c r="P2606">
        <v>63.818181818181799</v>
      </c>
      <c r="Q2606">
        <v>4.2726531305730002E-2</v>
      </c>
    </row>
    <row r="2607" spans="1:17" hidden="1" x14ac:dyDescent="0.3">
      <c r="A2607" t="s">
        <v>5419</v>
      </c>
      <c r="B2607" t="s">
        <v>5420</v>
      </c>
      <c r="C2607" t="str">
        <f>IFERROR(VLOOKUP(Table1[[#This Row],[Ticker]],[1]!Table2[[Symbol]:[Industry]],2,FALSE),"-")</f>
        <v>-</v>
      </c>
      <c r="D2607" t="s">
        <v>5421</v>
      </c>
      <c r="E2607">
        <v>165.0564</v>
      </c>
      <c r="F2607">
        <v>158.1</v>
      </c>
      <c r="G2607">
        <v>-64.218347481798304</v>
      </c>
      <c r="H2607">
        <v>-12.1609329945043</v>
      </c>
      <c r="I2607">
        <v>-14.1477652557823</v>
      </c>
      <c r="J2607">
        <v>-7.6371751372627799</v>
      </c>
      <c r="K2607">
        <v>166.585216659292</v>
      </c>
      <c r="L2607">
        <v>169.010097982113</v>
      </c>
      <c r="M2607">
        <v>38.757767549470202</v>
      </c>
      <c r="N2607">
        <v>0.36324493590370799</v>
      </c>
      <c r="O2607">
        <v>64.452877925363694</v>
      </c>
      <c r="P2607">
        <v>37.478260869565197</v>
      </c>
    </row>
    <row r="2608" spans="1:17" hidden="1" x14ac:dyDescent="0.3">
      <c r="A2608" t="s">
        <v>5422</v>
      </c>
      <c r="B2608" t="s">
        <v>5423</v>
      </c>
      <c r="C2608" t="str">
        <f>IFERROR(VLOOKUP(Table1[[#This Row],[Ticker]],[1]!Table2[[Symbol]:[Industry]],2,FALSE),"-")</f>
        <v>-</v>
      </c>
      <c r="D2608" t="s">
        <v>138</v>
      </c>
      <c r="E2608">
        <v>164.95916</v>
      </c>
      <c r="F2608">
        <v>66.099999999999994</v>
      </c>
      <c r="G2608">
        <v>-1.96513580320187</v>
      </c>
      <c r="H2608">
        <v>2.3296637698730001</v>
      </c>
      <c r="I2608">
        <v>-20.448018929680199</v>
      </c>
      <c r="J2608">
        <v>0.420591818322753</v>
      </c>
      <c r="K2608">
        <v>67.353362611738802</v>
      </c>
      <c r="L2608">
        <v>63.825958239862501</v>
      </c>
      <c r="M2608">
        <v>41.900690531732202</v>
      </c>
      <c r="N2608">
        <v>9.4785507438208697E-2</v>
      </c>
      <c r="O2608">
        <v>47.806354009077097</v>
      </c>
      <c r="P2608">
        <v>44.638949671772401</v>
      </c>
      <c r="Q2608">
        <v>8.2875014655121995E-2</v>
      </c>
    </row>
    <row r="2609" spans="1:17" hidden="1" x14ac:dyDescent="0.3">
      <c r="A2609" t="s">
        <v>5424</v>
      </c>
      <c r="B2609" t="s">
        <v>5425</v>
      </c>
      <c r="C2609" t="str">
        <f>IFERROR(VLOOKUP(Table1[[#This Row],[Ticker]],[1]!Table2[[Symbol]:[Industry]],2,FALSE),"-")</f>
        <v>-</v>
      </c>
      <c r="D2609" t="s">
        <v>443</v>
      </c>
      <c r="E2609">
        <v>164.15036581999999</v>
      </c>
      <c r="F2609">
        <v>9.3800000000000008</v>
      </c>
      <c r="G2609">
        <v>30.27596934488</v>
      </c>
      <c r="H2609">
        <v>-15.9656886842017</v>
      </c>
      <c r="I2609">
        <v>5.1782936988724097E-2</v>
      </c>
      <c r="J2609">
        <v>-4.2298402319521902</v>
      </c>
      <c r="K2609">
        <v>9.3246988528744907</v>
      </c>
      <c r="L2609">
        <v>8.5810994945115393</v>
      </c>
      <c r="M2609">
        <v>52.930686820010699</v>
      </c>
      <c r="N2609">
        <v>0.65319056297589195</v>
      </c>
      <c r="O2609">
        <v>72.707889125799497</v>
      </c>
      <c r="P2609">
        <v>91.428571428571402</v>
      </c>
      <c r="Q2609">
        <v>0.118934906796458</v>
      </c>
    </row>
    <row r="2610" spans="1:17" hidden="1" x14ac:dyDescent="0.3">
      <c r="A2610" t="s">
        <v>5426</v>
      </c>
      <c r="B2610" t="s">
        <v>5427</v>
      </c>
      <c r="C2610" t="str">
        <f>IFERROR(VLOOKUP(Table1[[#This Row],[Ticker]],[1]!Table2[[Symbol]:[Industry]],2,FALSE),"-")</f>
        <v>-</v>
      </c>
      <c r="D2610" t="s">
        <v>627</v>
      </c>
      <c r="E2610">
        <v>163.73981602000001</v>
      </c>
      <c r="F2610">
        <v>12.1</v>
      </c>
      <c r="G2610">
        <v>-30.395400288598299</v>
      </c>
      <c r="H2610">
        <v>-9.2393256163752593</v>
      </c>
      <c r="I2610">
        <v>-33.197575736995198</v>
      </c>
      <c r="J2610">
        <v>-2.5956022713731199</v>
      </c>
      <c r="K2610">
        <v>12.720365225853101</v>
      </c>
      <c r="L2610">
        <v>13.117914672277101</v>
      </c>
      <c r="M2610">
        <v>26.358251835201401</v>
      </c>
      <c r="N2610">
        <v>0.99961596870980596</v>
      </c>
      <c r="O2610">
        <v>60.330578512396599</v>
      </c>
      <c r="P2610">
        <v>8.9108910891089099</v>
      </c>
      <c r="Q2610">
        <v>-3.4943152942577001E-2</v>
      </c>
    </row>
    <row r="2611" spans="1:17" hidden="1" x14ac:dyDescent="0.3">
      <c r="A2611" t="s">
        <v>5428</v>
      </c>
      <c r="B2611" t="s">
        <v>5429</v>
      </c>
      <c r="C2611" t="str">
        <f>IFERROR(VLOOKUP(Table1[[#This Row],[Ticker]],[1]!Table2[[Symbol]:[Industry]],2,FALSE),"-")</f>
        <v>-</v>
      </c>
      <c r="D2611" t="s">
        <v>46</v>
      </c>
      <c r="E2611">
        <v>163.61165069</v>
      </c>
      <c r="F2611">
        <v>8.74</v>
      </c>
      <c r="G2611">
        <v>18.069682223338599</v>
      </c>
      <c r="H2611">
        <v>-4.4996755950350904</v>
      </c>
      <c r="I2611">
        <v>-21.9185985891156</v>
      </c>
      <c r="J2611">
        <v>3.8398932958218999</v>
      </c>
      <c r="K2611">
        <v>7.5017357411788801</v>
      </c>
      <c r="L2611">
        <v>7.6769748741086801</v>
      </c>
      <c r="M2611">
        <v>81.966033620015295</v>
      </c>
      <c r="N2611">
        <v>2.1956669608666899</v>
      </c>
      <c r="O2611">
        <v>17.2768878718535</v>
      </c>
      <c r="P2611">
        <v>68.076923076922995</v>
      </c>
      <c r="Q2611">
        <v>-0.131470586561661</v>
      </c>
    </row>
    <row r="2612" spans="1:17" hidden="1" x14ac:dyDescent="0.3">
      <c r="A2612" t="s">
        <v>5430</v>
      </c>
      <c r="B2612" t="s">
        <v>5431</v>
      </c>
      <c r="C2612" t="str">
        <f>IFERROR(VLOOKUP(Table1[[#This Row],[Ticker]],[1]!Table2[[Symbol]:[Industry]],2,FALSE),"-")</f>
        <v>-</v>
      </c>
      <c r="D2612" t="s">
        <v>741</v>
      </c>
      <c r="E2612">
        <v>163.46488893</v>
      </c>
      <c r="F2612">
        <v>78.260000000000005</v>
      </c>
      <c r="G2612">
        <v>21.659563993306001</v>
      </c>
      <c r="H2612">
        <v>-5.7588639844659504</v>
      </c>
      <c r="I2612">
        <v>-14.0097026056369</v>
      </c>
      <c r="J2612">
        <v>-1.6962288433072901</v>
      </c>
      <c r="K2612">
        <v>79.169087772915503</v>
      </c>
      <c r="L2612">
        <v>73.763021417853196</v>
      </c>
      <c r="M2612">
        <v>88.374458321217901</v>
      </c>
      <c r="N2612">
        <v>0.49110345542182599</v>
      </c>
      <c r="O2612">
        <v>15.3846153846153</v>
      </c>
      <c r="P2612">
        <v>55.5555555555555</v>
      </c>
      <c r="Q2612">
        <v>2.2514289353509E-2</v>
      </c>
    </row>
    <row r="2613" spans="1:17" hidden="1" x14ac:dyDescent="0.3">
      <c r="A2613" t="s">
        <v>5432</v>
      </c>
      <c r="B2613" t="s">
        <v>5433</v>
      </c>
      <c r="C2613" t="str">
        <f>IFERROR(VLOOKUP(Table1[[#This Row],[Ticker]],[1]!Table2[[Symbol]:[Industry]],2,FALSE),"-")</f>
        <v>-</v>
      </c>
      <c r="D2613" t="s">
        <v>46</v>
      </c>
      <c r="E2613">
        <v>163.30632507000001</v>
      </c>
      <c r="F2613">
        <v>97.65</v>
      </c>
      <c r="G2613">
        <v>21.4750522986478</v>
      </c>
      <c r="H2613">
        <v>-3.7847801618297998</v>
      </c>
      <c r="I2613">
        <v>-26.5443360522425</v>
      </c>
      <c r="J2613">
        <v>-2.5870970102615898</v>
      </c>
      <c r="K2613">
        <v>100.95169247767799</v>
      </c>
      <c r="L2613">
        <v>98.1973917124065</v>
      </c>
      <c r="M2613">
        <v>39.097731393292101</v>
      </c>
      <c r="N2613">
        <v>0.55843052971144702</v>
      </c>
      <c r="O2613">
        <v>62.672811059907801</v>
      </c>
      <c r="P2613">
        <v>85.929169840060894</v>
      </c>
      <c r="Q2613">
        <v>5.9346586878655003E-2</v>
      </c>
    </row>
    <row r="2614" spans="1:17" hidden="1" x14ac:dyDescent="0.3">
      <c r="A2614" t="s">
        <v>5434</v>
      </c>
      <c r="B2614" t="s">
        <v>5435</v>
      </c>
      <c r="C2614" t="str">
        <f>IFERROR(VLOOKUP(Table1[[#This Row],[Ticker]],[1]!Table2[[Symbol]:[Industry]],2,FALSE),"-")</f>
        <v>-</v>
      </c>
      <c r="D2614" t="s">
        <v>1210</v>
      </c>
      <c r="E2614">
        <v>162.44800000000001</v>
      </c>
      <c r="F2614">
        <v>13</v>
      </c>
      <c r="G2614">
        <v>-41.960184124753603</v>
      </c>
      <c r="H2614">
        <v>-3.1216813190253001</v>
      </c>
      <c r="I2614">
        <v>-44.067843422183998</v>
      </c>
      <c r="J2614">
        <v>-2.3065133963446498</v>
      </c>
      <c r="K2614">
        <v>13.5581890172757</v>
      </c>
      <c r="L2614">
        <v>15.356690058179799</v>
      </c>
      <c r="M2614">
        <v>54.035708796948299</v>
      </c>
      <c r="N2614">
        <v>0.33172057479754502</v>
      </c>
      <c r="O2614">
        <v>70.692307692307693</v>
      </c>
      <c r="P2614">
        <v>26.213592233009699</v>
      </c>
      <c r="Q2614">
        <v>9.4860214751480001E-2</v>
      </c>
    </row>
    <row r="2615" spans="1:17" hidden="1" x14ac:dyDescent="0.3">
      <c r="A2615" t="s">
        <v>5436</v>
      </c>
      <c r="B2615" t="s">
        <v>5437</v>
      </c>
      <c r="C2615" t="str">
        <f>IFERROR(VLOOKUP(Table1[[#This Row],[Ticker]],[1]!Table2[[Symbol]:[Industry]],2,FALSE),"-")</f>
        <v>-</v>
      </c>
      <c r="D2615" t="s">
        <v>138</v>
      </c>
      <c r="E2615">
        <v>162.24</v>
      </c>
      <c r="F2615">
        <v>390</v>
      </c>
      <c r="G2615">
        <v>-24.660505591594902</v>
      </c>
      <c r="H2615">
        <v>-2.26962864667829</v>
      </c>
      <c r="I2615">
        <v>-12.9602652557823</v>
      </c>
      <c r="J2615">
        <v>-1.07194549511008</v>
      </c>
      <c r="K2615">
        <v>389.92488203355498</v>
      </c>
      <c r="L2615">
        <v>387.62681533869801</v>
      </c>
      <c r="M2615">
        <v>100</v>
      </c>
      <c r="O2615">
        <v>0</v>
      </c>
      <c r="P2615">
        <v>5.4054054054053902</v>
      </c>
    </row>
    <row r="2616" spans="1:17" hidden="1" x14ac:dyDescent="0.3">
      <c r="A2616" t="s">
        <v>5438</v>
      </c>
      <c r="B2616" t="s">
        <v>5439</v>
      </c>
      <c r="C2616" t="str">
        <f>IFERROR(VLOOKUP(Table1[[#This Row],[Ticker]],[1]!Table2[[Symbol]:[Industry]],2,FALSE),"-")</f>
        <v>-</v>
      </c>
      <c r="D2616" t="s">
        <v>273</v>
      </c>
      <c r="E2616">
        <v>162.17337499999999</v>
      </c>
      <c r="F2616">
        <v>699.4</v>
      </c>
      <c r="G2616">
        <v>137.186668292262</v>
      </c>
      <c r="H2616">
        <v>47.929951185254403</v>
      </c>
      <c r="I2616">
        <v>118.552478868679</v>
      </c>
      <c r="J2616">
        <v>-22.376293321197</v>
      </c>
      <c r="K2616">
        <v>568.69920137398901</v>
      </c>
      <c r="L2616">
        <v>373.252091908686</v>
      </c>
      <c r="M2616">
        <v>45.654902455246898</v>
      </c>
      <c r="N2616">
        <v>0.9454033290653</v>
      </c>
      <c r="O2616">
        <v>29.9971404060623</v>
      </c>
      <c r="P2616">
        <v>366.26666666666603</v>
      </c>
    </row>
    <row r="2617" spans="1:17" hidden="1" x14ac:dyDescent="0.3">
      <c r="A2617" t="s">
        <v>5440</v>
      </c>
      <c r="B2617" t="s">
        <v>5441</v>
      </c>
      <c r="C2617" t="str">
        <f>IFERROR(VLOOKUP(Table1[[#This Row],[Ticker]],[1]!Table2[[Symbol]:[Industry]],2,FALSE),"-")</f>
        <v>-</v>
      </c>
      <c r="D2617" t="s">
        <v>21</v>
      </c>
      <c r="E2617">
        <v>162.055387072</v>
      </c>
      <c r="F2617">
        <v>9.64</v>
      </c>
      <c r="G2617">
        <v>21.084493249596299</v>
      </c>
      <c r="H2617">
        <v>-4.8958912729409096</v>
      </c>
      <c r="I2617">
        <v>111.748359452842</v>
      </c>
      <c r="J2617">
        <v>0.29503662896984101</v>
      </c>
      <c r="K2617">
        <v>9.14024655285513</v>
      </c>
      <c r="L2617">
        <v>7.1582962220645596</v>
      </c>
      <c r="M2617">
        <v>44.616952442449197</v>
      </c>
      <c r="N2617">
        <v>1.9261108363172399</v>
      </c>
      <c r="O2617">
        <v>16.5975103734439</v>
      </c>
      <c r="P2617">
        <v>157.06666666666601</v>
      </c>
      <c r="Q2617">
        <v>1.5102499718063E-2</v>
      </c>
    </row>
    <row r="2618" spans="1:17" hidden="1" x14ac:dyDescent="0.3">
      <c r="A2618" t="s">
        <v>5442</v>
      </c>
      <c r="B2618" t="s">
        <v>5443</v>
      </c>
      <c r="C2618" t="str">
        <f>IFERROR(VLOOKUP(Table1[[#This Row],[Ticker]],[1]!Table2[[Symbol]:[Industry]],2,FALSE),"-")</f>
        <v>-</v>
      </c>
      <c r="D2618" t="s">
        <v>535</v>
      </c>
      <c r="E2618">
        <v>161.80500000000001</v>
      </c>
      <c r="F2618">
        <v>46.23</v>
      </c>
      <c r="G2618">
        <v>35.041231860142503</v>
      </c>
      <c r="H2618">
        <v>-8.92268987116808</v>
      </c>
      <c r="I2618">
        <v>-16.244784084234201</v>
      </c>
      <c r="J2618">
        <v>-5.52149636204134</v>
      </c>
      <c r="K2618">
        <v>47.514733032477501</v>
      </c>
      <c r="L2618">
        <v>44.543620761289503</v>
      </c>
      <c r="M2618">
        <v>44.6143672394237</v>
      </c>
      <c r="N2618">
        <v>0.75010570438883395</v>
      </c>
      <c r="O2618">
        <v>46.549859398658803</v>
      </c>
      <c r="Q2618">
        <v>7.6363706148648999E-2</v>
      </c>
    </row>
    <row r="2619" spans="1:17" hidden="1" x14ac:dyDescent="0.3">
      <c r="A2619" t="s">
        <v>5444</v>
      </c>
      <c r="B2619" t="s">
        <v>5445</v>
      </c>
      <c r="C2619" t="str">
        <f>IFERROR(VLOOKUP(Table1[[#This Row],[Ticker]],[1]!Table2[[Symbol]:[Industry]],2,FALSE),"-")</f>
        <v>-</v>
      </c>
      <c r="D2619" t="s">
        <v>54</v>
      </c>
      <c r="E2619">
        <v>161.736738522</v>
      </c>
      <c r="F2619">
        <v>9.39</v>
      </c>
      <c r="G2619">
        <v>123.508609720377</v>
      </c>
      <c r="H2619">
        <v>13.8133804324397</v>
      </c>
      <c r="I2619">
        <v>60.286967216542301</v>
      </c>
      <c r="J2619">
        <v>21.867614944450299</v>
      </c>
      <c r="K2619">
        <v>7.0961679328610696</v>
      </c>
      <c r="L2619">
        <v>6.0221054247520902</v>
      </c>
      <c r="M2619">
        <v>89.075556912237005</v>
      </c>
      <c r="N2619">
        <v>1.05003887001952</v>
      </c>
      <c r="O2619">
        <v>0</v>
      </c>
      <c r="P2619">
        <v>169.62354101594599</v>
      </c>
      <c r="Q2619">
        <v>1.8866382094113E-2</v>
      </c>
    </row>
    <row r="2620" spans="1:17" hidden="1" x14ac:dyDescent="0.3">
      <c r="A2620" t="s">
        <v>5446</v>
      </c>
      <c r="B2620" t="s">
        <v>5447</v>
      </c>
      <c r="C2620" t="str">
        <f>IFERROR(VLOOKUP(Table1[[#This Row],[Ticker]],[1]!Table2[[Symbol]:[Industry]],2,FALSE),"-")</f>
        <v>-</v>
      </c>
      <c r="D2620" t="s">
        <v>281</v>
      </c>
      <c r="E2620">
        <v>161.52509511</v>
      </c>
      <c r="F2620">
        <v>77.67</v>
      </c>
      <c r="G2620">
        <v>-42.894193825283097</v>
      </c>
      <c r="H2620">
        <v>9.4000302402157807</v>
      </c>
      <c r="I2620">
        <v>6.9008458553287504</v>
      </c>
      <c r="J2620">
        <v>-4.9111621918377297</v>
      </c>
      <c r="K2620">
        <v>69.347969053855394</v>
      </c>
      <c r="L2620">
        <v>69.356183873892803</v>
      </c>
      <c r="M2620">
        <v>60.8668379330596</v>
      </c>
      <c r="N2620">
        <v>1.3459750170176401</v>
      </c>
      <c r="O2620">
        <v>42.912321359598302</v>
      </c>
      <c r="P2620">
        <v>60.144329896907202</v>
      </c>
      <c r="Q2620">
        <v>4.4973693935466998E-2</v>
      </c>
    </row>
    <row r="2621" spans="1:17" hidden="1" x14ac:dyDescent="0.3">
      <c r="A2621" t="s">
        <v>5448</v>
      </c>
      <c r="B2621" t="s">
        <v>5449</v>
      </c>
      <c r="C2621" t="str">
        <f>IFERROR(VLOOKUP(Table1[[#This Row],[Ticker]],[1]!Table2[[Symbol]:[Industry]],2,FALSE),"-")</f>
        <v>-</v>
      </c>
      <c r="D2621" t="s">
        <v>138</v>
      </c>
      <c r="E2621">
        <v>161.48548513199901</v>
      </c>
      <c r="F2621">
        <v>23.19</v>
      </c>
      <c r="G2621">
        <v>302.58334273434298</v>
      </c>
      <c r="H2621">
        <v>-8.2296116181555092</v>
      </c>
      <c r="I2621">
        <v>49.207566912049799</v>
      </c>
      <c r="J2621">
        <v>-6.2650785423203796</v>
      </c>
      <c r="K2621">
        <v>20.7033007972537</v>
      </c>
      <c r="L2621">
        <v>15.3654692553453</v>
      </c>
      <c r="M2621">
        <v>55.198777848642798</v>
      </c>
      <c r="N2621">
        <v>0.50323178732449902</v>
      </c>
      <c r="O2621">
        <v>14.0146614920224</v>
      </c>
      <c r="P2621">
        <v>361.03379721669899</v>
      </c>
      <c r="Q2621">
        <v>0.102455546926874</v>
      </c>
    </row>
    <row r="2622" spans="1:17" hidden="1" x14ac:dyDescent="0.3">
      <c r="A2622" t="s">
        <v>5450</v>
      </c>
      <c r="B2622" t="s">
        <v>5451</v>
      </c>
      <c r="C2622" t="str">
        <f>IFERROR(VLOOKUP(Table1[[#This Row],[Ticker]],[1]!Table2[[Symbol]:[Industry]],2,FALSE),"-")</f>
        <v>-</v>
      </c>
      <c r="D2622" t="s">
        <v>4207</v>
      </c>
      <c r="E2622">
        <v>161.271880966</v>
      </c>
      <c r="F2622">
        <v>58.03</v>
      </c>
      <c r="G2622">
        <v>1.5512357482933901</v>
      </c>
      <c r="H2622">
        <v>5.6607742837246304</v>
      </c>
      <c r="I2622">
        <v>-9.1870177593588895</v>
      </c>
      <c r="J2622">
        <v>-1.1058725519379</v>
      </c>
      <c r="K2622">
        <v>57.201803421765803</v>
      </c>
      <c r="L2622">
        <v>53.762326796032298</v>
      </c>
      <c r="M2622">
        <v>48.662572398221101</v>
      </c>
      <c r="N2622">
        <v>0.667220699045038</v>
      </c>
      <c r="O2622">
        <v>27.434085817680501</v>
      </c>
      <c r="P2622">
        <v>53.925729442970798</v>
      </c>
      <c r="Q2622">
        <v>8.3467246146338006E-2</v>
      </c>
    </row>
    <row r="2623" spans="1:17" hidden="1" x14ac:dyDescent="0.3">
      <c r="A2623" t="s">
        <v>5452</v>
      </c>
      <c r="B2623" t="s">
        <v>5453</v>
      </c>
      <c r="C2623" t="str">
        <f>IFERROR(VLOOKUP(Table1[[#This Row],[Ticker]],[1]!Table2[[Symbol]:[Industry]],2,FALSE),"-")</f>
        <v>-</v>
      </c>
      <c r="E2623">
        <v>161.1195439</v>
      </c>
      <c r="F2623">
        <v>226.7</v>
      </c>
      <c r="G2623">
        <v>11.843322179838401</v>
      </c>
      <c r="H2623">
        <v>9.9747665245461494</v>
      </c>
      <c r="I2623">
        <v>5.23577228332086</v>
      </c>
      <c r="J2623">
        <v>-4.0532061424695298</v>
      </c>
      <c r="K2623">
        <v>207.94082698303501</v>
      </c>
      <c r="L2623">
        <v>176.37009378896701</v>
      </c>
      <c r="M2623">
        <v>51.171794027816198</v>
      </c>
      <c r="N2623">
        <v>0.47039089506711501</v>
      </c>
      <c r="O2623">
        <v>7.1901191001323399</v>
      </c>
      <c r="P2623">
        <v>69.116001491980498</v>
      </c>
      <c r="Q2623">
        <v>0.201080111280978</v>
      </c>
    </row>
    <row r="2624" spans="1:17" hidden="1" x14ac:dyDescent="0.3">
      <c r="A2624" t="s">
        <v>5454</v>
      </c>
      <c r="B2624" t="s">
        <v>5455</v>
      </c>
      <c r="C2624" t="str">
        <f>IFERROR(VLOOKUP(Table1[[#This Row],[Ticker]],[1]!Table2[[Symbol]:[Industry]],2,FALSE),"-")</f>
        <v>-</v>
      </c>
      <c r="D2624" t="s">
        <v>5456</v>
      </c>
      <c r="E2624">
        <v>161.011968</v>
      </c>
      <c r="F2624">
        <v>166.4</v>
      </c>
      <c r="G2624">
        <v>-20.230927498650399</v>
      </c>
      <c r="H2624">
        <v>-11.1585175355671</v>
      </c>
      <c r="I2624">
        <v>-4.9083172038342999</v>
      </c>
      <c r="J2624">
        <v>-5.5565115987792604</v>
      </c>
      <c r="K2624">
        <v>166.68637440184</v>
      </c>
      <c r="L2624">
        <v>158.43343600079501</v>
      </c>
      <c r="M2624">
        <v>44.907027476080202</v>
      </c>
      <c r="N2624">
        <v>0.37726664232688301</v>
      </c>
      <c r="O2624">
        <v>23.076923076922998</v>
      </c>
      <c r="P2624">
        <v>45.900920648838202</v>
      </c>
    </row>
    <row r="2625" spans="1:17" hidden="1" x14ac:dyDescent="0.3">
      <c r="A2625" t="s">
        <v>5457</v>
      </c>
      <c r="B2625" t="s">
        <v>5458</v>
      </c>
      <c r="C2625" t="str">
        <f>IFERROR(VLOOKUP(Table1[[#This Row],[Ticker]],[1]!Table2[[Symbol]:[Industry]],2,FALSE),"-")</f>
        <v>-</v>
      </c>
      <c r="D2625" t="s">
        <v>773</v>
      </c>
      <c r="E2625">
        <v>160.94125</v>
      </c>
      <c r="F2625">
        <v>161.75</v>
      </c>
      <c r="G2625">
        <v>-6.5926285542522196</v>
      </c>
      <c r="H2625">
        <v>1.7038812870965401</v>
      </c>
      <c r="I2625">
        <v>0.74799484966579499</v>
      </c>
      <c r="J2625">
        <v>2.9015644386647499</v>
      </c>
      <c r="K2625">
        <v>148.785149967759</v>
      </c>
      <c r="L2625">
        <v>141.16457187433701</v>
      </c>
      <c r="M2625">
        <v>99.621404467465595</v>
      </c>
      <c r="N2625">
        <v>0.44232164449818601</v>
      </c>
      <c r="O2625">
        <v>1.91653786707881</v>
      </c>
      <c r="P2625">
        <v>27.312081857536398</v>
      </c>
    </row>
    <row r="2626" spans="1:17" hidden="1" x14ac:dyDescent="0.3">
      <c r="A2626" t="s">
        <v>5459</v>
      </c>
      <c r="B2626" t="s">
        <v>5460</v>
      </c>
      <c r="C2626" t="str">
        <f>IFERROR(VLOOKUP(Table1[[#This Row],[Ticker]],[1]!Table2[[Symbol]:[Industry]],2,FALSE),"-")</f>
        <v>-</v>
      </c>
      <c r="D2626" t="s">
        <v>46</v>
      </c>
      <c r="E2626">
        <v>160.82191972000001</v>
      </c>
      <c r="F2626">
        <v>515.9</v>
      </c>
      <c r="G2626">
        <v>-83.889516147214906</v>
      </c>
      <c r="H2626">
        <v>-8.5642715038211392</v>
      </c>
      <c r="I2626">
        <v>-86.364328624119807</v>
      </c>
      <c r="J2626">
        <v>-6.4968351049145303</v>
      </c>
      <c r="K2626">
        <v>645.73953812283901</v>
      </c>
      <c r="L2626">
        <v>1115.2011468345599</v>
      </c>
      <c r="M2626">
        <v>26.991967618764399</v>
      </c>
      <c r="N2626">
        <v>0.63095321790508896</v>
      </c>
      <c r="O2626">
        <v>359.75770498158499</v>
      </c>
      <c r="Q2626">
        <v>3.3124360825563998E-2</v>
      </c>
    </row>
    <row r="2627" spans="1:17" hidden="1" x14ac:dyDescent="0.3">
      <c r="A2627" t="s">
        <v>5461</v>
      </c>
      <c r="B2627" t="s">
        <v>5462</v>
      </c>
      <c r="C2627" t="str">
        <f>IFERROR(VLOOKUP(Table1[[#This Row],[Ticker]],[1]!Table2[[Symbol]:[Industry]],2,FALSE),"-")</f>
        <v>-</v>
      </c>
      <c r="D2627" t="s">
        <v>46</v>
      </c>
      <c r="E2627">
        <v>160.76100768000001</v>
      </c>
      <c r="F2627">
        <v>13.78</v>
      </c>
      <c r="G2627">
        <v>15.535706632556201</v>
      </c>
      <c r="H2627">
        <v>13.355371353321701</v>
      </c>
      <c r="I2627">
        <v>-79.292000312738097</v>
      </c>
      <c r="J2627">
        <v>-6.8991390651033697</v>
      </c>
      <c r="K2627">
        <v>14.472669732768001</v>
      </c>
      <c r="L2627">
        <v>20.118902216522301</v>
      </c>
      <c r="M2627">
        <v>47.761545027566598</v>
      </c>
      <c r="N2627">
        <v>1.1414265375605099</v>
      </c>
      <c r="O2627">
        <v>233.44753957362201</v>
      </c>
      <c r="P2627">
        <v>48.697085090972301</v>
      </c>
    </row>
    <row r="2628" spans="1:17" hidden="1" x14ac:dyDescent="0.3">
      <c r="A2628" t="s">
        <v>5463</v>
      </c>
      <c r="B2628" t="s">
        <v>5464</v>
      </c>
      <c r="C2628" t="str">
        <f>IFERROR(VLOOKUP(Table1[[#This Row],[Ticker]],[1]!Table2[[Symbol]:[Industry]],2,FALSE),"-")</f>
        <v>-</v>
      </c>
      <c r="D2628" t="s">
        <v>1210</v>
      </c>
      <c r="E2628">
        <v>160.35799363800001</v>
      </c>
      <c r="F2628">
        <v>0.86</v>
      </c>
      <c r="G2628">
        <v>65.388634457545095</v>
      </c>
      <c r="H2628">
        <v>-10.6906812782572</v>
      </c>
      <c r="I2628">
        <v>-26.9602652557823</v>
      </c>
      <c r="J2628">
        <v>1.2809956813604999</v>
      </c>
      <c r="K2628">
        <v>0.85070687510813603</v>
      </c>
      <c r="L2628">
        <v>0.77582283091639703</v>
      </c>
      <c r="M2628">
        <v>45.7547900026467</v>
      </c>
      <c r="N2628">
        <v>1.37037823919855</v>
      </c>
      <c r="O2628">
        <v>39.534883720930203</v>
      </c>
      <c r="P2628">
        <v>104.76190476190401</v>
      </c>
      <c r="Q2628">
        <v>2.492576352512E-2</v>
      </c>
    </row>
    <row r="2629" spans="1:17" hidden="1" x14ac:dyDescent="0.3">
      <c r="A2629" t="s">
        <v>5465</v>
      </c>
      <c r="B2629" t="s">
        <v>5466</v>
      </c>
      <c r="C2629" t="str">
        <f>IFERROR(VLOOKUP(Table1[[#This Row],[Ticker]],[1]!Table2[[Symbol]:[Industry]],2,FALSE),"-")</f>
        <v>-</v>
      </c>
      <c r="D2629" t="s">
        <v>257</v>
      </c>
      <c r="E2629">
        <v>159.47659200000001</v>
      </c>
      <c r="F2629">
        <v>185.3</v>
      </c>
      <c r="G2629">
        <v>-62.952546274073804</v>
      </c>
      <c r="H2629">
        <v>-0.12024659401843101</v>
      </c>
      <c r="I2629">
        <v>-37.635062003749802</v>
      </c>
      <c r="J2629">
        <v>-5.4962793312086298</v>
      </c>
      <c r="K2629">
        <v>193.66745151592301</v>
      </c>
      <c r="L2629">
        <v>210.27707510461599</v>
      </c>
      <c r="M2629">
        <v>42.972527090743398</v>
      </c>
      <c r="N2629">
        <v>0.62626262626262597</v>
      </c>
      <c r="O2629">
        <v>50.5666486778197</v>
      </c>
      <c r="P2629">
        <v>5.8857142857142897</v>
      </c>
    </row>
    <row r="2630" spans="1:17" hidden="1" x14ac:dyDescent="0.3">
      <c r="A2630" t="s">
        <v>5467</v>
      </c>
      <c r="B2630" t="s">
        <v>5468</v>
      </c>
      <c r="C2630" t="str">
        <f>IFERROR(VLOOKUP(Table1[[#This Row],[Ticker]],[1]!Table2[[Symbol]:[Industry]],2,FALSE),"-")</f>
        <v>-</v>
      </c>
      <c r="D2630" t="s">
        <v>410</v>
      </c>
      <c r="E2630">
        <v>159.139278144</v>
      </c>
      <c r="F2630">
        <v>24.64</v>
      </c>
      <c r="G2630">
        <v>15.732905571047</v>
      </c>
      <c r="H2630">
        <v>2.1882026786229201</v>
      </c>
      <c r="I2630">
        <v>-17.0847788744593</v>
      </c>
      <c r="J2630">
        <v>-1.5692676068162701</v>
      </c>
      <c r="K2630">
        <v>24.330325718910899</v>
      </c>
      <c r="L2630">
        <v>21.779526403873</v>
      </c>
      <c r="M2630">
        <v>42.6627136814962</v>
      </c>
      <c r="N2630">
        <v>0.78329117633049195</v>
      </c>
      <c r="O2630">
        <v>19.724025974025899</v>
      </c>
      <c r="P2630">
        <v>88.091603053435094</v>
      </c>
      <c r="Q2630">
        <v>5.9218539248658997E-2</v>
      </c>
    </row>
    <row r="2631" spans="1:17" hidden="1" x14ac:dyDescent="0.3">
      <c r="A2631" t="s">
        <v>5469</v>
      </c>
      <c r="B2631" t="s">
        <v>5470</v>
      </c>
      <c r="C2631" t="str">
        <f>IFERROR(VLOOKUP(Table1[[#This Row],[Ticker]],[1]!Table2[[Symbol]:[Industry]],2,FALSE),"-")</f>
        <v>-</v>
      </c>
      <c r="D2631" t="s">
        <v>156</v>
      </c>
      <c r="E2631">
        <v>158.57641799999999</v>
      </c>
      <c r="F2631">
        <v>150.15</v>
      </c>
      <c r="G2631">
        <v>-22.968906717399701</v>
      </c>
      <c r="H2631">
        <v>4.5532521252031701</v>
      </c>
      <c r="I2631">
        <v>-14.5335199263821</v>
      </c>
      <c r="J2631">
        <v>-1.07194549511008</v>
      </c>
      <c r="K2631">
        <v>148.386350157469</v>
      </c>
      <c r="L2631">
        <v>142.23101404004299</v>
      </c>
      <c r="M2631">
        <v>47.222091877911303</v>
      </c>
      <c r="N2631">
        <v>0.71440000000000003</v>
      </c>
      <c r="O2631">
        <v>25.2081252081252</v>
      </c>
      <c r="P2631">
        <v>27.353689567429999</v>
      </c>
      <c r="Q2631">
        <v>7.0830988253997001E-2</v>
      </c>
    </row>
    <row r="2632" spans="1:17" hidden="1" x14ac:dyDescent="0.3">
      <c r="A2632" t="s">
        <v>5471</v>
      </c>
      <c r="B2632" t="s">
        <v>5472</v>
      </c>
      <c r="C2632" t="str">
        <f>IFERROR(VLOOKUP(Table1[[#This Row],[Ticker]],[1]!Table2[[Symbol]:[Industry]],2,FALSE),"-")</f>
        <v>-</v>
      </c>
      <c r="D2632" t="s">
        <v>276</v>
      </c>
      <c r="E2632">
        <v>158.22214650000001</v>
      </c>
      <c r="F2632">
        <v>165</v>
      </c>
      <c r="G2632">
        <v>75.9008846589727</v>
      </c>
      <c r="H2632">
        <v>-10.9774154175406</v>
      </c>
      <c r="I2632">
        <v>-10.5711867574888</v>
      </c>
      <c r="J2632">
        <v>-1.7400293092613</v>
      </c>
      <c r="K2632">
        <v>181.68822142110099</v>
      </c>
      <c r="L2632">
        <v>163.47722721821401</v>
      </c>
      <c r="M2632">
        <v>42.376519517267297</v>
      </c>
      <c r="N2632">
        <v>0.295274564895247</v>
      </c>
      <c r="O2632">
        <v>59.909090909090899</v>
      </c>
      <c r="P2632">
        <v>122.67206477732699</v>
      </c>
      <c r="Q2632">
        <v>0.12175483082012099</v>
      </c>
    </row>
    <row r="2633" spans="1:17" hidden="1" x14ac:dyDescent="0.3">
      <c r="A2633" t="s">
        <v>5473</v>
      </c>
      <c r="B2633" t="s">
        <v>5474</v>
      </c>
      <c r="C2633" t="str">
        <f>IFERROR(VLOOKUP(Table1[[#This Row],[Ticker]],[1]!Table2[[Symbol]:[Industry]],2,FALSE),"-")</f>
        <v>-</v>
      </c>
      <c r="D2633" t="s">
        <v>627</v>
      </c>
      <c r="E2633">
        <v>158.18425199999999</v>
      </c>
      <c r="F2633">
        <v>478.65</v>
      </c>
      <c r="G2633">
        <v>-23.0811099241348</v>
      </c>
      <c r="H2633">
        <v>-4.2431067713519903</v>
      </c>
      <c r="I2633">
        <v>9.2534459659717498</v>
      </c>
      <c r="J2633">
        <v>4.9592268563694697</v>
      </c>
      <c r="K2633">
        <v>457.87871943907697</v>
      </c>
      <c r="L2633">
        <v>433.37320597329102</v>
      </c>
      <c r="M2633">
        <v>69.314522032762</v>
      </c>
      <c r="N2633">
        <v>1.11866387337287</v>
      </c>
      <c r="O2633">
        <v>14.2797451164734</v>
      </c>
      <c r="P2633">
        <v>32.9583333333333</v>
      </c>
      <c r="Q2633">
        <v>-1.6852031281023999E-2</v>
      </c>
    </row>
    <row r="2634" spans="1:17" hidden="1" x14ac:dyDescent="0.3">
      <c r="A2634" t="s">
        <v>5475</v>
      </c>
      <c r="B2634" t="s">
        <v>5476</v>
      </c>
      <c r="C2634" t="str">
        <f>IFERROR(VLOOKUP(Table1[[#This Row],[Ticker]],[1]!Table2[[Symbol]:[Industry]],2,FALSE),"-")</f>
        <v>-</v>
      </c>
      <c r="D2634" t="s">
        <v>627</v>
      </c>
      <c r="E2634">
        <v>157.73473392</v>
      </c>
      <c r="F2634">
        <v>219.4</v>
      </c>
      <c r="G2634">
        <v>-41.366377623090798</v>
      </c>
      <c r="H2634">
        <v>-7.2685419264000899</v>
      </c>
      <c r="I2634">
        <v>-23.682543994337799</v>
      </c>
      <c r="J2634">
        <v>-0.819651917128425</v>
      </c>
      <c r="K2634">
        <v>219.72111464918299</v>
      </c>
      <c r="L2634">
        <v>231.15860856142899</v>
      </c>
      <c r="M2634">
        <v>54.789737050276898</v>
      </c>
      <c r="N2634">
        <v>0.86024642475709101</v>
      </c>
      <c r="O2634">
        <v>45.852324521421998</v>
      </c>
      <c r="P2634">
        <v>8.6138613861386197</v>
      </c>
      <c r="Q2634">
        <v>-4.8585824988019999E-2</v>
      </c>
    </row>
    <row r="2635" spans="1:17" hidden="1" x14ac:dyDescent="0.3">
      <c r="A2635" t="s">
        <v>5477</v>
      </c>
      <c r="B2635" t="s">
        <v>5478</v>
      </c>
      <c r="C2635" t="str">
        <f>IFERROR(VLOOKUP(Table1[[#This Row],[Ticker]],[1]!Table2[[Symbol]:[Industry]],2,FALSE),"-")</f>
        <v>-</v>
      </c>
      <c r="D2635" t="s">
        <v>195</v>
      </c>
      <c r="E2635">
        <v>157.70175</v>
      </c>
      <c r="F2635">
        <v>150</v>
      </c>
      <c r="G2635">
        <v>-85.954750873489004</v>
      </c>
      <c r="H2635">
        <v>8.0244890003805303</v>
      </c>
      <c r="I2635">
        <v>-41.480636949849497</v>
      </c>
      <c r="J2635">
        <v>4.86025789472043</v>
      </c>
      <c r="K2635">
        <v>147.01684299860699</v>
      </c>
      <c r="L2635">
        <v>185.12697609603799</v>
      </c>
      <c r="M2635">
        <v>62.116964021212397</v>
      </c>
      <c r="N2635">
        <v>1.2296650717703299</v>
      </c>
      <c r="O2635">
        <v>129.99999999999901</v>
      </c>
      <c r="P2635">
        <v>40.186915887850397</v>
      </c>
      <c r="Q2635">
        <v>2.8671318094643999E-2</v>
      </c>
    </row>
    <row r="2636" spans="1:17" hidden="1" x14ac:dyDescent="0.3">
      <c r="A2636" t="s">
        <v>5479</v>
      </c>
      <c r="B2636" t="s">
        <v>5480</v>
      </c>
      <c r="C2636" t="str">
        <f>IFERROR(VLOOKUP(Table1[[#This Row],[Ticker]],[1]!Table2[[Symbol]:[Industry]],2,FALSE),"-")</f>
        <v>-</v>
      </c>
      <c r="D2636" t="s">
        <v>5481</v>
      </c>
      <c r="E2636">
        <v>157.40837210000001</v>
      </c>
      <c r="F2636">
        <v>56.89</v>
      </c>
      <c r="G2636">
        <v>378.78918739298098</v>
      </c>
      <c r="H2636">
        <v>24.421772488197298</v>
      </c>
      <c r="I2636">
        <v>136.557278603866</v>
      </c>
      <c r="J2636">
        <v>-10.637298353810801</v>
      </c>
      <c r="K2636">
        <v>52.517948247936097</v>
      </c>
      <c r="L2636">
        <v>35.895205125732303</v>
      </c>
      <c r="M2636">
        <v>40.216058381026201</v>
      </c>
      <c r="N2636">
        <v>1.14323188354237</v>
      </c>
      <c r="O2636">
        <v>15.2223589383019</v>
      </c>
      <c r="P2636">
        <v>434.17840375586798</v>
      </c>
      <c r="Q2636">
        <v>0.13270999730938099</v>
      </c>
    </row>
    <row r="2637" spans="1:17" hidden="1" x14ac:dyDescent="0.3">
      <c r="A2637" t="s">
        <v>5482</v>
      </c>
      <c r="B2637" t="s">
        <v>5483</v>
      </c>
      <c r="C2637" t="str">
        <f>IFERROR(VLOOKUP(Table1[[#This Row],[Ticker]],[1]!Table2[[Symbol]:[Industry]],2,FALSE),"-")</f>
        <v>-</v>
      </c>
      <c r="D2637" t="s">
        <v>552</v>
      </c>
      <c r="E2637">
        <v>157.15905703199999</v>
      </c>
      <c r="F2637">
        <v>3.24</v>
      </c>
      <c r="G2637">
        <v>40.460404792473298</v>
      </c>
      <c r="H2637">
        <v>-12.7408328351599</v>
      </c>
      <c r="I2637">
        <v>-3.1297567812060798</v>
      </c>
      <c r="J2637">
        <v>-20.029291466674</v>
      </c>
      <c r="K2637">
        <v>3.8825629678560301</v>
      </c>
      <c r="L2637">
        <v>3.6011024846586999</v>
      </c>
      <c r="M2637">
        <v>22.5975562912218</v>
      </c>
      <c r="N2637">
        <v>2.5648763212448999</v>
      </c>
      <c r="O2637">
        <v>79.012345679012299</v>
      </c>
      <c r="P2637">
        <v>85.142857142857096</v>
      </c>
      <c r="Q2637">
        <v>1.6804658547616001E-2</v>
      </c>
    </row>
    <row r="2638" spans="1:17" hidden="1" x14ac:dyDescent="0.3">
      <c r="A2638" t="s">
        <v>5484</v>
      </c>
      <c r="B2638" t="s">
        <v>5485</v>
      </c>
      <c r="C2638" t="str">
        <f>IFERROR(VLOOKUP(Table1[[#This Row],[Ticker]],[1]!Table2[[Symbol]:[Industry]],2,FALSE),"-")</f>
        <v>-</v>
      </c>
      <c r="D2638" t="s">
        <v>410</v>
      </c>
      <c r="E2638">
        <v>157.02833610100001</v>
      </c>
      <c r="F2638">
        <v>97.37</v>
      </c>
      <c r="G2638">
        <v>-50.057770988860298</v>
      </c>
      <c r="H2638">
        <v>-14.1250676207613</v>
      </c>
      <c r="I2638">
        <v>-28.766577404506901</v>
      </c>
      <c r="J2638">
        <v>-7.4178244851053101</v>
      </c>
      <c r="K2638">
        <v>106.488642284848</v>
      </c>
      <c r="L2638">
        <v>112.77032067208999</v>
      </c>
      <c r="M2638">
        <v>14.7154391973198</v>
      </c>
      <c r="N2638">
        <v>0.46518435092126897</v>
      </c>
      <c r="O2638">
        <v>63.089247201396702</v>
      </c>
      <c r="P2638">
        <v>10.459444129325</v>
      </c>
      <c r="Q2638">
        <v>5.5304258144251002E-2</v>
      </c>
    </row>
    <row r="2639" spans="1:17" hidden="1" x14ac:dyDescent="0.3">
      <c r="A2639" t="s">
        <v>5486</v>
      </c>
      <c r="B2639" t="s">
        <v>5487</v>
      </c>
      <c r="C2639" t="str">
        <f>IFERROR(VLOOKUP(Table1[[#This Row],[Ticker]],[1]!Table2[[Symbol]:[Industry]],2,FALSE),"-")</f>
        <v>-</v>
      </c>
      <c r="D2639" t="s">
        <v>627</v>
      </c>
      <c r="E2639">
        <v>156.84453809999999</v>
      </c>
      <c r="F2639">
        <v>51</v>
      </c>
      <c r="G2639">
        <v>4.0387432233520304</v>
      </c>
      <c r="H2639">
        <v>-5.8397221046222096</v>
      </c>
      <c r="I2639">
        <v>-25.736047708322101</v>
      </c>
      <c r="J2639">
        <v>-5.8171449042681198</v>
      </c>
      <c r="K2639">
        <v>54.028644486403003</v>
      </c>
      <c r="L2639">
        <v>51.219731901674599</v>
      </c>
      <c r="M2639">
        <v>36.253171217150999</v>
      </c>
      <c r="N2639">
        <v>0.55166646440882805</v>
      </c>
      <c r="O2639">
        <v>38.235294117647001</v>
      </c>
      <c r="P2639">
        <v>40.495867768594998</v>
      </c>
      <c r="Q2639">
        <v>0.115582625239271</v>
      </c>
    </row>
    <row r="2640" spans="1:17" hidden="1" x14ac:dyDescent="0.3">
      <c r="A2640" t="s">
        <v>5488</v>
      </c>
      <c r="B2640" t="s">
        <v>5489</v>
      </c>
      <c r="C2640" t="str">
        <f>IFERROR(VLOOKUP(Table1[[#This Row],[Ticker]],[1]!Table2[[Symbol]:[Industry]],2,FALSE),"-")</f>
        <v>-</v>
      </c>
      <c r="D2640" t="s">
        <v>21</v>
      </c>
      <c r="E2640">
        <v>156.679362</v>
      </c>
      <c r="F2640">
        <v>122.15</v>
      </c>
      <c r="G2640">
        <v>56.280389536943197</v>
      </c>
      <c r="H2640">
        <v>-0.52816269623642198</v>
      </c>
      <c r="I2640">
        <v>2.3843995223101802</v>
      </c>
      <c r="J2640">
        <v>-7.3753046270018796</v>
      </c>
      <c r="K2640">
        <v>115.315499284634</v>
      </c>
      <c r="L2640">
        <v>101.236606569722</v>
      </c>
      <c r="M2640">
        <v>56.642440783380898</v>
      </c>
      <c r="N2640">
        <v>1.50144416677752</v>
      </c>
      <c r="O2640">
        <v>20.343839541547201</v>
      </c>
      <c r="P2640">
        <v>117.93041926850999</v>
      </c>
      <c r="Q2640">
        <v>0.11500948759532</v>
      </c>
    </row>
    <row r="2641" spans="1:17" hidden="1" x14ac:dyDescent="0.3">
      <c r="A2641" t="s">
        <v>5490</v>
      </c>
      <c r="B2641" t="s">
        <v>5491</v>
      </c>
      <c r="C2641" t="str">
        <f>IFERROR(VLOOKUP(Table1[[#This Row],[Ticker]],[1]!Table2[[Symbol]:[Industry]],2,FALSE),"-")</f>
        <v>-</v>
      </c>
      <c r="D2641" t="s">
        <v>405</v>
      </c>
      <c r="E2641">
        <v>156.62</v>
      </c>
      <c r="F2641">
        <v>1.91</v>
      </c>
      <c r="G2641">
        <v>8.6609424022910702</v>
      </c>
      <c r="H2641">
        <v>-16.047406424456</v>
      </c>
      <c r="I2641">
        <v>41.180682965652501</v>
      </c>
      <c r="J2641">
        <v>-5.9739062794238098</v>
      </c>
      <c r="K2641">
        <v>2.0462031447128202</v>
      </c>
      <c r="L2641">
        <v>1.60752900704686</v>
      </c>
      <c r="M2641">
        <v>22.418953424990399</v>
      </c>
      <c r="N2641">
        <v>1.2853775932603799</v>
      </c>
      <c r="O2641">
        <v>34.031413612565402</v>
      </c>
      <c r="P2641">
        <v>94.217594759007895</v>
      </c>
      <c r="Q2641">
        <v>-3.3349837536480999E-2</v>
      </c>
    </row>
    <row r="2642" spans="1:17" hidden="1" x14ac:dyDescent="0.3">
      <c r="A2642" t="s">
        <v>5492</v>
      </c>
      <c r="B2642" t="s">
        <v>5493</v>
      </c>
      <c r="C2642" t="str">
        <f>IFERROR(VLOOKUP(Table1[[#This Row],[Ticker]],[1]!Table2[[Symbol]:[Industry]],2,FALSE),"-")</f>
        <v>-</v>
      </c>
      <c r="D2642" t="s">
        <v>127</v>
      </c>
      <c r="E2642">
        <v>156.25339199999999</v>
      </c>
      <c r="F2642">
        <v>44.02</v>
      </c>
      <c r="G2642">
        <v>-55.240141831608497</v>
      </c>
      <c r="H2642">
        <v>-2.7771308532096102</v>
      </c>
      <c r="I2642">
        <v>-29.430853491076402</v>
      </c>
      <c r="J2642">
        <v>6.1065665086931098</v>
      </c>
      <c r="K2642">
        <v>44.863362984760798</v>
      </c>
      <c r="L2642">
        <v>48.150523121688302</v>
      </c>
      <c r="M2642">
        <v>48.858807232721901</v>
      </c>
      <c r="N2642">
        <v>1.8257327989226799</v>
      </c>
      <c r="O2642">
        <v>49.477510222626002</v>
      </c>
      <c r="P2642">
        <v>6.6892874454677704</v>
      </c>
      <c r="Q2642">
        <v>-3.9784980598819998E-2</v>
      </c>
    </row>
    <row r="2643" spans="1:17" hidden="1" x14ac:dyDescent="0.3">
      <c r="A2643" t="s">
        <v>5494</v>
      </c>
      <c r="B2643" t="s">
        <v>5495</v>
      </c>
      <c r="C2643" t="str">
        <f>IFERROR(VLOOKUP(Table1[[#This Row],[Ticker]],[1]!Table2[[Symbol]:[Industry]],2,FALSE),"-")</f>
        <v>-</v>
      </c>
      <c r="D2643" t="s">
        <v>89</v>
      </c>
      <c r="E2643">
        <v>156.01400394000001</v>
      </c>
      <c r="F2643">
        <v>73.739999999999995</v>
      </c>
      <c r="G2643">
        <v>3.9824438475733901</v>
      </c>
      <c r="H2643">
        <v>39.683121445606602</v>
      </c>
      <c r="I2643">
        <v>-11.960402223320999</v>
      </c>
      <c r="J2643">
        <v>-7.0039415812157602</v>
      </c>
      <c r="K2643">
        <v>63.130901964162398</v>
      </c>
      <c r="L2643">
        <v>60.879250076877497</v>
      </c>
      <c r="M2643">
        <v>54.8788976765371</v>
      </c>
      <c r="N2643">
        <v>4.1501966330158604</v>
      </c>
      <c r="O2643">
        <v>38.947653919175401</v>
      </c>
      <c r="P2643">
        <v>76.4114832535885</v>
      </c>
      <c r="Q2643">
        <v>9.1593979580005994E-2</v>
      </c>
    </row>
    <row r="2644" spans="1:17" hidden="1" x14ac:dyDescent="0.3">
      <c r="A2644" t="s">
        <v>5496</v>
      </c>
      <c r="B2644" t="s">
        <v>5497</v>
      </c>
      <c r="C2644" t="str">
        <f>IFERROR(VLOOKUP(Table1[[#This Row],[Ticker]],[1]!Table2[[Symbol]:[Industry]],2,FALSE),"-")</f>
        <v>-</v>
      </c>
      <c r="D2644" t="s">
        <v>21</v>
      </c>
      <c r="E2644">
        <v>155.71776</v>
      </c>
      <c r="F2644">
        <v>176</v>
      </c>
      <c r="G2644">
        <v>22.3810357331859</v>
      </c>
      <c r="H2644">
        <v>-9.2903540352793303</v>
      </c>
      <c r="I2644">
        <v>39.486681474403802</v>
      </c>
      <c r="J2644">
        <v>3.1988273113977499</v>
      </c>
      <c r="K2644">
        <v>175.98798416059401</v>
      </c>
      <c r="M2644">
        <v>39.849633785086901</v>
      </c>
      <c r="N2644">
        <v>0.409731113956466</v>
      </c>
      <c r="O2644">
        <v>32.102272727272698</v>
      </c>
      <c r="P2644">
        <v>80.512820512820497</v>
      </c>
    </row>
    <row r="2645" spans="1:17" hidden="1" x14ac:dyDescent="0.3">
      <c r="A2645" t="s">
        <v>5498</v>
      </c>
      <c r="B2645" t="s">
        <v>5499</v>
      </c>
      <c r="C2645" t="str">
        <f>IFERROR(VLOOKUP(Table1[[#This Row],[Ticker]],[1]!Table2[[Symbol]:[Industry]],2,FALSE),"-")</f>
        <v>-</v>
      </c>
      <c r="D2645" t="s">
        <v>225</v>
      </c>
      <c r="E2645">
        <v>155.59285</v>
      </c>
      <c r="F2645">
        <v>169.75</v>
      </c>
      <c r="G2645">
        <v>82.760066936800996</v>
      </c>
      <c r="H2645">
        <v>-2.26962864667829</v>
      </c>
      <c r="I2645">
        <v>-28.0003052958224</v>
      </c>
      <c r="J2645">
        <v>-1.07194549511008</v>
      </c>
      <c r="K2645">
        <v>150.498932885827</v>
      </c>
      <c r="L2645">
        <v>138.681931779319</v>
      </c>
      <c r="M2645">
        <v>71.011674641356805</v>
      </c>
      <c r="N2645">
        <v>0</v>
      </c>
      <c r="O2645">
        <v>26.3917525773196</v>
      </c>
      <c r="P2645">
        <v>135.763888888888</v>
      </c>
    </row>
    <row r="2646" spans="1:17" hidden="1" x14ac:dyDescent="0.3">
      <c r="A2646" t="s">
        <v>5500</v>
      </c>
      <c r="B2646" t="s">
        <v>5501</v>
      </c>
      <c r="C2646" t="str">
        <f>IFERROR(VLOOKUP(Table1[[#This Row],[Ticker]],[1]!Table2[[Symbol]:[Industry]],2,FALSE),"-")</f>
        <v>-</v>
      </c>
      <c r="D2646" t="s">
        <v>127</v>
      </c>
      <c r="E2646">
        <v>155.58000000000001</v>
      </c>
      <c r="F2646">
        <v>51.86</v>
      </c>
      <c r="G2646">
        <v>52.539722805816503</v>
      </c>
      <c r="H2646">
        <v>9.1747448908669096</v>
      </c>
      <c r="I2646">
        <v>-13.325298877300099</v>
      </c>
      <c r="J2646">
        <v>-2.7977005129303798</v>
      </c>
      <c r="K2646">
        <v>46.275910812801399</v>
      </c>
      <c r="L2646">
        <v>37.3924833345068</v>
      </c>
      <c r="M2646">
        <v>55.2190676814771</v>
      </c>
      <c r="N2646">
        <v>0.74786456496218001</v>
      </c>
      <c r="O2646">
        <v>20.613189355958301</v>
      </c>
      <c r="P2646">
        <v>129.97782705099701</v>
      </c>
      <c r="Q2646">
        <v>0.12523676691432201</v>
      </c>
    </row>
    <row r="2647" spans="1:17" hidden="1" x14ac:dyDescent="0.3">
      <c r="A2647" t="s">
        <v>5502</v>
      </c>
      <c r="B2647" t="s">
        <v>5503</v>
      </c>
      <c r="C2647" t="str">
        <f>IFERROR(VLOOKUP(Table1[[#This Row],[Ticker]],[1]!Table2[[Symbol]:[Industry]],2,FALSE),"-")</f>
        <v>-</v>
      </c>
      <c r="D2647" t="s">
        <v>1210</v>
      </c>
      <c r="E2647">
        <v>155.33961843</v>
      </c>
      <c r="F2647">
        <v>84.3</v>
      </c>
      <c r="G2647">
        <v>-81.575833343851002</v>
      </c>
      <c r="H2647">
        <v>-10.047406424456</v>
      </c>
      <c r="I2647">
        <v>-53.594068072683697</v>
      </c>
      <c r="J2647">
        <v>-2.4971236423784902</v>
      </c>
      <c r="K2647">
        <v>87.561642323108003</v>
      </c>
      <c r="M2647">
        <v>42.779195204066703</v>
      </c>
      <c r="N2647">
        <v>0.50756351887208095</v>
      </c>
      <c r="O2647">
        <v>117.081850533807</v>
      </c>
      <c r="P2647">
        <v>15.321477428180501</v>
      </c>
    </row>
    <row r="2648" spans="1:17" hidden="1" x14ac:dyDescent="0.3">
      <c r="A2648" t="s">
        <v>5504</v>
      </c>
      <c r="B2648" t="s">
        <v>5505</v>
      </c>
      <c r="C2648" t="str">
        <f>IFERROR(VLOOKUP(Table1[[#This Row],[Ticker]],[1]!Table2[[Symbol]:[Industry]],2,FALSE),"-")</f>
        <v>-</v>
      </c>
      <c r="D2648" t="s">
        <v>276</v>
      </c>
      <c r="E2648">
        <v>155.17281215999901</v>
      </c>
      <c r="F2648">
        <v>235.7</v>
      </c>
      <c r="G2648">
        <v>5.1219295536162504</v>
      </c>
      <c r="H2648">
        <v>25.514155137105401</v>
      </c>
      <c r="I2648">
        <v>10.088547064760499</v>
      </c>
      <c r="J2648">
        <v>5.4145409913764002</v>
      </c>
      <c r="K2648">
        <v>197.11359898295399</v>
      </c>
      <c r="L2648">
        <v>176.35862740774499</v>
      </c>
      <c r="M2648">
        <v>68.208349113876807</v>
      </c>
      <c r="N2648">
        <v>2.4982172877236102</v>
      </c>
      <c r="O2648">
        <v>3.9456936784047598</v>
      </c>
      <c r="P2648">
        <v>85.298742138364702</v>
      </c>
      <c r="Q2648">
        <v>8.8839353730035001E-2</v>
      </c>
    </row>
    <row r="2649" spans="1:17" hidden="1" x14ac:dyDescent="0.3">
      <c r="A2649" t="s">
        <v>5506</v>
      </c>
      <c r="B2649" t="s">
        <v>5507</v>
      </c>
      <c r="C2649" t="str">
        <f>IFERROR(VLOOKUP(Table1[[#This Row],[Ticker]],[1]!Table2[[Symbol]:[Industry]],2,FALSE),"-")</f>
        <v>-</v>
      </c>
      <c r="D2649" t="s">
        <v>132</v>
      </c>
      <c r="E2649">
        <v>155.16391999999999</v>
      </c>
      <c r="F2649">
        <v>142.30000000000001</v>
      </c>
      <c r="G2649">
        <v>50.747303742516799</v>
      </c>
      <c r="H2649">
        <v>9.1406277635781095</v>
      </c>
      <c r="I2649">
        <v>-12.2881747004233</v>
      </c>
      <c r="J2649">
        <v>9.5817047595588392</v>
      </c>
      <c r="K2649">
        <v>116.22616973678301</v>
      </c>
      <c r="L2649">
        <v>115.180624140923</v>
      </c>
      <c r="M2649">
        <v>81.440097636904497</v>
      </c>
      <c r="N2649">
        <v>1.75001369938078</v>
      </c>
      <c r="O2649">
        <v>43.8158819395642</v>
      </c>
      <c r="P2649">
        <v>94.531784005468197</v>
      </c>
      <c r="Q2649">
        <v>0.26850835366734499</v>
      </c>
    </row>
    <row r="2650" spans="1:17" hidden="1" x14ac:dyDescent="0.3">
      <c r="A2650" t="s">
        <v>5508</v>
      </c>
      <c r="B2650" t="s">
        <v>5509</v>
      </c>
      <c r="C2650" t="str">
        <f>IFERROR(VLOOKUP(Table1[[#This Row],[Ticker]],[1]!Table2[[Symbol]:[Industry]],2,FALSE),"-")</f>
        <v>-</v>
      </c>
      <c r="D2650" t="s">
        <v>1852</v>
      </c>
      <c r="E2650">
        <v>155.13958500000001</v>
      </c>
      <c r="F2650">
        <v>104.45</v>
      </c>
      <c r="G2650">
        <v>1210.75565511339</v>
      </c>
      <c r="H2650">
        <v>46.144104512817499</v>
      </c>
      <c r="I2650">
        <v>57.514681700313602</v>
      </c>
      <c r="J2650">
        <v>9.3029737033385391</v>
      </c>
      <c r="K2650">
        <v>74.225353335800193</v>
      </c>
      <c r="L2650">
        <v>53.012009803885398</v>
      </c>
      <c r="M2650">
        <v>99.491883654266601</v>
      </c>
      <c r="N2650">
        <v>0.68411652871929796</v>
      </c>
      <c r="O2650">
        <v>0</v>
      </c>
      <c r="P2650">
        <v>1365.75919169239</v>
      </c>
      <c r="Q2650">
        <v>0.21998135638938601</v>
      </c>
    </row>
    <row r="2651" spans="1:17" hidden="1" x14ac:dyDescent="0.3">
      <c r="A2651" t="s">
        <v>5510</v>
      </c>
      <c r="B2651" t="s">
        <v>5511</v>
      </c>
      <c r="C2651" t="str">
        <f>IFERROR(VLOOKUP(Table1[[#This Row],[Ticker]],[1]!Table2[[Symbol]:[Industry]],2,FALSE),"-")</f>
        <v>-</v>
      </c>
      <c r="D2651" t="s">
        <v>573</v>
      </c>
      <c r="E2651">
        <v>155.03953150999999</v>
      </c>
      <c r="F2651">
        <v>63.86</v>
      </c>
      <c r="G2651">
        <v>115.549473618384</v>
      </c>
      <c r="H2651">
        <v>113.098643307995</v>
      </c>
      <c r="I2651">
        <v>91.653640543640904</v>
      </c>
      <c r="J2651">
        <v>32.276004515852399</v>
      </c>
      <c r="K2651">
        <v>33.485830734364903</v>
      </c>
      <c r="L2651">
        <v>28.3030466800538</v>
      </c>
      <c r="M2651">
        <v>96.421564102657499</v>
      </c>
      <c r="N2651">
        <v>2.82307667193662</v>
      </c>
      <c r="O2651">
        <v>0</v>
      </c>
      <c r="P2651">
        <v>227.48717948717899</v>
      </c>
      <c r="Q2651">
        <v>9.0755325756724001E-2</v>
      </c>
    </row>
    <row r="2652" spans="1:17" hidden="1" x14ac:dyDescent="0.3">
      <c r="A2652" t="s">
        <v>5512</v>
      </c>
      <c r="B2652" t="s">
        <v>5513</v>
      </c>
      <c r="C2652" t="str">
        <f>IFERROR(VLOOKUP(Table1[[#This Row],[Ticker]],[1]!Table2[[Symbol]:[Industry]],2,FALSE),"-")</f>
        <v>-</v>
      </c>
      <c r="D2652" t="s">
        <v>627</v>
      </c>
      <c r="E2652">
        <v>154.793496</v>
      </c>
      <c r="F2652">
        <v>294.14999999999998</v>
      </c>
      <c r="G2652">
        <v>-17.816340304384401</v>
      </c>
      <c r="H2652">
        <v>-3.9056887468452199</v>
      </c>
      <c r="I2652">
        <v>-25.675398786939599</v>
      </c>
      <c r="J2652">
        <v>-0.88490247521550203</v>
      </c>
      <c r="K2652">
        <v>298.23777071086403</v>
      </c>
      <c r="L2652">
        <v>295.31096098541201</v>
      </c>
      <c r="M2652">
        <v>43.9250329444397</v>
      </c>
      <c r="N2652">
        <v>0.356832296924812</v>
      </c>
      <c r="O2652">
        <v>21.3666496685364</v>
      </c>
      <c r="P2652">
        <v>17.028048537895302</v>
      </c>
      <c r="Q2652">
        <v>3.0462820407033998E-2</v>
      </c>
    </row>
    <row r="2653" spans="1:17" hidden="1" x14ac:dyDescent="0.3">
      <c r="A2653" t="s">
        <v>5514</v>
      </c>
      <c r="B2653" t="s">
        <v>5515</v>
      </c>
      <c r="C2653" t="str">
        <f>IFERROR(VLOOKUP(Table1[[#This Row],[Ticker]],[1]!Table2[[Symbol]:[Industry]],2,FALSE),"-")</f>
        <v>-</v>
      </c>
      <c r="D2653" t="s">
        <v>46</v>
      </c>
      <c r="E2653">
        <v>154.4653792</v>
      </c>
      <c r="F2653">
        <v>1.52</v>
      </c>
      <c r="G2653">
        <v>7.3253933508257596</v>
      </c>
      <c r="H2653">
        <v>-0.33414477571054702</v>
      </c>
      <c r="I2653">
        <v>-0.36767266318977199</v>
      </c>
      <c r="J2653">
        <v>-1.7008763127201401</v>
      </c>
      <c r="K2653">
        <v>1.4899722922988401</v>
      </c>
      <c r="L2653">
        <v>1.3120160628132</v>
      </c>
      <c r="M2653">
        <v>45.469940362725403</v>
      </c>
      <c r="N2653">
        <v>0.683774273766661</v>
      </c>
      <c r="O2653">
        <v>22.368421052631501</v>
      </c>
      <c r="P2653">
        <v>52</v>
      </c>
      <c r="Q2653">
        <v>0.16889183617089101</v>
      </c>
    </row>
    <row r="2654" spans="1:17" hidden="1" x14ac:dyDescent="0.3">
      <c r="A2654" t="s">
        <v>5516</v>
      </c>
      <c r="B2654" t="s">
        <v>5517</v>
      </c>
      <c r="C2654" t="str">
        <f>IFERROR(VLOOKUP(Table1[[#This Row],[Ticker]],[1]!Table2[[Symbol]:[Industry]],2,FALSE),"-")</f>
        <v>-</v>
      </c>
      <c r="D2654" t="s">
        <v>2643</v>
      </c>
      <c r="E2654">
        <v>154.190843</v>
      </c>
      <c r="F2654">
        <v>140.94999999999999</v>
      </c>
      <c r="G2654">
        <v>90.168464002999599</v>
      </c>
      <c r="H2654">
        <v>44.232989154368802</v>
      </c>
      <c r="I2654">
        <v>74.973068077550906</v>
      </c>
      <c r="J2654">
        <v>-7.7675106835061998</v>
      </c>
      <c r="K2654">
        <v>115.55818284972101</v>
      </c>
      <c r="L2654">
        <v>92.133542076250194</v>
      </c>
      <c r="M2654">
        <v>59.7300139320323</v>
      </c>
      <c r="N2654">
        <v>2.3857600685757601</v>
      </c>
      <c r="O2654">
        <v>9.6133380631429706</v>
      </c>
      <c r="P2654">
        <v>186.775178026449</v>
      </c>
      <c r="Q2654">
        <v>8.1601444607223003E-2</v>
      </c>
    </row>
    <row r="2655" spans="1:17" hidden="1" x14ac:dyDescent="0.3">
      <c r="A2655" t="s">
        <v>5518</v>
      </c>
      <c r="B2655" t="s">
        <v>5519</v>
      </c>
      <c r="C2655" t="str">
        <f>IFERROR(VLOOKUP(Table1[[#This Row],[Ticker]],[1]!Table2[[Symbol]:[Industry]],2,FALSE),"-")</f>
        <v>-</v>
      </c>
      <c r="D2655" t="s">
        <v>298</v>
      </c>
      <c r="E2655">
        <v>154.01015000000001</v>
      </c>
      <c r="F2655">
        <v>67.180000000000007</v>
      </c>
      <c r="G2655">
        <v>0.58364170622801104</v>
      </c>
      <c r="H2655">
        <v>7.9137046866550396</v>
      </c>
      <c r="I2655">
        <v>4.1188563893901797</v>
      </c>
      <c r="J2655">
        <v>-7.4317188662148901</v>
      </c>
      <c r="K2655">
        <v>60.360266567031402</v>
      </c>
      <c r="L2655">
        <v>55.220113265155</v>
      </c>
      <c r="M2655">
        <v>58.368246821247197</v>
      </c>
      <c r="N2655">
        <v>0.93906341013977301</v>
      </c>
      <c r="O2655">
        <v>10.002977076510801</v>
      </c>
      <c r="P2655">
        <v>52.266545784224803</v>
      </c>
      <c r="Q2655">
        <v>1.3756232610302E-2</v>
      </c>
    </row>
    <row r="2656" spans="1:17" hidden="1" x14ac:dyDescent="0.3">
      <c r="A2656" t="s">
        <v>5520</v>
      </c>
      <c r="B2656" t="s">
        <v>5521</v>
      </c>
      <c r="C2656" t="str">
        <f>IFERROR(VLOOKUP(Table1[[#This Row],[Ticker]],[1]!Table2[[Symbol]:[Industry]],2,FALSE),"-")</f>
        <v>-</v>
      </c>
      <c r="D2656" t="s">
        <v>127</v>
      </c>
      <c r="E2656">
        <v>153.90607595999899</v>
      </c>
      <c r="F2656">
        <v>77.739999999999995</v>
      </c>
      <c r="G2656">
        <v>7.2839123245544402</v>
      </c>
      <c r="H2656">
        <v>24.456177804934601</v>
      </c>
      <c r="I2656">
        <v>1.02800453893903</v>
      </c>
      <c r="J2656">
        <v>-6.1921000658141097</v>
      </c>
      <c r="K2656">
        <v>67.725464869497202</v>
      </c>
      <c r="L2656">
        <v>63.5447342261103</v>
      </c>
      <c r="M2656">
        <v>58.765637622374001</v>
      </c>
      <c r="N2656">
        <v>2.81458333359322</v>
      </c>
      <c r="O2656">
        <v>21.237458193979901</v>
      </c>
      <c r="P2656">
        <v>55.48</v>
      </c>
      <c r="Q2656">
        <v>0.13242198126729901</v>
      </c>
    </row>
    <row r="2657" spans="1:17" hidden="1" x14ac:dyDescent="0.3">
      <c r="A2657" t="s">
        <v>5522</v>
      </c>
      <c r="B2657" t="s">
        <v>5523</v>
      </c>
      <c r="C2657" t="str">
        <f>IFERROR(VLOOKUP(Table1[[#This Row],[Ticker]],[1]!Table2[[Symbol]:[Industry]],2,FALSE),"-")</f>
        <v>-</v>
      </c>
      <c r="D2657" t="s">
        <v>1406</v>
      </c>
      <c r="E2657">
        <v>152.96118749999999</v>
      </c>
      <c r="F2657">
        <v>97.35</v>
      </c>
      <c r="G2657">
        <v>-16.155463235806199</v>
      </c>
      <c r="H2657">
        <v>-6.2448480581392998</v>
      </c>
      <c r="I2657">
        <v>3.2785407143668799</v>
      </c>
      <c r="J2657">
        <v>-18.807460753845099</v>
      </c>
      <c r="M2657">
        <v>36.134206597300597</v>
      </c>
      <c r="O2657">
        <v>44.838212634822803</v>
      </c>
      <c r="P2657">
        <v>21.9924812030075</v>
      </c>
    </row>
    <row r="2658" spans="1:17" hidden="1" x14ac:dyDescent="0.3">
      <c r="A2658" t="s">
        <v>5524</v>
      </c>
      <c r="B2658" t="s">
        <v>5525</v>
      </c>
      <c r="C2658" t="str">
        <f>IFERROR(VLOOKUP(Table1[[#This Row],[Ticker]],[1]!Table2[[Symbol]:[Industry]],2,FALSE),"-")</f>
        <v>-</v>
      </c>
      <c r="D2658" t="s">
        <v>535</v>
      </c>
      <c r="E2658">
        <v>152.898908495</v>
      </c>
      <c r="F2658">
        <v>101.21</v>
      </c>
      <c r="G2658">
        <v>22.5886893046588</v>
      </c>
      <c r="H2658">
        <v>4.1712315683754602</v>
      </c>
      <c r="I2658">
        <v>13.5522347442176</v>
      </c>
      <c r="J2658">
        <v>4.2477693681732402</v>
      </c>
      <c r="K2658">
        <v>92.549050968497696</v>
      </c>
      <c r="L2658">
        <v>84.810266296668004</v>
      </c>
      <c r="M2658">
        <v>80.257328404948893</v>
      </c>
      <c r="N2658">
        <v>1.2131143509967499</v>
      </c>
      <c r="O2658">
        <v>8.3884991601620396</v>
      </c>
      <c r="P2658">
        <v>63.241935483870897</v>
      </c>
      <c r="Q2658">
        <v>3.7875587959717003E-2</v>
      </c>
    </row>
    <row r="2659" spans="1:17" hidden="1" x14ac:dyDescent="0.3">
      <c r="A2659" t="s">
        <v>5526</v>
      </c>
      <c r="B2659" t="s">
        <v>5527</v>
      </c>
      <c r="C2659" t="str">
        <f>IFERROR(VLOOKUP(Table1[[#This Row],[Ticker]],[1]!Table2[[Symbol]:[Industry]],2,FALSE),"-")</f>
        <v>-</v>
      </c>
      <c r="D2659" t="s">
        <v>21</v>
      </c>
      <c r="E2659">
        <v>152.80630260000001</v>
      </c>
      <c r="F2659">
        <v>41.75</v>
      </c>
      <c r="G2659">
        <v>33.020026502999599</v>
      </c>
      <c r="H2659">
        <v>-6.6046263770459799</v>
      </c>
      <c r="I2659">
        <v>-7.3175527051750704</v>
      </c>
      <c r="J2659">
        <v>-0.71480263796722798</v>
      </c>
      <c r="K2659">
        <v>41.668961773885201</v>
      </c>
      <c r="L2659">
        <v>37.778292237178498</v>
      </c>
      <c r="M2659">
        <v>42.884652692925499</v>
      </c>
      <c r="N2659">
        <v>0.64669335638264602</v>
      </c>
      <c r="O2659">
        <v>29.2215568862275</v>
      </c>
      <c r="P2659">
        <v>85.720640569395002</v>
      </c>
      <c r="Q2659">
        <v>6.7844515527037005E-2</v>
      </c>
    </row>
    <row r="2660" spans="1:17" hidden="1" x14ac:dyDescent="0.3">
      <c r="A2660" t="s">
        <v>5528</v>
      </c>
      <c r="B2660" t="s">
        <v>5529</v>
      </c>
      <c r="C2660" t="str">
        <f>IFERROR(VLOOKUP(Table1[[#This Row],[Ticker]],[1]!Table2[[Symbol]:[Industry]],2,FALSE),"-")</f>
        <v>-</v>
      </c>
      <c r="D2660" t="s">
        <v>627</v>
      </c>
      <c r="E2660">
        <v>152.768889</v>
      </c>
      <c r="F2660">
        <v>1.94</v>
      </c>
      <c r="G2660">
        <v>-81.917643470811697</v>
      </c>
      <c r="H2660">
        <v>25.100661032979499</v>
      </c>
      <c r="I2660">
        <v>-29.273990745978399</v>
      </c>
      <c r="J2660">
        <v>15.4053272321626</v>
      </c>
      <c r="K2660">
        <v>1.6500679503772899</v>
      </c>
      <c r="L2660">
        <v>2.15330227389506</v>
      </c>
      <c r="M2660">
        <v>69.621852727978705</v>
      </c>
      <c r="N2660">
        <v>0.92300772917924701</v>
      </c>
      <c r="O2660">
        <v>124.76235105101</v>
      </c>
      <c r="P2660">
        <v>51.7626739815097</v>
      </c>
      <c r="Q2660">
        <v>-4.1827461129584999E-2</v>
      </c>
    </row>
    <row r="2661" spans="1:17" hidden="1" x14ac:dyDescent="0.3">
      <c r="A2661" t="s">
        <v>5530</v>
      </c>
      <c r="B2661" t="s">
        <v>5531</v>
      </c>
      <c r="C2661" t="str">
        <f>IFERROR(VLOOKUP(Table1[[#This Row],[Ticker]],[1]!Table2[[Symbol]:[Industry]],2,FALSE),"-")</f>
        <v>-</v>
      </c>
      <c r="D2661" t="s">
        <v>54</v>
      </c>
      <c r="E2661">
        <v>152.65181866500001</v>
      </c>
      <c r="F2661">
        <v>237.15</v>
      </c>
      <c r="G2661">
        <v>132.73329113065901</v>
      </c>
      <c r="H2661">
        <v>32.591160216430701</v>
      </c>
      <c r="I2661">
        <v>128.93079961569799</v>
      </c>
      <c r="J2661">
        <v>9.2745186719520891</v>
      </c>
      <c r="K2661">
        <v>174.35386636301399</v>
      </c>
      <c r="L2661">
        <v>126.508992298614</v>
      </c>
      <c r="M2661">
        <v>93.075107494339704</v>
      </c>
      <c r="N2661">
        <v>0.57890029556157896</v>
      </c>
      <c r="O2661">
        <v>0</v>
      </c>
      <c r="P2661">
        <v>218.32214765100599</v>
      </c>
      <c r="Q2661">
        <v>4.8161260483751002E-2</v>
      </c>
    </row>
    <row r="2662" spans="1:17" hidden="1" x14ac:dyDescent="0.3">
      <c r="A2662" t="s">
        <v>5532</v>
      </c>
      <c r="B2662" t="s">
        <v>5533</v>
      </c>
      <c r="C2662" t="str">
        <f>IFERROR(VLOOKUP(Table1[[#This Row],[Ticker]],[1]!Table2[[Symbol]:[Industry]],2,FALSE),"-")</f>
        <v>-</v>
      </c>
      <c r="D2662" t="s">
        <v>21</v>
      </c>
      <c r="E2662">
        <v>152.4425</v>
      </c>
      <c r="F2662">
        <v>108.5</v>
      </c>
      <c r="G2662">
        <v>83.642972201738999</v>
      </c>
      <c r="H2662">
        <v>-6.1731374186081096</v>
      </c>
      <c r="I2662">
        <v>-4.2428303860428702</v>
      </c>
      <c r="J2662">
        <v>-5.5619193399226399</v>
      </c>
      <c r="K2662">
        <v>109.39224690717499</v>
      </c>
      <c r="L2662">
        <v>95.552365946020601</v>
      </c>
      <c r="M2662">
        <v>40.377581102953599</v>
      </c>
      <c r="N2662">
        <v>0.56878983673858696</v>
      </c>
      <c r="O2662">
        <v>19.714285714285701</v>
      </c>
      <c r="P2662">
        <v>133.836206896551</v>
      </c>
      <c r="Q2662">
        <v>8.0854111620026994E-2</v>
      </c>
    </row>
    <row r="2663" spans="1:17" hidden="1" x14ac:dyDescent="0.3">
      <c r="A2663" t="s">
        <v>5534</v>
      </c>
      <c r="B2663" t="s">
        <v>5535</v>
      </c>
      <c r="C2663" t="str">
        <f>IFERROR(VLOOKUP(Table1[[#This Row],[Ticker]],[1]!Table2[[Symbol]:[Industry]],2,FALSE),"-")</f>
        <v>-</v>
      </c>
      <c r="D2663" t="s">
        <v>357</v>
      </c>
      <c r="E2663">
        <v>152.34554037500001</v>
      </c>
      <c r="F2663">
        <v>132.65</v>
      </c>
      <c r="G2663">
        <v>-10.020662128222</v>
      </c>
      <c r="H2663">
        <v>7.35847052687543</v>
      </c>
      <c r="I2663">
        <v>-30.0540152557823</v>
      </c>
      <c r="J2663">
        <v>-1.07194549511008</v>
      </c>
      <c r="K2663">
        <v>146.33571695919099</v>
      </c>
      <c r="L2663">
        <v>151.57474724214401</v>
      </c>
      <c r="M2663">
        <v>39.175226730282603</v>
      </c>
      <c r="N2663">
        <v>0.93129770992366401</v>
      </c>
      <c r="O2663">
        <v>69.619298906897797</v>
      </c>
      <c r="P2663">
        <v>59.396779620283603</v>
      </c>
      <c r="Q2663">
        <v>8.9763958732236998E-2</v>
      </c>
    </row>
    <row r="2664" spans="1:17" hidden="1" x14ac:dyDescent="0.3">
      <c r="A2664" t="s">
        <v>5536</v>
      </c>
      <c r="B2664" t="s">
        <v>5537</v>
      </c>
      <c r="C2664" t="str">
        <f>IFERROR(VLOOKUP(Table1[[#This Row],[Ticker]],[1]!Table2[[Symbol]:[Industry]],2,FALSE),"-")</f>
        <v>-</v>
      </c>
      <c r="D2664" t="s">
        <v>257</v>
      </c>
      <c r="E2664">
        <v>152.024</v>
      </c>
      <c r="F2664">
        <v>153.25</v>
      </c>
      <c r="G2664">
        <v>-31.5761937733499</v>
      </c>
      <c r="H2664">
        <v>9.4496953797728604</v>
      </c>
      <c r="I2664">
        <v>-18.419858099705799</v>
      </c>
      <c r="J2664">
        <v>-1.36702746232318</v>
      </c>
      <c r="K2664">
        <v>138.66462538598799</v>
      </c>
      <c r="L2664">
        <v>139.995329971898</v>
      </c>
      <c r="M2664">
        <v>71.002467171183199</v>
      </c>
      <c r="N2664">
        <v>1.51615606817024</v>
      </c>
      <c r="O2664">
        <v>26.590538336052202</v>
      </c>
      <c r="P2664">
        <v>39.318181818181799</v>
      </c>
      <c r="Q2664">
        <v>0.102036260997644</v>
      </c>
    </row>
    <row r="2665" spans="1:17" hidden="1" x14ac:dyDescent="0.3">
      <c r="A2665" t="s">
        <v>5538</v>
      </c>
      <c r="B2665" t="s">
        <v>5539</v>
      </c>
      <c r="C2665" t="str">
        <f>IFERROR(VLOOKUP(Table1[[#This Row],[Ticker]],[1]!Table2[[Symbol]:[Industry]],2,FALSE),"-")</f>
        <v>-</v>
      </c>
      <c r="D2665" t="s">
        <v>40</v>
      </c>
      <c r="E2665">
        <v>151.97413750000001</v>
      </c>
      <c r="F2665">
        <v>574.29999999999995</v>
      </c>
      <c r="G2665">
        <v>42.785857249801701</v>
      </c>
      <c r="H2665">
        <v>32.295588744626002</v>
      </c>
      <c r="I2665">
        <v>27.438219037091301</v>
      </c>
      <c r="J2665">
        <v>4.5689419566100202</v>
      </c>
      <c r="K2665">
        <v>494.43302502884899</v>
      </c>
      <c r="L2665">
        <v>417.94489408632001</v>
      </c>
      <c r="M2665">
        <v>58.436525810675199</v>
      </c>
      <c r="N2665">
        <v>1.1100495837767801</v>
      </c>
      <c r="O2665">
        <v>7.7833884729235603</v>
      </c>
      <c r="P2665">
        <v>90.071156710243201</v>
      </c>
      <c r="Q2665">
        <v>0.11197590149426601</v>
      </c>
    </row>
    <row r="2666" spans="1:17" hidden="1" x14ac:dyDescent="0.3">
      <c r="A2666" t="s">
        <v>5540</v>
      </c>
      <c r="B2666" t="s">
        <v>5541</v>
      </c>
      <c r="C2666" t="str">
        <f>IFERROR(VLOOKUP(Table1[[#This Row],[Ticker]],[1]!Table2[[Symbol]:[Industry]],2,FALSE),"-")</f>
        <v>-</v>
      </c>
      <c r="E2666">
        <v>151.44399000000001</v>
      </c>
      <c r="F2666">
        <v>153</v>
      </c>
      <c r="G2666">
        <v>141.59602082118101</v>
      </c>
      <c r="H2666">
        <v>-13.743617085984599</v>
      </c>
      <c r="I2666">
        <v>-37.553661017241197</v>
      </c>
      <c r="J2666">
        <v>-8.2537636769282603</v>
      </c>
      <c r="K2666">
        <v>154.52454360876601</v>
      </c>
      <c r="L2666">
        <v>137.79827346787499</v>
      </c>
      <c r="M2666">
        <v>54.378583421433603</v>
      </c>
      <c r="N2666">
        <v>1.02688029761139</v>
      </c>
      <c r="O2666">
        <v>52.352941176470502</v>
      </c>
      <c r="P2666">
        <v>171.66193181818099</v>
      </c>
      <c r="Q2666">
        <v>0.19914648890157499</v>
      </c>
    </row>
    <row r="2667" spans="1:17" hidden="1" x14ac:dyDescent="0.3">
      <c r="A2667" t="s">
        <v>5542</v>
      </c>
      <c r="B2667" t="s">
        <v>5543</v>
      </c>
      <c r="C2667" t="str">
        <f>IFERROR(VLOOKUP(Table1[[#This Row],[Ticker]],[1]!Table2[[Symbol]:[Industry]],2,FALSE),"-")</f>
        <v>-</v>
      </c>
      <c r="D2667" t="s">
        <v>127</v>
      </c>
      <c r="E2667">
        <v>151.27075149999999</v>
      </c>
      <c r="F2667">
        <v>3.8</v>
      </c>
      <c r="G2667">
        <v>35.8729536318206</v>
      </c>
      <c r="H2667">
        <v>-2.7759577606023398</v>
      </c>
      <c r="I2667">
        <v>4.6867935677470403</v>
      </c>
      <c r="J2667">
        <v>0.47844210178914398</v>
      </c>
      <c r="K2667">
        <v>3.7747142412056802</v>
      </c>
      <c r="L2667">
        <v>3.4569781356079301</v>
      </c>
      <c r="M2667">
        <v>55.006178239529604</v>
      </c>
      <c r="N2667">
        <v>0.84674195759538695</v>
      </c>
      <c r="O2667">
        <v>39.210526315789402</v>
      </c>
      <c r="P2667">
        <v>96.891191709844506</v>
      </c>
      <c r="Q2667">
        <v>9.4945180735851994E-2</v>
      </c>
    </row>
    <row r="2668" spans="1:17" hidden="1" x14ac:dyDescent="0.3">
      <c r="A2668" t="s">
        <v>5544</v>
      </c>
      <c r="B2668" t="s">
        <v>5545</v>
      </c>
      <c r="C2668" t="str">
        <f>IFERROR(VLOOKUP(Table1[[#This Row],[Ticker]],[1]!Table2[[Symbol]:[Industry]],2,FALSE),"-")</f>
        <v>-</v>
      </c>
      <c r="D2668" t="s">
        <v>138</v>
      </c>
      <c r="E2668">
        <v>151.266085836</v>
      </c>
      <c r="F2668">
        <v>9.61</v>
      </c>
      <c r="G2668">
        <v>-28.372789303878601</v>
      </c>
      <c r="H2668">
        <v>-0.82632967760611997</v>
      </c>
      <c r="I2668">
        <v>-21.870217862417402</v>
      </c>
      <c r="J2668">
        <v>-2.6719454951100801</v>
      </c>
      <c r="K2668">
        <v>9.9156341023311292</v>
      </c>
      <c r="L2668">
        <v>10.6976586654307</v>
      </c>
      <c r="M2668">
        <v>34.930627205130797</v>
      </c>
      <c r="N2668">
        <v>0.71706006439381897</v>
      </c>
      <c r="O2668">
        <v>56.607700312174799</v>
      </c>
      <c r="P2668">
        <v>18.6419753086419</v>
      </c>
      <c r="Q2668">
        <v>3.2125715714315002E-2</v>
      </c>
    </row>
    <row r="2669" spans="1:17" hidden="1" x14ac:dyDescent="0.3">
      <c r="A2669" t="s">
        <v>5546</v>
      </c>
      <c r="B2669" t="s">
        <v>5547</v>
      </c>
      <c r="C2669" t="str">
        <f>IFERROR(VLOOKUP(Table1[[#This Row],[Ticker]],[1]!Table2[[Symbol]:[Industry]],2,FALSE),"-")</f>
        <v>-</v>
      </c>
      <c r="E2669">
        <v>150.92495</v>
      </c>
      <c r="F2669">
        <v>46.51</v>
      </c>
      <c r="G2669">
        <v>1612.5343138062899</v>
      </c>
      <c r="H2669">
        <v>60.558437770033002</v>
      </c>
      <c r="I2669">
        <v>242.48490096508101</v>
      </c>
      <c r="J2669">
        <v>8.9401172310660293</v>
      </c>
      <c r="K2669">
        <v>34.089509083398603</v>
      </c>
      <c r="L2669">
        <v>21.842448494917399</v>
      </c>
      <c r="M2669">
        <v>99.297268694942801</v>
      </c>
      <c r="N2669">
        <v>0.80821295396088899</v>
      </c>
      <c r="O2669">
        <v>0</v>
      </c>
      <c r="P2669">
        <v>1727.50491159135</v>
      </c>
      <c r="Q2669">
        <v>0.23068983157013101</v>
      </c>
    </row>
    <row r="2670" spans="1:17" hidden="1" x14ac:dyDescent="0.3">
      <c r="A2670" t="s">
        <v>5548</v>
      </c>
      <c r="B2670" t="s">
        <v>5549</v>
      </c>
      <c r="C2670" t="str">
        <f>IFERROR(VLOOKUP(Table1[[#This Row],[Ticker]],[1]!Table2[[Symbol]:[Industry]],2,FALSE),"-")</f>
        <v>-</v>
      </c>
      <c r="E2670">
        <v>150.80000000000001</v>
      </c>
      <c r="F2670">
        <v>23.2</v>
      </c>
      <c r="G2670">
        <v>73.979823391742002</v>
      </c>
      <c r="H2670">
        <v>-6.5424628293517504</v>
      </c>
      <c r="I2670">
        <v>11.5700621730957</v>
      </c>
      <c r="J2670">
        <v>-10.5268954394927</v>
      </c>
      <c r="K2670">
        <v>23.0007532948832</v>
      </c>
      <c r="L2670">
        <v>19.715360530400101</v>
      </c>
      <c r="M2670">
        <v>21.517026459177899</v>
      </c>
      <c r="N2670">
        <v>9.7474189373596698E-2</v>
      </c>
      <c r="O2670">
        <v>23.362068965517199</v>
      </c>
      <c r="P2670">
        <v>128.121927236971</v>
      </c>
      <c r="Q2670">
        <v>8.9556921818619004E-2</v>
      </c>
    </row>
    <row r="2671" spans="1:17" hidden="1" x14ac:dyDescent="0.3">
      <c r="A2671" t="s">
        <v>5550</v>
      </c>
      <c r="B2671" t="s">
        <v>5551</v>
      </c>
      <c r="C2671" t="str">
        <f>IFERROR(VLOOKUP(Table1[[#This Row],[Ticker]],[1]!Table2[[Symbol]:[Industry]],2,FALSE),"-")</f>
        <v>-</v>
      </c>
      <c r="D2671" t="s">
        <v>2256</v>
      </c>
      <c r="E2671">
        <v>150.48400000000001</v>
      </c>
      <c r="F2671">
        <v>110.65</v>
      </c>
      <c r="G2671">
        <v>-0.65070631863773398</v>
      </c>
      <c r="H2671">
        <v>25.008149131099401</v>
      </c>
      <c r="I2671">
        <v>16.4549394225802</v>
      </c>
      <c r="J2671">
        <v>8.0232926001280092</v>
      </c>
      <c r="K2671">
        <v>90.689594567227402</v>
      </c>
      <c r="M2671">
        <v>57.887380956504103</v>
      </c>
      <c r="N2671">
        <v>2.1675579322638101</v>
      </c>
      <c r="O2671">
        <v>22.006326253953901</v>
      </c>
      <c r="P2671">
        <v>75.634920634920604</v>
      </c>
    </row>
    <row r="2672" spans="1:17" hidden="1" x14ac:dyDescent="0.3">
      <c r="A2672" t="s">
        <v>5552</v>
      </c>
      <c r="B2672" t="s">
        <v>5553</v>
      </c>
      <c r="C2672" t="str">
        <f>IFERROR(VLOOKUP(Table1[[#This Row],[Ticker]],[1]!Table2[[Symbol]:[Industry]],2,FALSE),"-")</f>
        <v>-</v>
      </c>
      <c r="D2672" t="s">
        <v>405</v>
      </c>
      <c r="E2672">
        <v>150.22524899999999</v>
      </c>
      <c r="F2672">
        <v>217.5</v>
      </c>
      <c r="G2672">
        <v>126.540979045472</v>
      </c>
      <c r="H2672">
        <v>5.9393265772022996</v>
      </c>
      <c r="I2672">
        <v>49.353167580038502</v>
      </c>
      <c r="J2672">
        <v>-0.37750105066563699</v>
      </c>
      <c r="K2672">
        <v>204.92558247552401</v>
      </c>
      <c r="L2672">
        <v>175.40325706809799</v>
      </c>
      <c r="M2672">
        <v>75.567614809240396</v>
      </c>
      <c r="N2672">
        <v>1.87737235814849</v>
      </c>
      <c r="O2672">
        <v>27.931034482758601</v>
      </c>
      <c r="P2672">
        <v>226.92018638208299</v>
      </c>
      <c r="Q2672">
        <v>7.0012669531642993E-2</v>
      </c>
    </row>
    <row r="2673" spans="1:17" hidden="1" x14ac:dyDescent="0.3">
      <c r="A2673" t="s">
        <v>5554</v>
      </c>
      <c r="B2673" t="s">
        <v>5555</v>
      </c>
      <c r="C2673" t="str">
        <f>IFERROR(VLOOKUP(Table1[[#This Row],[Ticker]],[1]!Table2[[Symbol]:[Industry]],2,FALSE),"-")</f>
        <v>-</v>
      </c>
      <c r="D2673" t="s">
        <v>195</v>
      </c>
      <c r="E2673">
        <v>150.17148331800001</v>
      </c>
      <c r="F2673">
        <v>63.78</v>
      </c>
      <c r="G2673">
        <v>-43.112945761826403</v>
      </c>
      <c r="H2673">
        <v>8.9572621096242404</v>
      </c>
      <c r="I2673">
        <v>-23.519794073619899</v>
      </c>
      <c r="J2673">
        <v>-7.5973692239236197</v>
      </c>
      <c r="K2673">
        <v>60.6245505305492</v>
      </c>
      <c r="L2673">
        <v>63.823429232501397</v>
      </c>
      <c r="M2673">
        <v>48.656785720498</v>
      </c>
      <c r="N2673">
        <v>2.1288849499312299</v>
      </c>
      <c r="O2673">
        <v>49.576669802445899</v>
      </c>
      <c r="P2673">
        <v>25.058823529411701</v>
      </c>
      <c r="Q2673">
        <v>-1.2047252367069999E-3</v>
      </c>
    </row>
    <row r="2674" spans="1:17" hidden="1" x14ac:dyDescent="0.3">
      <c r="A2674" t="s">
        <v>5556</v>
      </c>
      <c r="B2674" t="s">
        <v>5557</v>
      </c>
      <c r="C2674" t="str">
        <f>IFERROR(VLOOKUP(Table1[[#This Row],[Ticker]],[1]!Table2[[Symbol]:[Industry]],2,FALSE),"-")</f>
        <v>-</v>
      </c>
      <c r="D2674" t="s">
        <v>3576</v>
      </c>
      <c r="E2674">
        <v>150.042</v>
      </c>
      <c r="F2674">
        <v>14.71</v>
      </c>
      <c r="G2674">
        <v>234.49418813558901</v>
      </c>
      <c r="H2674">
        <v>-11.8479418996903</v>
      </c>
      <c r="I2674">
        <v>-25.712341175117999</v>
      </c>
      <c r="J2674">
        <v>-10.5411855433609</v>
      </c>
      <c r="K2674">
        <v>15.525461751159799</v>
      </c>
      <c r="L2674">
        <v>13.5521769528098</v>
      </c>
      <c r="M2674">
        <v>33.6483184008788</v>
      </c>
      <c r="N2674">
        <v>0.318190229376489</v>
      </c>
      <c r="O2674">
        <v>51.121685927940099</v>
      </c>
      <c r="P2674">
        <v>308.04438280166403</v>
      </c>
    </row>
    <row r="2675" spans="1:17" hidden="1" x14ac:dyDescent="0.3">
      <c r="A2675" t="s">
        <v>5558</v>
      </c>
      <c r="B2675" t="s">
        <v>5559</v>
      </c>
      <c r="C2675" t="str">
        <f>IFERROR(VLOOKUP(Table1[[#This Row],[Ticker]],[1]!Table2[[Symbol]:[Industry]],2,FALSE),"-")</f>
        <v>-</v>
      </c>
      <c r="D2675" t="s">
        <v>5560</v>
      </c>
      <c r="E2675">
        <v>150.00393099999999</v>
      </c>
      <c r="F2675">
        <v>125.95</v>
      </c>
      <c r="G2675">
        <v>-56.410940236766301</v>
      </c>
      <c r="H2675">
        <v>45.496899048378197</v>
      </c>
      <c r="I2675">
        <v>-3.1520699637160998</v>
      </c>
      <c r="J2675">
        <v>24.231084807920201</v>
      </c>
      <c r="K2675">
        <v>94.186811504035106</v>
      </c>
      <c r="M2675">
        <v>66.888183474111898</v>
      </c>
      <c r="N2675">
        <v>3.6484257206208399</v>
      </c>
      <c r="O2675">
        <v>46.883684001587902</v>
      </c>
      <c r="P2675">
        <v>65.723684210526301</v>
      </c>
    </row>
    <row r="2676" spans="1:17" hidden="1" x14ac:dyDescent="0.3">
      <c r="A2676" t="s">
        <v>5561</v>
      </c>
      <c r="B2676" t="s">
        <v>5562</v>
      </c>
      <c r="C2676" t="str">
        <f>IFERROR(VLOOKUP(Table1[[#This Row],[Ticker]],[1]!Table2[[Symbol]:[Industry]],2,FALSE),"-")</f>
        <v>-</v>
      </c>
      <c r="D2676" t="s">
        <v>750</v>
      </c>
      <c r="E2676">
        <v>149.90366104500001</v>
      </c>
      <c r="F2676">
        <v>78.23</v>
      </c>
      <c r="G2676">
        <v>1318.6377927067001</v>
      </c>
      <c r="H2676">
        <v>-4.2629841284058596</v>
      </c>
      <c r="I2676">
        <v>96.996793252000799</v>
      </c>
      <c r="J2676">
        <v>8.4994830763184908</v>
      </c>
      <c r="K2676">
        <v>72.268509995338107</v>
      </c>
      <c r="L2676">
        <v>52.610083917172403</v>
      </c>
      <c r="M2676">
        <v>76.599761917161203</v>
      </c>
      <c r="N2676">
        <v>0.444371036263912</v>
      </c>
      <c r="O2676">
        <v>13.690400102262499</v>
      </c>
      <c r="P2676">
        <v>1348.7037037037001</v>
      </c>
      <c r="Q2676">
        <v>0.35525534117948199</v>
      </c>
    </row>
    <row r="2677" spans="1:17" hidden="1" x14ac:dyDescent="0.3">
      <c r="A2677" t="s">
        <v>5563</v>
      </c>
      <c r="B2677" t="s">
        <v>5564</v>
      </c>
      <c r="C2677" t="str">
        <f>IFERROR(VLOOKUP(Table1[[#This Row],[Ticker]],[1]!Table2[[Symbol]:[Industry]],2,FALSE),"-")</f>
        <v>-</v>
      </c>
      <c r="D2677" t="s">
        <v>257</v>
      </c>
      <c r="E2677">
        <v>149.75250610000001</v>
      </c>
      <c r="F2677">
        <v>414.65</v>
      </c>
      <c r="G2677">
        <v>-6.5662832978193704</v>
      </c>
      <c r="H2677">
        <v>12.400739153460499</v>
      </c>
      <c r="I2677">
        <v>2.9284994172193</v>
      </c>
      <c r="J2677">
        <v>1.9583575351929501</v>
      </c>
      <c r="K2677">
        <v>381.61387417503403</v>
      </c>
      <c r="L2677">
        <v>362.02404328065802</v>
      </c>
      <c r="M2677">
        <v>75.572728312873906</v>
      </c>
      <c r="N2677">
        <v>1.34232295688049</v>
      </c>
      <c r="O2677">
        <v>7.29530929699746</v>
      </c>
      <c r="P2677">
        <v>47.300177619893397</v>
      </c>
      <c r="Q2677">
        <v>4.6342957661982001E-2</v>
      </c>
    </row>
    <row r="2678" spans="1:17" hidden="1" x14ac:dyDescent="0.3">
      <c r="A2678" t="s">
        <v>5565</v>
      </c>
      <c r="B2678" t="s">
        <v>5566</v>
      </c>
      <c r="C2678" t="str">
        <f>IFERROR(VLOOKUP(Table1[[#This Row],[Ticker]],[1]!Table2[[Symbol]:[Industry]],2,FALSE),"-")</f>
        <v>-</v>
      </c>
      <c r="D2678" t="s">
        <v>627</v>
      </c>
      <c r="E2678">
        <v>149.715</v>
      </c>
      <c r="F2678">
        <v>221.8</v>
      </c>
      <c r="G2678">
        <v>1.02155945217227</v>
      </c>
      <c r="H2678">
        <v>-9.7804914648036796</v>
      </c>
      <c r="I2678">
        <v>14.5843005866558</v>
      </c>
      <c r="J2678">
        <v>-5.8845519687046304</v>
      </c>
      <c r="K2678">
        <v>218.41684244610099</v>
      </c>
      <c r="L2678">
        <v>194.320818816887</v>
      </c>
      <c r="M2678">
        <v>39.927771029694199</v>
      </c>
      <c r="N2678">
        <v>0.34499189364947602</v>
      </c>
      <c r="O2678">
        <v>19.386834986474302</v>
      </c>
      <c r="P2678">
        <v>49.8142519419115</v>
      </c>
      <c r="Q2678">
        <v>1.1668146428047E-2</v>
      </c>
    </row>
    <row r="2679" spans="1:17" hidden="1" x14ac:dyDescent="0.3">
      <c r="A2679" t="s">
        <v>5567</v>
      </c>
      <c r="B2679" t="s">
        <v>5568</v>
      </c>
      <c r="C2679" t="str">
        <f>IFERROR(VLOOKUP(Table1[[#This Row],[Ticker]],[1]!Table2[[Symbol]:[Industry]],2,FALSE),"-")</f>
        <v>-</v>
      </c>
      <c r="D2679" t="s">
        <v>517</v>
      </c>
      <c r="E2679">
        <v>149.45147090999899</v>
      </c>
      <c r="F2679">
        <v>148.05000000000001</v>
      </c>
      <c r="G2679">
        <v>33.267422336332999</v>
      </c>
      <c r="H2679">
        <v>14.106677973530701</v>
      </c>
      <c r="I2679">
        <v>44.0386742988306</v>
      </c>
      <c r="J2679">
        <v>3.30305450488992</v>
      </c>
      <c r="K2679">
        <v>128.55730365019599</v>
      </c>
      <c r="L2679">
        <v>105.729278595496</v>
      </c>
      <c r="M2679">
        <v>70.773750574597599</v>
      </c>
      <c r="N2679">
        <v>1.4598950206221</v>
      </c>
      <c r="O2679">
        <v>4.0189125295508203</v>
      </c>
      <c r="P2679">
        <v>66.348314606741496</v>
      </c>
    </row>
    <row r="2680" spans="1:17" hidden="1" x14ac:dyDescent="0.3">
      <c r="A2680" t="s">
        <v>5569</v>
      </c>
      <c r="B2680" t="s">
        <v>5570</v>
      </c>
      <c r="C2680" t="str">
        <f>IFERROR(VLOOKUP(Table1[[#This Row],[Ticker]],[1]!Table2[[Symbol]:[Industry]],2,FALSE),"-")</f>
        <v>-</v>
      </c>
      <c r="D2680" t="s">
        <v>474</v>
      </c>
      <c r="E2680">
        <v>149.39899</v>
      </c>
      <c r="F2680">
        <v>90.49</v>
      </c>
      <c r="G2680">
        <v>286.17143950897901</v>
      </c>
      <c r="H2680">
        <v>97.707169497173197</v>
      </c>
      <c r="I2680">
        <v>121.895691141829</v>
      </c>
      <c r="J2680">
        <v>20.442223403804299</v>
      </c>
      <c r="K2680">
        <v>54.2250737166245</v>
      </c>
      <c r="L2680">
        <v>40.761059132813898</v>
      </c>
      <c r="M2680">
        <v>96.563345571099703</v>
      </c>
      <c r="N2680">
        <v>0.32733518083556901</v>
      </c>
      <c r="O2680">
        <v>0</v>
      </c>
      <c r="P2680">
        <v>366.20298815043702</v>
      </c>
      <c r="Q2680">
        <v>0.279672860306311</v>
      </c>
    </row>
    <row r="2681" spans="1:17" hidden="1" x14ac:dyDescent="0.3">
      <c r="A2681" t="s">
        <v>5571</v>
      </c>
      <c r="B2681" t="s">
        <v>5572</v>
      </c>
      <c r="C2681" t="str">
        <f>IFERROR(VLOOKUP(Table1[[#This Row],[Ticker]],[1]!Table2[[Symbol]:[Industry]],2,FALSE),"-")</f>
        <v>-</v>
      </c>
      <c r="D2681" t="s">
        <v>627</v>
      </c>
      <c r="E2681">
        <v>149.384895</v>
      </c>
      <c r="F2681">
        <v>165</v>
      </c>
      <c r="G2681">
        <v>142.886942601014</v>
      </c>
      <c r="H2681">
        <v>-6.3626792944992596</v>
      </c>
      <c r="I2681">
        <v>-1.28513835222905</v>
      </c>
      <c r="J2681">
        <v>-5.5867505376196203</v>
      </c>
      <c r="K2681">
        <v>149.774364017046</v>
      </c>
      <c r="L2681">
        <v>118.84672050082</v>
      </c>
      <c r="M2681">
        <v>47.096932724698398</v>
      </c>
      <c r="N2681">
        <v>0.42641461352237298</v>
      </c>
      <c r="O2681">
        <v>13.818181818181801</v>
      </c>
      <c r="P2681">
        <v>194.32750624331001</v>
      </c>
      <c r="Q2681">
        <v>0.168904598651512</v>
      </c>
    </row>
    <row r="2682" spans="1:17" hidden="1" x14ac:dyDescent="0.3">
      <c r="A2682" t="s">
        <v>5573</v>
      </c>
      <c r="B2682" t="s">
        <v>5574</v>
      </c>
      <c r="C2682" t="str">
        <f>IFERROR(VLOOKUP(Table1[[#This Row],[Ticker]],[1]!Table2[[Symbol]:[Industry]],2,FALSE),"-")</f>
        <v>-</v>
      </c>
      <c r="D2682" t="s">
        <v>535</v>
      </c>
      <c r="E2682">
        <v>149.29124999999999</v>
      </c>
      <c r="F2682">
        <v>145.65</v>
      </c>
      <c r="G2682">
        <v>176.24323726798301</v>
      </c>
      <c r="H2682">
        <v>-12.9935697701387</v>
      </c>
      <c r="I2682">
        <v>9.12690993281781</v>
      </c>
      <c r="J2682">
        <v>-10.6001037903916</v>
      </c>
      <c r="K2682">
        <v>154.477738260699</v>
      </c>
      <c r="L2682">
        <v>119.368193313533</v>
      </c>
      <c r="M2682">
        <v>18.7090671627743</v>
      </c>
      <c r="N2682">
        <v>0.124413896152409</v>
      </c>
      <c r="O2682">
        <v>36.6289049090284</v>
      </c>
      <c r="P2682">
        <v>215.94360086767799</v>
      </c>
      <c r="Q2682">
        <v>0.14789364497254001</v>
      </c>
    </row>
    <row r="2683" spans="1:17" hidden="1" x14ac:dyDescent="0.3">
      <c r="A2683" t="s">
        <v>5575</v>
      </c>
      <c r="B2683" t="s">
        <v>5576</v>
      </c>
      <c r="C2683" t="str">
        <f>IFERROR(VLOOKUP(Table1[[#This Row],[Ticker]],[1]!Table2[[Symbol]:[Industry]],2,FALSE),"-")</f>
        <v>-</v>
      </c>
      <c r="D2683" t="s">
        <v>1199</v>
      </c>
      <c r="E2683">
        <v>149.23755</v>
      </c>
      <c r="F2683">
        <v>115.5</v>
      </c>
      <c r="G2683">
        <v>-21.7169428919346</v>
      </c>
      <c r="H2683">
        <v>0.93757856052891697</v>
      </c>
      <c r="I2683">
        <v>-18.171590655864399</v>
      </c>
      <c r="J2683">
        <v>8.6598552711734396</v>
      </c>
      <c r="K2683">
        <v>112.133065168998</v>
      </c>
      <c r="L2683">
        <v>116.59171777861199</v>
      </c>
      <c r="M2683">
        <v>76.282498339413294</v>
      </c>
      <c r="N2683">
        <v>1.1867808814408201</v>
      </c>
      <c r="O2683">
        <v>44.891774891774801</v>
      </c>
      <c r="P2683">
        <v>27.413127413127398</v>
      </c>
      <c r="Q2683">
        <v>-2.4263597086104999E-2</v>
      </c>
    </row>
    <row r="2684" spans="1:17" hidden="1" x14ac:dyDescent="0.3">
      <c r="A2684" t="s">
        <v>5577</v>
      </c>
      <c r="B2684" t="s">
        <v>5578</v>
      </c>
      <c r="C2684" t="str">
        <f>IFERROR(VLOOKUP(Table1[[#This Row],[Ticker]],[1]!Table2[[Symbol]:[Industry]],2,FALSE),"-")</f>
        <v>-</v>
      </c>
      <c r="D2684" t="s">
        <v>2943</v>
      </c>
      <c r="E2684">
        <v>148.99649160000001</v>
      </c>
      <c r="F2684">
        <v>213.95</v>
      </c>
      <c r="G2684">
        <v>73.890237716059701</v>
      </c>
      <c r="H2684">
        <v>2.8977658220262201</v>
      </c>
      <c r="I2684">
        <v>6.2983746550314503</v>
      </c>
      <c r="J2684">
        <v>2.9597319706926499</v>
      </c>
      <c r="K2684">
        <v>200.64994254554799</v>
      </c>
      <c r="L2684">
        <v>172.697696110382</v>
      </c>
      <c r="M2684">
        <v>59.323111867654497</v>
      </c>
      <c r="N2684">
        <v>0.63579441275808202</v>
      </c>
      <c r="O2684">
        <v>28.534704370179899</v>
      </c>
      <c r="P2684">
        <v>118.316326530612</v>
      </c>
      <c r="Q2684">
        <v>0.101029107468995</v>
      </c>
    </row>
    <row r="2685" spans="1:17" hidden="1" x14ac:dyDescent="0.3">
      <c r="A2685" t="s">
        <v>5579</v>
      </c>
      <c r="B2685" t="s">
        <v>5580</v>
      </c>
      <c r="C2685" t="str">
        <f>IFERROR(VLOOKUP(Table1[[#This Row],[Ticker]],[1]!Table2[[Symbol]:[Industry]],2,FALSE),"-")</f>
        <v>-</v>
      </c>
      <c r="D2685" t="s">
        <v>357</v>
      </c>
      <c r="E2685">
        <v>148.99047906999999</v>
      </c>
      <c r="F2685">
        <v>40.19</v>
      </c>
      <c r="G2685">
        <v>-16.6949660040525</v>
      </c>
      <c r="H2685">
        <v>-5.0585674318354599</v>
      </c>
      <c r="I2685">
        <v>-16.1168917618064</v>
      </c>
      <c r="J2685">
        <v>-5.06354213376554</v>
      </c>
      <c r="K2685">
        <v>41.819989091538403</v>
      </c>
      <c r="L2685">
        <v>41.9896979680166</v>
      </c>
      <c r="M2685">
        <v>32.519338179692298</v>
      </c>
      <c r="N2685">
        <v>0.497719368814595</v>
      </c>
      <c r="O2685">
        <v>53.645185369494897</v>
      </c>
      <c r="P2685">
        <v>26.782334384858</v>
      </c>
      <c r="Q2685">
        <v>0.13743359326368401</v>
      </c>
    </row>
    <row r="2686" spans="1:17" hidden="1" x14ac:dyDescent="0.3">
      <c r="A2686" t="s">
        <v>5581</v>
      </c>
      <c r="B2686" t="s">
        <v>5582</v>
      </c>
      <c r="C2686" t="str">
        <f>IFERROR(VLOOKUP(Table1[[#This Row],[Ticker]],[1]!Table2[[Symbol]:[Industry]],2,FALSE),"-")</f>
        <v>-</v>
      </c>
      <c r="D2686" t="s">
        <v>405</v>
      </c>
      <c r="E2686">
        <v>148.85910250000001</v>
      </c>
      <c r="F2686">
        <v>101</v>
      </c>
      <c r="G2686">
        <v>-18.500684000424499</v>
      </c>
      <c r="H2686">
        <v>-7.7224937113732999</v>
      </c>
      <c r="I2686">
        <v>-14.682557753593001</v>
      </c>
      <c r="J2686">
        <v>-3.1303466439851402</v>
      </c>
      <c r="K2686">
        <v>105.39371219829999</v>
      </c>
      <c r="L2686">
        <v>100.004620387919</v>
      </c>
      <c r="M2686">
        <v>41.431914859204198</v>
      </c>
      <c r="N2686">
        <v>0.61646854468600898</v>
      </c>
      <c r="O2686">
        <v>30.693069306930699</v>
      </c>
      <c r="P2686">
        <v>25.762669655086501</v>
      </c>
      <c r="Q2686">
        <v>0.109320133144251</v>
      </c>
    </row>
    <row r="2687" spans="1:17" hidden="1" x14ac:dyDescent="0.3">
      <c r="A2687" t="s">
        <v>5583</v>
      </c>
      <c r="B2687" t="s">
        <v>5584</v>
      </c>
      <c r="C2687" t="str">
        <f>IFERROR(VLOOKUP(Table1[[#This Row],[Ticker]],[1]!Table2[[Symbol]:[Industry]],2,FALSE),"-")</f>
        <v>-</v>
      </c>
      <c r="D2687" t="s">
        <v>204</v>
      </c>
      <c r="E2687">
        <v>148.670194565</v>
      </c>
      <c r="F2687">
        <v>620.04999999999995</v>
      </c>
      <c r="G2687">
        <v>11.8219608565465</v>
      </c>
      <c r="H2687">
        <v>-4.5700981302463699</v>
      </c>
      <c r="I2687">
        <v>-4.7490959713146497</v>
      </c>
      <c r="J2687">
        <v>2.4947432905568001</v>
      </c>
      <c r="K2687">
        <v>572.62074816561301</v>
      </c>
      <c r="L2687">
        <v>519.582812416259</v>
      </c>
      <c r="M2687">
        <v>51.939282355465302</v>
      </c>
      <c r="N2687">
        <v>1.2952114786458899</v>
      </c>
      <c r="O2687">
        <v>12.394161761148199</v>
      </c>
      <c r="P2687">
        <v>60.697162109628003</v>
      </c>
      <c r="Q2687">
        <v>9.7952824910316996E-2</v>
      </c>
    </row>
    <row r="2688" spans="1:17" hidden="1" x14ac:dyDescent="0.3">
      <c r="A2688" t="s">
        <v>5585</v>
      </c>
      <c r="B2688" t="s">
        <v>5586</v>
      </c>
      <c r="C2688" t="str">
        <f>IFERROR(VLOOKUP(Table1[[#This Row],[Ticker]],[1]!Table2[[Symbol]:[Industry]],2,FALSE),"-")</f>
        <v>-</v>
      </c>
      <c r="D2688" t="s">
        <v>2256</v>
      </c>
      <c r="E2688">
        <v>148.51830000000001</v>
      </c>
      <c r="F2688">
        <v>107.7</v>
      </c>
      <c r="G2688">
        <v>20.616145666168599</v>
      </c>
      <c r="H2688">
        <v>-8.2661773955997706</v>
      </c>
      <c r="I2688">
        <v>-38.158209414693303</v>
      </c>
      <c r="J2688">
        <v>-6.16776431044108</v>
      </c>
      <c r="K2688">
        <v>114.64696670281199</v>
      </c>
      <c r="L2688">
        <v>114.088203171964</v>
      </c>
      <c r="M2688">
        <v>32.889930164169797</v>
      </c>
      <c r="N2688">
        <v>1.1717607656998701</v>
      </c>
      <c r="O2688">
        <v>58.356545961002702</v>
      </c>
      <c r="P2688">
        <v>50.6820566631689</v>
      </c>
      <c r="Q2688">
        <v>0.110049399730954</v>
      </c>
    </row>
    <row r="2689" spans="1:17" hidden="1" x14ac:dyDescent="0.3">
      <c r="A2689" t="s">
        <v>5587</v>
      </c>
      <c r="B2689" t="s">
        <v>5588</v>
      </c>
      <c r="C2689" t="str">
        <f>IFERROR(VLOOKUP(Table1[[#This Row],[Ticker]],[1]!Table2[[Symbol]:[Industry]],2,FALSE),"-")</f>
        <v>-</v>
      </c>
      <c r="D2689" t="s">
        <v>538</v>
      </c>
      <c r="E2689">
        <v>148.39208834199999</v>
      </c>
      <c r="F2689">
        <v>136.81</v>
      </c>
      <c r="G2689">
        <v>61.143033796850098</v>
      </c>
      <c r="H2689">
        <v>9.2189793558979893</v>
      </c>
      <c r="I2689">
        <v>4.9793899166314297</v>
      </c>
      <c r="J2689">
        <v>17.287028863864201</v>
      </c>
      <c r="K2689">
        <v>118.35277803065</v>
      </c>
      <c r="L2689">
        <v>105.461295894435</v>
      </c>
      <c r="M2689">
        <v>75.512061421542597</v>
      </c>
      <c r="N2689">
        <v>1.22715812133139</v>
      </c>
      <c r="O2689">
        <v>21.920912214019399</v>
      </c>
      <c r="P2689">
        <v>105.574755822689</v>
      </c>
      <c r="Q2689">
        <v>4.4837298583157E-2</v>
      </c>
    </row>
    <row r="2690" spans="1:17" hidden="1" x14ac:dyDescent="0.3">
      <c r="A2690" t="s">
        <v>5589</v>
      </c>
      <c r="B2690" t="s">
        <v>5590</v>
      </c>
      <c r="C2690" t="str">
        <f>IFERROR(VLOOKUP(Table1[[#This Row],[Ticker]],[1]!Table2[[Symbol]:[Industry]],2,FALSE),"-")</f>
        <v>-</v>
      </c>
      <c r="D2690" t="s">
        <v>773</v>
      </c>
      <c r="E2690">
        <v>148.02836884000001</v>
      </c>
      <c r="F2690">
        <v>134.80000000000001</v>
      </c>
      <c r="G2690">
        <v>216.636406293552</v>
      </c>
      <c r="H2690">
        <v>-10.6000204574795</v>
      </c>
      <c r="I2690">
        <v>72.204569909052793</v>
      </c>
      <c r="J2690">
        <v>-4.16896042048322</v>
      </c>
      <c r="K2690">
        <v>128.12093010215099</v>
      </c>
      <c r="L2690">
        <v>91.811380767832802</v>
      </c>
      <c r="M2690">
        <v>52.034436652618403</v>
      </c>
      <c r="N2690">
        <v>1.1443778659949599</v>
      </c>
      <c r="O2690">
        <v>11.2017804154302</v>
      </c>
      <c r="P2690">
        <v>277.591036414565</v>
      </c>
      <c r="Q2690">
        <v>0.122639200767442</v>
      </c>
    </row>
    <row r="2691" spans="1:17" hidden="1" x14ac:dyDescent="0.3">
      <c r="A2691" t="s">
        <v>5591</v>
      </c>
      <c r="B2691" t="s">
        <v>5592</v>
      </c>
      <c r="C2691" t="str">
        <f>IFERROR(VLOOKUP(Table1[[#This Row],[Ticker]],[1]!Table2[[Symbol]:[Industry]],2,FALSE),"-")</f>
        <v>-</v>
      </c>
      <c r="D2691" t="s">
        <v>54</v>
      </c>
      <c r="E2691">
        <v>147.983739152</v>
      </c>
      <c r="F2691">
        <v>41.96</v>
      </c>
      <c r="G2691">
        <v>-22.5588651348429</v>
      </c>
      <c r="H2691">
        <v>-11.166871754447699</v>
      </c>
      <c r="I2691">
        <v>-43.026931922449002</v>
      </c>
      <c r="J2691">
        <v>-6.0185569573022804</v>
      </c>
      <c r="K2691">
        <v>46.115575657670398</v>
      </c>
      <c r="L2691">
        <v>48.069908003824999</v>
      </c>
      <c r="M2691">
        <v>42.217662636578197</v>
      </c>
      <c r="N2691">
        <v>1.43266052626035</v>
      </c>
      <c r="O2691">
        <v>88.822688274547204</v>
      </c>
      <c r="P2691">
        <v>27.151515151515099</v>
      </c>
      <c r="Q2691">
        <v>9.6842263717726002E-2</v>
      </c>
    </row>
    <row r="2692" spans="1:17" hidden="1" x14ac:dyDescent="0.3">
      <c r="A2692" t="s">
        <v>5593</v>
      </c>
      <c r="B2692" t="s">
        <v>5594</v>
      </c>
      <c r="C2692" t="str">
        <f>IFERROR(VLOOKUP(Table1[[#This Row],[Ticker]],[1]!Table2[[Symbol]:[Industry]],2,FALSE),"-")</f>
        <v>-</v>
      </c>
      <c r="D2692" t="s">
        <v>1401</v>
      </c>
      <c r="E2692">
        <v>147.698967794</v>
      </c>
      <c r="F2692">
        <v>77.06</v>
      </c>
      <c r="G2692">
        <v>7.2959428354417497</v>
      </c>
      <c r="H2692">
        <v>6.879604268245</v>
      </c>
      <c r="I2692">
        <v>10.9304099853751</v>
      </c>
      <c r="J2692">
        <v>-8.1155373706297294</v>
      </c>
      <c r="K2692">
        <v>74.127470869834596</v>
      </c>
      <c r="L2692">
        <v>69.759751705860893</v>
      </c>
      <c r="M2692">
        <v>46.574262781836701</v>
      </c>
      <c r="N2692">
        <v>1.34018074390745</v>
      </c>
      <c r="O2692">
        <v>27.173630936932199</v>
      </c>
      <c r="P2692">
        <v>50.5078125</v>
      </c>
      <c r="Q2692">
        <v>9.1586108108103997E-2</v>
      </c>
    </row>
    <row r="2693" spans="1:17" hidden="1" x14ac:dyDescent="0.3">
      <c r="A2693" t="s">
        <v>5595</v>
      </c>
      <c r="B2693" t="s">
        <v>5596</v>
      </c>
      <c r="C2693" t="str">
        <f>IFERROR(VLOOKUP(Table1[[#This Row],[Ticker]],[1]!Table2[[Symbol]:[Industry]],2,FALSE),"-")</f>
        <v>-</v>
      </c>
      <c r="D2693" t="s">
        <v>950</v>
      </c>
      <c r="E2693">
        <v>147.51957411199999</v>
      </c>
      <c r="F2693">
        <v>43.36</v>
      </c>
      <c r="G2693">
        <v>152.042091605472</v>
      </c>
      <c r="H2693">
        <v>-1.7241741012237399</v>
      </c>
      <c r="I2693">
        <v>70.768548303539603</v>
      </c>
      <c r="J2693">
        <v>-10.638584906393801</v>
      </c>
      <c r="K2693">
        <v>39.3654353083272</v>
      </c>
      <c r="L2693">
        <v>29.028595437436501</v>
      </c>
      <c r="M2693">
        <v>34.126350218683498</v>
      </c>
      <c r="N2693">
        <v>0.44613265867948898</v>
      </c>
      <c r="O2693">
        <v>21.425276752767498</v>
      </c>
      <c r="P2693">
        <v>209.272467902995</v>
      </c>
      <c r="Q2693">
        <v>0.166537727423443</v>
      </c>
    </row>
    <row r="2694" spans="1:17" hidden="1" x14ac:dyDescent="0.3">
      <c r="A2694" t="s">
        <v>5597</v>
      </c>
      <c r="B2694" t="s">
        <v>5598</v>
      </c>
      <c r="C2694" t="str">
        <f>IFERROR(VLOOKUP(Table1[[#This Row],[Ticker]],[1]!Table2[[Symbol]:[Industry]],2,FALSE),"-")</f>
        <v>-</v>
      </c>
      <c r="D2694" t="s">
        <v>257</v>
      </c>
      <c r="E2694">
        <v>147.39779999999999</v>
      </c>
      <c r="F2694">
        <v>460</v>
      </c>
      <c r="G2694">
        <v>43.880014508766301</v>
      </c>
      <c r="H2694">
        <v>7.2468807872839696</v>
      </c>
      <c r="I2694">
        <v>20.103084469412899</v>
      </c>
      <c r="J2694">
        <v>-10.652317416052499</v>
      </c>
      <c r="K2694">
        <v>456.62651917311302</v>
      </c>
      <c r="L2694">
        <v>391.46217075508002</v>
      </c>
      <c r="M2694">
        <v>38.5401404311365</v>
      </c>
      <c r="N2694">
        <v>1.09064061479867</v>
      </c>
      <c r="O2694">
        <v>15.2173913043478</v>
      </c>
      <c r="P2694">
        <v>95.121951219512198</v>
      </c>
      <c r="Q2694">
        <v>0.114419128592005</v>
      </c>
    </row>
    <row r="2695" spans="1:17" hidden="1" x14ac:dyDescent="0.3">
      <c r="A2695" t="s">
        <v>5599</v>
      </c>
      <c r="B2695" t="s">
        <v>5600</v>
      </c>
      <c r="C2695" t="str">
        <f>IFERROR(VLOOKUP(Table1[[#This Row],[Ticker]],[1]!Table2[[Symbol]:[Industry]],2,FALSE),"-")</f>
        <v>-</v>
      </c>
      <c r="D2695" t="s">
        <v>357</v>
      </c>
      <c r="E2695">
        <v>147.32257737999899</v>
      </c>
      <c r="F2695">
        <v>111.1</v>
      </c>
      <c r="G2695">
        <v>1487.1102170961501</v>
      </c>
      <c r="H2695">
        <v>6.0637046866550399</v>
      </c>
      <c r="I2695">
        <v>8.1296530003484193</v>
      </c>
      <c r="J2695">
        <v>-10.339103308215901</v>
      </c>
      <c r="K2695">
        <v>119.538864860243</v>
      </c>
      <c r="L2695">
        <v>92.690327296734296</v>
      </c>
      <c r="M2695">
        <v>40.2750504640657</v>
      </c>
      <c r="N2695">
        <v>1.0377781611178101</v>
      </c>
      <c r="O2695">
        <v>71.917191719171896</v>
      </c>
      <c r="P2695">
        <v>1517.1761280931501</v>
      </c>
    </row>
    <row r="2696" spans="1:17" hidden="1" x14ac:dyDescent="0.3">
      <c r="A2696" t="s">
        <v>5601</v>
      </c>
      <c r="B2696" t="s">
        <v>5602</v>
      </c>
      <c r="C2696" t="str">
        <f>IFERROR(VLOOKUP(Table1[[#This Row],[Ticker]],[1]!Table2[[Symbol]:[Industry]],2,FALSE),"-")</f>
        <v>-</v>
      </c>
      <c r="D2696" t="s">
        <v>405</v>
      </c>
      <c r="E2696">
        <v>147.26566764399999</v>
      </c>
      <c r="F2696">
        <v>147.22</v>
      </c>
      <c r="G2696">
        <v>10.076878151024401</v>
      </c>
      <c r="H2696">
        <v>7.4113074678649102</v>
      </c>
      <c r="I2696">
        <v>12.8687945732774</v>
      </c>
      <c r="J2696">
        <v>0.209933699520788</v>
      </c>
      <c r="K2696">
        <v>140.42529231589</v>
      </c>
      <c r="L2696">
        <v>130.11620854022601</v>
      </c>
      <c r="M2696">
        <v>50.717260850958603</v>
      </c>
      <c r="N2696">
        <v>4.1354420031466299</v>
      </c>
      <c r="O2696">
        <v>24.1679119684825</v>
      </c>
      <c r="P2696">
        <v>45.834571570084101</v>
      </c>
      <c r="Q2696">
        <v>6.6555882827940005E-2</v>
      </c>
    </row>
    <row r="2697" spans="1:17" hidden="1" x14ac:dyDescent="0.3">
      <c r="A2697" t="s">
        <v>5603</v>
      </c>
      <c r="B2697" t="s">
        <v>5604</v>
      </c>
      <c r="C2697" t="str">
        <f>IFERROR(VLOOKUP(Table1[[#This Row],[Ticker]],[1]!Table2[[Symbol]:[Industry]],2,FALSE),"-")</f>
        <v>-</v>
      </c>
      <c r="D2697" t="s">
        <v>538</v>
      </c>
      <c r="E2697">
        <v>146.4694811</v>
      </c>
      <c r="F2697">
        <v>137</v>
      </c>
      <c r="G2697">
        <v>-51.126124192044898</v>
      </c>
      <c r="H2697">
        <v>-28.404213936193099</v>
      </c>
      <c r="I2697">
        <v>-34.020478450827</v>
      </c>
      <c r="J2697">
        <v>-4.7454148828651803</v>
      </c>
      <c r="M2697">
        <v>23.0415243016189</v>
      </c>
      <c r="O2697">
        <v>67.481751824817493</v>
      </c>
      <c r="P2697">
        <v>1.4814814814814801</v>
      </c>
    </row>
    <row r="2698" spans="1:17" hidden="1" x14ac:dyDescent="0.3">
      <c r="A2698" t="s">
        <v>5605</v>
      </c>
      <c r="B2698" t="s">
        <v>5606</v>
      </c>
      <c r="C2698" t="str">
        <f>IFERROR(VLOOKUP(Table1[[#This Row],[Ticker]],[1]!Table2[[Symbol]:[Industry]],2,FALSE),"-")</f>
        <v>-</v>
      </c>
      <c r="D2698" t="s">
        <v>989</v>
      </c>
      <c r="E2698">
        <v>146.44868930000001</v>
      </c>
      <c r="F2698">
        <v>22.6</v>
      </c>
      <c r="G2698">
        <v>8.8400508960544002</v>
      </c>
      <c r="H2698">
        <v>-10.069628646678201</v>
      </c>
      <c r="I2698">
        <v>-7.5498174945883196</v>
      </c>
      <c r="J2698">
        <v>-6.8364589865246304</v>
      </c>
      <c r="K2698">
        <v>22.745649180544</v>
      </c>
      <c r="L2698">
        <v>20.741291453439999</v>
      </c>
      <c r="M2698">
        <v>42.063798487830397</v>
      </c>
      <c r="N2698">
        <v>1.0983924265753899</v>
      </c>
      <c r="O2698">
        <v>30.1327433628318</v>
      </c>
      <c r="P2698">
        <v>48.1967213114754</v>
      </c>
      <c r="Q2698">
        <v>0.17716321089902101</v>
      </c>
    </row>
    <row r="2699" spans="1:17" hidden="1" x14ac:dyDescent="0.3">
      <c r="A2699" t="s">
        <v>5607</v>
      </c>
      <c r="B2699" t="s">
        <v>5608</v>
      </c>
      <c r="C2699" t="str">
        <f>IFERROR(VLOOKUP(Table1[[#This Row],[Ticker]],[1]!Table2[[Symbol]:[Industry]],2,FALSE),"-")</f>
        <v>-</v>
      </c>
      <c r="D2699" t="s">
        <v>77</v>
      </c>
      <c r="E2699">
        <v>146.35046124499999</v>
      </c>
      <c r="F2699">
        <v>182.45</v>
      </c>
      <c r="G2699">
        <v>1405.70849977741</v>
      </c>
      <c r="H2699">
        <v>-10.2755589654329</v>
      </c>
      <c r="I2699">
        <v>-13.423985932269</v>
      </c>
      <c r="J2699">
        <v>-8.7814150042821097</v>
      </c>
      <c r="K2699">
        <v>210.735100195819</v>
      </c>
      <c r="L2699">
        <v>152.730127482803</v>
      </c>
      <c r="M2699">
        <v>12.6541867222695</v>
      </c>
      <c r="N2699">
        <v>1.05751383830277</v>
      </c>
      <c r="O2699">
        <v>44.286105782406104</v>
      </c>
      <c r="P2699">
        <v>1511.74911660777</v>
      </c>
    </row>
    <row r="2700" spans="1:17" hidden="1" x14ac:dyDescent="0.3">
      <c r="A2700" t="s">
        <v>5609</v>
      </c>
      <c r="B2700" t="s">
        <v>5610</v>
      </c>
      <c r="C2700" t="str">
        <f>IFERROR(VLOOKUP(Table1[[#This Row],[Ticker]],[1]!Table2[[Symbol]:[Industry]],2,FALSE),"-")</f>
        <v>-</v>
      </c>
      <c r="D2700" t="s">
        <v>776</v>
      </c>
      <c r="E2700">
        <v>146.22197058</v>
      </c>
      <c r="F2700">
        <v>55.3</v>
      </c>
      <c r="G2700">
        <v>58.6712903681873</v>
      </c>
      <c r="H2700">
        <v>3.99040345605043</v>
      </c>
      <c r="I2700">
        <v>63.999734744217598</v>
      </c>
      <c r="J2700">
        <v>5.1454632493744699</v>
      </c>
      <c r="K2700">
        <v>49.269179681774197</v>
      </c>
      <c r="L2700">
        <v>41.273542985221802</v>
      </c>
      <c r="M2700">
        <v>66.630582703278805</v>
      </c>
      <c r="N2700">
        <v>0.85200219164360702</v>
      </c>
      <c r="O2700">
        <v>8.5171790235081399</v>
      </c>
      <c r="Q2700">
        <v>0.24417573025762601</v>
      </c>
    </row>
    <row r="2701" spans="1:17" hidden="1" x14ac:dyDescent="0.3">
      <c r="A2701" t="s">
        <v>5611</v>
      </c>
      <c r="B2701" t="s">
        <v>5612</v>
      </c>
      <c r="C2701" t="str">
        <f>IFERROR(VLOOKUP(Table1[[#This Row],[Ticker]],[1]!Table2[[Symbol]:[Industry]],2,FALSE),"-")</f>
        <v>-</v>
      </c>
      <c r="D2701" t="s">
        <v>305</v>
      </c>
      <c r="E2701">
        <v>146.04744049999999</v>
      </c>
      <c r="F2701">
        <v>32.5</v>
      </c>
      <c r="G2701">
        <v>150.106502796103</v>
      </c>
      <c r="H2701">
        <v>-22.559145340584401</v>
      </c>
      <c r="I2701">
        <v>96.988055157654301</v>
      </c>
      <c r="J2701">
        <v>-10.634859402394801</v>
      </c>
      <c r="K2701">
        <v>38.1802845029042</v>
      </c>
      <c r="L2701">
        <v>27.1820301819007</v>
      </c>
      <c r="M2701">
        <v>11.390076631520699</v>
      </c>
      <c r="N2701">
        <v>0.31010596468053903</v>
      </c>
      <c r="O2701">
        <v>57.846153846153797</v>
      </c>
      <c r="P2701">
        <v>205.16431924882599</v>
      </c>
      <c r="Q2701">
        <v>7.0331857606270004E-2</v>
      </c>
    </row>
    <row r="2702" spans="1:17" hidden="1" x14ac:dyDescent="0.3">
      <c r="A2702" t="s">
        <v>5613</v>
      </c>
      <c r="B2702" t="s">
        <v>5614</v>
      </c>
      <c r="C2702" t="str">
        <f>IFERROR(VLOOKUP(Table1[[#This Row],[Ticker]],[1]!Table2[[Symbol]:[Industry]],2,FALSE),"-")</f>
        <v>-</v>
      </c>
      <c r="D2702" t="s">
        <v>305</v>
      </c>
      <c r="E2702">
        <v>145.50342499999999</v>
      </c>
      <c r="F2702">
        <v>64.599999999999994</v>
      </c>
      <c r="G2702">
        <v>-30.065910997000302</v>
      </c>
      <c r="M2702">
        <v>99.999992872253003</v>
      </c>
      <c r="N2702">
        <v>1</v>
      </c>
      <c r="O2702">
        <v>0</v>
      </c>
      <c r="P2702">
        <v>0</v>
      </c>
    </row>
    <row r="2703" spans="1:17" hidden="1" x14ac:dyDescent="0.3">
      <c r="A2703" t="s">
        <v>5615</v>
      </c>
      <c r="B2703" t="s">
        <v>5616</v>
      </c>
      <c r="C2703" t="str">
        <f>IFERROR(VLOOKUP(Table1[[#This Row],[Ticker]],[1]!Table2[[Symbol]:[Industry]],2,FALSE),"-")</f>
        <v>-</v>
      </c>
      <c r="D2703" t="s">
        <v>257</v>
      </c>
      <c r="E2703">
        <v>145.13579999999999</v>
      </c>
      <c r="F2703">
        <v>130.05000000000001</v>
      </c>
      <c r="G2703">
        <v>-42.253622003077197</v>
      </c>
      <c r="H2703">
        <v>-6.6302002846408996</v>
      </c>
      <c r="I2703">
        <v>-4.4948774325963603</v>
      </c>
      <c r="J2703">
        <v>-1.4536248844230499</v>
      </c>
      <c r="K2703">
        <v>133.50900536413599</v>
      </c>
      <c r="L2703">
        <v>131.543760151387</v>
      </c>
      <c r="M2703">
        <v>49.2239048660498</v>
      </c>
      <c r="N2703">
        <v>0.43480613212910202</v>
      </c>
      <c r="O2703">
        <v>26.8358323721645</v>
      </c>
      <c r="P2703">
        <v>39.688506981739998</v>
      </c>
      <c r="Q2703">
        <v>8.0498520921022998E-2</v>
      </c>
    </row>
    <row r="2704" spans="1:17" hidden="1" x14ac:dyDescent="0.3">
      <c r="A2704" t="s">
        <v>5617</v>
      </c>
      <c r="B2704" t="s">
        <v>5618</v>
      </c>
      <c r="C2704" t="str">
        <f>IFERROR(VLOOKUP(Table1[[#This Row],[Ticker]],[1]!Table2[[Symbol]:[Industry]],2,FALSE),"-")</f>
        <v>-</v>
      </c>
      <c r="D2704" t="s">
        <v>138</v>
      </c>
      <c r="E2704">
        <v>145.11567719999999</v>
      </c>
      <c r="F2704">
        <v>564</v>
      </c>
      <c r="G2704">
        <v>-17.130388369847701</v>
      </c>
      <c r="H2704">
        <v>-10.2963844995211</v>
      </c>
      <c r="I2704">
        <v>-15.936353334227199</v>
      </c>
      <c r="J2704">
        <v>-4.5637861689125003</v>
      </c>
      <c r="K2704">
        <v>579.12887099575005</v>
      </c>
      <c r="L2704">
        <v>558.76902522847399</v>
      </c>
      <c r="M2704">
        <v>49.258021580248197</v>
      </c>
      <c r="N2704">
        <v>0.22989458703872601</v>
      </c>
      <c r="O2704">
        <v>41.843971631205598</v>
      </c>
      <c r="P2704">
        <v>33.649289099526001</v>
      </c>
      <c r="Q2704">
        <v>6.7567677937525994E-2</v>
      </c>
    </row>
    <row r="2705" spans="1:17" hidden="1" x14ac:dyDescent="0.3">
      <c r="A2705" t="s">
        <v>5619</v>
      </c>
      <c r="B2705" t="s">
        <v>5620</v>
      </c>
      <c r="C2705" t="str">
        <f>IFERROR(VLOOKUP(Table1[[#This Row],[Ticker]],[1]!Table2[[Symbol]:[Industry]],2,FALSE),"-")</f>
        <v>-</v>
      </c>
      <c r="D2705" t="s">
        <v>51</v>
      </c>
      <c r="E2705">
        <v>145.08010691499999</v>
      </c>
      <c r="F2705">
        <v>123.85</v>
      </c>
      <c r="G2705">
        <v>-75.021466552555793</v>
      </c>
      <c r="H2705">
        <v>-24.8633786466782</v>
      </c>
      <c r="I2705">
        <v>-60.481451696460297</v>
      </c>
      <c r="J2705">
        <v>-1.07194549511008</v>
      </c>
      <c r="K2705">
        <v>172.946293051152</v>
      </c>
      <c r="L2705">
        <v>157.13223461918301</v>
      </c>
      <c r="M2705">
        <v>9.4064914156939192</v>
      </c>
      <c r="N2705">
        <v>1.1489361702127601</v>
      </c>
      <c r="O2705">
        <v>124.182478805006</v>
      </c>
      <c r="P2705">
        <v>11.980108499095801</v>
      </c>
    </row>
    <row r="2706" spans="1:17" hidden="1" x14ac:dyDescent="0.3">
      <c r="A2706" t="s">
        <v>5621</v>
      </c>
      <c r="B2706" t="s">
        <v>5622</v>
      </c>
      <c r="C2706" t="str">
        <f>IFERROR(VLOOKUP(Table1[[#This Row],[Ticker]],[1]!Table2[[Symbol]:[Industry]],2,FALSE),"-")</f>
        <v>-</v>
      </c>
      <c r="D2706" t="s">
        <v>1105</v>
      </c>
      <c r="E2706">
        <v>144.85085100000001</v>
      </c>
      <c r="F2706">
        <v>201</v>
      </c>
      <c r="G2706">
        <v>6.2052754436776496</v>
      </c>
      <c r="H2706">
        <v>29.533650041846201</v>
      </c>
      <c r="I2706">
        <v>-5.5310830003040001</v>
      </c>
      <c r="J2706">
        <v>16.471914154012701</v>
      </c>
      <c r="K2706">
        <v>170.63328289899701</v>
      </c>
      <c r="L2706">
        <v>135.936247735367</v>
      </c>
      <c r="M2706">
        <v>90.648320658014796</v>
      </c>
      <c r="N2706">
        <v>1.62895927601809</v>
      </c>
      <c r="O2706">
        <v>10.323383084577101</v>
      </c>
      <c r="P2706">
        <v>67.5</v>
      </c>
    </row>
    <row r="2707" spans="1:17" hidden="1" x14ac:dyDescent="0.3">
      <c r="A2707" t="s">
        <v>5623</v>
      </c>
      <c r="B2707" t="s">
        <v>5624</v>
      </c>
      <c r="C2707" t="str">
        <f>IFERROR(VLOOKUP(Table1[[#This Row],[Ticker]],[1]!Table2[[Symbol]:[Industry]],2,FALSE),"-")</f>
        <v>-</v>
      </c>
      <c r="D2707" t="s">
        <v>627</v>
      </c>
      <c r="E2707">
        <v>144.80836875</v>
      </c>
      <c r="F2707">
        <v>268.35000000000002</v>
      </c>
      <c r="G2707">
        <v>129.33476565838799</v>
      </c>
      <c r="H2707">
        <v>-1.4814702460631599</v>
      </c>
      <c r="I2707">
        <v>31.819880414570999</v>
      </c>
      <c r="J2707">
        <v>-0.28378709449495099</v>
      </c>
      <c r="K2707">
        <v>277.113589841161</v>
      </c>
      <c r="L2707">
        <v>221.19602171622199</v>
      </c>
      <c r="M2707">
        <v>52.9812924794522</v>
      </c>
      <c r="N2707">
        <v>0.110112953767877</v>
      </c>
      <c r="O2707">
        <v>68.831749580771302</v>
      </c>
      <c r="P2707">
        <v>168.35</v>
      </c>
      <c r="Q2707">
        <v>8.9090972807569002E-2</v>
      </c>
    </row>
    <row r="2708" spans="1:17" hidden="1" x14ac:dyDescent="0.3">
      <c r="A2708" t="s">
        <v>5625</v>
      </c>
      <c r="B2708" t="s">
        <v>5626</v>
      </c>
      <c r="C2708" t="str">
        <f>IFERROR(VLOOKUP(Table1[[#This Row],[Ticker]],[1]!Table2[[Symbol]:[Industry]],2,FALSE),"-")</f>
        <v>-</v>
      </c>
      <c r="D2708" t="s">
        <v>950</v>
      </c>
      <c r="E2708">
        <v>144.43675999999999</v>
      </c>
      <c r="F2708">
        <v>70.72</v>
      </c>
      <c r="G2708">
        <v>49.8374214883723</v>
      </c>
      <c r="H2708">
        <v>-12.6676071684723</v>
      </c>
      <c r="I2708">
        <v>3.3555242179018498</v>
      </c>
      <c r="J2708">
        <v>-0.73238692125609905</v>
      </c>
      <c r="K2708">
        <v>70.990427167194696</v>
      </c>
      <c r="L2708">
        <v>61.389992194286997</v>
      </c>
      <c r="M2708">
        <v>48.746210671979497</v>
      </c>
      <c r="N2708">
        <v>0.61198225435957998</v>
      </c>
      <c r="O2708">
        <v>23.0203619909502</v>
      </c>
      <c r="P2708">
        <v>86.105263157894697</v>
      </c>
      <c r="Q2708">
        <v>8.5547140995776996E-2</v>
      </c>
    </row>
    <row r="2709" spans="1:17" hidden="1" x14ac:dyDescent="0.3">
      <c r="A2709" t="s">
        <v>5627</v>
      </c>
      <c r="B2709" t="s">
        <v>5628</v>
      </c>
      <c r="C2709" t="str">
        <f>IFERROR(VLOOKUP(Table1[[#This Row],[Ticker]],[1]!Table2[[Symbol]:[Industry]],2,FALSE),"-")</f>
        <v>-</v>
      </c>
      <c r="D2709" t="s">
        <v>535</v>
      </c>
      <c r="E2709">
        <v>144.33928</v>
      </c>
      <c r="F2709">
        <v>149</v>
      </c>
      <c r="G2709">
        <v>55.165317247654002</v>
      </c>
      <c r="H2709">
        <v>21.758493768540799</v>
      </c>
      <c r="I2709">
        <v>4.6867935677470403</v>
      </c>
      <c r="J2709">
        <v>-0.43436160249264</v>
      </c>
      <c r="K2709">
        <v>128.87945205621199</v>
      </c>
      <c r="L2709">
        <v>113.56909873496301</v>
      </c>
      <c r="M2709">
        <v>62.4338591264546</v>
      </c>
      <c r="N2709">
        <v>5.1338678584071804</v>
      </c>
      <c r="O2709">
        <v>7.5503355704697999</v>
      </c>
      <c r="P2709">
        <v>109.56399437412099</v>
      </c>
      <c r="Q2709">
        <v>8.8496150113512001E-2</v>
      </c>
    </row>
    <row r="2710" spans="1:17" hidden="1" x14ac:dyDescent="0.3">
      <c r="A2710" t="s">
        <v>5629</v>
      </c>
      <c r="B2710" t="s">
        <v>5630</v>
      </c>
      <c r="C2710" t="str">
        <f>IFERROR(VLOOKUP(Table1[[#This Row],[Ticker]],[1]!Table2[[Symbol]:[Industry]],2,FALSE),"-")</f>
        <v>-</v>
      </c>
      <c r="D2710" t="s">
        <v>443</v>
      </c>
      <c r="E2710">
        <v>143.966975625</v>
      </c>
      <c r="F2710">
        <v>72.25</v>
      </c>
      <c r="G2710">
        <v>4.3939534244060399E-2</v>
      </c>
      <c r="H2710">
        <v>-26.067223837059</v>
      </c>
      <c r="I2710">
        <v>-11.199701875500599</v>
      </c>
      <c r="J2710">
        <v>-12.5284596411107</v>
      </c>
      <c r="K2710">
        <v>90.107611783006504</v>
      </c>
      <c r="L2710">
        <v>77.968649488008893</v>
      </c>
      <c r="M2710">
        <v>14.482178280771</v>
      </c>
      <c r="N2710">
        <v>0.87812931801387295</v>
      </c>
      <c r="O2710">
        <v>85.397923875432497</v>
      </c>
      <c r="P2710">
        <v>50.364203954214297</v>
      </c>
      <c r="Q2710">
        <v>0.13690450928666001</v>
      </c>
    </row>
    <row r="2711" spans="1:17" hidden="1" x14ac:dyDescent="0.3">
      <c r="A2711" t="s">
        <v>5631</v>
      </c>
      <c r="B2711" t="s">
        <v>5632</v>
      </c>
      <c r="C2711" t="str">
        <f>IFERROR(VLOOKUP(Table1[[#This Row],[Ticker]],[1]!Table2[[Symbol]:[Industry]],2,FALSE),"-")</f>
        <v>-</v>
      </c>
      <c r="D2711" t="s">
        <v>573</v>
      </c>
      <c r="E2711">
        <v>143.8677849</v>
      </c>
      <c r="F2711">
        <v>101.5</v>
      </c>
      <c r="G2711">
        <v>-60.782634546488303</v>
      </c>
      <c r="H2711">
        <v>-8.6057168009482599</v>
      </c>
      <c r="I2711">
        <v>-36.037188332705398</v>
      </c>
      <c r="J2711">
        <v>-5.2972976077861302</v>
      </c>
      <c r="K2711">
        <v>107.061028003563</v>
      </c>
      <c r="L2711">
        <v>112.998073450327</v>
      </c>
      <c r="M2711">
        <v>40.929069385265699</v>
      </c>
      <c r="N2711">
        <v>0.71101476764666005</v>
      </c>
      <c r="O2711">
        <v>78.325123152709295</v>
      </c>
      <c r="P2711">
        <v>8.5561497326203106</v>
      </c>
    </row>
    <row r="2712" spans="1:17" hidden="1" x14ac:dyDescent="0.3">
      <c r="A2712" t="s">
        <v>5633</v>
      </c>
      <c r="B2712" t="s">
        <v>5634</v>
      </c>
      <c r="C2712" t="str">
        <f>IFERROR(VLOOKUP(Table1[[#This Row],[Ticker]],[1]!Table2[[Symbol]:[Industry]],2,FALSE),"-")</f>
        <v>-</v>
      </c>
      <c r="D2712" t="s">
        <v>627</v>
      </c>
      <c r="E2712">
        <v>143.83373296799999</v>
      </c>
      <c r="F2712">
        <v>4.79</v>
      </c>
      <c r="G2712">
        <v>78.774534272016297</v>
      </c>
      <c r="H2712">
        <v>-21.9903965349854</v>
      </c>
      <c r="I2712">
        <v>1.08735379183668</v>
      </c>
      <c r="J2712">
        <v>-3.6143183764660098</v>
      </c>
      <c r="K2712">
        <v>4.6367601704903603</v>
      </c>
      <c r="L2712">
        <v>3.9180887771678501</v>
      </c>
      <c r="M2712">
        <v>46.384884468632002</v>
      </c>
      <c r="N2712">
        <v>0.33169817059930701</v>
      </c>
      <c r="O2712">
        <v>29.227557411273398</v>
      </c>
      <c r="P2712">
        <v>112.637544273907</v>
      </c>
      <c r="Q2712">
        <v>-3.5904898146141999E-2</v>
      </c>
    </row>
    <row r="2713" spans="1:17" hidden="1" x14ac:dyDescent="0.3">
      <c r="A2713" t="s">
        <v>5635</v>
      </c>
      <c r="B2713" t="s">
        <v>5636</v>
      </c>
      <c r="C2713" t="str">
        <f>IFERROR(VLOOKUP(Table1[[#This Row],[Ticker]],[1]!Table2[[Symbol]:[Industry]],2,FALSE),"-")</f>
        <v>-</v>
      </c>
      <c r="D2713" t="s">
        <v>474</v>
      </c>
      <c r="E2713">
        <v>143.59995971999999</v>
      </c>
      <c r="F2713">
        <v>46.6</v>
      </c>
      <c r="G2713">
        <v>-41.640863558670098</v>
      </c>
      <c r="H2713">
        <v>-4.4095463421515397</v>
      </c>
      <c r="I2713">
        <v>-15.0611055919168</v>
      </c>
      <c r="J2713">
        <v>-0.47972891304578202</v>
      </c>
      <c r="K2713">
        <v>47.461313963512303</v>
      </c>
      <c r="L2713">
        <v>47.116007514354799</v>
      </c>
      <c r="M2713">
        <v>43.724259231742003</v>
      </c>
      <c r="N2713">
        <v>0.92083722216798203</v>
      </c>
      <c r="O2713">
        <v>43.776824034334702</v>
      </c>
      <c r="P2713">
        <v>25.7759784075573</v>
      </c>
      <c r="Q2713">
        <v>-6.0758048367361997E-2</v>
      </c>
    </row>
    <row r="2714" spans="1:17" hidden="1" x14ac:dyDescent="0.3">
      <c r="A2714" t="s">
        <v>5637</v>
      </c>
      <c r="B2714" t="s">
        <v>5638</v>
      </c>
      <c r="C2714" t="str">
        <f>IFERROR(VLOOKUP(Table1[[#This Row],[Ticker]],[1]!Table2[[Symbol]:[Industry]],2,FALSE),"-")</f>
        <v>-</v>
      </c>
      <c r="D2714" t="s">
        <v>138</v>
      </c>
      <c r="E2714">
        <v>143.17442143</v>
      </c>
      <c r="F2714">
        <v>36.97</v>
      </c>
      <c r="G2714">
        <v>-34.412612161295201</v>
      </c>
      <c r="H2714">
        <v>-5.6054891470573596</v>
      </c>
      <c r="I2714">
        <v>-14.3735985891156</v>
      </c>
      <c r="J2714">
        <v>9.1903779410386708</v>
      </c>
      <c r="K2714">
        <v>36.921887955889801</v>
      </c>
      <c r="L2714">
        <v>35.927935925607898</v>
      </c>
      <c r="M2714">
        <v>50.918322503712098</v>
      </c>
      <c r="N2714">
        <v>0.65746997075278601</v>
      </c>
      <c r="O2714">
        <v>37.679199350825002</v>
      </c>
      <c r="Q2714">
        <v>3.8606897635871003E-2</v>
      </c>
    </row>
    <row r="2715" spans="1:17" hidden="1" x14ac:dyDescent="0.3">
      <c r="A2715" t="s">
        <v>5639</v>
      </c>
      <c r="B2715" t="s">
        <v>5640</v>
      </c>
      <c r="C2715" t="str">
        <f>IFERROR(VLOOKUP(Table1[[#This Row],[Ticker]],[1]!Table2[[Symbol]:[Industry]],2,FALSE),"-")</f>
        <v>-</v>
      </c>
      <c r="D2715" t="s">
        <v>54</v>
      </c>
      <c r="E2715">
        <v>143.139239823</v>
      </c>
      <c r="F2715">
        <v>28.57</v>
      </c>
      <c r="G2715">
        <v>-37.755733291022899</v>
      </c>
      <c r="H2715">
        <v>20.859335412518298</v>
      </c>
      <c r="I2715">
        <v>-16.602761039930702</v>
      </c>
      <c r="J2715">
        <v>0.144599517055372</v>
      </c>
      <c r="K2715">
        <v>25.858807344998599</v>
      </c>
      <c r="L2715">
        <v>25.952756332664599</v>
      </c>
      <c r="M2715">
        <v>52.303469090248598</v>
      </c>
      <c r="N2715">
        <v>2.35275343777354</v>
      </c>
      <c r="O2715">
        <v>44.207210360517998</v>
      </c>
      <c r="P2715">
        <v>50.368421052631497</v>
      </c>
      <c r="Q2715">
        <v>-8.2811948614617006E-2</v>
      </c>
    </row>
    <row r="2716" spans="1:17" hidden="1" x14ac:dyDescent="0.3">
      <c r="A2716" t="s">
        <v>5641</v>
      </c>
      <c r="B2716" t="s">
        <v>5642</v>
      </c>
      <c r="C2716" t="str">
        <f>IFERROR(VLOOKUP(Table1[[#This Row],[Ticker]],[1]!Table2[[Symbol]:[Industry]],2,FALSE),"-")</f>
        <v>-</v>
      </c>
      <c r="D2716" t="s">
        <v>741</v>
      </c>
      <c r="E2716">
        <v>142.89995898000001</v>
      </c>
      <c r="F2716">
        <v>88.74</v>
      </c>
      <c r="G2716">
        <v>-3.6736591810196799</v>
      </c>
      <c r="H2716">
        <v>-0.77538888393162497</v>
      </c>
      <c r="I2716">
        <v>-3.9430662385833499</v>
      </c>
      <c r="J2716">
        <v>-0.58634413994350099</v>
      </c>
      <c r="K2716">
        <v>85.944547297676493</v>
      </c>
      <c r="L2716">
        <v>80.323352260797193</v>
      </c>
      <c r="M2716">
        <v>66.033807332126898</v>
      </c>
      <c r="N2716">
        <v>1.1147146864025199</v>
      </c>
      <c r="O2716">
        <v>0.85643452783412599</v>
      </c>
      <c r="P2716">
        <v>52.736660929431999</v>
      </c>
      <c r="Q2716">
        <v>1.9804733760708002E-2</v>
      </c>
    </row>
    <row r="2717" spans="1:17" hidden="1" x14ac:dyDescent="0.3">
      <c r="A2717" t="s">
        <v>5643</v>
      </c>
      <c r="B2717" t="s">
        <v>5644</v>
      </c>
      <c r="C2717" t="str">
        <f>IFERROR(VLOOKUP(Table1[[#This Row],[Ticker]],[1]!Table2[[Symbol]:[Industry]],2,FALSE),"-")</f>
        <v>-</v>
      </c>
      <c r="D2717" t="s">
        <v>46</v>
      </c>
      <c r="E2717">
        <v>142.86035999999999</v>
      </c>
      <c r="F2717">
        <v>138</v>
      </c>
      <c r="G2717">
        <v>113.32033238924301</v>
      </c>
      <c r="H2717">
        <v>-8.3580640208279409</v>
      </c>
      <c r="I2717">
        <v>64.076296642870602</v>
      </c>
      <c r="J2717">
        <v>-12.5215927048599</v>
      </c>
      <c r="K2717">
        <v>141.55110046462201</v>
      </c>
      <c r="L2717">
        <v>104.28439504411899</v>
      </c>
      <c r="M2717">
        <v>27.3518501802495</v>
      </c>
      <c r="N2717">
        <v>1.2790087463556801</v>
      </c>
      <c r="O2717">
        <v>17.318840579710098</v>
      </c>
      <c r="P2717">
        <v>150.45372050816599</v>
      </c>
      <c r="Q2717">
        <v>0.12475530616696499</v>
      </c>
    </row>
    <row r="2718" spans="1:17" hidden="1" x14ac:dyDescent="0.3">
      <c r="A2718" t="s">
        <v>5645</v>
      </c>
      <c r="B2718" t="s">
        <v>5646</v>
      </c>
      <c r="C2718" t="str">
        <f>IFERROR(VLOOKUP(Table1[[#This Row],[Ticker]],[1]!Table2[[Symbol]:[Industry]],2,FALSE),"-")</f>
        <v>-</v>
      </c>
      <c r="D2718" t="s">
        <v>627</v>
      </c>
      <c r="E2718">
        <v>142.78989217500001</v>
      </c>
      <c r="F2718">
        <v>158.55000000000001</v>
      </c>
      <c r="G2718">
        <v>65.941011984826801</v>
      </c>
      <c r="H2718">
        <v>-8.0270178092398599</v>
      </c>
      <c r="I2718">
        <v>13.3743960987993</v>
      </c>
      <c r="J2718">
        <v>-2.3300100112391</v>
      </c>
      <c r="K2718">
        <v>155.49735425958701</v>
      </c>
      <c r="L2718">
        <v>131.37684732554399</v>
      </c>
      <c r="M2718">
        <v>52.808661196283403</v>
      </c>
      <c r="N2718">
        <v>0.42140635913922903</v>
      </c>
      <c r="O2718">
        <v>16.051718700725299</v>
      </c>
      <c r="P2718">
        <v>110.41804910418</v>
      </c>
      <c r="Q2718">
        <v>9.9996957246466997E-2</v>
      </c>
    </row>
    <row r="2719" spans="1:17" hidden="1" x14ac:dyDescent="0.3">
      <c r="A2719" t="s">
        <v>5647</v>
      </c>
      <c r="B2719" t="s">
        <v>5648</v>
      </c>
      <c r="C2719" t="str">
        <f>IFERROR(VLOOKUP(Table1[[#This Row],[Ticker]],[1]!Table2[[Symbol]:[Industry]],2,FALSE),"-")</f>
        <v>-</v>
      </c>
      <c r="D2719" t="s">
        <v>1537</v>
      </c>
      <c r="E2719">
        <v>142.7205294</v>
      </c>
      <c r="F2719">
        <v>150.21</v>
      </c>
      <c r="G2719">
        <v>16.408979300415499</v>
      </c>
      <c r="H2719">
        <v>27.662519425124501</v>
      </c>
      <c r="I2719">
        <v>22.792107089450301</v>
      </c>
      <c r="J2719">
        <v>21.919924423589102</v>
      </c>
      <c r="K2719">
        <v>120.139013665424</v>
      </c>
      <c r="L2719">
        <v>112.422588054165</v>
      </c>
      <c r="M2719">
        <v>87.146518873181293</v>
      </c>
      <c r="N2719">
        <v>3.87906415394822</v>
      </c>
      <c r="O2719">
        <v>10.5119499367551</v>
      </c>
      <c r="P2719">
        <v>61.777059773828697</v>
      </c>
      <c r="Q2719">
        <v>3.3927008490754001E-2</v>
      </c>
    </row>
    <row r="2720" spans="1:17" hidden="1" x14ac:dyDescent="0.3">
      <c r="A2720" t="s">
        <v>5649</v>
      </c>
      <c r="B2720" t="s">
        <v>5650</v>
      </c>
      <c r="C2720" t="str">
        <f>IFERROR(VLOOKUP(Table1[[#This Row],[Ticker]],[1]!Table2[[Symbol]:[Industry]],2,FALSE),"-")</f>
        <v>-</v>
      </c>
      <c r="D2720" t="s">
        <v>77</v>
      </c>
      <c r="E2720">
        <v>142.51096000000001</v>
      </c>
      <c r="F2720">
        <v>64.31</v>
      </c>
      <c r="G2720">
        <v>44.215931821427802</v>
      </c>
      <c r="H2720">
        <v>-5.5382853630961897</v>
      </c>
      <c r="I2720">
        <v>-9.1507414462585501</v>
      </c>
      <c r="J2720">
        <v>-3.6132988785687199</v>
      </c>
      <c r="K2720">
        <v>63.789738307955901</v>
      </c>
      <c r="L2720">
        <v>56.451902846491997</v>
      </c>
      <c r="M2720">
        <v>45.722099639922199</v>
      </c>
      <c r="N2720">
        <v>0.71650601242108103</v>
      </c>
      <c r="O2720">
        <v>19.732545482817599</v>
      </c>
      <c r="P2720">
        <v>84.533715925394503</v>
      </c>
      <c r="Q2720">
        <v>9.1751126797645993E-2</v>
      </c>
    </row>
    <row r="2721" spans="1:17" hidden="1" x14ac:dyDescent="0.3">
      <c r="A2721" t="s">
        <v>5651</v>
      </c>
      <c r="B2721" t="s">
        <v>5652</v>
      </c>
      <c r="C2721" t="str">
        <f>IFERROR(VLOOKUP(Table1[[#This Row],[Ticker]],[1]!Table2[[Symbol]:[Industry]],2,FALSE),"-")</f>
        <v>-</v>
      </c>
      <c r="D2721" t="s">
        <v>138</v>
      </c>
      <c r="E2721">
        <v>142.32357382500001</v>
      </c>
      <c r="F2721">
        <v>192.75</v>
      </c>
      <c r="G2721">
        <v>117.049473618384</v>
      </c>
      <c r="H2721">
        <v>8.9729749036175601</v>
      </c>
      <c r="I2721">
        <v>-8.4037152150988703</v>
      </c>
      <c r="J2721">
        <v>-6.57584094622844</v>
      </c>
      <c r="K2721">
        <v>160.901408161836</v>
      </c>
      <c r="L2721">
        <v>135.94924346128201</v>
      </c>
      <c r="M2721">
        <v>66.485069314390699</v>
      </c>
      <c r="N2721">
        <v>1.8483875770479099</v>
      </c>
      <c r="O2721">
        <v>6.4072632944228198</v>
      </c>
      <c r="P2721">
        <v>156.99999999999901</v>
      </c>
      <c r="Q2721">
        <v>0.10350791101781399</v>
      </c>
    </row>
    <row r="2722" spans="1:17" hidden="1" x14ac:dyDescent="0.3">
      <c r="A2722" t="s">
        <v>5653</v>
      </c>
      <c r="B2722" t="s">
        <v>5654</v>
      </c>
      <c r="C2722" t="str">
        <f>IFERROR(VLOOKUP(Table1[[#This Row],[Ticker]],[1]!Table2[[Symbol]:[Industry]],2,FALSE),"-")</f>
        <v>-</v>
      </c>
      <c r="D2722" t="s">
        <v>5655</v>
      </c>
      <c r="E2722">
        <v>142.07758425</v>
      </c>
      <c r="F2722">
        <v>57.45</v>
      </c>
      <c r="G2722">
        <v>-32.361829364347201</v>
      </c>
      <c r="H2722">
        <v>3.8336577382982302</v>
      </c>
      <c r="I2722">
        <v>-14.0790260130973</v>
      </c>
      <c r="J2722">
        <v>-0.26909090099767702</v>
      </c>
      <c r="K2722">
        <v>54.795169331423203</v>
      </c>
      <c r="M2722">
        <v>65.999922584883507</v>
      </c>
      <c r="N2722">
        <v>1.0997782705099699</v>
      </c>
      <c r="O2722">
        <v>30.287206266318499</v>
      </c>
      <c r="P2722">
        <v>26.961325966850801</v>
      </c>
    </row>
    <row r="2723" spans="1:17" hidden="1" x14ac:dyDescent="0.3">
      <c r="A2723" t="s">
        <v>5656</v>
      </c>
      <c r="B2723" t="s">
        <v>5657</v>
      </c>
      <c r="C2723" t="str">
        <f>IFERROR(VLOOKUP(Table1[[#This Row],[Ticker]],[1]!Table2[[Symbol]:[Industry]],2,FALSE),"-")</f>
        <v>-</v>
      </c>
      <c r="D2723" t="s">
        <v>933</v>
      </c>
      <c r="E2723">
        <v>142.03532868299999</v>
      </c>
      <c r="F2723">
        <v>8.73</v>
      </c>
      <c r="G2723">
        <v>-57.617778216917301</v>
      </c>
      <c r="H2723">
        <v>-3.8286486912217201</v>
      </c>
      <c r="I2723">
        <v>-32.868522136516297</v>
      </c>
      <c r="J2723">
        <v>-3.9290883522529301</v>
      </c>
      <c r="K2723">
        <v>8.9022741324122308</v>
      </c>
      <c r="L2723">
        <v>9.5169344192954703</v>
      </c>
      <c r="M2723">
        <v>40.806962851083803</v>
      </c>
      <c r="N2723">
        <v>0.92749835574871498</v>
      </c>
      <c r="O2723">
        <v>81.557846506300095</v>
      </c>
      <c r="P2723">
        <v>10.506329113924</v>
      </c>
      <c r="Q2723">
        <v>9.0867046025400005E-4</v>
      </c>
    </row>
    <row r="2724" spans="1:17" hidden="1" x14ac:dyDescent="0.3">
      <c r="A2724" t="s">
        <v>5658</v>
      </c>
      <c r="B2724" t="s">
        <v>5659</v>
      </c>
      <c r="C2724" t="str">
        <f>IFERROR(VLOOKUP(Table1[[#This Row],[Ticker]],[1]!Table2[[Symbol]:[Industry]],2,FALSE),"-")</f>
        <v>-</v>
      </c>
      <c r="D2724" t="s">
        <v>72</v>
      </c>
      <c r="E2724">
        <v>141.224344</v>
      </c>
      <c r="F2724">
        <v>546.5</v>
      </c>
      <c r="G2724">
        <v>8.6924995653965293</v>
      </c>
      <c r="H2724">
        <v>10.0094878191851</v>
      </c>
      <c r="I2724">
        <v>4.0758199781827296</v>
      </c>
      <c r="J2724">
        <v>0.223344359962377</v>
      </c>
      <c r="K2724">
        <v>495.54810662180699</v>
      </c>
      <c r="L2724">
        <v>457.75528133056702</v>
      </c>
      <c r="M2724">
        <v>52.915472738310598</v>
      </c>
      <c r="N2724">
        <v>2.11381128676401</v>
      </c>
      <c r="O2724">
        <v>25.6175663311985</v>
      </c>
      <c r="P2724">
        <v>55.698005698005602</v>
      </c>
      <c r="Q2724">
        <v>4.4417864478560998E-2</v>
      </c>
    </row>
    <row r="2725" spans="1:17" hidden="1" x14ac:dyDescent="0.3">
      <c r="A2725" t="s">
        <v>5660</v>
      </c>
      <c r="B2725" t="s">
        <v>5661</v>
      </c>
      <c r="C2725" t="str">
        <f>IFERROR(VLOOKUP(Table1[[#This Row],[Ticker]],[1]!Table2[[Symbol]:[Industry]],2,FALSE),"-")</f>
        <v>-</v>
      </c>
      <c r="D2725" t="s">
        <v>741</v>
      </c>
      <c r="E2725">
        <v>141.05316456</v>
      </c>
      <c r="F2725">
        <v>78.47</v>
      </c>
      <c r="G2725">
        <v>37.964067589723399</v>
      </c>
      <c r="H2725">
        <v>0.344408734056253</v>
      </c>
      <c r="I2725">
        <v>13.7473078105828</v>
      </c>
      <c r="J2725">
        <v>3.5588310427585999E-2</v>
      </c>
      <c r="K2725">
        <v>75.472984279470296</v>
      </c>
      <c r="L2725">
        <v>66.047990678521501</v>
      </c>
      <c r="M2725">
        <v>44.340069516080298</v>
      </c>
      <c r="N2725">
        <v>1.2922943089324199</v>
      </c>
      <c r="O2725">
        <v>2.33210144004076</v>
      </c>
      <c r="P2725">
        <v>79.36</v>
      </c>
      <c r="Q2725">
        <v>1.5864695888099999E-4</v>
      </c>
    </row>
    <row r="2726" spans="1:17" hidden="1" x14ac:dyDescent="0.3">
      <c r="A2726" t="s">
        <v>5662</v>
      </c>
      <c r="B2726" t="s">
        <v>5663</v>
      </c>
      <c r="C2726" t="str">
        <f>IFERROR(VLOOKUP(Table1[[#This Row],[Ticker]],[1]!Table2[[Symbol]:[Industry]],2,FALSE),"-")</f>
        <v>-</v>
      </c>
      <c r="D2726" t="s">
        <v>54</v>
      </c>
      <c r="E2726">
        <v>140.81365216</v>
      </c>
      <c r="F2726">
        <v>122.6</v>
      </c>
      <c r="G2726">
        <v>17.343010489112402</v>
      </c>
      <c r="H2726">
        <v>12.4250278418713</v>
      </c>
      <c r="I2726">
        <v>23.4286545350731</v>
      </c>
      <c r="J2726">
        <v>9.2538920450459496</v>
      </c>
      <c r="K2726">
        <v>105.352383111199</v>
      </c>
      <c r="L2726">
        <v>101.487354607822</v>
      </c>
      <c r="M2726">
        <v>92.2006940932947</v>
      </c>
      <c r="N2726">
        <v>0.69551390452532702</v>
      </c>
      <c r="O2726">
        <v>36.949429037520403</v>
      </c>
      <c r="P2726">
        <v>62.1693121693121</v>
      </c>
      <c r="Q2726">
        <v>0.12731627295509601</v>
      </c>
    </row>
    <row r="2727" spans="1:17" hidden="1" x14ac:dyDescent="0.3">
      <c r="A2727" t="s">
        <v>5664</v>
      </c>
      <c r="B2727" t="s">
        <v>5665</v>
      </c>
      <c r="C2727" t="str">
        <f>IFERROR(VLOOKUP(Table1[[#This Row],[Ticker]],[1]!Table2[[Symbol]:[Industry]],2,FALSE),"-")</f>
        <v>-</v>
      </c>
      <c r="D2727" t="s">
        <v>2686</v>
      </c>
      <c r="E2727">
        <v>140.36601116</v>
      </c>
      <c r="F2727">
        <v>16.989999999999998</v>
      </c>
      <c r="G2727">
        <v>8.9684588884333802</v>
      </c>
      <c r="H2727">
        <v>56.505508464838996</v>
      </c>
      <c r="I2727">
        <v>17.631587165431998</v>
      </c>
      <c r="J2727">
        <v>-0.37629332119703202</v>
      </c>
      <c r="K2727">
        <v>13.8831372643228</v>
      </c>
      <c r="L2727">
        <v>12.482028160719199</v>
      </c>
      <c r="M2727">
        <v>62.720279021351203</v>
      </c>
      <c r="N2727">
        <v>2.9531784083590802</v>
      </c>
      <c r="O2727">
        <v>16.185991759858702</v>
      </c>
      <c r="P2727">
        <v>79.598308668076001</v>
      </c>
      <c r="Q2727">
        <v>0.17531604168188999</v>
      </c>
    </row>
    <row r="2728" spans="1:17" hidden="1" x14ac:dyDescent="0.3">
      <c r="A2728" t="s">
        <v>5666</v>
      </c>
      <c r="B2728" t="s">
        <v>5667</v>
      </c>
      <c r="C2728" t="str">
        <f>IFERROR(VLOOKUP(Table1[[#This Row],[Ticker]],[1]!Table2[[Symbol]:[Industry]],2,FALSE),"-")</f>
        <v>-</v>
      </c>
      <c r="E2728">
        <v>140.14878306</v>
      </c>
      <c r="F2728">
        <v>254.35</v>
      </c>
      <c r="G2728">
        <v>211.343484976154</v>
      </c>
      <c r="H2728">
        <v>-2.26962864667829</v>
      </c>
      <c r="I2728">
        <v>26.3332725317313</v>
      </c>
      <c r="J2728">
        <v>-1.07194549511008</v>
      </c>
      <c r="K2728">
        <v>245.146493411043</v>
      </c>
      <c r="L2728">
        <v>186.40530781930499</v>
      </c>
      <c r="M2728">
        <v>100</v>
      </c>
      <c r="N2728">
        <v>0</v>
      </c>
      <c r="O2728">
        <v>0</v>
      </c>
      <c r="P2728">
        <v>241.40939597315401</v>
      </c>
    </row>
    <row r="2729" spans="1:17" hidden="1" x14ac:dyDescent="0.3">
      <c r="A2729" t="s">
        <v>5668</v>
      </c>
      <c r="B2729" t="s">
        <v>5669</v>
      </c>
      <c r="C2729" t="str">
        <f>IFERROR(VLOOKUP(Table1[[#This Row],[Ticker]],[1]!Table2[[Symbol]:[Industry]],2,FALSE),"-")</f>
        <v>-</v>
      </c>
      <c r="D2729" t="s">
        <v>573</v>
      </c>
      <c r="E2729">
        <v>140.07459277000001</v>
      </c>
      <c r="F2729">
        <v>14.89</v>
      </c>
      <c r="G2729">
        <v>-2.69208721599089</v>
      </c>
      <c r="H2729">
        <v>-1.2731873655395001</v>
      </c>
      <c r="I2729">
        <v>36.687975950247797</v>
      </c>
      <c r="J2729">
        <v>23.292646967641801</v>
      </c>
      <c r="K2729">
        <v>12.7425555358493</v>
      </c>
      <c r="L2729">
        <v>11.7007212394899</v>
      </c>
      <c r="M2729">
        <v>80.539994517698503</v>
      </c>
      <c r="N2729">
        <v>2.90181272255235</v>
      </c>
      <c r="O2729">
        <v>8.4620550705171098</v>
      </c>
      <c r="P2729">
        <v>74.355971896955495</v>
      </c>
      <c r="Q2729">
        <v>-6.6278408163913005E-2</v>
      </c>
    </row>
    <row r="2730" spans="1:17" hidden="1" x14ac:dyDescent="0.3">
      <c r="A2730" t="s">
        <v>5670</v>
      </c>
      <c r="B2730" t="s">
        <v>5671</v>
      </c>
      <c r="C2730" t="str">
        <f>IFERROR(VLOOKUP(Table1[[#This Row],[Ticker]],[1]!Table2[[Symbol]:[Industry]],2,FALSE),"-")</f>
        <v>-</v>
      </c>
      <c r="E2730">
        <v>140.02600683</v>
      </c>
      <c r="F2730">
        <v>136.05000000000001</v>
      </c>
      <c r="G2730">
        <v>-40.852796242901903</v>
      </c>
      <c r="H2730">
        <v>-0.88851629132179699</v>
      </c>
      <c r="I2730">
        <v>-26.8526703190734</v>
      </c>
      <c r="J2730">
        <v>-3.0921475153120901</v>
      </c>
      <c r="K2730">
        <v>133.89719140931999</v>
      </c>
      <c r="L2730">
        <v>135.48198035119299</v>
      </c>
      <c r="M2730">
        <v>47.1667337998325</v>
      </c>
      <c r="N2730">
        <v>0.53049796118261405</v>
      </c>
      <c r="O2730">
        <v>23.961778757809601</v>
      </c>
      <c r="P2730">
        <v>24.7592847317744</v>
      </c>
      <c r="Q2730">
        <v>0.109662389698294</v>
      </c>
    </row>
    <row r="2731" spans="1:17" hidden="1" x14ac:dyDescent="0.3">
      <c r="A2731" t="s">
        <v>5672</v>
      </c>
      <c r="B2731" t="s">
        <v>5673</v>
      </c>
      <c r="C2731" t="str">
        <f>IFERROR(VLOOKUP(Table1[[#This Row],[Ticker]],[1]!Table2[[Symbol]:[Industry]],2,FALSE),"-")</f>
        <v>-</v>
      </c>
      <c r="D2731" t="s">
        <v>706</v>
      </c>
      <c r="E2731">
        <v>139.79394303499899</v>
      </c>
      <c r="F2731">
        <v>2.95</v>
      </c>
      <c r="G2731">
        <v>-16.604372535461799</v>
      </c>
      <c r="H2731">
        <v>-9.7462641606969704</v>
      </c>
      <c r="I2731">
        <v>-17.798974933201698</v>
      </c>
      <c r="J2731">
        <v>-4.9554406407411298</v>
      </c>
      <c r="K2731">
        <v>3.1116373839947502</v>
      </c>
      <c r="L2731">
        <v>3.0326998236096898</v>
      </c>
      <c r="M2731">
        <v>24.127566814345599</v>
      </c>
      <c r="N2731">
        <v>0.167367437826932</v>
      </c>
      <c r="O2731">
        <v>42.372881355932201</v>
      </c>
      <c r="P2731">
        <v>18</v>
      </c>
      <c r="Q2731">
        <v>3.7742885801969002E-2</v>
      </c>
    </row>
    <row r="2732" spans="1:17" hidden="1" x14ac:dyDescent="0.3">
      <c r="A2732" t="s">
        <v>5674</v>
      </c>
      <c r="B2732" t="s">
        <v>5675</v>
      </c>
      <c r="C2732" t="str">
        <f>IFERROR(VLOOKUP(Table1[[#This Row],[Ticker]],[1]!Table2[[Symbol]:[Industry]],2,FALSE),"-")</f>
        <v>-</v>
      </c>
      <c r="D2732" t="s">
        <v>118</v>
      </c>
      <c r="E2732">
        <v>139.56721450000001</v>
      </c>
      <c r="F2732">
        <v>0.7</v>
      </c>
      <c r="G2732">
        <v>-47.7129698205297</v>
      </c>
      <c r="H2732">
        <v>-7.8251842022338298</v>
      </c>
      <c r="I2732">
        <v>-35.182487478004496</v>
      </c>
      <c r="J2732">
        <v>1.9583575351929501</v>
      </c>
      <c r="K2732">
        <v>0.94560608651912204</v>
      </c>
      <c r="L2732">
        <v>0.983370901255186</v>
      </c>
      <c r="M2732">
        <v>60.327306847259102</v>
      </c>
      <c r="N2732">
        <v>1.83533264120025</v>
      </c>
      <c r="O2732">
        <v>78.571428571428498</v>
      </c>
      <c r="P2732">
        <v>11.111111111111001</v>
      </c>
      <c r="Q2732">
        <v>-0.11108876012074401</v>
      </c>
    </row>
    <row r="2733" spans="1:17" hidden="1" x14ac:dyDescent="0.3">
      <c r="A2733" t="s">
        <v>5676</v>
      </c>
      <c r="B2733" t="s">
        <v>5677</v>
      </c>
      <c r="C2733" t="str">
        <f>IFERROR(VLOOKUP(Table1[[#This Row],[Ticker]],[1]!Table2[[Symbol]:[Industry]],2,FALSE),"-")</f>
        <v>-</v>
      </c>
      <c r="D2733" t="s">
        <v>950</v>
      </c>
      <c r="E2733">
        <v>139.53</v>
      </c>
      <c r="F2733">
        <v>93.02</v>
      </c>
      <c r="G2733">
        <v>39.400294140547501</v>
      </c>
      <c r="H2733">
        <v>14.6036073331965</v>
      </c>
      <c r="I2733">
        <v>4.9656982330614499</v>
      </c>
      <c r="J2733">
        <v>3.70253195263468</v>
      </c>
      <c r="K2733">
        <v>80.703640865976197</v>
      </c>
      <c r="L2733">
        <v>75.282061894342107</v>
      </c>
      <c r="M2733">
        <v>60.367369850903401</v>
      </c>
      <c r="N2733">
        <v>1.8748032087261199</v>
      </c>
      <c r="O2733">
        <v>12.8789507632767</v>
      </c>
      <c r="P2733">
        <v>76.676163342829994</v>
      </c>
      <c r="Q2733">
        <v>3.4611455697974997E-2</v>
      </c>
    </row>
    <row r="2734" spans="1:17" hidden="1" x14ac:dyDescent="0.3">
      <c r="A2734" t="s">
        <v>5678</v>
      </c>
      <c r="B2734" t="s">
        <v>5679</v>
      </c>
      <c r="C2734" t="str">
        <f>IFERROR(VLOOKUP(Table1[[#This Row],[Ticker]],[1]!Table2[[Symbol]:[Industry]],2,FALSE),"-")</f>
        <v>-</v>
      </c>
      <c r="D2734" t="s">
        <v>276</v>
      </c>
      <c r="E2734">
        <v>139.18514999999999</v>
      </c>
      <c r="F2734">
        <v>390</v>
      </c>
      <c r="G2734">
        <v>554.14461531878896</v>
      </c>
      <c r="H2734">
        <v>-5.6401271728861504</v>
      </c>
      <c r="I2734">
        <v>348.57819628267902</v>
      </c>
      <c r="J2734">
        <v>-9.7112281801942792</v>
      </c>
      <c r="K2734">
        <v>336.47089240889102</v>
      </c>
      <c r="L2734">
        <v>194.235718577413</v>
      </c>
      <c r="M2734">
        <v>45.736121842101397</v>
      </c>
      <c r="N2734">
        <v>0.81254880865277102</v>
      </c>
      <c r="O2734">
        <v>10.1538461538461</v>
      </c>
      <c r="P2734">
        <v>760.54721977051997</v>
      </c>
      <c r="Q2734">
        <v>0.22697743406208801</v>
      </c>
    </row>
    <row r="2735" spans="1:17" hidden="1" x14ac:dyDescent="0.3">
      <c r="A2735" t="s">
        <v>5680</v>
      </c>
      <c r="B2735" t="s">
        <v>5681</v>
      </c>
      <c r="C2735" t="str">
        <f>IFERROR(VLOOKUP(Table1[[#This Row],[Ticker]],[1]!Table2[[Symbol]:[Industry]],2,FALSE),"-")</f>
        <v>-</v>
      </c>
      <c r="D2735" t="s">
        <v>627</v>
      </c>
      <c r="E2735">
        <v>138.97125</v>
      </c>
      <c r="F2735">
        <v>50.43</v>
      </c>
      <c r="G2735">
        <v>14.322013743887799</v>
      </c>
      <c r="H2735">
        <v>3.8903713533216999</v>
      </c>
      <c r="I2735">
        <v>59.7452141962724</v>
      </c>
      <c r="J2735">
        <v>-12.605278828443399</v>
      </c>
      <c r="K2735">
        <v>49.3034125567373</v>
      </c>
      <c r="L2735">
        <v>36.957706552192697</v>
      </c>
      <c r="M2735">
        <v>32.986118259565998</v>
      </c>
      <c r="N2735">
        <v>4.0776351327219</v>
      </c>
      <c r="O2735">
        <v>20.959746182827601</v>
      </c>
      <c r="P2735">
        <v>151.32392867554901</v>
      </c>
      <c r="Q2735">
        <v>0.22217889209330899</v>
      </c>
    </row>
    <row r="2736" spans="1:17" hidden="1" x14ac:dyDescent="0.3">
      <c r="A2736" t="s">
        <v>5682</v>
      </c>
      <c r="B2736" t="s">
        <v>5683</v>
      </c>
      <c r="C2736" t="str">
        <f>IFERROR(VLOOKUP(Table1[[#This Row],[Ticker]],[1]!Table2[[Symbol]:[Industry]],2,FALSE),"-")</f>
        <v>-</v>
      </c>
      <c r="D2736" t="s">
        <v>2256</v>
      </c>
      <c r="E2736">
        <v>138.94614899999999</v>
      </c>
      <c r="F2736">
        <v>151.15</v>
      </c>
      <c r="G2736">
        <v>139.844803288713</v>
      </c>
      <c r="H2736">
        <v>-4.1133786466782798</v>
      </c>
      <c r="I2736">
        <v>62.815987796898199</v>
      </c>
      <c r="J2736">
        <v>-4.4257916489562197</v>
      </c>
      <c r="K2736">
        <v>148.66509283758799</v>
      </c>
      <c r="L2736">
        <v>112.08714859918101</v>
      </c>
      <c r="M2736">
        <v>46.296312014717401</v>
      </c>
      <c r="N2736">
        <v>0.29327304871617599</v>
      </c>
      <c r="O2736">
        <v>17.565332451207301</v>
      </c>
      <c r="P2736">
        <v>190.617189002115</v>
      </c>
      <c r="Q2736">
        <v>0.19718722809148501</v>
      </c>
    </row>
    <row r="2737" spans="1:17" hidden="1" x14ac:dyDescent="0.3">
      <c r="A2737" t="s">
        <v>5684</v>
      </c>
      <c r="B2737" t="s">
        <v>5685</v>
      </c>
      <c r="C2737" t="str">
        <f>IFERROR(VLOOKUP(Table1[[#This Row],[Ticker]],[1]!Table2[[Symbol]:[Industry]],2,FALSE),"-")</f>
        <v>-</v>
      </c>
      <c r="D2737" t="s">
        <v>2643</v>
      </c>
      <c r="E2737">
        <v>138.9169875</v>
      </c>
      <c r="F2737">
        <v>12.75</v>
      </c>
      <c r="G2737">
        <v>-20.781413552366601</v>
      </c>
      <c r="H2737">
        <v>-28.860264901179999</v>
      </c>
      <c r="I2737">
        <v>-47.776216176027702</v>
      </c>
      <c r="J2737">
        <v>-20.611419179320599</v>
      </c>
      <c r="K2737">
        <v>16.183650003612499</v>
      </c>
      <c r="L2737">
        <v>17.3257195167178</v>
      </c>
      <c r="M2737">
        <v>23.4315577266551</v>
      </c>
      <c r="N2737">
        <v>1.42975089167129</v>
      </c>
      <c r="O2737">
        <v>148.82352941176401</v>
      </c>
      <c r="P2737">
        <v>19.9435559736594</v>
      </c>
      <c r="Q2737">
        <v>9.3525991430569999E-2</v>
      </c>
    </row>
    <row r="2738" spans="1:17" hidden="1" x14ac:dyDescent="0.3">
      <c r="A2738" t="s">
        <v>5686</v>
      </c>
      <c r="B2738" t="s">
        <v>5687</v>
      </c>
      <c r="C2738" t="str">
        <f>IFERROR(VLOOKUP(Table1[[#This Row],[Ticker]],[1]!Table2[[Symbol]:[Industry]],2,FALSE),"-")</f>
        <v>-</v>
      </c>
      <c r="D2738" t="s">
        <v>365</v>
      </c>
      <c r="E2738">
        <v>138.68</v>
      </c>
      <c r="F2738">
        <v>346.7</v>
      </c>
      <c r="G2738">
        <v>117.223675308277</v>
      </c>
      <c r="H2738">
        <v>-3.7063285044307799</v>
      </c>
      <c r="I2738">
        <v>126.473436401676</v>
      </c>
      <c r="J2738">
        <v>-1.1440539462205499</v>
      </c>
      <c r="K2738">
        <v>309.48716007129298</v>
      </c>
      <c r="M2738">
        <v>29.205234030908699</v>
      </c>
      <c r="N2738">
        <v>0.25780590717299501</v>
      </c>
      <c r="O2738">
        <v>9.6048456879146205</v>
      </c>
      <c r="P2738">
        <v>166.692307692307</v>
      </c>
    </row>
    <row r="2739" spans="1:17" hidden="1" x14ac:dyDescent="0.3">
      <c r="A2739" t="s">
        <v>5688</v>
      </c>
      <c r="B2739" t="s">
        <v>5689</v>
      </c>
      <c r="C2739" t="str">
        <f>IFERROR(VLOOKUP(Table1[[#This Row],[Ticker]],[1]!Table2[[Symbol]:[Industry]],2,FALSE),"-")</f>
        <v>-</v>
      </c>
      <c r="D2739" t="s">
        <v>138</v>
      </c>
      <c r="E2739">
        <v>138.56988428</v>
      </c>
      <c r="F2739">
        <v>10.33</v>
      </c>
      <c r="G2739">
        <v>18.567182528179501</v>
      </c>
      <c r="H2739">
        <v>-22.239024209034799</v>
      </c>
      <c r="I2739">
        <v>-9.14116977839541</v>
      </c>
      <c r="J2739">
        <v>2.5950515316490899</v>
      </c>
      <c r="K2739">
        <v>10.9435284059343</v>
      </c>
      <c r="L2739">
        <v>9.6723177261486804</v>
      </c>
      <c r="M2739">
        <v>41.803229694201299</v>
      </c>
      <c r="N2739">
        <v>0.118916731846088</v>
      </c>
      <c r="O2739">
        <v>62.245885769603099</v>
      </c>
      <c r="P2739">
        <v>65.28</v>
      </c>
      <c r="Q2739">
        <v>8.2738956575732006E-2</v>
      </c>
    </row>
    <row r="2740" spans="1:17" hidden="1" x14ac:dyDescent="0.3">
      <c r="A2740" t="s">
        <v>5690</v>
      </c>
      <c r="B2740" t="s">
        <v>5691</v>
      </c>
      <c r="C2740" t="str">
        <f>IFERROR(VLOOKUP(Table1[[#This Row],[Ticker]],[1]!Table2[[Symbol]:[Industry]],2,FALSE),"-")</f>
        <v>-</v>
      </c>
      <c r="D2740" t="s">
        <v>5125</v>
      </c>
      <c r="E2740">
        <v>138.392893375</v>
      </c>
      <c r="F2740">
        <v>96.65</v>
      </c>
      <c r="G2740">
        <v>114.30829886393499</v>
      </c>
      <c r="H2740">
        <v>-17.549289663627398</v>
      </c>
      <c r="I2740">
        <v>-6.6346326925260302</v>
      </c>
      <c r="J2740">
        <v>-11.008882432047001</v>
      </c>
      <c r="K2740">
        <v>107.830930551555</v>
      </c>
      <c r="L2740">
        <v>90.950181226949795</v>
      </c>
      <c r="M2740">
        <v>15.710844868894499</v>
      </c>
      <c r="N2740">
        <v>2.5884029260422801</v>
      </c>
      <c r="O2740">
        <v>31.971029487842699</v>
      </c>
      <c r="P2740">
        <v>151.03896103896099</v>
      </c>
      <c r="Q2740">
        <v>0.12896428020827799</v>
      </c>
    </row>
    <row r="2741" spans="1:17" hidden="1" x14ac:dyDescent="0.3">
      <c r="A2741" t="s">
        <v>5692</v>
      </c>
      <c r="B2741" t="s">
        <v>5693</v>
      </c>
      <c r="C2741" t="str">
        <f>IFERROR(VLOOKUP(Table1[[#This Row],[Ticker]],[1]!Table2[[Symbol]:[Industry]],2,FALSE),"-")</f>
        <v>-</v>
      </c>
      <c r="D2741" t="s">
        <v>706</v>
      </c>
      <c r="E2741">
        <v>138.18700000000001</v>
      </c>
      <c r="F2741">
        <v>72.73</v>
      </c>
      <c r="G2741">
        <v>0.81406021048574895</v>
      </c>
      <c r="H2741">
        <v>-2.8333870359400302</v>
      </c>
      <c r="I2741">
        <v>-15.986931922448999</v>
      </c>
      <c r="J2741">
        <v>1.1073648497174999</v>
      </c>
      <c r="K2741">
        <v>71.834794202587204</v>
      </c>
      <c r="L2741">
        <v>70.148092529926103</v>
      </c>
      <c r="M2741">
        <v>49.173520436174101</v>
      </c>
      <c r="N2741">
        <v>0.749021271320503</v>
      </c>
      <c r="O2741">
        <v>22.026673999724999</v>
      </c>
      <c r="P2741">
        <v>35.538576220648501</v>
      </c>
      <c r="Q2741">
        <v>-7.6769775948501998E-2</v>
      </c>
    </row>
    <row r="2742" spans="1:17" hidden="1" x14ac:dyDescent="0.3">
      <c r="A2742" t="s">
        <v>5694</v>
      </c>
      <c r="B2742" t="s">
        <v>5695</v>
      </c>
      <c r="C2742" t="str">
        <f>IFERROR(VLOOKUP(Table1[[#This Row],[Ticker]],[1]!Table2[[Symbol]:[Industry]],2,FALSE),"-")</f>
        <v>-</v>
      </c>
      <c r="D2742" t="s">
        <v>2518</v>
      </c>
      <c r="E2742">
        <v>137.99006299999999</v>
      </c>
      <c r="F2742">
        <v>34.99</v>
      </c>
      <c r="G2742">
        <v>-23.389081728707598</v>
      </c>
      <c r="H2742">
        <v>-7.1742607992668503</v>
      </c>
      <c r="I2742">
        <v>-29.848626300912901</v>
      </c>
      <c r="J2742">
        <v>-10.891066942138499</v>
      </c>
      <c r="K2742">
        <v>37.328405368666402</v>
      </c>
      <c r="L2742">
        <v>38.745967630785202</v>
      </c>
      <c r="M2742">
        <v>30.248018946584899</v>
      </c>
      <c r="N2742">
        <v>0.93293500777891702</v>
      </c>
      <c r="O2742">
        <v>68.333809659902798</v>
      </c>
      <c r="P2742">
        <v>12.1474358974358</v>
      </c>
      <c r="Q2742">
        <v>9.2290294943749004E-2</v>
      </c>
    </row>
    <row r="2743" spans="1:17" hidden="1" x14ac:dyDescent="0.3">
      <c r="A2743" t="s">
        <v>5696</v>
      </c>
      <c r="B2743" t="s">
        <v>5697</v>
      </c>
      <c r="C2743" t="str">
        <f>IFERROR(VLOOKUP(Table1[[#This Row],[Ticker]],[1]!Table2[[Symbol]:[Industry]],2,FALSE),"-")</f>
        <v>-</v>
      </c>
      <c r="D2743" t="s">
        <v>46</v>
      </c>
      <c r="E2743">
        <v>137.76140000000001</v>
      </c>
      <c r="F2743">
        <v>80</v>
      </c>
      <c r="G2743">
        <v>-60.921572189740097</v>
      </c>
      <c r="H2743">
        <v>-21.053657684790799</v>
      </c>
      <c r="I2743">
        <v>-43.815926448522198</v>
      </c>
      <c r="J2743">
        <v>-14.931425764599901</v>
      </c>
      <c r="M2743">
        <v>14.8850851314607</v>
      </c>
      <c r="O2743">
        <v>59.375</v>
      </c>
      <c r="P2743">
        <v>1.26582278481013</v>
      </c>
    </row>
    <row r="2744" spans="1:17" hidden="1" x14ac:dyDescent="0.3">
      <c r="A2744" t="s">
        <v>5698</v>
      </c>
      <c r="B2744" t="s">
        <v>5699</v>
      </c>
      <c r="C2744" t="str">
        <f>IFERROR(VLOOKUP(Table1[[#This Row],[Ticker]],[1]!Table2[[Symbol]:[Industry]],2,FALSE),"-")</f>
        <v>-</v>
      </c>
      <c r="D2744" t="s">
        <v>773</v>
      </c>
      <c r="E2744">
        <v>137.675638932</v>
      </c>
      <c r="F2744">
        <v>109.31</v>
      </c>
      <c r="G2744">
        <v>77.156837818165499</v>
      </c>
      <c r="H2744">
        <v>44.546740093165099</v>
      </c>
      <c r="I2744">
        <v>56.644079197281997</v>
      </c>
      <c r="J2744">
        <v>13.685560278561899</v>
      </c>
      <c r="K2744">
        <v>75.1024454957236</v>
      </c>
      <c r="L2744">
        <v>66.397358521574603</v>
      </c>
      <c r="M2744">
        <v>87.018916897732794</v>
      </c>
      <c r="N2744">
        <v>4.0791632251268597</v>
      </c>
      <c r="O2744">
        <v>0</v>
      </c>
      <c r="P2744">
        <v>137.63043478260801</v>
      </c>
      <c r="Q2744">
        <v>5.2456747330666999E-2</v>
      </c>
    </row>
    <row r="2745" spans="1:17" hidden="1" x14ac:dyDescent="0.3">
      <c r="A2745" t="s">
        <v>5700</v>
      </c>
      <c r="B2745" t="s">
        <v>5701</v>
      </c>
      <c r="C2745" t="str">
        <f>IFERROR(VLOOKUP(Table1[[#This Row],[Ticker]],[1]!Table2[[Symbol]:[Industry]],2,FALSE),"-")</f>
        <v>-</v>
      </c>
      <c r="D2745" t="s">
        <v>276</v>
      </c>
      <c r="E2745">
        <v>137.62728999999999</v>
      </c>
      <c r="F2745">
        <v>33.89</v>
      </c>
      <c r="G2745">
        <v>57.171658063773101</v>
      </c>
      <c r="H2745">
        <v>-7.95696788646109</v>
      </c>
      <c r="I2745">
        <v>39.012828914621203</v>
      </c>
      <c r="J2745">
        <v>-4.1556459356386997</v>
      </c>
      <c r="K2745">
        <v>32.918022399082503</v>
      </c>
      <c r="L2745">
        <v>26.9295870352619</v>
      </c>
      <c r="M2745">
        <v>57.380350054359702</v>
      </c>
      <c r="N2745">
        <v>0.30757419472453401</v>
      </c>
      <c r="O2745">
        <v>24.727058129241598</v>
      </c>
      <c r="P2745">
        <v>130.544217687074</v>
      </c>
      <c r="Q2745">
        <v>0.11608130016458799</v>
      </c>
    </row>
    <row r="2746" spans="1:17" hidden="1" x14ac:dyDescent="0.3">
      <c r="A2746" t="s">
        <v>5702</v>
      </c>
      <c r="B2746" t="s">
        <v>5703</v>
      </c>
      <c r="C2746" t="str">
        <f>IFERROR(VLOOKUP(Table1[[#This Row],[Ticker]],[1]!Table2[[Symbol]:[Industry]],2,FALSE),"-")</f>
        <v>-</v>
      </c>
      <c r="D2746" t="s">
        <v>1484</v>
      </c>
      <c r="E2746">
        <v>137.33380500000001</v>
      </c>
      <c r="F2746">
        <v>330.05</v>
      </c>
      <c r="G2746">
        <v>21.263754294150498</v>
      </c>
      <c r="H2746">
        <v>7.4525935755439301</v>
      </c>
      <c r="I2746">
        <v>7.8929020821890701</v>
      </c>
      <c r="J2746">
        <v>-2.9997971089555602</v>
      </c>
      <c r="K2746">
        <v>326.60027040861098</v>
      </c>
      <c r="L2746">
        <v>291.40784421476201</v>
      </c>
      <c r="M2746">
        <v>43.5320523531284</v>
      </c>
      <c r="N2746">
        <v>0.97076354271332199</v>
      </c>
      <c r="O2746">
        <v>17.618542645053701</v>
      </c>
      <c r="P2746">
        <v>69.082991803278702</v>
      </c>
      <c r="Q2746">
        <v>6.7475980439022004E-2</v>
      </c>
    </row>
    <row r="2747" spans="1:17" hidden="1" x14ac:dyDescent="0.3">
      <c r="A2747" t="s">
        <v>5704</v>
      </c>
      <c r="B2747" t="s">
        <v>5705</v>
      </c>
      <c r="C2747" t="str">
        <f>IFERROR(VLOOKUP(Table1[[#This Row],[Ticker]],[1]!Table2[[Symbol]:[Industry]],2,FALSE),"-")</f>
        <v>-</v>
      </c>
      <c r="E2747">
        <v>137.06869458</v>
      </c>
      <c r="F2747">
        <v>131.15</v>
      </c>
      <c r="G2747">
        <v>-44.318934861008103</v>
      </c>
      <c r="H2747">
        <v>-16.524287031771401</v>
      </c>
      <c r="I2747">
        <v>-27.213289119790101</v>
      </c>
      <c r="J2747">
        <v>-15.3266038802032</v>
      </c>
      <c r="O2747">
        <v>23.522683949675901</v>
      </c>
      <c r="P2747">
        <v>0</v>
      </c>
    </row>
    <row r="2748" spans="1:17" hidden="1" x14ac:dyDescent="0.3">
      <c r="A2748" t="s">
        <v>5706</v>
      </c>
      <c r="B2748" t="s">
        <v>5707</v>
      </c>
      <c r="C2748" t="str">
        <f>IFERROR(VLOOKUP(Table1[[#This Row],[Ticker]],[1]!Table2[[Symbol]:[Industry]],2,FALSE),"-")</f>
        <v>-</v>
      </c>
      <c r="D2748" t="s">
        <v>4353</v>
      </c>
      <c r="E2748">
        <v>136.58487482999999</v>
      </c>
      <c r="F2748">
        <v>1255.7</v>
      </c>
      <c r="G2748">
        <v>176.20238168592601</v>
      </c>
      <c r="H2748">
        <v>15.2179171752974</v>
      </c>
      <c r="I2748">
        <v>58.583450591212099</v>
      </c>
      <c r="J2748">
        <v>-3.95073337389795</v>
      </c>
      <c r="K2748">
        <v>1089.2520448394901</v>
      </c>
      <c r="L2748">
        <v>813.26431803524201</v>
      </c>
      <c r="M2748">
        <v>64.580065783353405</v>
      </c>
      <c r="N2748">
        <v>1.1117180387566601</v>
      </c>
      <c r="O2748">
        <v>2.4926335908258301</v>
      </c>
      <c r="P2748">
        <v>222.38767650834399</v>
      </c>
      <c r="Q2748">
        <v>0.10569358297929</v>
      </c>
    </row>
    <row r="2749" spans="1:17" hidden="1" x14ac:dyDescent="0.3">
      <c r="A2749" t="s">
        <v>5708</v>
      </c>
      <c r="B2749" t="s">
        <v>5709</v>
      </c>
      <c r="C2749" t="str">
        <f>IFERROR(VLOOKUP(Table1[[#This Row],[Ticker]],[1]!Table2[[Symbol]:[Industry]],2,FALSE),"-")</f>
        <v>-</v>
      </c>
      <c r="D2749" t="s">
        <v>627</v>
      </c>
      <c r="E2749">
        <v>136.52797325</v>
      </c>
      <c r="F2749">
        <v>43.69</v>
      </c>
      <c r="G2749">
        <v>55.131985911482701</v>
      </c>
      <c r="H2749">
        <v>17.234287802407799</v>
      </c>
      <c r="I2749">
        <v>8.06466549214006</v>
      </c>
      <c r="J2749">
        <v>-17.366751639952799</v>
      </c>
      <c r="K2749">
        <v>40.559898731770801</v>
      </c>
      <c r="L2749">
        <v>35.005923264504403</v>
      </c>
      <c r="M2749">
        <v>44.293463200390597</v>
      </c>
      <c r="N2749">
        <v>3.14697641547686</v>
      </c>
      <c r="O2749">
        <v>34.470130464637201</v>
      </c>
      <c r="P2749">
        <v>96.172587095652304</v>
      </c>
      <c r="Q2749">
        <v>8.1206394924348002E-2</v>
      </c>
    </row>
    <row r="2750" spans="1:17" hidden="1" x14ac:dyDescent="0.3">
      <c r="A2750" t="s">
        <v>5710</v>
      </c>
      <c r="B2750" t="s">
        <v>5711</v>
      </c>
      <c r="C2750" t="str">
        <f>IFERROR(VLOOKUP(Table1[[#This Row],[Ticker]],[1]!Table2[[Symbol]:[Industry]],2,FALSE),"-")</f>
        <v>-</v>
      </c>
      <c r="D2750" t="s">
        <v>5712</v>
      </c>
      <c r="E2750">
        <v>136.16825600000001</v>
      </c>
      <c r="F2750">
        <v>54.88</v>
      </c>
      <c r="G2750">
        <v>939.71966405173202</v>
      </c>
      <c r="H2750">
        <v>39.807022617252102</v>
      </c>
      <c r="I2750">
        <v>963.11816611676602</v>
      </c>
      <c r="J2750">
        <v>24.8495192121893</v>
      </c>
      <c r="K2750">
        <v>37.935385596543497</v>
      </c>
      <c r="L2750">
        <v>21.052279052467998</v>
      </c>
      <c r="M2750">
        <v>88.964543048271693</v>
      </c>
      <c r="N2750">
        <v>0.606780678067806</v>
      </c>
      <c r="O2750">
        <v>0</v>
      </c>
      <c r="P2750">
        <v>1481.5561959654101</v>
      </c>
      <c r="Q2750">
        <v>0.146326506726839</v>
      </c>
    </row>
    <row r="2751" spans="1:17" hidden="1" x14ac:dyDescent="0.3">
      <c r="A2751" t="s">
        <v>5713</v>
      </c>
      <c r="B2751" t="s">
        <v>5714</v>
      </c>
      <c r="C2751" t="str">
        <f>IFERROR(VLOOKUP(Table1[[#This Row],[Ticker]],[1]!Table2[[Symbol]:[Industry]],2,FALSE),"-")</f>
        <v>-</v>
      </c>
      <c r="D2751" t="s">
        <v>443</v>
      </c>
      <c r="E2751">
        <v>136.02010828799999</v>
      </c>
      <c r="F2751">
        <v>9.56</v>
      </c>
      <c r="G2751">
        <v>111.959405458695</v>
      </c>
      <c r="H2751">
        <v>-13.0072570313655</v>
      </c>
      <c r="I2751">
        <v>-12.855553213897499</v>
      </c>
      <c r="J2751">
        <v>7.4411078533575603</v>
      </c>
      <c r="K2751">
        <v>9.7521124213294392</v>
      </c>
      <c r="L2751">
        <v>8.3776346423407606</v>
      </c>
      <c r="M2751">
        <v>60.4866604837691</v>
      </c>
      <c r="N2751">
        <v>0.192983990181989</v>
      </c>
      <c r="O2751">
        <v>61.610878661087803</v>
      </c>
      <c r="P2751">
        <v>145.128205128205</v>
      </c>
      <c r="Q2751">
        <v>0.15548324172924299</v>
      </c>
    </row>
    <row r="2752" spans="1:17" hidden="1" x14ac:dyDescent="0.3">
      <c r="A2752" t="s">
        <v>5715</v>
      </c>
      <c r="B2752" t="s">
        <v>5716</v>
      </c>
      <c r="C2752" t="str">
        <f>IFERROR(VLOOKUP(Table1[[#This Row],[Ticker]],[1]!Table2[[Symbol]:[Industry]],2,FALSE),"-")</f>
        <v>-</v>
      </c>
      <c r="D2752" t="s">
        <v>1210</v>
      </c>
      <c r="E2752">
        <v>135.60751747500001</v>
      </c>
      <c r="F2752">
        <v>23.61</v>
      </c>
      <c r="G2752">
        <v>39.181400830956598</v>
      </c>
      <c r="H2752">
        <v>15.374206969759999</v>
      </c>
      <c r="I2752">
        <v>-1.59234072748047</v>
      </c>
      <c r="J2752">
        <v>16.3146045322272</v>
      </c>
      <c r="K2752">
        <v>18.2498317959476</v>
      </c>
      <c r="L2752">
        <v>18.046173004086199</v>
      </c>
      <c r="M2752">
        <v>92.3988239929662</v>
      </c>
      <c r="N2752">
        <v>3.1724099640377998</v>
      </c>
      <c r="O2752">
        <v>6.9462092333756997</v>
      </c>
      <c r="P2752">
        <v>84.453125</v>
      </c>
      <c r="Q2752">
        <v>4.3296812133378999E-2</v>
      </c>
    </row>
    <row r="2753" spans="1:17" hidden="1" x14ac:dyDescent="0.3">
      <c r="A2753" t="s">
        <v>5717</v>
      </c>
      <c r="B2753" t="s">
        <v>5718</v>
      </c>
      <c r="C2753" t="str">
        <f>IFERROR(VLOOKUP(Table1[[#This Row],[Ticker]],[1]!Table2[[Symbol]:[Industry]],2,FALSE),"-")</f>
        <v>-</v>
      </c>
      <c r="D2753" t="s">
        <v>57</v>
      </c>
      <c r="E2753">
        <v>135.384525115</v>
      </c>
      <c r="F2753">
        <v>16.87</v>
      </c>
      <c r="G2753">
        <v>-10.4205209260783</v>
      </c>
      <c r="H2753">
        <v>6.9970380199883797</v>
      </c>
      <c r="I2753">
        <v>-49.681945675887299</v>
      </c>
      <c r="J2753">
        <v>-10.0163899395545</v>
      </c>
      <c r="K2753">
        <v>15.6789814032892</v>
      </c>
      <c r="L2753">
        <v>16.8645580058751</v>
      </c>
      <c r="M2753">
        <v>55.971881561479002</v>
      </c>
      <c r="N2753">
        <v>0.70139991152770398</v>
      </c>
      <c r="O2753">
        <v>84.3509187907528</v>
      </c>
      <c r="P2753">
        <v>37.489812550937202</v>
      </c>
      <c r="Q2753">
        <v>4.4505986578468E-2</v>
      </c>
    </row>
    <row r="2754" spans="1:17" hidden="1" x14ac:dyDescent="0.3">
      <c r="A2754" t="s">
        <v>5719</v>
      </c>
      <c r="B2754" t="s">
        <v>5720</v>
      </c>
      <c r="C2754" t="str">
        <f>IFERROR(VLOOKUP(Table1[[#This Row],[Ticker]],[1]!Table2[[Symbol]:[Industry]],2,FALSE),"-")</f>
        <v>-</v>
      </c>
      <c r="D2754" t="s">
        <v>402</v>
      </c>
      <c r="E2754">
        <v>135.242493</v>
      </c>
      <c r="F2754">
        <v>270.14999999999998</v>
      </c>
      <c r="G2754">
        <v>42.996228657067498</v>
      </c>
      <c r="H2754">
        <v>-18.267725998826698</v>
      </c>
      <c r="I2754">
        <v>51.815581038819602</v>
      </c>
      <c r="J2754">
        <v>0.83226685341847595</v>
      </c>
      <c r="K2754">
        <v>252.54767049449001</v>
      </c>
      <c r="L2754">
        <v>184.917025337659</v>
      </c>
      <c r="M2754">
        <v>54.279645922570801</v>
      </c>
      <c r="N2754">
        <v>0.18497684681604801</v>
      </c>
      <c r="O2754">
        <v>19.100499722376401</v>
      </c>
      <c r="P2754">
        <v>183.17610062892999</v>
      </c>
      <c r="Q2754">
        <v>0.18846258756170101</v>
      </c>
    </row>
    <row r="2755" spans="1:17" hidden="1" x14ac:dyDescent="0.3">
      <c r="A2755" t="s">
        <v>5721</v>
      </c>
      <c r="B2755" t="s">
        <v>5722</v>
      </c>
      <c r="C2755" t="str">
        <f>IFERROR(VLOOKUP(Table1[[#This Row],[Ticker]],[1]!Table2[[Symbol]:[Industry]],2,FALSE),"-")</f>
        <v>-</v>
      </c>
      <c r="D2755" t="s">
        <v>21</v>
      </c>
      <c r="E2755">
        <v>135.06798893999999</v>
      </c>
      <c r="F2755">
        <v>211.3</v>
      </c>
      <c r="G2755">
        <v>19.5270093569819</v>
      </c>
      <c r="H2755">
        <v>-12.6385853896808</v>
      </c>
      <c r="I2755">
        <v>-3.6200323967913999</v>
      </c>
      <c r="J2755">
        <v>-5.4600929730562502</v>
      </c>
      <c r="K2755">
        <v>214.71770804408499</v>
      </c>
      <c r="L2755">
        <v>197.109994435072</v>
      </c>
      <c r="M2755">
        <v>30.957448124322401</v>
      </c>
      <c r="N2755">
        <v>0.97112010046562502</v>
      </c>
      <c r="O2755">
        <v>23.047799337434899</v>
      </c>
      <c r="P2755">
        <v>66.903633491311197</v>
      </c>
      <c r="Q2755">
        <v>-3.647034997779E-3</v>
      </c>
    </row>
    <row r="2756" spans="1:17" hidden="1" x14ac:dyDescent="0.3">
      <c r="A2756" t="s">
        <v>5723</v>
      </c>
      <c r="B2756" t="s">
        <v>5724</v>
      </c>
      <c r="C2756" t="str">
        <f>IFERROR(VLOOKUP(Table1[[#This Row],[Ticker]],[1]!Table2[[Symbol]:[Industry]],2,FALSE),"-")</f>
        <v>-</v>
      </c>
      <c r="D2756" t="s">
        <v>51</v>
      </c>
      <c r="E2756">
        <v>134.897863075</v>
      </c>
      <c r="F2756">
        <v>112.25</v>
      </c>
      <c r="G2756">
        <v>77.842961016335394</v>
      </c>
      <c r="H2756">
        <v>-0.98108745937963304</v>
      </c>
      <c r="I2756">
        <v>26.152388108946798</v>
      </c>
      <c r="J2756">
        <v>-2.1061181569805898</v>
      </c>
      <c r="K2756">
        <v>108.98403378837401</v>
      </c>
      <c r="L2756">
        <v>88.983802611123807</v>
      </c>
      <c r="M2756">
        <v>52.284979589305699</v>
      </c>
      <c r="N2756">
        <v>0.57947718294788997</v>
      </c>
      <c r="O2756">
        <v>30.467706013362999</v>
      </c>
      <c r="P2756">
        <v>155.113636363636</v>
      </c>
      <c r="Q2756">
        <v>0.14700674128557401</v>
      </c>
    </row>
    <row r="2757" spans="1:17" hidden="1" x14ac:dyDescent="0.3">
      <c r="A2757" t="s">
        <v>5725</v>
      </c>
      <c r="B2757" t="s">
        <v>5726</v>
      </c>
      <c r="C2757" t="str">
        <f>IFERROR(VLOOKUP(Table1[[#This Row],[Ticker]],[1]!Table2[[Symbol]:[Industry]],2,FALSE),"-")</f>
        <v>-</v>
      </c>
      <c r="D2757" t="s">
        <v>138</v>
      </c>
      <c r="E2757">
        <v>134.858925</v>
      </c>
      <c r="F2757">
        <v>42.15</v>
      </c>
      <c r="K2757">
        <v>41.094271927697299</v>
      </c>
      <c r="L2757">
        <v>39.061986140059297</v>
      </c>
      <c r="M2757">
        <v>77.450142708280893</v>
      </c>
      <c r="N2757">
        <v>1</v>
      </c>
      <c r="Q2757">
        <v>5.6226245136147997E-2</v>
      </c>
    </row>
    <row r="2758" spans="1:17" hidden="1" x14ac:dyDescent="0.3">
      <c r="A2758" t="s">
        <v>5727</v>
      </c>
      <c r="B2758" t="s">
        <v>5728</v>
      </c>
      <c r="C2758" t="str">
        <f>IFERROR(VLOOKUP(Table1[[#This Row],[Ticker]],[1]!Table2[[Symbol]:[Industry]],2,FALSE),"-")</f>
        <v>-</v>
      </c>
      <c r="D2758" t="s">
        <v>410</v>
      </c>
      <c r="E2758">
        <v>134.63619256499999</v>
      </c>
      <c r="F2758">
        <v>5.1100000000000003</v>
      </c>
      <c r="G2758">
        <v>-28.877792185119102</v>
      </c>
      <c r="H2758">
        <v>15.972129595079901</v>
      </c>
      <c r="I2758">
        <v>-56.8064191019362</v>
      </c>
      <c r="K2758">
        <v>5.0350869013450996</v>
      </c>
      <c r="L2758">
        <v>5.9844749140709901</v>
      </c>
      <c r="M2758">
        <v>50.410550312564901</v>
      </c>
      <c r="N2758">
        <v>0.56735487884647695</v>
      </c>
      <c r="O2758">
        <v>90.802348336594903</v>
      </c>
      <c r="P2758">
        <v>48.115942028985501</v>
      </c>
      <c r="Q2758">
        <v>-6.1999667835097E-2</v>
      </c>
    </row>
    <row r="2759" spans="1:17" hidden="1" x14ac:dyDescent="0.3">
      <c r="A2759" t="s">
        <v>5729</v>
      </c>
      <c r="B2759" t="s">
        <v>5730</v>
      </c>
      <c r="C2759" t="str">
        <f>IFERROR(VLOOKUP(Table1[[#This Row],[Ticker]],[1]!Table2[[Symbol]:[Industry]],2,FALSE),"-")</f>
        <v>-</v>
      </c>
      <c r="D2759" t="s">
        <v>627</v>
      </c>
      <c r="E2759">
        <v>134.53480655999999</v>
      </c>
      <c r="F2759">
        <v>12.46</v>
      </c>
      <c r="G2759">
        <v>32.173672336332999</v>
      </c>
      <c r="H2759">
        <v>26.5880867841834</v>
      </c>
      <c r="I2759">
        <v>5.0321589866418801</v>
      </c>
      <c r="J2759">
        <v>11.2424649852392</v>
      </c>
      <c r="K2759">
        <v>10.7168474916874</v>
      </c>
      <c r="L2759">
        <v>9.8555393709919397</v>
      </c>
      <c r="M2759">
        <v>56.301584994562802</v>
      </c>
      <c r="N2759">
        <v>2.7367285684737799</v>
      </c>
      <c r="O2759">
        <v>22.311396468699801</v>
      </c>
      <c r="P2759">
        <v>76.487252124645906</v>
      </c>
      <c r="Q2759">
        <v>9.0938738445757006E-2</v>
      </c>
    </row>
    <row r="2760" spans="1:17" hidden="1" x14ac:dyDescent="0.3">
      <c r="A2760" t="s">
        <v>5731</v>
      </c>
      <c r="B2760" t="s">
        <v>5732</v>
      </c>
      <c r="C2760" t="str">
        <f>IFERROR(VLOOKUP(Table1[[#This Row],[Ticker]],[1]!Table2[[Symbol]:[Industry]],2,FALSE),"-")</f>
        <v>-</v>
      </c>
      <c r="E2760">
        <v>134.269564</v>
      </c>
      <c r="F2760">
        <v>37.840000000000003</v>
      </c>
      <c r="G2760">
        <v>-26.423073418254699</v>
      </c>
      <c r="H2760">
        <v>12.470341635639601</v>
      </c>
      <c r="I2760">
        <v>-11.5940718456564</v>
      </c>
      <c r="J2760">
        <v>-4.7396101657687604</v>
      </c>
      <c r="K2760">
        <v>35.4132880209375</v>
      </c>
      <c r="L2760">
        <v>34.343620710888402</v>
      </c>
      <c r="M2760">
        <v>53.543308291912801</v>
      </c>
      <c r="N2760">
        <v>1.00195373889685</v>
      </c>
      <c r="O2760">
        <v>38.134249471458702</v>
      </c>
      <c r="P2760">
        <v>51.239008792965599</v>
      </c>
      <c r="Q2760">
        <v>2.7310320214255002E-2</v>
      </c>
    </row>
    <row r="2761" spans="1:17" hidden="1" x14ac:dyDescent="0.3">
      <c r="A2761" t="s">
        <v>5733</v>
      </c>
      <c r="B2761" t="s">
        <v>5734</v>
      </c>
      <c r="C2761" t="str">
        <f>IFERROR(VLOOKUP(Table1[[#This Row],[Ticker]],[1]!Table2[[Symbol]:[Industry]],2,FALSE),"-")</f>
        <v>-</v>
      </c>
      <c r="D2761" t="s">
        <v>320</v>
      </c>
      <c r="E2761">
        <v>134.261023026</v>
      </c>
      <c r="F2761">
        <v>54.86</v>
      </c>
      <c r="G2761">
        <v>141.08889448743599</v>
      </c>
      <c r="H2761">
        <v>-16.3008786466782</v>
      </c>
      <c r="I2761">
        <v>-2.0647730382767899</v>
      </c>
      <c r="J2761">
        <v>-6.9563108731463403</v>
      </c>
      <c r="K2761">
        <v>52.880795885937502</v>
      </c>
      <c r="L2761">
        <v>42.978075719066297</v>
      </c>
      <c r="M2761">
        <v>38.491932547749499</v>
      </c>
      <c r="N2761">
        <v>0.21783479753401799</v>
      </c>
      <c r="O2761">
        <v>36.620488516223098</v>
      </c>
      <c r="P2761">
        <v>183.03496306704699</v>
      </c>
      <c r="Q2761">
        <v>0.123968370012335</v>
      </c>
    </row>
    <row r="2762" spans="1:17" hidden="1" x14ac:dyDescent="0.3">
      <c r="A2762" t="s">
        <v>5735</v>
      </c>
      <c r="B2762" t="s">
        <v>5736</v>
      </c>
      <c r="C2762" t="str">
        <f>IFERROR(VLOOKUP(Table1[[#This Row],[Ticker]],[1]!Table2[[Symbol]:[Industry]],2,FALSE),"-")</f>
        <v>-</v>
      </c>
      <c r="D2762" t="s">
        <v>538</v>
      </c>
      <c r="E2762">
        <v>134.21558752000001</v>
      </c>
      <c r="F2762">
        <v>13.6</v>
      </c>
      <c r="G2762">
        <v>-14.811673708864699</v>
      </c>
      <c r="H2762">
        <v>22.9622822995183</v>
      </c>
      <c r="I2762">
        <v>30.955078659561501</v>
      </c>
      <c r="J2762">
        <v>22.215725737766601</v>
      </c>
      <c r="K2762">
        <v>10.6699255881461</v>
      </c>
      <c r="L2762">
        <v>11.294920042320999</v>
      </c>
      <c r="M2762">
        <v>93.931689295454007</v>
      </c>
      <c r="N2762">
        <v>1.6442121903148199</v>
      </c>
      <c r="O2762">
        <v>15.073529411764699</v>
      </c>
      <c r="P2762">
        <v>102.985074626865</v>
      </c>
      <c r="Q2762">
        <v>-9.3967652660642997E-2</v>
      </c>
    </row>
    <row r="2763" spans="1:17" hidden="1" x14ac:dyDescent="0.3">
      <c r="A2763" t="s">
        <v>5737</v>
      </c>
      <c r="B2763" t="s">
        <v>5738</v>
      </c>
      <c r="C2763" t="str">
        <f>IFERROR(VLOOKUP(Table1[[#This Row],[Ticker]],[1]!Table2[[Symbol]:[Industry]],2,FALSE),"-")</f>
        <v>-</v>
      </c>
      <c r="D2763" t="s">
        <v>538</v>
      </c>
      <c r="E2763">
        <v>133.98530640000001</v>
      </c>
      <c r="F2763">
        <v>66.400000000000006</v>
      </c>
      <c r="G2763">
        <v>-58.897636613291802</v>
      </c>
      <c r="H2763">
        <v>-6.7857576789363598</v>
      </c>
      <c r="I2763">
        <v>-27.282845900943599</v>
      </c>
      <c r="J2763">
        <v>-1.8171019779714801</v>
      </c>
      <c r="K2763">
        <v>68.819514742479697</v>
      </c>
      <c r="L2763">
        <v>77.288155074201001</v>
      </c>
      <c r="M2763">
        <v>41.801966941779</v>
      </c>
      <c r="N2763">
        <v>0.95174150230801502</v>
      </c>
      <c r="O2763">
        <v>72.063253012048094</v>
      </c>
      <c r="P2763">
        <v>12.542372881355901</v>
      </c>
    </row>
    <row r="2764" spans="1:17" hidden="1" x14ac:dyDescent="0.3">
      <c r="A2764" t="s">
        <v>5739</v>
      </c>
      <c r="B2764" t="s">
        <v>5740</v>
      </c>
      <c r="C2764" t="str">
        <f>IFERROR(VLOOKUP(Table1[[#This Row],[Ticker]],[1]!Table2[[Symbol]:[Industry]],2,FALSE),"-")</f>
        <v>-</v>
      </c>
      <c r="D2764" t="s">
        <v>627</v>
      </c>
      <c r="E2764">
        <v>133.96782662999999</v>
      </c>
      <c r="F2764">
        <v>46.53</v>
      </c>
      <c r="G2764">
        <v>20.273345868912401</v>
      </c>
      <c r="H2764">
        <v>-18.111733909836101</v>
      </c>
      <c r="I2764">
        <v>8.5279853969591599</v>
      </c>
      <c r="J2764">
        <v>-7.8901273132918899</v>
      </c>
      <c r="K2764">
        <v>47.680175373307698</v>
      </c>
      <c r="L2764">
        <v>40.696473814648101</v>
      </c>
      <c r="M2764">
        <v>27.4416988121231</v>
      </c>
      <c r="N2764">
        <v>0.127314335758554</v>
      </c>
      <c r="O2764">
        <v>43.133462282398398</v>
      </c>
      <c r="P2764">
        <v>60.448275862068897</v>
      </c>
      <c r="Q2764">
        <v>-1.0783596120125E-2</v>
      </c>
    </row>
    <row r="2765" spans="1:17" hidden="1" x14ac:dyDescent="0.3">
      <c r="A2765" t="s">
        <v>5741</v>
      </c>
      <c r="B2765" t="s">
        <v>5742</v>
      </c>
      <c r="C2765" t="str">
        <f>IFERROR(VLOOKUP(Table1[[#This Row],[Ticker]],[1]!Table2[[Symbol]:[Industry]],2,FALSE),"-")</f>
        <v>-</v>
      </c>
      <c r="D2765" t="s">
        <v>405</v>
      </c>
      <c r="E2765">
        <v>133.90997485999901</v>
      </c>
      <c r="F2765">
        <v>13.34</v>
      </c>
      <c r="G2765">
        <v>142.73572499481901</v>
      </c>
      <c r="H2765">
        <v>-31.590445874728999</v>
      </c>
      <c r="I2765">
        <v>-27.117279412796499</v>
      </c>
      <c r="J2765">
        <v>-12.183056606221101</v>
      </c>
      <c r="K2765">
        <v>16.0306816520986</v>
      </c>
      <c r="L2765">
        <v>13.150685218441</v>
      </c>
      <c r="M2765">
        <v>27.8275969311435</v>
      </c>
      <c r="N2765">
        <v>0.532374422031895</v>
      </c>
      <c r="O2765">
        <v>46.101949025487201</v>
      </c>
      <c r="P2765">
        <v>201.40081337550799</v>
      </c>
    </row>
    <row r="2766" spans="1:17" hidden="1" x14ac:dyDescent="0.3">
      <c r="A2766" t="s">
        <v>5743</v>
      </c>
      <c r="B2766" t="s">
        <v>5744</v>
      </c>
      <c r="C2766" t="str">
        <f>IFERROR(VLOOKUP(Table1[[#This Row],[Ticker]],[1]!Table2[[Symbol]:[Industry]],2,FALSE),"-")</f>
        <v>-</v>
      </c>
      <c r="D2766" t="s">
        <v>257</v>
      </c>
      <c r="E2766">
        <v>133.71003999999999</v>
      </c>
      <c r="F2766">
        <v>163.30000000000001</v>
      </c>
      <c r="G2766">
        <v>106.635060158239</v>
      </c>
      <c r="H2766">
        <v>5.6716459612629802</v>
      </c>
      <c r="I2766">
        <v>55.477073578668303</v>
      </c>
      <c r="J2766">
        <v>2.1804504889917802E-2</v>
      </c>
      <c r="K2766">
        <v>142.08500044579901</v>
      </c>
      <c r="L2766">
        <v>112.740824625211</v>
      </c>
      <c r="M2766">
        <v>59.407281038400399</v>
      </c>
      <c r="N2766">
        <v>1.6874037342263299</v>
      </c>
      <c r="O2766">
        <v>20.024494794856</v>
      </c>
      <c r="P2766">
        <v>158.71356147021501</v>
      </c>
      <c r="Q2766">
        <v>0.16737573251542501</v>
      </c>
    </row>
    <row r="2767" spans="1:17" hidden="1" x14ac:dyDescent="0.3">
      <c r="A2767" t="s">
        <v>5745</v>
      </c>
      <c r="B2767" t="s">
        <v>5746</v>
      </c>
      <c r="C2767" t="str">
        <f>IFERROR(VLOOKUP(Table1[[#This Row],[Ticker]],[1]!Table2[[Symbol]:[Industry]],2,FALSE),"-")</f>
        <v>-</v>
      </c>
      <c r="D2767" t="s">
        <v>127</v>
      </c>
      <c r="E2767">
        <v>133.59788208000001</v>
      </c>
      <c r="F2767">
        <v>9.36</v>
      </c>
      <c r="G2767">
        <v>-10.830242207191301</v>
      </c>
      <c r="H2767">
        <v>-1.6265418299580201</v>
      </c>
      <c r="I2767">
        <v>-20.286997929049601</v>
      </c>
      <c r="J2767">
        <v>-2.0213125837176702</v>
      </c>
      <c r="K2767">
        <v>9.3148694073523099</v>
      </c>
      <c r="L2767">
        <v>10.4170070033008</v>
      </c>
      <c r="M2767">
        <v>50.456044338075102</v>
      </c>
      <c r="N2767">
        <v>1.16044734387784</v>
      </c>
      <c r="O2767">
        <v>32.478632478632498</v>
      </c>
      <c r="P2767">
        <v>23.9735099337748</v>
      </c>
    </row>
    <row r="2768" spans="1:17" hidden="1" x14ac:dyDescent="0.3">
      <c r="A2768" t="s">
        <v>5747</v>
      </c>
      <c r="B2768" t="s">
        <v>5748</v>
      </c>
      <c r="C2768" t="str">
        <f>IFERROR(VLOOKUP(Table1[[#This Row],[Ticker]],[1]!Table2[[Symbol]:[Industry]],2,FALSE),"-")</f>
        <v>-</v>
      </c>
      <c r="D2768" t="s">
        <v>127</v>
      </c>
      <c r="E2768">
        <v>133.36329610999999</v>
      </c>
      <c r="F2768">
        <v>6.82</v>
      </c>
      <c r="G2768">
        <v>-41.0319684382535</v>
      </c>
      <c r="H2768">
        <v>-5.5789811646639</v>
      </c>
      <c r="I2768">
        <v>-35.283727670360904</v>
      </c>
      <c r="J2768">
        <v>-2.9697557140881798</v>
      </c>
      <c r="K2768">
        <v>7.04000429875311</v>
      </c>
      <c r="L2768">
        <v>7.6330921651094696</v>
      </c>
      <c r="M2768">
        <v>48.106248956338703</v>
      </c>
      <c r="N2768">
        <v>1.0322338556102599</v>
      </c>
      <c r="O2768">
        <v>79.618768328445697</v>
      </c>
      <c r="P2768">
        <v>12.5412541254125</v>
      </c>
      <c r="Q2768">
        <v>4.3692982273929003E-2</v>
      </c>
    </row>
    <row r="2769" spans="1:17" hidden="1" x14ac:dyDescent="0.3">
      <c r="A2769" t="s">
        <v>5749</v>
      </c>
      <c r="B2769" t="s">
        <v>5750</v>
      </c>
      <c r="C2769" t="str">
        <f>IFERROR(VLOOKUP(Table1[[#This Row],[Ticker]],[1]!Table2[[Symbol]:[Industry]],2,FALSE),"-")</f>
        <v>-</v>
      </c>
      <c r="D2769" t="s">
        <v>305</v>
      </c>
      <c r="E2769">
        <v>133.16686350000001</v>
      </c>
      <c r="F2769">
        <v>118.5</v>
      </c>
      <c r="G2769">
        <v>49.751994921057303</v>
      </c>
      <c r="H2769">
        <v>-7.3116454534009803</v>
      </c>
      <c r="I2769">
        <v>-17.395749126750101</v>
      </c>
      <c r="J2769">
        <v>-1.2045128835325301</v>
      </c>
      <c r="K2769">
        <v>117.941009523574</v>
      </c>
      <c r="L2769">
        <v>111.107372336664</v>
      </c>
      <c r="M2769">
        <v>58.637337599367001</v>
      </c>
      <c r="N2769">
        <v>1.34712692967409</v>
      </c>
      <c r="O2769">
        <v>26.1603375527426</v>
      </c>
      <c r="P2769">
        <v>107.894736842105</v>
      </c>
      <c r="Q2769">
        <v>0.17321762954327399</v>
      </c>
    </row>
    <row r="2770" spans="1:17" hidden="1" x14ac:dyDescent="0.3">
      <c r="A2770" t="s">
        <v>5751</v>
      </c>
      <c r="B2770" t="s">
        <v>5752</v>
      </c>
      <c r="C2770" t="str">
        <f>IFERROR(VLOOKUP(Table1[[#This Row],[Ticker]],[1]!Table2[[Symbol]:[Industry]],2,FALSE),"-")</f>
        <v>-</v>
      </c>
      <c r="D2770" t="s">
        <v>3356</v>
      </c>
      <c r="E2770">
        <v>133.16681489999999</v>
      </c>
      <c r="F2770">
        <v>86.98</v>
      </c>
      <c r="G2770">
        <v>13.7264513769457</v>
      </c>
      <c r="H2770">
        <v>-4.9560321554502202</v>
      </c>
      <c r="I2770">
        <v>52.024560237389103</v>
      </c>
      <c r="J2770">
        <v>-12.2331066562712</v>
      </c>
      <c r="K2770">
        <v>82.353653290359503</v>
      </c>
      <c r="L2770">
        <v>67.421056660138603</v>
      </c>
      <c r="M2770">
        <v>39.7794014341303</v>
      </c>
      <c r="N2770">
        <v>0.39364468023920501</v>
      </c>
      <c r="O2770">
        <v>28.316854449298599</v>
      </c>
      <c r="P2770">
        <v>83.000210393435694</v>
      </c>
      <c r="Q2770">
        <v>0.13688004291747499</v>
      </c>
    </row>
    <row r="2771" spans="1:17" hidden="1" x14ac:dyDescent="0.3">
      <c r="A2771" t="s">
        <v>5753</v>
      </c>
      <c r="B2771" t="s">
        <v>5754</v>
      </c>
      <c r="C2771" t="str">
        <f>IFERROR(VLOOKUP(Table1[[#This Row],[Ticker]],[1]!Table2[[Symbol]:[Industry]],2,FALSE),"-")</f>
        <v>-</v>
      </c>
      <c r="D2771" t="s">
        <v>46</v>
      </c>
      <c r="E2771">
        <v>133.09324824000001</v>
      </c>
      <c r="F2771">
        <v>426.05</v>
      </c>
      <c r="G2771">
        <v>-5.0879115836826099</v>
      </c>
      <c r="H2771">
        <v>-1.88052358831253</v>
      </c>
      <c r="I2771">
        <v>-31.807884303401401</v>
      </c>
      <c r="J2771">
        <v>-4.7597283005399396</v>
      </c>
      <c r="K2771">
        <v>456.93118472725598</v>
      </c>
      <c r="L2771">
        <v>457.072136901043</v>
      </c>
      <c r="M2771">
        <v>39.698458912602902</v>
      </c>
      <c r="N2771">
        <v>0.37139970661284299</v>
      </c>
      <c r="O2771">
        <v>50.193639244220101</v>
      </c>
      <c r="P2771">
        <v>46.913793103448199</v>
      </c>
      <c r="Q2771">
        <v>0.205383060502762</v>
      </c>
    </row>
    <row r="2772" spans="1:17" hidden="1" x14ac:dyDescent="0.3">
      <c r="A2772" t="s">
        <v>5755</v>
      </c>
      <c r="B2772" t="s">
        <v>5756</v>
      </c>
      <c r="C2772" t="str">
        <f>IFERROR(VLOOKUP(Table1[[#This Row],[Ticker]],[1]!Table2[[Symbol]:[Industry]],2,FALSE),"-")</f>
        <v>-</v>
      </c>
      <c r="D2772" t="s">
        <v>338</v>
      </c>
      <c r="E2772">
        <v>132.8075</v>
      </c>
      <c r="F2772">
        <v>87.5</v>
      </c>
      <c r="G2772">
        <v>17.488895073826001</v>
      </c>
      <c r="H2772">
        <v>-15.039864946326301</v>
      </c>
      <c r="I2772">
        <v>34.594540815043899</v>
      </c>
      <c r="J2772">
        <v>-4.6830566062211902</v>
      </c>
      <c r="K2772">
        <v>95.655931036746495</v>
      </c>
      <c r="M2772">
        <v>36.629608166272803</v>
      </c>
      <c r="N2772">
        <v>0.258042610983787</v>
      </c>
      <c r="O2772">
        <v>50.857142857142797</v>
      </c>
      <c r="P2772">
        <v>55.5555555555555</v>
      </c>
    </row>
    <row r="2773" spans="1:17" hidden="1" x14ac:dyDescent="0.3">
      <c r="A2773" t="s">
        <v>5757</v>
      </c>
      <c r="B2773" t="s">
        <v>5758</v>
      </c>
      <c r="C2773" t="str">
        <f>IFERROR(VLOOKUP(Table1[[#This Row],[Ticker]],[1]!Table2[[Symbol]:[Industry]],2,FALSE),"-")</f>
        <v>-</v>
      </c>
      <c r="D2773" t="s">
        <v>1054</v>
      </c>
      <c r="E2773">
        <v>132.448048822</v>
      </c>
      <c r="F2773">
        <v>7.22</v>
      </c>
      <c r="G2773">
        <v>-68.356509287598598</v>
      </c>
      <c r="H2773">
        <v>-12.5411752818613</v>
      </c>
      <c r="I2773">
        <v>-65.460265255782303</v>
      </c>
      <c r="J2773">
        <v>-10.595755018919601</v>
      </c>
      <c r="K2773">
        <v>7.8664413017252803</v>
      </c>
      <c r="L2773">
        <v>10.565067174073301</v>
      </c>
      <c r="M2773">
        <v>13.479045285004</v>
      </c>
      <c r="N2773">
        <v>1.56526828180259</v>
      </c>
      <c r="O2773">
        <v>208.17174515235399</v>
      </c>
      <c r="P2773">
        <v>15.3354632587859</v>
      </c>
      <c r="Q2773">
        <v>-4.1059623437017002E-2</v>
      </c>
    </row>
    <row r="2774" spans="1:17" hidden="1" x14ac:dyDescent="0.3">
      <c r="A2774" t="s">
        <v>5759</v>
      </c>
      <c r="B2774" t="s">
        <v>5760</v>
      </c>
      <c r="C2774" t="str">
        <f>IFERROR(VLOOKUP(Table1[[#This Row],[Ticker]],[1]!Table2[[Symbol]:[Industry]],2,FALSE),"-")</f>
        <v>-</v>
      </c>
      <c r="D2774" t="s">
        <v>276</v>
      </c>
      <c r="E2774">
        <v>132.331851</v>
      </c>
      <c r="F2774">
        <v>428.3</v>
      </c>
      <c r="G2774">
        <v>-23.867051587131701</v>
      </c>
      <c r="H2774">
        <v>16.1649888248355</v>
      </c>
      <c r="I2774">
        <v>3.87006753199723</v>
      </c>
      <c r="J2774">
        <v>-7.1902250650025499</v>
      </c>
      <c r="K2774">
        <v>383.29345400494901</v>
      </c>
      <c r="L2774">
        <v>381.37160472344499</v>
      </c>
      <c r="M2774">
        <v>56.754538572938799</v>
      </c>
      <c r="N2774">
        <v>2.2347719078577599</v>
      </c>
      <c r="O2774">
        <v>11.604015876721901</v>
      </c>
      <c r="P2774">
        <v>33.843749999999901</v>
      </c>
      <c r="Q2774">
        <v>7.2351829554602995E-2</v>
      </c>
    </row>
    <row r="2775" spans="1:17" hidden="1" x14ac:dyDescent="0.3">
      <c r="A2775" t="s">
        <v>5761</v>
      </c>
      <c r="B2775" t="s">
        <v>5762</v>
      </c>
      <c r="C2775" t="str">
        <f>IFERROR(VLOOKUP(Table1[[#This Row],[Ticker]],[1]!Table2[[Symbol]:[Industry]],2,FALSE),"-")</f>
        <v>-</v>
      </c>
      <c r="D2775" t="s">
        <v>402</v>
      </c>
      <c r="E2775">
        <v>132.23519999999999</v>
      </c>
      <c r="F2775">
        <v>135</v>
      </c>
      <c r="G2775">
        <v>3.8626604315711099</v>
      </c>
      <c r="H2775">
        <v>37.988103312084597</v>
      </c>
      <c r="I2775">
        <v>20.968306172788999</v>
      </c>
      <c r="J2775">
        <v>-10.068601013504701</v>
      </c>
      <c r="M2775">
        <v>53.062245544624197</v>
      </c>
      <c r="O2775">
        <v>17.7777777777777</v>
      </c>
      <c r="P2775">
        <v>43.236074270556998</v>
      </c>
    </row>
    <row r="2776" spans="1:17" hidden="1" x14ac:dyDescent="0.3">
      <c r="A2776" t="s">
        <v>5763</v>
      </c>
      <c r="B2776" t="s">
        <v>5764</v>
      </c>
      <c r="C2776" t="str">
        <f>IFERROR(VLOOKUP(Table1[[#This Row],[Ticker]],[1]!Table2[[Symbol]:[Industry]],2,FALSE),"-")</f>
        <v>-</v>
      </c>
      <c r="D2776" t="s">
        <v>72</v>
      </c>
      <c r="E2776">
        <v>132.14845439999999</v>
      </c>
      <c r="F2776">
        <v>97</v>
      </c>
      <c r="G2776">
        <v>-5.7866028611899303</v>
      </c>
      <c r="H2776">
        <v>2.4590118691734002</v>
      </c>
      <c r="I2776">
        <v>-6.3668586623757601</v>
      </c>
      <c r="J2776">
        <v>-2.5878626249736398</v>
      </c>
      <c r="K2776">
        <v>96.594385854155504</v>
      </c>
      <c r="L2776">
        <v>89.681330570191193</v>
      </c>
      <c r="M2776">
        <v>44.077262509383402</v>
      </c>
      <c r="N2776">
        <v>0.540251827823645</v>
      </c>
      <c r="O2776">
        <v>38.041237113401998</v>
      </c>
      <c r="P2776">
        <v>51.5625</v>
      </c>
      <c r="Q2776">
        <v>2.3584486488959999E-2</v>
      </c>
    </row>
    <row r="2777" spans="1:17" hidden="1" x14ac:dyDescent="0.3">
      <c r="A2777" t="s">
        <v>5765</v>
      </c>
      <c r="B2777" t="s">
        <v>5766</v>
      </c>
      <c r="C2777" t="str">
        <f>IFERROR(VLOOKUP(Table1[[#This Row],[Ticker]],[1]!Table2[[Symbol]:[Industry]],2,FALSE),"-")</f>
        <v>-</v>
      </c>
      <c r="D2777" t="s">
        <v>222</v>
      </c>
      <c r="E2777">
        <v>132.07019814</v>
      </c>
      <c r="F2777">
        <v>426.6</v>
      </c>
      <c r="G2777">
        <v>8.8691158715878693</v>
      </c>
      <c r="H2777">
        <v>0.16939574356561099</v>
      </c>
      <c r="I2777">
        <v>1.5017685515693999</v>
      </c>
      <c r="J2777">
        <v>-3.0899088684916198</v>
      </c>
      <c r="K2777">
        <v>408.27390980846502</v>
      </c>
      <c r="L2777">
        <v>356.34261677117797</v>
      </c>
      <c r="M2777">
        <v>56.063717567137097</v>
      </c>
      <c r="N2777">
        <v>0.236142658882881</v>
      </c>
      <c r="O2777">
        <v>23.066104078762301</v>
      </c>
      <c r="P2777">
        <v>62.762304463945</v>
      </c>
      <c r="Q2777">
        <v>1.1980211706118999E-2</v>
      </c>
    </row>
    <row r="2778" spans="1:17" hidden="1" x14ac:dyDescent="0.3">
      <c r="A2778" t="s">
        <v>5767</v>
      </c>
      <c r="B2778" t="s">
        <v>5768</v>
      </c>
      <c r="C2778" t="str">
        <f>IFERROR(VLOOKUP(Table1[[#This Row],[Ticker]],[1]!Table2[[Symbol]:[Industry]],2,FALSE),"-")</f>
        <v>-</v>
      </c>
      <c r="D2778" t="s">
        <v>2256</v>
      </c>
      <c r="E2778">
        <v>132.0595452</v>
      </c>
      <c r="F2778">
        <v>57.93</v>
      </c>
      <c r="G2778">
        <v>406.820094563704</v>
      </c>
      <c r="H2778">
        <v>29.543125114964798</v>
      </c>
      <c r="I2778">
        <v>153.38456233042399</v>
      </c>
      <c r="J2778">
        <v>-1.55878285536973</v>
      </c>
      <c r="K2778">
        <v>41.668734007414102</v>
      </c>
      <c r="L2778">
        <v>29.506835305658299</v>
      </c>
      <c r="M2778">
        <v>69.965763415779904</v>
      </c>
      <c r="N2778">
        <v>1.62880828987121</v>
      </c>
      <c r="O2778">
        <v>9.6150526497496802</v>
      </c>
      <c r="P2778">
        <v>458.63066538090601</v>
      </c>
      <c r="Q2778">
        <v>0.15748516497214299</v>
      </c>
    </row>
    <row r="2779" spans="1:17" hidden="1" x14ac:dyDescent="0.3">
      <c r="A2779" t="s">
        <v>5769</v>
      </c>
      <c r="B2779" t="s">
        <v>5770</v>
      </c>
      <c r="C2779" t="str">
        <f>IFERROR(VLOOKUP(Table1[[#This Row],[Ticker]],[1]!Table2[[Symbol]:[Industry]],2,FALSE),"-")</f>
        <v>-</v>
      </c>
      <c r="D2779" t="s">
        <v>46</v>
      </c>
      <c r="E2779">
        <v>132.0109296</v>
      </c>
      <c r="F2779">
        <v>136</v>
      </c>
      <c r="G2779">
        <v>14.907972384302299</v>
      </c>
      <c r="H2779">
        <v>-10.8362953133449</v>
      </c>
      <c r="I2779">
        <v>-66.858570340528104</v>
      </c>
      <c r="J2779">
        <v>-3.0376352735232302</v>
      </c>
      <c r="K2779">
        <v>153.325120617636</v>
      </c>
      <c r="L2779">
        <v>171.91775249294599</v>
      </c>
      <c r="M2779">
        <v>39.909040026982098</v>
      </c>
      <c r="N2779">
        <v>0.940664126292868</v>
      </c>
      <c r="O2779">
        <v>152.941176470588</v>
      </c>
      <c r="P2779">
        <v>72.588832487309602</v>
      </c>
      <c r="Q2779">
        <v>0.13930782930455499</v>
      </c>
    </row>
    <row r="2780" spans="1:17" hidden="1" x14ac:dyDescent="0.3">
      <c r="A2780" t="s">
        <v>5771</v>
      </c>
      <c r="B2780" t="s">
        <v>5772</v>
      </c>
      <c r="C2780" t="str">
        <f>IFERROR(VLOOKUP(Table1[[#This Row],[Ticker]],[1]!Table2[[Symbol]:[Industry]],2,FALSE),"-")</f>
        <v>-</v>
      </c>
      <c r="D2780" t="s">
        <v>405</v>
      </c>
      <c r="E2780">
        <v>131.9987045</v>
      </c>
      <c r="F2780">
        <v>101.69</v>
      </c>
      <c r="G2780">
        <v>683.45408900299901</v>
      </c>
      <c r="H2780">
        <v>-4.2898306668803103</v>
      </c>
      <c r="I2780">
        <v>700.55973474421705</v>
      </c>
      <c r="J2780">
        <v>1.81307783963747</v>
      </c>
      <c r="K2780">
        <v>91.645632757951006</v>
      </c>
      <c r="M2780">
        <v>65.032378222808305</v>
      </c>
      <c r="N2780">
        <v>1.7780910240202199</v>
      </c>
      <c r="O2780">
        <v>5.7134428164028002</v>
      </c>
      <c r="P2780">
        <v>713.52</v>
      </c>
    </row>
    <row r="2781" spans="1:17" hidden="1" x14ac:dyDescent="0.3">
      <c r="A2781" t="s">
        <v>5773</v>
      </c>
      <c r="B2781" t="s">
        <v>5774</v>
      </c>
      <c r="C2781" t="str">
        <f>IFERROR(VLOOKUP(Table1[[#This Row],[Ticker]],[1]!Table2[[Symbol]:[Industry]],2,FALSE),"-")</f>
        <v>-</v>
      </c>
      <c r="D2781" t="s">
        <v>357</v>
      </c>
      <c r="E2781">
        <v>131.92045367700001</v>
      </c>
      <c r="F2781">
        <v>56.57</v>
      </c>
      <c r="G2781">
        <v>153.06722213613199</v>
      </c>
      <c r="H2781">
        <v>5.36121434173561</v>
      </c>
      <c r="I2781">
        <v>60.354685724609702</v>
      </c>
      <c r="J2781">
        <v>3.5697325006172398</v>
      </c>
      <c r="K2781">
        <v>50.2701741232841</v>
      </c>
      <c r="L2781">
        <v>40.474205036260301</v>
      </c>
      <c r="M2781">
        <v>83.523671434429502</v>
      </c>
      <c r="N2781">
        <v>0.55277457643230099</v>
      </c>
      <c r="O2781">
        <v>8.1845501149018798</v>
      </c>
      <c r="P2781">
        <v>245.782396088019</v>
      </c>
      <c r="Q2781">
        <v>0.14412533580773701</v>
      </c>
    </row>
    <row r="2782" spans="1:17" hidden="1" x14ac:dyDescent="0.3">
      <c r="A2782" t="s">
        <v>5775</v>
      </c>
      <c r="B2782" t="s">
        <v>5776</v>
      </c>
      <c r="C2782" t="str">
        <f>IFERROR(VLOOKUP(Table1[[#This Row],[Ticker]],[1]!Table2[[Symbol]:[Industry]],2,FALSE),"-")</f>
        <v>-</v>
      </c>
      <c r="D2782" t="s">
        <v>357</v>
      </c>
      <c r="E2782">
        <v>131.73989</v>
      </c>
      <c r="F2782">
        <v>221.3</v>
      </c>
      <c r="G2782">
        <v>241.18052416488501</v>
      </c>
      <c r="H2782">
        <v>112.08001032413399</v>
      </c>
      <c r="I2782">
        <v>68.955065611459702</v>
      </c>
      <c r="J2782">
        <v>22.3296938491522</v>
      </c>
      <c r="K2782">
        <v>128.550613741094</v>
      </c>
      <c r="L2782">
        <v>101.958936858152</v>
      </c>
      <c r="M2782">
        <v>93.263473757606704</v>
      </c>
      <c r="N2782">
        <v>2.7710276958999698</v>
      </c>
      <c r="O2782">
        <v>0</v>
      </c>
      <c r="P2782">
        <v>373.87580299785799</v>
      </c>
      <c r="Q2782">
        <v>0.185723580649273</v>
      </c>
    </row>
    <row r="2783" spans="1:17" hidden="1" x14ac:dyDescent="0.3">
      <c r="A2783" t="s">
        <v>5777</v>
      </c>
      <c r="B2783" t="s">
        <v>5778</v>
      </c>
      <c r="C2783" t="str">
        <f>IFERROR(VLOOKUP(Table1[[#This Row],[Ticker]],[1]!Table2[[Symbol]:[Industry]],2,FALSE),"-")</f>
        <v>-</v>
      </c>
      <c r="D2783" t="s">
        <v>46</v>
      </c>
      <c r="E2783">
        <v>131.72499999999999</v>
      </c>
      <c r="F2783">
        <v>52.69</v>
      </c>
      <c r="G2783">
        <v>48.242041625672996</v>
      </c>
      <c r="H2783">
        <v>25.518389786501402</v>
      </c>
      <c r="I2783">
        <v>-43.448391904858802</v>
      </c>
      <c r="J2783">
        <v>3.0196460964815</v>
      </c>
      <c r="K2783">
        <v>50.144037232829902</v>
      </c>
      <c r="L2783">
        <v>48.144703004619103</v>
      </c>
      <c r="M2783">
        <v>53.226225655249401</v>
      </c>
      <c r="N2783">
        <v>1.9137134052388201</v>
      </c>
      <c r="O2783">
        <v>76.162459669766505</v>
      </c>
      <c r="P2783">
        <v>149.361097964978</v>
      </c>
      <c r="Q2783">
        <v>0.19107556970245701</v>
      </c>
    </row>
    <row r="2784" spans="1:17" hidden="1" x14ac:dyDescent="0.3">
      <c r="A2784" t="s">
        <v>5779</v>
      </c>
      <c r="B2784" t="s">
        <v>5780</v>
      </c>
      <c r="C2784" t="str">
        <f>IFERROR(VLOOKUP(Table1[[#This Row],[Ticker]],[1]!Table2[[Symbol]:[Industry]],2,FALSE),"-")</f>
        <v>-</v>
      </c>
      <c r="D2784" t="s">
        <v>573</v>
      </c>
      <c r="E2784">
        <v>131.54082299999999</v>
      </c>
      <c r="F2784">
        <v>146.94999999999999</v>
      </c>
      <c r="G2784">
        <v>-26.943103979456399</v>
      </c>
      <c r="H2784">
        <v>-28.8585065016931</v>
      </c>
      <c r="I2784">
        <v>-9.8374582382385007</v>
      </c>
      <c r="J2784">
        <v>-8.6656954951100804</v>
      </c>
      <c r="M2784">
        <v>44.740822553096599</v>
      </c>
      <c r="O2784">
        <v>15.6856073494386</v>
      </c>
      <c r="P2784">
        <v>13.4749034749034</v>
      </c>
    </row>
    <row r="2785" spans="1:17" hidden="1" x14ac:dyDescent="0.3">
      <c r="A2785" t="s">
        <v>5781</v>
      </c>
      <c r="B2785" t="s">
        <v>5782</v>
      </c>
      <c r="C2785" t="str">
        <f>IFERROR(VLOOKUP(Table1[[#This Row],[Ticker]],[1]!Table2[[Symbol]:[Industry]],2,FALSE),"-")</f>
        <v>-</v>
      </c>
      <c r="D2785" t="s">
        <v>410</v>
      </c>
      <c r="E2785">
        <v>131.47200000000001</v>
      </c>
      <c r="F2785">
        <v>730.4</v>
      </c>
      <c r="G2785">
        <v>-25.708145601943801</v>
      </c>
      <c r="H2785">
        <v>-0.12725576532236499</v>
      </c>
      <c r="I2785">
        <v>7.7271108182427399</v>
      </c>
      <c r="J2785">
        <v>-1.62640094065464</v>
      </c>
      <c r="K2785">
        <v>738.90852148822296</v>
      </c>
      <c r="L2785">
        <v>706.14492651267403</v>
      </c>
      <c r="M2785">
        <v>42.618246114978902</v>
      </c>
      <c r="N2785">
        <v>3.9548293483061001</v>
      </c>
      <c r="O2785">
        <v>19.934282584884901</v>
      </c>
      <c r="P2785">
        <v>27.026086956521699</v>
      </c>
      <c r="Q2785">
        <v>3.7878463455204001E-2</v>
      </c>
    </row>
    <row r="2786" spans="1:17" hidden="1" x14ac:dyDescent="0.3">
      <c r="A2786" t="s">
        <v>5783</v>
      </c>
      <c r="B2786" t="s">
        <v>5784</v>
      </c>
      <c r="C2786" t="str">
        <f>IFERROR(VLOOKUP(Table1[[#This Row],[Ticker]],[1]!Table2[[Symbol]:[Industry]],2,FALSE),"-")</f>
        <v>-</v>
      </c>
      <c r="D2786" t="s">
        <v>357</v>
      </c>
      <c r="E2786">
        <v>131.28504876</v>
      </c>
      <c r="F2786">
        <v>75.599999999999994</v>
      </c>
      <c r="G2786">
        <v>-63.442419073955598</v>
      </c>
      <c r="H2786">
        <v>-15.5392915680266</v>
      </c>
      <c r="I2786">
        <v>-29.706241471228999</v>
      </c>
      <c r="J2786">
        <v>-7.9709926546806997</v>
      </c>
      <c r="K2786">
        <v>80.664518307822206</v>
      </c>
      <c r="L2786">
        <v>84.789598302778401</v>
      </c>
      <c r="M2786">
        <v>26.014985560775401</v>
      </c>
      <c r="N2786">
        <v>0.52569323211986396</v>
      </c>
      <c r="O2786">
        <v>80.067914491939604</v>
      </c>
      <c r="P2786">
        <v>20.528842950354001</v>
      </c>
      <c r="Q2786">
        <v>0.19246230193921601</v>
      </c>
    </row>
    <row r="2787" spans="1:17" hidden="1" x14ac:dyDescent="0.3">
      <c r="A2787" t="s">
        <v>5785</v>
      </c>
      <c r="B2787" t="s">
        <v>5786</v>
      </c>
      <c r="C2787" t="str">
        <f>IFERROR(VLOOKUP(Table1[[#This Row],[Ticker]],[1]!Table2[[Symbol]:[Industry]],2,FALSE),"-")</f>
        <v>-</v>
      </c>
      <c r="D2787" t="s">
        <v>54</v>
      </c>
      <c r="E2787">
        <v>131.07846025999899</v>
      </c>
      <c r="F2787">
        <v>24.2</v>
      </c>
      <c r="G2787">
        <v>-16.183558055823799</v>
      </c>
      <c r="H2787">
        <v>-4.7675811446307996</v>
      </c>
      <c r="I2787">
        <v>11.142298846781699</v>
      </c>
      <c r="J2787">
        <v>-5.37019651991852E-2</v>
      </c>
      <c r="K2787">
        <v>22.998935922060799</v>
      </c>
      <c r="L2787">
        <v>20.3553720084529</v>
      </c>
      <c r="M2787">
        <v>54.562851241302297</v>
      </c>
      <c r="N2787">
        <v>0.77116207232202505</v>
      </c>
      <c r="O2787">
        <v>28.925619834710702</v>
      </c>
      <c r="P2787">
        <v>72.857142857142804</v>
      </c>
      <c r="Q2787">
        <v>8.0093762502931001E-2</v>
      </c>
    </row>
    <row r="2788" spans="1:17" hidden="1" x14ac:dyDescent="0.3">
      <c r="A2788" t="s">
        <v>5787</v>
      </c>
      <c r="B2788" t="s">
        <v>5788</v>
      </c>
      <c r="C2788" t="str">
        <f>IFERROR(VLOOKUP(Table1[[#This Row],[Ticker]],[1]!Table2[[Symbol]:[Industry]],2,FALSE),"-")</f>
        <v>-</v>
      </c>
      <c r="D2788" t="s">
        <v>1210</v>
      </c>
      <c r="E2788">
        <v>131.03478467599999</v>
      </c>
      <c r="F2788">
        <v>22.76</v>
      </c>
      <c r="G2788">
        <v>-24.451061809065202</v>
      </c>
      <c r="H2788">
        <v>-3.8080901851398199</v>
      </c>
      <c r="I2788">
        <v>-18.637845031994502</v>
      </c>
      <c r="J2788">
        <v>-3.7746481978127799</v>
      </c>
      <c r="K2788">
        <v>23.219059548986401</v>
      </c>
      <c r="L2788">
        <v>23.088830079658798</v>
      </c>
      <c r="M2788">
        <v>40.469894770794802</v>
      </c>
      <c r="N2788">
        <v>0.80677552025536703</v>
      </c>
      <c r="O2788">
        <v>55.887521968365498</v>
      </c>
      <c r="P2788">
        <v>22.3655913978494</v>
      </c>
      <c r="Q2788">
        <v>6.1119076901057001E-2</v>
      </c>
    </row>
    <row r="2789" spans="1:17" hidden="1" x14ac:dyDescent="0.3">
      <c r="A2789" t="s">
        <v>5789</v>
      </c>
      <c r="B2789" t="s">
        <v>5790</v>
      </c>
      <c r="C2789" t="str">
        <f>IFERROR(VLOOKUP(Table1[[#This Row],[Ticker]],[1]!Table2[[Symbol]:[Industry]],2,FALSE),"-")</f>
        <v>-</v>
      </c>
      <c r="D2789" t="s">
        <v>950</v>
      </c>
      <c r="E2789">
        <v>130.82400000000001</v>
      </c>
      <c r="F2789">
        <v>207</v>
      </c>
      <c r="G2789">
        <v>-19.959528018276899</v>
      </c>
      <c r="H2789">
        <v>15.781218810948801</v>
      </c>
      <c r="I2789">
        <v>-4.0128968347297196</v>
      </c>
      <c r="J2789">
        <v>0.36009333984136799</v>
      </c>
      <c r="K2789">
        <v>190.25613917371601</v>
      </c>
      <c r="L2789">
        <v>183.79975993878901</v>
      </c>
      <c r="M2789">
        <v>51.101294371498099</v>
      </c>
      <c r="N2789">
        <v>1.77849267883494</v>
      </c>
      <c r="O2789">
        <v>18.3333333333333</v>
      </c>
      <c r="P2789">
        <v>43.700104130510198</v>
      </c>
      <c r="Q2789">
        <v>-3.6996642838789E-2</v>
      </c>
    </row>
    <row r="2790" spans="1:17" hidden="1" x14ac:dyDescent="0.3">
      <c r="A2790" t="s">
        <v>5791</v>
      </c>
      <c r="B2790" t="s">
        <v>5792</v>
      </c>
      <c r="C2790" t="str">
        <f>IFERROR(VLOOKUP(Table1[[#This Row],[Ticker]],[1]!Table2[[Symbol]:[Industry]],2,FALSE),"-")</f>
        <v>-</v>
      </c>
      <c r="D2790" t="s">
        <v>517</v>
      </c>
      <c r="E2790">
        <v>130.79950500000001</v>
      </c>
      <c r="F2790">
        <v>69.95</v>
      </c>
      <c r="G2790">
        <v>42.224729397088304</v>
      </c>
      <c r="H2790">
        <v>33.656297279247603</v>
      </c>
      <c r="I2790">
        <v>32.013828008466298</v>
      </c>
      <c r="J2790">
        <v>2.3083361950307699</v>
      </c>
      <c r="K2790">
        <v>58.1191705996251</v>
      </c>
      <c r="L2790">
        <v>53.617026263421899</v>
      </c>
      <c r="M2790">
        <v>60.219440195583502</v>
      </c>
      <c r="N2790">
        <v>1.9847775729210899</v>
      </c>
      <c r="O2790">
        <v>14.2959256611865</v>
      </c>
      <c r="P2790">
        <v>88.798920377867702</v>
      </c>
    </row>
    <row r="2791" spans="1:17" hidden="1" x14ac:dyDescent="0.3">
      <c r="A2791" t="s">
        <v>5793</v>
      </c>
      <c r="B2791" t="s">
        <v>5794</v>
      </c>
      <c r="C2791" t="str">
        <f>IFERROR(VLOOKUP(Table1[[#This Row],[Ticker]],[1]!Table2[[Symbol]:[Industry]],2,FALSE),"-")</f>
        <v>-</v>
      </c>
      <c r="D2791" t="s">
        <v>627</v>
      </c>
      <c r="E2791">
        <v>130.65914849999999</v>
      </c>
      <c r="F2791">
        <v>44.79</v>
      </c>
      <c r="G2791">
        <v>17.755871181217501</v>
      </c>
      <c r="H2791">
        <v>-7.69680693796513</v>
      </c>
      <c r="I2791">
        <v>-23.4518719704106</v>
      </c>
      <c r="J2791">
        <v>-4.6178914410560203</v>
      </c>
      <c r="K2791">
        <v>45.962501593612103</v>
      </c>
      <c r="L2791">
        <v>44.9148015397855</v>
      </c>
      <c r="M2791">
        <v>42.8147384596761</v>
      </c>
      <c r="N2791">
        <v>0.29791179286217401</v>
      </c>
      <c r="O2791">
        <v>28.935030140656298</v>
      </c>
      <c r="P2791">
        <v>57.102770957558697</v>
      </c>
      <c r="Q2791">
        <v>6.1635927925450001E-2</v>
      </c>
    </row>
    <row r="2792" spans="1:17" hidden="1" x14ac:dyDescent="0.3">
      <c r="A2792" t="s">
        <v>5795</v>
      </c>
      <c r="B2792" t="s">
        <v>5796</v>
      </c>
      <c r="C2792" t="str">
        <f>IFERROR(VLOOKUP(Table1[[#This Row],[Ticker]],[1]!Table2[[Symbol]:[Industry]],2,FALSE),"-")</f>
        <v>-</v>
      </c>
      <c r="D2792" t="s">
        <v>185</v>
      </c>
      <c r="E2792">
        <v>130.43258766</v>
      </c>
      <c r="F2792">
        <v>125.1</v>
      </c>
      <c r="G2792">
        <v>84.9194816821541</v>
      </c>
      <c r="H2792">
        <v>24.6687715984948</v>
      </c>
      <c r="I2792">
        <v>51.601692123854498</v>
      </c>
      <c r="J2792">
        <v>-11.249768250639899</v>
      </c>
      <c r="K2792">
        <v>106.003113779366</v>
      </c>
      <c r="L2792">
        <v>83.953087536165995</v>
      </c>
      <c r="M2792">
        <v>51.751107207094201</v>
      </c>
      <c r="N2792">
        <v>1.4488729791725801</v>
      </c>
      <c r="O2792">
        <v>21.902478017585899</v>
      </c>
      <c r="P2792">
        <v>146.11449931143</v>
      </c>
      <c r="Q2792">
        <v>0.16903908408424001</v>
      </c>
    </row>
    <row r="2793" spans="1:17" hidden="1" x14ac:dyDescent="0.3">
      <c r="A2793" t="s">
        <v>5797</v>
      </c>
      <c r="B2793" t="s">
        <v>5798</v>
      </c>
      <c r="C2793" t="str">
        <f>IFERROR(VLOOKUP(Table1[[#This Row],[Ticker]],[1]!Table2[[Symbol]:[Industry]],2,FALSE),"-")</f>
        <v>-</v>
      </c>
      <c r="D2793" t="s">
        <v>5799</v>
      </c>
      <c r="E2793">
        <v>130.20094539999999</v>
      </c>
      <c r="F2793">
        <v>80.900000000000006</v>
      </c>
      <c r="G2793">
        <v>-8.4117756586544399</v>
      </c>
      <c r="H2793">
        <v>11.5828868598689</v>
      </c>
      <c r="I2793">
        <v>51.570952966710998</v>
      </c>
      <c r="J2793">
        <v>-3.8382786322495801</v>
      </c>
      <c r="K2793">
        <v>72.394954670373195</v>
      </c>
      <c r="M2793">
        <v>58.866697898861098</v>
      </c>
      <c r="N2793">
        <v>0.82192334917585197</v>
      </c>
      <c r="O2793">
        <v>6.3040791100123599</v>
      </c>
      <c r="P2793">
        <v>107.435897435897</v>
      </c>
    </row>
    <row r="2794" spans="1:17" hidden="1" x14ac:dyDescent="0.3">
      <c r="A2794" t="s">
        <v>5800</v>
      </c>
      <c r="B2794" t="s">
        <v>5801</v>
      </c>
      <c r="C2794" t="str">
        <f>IFERROR(VLOOKUP(Table1[[#This Row],[Ticker]],[1]!Table2[[Symbol]:[Industry]],2,FALSE),"-")</f>
        <v>-</v>
      </c>
      <c r="D2794" t="s">
        <v>1670</v>
      </c>
      <c r="E2794">
        <v>130.02585719999999</v>
      </c>
      <c r="F2794">
        <v>60.02</v>
      </c>
      <c r="G2794">
        <v>-10.646889906669999</v>
      </c>
      <c r="H2794">
        <v>-1.81925333391766</v>
      </c>
      <c r="I2794">
        <v>-0.584305697647163</v>
      </c>
      <c r="J2794">
        <v>-1.50183967500425</v>
      </c>
      <c r="K2794">
        <v>59.924435748077997</v>
      </c>
      <c r="L2794">
        <v>57.324353194919098</v>
      </c>
      <c r="M2794">
        <v>57.650387217952897</v>
      </c>
      <c r="N2794">
        <v>0.73542964046447301</v>
      </c>
      <c r="O2794">
        <v>6.1146284571809302</v>
      </c>
      <c r="P2794">
        <v>25.328878680309</v>
      </c>
      <c r="Q2794">
        <v>-2.9836431339762999E-2</v>
      </c>
    </row>
    <row r="2795" spans="1:17" hidden="1" x14ac:dyDescent="0.3">
      <c r="A2795" t="s">
        <v>5802</v>
      </c>
      <c r="B2795" t="s">
        <v>5803</v>
      </c>
      <c r="C2795" t="str">
        <f>IFERROR(VLOOKUP(Table1[[#This Row],[Ticker]],[1]!Table2[[Symbol]:[Industry]],2,FALSE),"-")</f>
        <v>-</v>
      </c>
      <c r="D2795" t="s">
        <v>21</v>
      </c>
      <c r="E2795">
        <v>129.69214220000001</v>
      </c>
      <c r="F2795">
        <v>157</v>
      </c>
      <c r="G2795">
        <v>-67.764323695412997</v>
      </c>
      <c r="H2795">
        <v>-6.5684091344831703</v>
      </c>
      <c r="I2795">
        <v>-50.658677954194999</v>
      </c>
      <c r="J2795">
        <v>-8.9651379833729994</v>
      </c>
      <c r="M2795">
        <v>32.671264603137999</v>
      </c>
      <c r="O2795">
        <v>68.535031847133695</v>
      </c>
      <c r="P2795">
        <v>1.2903225806451599</v>
      </c>
    </row>
    <row r="2796" spans="1:17" hidden="1" x14ac:dyDescent="0.3">
      <c r="A2796" t="s">
        <v>5804</v>
      </c>
      <c r="B2796" t="s">
        <v>5805</v>
      </c>
      <c r="C2796" t="str">
        <f>IFERROR(VLOOKUP(Table1[[#This Row],[Ticker]],[1]!Table2[[Symbol]:[Industry]],2,FALSE),"-")</f>
        <v>-</v>
      </c>
      <c r="D2796" t="s">
        <v>723</v>
      </c>
      <c r="E2796">
        <v>129.47200000000001</v>
      </c>
      <c r="F2796">
        <v>68</v>
      </c>
      <c r="G2796">
        <v>-40.118821049910302</v>
      </c>
      <c r="H2796">
        <v>-10.580439457489099</v>
      </c>
      <c r="I2796">
        <v>-23.0131753086924</v>
      </c>
      <c r="J2796">
        <v>-9.3207622631966398</v>
      </c>
      <c r="M2796">
        <v>23.213897153733399</v>
      </c>
      <c r="O2796">
        <v>22.058823529411701</v>
      </c>
      <c r="P2796">
        <v>3.81679389312976</v>
      </c>
    </row>
    <row r="2797" spans="1:17" hidden="1" x14ac:dyDescent="0.3">
      <c r="A2797" t="s">
        <v>5806</v>
      </c>
      <c r="B2797" t="s">
        <v>5807</v>
      </c>
      <c r="C2797" t="str">
        <f>IFERROR(VLOOKUP(Table1[[#This Row],[Ticker]],[1]!Table2[[Symbol]:[Industry]],2,FALSE),"-")</f>
        <v>-</v>
      </c>
      <c r="D2797" t="s">
        <v>257</v>
      </c>
      <c r="E2797">
        <v>129.27890088000001</v>
      </c>
      <c r="F2797">
        <v>120.15</v>
      </c>
      <c r="G2797">
        <v>54.6381627923924</v>
      </c>
      <c r="H2797">
        <v>-6.6468670072035598</v>
      </c>
      <c r="I2797">
        <v>53.683285368350802</v>
      </c>
      <c r="J2797">
        <v>-1.77442483395305</v>
      </c>
      <c r="K2797">
        <v>119.266243103813</v>
      </c>
      <c r="L2797">
        <v>94.019410321467703</v>
      </c>
      <c r="M2797">
        <v>42.686712697669499</v>
      </c>
      <c r="N2797">
        <v>0.35525764558022599</v>
      </c>
      <c r="O2797">
        <v>13.524760715771899</v>
      </c>
      <c r="P2797">
        <v>118.454545454545</v>
      </c>
    </row>
    <row r="2798" spans="1:17" hidden="1" x14ac:dyDescent="0.3">
      <c r="A2798" t="s">
        <v>5808</v>
      </c>
      <c r="B2798" t="s">
        <v>5809</v>
      </c>
      <c r="C2798" t="str">
        <f>IFERROR(VLOOKUP(Table1[[#This Row],[Ticker]],[1]!Table2[[Symbol]:[Industry]],2,FALSE),"-")</f>
        <v>-</v>
      </c>
      <c r="D2798" t="s">
        <v>535</v>
      </c>
      <c r="E2798">
        <v>129.27600000000001</v>
      </c>
      <c r="F2798">
        <v>123.12</v>
      </c>
      <c r="G2798">
        <v>521.36266043157104</v>
      </c>
      <c r="H2798">
        <v>40.395493021919599</v>
      </c>
      <c r="I2798">
        <v>141.15738180304101</v>
      </c>
      <c r="J2798">
        <v>9.3198773328285895</v>
      </c>
      <c r="K2798">
        <v>89.347061989408004</v>
      </c>
      <c r="L2798">
        <v>58.804890112077103</v>
      </c>
      <c r="M2798">
        <v>97.122260406369804</v>
      </c>
      <c r="N2798">
        <v>0.48650827644320799</v>
      </c>
      <c r="O2798">
        <v>0</v>
      </c>
      <c r="P2798">
        <v>595.59322033898297</v>
      </c>
      <c r="Q2798">
        <v>0.115287792841547</v>
      </c>
    </row>
    <row r="2799" spans="1:17" hidden="1" x14ac:dyDescent="0.3">
      <c r="A2799" t="s">
        <v>5810</v>
      </c>
      <c r="B2799" t="s">
        <v>5811</v>
      </c>
      <c r="C2799" t="str">
        <f>IFERROR(VLOOKUP(Table1[[#This Row],[Ticker]],[1]!Table2[[Symbol]:[Industry]],2,FALSE),"-")</f>
        <v>-</v>
      </c>
      <c r="D2799" t="s">
        <v>257</v>
      </c>
      <c r="E2799">
        <v>129.225483</v>
      </c>
      <c r="F2799">
        <v>8.67</v>
      </c>
      <c r="G2799">
        <v>186.35744666723301</v>
      </c>
      <c r="H2799">
        <v>27.774553974823899</v>
      </c>
      <c r="I2799">
        <v>102.17621117101601</v>
      </c>
      <c r="J2799">
        <v>-6.9354849407390802</v>
      </c>
      <c r="K2799">
        <v>7.1945932980541603</v>
      </c>
      <c r="L2799">
        <v>5.3851540493494996</v>
      </c>
      <c r="M2799">
        <v>64.273794736000696</v>
      </c>
      <c r="N2799">
        <v>1.30473003522019</v>
      </c>
      <c r="O2799">
        <v>8.3044982698962109</v>
      </c>
      <c r="P2799">
        <v>253.87755102040799</v>
      </c>
      <c r="Q2799">
        <v>0.114951547621626</v>
      </c>
    </row>
    <row r="2800" spans="1:17" hidden="1" x14ac:dyDescent="0.3">
      <c r="A2800" t="s">
        <v>5812</v>
      </c>
      <c r="B2800" t="s">
        <v>5813</v>
      </c>
      <c r="C2800" t="str">
        <f>IFERROR(VLOOKUP(Table1[[#This Row],[Ticker]],[1]!Table2[[Symbol]:[Industry]],2,FALSE),"-")</f>
        <v>-</v>
      </c>
      <c r="D2800" t="s">
        <v>27</v>
      </c>
      <c r="E2800">
        <v>129.186916548</v>
      </c>
      <c r="F2800">
        <v>2.11</v>
      </c>
      <c r="G2800">
        <v>72.818704387615</v>
      </c>
      <c r="H2800">
        <v>-11.4362953133449</v>
      </c>
      <c r="I2800">
        <v>-16.613233292312</v>
      </c>
      <c r="J2800">
        <v>-8.3059880483015593</v>
      </c>
      <c r="K2800">
        <v>2.3000946934093101</v>
      </c>
      <c r="L2800">
        <v>1.9458301343090101</v>
      </c>
      <c r="M2800">
        <v>28.4882979306328</v>
      </c>
      <c r="N2800">
        <v>0.60585342034068901</v>
      </c>
      <c r="O2800">
        <v>45.023696682464397</v>
      </c>
      <c r="P2800">
        <v>119.791666666666</v>
      </c>
      <c r="Q2800">
        <v>0.13208269972292999</v>
      </c>
    </row>
    <row r="2801" spans="1:17" hidden="1" x14ac:dyDescent="0.3">
      <c r="A2801" t="s">
        <v>5814</v>
      </c>
      <c r="B2801" t="s">
        <v>5815</v>
      </c>
      <c r="C2801" t="str">
        <f>IFERROR(VLOOKUP(Table1[[#This Row],[Ticker]],[1]!Table2[[Symbol]:[Industry]],2,FALSE),"-")</f>
        <v>-</v>
      </c>
      <c r="D2801" t="s">
        <v>741</v>
      </c>
      <c r="E2801">
        <v>128.966509</v>
      </c>
      <c r="F2801">
        <v>91.99</v>
      </c>
      <c r="G2801">
        <v>-2.70407598991418</v>
      </c>
      <c r="H2801">
        <v>-0.60075154676671805</v>
      </c>
      <c r="I2801">
        <v>0.32791208411910699</v>
      </c>
      <c r="J2801">
        <v>0.36150913053772599</v>
      </c>
      <c r="K2801">
        <v>88.782187810914607</v>
      </c>
      <c r="L2801">
        <v>82.710172564368406</v>
      </c>
      <c r="M2801">
        <v>61.719228691607398</v>
      </c>
      <c r="N2801">
        <v>0.52716666698008297</v>
      </c>
      <c r="O2801">
        <v>1.0653331883900301</v>
      </c>
      <c r="P2801">
        <v>32.359183554774198</v>
      </c>
      <c r="Q2801">
        <v>1.0011050249949E-2</v>
      </c>
    </row>
    <row r="2802" spans="1:17" hidden="1" x14ac:dyDescent="0.3">
      <c r="A2802" t="s">
        <v>5816</v>
      </c>
      <c r="B2802" t="s">
        <v>5817</v>
      </c>
      <c r="C2802" t="str">
        <f>IFERROR(VLOOKUP(Table1[[#This Row],[Ticker]],[1]!Table2[[Symbol]:[Industry]],2,FALSE),"-")</f>
        <v>-</v>
      </c>
      <c r="D2802" t="s">
        <v>535</v>
      </c>
      <c r="E2802">
        <v>128.80000000000001</v>
      </c>
      <c r="F2802">
        <v>161</v>
      </c>
      <c r="G2802">
        <v>372.03918802061997</v>
      </c>
      <c r="H2802">
        <v>-3.4817498587995002</v>
      </c>
      <c r="I2802">
        <v>82.191249895732795</v>
      </c>
      <c r="J2802">
        <v>-4.6222413530982402</v>
      </c>
      <c r="K2802">
        <v>154.82521604243999</v>
      </c>
      <c r="L2802">
        <v>114.766125779167</v>
      </c>
      <c r="M2802">
        <v>33.784005346388199</v>
      </c>
      <c r="N2802">
        <v>0.780306220715693</v>
      </c>
      <c r="O2802">
        <v>13.602484472049699</v>
      </c>
      <c r="P2802">
        <v>428.30188679245202</v>
      </c>
      <c r="Q2802">
        <v>0.18161777613052199</v>
      </c>
    </row>
    <row r="2803" spans="1:17" hidden="1" x14ac:dyDescent="0.3">
      <c r="A2803" t="s">
        <v>5818</v>
      </c>
      <c r="B2803" t="s">
        <v>5819</v>
      </c>
      <c r="C2803" t="str">
        <f>IFERROR(VLOOKUP(Table1[[#This Row],[Ticker]],[1]!Table2[[Symbol]:[Industry]],2,FALSE),"-")</f>
        <v>-</v>
      </c>
      <c r="D2803" t="s">
        <v>127</v>
      </c>
      <c r="E2803">
        <v>128.47850639999999</v>
      </c>
      <c r="F2803">
        <v>446</v>
      </c>
      <c r="G2803">
        <v>-20.0239667581648</v>
      </c>
      <c r="H2803">
        <v>-3.7987469635636599</v>
      </c>
      <c r="I2803">
        <v>-23.581507740752301</v>
      </c>
      <c r="J2803">
        <v>-1.9453079405249201</v>
      </c>
      <c r="K2803">
        <v>454.65469824074103</v>
      </c>
      <c r="L2803">
        <v>465.83959031866198</v>
      </c>
      <c r="M2803">
        <v>47.643901774598497</v>
      </c>
      <c r="N2803">
        <v>0.43684531077835898</v>
      </c>
      <c r="O2803">
        <v>51.479820627802603</v>
      </c>
      <c r="P2803">
        <v>25.298496979912901</v>
      </c>
      <c r="Q2803">
        <v>9.0186381526081993E-2</v>
      </c>
    </row>
    <row r="2804" spans="1:17" hidden="1" x14ac:dyDescent="0.3">
      <c r="A2804" t="s">
        <v>5820</v>
      </c>
      <c r="B2804" t="s">
        <v>5821</v>
      </c>
      <c r="C2804" t="str">
        <f>IFERROR(VLOOKUP(Table1[[#This Row],[Ticker]],[1]!Table2[[Symbol]:[Industry]],2,FALSE),"-")</f>
        <v>-</v>
      </c>
      <c r="D2804" t="s">
        <v>627</v>
      </c>
      <c r="E2804">
        <v>128.43306000000001</v>
      </c>
      <c r="F2804">
        <v>128.1</v>
      </c>
      <c r="G2804">
        <v>1641.7183213681401</v>
      </c>
      <c r="H2804">
        <v>46.217011220902698</v>
      </c>
      <c r="I2804">
        <v>219.07705978309701</v>
      </c>
      <c r="J2804">
        <v>9.3174365915559996</v>
      </c>
      <c r="K2804">
        <v>91.167706674866494</v>
      </c>
      <c r="L2804">
        <v>50.260828016603298</v>
      </c>
      <c r="M2804">
        <v>100</v>
      </c>
      <c r="N2804">
        <v>1.72659682325109</v>
      </c>
      <c r="O2804">
        <v>0</v>
      </c>
      <c r="P2804">
        <v>1671.78423236514</v>
      </c>
    </row>
    <row r="2805" spans="1:17" hidden="1" x14ac:dyDescent="0.3">
      <c r="A2805" t="s">
        <v>5822</v>
      </c>
      <c r="B2805" t="s">
        <v>5823</v>
      </c>
      <c r="C2805" t="str">
        <f>IFERROR(VLOOKUP(Table1[[#This Row],[Ticker]],[1]!Table2[[Symbol]:[Industry]],2,FALSE),"-")</f>
        <v>-</v>
      </c>
      <c r="D2805" t="s">
        <v>627</v>
      </c>
      <c r="E2805">
        <v>128.34086400000001</v>
      </c>
      <c r="F2805">
        <v>3.84</v>
      </c>
      <c r="G2805">
        <v>154.378533447444</v>
      </c>
      <c r="H2805">
        <v>-4.3104449732088996</v>
      </c>
      <c r="I2805">
        <v>-1.65591742969541</v>
      </c>
      <c r="J2805">
        <v>1.3280545048899099</v>
      </c>
      <c r="K2805">
        <v>3.7638509593877201</v>
      </c>
      <c r="L2805">
        <v>3.1534807151125501</v>
      </c>
      <c r="M2805">
        <v>56.452164452329697</v>
      </c>
      <c r="N2805">
        <v>0.52859679960897799</v>
      </c>
      <c r="O2805">
        <v>20.5729166666666</v>
      </c>
      <c r="P2805">
        <v>195.38461538461499</v>
      </c>
    </row>
    <row r="2806" spans="1:17" hidden="1" x14ac:dyDescent="0.3">
      <c r="A2806" t="s">
        <v>5824</v>
      </c>
      <c r="B2806" t="s">
        <v>5825</v>
      </c>
      <c r="C2806" t="str">
        <f>IFERROR(VLOOKUP(Table1[[#This Row],[Ticker]],[1]!Table2[[Symbol]:[Industry]],2,FALSE),"-")</f>
        <v>-</v>
      </c>
      <c r="D2806" t="s">
        <v>723</v>
      </c>
      <c r="E2806">
        <v>128.16233639999999</v>
      </c>
      <c r="F2806">
        <v>97</v>
      </c>
      <c r="G2806">
        <v>146.99778508983201</v>
      </c>
      <c r="H2806">
        <v>-8.1862144856695505</v>
      </c>
      <c r="I2806">
        <v>42.7629647971956</v>
      </c>
      <c r="J2806">
        <v>-4.0719454951100804</v>
      </c>
      <c r="K2806">
        <v>95.477445570761802</v>
      </c>
      <c r="L2806">
        <v>70.886743085263504</v>
      </c>
      <c r="M2806">
        <v>37.165161398290401</v>
      </c>
      <c r="N2806">
        <v>1.2690831556503099</v>
      </c>
      <c r="O2806">
        <v>12.1752577319587</v>
      </c>
      <c r="P2806">
        <v>177.06369608683201</v>
      </c>
      <c r="Q2806">
        <v>8.9945768934818995E-2</v>
      </c>
    </row>
    <row r="2807" spans="1:17" hidden="1" x14ac:dyDescent="0.3">
      <c r="A2807" t="s">
        <v>5826</v>
      </c>
      <c r="B2807" t="s">
        <v>5827</v>
      </c>
      <c r="C2807" t="str">
        <f>IFERROR(VLOOKUP(Table1[[#This Row],[Ticker]],[1]!Table2[[Symbol]:[Industry]],2,FALSE),"-")</f>
        <v>-</v>
      </c>
      <c r="D2807" t="s">
        <v>2643</v>
      </c>
      <c r="E2807">
        <v>128.02169599999999</v>
      </c>
      <c r="F2807">
        <v>90.08</v>
      </c>
      <c r="G2807">
        <v>-62.463659589870801</v>
      </c>
      <c r="H2807">
        <v>-9.2499017878011909</v>
      </c>
      <c r="I2807">
        <v>-26.010458305975401</v>
      </c>
      <c r="J2807">
        <v>-3.5122637974973401</v>
      </c>
      <c r="K2807">
        <v>94.654959534270503</v>
      </c>
      <c r="L2807">
        <v>96.626157636840702</v>
      </c>
      <c r="M2807">
        <v>32.422929943103703</v>
      </c>
      <c r="N2807">
        <v>0.56828752642706104</v>
      </c>
      <c r="O2807">
        <v>53.974245115452902</v>
      </c>
      <c r="P2807">
        <v>9.0556900726392193</v>
      </c>
    </row>
    <row r="2808" spans="1:17" hidden="1" x14ac:dyDescent="0.3">
      <c r="A2808" t="s">
        <v>5828</v>
      </c>
      <c r="B2808" t="s">
        <v>5829</v>
      </c>
      <c r="C2808" t="str">
        <f>IFERROR(VLOOKUP(Table1[[#This Row],[Ticker]],[1]!Table2[[Symbol]:[Industry]],2,FALSE),"-")</f>
        <v>-</v>
      </c>
      <c r="D2808" t="s">
        <v>72</v>
      </c>
      <c r="E2808">
        <v>127.88239660000001</v>
      </c>
      <c r="F2808">
        <v>1426</v>
      </c>
      <c r="G2808">
        <v>-11.725662034344699</v>
      </c>
      <c r="H2808">
        <v>-2.04834233073854</v>
      </c>
      <c r="I2808">
        <v>-6.1437858550332898</v>
      </c>
      <c r="J2808">
        <v>-4.2443592882135297</v>
      </c>
      <c r="K2808">
        <v>1440.8953307750501</v>
      </c>
      <c r="L2808">
        <v>1385.5592100019201</v>
      </c>
      <c r="M2808">
        <v>46.916647372924203</v>
      </c>
      <c r="N2808">
        <v>3.3578486730660599</v>
      </c>
      <c r="O2808">
        <v>13.951612903225801</v>
      </c>
      <c r="P2808">
        <v>26.7555555555555</v>
      </c>
      <c r="Q2808">
        <v>2.7727690960167001E-2</v>
      </c>
    </row>
    <row r="2809" spans="1:17" hidden="1" x14ac:dyDescent="0.3">
      <c r="A2809" t="s">
        <v>5830</v>
      </c>
      <c r="B2809" t="s">
        <v>5831</v>
      </c>
      <c r="C2809" t="str">
        <f>IFERROR(VLOOKUP(Table1[[#This Row],[Ticker]],[1]!Table2[[Symbol]:[Industry]],2,FALSE),"-")</f>
        <v>-</v>
      </c>
      <c r="D2809" t="s">
        <v>357</v>
      </c>
      <c r="E2809">
        <v>127.75125</v>
      </c>
      <c r="F2809">
        <v>71.25</v>
      </c>
      <c r="G2809">
        <v>-72.583055006681604</v>
      </c>
      <c r="H2809">
        <v>-6.2696286466782896</v>
      </c>
      <c r="I2809">
        <v>-29.986001834331301</v>
      </c>
      <c r="J2809">
        <v>-5.0719454951100902</v>
      </c>
      <c r="K2809">
        <v>72.730396899159203</v>
      </c>
      <c r="L2809">
        <v>86.043757470228897</v>
      </c>
      <c r="M2809">
        <v>46.6801710269933</v>
      </c>
      <c r="N2809">
        <v>0.91099309675084394</v>
      </c>
      <c r="O2809">
        <v>136.491228070175</v>
      </c>
      <c r="P2809">
        <v>21.152865158986501</v>
      </c>
      <c r="Q2809">
        <v>0.22467867579446199</v>
      </c>
    </row>
    <row r="2810" spans="1:17" hidden="1" x14ac:dyDescent="0.3">
      <c r="A2810" t="s">
        <v>5832</v>
      </c>
      <c r="B2810" t="s">
        <v>5833</v>
      </c>
      <c r="C2810" t="str">
        <f>IFERROR(VLOOKUP(Table1[[#This Row],[Ticker]],[1]!Table2[[Symbol]:[Industry]],2,FALSE),"-")</f>
        <v>-</v>
      </c>
      <c r="D2810" t="s">
        <v>1852</v>
      </c>
      <c r="E2810">
        <v>127.575</v>
      </c>
      <c r="F2810">
        <v>12.6</v>
      </c>
      <c r="G2810">
        <v>57.993790495536999</v>
      </c>
      <c r="H2810">
        <v>-10.851188930366201</v>
      </c>
      <c r="I2810">
        <v>10.569146508923501</v>
      </c>
      <c r="J2810">
        <v>-3.4204303435949202</v>
      </c>
      <c r="K2810">
        <v>13.0181502701812</v>
      </c>
      <c r="L2810">
        <v>11.2999804115306</v>
      </c>
      <c r="M2810">
        <v>30.659949482390601</v>
      </c>
      <c r="N2810">
        <v>0.32530128392169499</v>
      </c>
      <c r="O2810">
        <v>36.111111111111001</v>
      </c>
      <c r="P2810">
        <v>121.052631578947</v>
      </c>
      <c r="Q2810">
        <v>-2.2140222688532999E-2</v>
      </c>
    </row>
    <row r="2811" spans="1:17" hidden="1" x14ac:dyDescent="0.3">
      <c r="A2811" t="s">
        <v>5834</v>
      </c>
      <c r="B2811" t="s">
        <v>5835</v>
      </c>
      <c r="C2811" t="str">
        <f>IFERROR(VLOOKUP(Table1[[#This Row],[Ticker]],[1]!Table2[[Symbol]:[Industry]],2,FALSE),"-")</f>
        <v>-</v>
      </c>
      <c r="D2811" t="s">
        <v>257</v>
      </c>
      <c r="E2811">
        <v>127.387755</v>
      </c>
      <c r="F2811">
        <v>118.05</v>
      </c>
      <c r="G2811">
        <v>-77.494100709759095</v>
      </c>
      <c r="H2811">
        <v>-11.8150831921328</v>
      </c>
      <c r="I2811">
        <v>-33.944200998754198</v>
      </c>
      <c r="J2811">
        <v>-0.31245182422400097</v>
      </c>
      <c r="K2811">
        <v>128.31781015363799</v>
      </c>
      <c r="L2811">
        <v>144.26713805788199</v>
      </c>
      <c r="M2811">
        <v>38.745568666591502</v>
      </c>
      <c r="N2811">
        <v>1.0179229032350701</v>
      </c>
      <c r="O2811">
        <v>104.235493434985</v>
      </c>
      <c r="P2811">
        <v>2.6521739130434598</v>
      </c>
      <c r="Q2811">
        <v>0.105124710894774</v>
      </c>
    </row>
    <row r="2812" spans="1:17" hidden="1" x14ac:dyDescent="0.3">
      <c r="A2812" t="s">
        <v>5836</v>
      </c>
      <c r="B2812" t="s">
        <v>5837</v>
      </c>
      <c r="C2812" t="str">
        <f>IFERROR(VLOOKUP(Table1[[#This Row],[Ticker]],[1]!Table2[[Symbol]:[Industry]],2,FALSE),"-")</f>
        <v>-</v>
      </c>
      <c r="D2812" t="s">
        <v>1419</v>
      </c>
      <c r="E2812">
        <v>127.2</v>
      </c>
      <c r="F2812">
        <v>424</v>
      </c>
      <c r="G2812">
        <v>174.53179015242401</v>
      </c>
      <c r="H2812">
        <v>28.876173111430202</v>
      </c>
      <c r="I2812">
        <v>64.966717539014098</v>
      </c>
      <c r="J2812">
        <v>-6.99714662579066</v>
      </c>
      <c r="K2812">
        <v>345.28367269259797</v>
      </c>
      <c r="L2812">
        <v>256.45176498419301</v>
      </c>
      <c r="M2812">
        <v>51.5788995760457</v>
      </c>
      <c r="N2812">
        <v>0.88149582894618095</v>
      </c>
      <c r="O2812">
        <v>10.6014150943396</v>
      </c>
      <c r="P2812">
        <v>211.19266055045799</v>
      </c>
      <c r="Q2812">
        <v>0.21149033204950901</v>
      </c>
    </row>
    <row r="2813" spans="1:17" hidden="1" x14ac:dyDescent="0.3">
      <c r="A2813" t="s">
        <v>5838</v>
      </c>
      <c r="B2813" t="s">
        <v>5839</v>
      </c>
      <c r="C2813" t="str">
        <f>IFERROR(VLOOKUP(Table1[[#This Row],[Ticker]],[1]!Table2[[Symbol]:[Industry]],2,FALSE),"-")</f>
        <v>-</v>
      </c>
      <c r="D2813" t="s">
        <v>127</v>
      </c>
      <c r="E2813">
        <v>127.164548</v>
      </c>
      <c r="F2813">
        <v>140</v>
      </c>
      <c r="G2813">
        <v>-19.873073531435502</v>
      </c>
      <c r="H2813">
        <v>-1.40006342928699</v>
      </c>
      <c r="I2813">
        <v>12.0955632390814</v>
      </c>
      <c r="J2813">
        <v>-6.9861056843632001</v>
      </c>
      <c r="K2813">
        <v>135.190467519788</v>
      </c>
      <c r="L2813">
        <v>126.111039545512</v>
      </c>
      <c r="M2813">
        <v>56.452181878208002</v>
      </c>
      <c r="N2813">
        <v>0.68820109016017605</v>
      </c>
      <c r="O2813">
        <v>39.107142857142797</v>
      </c>
      <c r="P2813">
        <v>55.1246537396121</v>
      </c>
      <c r="Q2813">
        <v>8.2332352720874996E-2</v>
      </c>
    </row>
    <row r="2814" spans="1:17" hidden="1" x14ac:dyDescent="0.3">
      <c r="A2814" t="s">
        <v>5840</v>
      </c>
      <c r="B2814" t="s">
        <v>5841</v>
      </c>
      <c r="C2814" t="str">
        <f>IFERROR(VLOOKUP(Table1[[#This Row],[Ticker]],[1]!Table2[[Symbol]:[Industry]],2,FALSE),"-")</f>
        <v>-</v>
      </c>
      <c r="D2814" t="s">
        <v>4133</v>
      </c>
      <c r="E2814">
        <v>126.888786216</v>
      </c>
      <c r="F2814">
        <v>34.68</v>
      </c>
      <c r="G2814">
        <v>95.862427765214605</v>
      </c>
      <c r="H2814">
        <v>11.3667349896853</v>
      </c>
      <c r="I2814">
        <v>8.7239452705334308</v>
      </c>
      <c r="J2814">
        <v>-3.9013253179166001</v>
      </c>
      <c r="K2814">
        <v>35.090097403047899</v>
      </c>
      <c r="L2814">
        <v>32.479223026480703</v>
      </c>
      <c r="M2814">
        <v>60.639242415399401</v>
      </c>
      <c r="N2814">
        <v>0.56871682167731996</v>
      </c>
      <c r="O2814">
        <v>65.167243367935399</v>
      </c>
      <c r="P2814">
        <v>176.77573822825201</v>
      </c>
      <c r="Q2814">
        <v>0.13701113880793001</v>
      </c>
    </row>
    <row r="2815" spans="1:17" hidden="1" x14ac:dyDescent="0.3">
      <c r="A2815" t="s">
        <v>5842</v>
      </c>
      <c r="B2815" t="s">
        <v>5843</v>
      </c>
      <c r="C2815" t="str">
        <f>IFERROR(VLOOKUP(Table1[[#This Row],[Ticker]],[1]!Table2[[Symbol]:[Industry]],2,FALSE),"-")</f>
        <v>-</v>
      </c>
      <c r="D2815" t="s">
        <v>21</v>
      </c>
      <c r="E2815">
        <v>126.83153127999999</v>
      </c>
      <c r="F2815">
        <v>26.05</v>
      </c>
      <c r="G2815">
        <v>-112.20766322371399</v>
      </c>
      <c r="H2815">
        <v>12.135381791735</v>
      </c>
      <c r="I2815">
        <v>-75.397179459098794</v>
      </c>
      <c r="J2815">
        <v>20.435815037040602</v>
      </c>
      <c r="K2815">
        <v>26.637819782541701</v>
      </c>
      <c r="L2815">
        <v>70.352615876257701</v>
      </c>
      <c r="M2815">
        <v>61.625514461078502</v>
      </c>
      <c r="N2815">
        <v>0.44860788754975101</v>
      </c>
      <c r="O2815">
        <v>821.11324376199605</v>
      </c>
      <c r="P2815">
        <v>88.768115942028899</v>
      </c>
    </row>
    <row r="2816" spans="1:17" hidden="1" x14ac:dyDescent="0.3">
      <c r="A2816" t="s">
        <v>5844</v>
      </c>
      <c r="B2816" t="s">
        <v>5845</v>
      </c>
      <c r="C2816" t="str">
        <f>IFERROR(VLOOKUP(Table1[[#This Row],[Ticker]],[1]!Table2[[Symbol]:[Industry]],2,FALSE),"-")</f>
        <v>-</v>
      </c>
      <c r="D2816" t="s">
        <v>276</v>
      </c>
      <c r="E2816">
        <v>126.79438490899901</v>
      </c>
      <c r="F2816">
        <v>60.47</v>
      </c>
      <c r="G2816">
        <v>-24.033997968769501</v>
      </c>
      <c r="H2816">
        <v>3.4527604090440902</v>
      </c>
      <c r="I2816">
        <v>-8.8631745344878201</v>
      </c>
      <c r="J2816">
        <v>-2.0098851543253402</v>
      </c>
      <c r="K2816">
        <v>58.792870771454098</v>
      </c>
      <c r="L2816">
        <v>56.972993261001399</v>
      </c>
      <c r="M2816">
        <v>45.595344222221897</v>
      </c>
      <c r="N2816">
        <v>1.32469216900444</v>
      </c>
      <c r="O2816">
        <v>18.736563585248799</v>
      </c>
      <c r="P2816">
        <v>35.491821644633603</v>
      </c>
      <c r="Q2816">
        <v>-2.8108526807803999E-2</v>
      </c>
    </row>
    <row r="2817" spans="1:17" hidden="1" x14ac:dyDescent="0.3">
      <c r="A2817" t="s">
        <v>5846</v>
      </c>
      <c r="B2817" t="s">
        <v>5847</v>
      </c>
      <c r="C2817" t="str">
        <f>IFERROR(VLOOKUP(Table1[[#This Row],[Ticker]],[1]!Table2[[Symbol]:[Industry]],2,FALSE),"-")</f>
        <v>-</v>
      </c>
      <c r="D2817" t="s">
        <v>257</v>
      </c>
      <c r="E2817">
        <v>126.78400000000001</v>
      </c>
      <c r="F2817">
        <v>113.2</v>
      </c>
      <c r="G2817">
        <v>57.041527019528601</v>
      </c>
      <c r="H2817">
        <v>22.449472476917201</v>
      </c>
      <c r="I2817">
        <v>31.372260563419399</v>
      </c>
      <c r="J2817">
        <v>2.2896337953266399</v>
      </c>
      <c r="K2817">
        <v>97.022392972196499</v>
      </c>
      <c r="L2817">
        <v>84.282509383877198</v>
      </c>
      <c r="M2817">
        <v>77.726519969068406</v>
      </c>
      <c r="N2817">
        <v>0.94336967068270605</v>
      </c>
      <c r="O2817">
        <v>12.190812720847999</v>
      </c>
      <c r="P2817">
        <v>104.332129963898</v>
      </c>
      <c r="Q2817">
        <v>8.4801663829660007E-2</v>
      </c>
    </row>
    <row r="2818" spans="1:17" hidden="1" x14ac:dyDescent="0.3">
      <c r="A2818" t="s">
        <v>5848</v>
      </c>
      <c r="B2818" t="s">
        <v>5849</v>
      </c>
      <c r="C2818" t="str">
        <f>IFERROR(VLOOKUP(Table1[[#This Row],[Ticker]],[1]!Table2[[Symbol]:[Industry]],2,FALSE),"-")</f>
        <v>-</v>
      </c>
      <c r="D2818" t="s">
        <v>5166</v>
      </c>
      <c r="E2818">
        <v>126.44320000499999</v>
      </c>
      <c r="F2818">
        <v>71.989999999999995</v>
      </c>
      <c r="G2818">
        <v>-72.976299577491901</v>
      </c>
      <c r="H2818">
        <v>-4.9275233835203904</v>
      </c>
      <c r="I2818">
        <v>-29.7348317297708</v>
      </c>
      <c r="J2818">
        <v>4.7649643761345502</v>
      </c>
      <c r="K2818">
        <v>72.482924525051502</v>
      </c>
      <c r="M2818">
        <v>53.548452467836199</v>
      </c>
      <c r="N2818">
        <v>0.45599683335532298</v>
      </c>
      <c r="O2818">
        <v>86.067509376302198</v>
      </c>
      <c r="P2818">
        <v>18.9524124256444</v>
      </c>
    </row>
    <row r="2819" spans="1:17" hidden="1" x14ac:dyDescent="0.3">
      <c r="A2819" t="s">
        <v>5850</v>
      </c>
      <c r="B2819" t="s">
        <v>5851</v>
      </c>
      <c r="C2819" t="str">
        <f>IFERROR(VLOOKUP(Table1[[#This Row],[Ticker]],[1]!Table2[[Symbol]:[Industry]],2,FALSE),"-")</f>
        <v>-</v>
      </c>
      <c r="D2819" t="s">
        <v>357</v>
      </c>
      <c r="E2819">
        <v>126.394378656</v>
      </c>
      <c r="F2819">
        <v>21.84</v>
      </c>
      <c r="G2819">
        <v>-34.276437312789703</v>
      </c>
      <c r="H2819">
        <v>-7.7622180102353999</v>
      </c>
      <c r="I2819">
        <v>-34.820730372061398</v>
      </c>
      <c r="J2819">
        <v>-3.76494369977795</v>
      </c>
      <c r="K2819">
        <v>22.787506061761199</v>
      </c>
      <c r="L2819">
        <v>23.444248074243099</v>
      </c>
      <c r="M2819">
        <v>47.488935526911703</v>
      </c>
      <c r="N2819">
        <v>0.68257235230043201</v>
      </c>
      <c r="O2819">
        <v>37.087912087912002</v>
      </c>
      <c r="P2819">
        <v>24.373576309794998</v>
      </c>
      <c r="Q2819">
        <v>2.8585375274575001E-2</v>
      </c>
    </row>
    <row r="2820" spans="1:17" hidden="1" x14ac:dyDescent="0.3">
      <c r="A2820" t="s">
        <v>5852</v>
      </c>
      <c r="B2820" t="s">
        <v>5853</v>
      </c>
      <c r="C2820" t="str">
        <f>IFERROR(VLOOKUP(Table1[[#This Row],[Ticker]],[1]!Table2[[Symbol]:[Industry]],2,FALSE),"-")</f>
        <v>-</v>
      </c>
      <c r="D2820" t="s">
        <v>627</v>
      </c>
      <c r="E2820">
        <v>125.89654350000001</v>
      </c>
      <c r="F2820">
        <v>1769.95</v>
      </c>
      <c r="G2820">
        <v>66.595200114110796</v>
      </c>
      <c r="H2820">
        <v>-5.0482204361127003</v>
      </c>
      <c r="I2820">
        <v>86.515672983820906</v>
      </c>
      <c r="J2820">
        <v>-4.58823145111685</v>
      </c>
      <c r="K2820">
        <v>1810.6112090711899</v>
      </c>
      <c r="L2820">
        <v>1321.39257515945</v>
      </c>
      <c r="M2820">
        <v>31.661196288444501</v>
      </c>
      <c r="N2820">
        <v>0.43030303030303002</v>
      </c>
      <c r="O2820">
        <v>30.376564309726199</v>
      </c>
      <c r="P2820">
        <v>139.53850318040301</v>
      </c>
      <c r="Q2820">
        <v>9.0888288195538999E-2</v>
      </c>
    </row>
    <row r="2821" spans="1:17" hidden="1" x14ac:dyDescent="0.3">
      <c r="A2821" t="s">
        <v>5854</v>
      </c>
      <c r="B2821" t="s">
        <v>5855</v>
      </c>
      <c r="C2821" t="str">
        <f>IFERROR(VLOOKUP(Table1[[#This Row],[Ticker]],[1]!Table2[[Symbol]:[Industry]],2,FALSE),"-")</f>
        <v>-</v>
      </c>
      <c r="D2821" t="s">
        <v>257</v>
      </c>
      <c r="E2821">
        <v>125.75064129</v>
      </c>
      <c r="F2821">
        <v>1630.1</v>
      </c>
      <c r="G2821">
        <v>74.232873311810295</v>
      </c>
      <c r="H2821">
        <v>14.6803713533217</v>
      </c>
      <c r="I2821">
        <v>-22.146894782244701</v>
      </c>
      <c r="J2821">
        <v>3.9603859622004101</v>
      </c>
      <c r="K2821">
        <v>1534.74098471516</v>
      </c>
      <c r="L2821">
        <v>1373.8799418410699</v>
      </c>
      <c r="M2821">
        <v>49.1229373960564</v>
      </c>
      <c r="N2821">
        <v>1.65215630694472</v>
      </c>
      <c r="O2821">
        <v>15.6830869271823</v>
      </c>
      <c r="P2821">
        <v>124.222833562585</v>
      </c>
      <c r="Q2821">
        <v>0.10064676952172701</v>
      </c>
    </row>
    <row r="2822" spans="1:17" hidden="1" x14ac:dyDescent="0.3">
      <c r="A2822" t="s">
        <v>5856</v>
      </c>
      <c r="B2822" t="s">
        <v>5857</v>
      </c>
      <c r="C2822" t="str">
        <f>IFERROR(VLOOKUP(Table1[[#This Row],[Ticker]],[1]!Table2[[Symbol]:[Industry]],2,FALSE),"-")</f>
        <v>-</v>
      </c>
      <c r="D2822" t="s">
        <v>46</v>
      </c>
      <c r="E2822">
        <v>125.65971838999999</v>
      </c>
      <c r="F2822">
        <v>6.01</v>
      </c>
      <c r="G2822">
        <v>24.036653105563701</v>
      </c>
      <c r="H2822">
        <v>-10.1298906554119</v>
      </c>
      <c r="I2822">
        <v>-37.3627809790528</v>
      </c>
      <c r="J2822">
        <v>-1.07194549511008</v>
      </c>
      <c r="K2822">
        <v>6.0919683955910999</v>
      </c>
      <c r="L2822">
        <v>4.6531929429486203</v>
      </c>
      <c r="M2822">
        <v>4.5590654877014298</v>
      </c>
      <c r="N2822">
        <v>9.1619301815204501E-2</v>
      </c>
      <c r="O2822">
        <v>60.565723793677201</v>
      </c>
      <c r="P2822">
        <v>62.4324324324324</v>
      </c>
      <c r="Q2822">
        <v>3.6775378035268001E-2</v>
      </c>
    </row>
    <row r="2823" spans="1:17" hidden="1" x14ac:dyDescent="0.3">
      <c r="A2823" t="s">
        <v>5858</v>
      </c>
      <c r="B2823" t="s">
        <v>5859</v>
      </c>
      <c r="C2823" t="str">
        <f>IFERROR(VLOOKUP(Table1[[#This Row],[Ticker]],[1]!Table2[[Symbol]:[Industry]],2,FALSE),"-")</f>
        <v>-</v>
      </c>
      <c r="D2823" t="s">
        <v>46</v>
      </c>
      <c r="E2823">
        <v>125.48690000000001</v>
      </c>
      <c r="F2823">
        <v>150.5</v>
      </c>
      <c r="G2823">
        <v>-10.3173432057845</v>
      </c>
      <c r="H2823">
        <v>-3.4799655783105998</v>
      </c>
      <c r="I2823">
        <v>-52.164466427262802</v>
      </c>
      <c r="J2823">
        <v>-7.2539896081886699</v>
      </c>
      <c r="K2823">
        <v>160.102271601274</v>
      </c>
      <c r="M2823">
        <v>38.920667937254798</v>
      </c>
      <c r="N2823">
        <v>0.54538796977464099</v>
      </c>
      <c r="O2823">
        <v>72.691029900332197</v>
      </c>
      <c r="P2823">
        <v>25.730994152046701</v>
      </c>
    </row>
    <row r="2824" spans="1:17" hidden="1" x14ac:dyDescent="0.3">
      <c r="A2824" t="s">
        <v>5860</v>
      </c>
      <c r="B2824" t="s">
        <v>5861</v>
      </c>
      <c r="C2824" t="str">
        <f>IFERROR(VLOOKUP(Table1[[#This Row],[Ticker]],[1]!Table2[[Symbol]:[Industry]],2,FALSE),"-")</f>
        <v>-</v>
      </c>
      <c r="D2824" t="s">
        <v>54</v>
      </c>
      <c r="E2824">
        <v>125.48108000000001</v>
      </c>
      <c r="F2824">
        <v>29.06</v>
      </c>
      <c r="G2824">
        <v>-12.1754444655601</v>
      </c>
      <c r="H2824">
        <v>-8.3524311944489895</v>
      </c>
      <c r="I2824">
        <v>-25.614307936876401</v>
      </c>
      <c r="J2824">
        <v>-4.35170935211237</v>
      </c>
      <c r="K2824">
        <v>30.031330623647499</v>
      </c>
      <c r="L2824">
        <v>29.666032699212501</v>
      </c>
      <c r="M2824">
        <v>33.1897814041873</v>
      </c>
      <c r="N2824">
        <v>0.74606854885259399</v>
      </c>
      <c r="O2824">
        <v>51.032346868547798</v>
      </c>
      <c r="P2824">
        <v>29.270462633451899</v>
      </c>
      <c r="Q2824">
        <v>-2.9629761921820999E-2</v>
      </c>
    </row>
    <row r="2825" spans="1:17" hidden="1" x14ac:dyDescent="0.3">
      <c r="A2825" t="s">
        <v>5862</v>
      </c>
      <c r="B2825" t="s">
        <v>5863</v>
      </c>
      <c r="C2825" t="str">
        <f>IFERROR(VLOOKUP(Table1[[#This Row],[Ticker]],[1]!Table2[[Symbol]:[Industry]],2,FALSE),"-")</f>
        <v>-</v>
      </c>
      <c r="D2825" t="s">
        <v>101</v>
      </c>
      <c r="E2825">
        <v>125.25749999999999</v>
      </c>
      <c r="F2825">
        <v>26.37</v>
      </c>
      <c r="G2825">
        <v>-5.3850599331705098</v>
      </c>
      <c r="H2825">
        <v>-11.7934381704878</v>
      </c>
      <c r="I2825">
        <v>12.0160380617531</v>
      </c>
      <c r="J2825">
        <v>-12.612929101667399</v>
      </c>
      <c r="K2825">
        <v>26.456562165388299</v>
      </c>
      <c r="L2825">
        <v>23.984168015394498</v>
      </c>
      <c r="M2825">
        <v>35.840950775568103</v>
      </c>
      <c r="N2825">
        <v>0.458189267698483</v>
      </c>
      <c r="O2825">
        <v>39.552521805081497</v>
      </c>
      <c r="P2825">
        <v>58.855421686746901</v>
      </c>
      <c r="Q2825">
        <v>9.2905682848012996E-2</v>
      </c>
    </row>
    <row r="2826" spans="1:17" hidden="1" x14ac:dyDescent="0.3">
      <c r="A2826" t="s">
        <v>5864</v>
      </c>
      <c r="B2826" t="s">
        <v>5865</v>
      </c>
      <c r="C2826" t="str">
        <f>IFERROR(VLOOKUP(Table1[[#This Row],[Ticker]],[1]!Table2[[Symbol]:[Industry]],2,FALSE),"-")</f>
        <v>-</v>
      </c>
      <c r="D2826" t="s">
        <v>405</v>
      </c>
      <c r="E2826">
        <v>124.907335168</v>
      </c>
      <c r="F2826">
        <v>10.88</v>
      </c>
      <c r="G2826">
        <v>411.22762134130801</v>
      </c>
      <c r="H2826">
        <v>11.227303868659099</v>
      </c>
      <c r="I2826">
        <v>220.782066032561</v>
      </c>
      <c r="J2826">
        <v>0.76291689021101206</v>
      </c>
      <c r="K2826">
        <v>9.6689206659960192</v>
      </c>
      <c r="L2826">
        <v>6.5002404670240397</v>
      </c>
      <c r="M2826">
        <v>53.668070543519498</v>
      </c>
      <c r="N2826">
        <v>0.69340116751020098</v>
      </c>
      <c r="O2826">
        <v>6.1580882352941098</v>
      </c>
      <c r="P2826">
        <v>455.102040816326</v>
      </c>
      <c r="Q2826">
        <v>0.14094485630644399</v>
      </c>
    </row>
    <row r="2827" spans="1:17" hidden="1" x14ac:dyDescent="0.3">
      <c r="A2827" t="s">
        <v>5866</v>
      </c>
      <c r="B2827" t="s">
        <v>5867</v>
      </c>
      <c r="C2827" t="str">
        <f>IFERROR(VLOOKUP(Table1[[#This Row],[Ticker]],[1]!Table2[[Symbol]:[Industry]],2,FALSE),"-")</f>
        <v>-</v>
      </c>
      <c r="D2827" t="s">
        <v>627</v>
      </c>
      <c r="E2827">
        <v>124.7867136</v>
      </c>
      <c r="F2827">
        <v>192</v>
      </c>
      <c r="G2827">
        <v>306.49616267284898</v>
      </c>
      <c r="H2827">
        <v>16.666208599018098</v>
      </c>
      <c r="I2827">
        <v>41.940904570760601</v>
      </c>
      <c r="J2827">
        <v>12.462563019978001</v>
      </c>
      <c r="K2827">
        <v>171.09905680842101</v>
      </c>
      <c r="L2827">
        <v>142.228919759284</v>
      </c>
      <c r="M2827">
        <v>76.237171050863694</v>
      </c>
      <c r="N2827">
        <v>0.90483384325026495</v>
      </c>
      <c r="O2827">
        <v>30.234375</v>
      </c>
      <c r="P2827">
        <v>391.677336747759</v>
      </c>
      <c r="Q2827">
        <v>0.169935949342892</v>
      </c>
    </row>
    <row r="2828" spans="1:17" hidden="1" x14ac:dyDescent="0.3">
      <c r="A2828" t="s">
        <v>5868</v>
      </c>
      <c r="B2828" t="s">
        <v>5869</v>
      </c>
      <c r="C2828" t="str">
        <f>IFERROR(VLOOKUP(Table1[[#This Row],[Ticker]],[1]!Table2[[Symbol]:[Industry]],2,FALSE),"-")</f>
        <v>-</v>
      </c>
      <c r="D2828" t="s">
        <v>46</v>
      </c>
      <c r="E2828">
        <v>124.3206855</v>
      </c>
      <c r="F2828">
        <v>70.650000000000006</v>
      </c>
      <c r="G2828">
        <v>-66.816134810787204</v>
      </c>
      <c r="H2828">
        <v>-47.8017163802282</v>
      </c>
      <c r="I2828">
        <v>-49.710489069569199</v>
      </c>
      <c r="J2828">
        <v>-19.353481144104599</v>
      </c>
      <c r="M2828">
        <v>28.687387938116899</v>
      </c>
      <c r="O2828">
        <v>74.239207360226402</v>
      </c>
      <c r="P2828">
        <v>6.2406015037594003</v>
      </c>
    </row>
    <row r="2829" spans="1:17" hidden="1" x14ac:dyDescent="0.3">
      <c r="A2829" t="s">
        <v>5870</v>
      </c>
      <c r="B2829" t="s">
        <v>5871</v>
      </c>
      <c r="C2829" t="str">
        <f>IFERROR(VLOOKUP(Table1[[#This Row],[Ticker]],[1]!Table2[[Symbol]:[Industry]],2,FALSE),"-")</f>
        <v>-</v>
      </c>
      <c r="D2829" t="s">
        <v>950</v>
      </c>
      <c r="E2829">
        <v>124.22322</v>
      </c>
      <c r="F2829">
        <v>209.13</v>
      </c>
      <c r="G2829">
        <v>-26.970027339125</v>
      </c>
      <c r="H2829">
        <v>-8.2295165429823705</v>
      </c>
      <c r="I2829">
        <v>-4.85481165019951</v>
      </c>
      <c r="J2829">
        <v>-6.5516990162368298</v>
      </c>
      <c r="K2829">
        <v>215.77611137807699</v>
      </c>
      <c r="L2829">
        <v>198.40410526247101</v>
      </c>
      <c r="M2829">
        <v>33.1450480698647</v>
      </c>
      <c r="N2829">
        <v>0.34943346369391498</v>
      </c>
      <c r="O2829">
        <v>47.826710658442103</v>
      </c>
      <c r="P2829">
        <v>36.954813359528501</v>
      </c>
      <c r="Q2829">
        <v>0.107841598259865</v>
      </c>
    </row>
    <row r="2830" spans="1:17" hidden="1" x14ac:dyDescent="0.3">
      <c r="A2830" t="s">
        <v>5872</v>
      </c>
      <c r="B2830" t="s">
        <v>5873</v>
      </c>
      <c r="C2830" t="str">
        <f>IFERROR(VLOOKUP(Table1[[#This Row],[Ticker]],[1]!Table2[[Symbol]:[Industry]],2,FALSE),"-")</f>
        <v>-</v>
      </c>
      <c r="E2830">
        <v>123.974860695</v>
      </c>
      <c r="F2830">
        <v>98.95</v>
      </c>
      <c r="G2830">
        <v>694.51742233633297</v>
      </c>
      <c r="H2830">
        <v>25.273011909228199</v>
      </c>
      <c r="I2830">
        <v>191.87645686374901</v>
      </c>
      <c r="J2830">
        <v>9.3041752133963698</v>
      </c>
      <c r="K2830">
        <v>80.831345925995507</v>
      </c>
      <c r="L2830">
        <v>53.032654176935303</v>
      </c>
      <c r="M2830">
        <v>75.966495123916999</v>
      </c>
      <c r="N2830">
        <v>1.2165307105407599</v>
      </c>
      <c r="O2830">
        <v>2.07175341081353</v>
      </c>
      <c r="P2830">
        <v>805.306495882891</v>
      </c>
      <c r="Q2830">
        <v>0.22887854179160599</v>
      </c>
    </row>
    <row r="2831" spans="1:17" hidden="1" x14ac:dyDescent="0.3">
      <c r="A2831" t="s">
        <v>5874</v>
      </c>
      <c r="B2831" t="s">
        <v>5875</v>
      </c>
      <c r="C2831" t="str">
        <f>IFERROR(VLOOKUP(Table1[[#This Row],[Ticker]],[1]!Table2[[Symbol]:[Industry]],2,FALSE),"-")</f>
        <v>-</v>
      </c>
      <c r="D2831" t="s">
        <v>4575</v>
      </c>
      <c r="E2831">
        <v>123.96699</v>
      </c>
      <c r="F2831">
        <v>63</v>
      </c>
      <c r="G2831">
        <v>-84.807290307345099</v>
      </c>
      <c r="H2831">
        <v>-2.59315352728219</v>
      </c>
      <c r="I2831">
        <v>-37.056650797951001</v>
      </c>
      <c r="J2831">
        <v>0.59367361236949301</v>
      </c>
      <c r="K2831">
        <v>64.929244377021007</v>
      </c>
      <c r="L2831">
        <v>79.853311632161905</v>
      </c>
      <c r="M2831">
        <v>47.3046968347264</v>
      </c>
      <c r="N2831">
        <v>1.02171512697828</v>
      </c>
      <c r="O2831">
        <v>124.603174603174</v>
      </c>
      <c r="P2831">
        <v>13.5135135135135</v>
      </c>
    </row>
    <row r="2832" spans="1:17" hidden="1" x14ac:dyDescent="0.3">
      <c r="A2832" t="s">
        <v>5876</v>
      </c>
      <c r="B2832" t="s">
        <v>5877</v>
      </c>
      <c r="C2832" t="str">
        <f>IFERROR(VLOOKUP(Table1[[#This Row],[Ticker]],[1]!Table2[[Symbol]:[Industry]],2,FALSE),"-")</f>
        <v>-</v>
      </c>
      <c r="D2832" t="s">
        <v>2332</v>
      </c>
      <c r="E2832">
        <v>123.94268099999999</v>
      </c>
      <c r="F2832">
        <v>204.3</v>
      </c>
      <c r="G2832">
        <v>1545.89799384303</v>
      </c>
      <c r="H2832">
        <v>45.990919095734696</v>
      </c>
      <c r="I2832">
        <v>33.596406193284999</v>
      </c>
      <c r="J2832">
        <v>9.2861812266530102</v>
      </c>
      <c r="K2832">
        <v>148.681007601663</v>
      </c>
      <c r="L2832">
        <v>105.70485196057</v>
      </c>
      <c r="M2832">
        <v>99.594261206096604</v>
      </c>
      <c r="N2832">
        <v>0.299710781768456</v>
      </c>
      <c r="O2832">
        <v>0</v>
      </c>
      <c r="P2832">
        <v>1575.96390484003</v>
      </c>
      <c r="Q2832">
        <v>0.298201100318087</v>
      </c>
    </row>
    <row r="2833" spans="1:17" hidden="1" x14ac:dyDescent="0.3">
      <c r="A2833" t="s">
        <v>5878</v>
      </c>
      <c r="B2833" t="s">
        <v>5879</v>
      </c>
      <c r="C2833" t="str">
        <f>IFERROR(VLOOKUP(Table1[[#This Row],[Ticker]],[1]!Table2[[Symbol]:[Industry]],2,FALSE),"-")</f>
        <v>-</v>
      </c>
      <c r="D2833" t="s">
        <v>138</v>
      </c>
      <c r="E2833">
        <v>123.91742790000001</v>
      </c>
      <c r="F2833">
        <v>34.299999999999997</v>
      </c>
      <c r="G2833">
        <v>1.30138122820075</v>
      </c>
      <c r="H2833">
        <v>-10.037131949188201</v>
      </c>
      <c r="I2833">
        <v>-12.550429190208501</v>
      </c>
      <c r="J2833">
        <v>-8.5215743392246104</v>
      </c>
      <c r="K2833">
        <v>35.998760551527901</v>
      </c>
      <c r="L2833">
        <v>32.7185227401826</v>
      </c>
      <c r="M2833">
        <v>34.105933703381098</v>
      </c>
      <c r="N2833">
        <v>0.28264683240055599</v>
      </c>
      <c r="O2833">
        <v>48.658892128279803</v>
      </c>
      <c r="P2833">
        <v>42.9166666666666</v>
      </c>
      <c r="Q2833">
        <v>8.3141370934434994E-2</v>
      </c>
    </row>
    <row r="2834" spans="1:17" hidden="1" x14ac:dyDescent="0.3">
      <c r="A2834" t="s">
        <v>5880</v>
      </c>
      <c r="B2834" t="s">
        <v>5881</v>
      </c>
      <c r="C2834" t="str">
        <f>IFERROR(VLOOKUP(Table1[[#This Row],[Ticker]],[1]!Table2[[Symbol]:[Industry]],2,FALSE),"-")</f>
        <v>-</v>
      </c>
      <c r="D2834" t="s">
        <v>576</v>
      </c>
      <c r="E2834">
        <v>123.80621544</v>
      </c>
      <c r="F2834">
        <v>73.739999999999995</v>
      </c>
      <c r="G2834">
        <v>156.97184688544399</v>
      </c>
      <c r="H2834">
        <v>45.877739774374298</v>
      </c>
      <c r="I2834">
        <v>81.194553069652002</v>
      </c>
      <c r="J2834">
        <v>1.6579815121891901</v>
      </c>
      <c r="K2834">
        <v>52.796827956106299</v>
      </c>
      <c r="L2834">
        <v>42.639093067300401</v>
      </c>
      <c r="M2834">
        <v>84.875266067035597</v>
      </c>
      <c r="N2834">
        <v>3.3752699847962702</v>
      </c>
      <c r="O2834">
        <v>0.189856251695141</v>
      </c>
      <c r="P2834">
        <v>203.95713107996701</v>
      </c>
      <c r="Q2834">
        <v>0.124693644262323</v>
      </c>
    </row>
    <row r="2835" spans="1:17" hidden="1" x14ac:dyDescent="0.3">
      <c r="A2835" t="s">
        <v>5882</v>
      </c>
      <c r="B2835" t="s">
        <v>5883</v>
      </c>
      <c r="C2835" t="str">
        <f>IFERROR(VLOOKUP(Table1[[#This Row],[Ticker]],[1]!Table2[[Symbol]:[Industry]],2,FALSE),"-")</f>
        <v>-</v>
      </c>
      <c r="D2835" t="s">
        <v>2256</v>
      </c>
      <c r="E2835">
        <v>123.8059985</v>
      </c>
      <c r="F2835">
        <v>39.770000000000003</v>
      </c>
      <c r="G2835">
        <v>110.964392033302</v>
      </c>
      <c r="H2835">
        <v>24.417871353321701</v>
      </c>
      <c r="I2835">
        <v>45.738856851160897</v>
      </c>
      <c r="J2835">
        <v>3.8452387699002601</v>
      </c>
      <c r="K2835">
        <v>32.746012361195298</v>
      </c>
      <c r="L2835">
        <v>27.173245292545001</v>
      </c>
      <c r="M2835">
        <v>63.466644618794099</v>
      </c>
      <c r="N2835">
        <v>2.6070722425941901</v>
      </c>
      <c r="O2835">
        <v>13.754085994468101</v>
      </c>
      <c r="P2835">
        <v>147.01863354037201</v>
      </c>
      <c r="Q2835">
        <v>0.15594629516347999</v>
      </c>
    </row>
    <row r="2836" spans="1:17" hidden="1" x14ac:dyDescent="0.3">
      <c r="A2836" t="s">
        <v>5884</v>
      </c>
      <c r="B2836" t="s">
        <v>5885</v>
      </c>
      <c r="C2836" t="str">
        <f>IFERROR(VLOOKUP(Table1[[#This Row],[Ticker]],[1]!Table2[[Symbol]:[Industry]],2,FALSE),"-")</f>
        <v>-</v>
      </c>
      <c r="D2836" t="s">
        <v>627</v>
      </c>
      <c r="E2836">
        <v>123.70342463999999</v>
      </c>
      <c r="F2836">
        <v>57.24</v>
      </c>
      <c r="G2836">
        <v>-19.3502436855883</v>
      </c>
      <c r="H2836">
        <v>-5.6029619800116199</v>
      </c>
      <c r="I2836">
        <v>-28.473180384933599</v>
      </c>
      <c r="J2836">
        <v>-2.5832377348791402</v>
      </c>
      <c r="K2836">
        <v>58.711290484697898</v>
      </c>
      <c r="L2836">
        <v>58.832395651838098</v>
      </c>
      <c r="M2836">
        <v>40.4677116141619</v>
      </c>
      <c r="N2836">
        <v>0.90508310688028204</v>
      </c>
      <c r="O2836">
        <v>60.691823899371002</v>
      </c>
      <c r="P2836">
        <v>19.7489539748954</v>
      </c>
      <c r="Q2836">
        <v>5.0775797350155E-2</v>
      </c>
    </row>
    <row r="2837" spans="1:17" hidden="1" x14ac:dyDescent="0.3">
      <c r="A2837" t="s">
        <v>5886</v>
      </c>
      <c r="B2837" t="s">
        <v>5887</v>
      </c>
      <c r="C2837" t="str">
        <f>IFERROR(VLOOKUP(Table1[[#This Row],[Ticker]],[1]!Table2[[Symbol]:[Industry]],2,FALSE),"-")</f>
        <v>-</v>
      </c>
      <c r="D2837" t="s">
        <v>410</v>
      </c>
      <c r="E2837">
        <v>123.65056335</v>
      </c>
      <c r="F2837">
        <v>58.65</v>
      </c>
      <c r="G2837">
        <v>-15.0659109970003</v>
      </c>
      <c r="H2837">
        <v>-5.9287682543921498</v>
      </c>
      <c r="I2837">
        <v>-18.363491062233901</v>
      </c>
      <c r="J2837">
        <v>-5.3464296090963197</v>
      </c>
      <c r="K2837">
        <v>58.022296680668298</v>
      </c>
      <c r="L2837">
        <v>58.543629633832602</v>
      </c>
      <c r="M2837">
        <v>49.259730939861797</v>
      </c>
      <c r="N2837">
        <v>1.01749247286155</v>
      </c>
      <c r="O2837">
        <v>35.379369138959902</v>
      </c>
      <c r="P2837">
        <v>26.129032258064498</v>
      </c>
      <c r="Q2837">
        <v>-8.2304494636224995E-2</v>
      </c>
    </row>
    <row r="2838" spans="1:17" hidden="1" x14ac:dyDescent="0.3">
      <c r="A2838" t="s">
        <v>5888</v>
      </c>
      <c r="B2838" t="s">
        <v>5889</v>
      </c>
      <c r="C2838" t="str">
        <f>IFERROR(VLOOKUP(Table1[[#This Row],[Ticker]],[1]!Table2[[Symbol]:[Industry]],2,FALSE),"-")</f>
        <v>-</v>
      </c>
      <c r="D2838" t="s">
        <v>51</v>
      </c>
      <c r="E2838">
        <v>123.36760948499899</v>
      </c>
      <c r="F2838">
        <v>236.85</v>
      </c>
      <c r="G2838">
        <v>151.02832114161799</v>
      </c>
      <c r="H2838">
        <v>10.614391358084699</v>
      </c>
      <c r="I2838">
        <v>16.501336274690399</v>
      </c>
      <c r="J2838">
        <v>4.7316259334613404</v>
      </c>
      <c r="K2838">
        <v>208.015206032317</v>
      </c>
      <c r="L2838">
        <v>173.97228326272699</v>
      </c>
      <c r="M2838">
        <v>77.320586615295696</v>
      </c>
      <c r="N2838">
        <v>1.4494943278247701</v>
      </c>
      <c r="O2838">
        <v>3.4409964112307398</v>
      </c>
      <c r="P2838">
        <v>229.00402833726901</v>
      </c>
      <c r="Q2838">
        <v>0.15700411149330301</v>
      </c>
    </row>
    <row r="2839" spans="1:17" hidden="1" x14ac:dyDescent="0.3">
      <c r="A2839" t="s">
        <v>5890</v>
      </c>
      <c r="B2839" t="s">
        <v>5891</v>
      </c>
      <c r="C2839" t="str">
        <f>IFERROR(VLOOKUP(Table1[[#This Row],[Ticker]],[1]!Table2[[Symbol]:[Industry]],2,FALSE),"-")</f>
        <v>-</v>
      </c>
      <c r="E2839">
        <v>123.3114776</v>
      </c>
      <c r="F2839">
        <v>64.099999999999994</v>
      </c>
      <c r="G2839">
        <v>-49.740096460659402</v>
      </c>
      <c r="H2839">
        <v>-8.79136777711307</v>
      </c>
      <c r="I2839">
        <v>-32.634450719441503</v>
      </c>
      <c r="J2839">
        <v>-3.71345492907234</v>
      </c>
      <c r="M2839">
        <v>26.839353739446601</v>
      </c>
      <c r="O2839">
        <v>29.017160686427399</v>
      </c>
      <c r="P2839">
        <v>1.7460317460317301</v>
      </c>
    </row>
    <row r="2840" spans="1:17" hidden="1" x14ac:dyDescent="0.3">
      <c r="A2840" t="s">
        <v>5892</v>
      </c>
      <c r="B2840" t="s">
        <v>5893</v>
      </c>
      <c r="C2840" t="str">
        <f>IFERROR(VLOOKUP(Table1[[#This Row],[Ticker]],[1]!Table2[[Symbol]:[Industry]],2,FALSE),"-")</f>
        <v>-</v>
      </c>
      <c r="D2840" t="s">
        <v>54</v>
      </c>
      <c r="E2840">
        <v>122.83199999999999</v>
      </c>
      <c r="F2840">
        <v>1023.6</v>
      </c>
      <c r="G2840">
        <v>-3.7033407852849698</v>
      </c>
      <c r="H2840">
        <v>-1.31360570212762</v>
      </c>
      <c r="I2840">
        <v>8.3768613445021298</v>
      </c>
      <c r="J2840">
        <v>4.2962444869294201</v>
      </c>
      <c r="K2840">
        <v>977.89851928394603</v>
      </c>
      <c r="L2840">
        <v>919.39624256018101</v>
      </c>
      <c r="M2840">
        <v>55.626911877249697</v>
      </c>
      <c r="N2840">
        <v>1.13852358647311</v>
      </c>
      <c r="O2840">
        <v>27.2958186791715</v>
      </c>
      <c r="P2840">
        <v>44.372355430183298</v>
      </c>
      <c r="Q2840">
        <v>4.1400572098469E-2</v>
      </c>
    </row>
    <row r="2841" spans="1:17" hidden="1" x14ac:dyDescent="0.3">
      <c r="A2841" t="s">
        <v>5894</v>
      </c>
      <c r="B2841" t="s">
        <v>5895</v>
      </c>
      <c r="C2841" t="str">
        <f>IFERROR(VLOOKUP(Table1[[#This Row],[Ticker]],[1]!Table2[[Symbol]:[Industry]],2,FALSE),"-")</f>
        <v>-</v>
      </c>
      <c r="D2841" t="s">
        <v>46</v>
      </c>
      <c r="E2841">
        <v>122.48716122</v>
      </c>
      <c r="F2841">
        <v>17.7</v>
      </c>
      <c r="G2841">
        <v>9.6341679295979397</v>
      </c>
      <c r="H2841">
        <v>39.173324373455898</v>
      </c>
      <c r="I2841">
        <v>23.824897031698299</v>
      </c>
      <c r="J2841">
        <v>5.7044952901970696</v>
      </c>
      <c r="K2841">
        <v>12.846857341371299</v>
      </c>
      <c r="L2841">
        <v>11.7042984773057</v>
      </c>
      <c r="M2841">
        <v>87.567181695087598</v>
      </c>
      <c r="N2841">
        <v>2.0726976797808501</v>
      </c>
      <c r="O2841">
        <v>0</v>
      </c>
      <c r="P2841">
        <v>129.274611398963</v>
      </c>
      <c r="Q2841">
        <v>6.7246328687380003E-3</v>
      </c>
    </row>
    <row r="2842" spans="1:17" hidden="1" x14ac:dyDescent="0.3">
      <c r="A2842" t="s">
        <v>5896</v>
      </c>
      <c r="B2842" t="s">
        <v>5897</v>
      </c>
      <c r="C2842" t="str">
        <f>IFERROR(VLOOKUP(Table1[[#This Row],[Ticker]],[1]!Table2[[Symbol]:[Industry]],2,FALSE),"-")</f>
        <v>-</v>
      </c>
      <c r="D2842" t="s">
        <v>950</v>
      </c>
      <c r="E2842">
        <v>122.45754423</v>
      </c>
      <c r="F2842">
        <v>153.65</v>
      </c>
      <c r="G2842">
        <v>-45.176408234569301</v>
      </c>
      <c r="H2842">
        <v>11.241821735001</v>
      </c>
      <c r="I2842">
        <v>-17.525482647086701</v>
      </c>
      <c r="J2842">
        <v>6.8380690186779898</v>
      </c>
      <c r="K2842">
        <v>136.729650147043</v>
      </c>
      <c r="L2842">
        <v>144.30391161750501</v>
      </c>
      <c r="M2842">
        <v>82.852248734906297</v>
      </c>
      <c r="N2842">
        <v>2.1264132732123602</v>
      </c>
      <c r="O2842">
        <v>85.323787829482498</v>
      </c>
      <c r="P2842">
        <v>26.983471074380098</v>
      </c>
      <c r="Q2842">
        <v>2.5360274695014E-2</v>
      </c>
    </row>
    <row r="2843" spans="1:17" hidden="1" x14ac:dyDescent="0.3">
      <c r="A2843" t="s">
        <v>5898</v>
      </c>
      <c r="B2843" t="s">
        <v>5899</v>
      </c>
      <c r="C2843" t="str">
        <f>IFERROR(VLOOKUP(Table1[[#This Row],[Ticker]],[1]!Table2[[Symbol]:[Industry]],2,FALSE),"-")</f>
        <v>-</v>
      </c>
      <c r="D2843" t="s">
        <v>627</v>
      </c>
      <c r="E2843">
        <v>122.18468</v>
      </c>
      <c r="F2843">
        <v>72.349999999999994</v>
      </c>
      <c r="G2843">
        <v>-39.401750595997797</v>
      </c>
      <c r="H2843">
        <v>-1.92598603499444</v>
      </c>
      <c r="I2843">
        <v>-11.345096716456499</v>
      </c>
      <c r="J2843">
        <v>-1.81973611373686</v>
      </c>
      <c r="K2843">
        <v>71.017795343131198</v>
      </c>
      <c r="M2843">
        <v>49.666588529151802</v>
      </c>
      <c r="N2843">
        <v>0.80156769191445798</v>
      </c>
      <c r="O2843">
        <v>33.959917069799502</v>
      </c>
      <c r="P2843">
        <v>56.4324324324324</v>
      </c>
    </row>
    <row r="2844" spans="1:17" hidden="1" x14ac:dyDescent="0.3">
      <c r="A2844" t="s">
        <v>5900</v>
      </c>
      <c r="B2844" t="s">
        <v>5901</v>
      </c>
      <c r="C2844" t="str">
        <f>IFERROR(VLOOKUP(Table1[[#This Row],[Ticker]],[1]!Table2[[Symbol]:[Industry]],2,FALSE),"-")</f>
        <v>-</v>
      </c>
      <c r="D2844" t="s">
        <v>127</v>
      </c>
      <c r="E2844">
        <v>121.5604206</v>
      </c>
      <c r="F2844">
        <v>213</v>
      </c>
      <c r="G2844">
        <v>146.557465626376</v>
      </c>
      <c r="H2844">
        <v>51.243884866835202</v>
      </c>
      <c r="I2844">
        <v>19.3378713901803</v>
      </c>
      <c r="J2844">
        <v>13.629185361109601</v>
      </c>
      <c r="K2844">
        <v>174.22447484154</v>
      </c>
      <c r="L2844">
        <v>144.58927863742599</v>
      </c>
      <c r="M2844">
        <v>95.908643737681999</v>
      </c>
      <c r="N2844">
        <v>0.53519034354688899</v>
      </c>
      <c r="O2844">
        <v>0.915492957746466</v>
      </c>
      <c r="P2844">
        <v>196.946884148891</v>
      </c>
      <c r="Q2844">
        <v>0.100239245608442</v>
      </c>
    </row>
    <row r="2845" spans="1:17" hidden="1" x14ac:dyDescent="0.3">
      <c r="A2845" t="s">
        <v>5902</v>
      </c>
      <c r="B2845" t="s">
        <v>5903</v>
      </c>
      <c r="C2845" t="str">
        <f>IFERROR(VLOOKUP(Table1[[#This Row],[Ticker]],[1]!Table2[[Symbol]:[Industry]],2,FALSE),"-")</f>
        <v>-</v>
      </c>
      <c r="D2845" t="s">
        <v>257</v>
      </c>
      <c r="E2845">
        <v>121.31619075</v>
      </c>
      <c r="F2845">
        <v>21.1</v>
      </c>
      <c r="G2845">
        <v>-79.5874420974787</v>
      </c>
      <c r="H2845">
        <v>-6.4362953133449503</v>
      </c>
      <c r="I2845">
        <v>-1.61461881778762</v>
      </c>
      <c r="J2845">
        <v>5.45195888736004</v>
      </c>
      <c r="K2845">
        <v>19.427868584463202</v>
      </c>
      <c r="L2845">
        <v>21.1433405182153</v>
      </c>
      <c r="M2845">
        <v>58.122918920479698</v>
      </c>
      <c r="N2845">
        <v>1.1601667984759101</v>
      </c>
      <c r="O2845">
        <v>115.63981042654</v>
      </c>
      <c r="P2845">
        <v>62.307692307692299</v>
      </c>
      <c r="Q2845">
        <v>0.150225024461771</v>
      </c>
    </row>
    <row r="2846" spans="1:17" hidden="1" x14ac:dyDescent="0.3">
      <c r="A2846" t="s">
        <v>5904</v>
      </c>
      <c r="B2846" t="s">
        <v>5905</v>
      </c>
      <c r="C2846" t="str">
        <f>IFERROR(VLOOKUP(Table1[[#This Row],[Ticker]],[1]!Table2[[Symbol]:[Industry]],2,FALSE),"-")</f>
        <v>-</v>
      </c>
      <c r="D2846" t="s">
        <v>405</v>
      </c>
      <c r="E2846">
        <v>120.96</v>
      </c>
      <c r="F2846">
        <v>315</v>
      </c>
      <c r="G2846">
        <v>59.693125147578002</v>
      </c>
      <c r="H2846">
        <v>-1.34857601509934</v>
      </c>
      <c r="I2846">
        <v>11.521062545047499</v>
      </c>
      <c r="J2846">
        <v>-9.4898559428712694</v>
      </c>
      <c r="K2846">
        <v>306.10639103756802</v>
      </c>
      <c r="L2846">
        <v>269.44196054790501</v>
      </c>
      <c r="M2846">
        <v>51.270605334134999</v>
      </c>
      <c r="N2846">
        <v>0.79179189908803604</v>
      </c>
      <c r="O2846">
        <v>20.317460317460299</v>
      </c>
      <c r="P2846">
        <v>113.559322033898</v>
      </c>
      <c r="Q2846">
        <v>8.7674195027657997E-2</v>
      </c>
    </row>
    <row r="2847" spans="1:17" hidden="1" x14ac:dyDescent="0.3">
      <c r="A2847" t="s">
        <v>5906</v>
      </c>
      <c r="B2847" t="s">
        <v>5907</v>
      </c>
      <c r="C2847" t="str">
        <f>IFERROR(VLOOKUP(Table1[[#This Row],[Ticker]],[1]!Table2[[Symbol]:[Industry]],2,FALSE),"-")</f>
        <v>-</v>
      </c>
      <c r="E2847">
        <v>120.78715875</v>
      </c>
      <c r="F2847">
        <v>240.05</v>
      </c>
      <c r="G2847">
        <v>71.656778078629898</v>
      </c>
      <c r="H2847">
        <v>13.771326984721</v>
      </c>
      <c r="I2847">
        <v>48.962163074740403</v>
      </c>
      <c r="J2847">
        <v>3.0856037390255802</v>
      </c>
      <c r="K2847">
        <v>217.21417803435301</v>
      </c>
      <c r="L2847">
        <v>173.798377254098</v>
      </c>
      <c r="M2847">
        <v>75.072848630374395</v>
      </c>
      <c r="N2847">
        <v>0.22543758749328799</v>
      </c>
      <c r="O2847">
        <v>10.247865028119101</v>
      </c>
      <c r="P2847">
        <v>126.035781544256</v>
      </c>
      <c r="Q2847">
        <v>0.166265579566484</v>
      </c>
    </row>
    <row r="2848" spans="1:17" hidden="1" x14ac:dyDescent="0.3">
      <c r="A2848" t="s">
        <v>5908</v>
      </c>
      <c r="B2848" t="s">
        <v>5909</v>
      </c>
      <c r="C2848" t="str">
        <f>IFERROR(VLOOKUP(Table1[[#This Row],[Ticker]],[1]!Table2[[Symbol]:[Industry]],2,FALSE),"-")</f>
        <v>-</v>
      </c>
      <c r="D2848" t="s">
        <v>627</v>
      </c>
      <c r="E2848">
        <v>120.73248</v>
      </c>
      <c r="F2848">
        <v>177.6</v>
      </c>
      <c r="G2848">
        <v>-60.8261449151289</v>
      </c>
      <c r="H2848">
        <v>6.9681762313704896</v>
      </c>
      <c r="I2848">
        <v>-41.849154144671203</v>
      </c>
      <c r="J2848">
        <v>-4.4951260881019897</v>
      </c>
      <c r="K2848">
        <v>176.77755693858799</v>
      </c>
      <c r="L2848">
        <v>189.41564049845101</v>
      </c>
      <c r="M2848">
        <v>49.631701278951297</v>
      </c>
      <c r="N2848">
        <v>1.8060922487667299</v>
      </c>
      <c r="O2848">
        <v>112.274774774774</v>
      </c>
      <c r="P2848">
        <v>15.324675324675299</v>
      </c>
      <c r="Q2848">
        <v>3.5169479611219003E-2</v>
      </c>
    </row>
    <row r="2849" spans="1:17" hidden="1" x14ac:dyDescent="0.3">
      <c r="A2849" t="s">
        <v>5910</v>
      </c>
      <c r="B2849" t="s">
        <v>5911</v>
      </c>
      <c r="C2849" t="str">
        <f>IFERROR(VLOOKUP(Table1[[#This Row],[Ticker]],[1]!Table2[[Symbol]:[Industry]],2,FALSE),"-")</f>
        <v>-</v>
      </c>
      <c r="D2849" t="s">
        <v>204</v>
      </c>
      <c r="E2849">
        <v>120.3941916</v>
      </c>
      <c r="F2849">
        <v>111.6</v>
      </c>
      <c r="G2849">
        <v>-4.4326789807895697</v>
      </c>
      <c r="H2849">
        <v>-5.0327865414151303</v>
      </c>
      <c r="I2849">
        <v>-28.7338501614427</v>
      </c>
      <c r="J2849">
        <v>-2.9746003623667199</v>
      </c>
      <c r="K2849">
        <v>109.509604116802</v>
      </c>
      <c r="L2849">
        <v>110.776113367832</v>
      </c>
      <c r="M2849">
        <v>51.643792723314697</v>
      </c>
      <c r="N2849">
        <v>0.97270932904651397</v>
      </c>
      <c r="O2849">
        <v>52.060931899641503</v>
      </c>
      <c r="P2849">
        <v>39.048093695489598</v>
      </c>
      <c r="Q2849">
        <v>0.144170920081546</v>
      </c>
    </row>
    <row r="2850" spans="1:17" hidden="1" x14ac:dyDescent="0.3">
      <c r="A2850" t="s">
        <v>5912</v>
      </c>
      <c r="B2850" t="s">
        <v>5913</v>
      </c>
      <c r="C2850" t="str">
        <f>IFERROR(VLOOKUP(Table1[[#This Row],[Ticker]],[1]!Table2[[Symbol]:[Industry]],2,FALSE),"-")</f>
        <v>-</v>
      </c>
      <c r="D2850" t="s">
        <v>4560</v>
      </c>
      <c r="E2850">
        <v>119.928</v>
      </c>
      <c r="F2850">
        <v>285</v>
      </c>
      <c r="G2850">
        <v>101.92432099323101</v>
      </c>
      <c r="H2850">
        <v>8.7981811740543492</v>
      </c>
      <c r="I2850">
        <v>103.60508428829</v>
      </c>
      <c r="J2850">
        <v>-6.0719454951100804</v>
      </c>
      <c r="K2850">
        <v>250.180832324466</v>
      </c>
      <c r="M2850">
        <v>39.5962849201279</v>
      </c>
      <c r="N2850">
        <v>0.27722772277227697</v>
      </c>
      <c r="O2850">
        <v>15.754385964912199</v>
      </c>
      <c r="P2850">
        <v>187.87878787878699</v>
      </c>
    </row>
    <row r="2851" spans="1:17" hidden="1" x14ac:dyDescent="0.3">
      <c r="A2851" t="s">
        <v>5914</v>
      </c>
      <c r="B2851" t="s">
        <v>5915</v>
      </c>
      <c r="C2851" t="str">
        <f>IFERROR(VLOOKUP(Table1[[#This Row],[Ticker]],[1]!Table2[[Symbol]:[Industry]],2,FALSE),"-")</f>
        <v>-</v>
      </c>
      <c r="D2851" t="s">
        <v>21</v>
      </c>
      <c r="E2851">
        <v>119.8791468</v>
      </c>
      <c r="F2851">
        <v>98</v>
      </c>
      <c r="G2851">
        <v>-69.234129494827698</v>
      </c>
      <c r="H2851">
        <v>-4.3090442756615204</v>
      </c>
      <c r="I2851">
        <v>-55.296246426714902</v>
      </c>
      <c r="J2851">
        <v>11.515388288978199</v>
      </c>
      <c r="K2851">
        <v>100.521167130514</v>
      </c>
      <c r="L2851">
        <v>127.360001180438</v>
      </c>
      <c r="M2851">
        <v>70.0695382425139</v>
      </c>
      <c r="N2851">
        <v>0.92772833048709002</v>
      </c>
      <c r="O2851">
        <v>134.69387755101999</v>
      </c>
      <c r="P2851">
        <v>16.444866920152101</v>
      </c>
      <c r="Q2851">
        <v>2.087049183143E-3</v>
      </c>
    </row>
    <row r="2852" spans="1:17" hidden="1" x14ac:dyDescent="0.3">
      <c r="A2852" t="s">
        <v>5916</v>
      </c>
      <c r="B2852" t="s">
        <v>5917</v>
      </c>
      <c r="C2852" t="str">
        <f>IFERROR(VLOOKUP(Table1[[#This Row],[Ticker]],[1]!Table2[[Symbol]:[Industry]],2,FALSE),"-")</f>
        <v>-</v>
      </c>
      <c r="D2852" t="s">
        <v>138</v>
      </c>
      <c r="E2852">
        <v>119.6287569</v>
      </c>
      <c r="F2852">
        <v>24.11</v>
      </c>
      <c r="G2852">
        <v>96.531833363901896</v>
      </c>
      <c r="H2852">
        <v>2.2777576686638201</v>
      </c>
      <c r="I2852">
        <v>29.113983418348401</v>
      </c>
      <c r="J2852">
        <v>-10.630769024521801</v>
      </c>
      <c r="K2852">
        <v>23.474749403924299</v>
      </c>
      <c r="L2852">
        <v>18.033596225342599</v>
      </c>
      <c r="M2852">
        <v>30.569370944082401</v>
      </c>
      <c r="N2852">
        <v>0.30411990125812599</v>
      </c>
      <c r="O2852">
        <v>21.401907922024002</v>
      </c>
      <c r="P2852">
        <v>158.69098712446299</v>
      </c>
      <c r="Q2852">
        <v>0.106130855643511</v>
      </c>
    </row>
    <row r="2853" spans="1:17" hidden="1" x14ac:dyDescent="0.3">
      <c r="A2853" t="s">
        <v>5918</v>
      </c>
      <c r="B2853" t="s">
        <v>5919</v>
      </c>
      <c r="C2853" t="str">
        <f>IFERROR(VLOOKUP(Table1[[#This Row],[Ticker]],[1]!Table2[[Symbol]:[Industry]],2,FALSE),"-")</f>
        <v>-</v>
      </c>
      <c r="D2853" t="s">
        <v>298</v>
      </c>
      <c r="E2853">
        <v>119.57655529500001</v>
      </c>
      <c r="F2853">
        <v>35.79</v>
      </c>
      <c r="G2853">
        <v>-43.196978958165303</v>
      </c>
      <c r="H2853">
        <v>-5.2696286466782896</v>
      </c>
      <c r="I2853">
        <v>-53.260515464289398</v>
      </c>
      <c r="J2853">
        <v>-6.6245770740574397</v>
      </c>
      <c r="K2853">
        <v>37.402090869908498</v>
      </c>
      <c r="L2853">
        <v>42.219451615214297</v>
      </c>
      <c r="M2853">
        <v>47.803815976494697</v>
      </c>
      <c r="N2853">
        <v>1.7569297194129301</v>
      </c>
      <c r="O2853">
        <v>103.68818105616</v>
      </c>
      <c r="P2853">
        <v>6.5495683239059099</v>
      </c>
      <c r="Q2853">
        <v>-9.8506022693710005E-2</v>
      </c>
    </row>
    <row r="2854" spans="1:17" hidden="1" x14ac:dyDescent="0.3">
      <c r="A2854" t="s">
        <v>5920</v>
      </c>
      <c r="B2854" t="s">
        <v>5921</v>
      </c>
      <c r="C2854" t="str">
        <f>IFERROR(VLOOKUP(Table1[[#This Row],[Ticker]],[1]!Table2[[Symbol]:[Industry]],2,FALSE),"-")</f>
        <v>-</v>
      </c>
      <c r="D2854" t="s">
        <v>627</v>
      </c>
      <c r="E2854">
        <v>119.24794034999999</v>
      </c>
      <c r="F2854">
        <v>202.95</v>
      </c>
      <c r="G2854">
        <v>115.19088658608101</v>
      </c>
      <c r="H2854">
        <v>1.5063795732035401</v>
      </c>
      <c r="I2854">
        <v>-23.672979730045402</v>
      </c>
      <c r="J2854">
        <v>7.2390464619944703</v>
      </c>
      <c r="K2854">
        <v>206.532185301319</v>
      </c>
      <c r="L2854">
        <v>178.406282875621</v>
      </c>
      <c r="M2854">
        <v>63.9945314578706</v>
      </c>
      <c r="N2854">
        <v>0.63077704418486502</v>
      </c>
      <c r="O2854">
        <v>38.457748213845697</v>
      </c>
      <c r="P2854">
        <v>212.230769230769</v>
      </c>
    </row>
    <row r="2855" spans="1:17" hidden="1" x14ac:dyDescent="0.3">
      <c r="A2855" t="s">
        <v>5922</v>
      </c>
      <c r="B2855" t="s">
        <v>5923</v>
      </c>
      <c r="C2855" t="str">
        <f>IFERROR(VLOOKUP(Table1[[#This Row],[Ticker]],[1]!Table2[[Symbol]:[Industry]],2,FALSE),"-")</f>
        <v>-</v>
      </c>
      <c r="D2855" t="s">
        <v>573</v>
      </c>
      <c r="E2855">
        <v>119.187</v>
      </c>
      <c r="F2855">
        <v>85.5</v>
      </c>
      <c r="G2855">
        <v>19.934089002999599</v>
      </c>
      <c r="H2855">
        <v>21.499710312533999</v>
      </c>
      <c r="I2855">
        <v>9.1825918870747802</v>
      </c>
      <c r="J2855">
        <v>6.2451276756216201</v>
      </c>
      <c r="K2855">
        <v>79.576444012391605</v>
      </c>
      <c r="L2855">
        <v>70.304075170964595</v>
      </c>
      <c r="M2855">
        <v>59.910620154906603</v>
      </c>
      <c r="N2855">
        <v>0.63358686466256098</v>
      </c>
      <c r="O2855">
        <v>14.0350877192982</v>
      </c>
      <c r="P2855">
        <v>71</v>
      </c>
    </row>
    <row r="2856" spans="1:17" hidden="1" x14ac:dyDescent="0.3">
      <c r="A2856" t="s">
        <v>5924</v>
      </c>
      <c r="B2856" t="s">
        <v>5925</v>
      </c>
      <c r="C2856" t="str">
        <f>IFERROR(VLOOKUP(Table1[[#This Row],[Ticker]],[1]!Table2[[Symbol]:[Industry]],2,FALSE),"-")</f>
        <v>-</v>
      </c>
      <c r="D2856" t="s">
        <v>573</v>
      </c>
      <c r="E2856">
        <v>119.13408</v>
      </c>
      <c r="F2856">
        <v>103.2</v>
      </c>
      <c r="G2856">
        <v>-20.126633272487599</v>
      </c>
      <c r="H2856">
        <v>-3.2615984152186699</v>
      </c>
      <c r="I2856">
        <v>-17.537241677418901</v>
      </c>
      <c r="J2856">
        <v>-2.2040209668081898</v>
      </c>
      <c r="K2856">
        <v>102.77807780034</v>
      </c>
      <c r="L2856">
        <v>102.748983826216</v>
      </c>
      <c r="M2856">
        <v>46.852314551275001</v>
      </c>
      <c r="N2856">
        <v>1.18036080275377</v>
      </c>
      <c r="O2856">
        <v>29.312015503875902</v>
      </c>
      <c r="P2856">
        <v>22.857142857142801</v>
      </c>
      <c r="Q2856">
        <v>-6.7928902693674006E-2</v>
      </c>
    </row>
    <row r="2857" spans="1:17" hidden="1" x14ac:dyDescent="0.3">
      <c r="A2857" t="s">
        <v>5926</v>
      </c>
      <c r="B2857" t="s">
        <v>5927</v>
      </c>
      <c r="C2857" t="str">
        <f>IFERROR(VLOOKUP(Table1[[#This Row],[Ticker]],[1]!Table2[[Symbol]:[Industry]],2,FALSE),"-")</f>
        <v>-</v>
      </c>
      <c r="D2857" t="s">
        <v>1570</v>
      </c>
      <c r="E2857">
        <v>118.822</v>
      </c>
      <c r="F2857">
        <v>1100</v>
      </c>
      <c r="G2857">
        <v>-21.0470804717277</v>
      </c>
      <c r="H2857">
        <v>1.70012560662983</v>
      </c>
      <c r="I2857">
        <v>-12.033574733716099</v>
      </c>
      <c r="J2857">
        <v>-1.2534336983768699</v>
      </c>
      <c r="K2857">
        <v>1043.1701611763101</v>
      </c>
      <c r="L2857">
        <v>980.50263472581003</v>
      </c>
      <c r="M2857">
        <v>51.033245101165001</v>
      </c>
      <c r="N2857">
        <v>1.4182556279985199</v>
      </c>
      <c r="O2857">
        <v>6.3590909090908996</v>
      </c>
      <c r="P2857">
        <v>30.470881271498001</v>
      </c>
      <c r="Q2857">
        <v>3.7459320543175002E-2</v>
      </c>
    </row>
    <row r="2858" spans="1:17" hidden="1" x14ac:dyDescent="0.3">
      <c r="A2858" t="s">
        <v>5928</v>
      </c>
      <c r="B2858" t="s">
        <v>5929</v>
      </c>
      <c r="C2858" t="str">
        <f>IFERROR(VLOOKUP(Table1[[#This Row],[Ticker]],[1]!Table2[[Symbol]:[Industry]],2,FALSE),"-")</f>
        <v>-</v>
      </c>
      <c r="D2858" t="s">
        <v>46</v>
      </c>
      <c r="E2858">
        <v>118.792925</v>
      </c>
      <c r="F2858">
        <v>63.85</v>
      </c>
      <c r="G2858">
        <v>-71.353267318839301</v>
      </c>
      <c r="H2858">
        <v>-5.3430919150441003</v>
      </c>
      <c r="I2858">
        <v>-21.353378598680401</v>
      </c>
      <c r="J2858">
        <v>10.1060424670567</v>
      </c>
      <c r="K2858">
        <v>60.573832312303402</v>
      </c>
      <c r="L2858">
        <v>88.577683124067605</v>
      </c>
      <c r="M2858">
        <v>59.827312051200302</v>
      </c>
      <c r="N2858">
        <v>0.350064236244086</v>
      </c>
      <c r="O2858">
        <v>86.374314800313201</v>
      </c>
      <c r="P2858">
        <v>136.48148148148101</v>
      </c>
    </row>
    <row r="2859" spans="1:17" hidden="1" x14ac:dyDescent="0.3">
      <c r="A2859" t="s">
        <v>5930</v>
      </c>
      <c r="B2859" t="s">
        <v>5931</v>
      </c>
      <c r="C2859" t="str">
        <f>IFERROR(VLOOKUP(Table1[[#This Row],[Ticker]],[1]!Table2[[Symbol]:[Industry]],2,FALSE),"-")</f>
        <v>-</v>
      </c>
      <c r="D2859" t="s">
        <v>5414</v>
      </c>
      <c r="E2859">
        <v>118.41594375</v>
      </c>
      <c r="F2859">
        <v>187.85</v>
      </c>
      <c r="G2859">
        <v>-19.565910997000302</v>
      </c>
      <c r="H2859">
        <v>-4.5423559194055603</v>
      </c>
      <c r="I2859">
        <v>21.218306172788999</v>
      </c>
      <c r="J2859">
        <v>-3.9466888215988001</v>
      </c>
      <c r="K2859">
        <v>182.12162406234</v>
      </c>
      <c r="L2859">
        <v>154.300803922867</v>
      </c>
      <c r="M2859">
        <v>50.331833325641</v>
      </c>
      <c r="N2859">
        <v>0.553769401330376</v>
      </c>
      <c r="O2859">
        <v>30.077189246739401</v>
      </c>
      <c r="P2859">
        <v>78.310393925011795</v>
      </c>
    </row>
    <row r="2860" spans="1:17" hidden="1" x14ac:dyDescent="0.3">
      <c r="A2860" t="s">
        <v>5932</v>
      </c>
      <c r="B2860" t="s">
        <v>5933</v>
      </c>
      <c r="C2860" t="str">
        <f>IFERROR(VLOOKUP(Table1[[#This Row],[Ticker]],[1]!Table2[[Symbol]:[Industry]],2,FALSE),"-")</f>
        <v>-</v>
      </c>
      <c r="D2860" t="s">
        <v>135</v>
      </c>
      <c r="E2860">
        <v>118.12116647000001</v>
      </c>
      <c r="F2860">
        <v>5.63</v>
      </c>
      <c r="G2860">
        <v>-2.1113655424548599</v>
      </c>
      <c r="H2860">
        <v>-10.250849303955199</v>
      </c>
      <c r="I2860">
        <v>-26.344880640397701</v>
      </c>
      <c r="J2860">
        <v>-4.6785028721592496</v>
      </c>
      <c r="K2860">
        <v>5.7496810209867499</v>
      </c>
      <c r="L2860">
        <v>5.8631929910407203</v>
      </c>
      <c r="M2860">
        <v>42.516240309007003</v>
      </c>
      <c r="N2860">
        <v>1.1347071964381601</v>
      </c>
      <c r="O2860">
        <v>86.500888099467105</v>
      </c>
      <c r="P2860">
        <v>34.047619047619001</v>
      </c>
      <c r="Q2860">
        <v>-7.5462452824122006E-2</v>
      </c>
    </row>
    <row r="2861" spans="1:17" hidden="1" x14ac:dyDescent="0.3">
      <c r="A2861" t="s">
        <v>5934</v>
      </c>
      <c r="B2861" t="s">
        <v>5935</v>
      </c>
      <c r="C2861" t="str">
        <f>IFERROR(VLOOKUP(Table1[[#This Row],[Ticker]],[1]!Table2[[Symbol]:[Industry]],2,FALSE),"-")</f>
        <v>-</v>
      </c>
      <c r="D2861" t="s">
        <v>627</v>
      </c>
      <c r="E2861">
        <v>117.92780999999999</v>
      </c>
      <c r="F2861">
        <v>35.700000000000003</v>
      </c>
      <c r="G2861">
        <v>61.8695728739674</v>
      </c>
      <c r="H2861">
        <v>-3.5643091983247799</v>
      </c>
      <c r="I2861">
        <v>10.355796920383399</v>
      </c>
      <c r="J2861">
        <v>2.0751133284193299</v>
      </c>
      <c r="K2861">
        <v>34.2475915967511</v>
      </c>
      <c r="L2861">
        <v>30.384781186137399</v>
      </c>
      <c r="M2861">
        <v>70.108345456401096</v>
      </c>
      <c r="N2861">
        <v>2.6557112782382499</v>
      </c>
      <c r="O2861">
        <v>18.207282913165201</v>
      </c>
      <c r="P2861">
        <v>96.153846153846104</v>
      </c>
      <c r="Q2861">
        <v>0.112653249714447</v>
      </c>
    </row>
    <row r="2862" spans="1:17" hidden="1" x14ac:dyDescent="0.3">
      <c r="A2862" t="s">
        <v>5936</v>
      </c>
      <c r="B2862" t="s">
        <v>5937</v>
      </c>
      <c r="C2862" t="str">
        <f>IFERROR(VLOOKUP(Table1[[#This Row],[Ticker]],[1]!Table2[[Symbol]:[Industry]],2,FALSE),"-")</f>
        <v>-</v>
      </c>
      <c r="D2862" t="s">
        <v>204</v>
      </c>
      <c r="E2862">
        <v>117.92766888499899</v>
      </c>
      <c r="F2862">
        <v>141.55000000000001</v>
      </c>
      <c r="G2862">
        <v>85.383099657489794</v>
      </c>
      <c r="H2862">
        <v>-10.3691184425966</v>
      </c>
      <c r="I2862">
        <v>28.448326152808999</v>
      </c>
      <c r="J2862">
        <v>-9.6959150575704403</v>
      </c>
      <c r="K2862">
        <v>148.02679774484301</v>
      </c>
      <c r="L2862">
        <v>122.48169180724901</v>
      </c>
      <c r="M2862">
        <v>32.926120092238698</v>
      </c>
      <c r="N2862">
        <v>0.617393592109864</v>
      </c>
      <c r="O2862">
        <v>26.8103143765453</v>
      </c>
      <c r="P2862">
        <v>124.682539682539</v>
      </c>
      <c r="Q2862">
        <v>0.20507562796473899</v>
      </c>
    </row>
    <row r="2863" spans="1:17" hidden="1" x14ac:dyDescent="0.3">
      <c r="A2863" t="s">
        <v>5938</v>
      </c>
      <c r="B2863" t="s">
        <v>5939</v>
      </c>
      <c r="C2863" t="str">
        <f>IFERROR(VLOOKUP(Table1[[#This Row],[Ticker]],[1]!Table2[[Symbol]:[Industry]],2,FALSE),"-")</f>
        <v>-</v>
      </c>
      <c r="D2863" t="s">
        <v>54</v>
      </c>
      <c r="E2863">
        <v>117.85657500000001</v>
      </c>
      <c r="F2863">
        <v>189.1</v>
      </c>
      <c r="G2863">
        <v>16.523236289821298</v>
      </c>
      <c r="H2863">
        <v>-0.80977463207975398</v>
      </c>
      <c r="I2863">
        <v>5.8584592179845201</v>
      </c>
      <c r="J2863">
        <v>-11.2608122943148</v>
      </c>
      <c r="K2863">
        <v>187.238762985709</v>
      </c>
      <c r="L2863">
        <v>170.857725660553</v>
      </c>
      <c r="M2863">
        <v>52.000214990342002</v>
      </c>
      <c r="N2863">
        <v>1.9893500224732501</v>
      </c>
      <c r="O2863">
        <v>62.4537281861449</v>
      </c>
      <c r="P2863">
        <v>79.752851711026594</v>
      </c>
      <c r="Q2863">
        <v>3.8386383073030002E-2</v>
      </c>
    </row>
    <row r="2864" spans="1:17" hidden="1" x14ac:dyDescent="0.3">
      <c r="A2864" t="s">
        <v>5940</v>
      </c>
      <c r="B2864" t="s">
        <v>5941</v>
      </c>
      <c r="C2864" t="str">
        <f>IFERROR(VLOOKUP(Table1[[#This Row],[Ticker]],[1]!Table2[[Symbol]:[Industry]],2,FALSE),"-")</f>
        <v>-</v>
      </c>
      <c r="D2864" t="s">
        <v>1351</v>
      </c>
      <c r="E2864">
        <v>117.64</v>
      </c>
      <c r="F2864">
        <v>173</v>
      </c>
      <c r="G2864">
        <v>-20.224641155730399</v>
      </c>
      <c r="H2864">
        <v>-0.76520386791722195</v>
      </c>
      <c r="I2864">
        <v>-3.1189954145125101</v>
      </c>
      <c r="J2864">
        <v>1.7058322826676899</v>
      </c>
      <c r="K2864">
        <v>175.18082186818401</v>
      </c>
      <c r="M2864">
        <v>51.757094147651301</v>
      </c>
      <c r="O2864">
        <v>46.820809248554902</v>
      </c>
      <c r="P2864">
        <v>21.873899260302899</v>
      </c>
    </row>
    <row r="2865" spans="1:17" hidden="1" x14ac:dyDescent="0.3">
      <c r="A2865" t="s">
        <v>5942</v>
      </c>
      <c r="B2865" t="s">
        <v>5943</v>
      </c>
      <c r="C2865" t="str">
        <f>IFERROR(VLOOKUP(Table1[[#This Row],[Ticker]],[1]!Table2[[Symbol]:[Industry]],2,FALSE),"-")</f>
        <v>-</v>
      </c>
      <c r="D2865" t="s">
        <v>989</v>
      </c>
      <c r="E2865">
        <v>117.4388119</v>
      </c>
      <c r="F2865">
        <v>28.45</v>
      </c>
      <c r="G2865">
        <v>-35.547638571751101</v>
      </c>
      <c r="H2865">
        <v>7.5289770853124098</v>
      </c>
      <c r="I2865">
        <v>-23.494856450750898</v>
      </c>
      <c r="J2865">
        <v>12.7834761916369</v>
      </c>
      <c r="K2865">
        <v>26.990654314631399</v>
      </c>
      <c r="L2865">
        <v>28.226206448206501</v>
      </c>
      <c r="M2865">
        <v>81.9088702585384</v>
      </c>
      <c r="N2865">
        <v>0.45882658932301001</v>
      </c>
      <c r="O2865">
        <v>35.325131810193298</v>
      </c>
      <c r="P2865">
        <v>24.507658643326</v>
      </c>
      <c r="Q2865">
        <v>1.4696638132020001E-2</v>
      </c>
    </row>
    <row r="2866" spans="1:17" hidden="1" x14ac:dyDescent="0.3">
      <c r="A2866" t="s">
        <v>5944</v>
      </c>
      <c r="B2866" t="s">
        <v>5945</v>
      </c>
      <c r="C2866" t="str">
        <f>IFERROR(VLOOKUP(Table1[[#This Row],[Ticker]],[1]!Table2[[Symbol]:[Industry]],2,FALSE),"-")</f>
        <v>-</v>
      </c>
      <c r="D2866" t="s">
        <v>535</v>
      </c>
      <c r="E2866">
        <v>117.378580748</v>
      </c>
      <c r="F2866">
        <v>130.52000000000001</v>
      </c>
      <c r="G2866">
        <v>61.032185635503303</v>
      </c>
      <c r="H2866">
        <v>-4.8753942775281702</v>
      </c>
      <c r="I2866">
        <v>9.3640084086974902</v>
      </c>
      <c r="J2866">
        <v>-0.98730406697836004</v>
      </c>
      <c r="K2866">
        <v>126.70226831088399</v>
      </c>
      <c r="L2866">
        <v>108.69073956288899</v>
      </c>
      <c r="M2866">
        <v>52.3777672838456</v>
      </c>
      <c r="N2866">
        <v>0.45390015467801897</v>
      </c>
      <c r="O2866">
        <v>26.455715599141801</v>
      </c>
      <c r="P2866">
        <v>115.02471169686901</v>
      </c>
      <c r="Q2866">
        <v>9.1310699416892002E-2</v>
      </c>
    </row>
    <row r="2867" spans="1:17" hidden="1" x14ac:dyDescent="0.3">
      <c r="A2867" t="s">
        <v>5946</v>
      </c>
      <c r="B2867" t="s">
        <v>5947</v>
      </c>
      <c r="C2867" t="str">
        <f>IFERROR(VLOOKUP(Table1[[#This Row],[Ticker]],[1]!Table2[[Symbol]:[Industry]],2,FALSE),"-")</f>
        <v>-</v>
      </c>
      <c r="D2867" t="s">
        <v>46</v>
      </c>
      <c r="E2867">
        <v>117.314538</v>
      </c>
      <c r="F2867">
        <v>77.55</v>
      </c>
      <c r="G2867">
        <v>-2.93476345601671</v>
      </c>
      <c r="H2867">
        <v>43.879503120431004</v>
      </c>
      <c r="I2867">
        <v>17.595290299773101</v>
      </c>
      <c r="J2867">
        <v>33.909186580361599</v>
      </c>
      <c r="K2867">
        <v>53.468199597599401</v>
      </c>
      <c r="L2867">
        <v>55.587825155729703</v>
      </c>
      <c r="M2867">
        <v>94.364720843796505</v>
      </c>
      <c r="N2867">
        <v>3.4898143766334599</v>
      </c>
      <c r="O2867">
        <v>9.6067053513862106</v>
      </c>
      <c r="P2867">
        <v>86.597690086621697</v>
      </c>
      <c r="Q2867">
        <v>9.2305711427386E-2</v>
      </c>
    </row>
    <row r="2868" spans="1:17" hidden="1" x14ac:dyDescent="0.3">
      <c r="A2868" t="s">
        <v>5948</v>
      </c>
      <c r="B2868" t="s">
        <v>5949</v>
      </c>
      <c r="C2868" t="str">
        <f>IFERROR(VLOOKUP(Table1[[#This Row],[Ticker]],[1]!Table2[[Symbol]:[Industry]],2,FALSE),"-")</f>
        <v>-</v>
      </c>
      <c r="D2868" t="s">
        <v>405</v>
      </c>
      <c r="E2868">
        <v>117.218259977999</v>
      </c>
      <c r="F2868">
        <v>5.26</v>
      </c>
      <c r="G2868">
        <v>-22.326603461358701</v>
      </c>
      <c r="H2868">
        <v>0.39703801998836902</v>
      </c>
      <c r="I2868">
        <v>-40.4085411178513</v>
      </c>
      <c r="J2868">
        <v>0.81841367313187696</v>
      </c>
      <c r="K2868">
        <v>5.3887374045039804</v>
      </c>
      <c r="L2868">
        <v>5.3108249723586596</v>
      </c>
      <c r="M2868">
        <v>41.688985632177399</v>
      </c>
      <c r="N2868">
        <v>0.62182790751176398</v>
      </c>
      <c r="O2868">
        <v>80.228136882129206</v>
      </c>
      <c r="P2868">
        <v>33.164556962025301</v>
      </c>
      <c r="Q2868">
        <v>5.0169101826109001E-2</v>
      </c>
    </row>
    <row r="2869" spans="1:17" hidden="1" x14ac:dyDescent="0.3">
      <c r="A2869" t="s">
        <v>5950</v>
      </c>
      <c r="B2869" t="s">
        <v>5951</v>
      </c>
      <c r="C2869" t="str">
        <f>IFERROR(VLOOKUP(Table1[[#This Row],[Ticker]],[1]!Table2[[Symbol]:[Industry]],2,FALSE),"-")</f>
        <v>-</v>
      </c>
      <c r="D2869" t="s">
        <v>276</v>
      </c>
      <c r="E2869">
        <v>117.14973153</v>
      </c>
      <c r="F2869">
        <v>115.05</v>
      </c>
      <c r="G2869">
        <v>-37.619145227615</v>
      </c>
      <c r="H2869">
        <v>-12.1058233230052</v>
      </c>
      <c r="I2869">
        <v>-17.680762150192201</v>
      </c>
      <c r="J2869">
        <v>-1.9378213285155701</v>
      </c>
      <c r="K2869">
        <v>124.01322109654799</v>
      </c>
      <c r="L2869">
        <v>122.82463137084</v>
      </c>
      <c r="M2869">
        <v>36.018391110146297</v>
      </c>
      <c r="N2869">
        <v>0.71144692176959201</v>
      </c>
      <c r="O2869">
        <v>43.415906127770498</v>
      </c>
      <c r="P2869">
        <v>20.408163265306101</v>
      </c>
      <c r="Q2869">
        <v>5.0071746871541999E-2</v>
      </c>
    </row>
    <row r="2870" spans="1:17" hidden="1" x14ac:dyDescent="0.3">
      <c r="A2870" t="s">
        <v>5952</v>
      </c>
      <c r="B2870" t="s">
        <v>5953</v>
      </c>
      <c r="C2870" t="str">
        <f>IFERROR(VLOOKUP(Table1[[#This Row],[Ticker]],[1]!Table2[[Symbol]:[Industry]],2,FALSE),"-")</f>
        <v>-</v>
      </c>
      <c r="D2870" t="s">
        <v>405</v>
      </c>
      <c r="E2870">
        <v>116.783379</v>
      </c>
      <c r="F2870">
        <v>168.65</v>
      </c>
      <c r="G2870">
        <v>-9.6016252827145898</v>
      </c>
      <c r="H2870">
        <v>-12.682555038060601</v>
      </c>
      <c r="I2870">
        <v>-16.8086118920423</v>
      </c>
      <c r="J2870">
        <v>-4.0172080680469904</v>
      </c>
      <c r="K2870">
        <v>184.67191603904499</v>
      </c>
      <c r="L2870">
        <v>172.43574541687701</v>
      </c>
      <c r="M2870">
        <v>39.880019465581398</v>
      </c>
      <c r="N2870">
        <v>0.55571915203671995</v>
      </c>
      <c r="O2870">
        <v>41.713608064037899</v>
      </c>
      <c r="P2870">
        <v>48.590308370043999</v>
      </c>
      <c r="Q2870">
        <v>0.12627324286104599</v>
      </c>
    </row>
    <row r="2871" spans="1:17" hidden="1" x14ac:dyDescent="0.3">
      <c r="A2871" t="s">
        <v>5954</v>
      </c>
      <c r="B2871" t="s">
        <v>5955</v>
      </c>
      <c r="C2871" t="str">
        <f>IFERROR(VLOOKUP(Table1[[#This Row],[Ticker]],[1]!Table2[[Symbol]:[Industry]],2,FALSE),"-")</f>
        <v>-</v>
      </c>
      <c r="D2871" t="s">
        <v>1570</v>
      </c>
      <c r="E2871">
        <v>116.749150485999</v>
      </c>
      <c r="F2871">
        <v>79.78</v>
      </c>
      <c r="G2871">
        <v>-21.166102097191398</v>
      </c>
      <c r="H2871">
        <v>-9.5875942522399402</v>
      </c>
      <c r="I2871">
        <v>-56.378704972094397</v>
      </c>
      <c r="J2871">
        <v>-1.4521237856187399</v>
      </c>
      <c r="K2871">
        <v>81.290214493705605</v>
      </c>
      <c r="L2871">
        <v>83.367311143069699</v>
      </c>
      <c r="M2871">
        <v>61.135410201849297</v>
      </c>
      <c r="N2871">
        <v>0.485642017556911</v>
      </c>
      <c r="O2871">
        <v>86.450238154925998</v>
      </c>
      <c r="P2871">
        <v>32.966666666666598</v>
      </c>
      <c r="Q2871">
        <v>4.5996947974723999E-2</v>
      </c>
    </row>
    <row r="2872" spans="1:17" hidden="1" x14ac:dyDescent="0.3">
      <c r="A2872" t="s">
        <v>5956</v>
      </c>
      <c r="B2872" t="s">
        <v>5957</v>
      </c>
      <c r="C2872" t="str">
        <f>IFERROR(VLOOKUP(Table1[[#This Row],[Ticker]],[1]!Table2[[Symbol]:[Industry]],2,FALSE),"-")</f>
        <v>-</v>
      </c>
      <c r="D2872" t="s">
        <v>4430</v>
      </c>
      <c r="E2872">
        <v>116.69387999999999</v>
      </c>
      <c r="F2872">
        <v>61.9</v>
      </c>
      <c r="G2872">
        <v>32.828825845104902</v>
      </c>
      <c r="H2872">
        <v>14.5448646539444</v>
      </c>
      <c r="I2872">
        <v>70.937536289077897</v>
      </c>
      <c r="J2872">
        <v>-6.0604335994846101</v>
      </c>
      <c r="K2872">
        <v>51.627578968209598</v>
      </c>
      <c r="L2872">
        <v>38.207409790163098</v>
      </c>
      <c r="M2872">
        <v>39.914726905281597</v>
      </c>
      <c r="N2872">
        <v>8.2073996873371496E-3</v>
      </c>
      <c r="O2872">
        <v>26.0096930533118</v>
      </c>
      <c r="P2872">
        <v>146.61354581673299</v>
      </c>
      <c r="Q2872">
        <v>0.120244188795311</v>
      </c>
    </row>
    <row r="2873" spans="1:17" hidden="1" x14ac:dyDescent="0.3">
      <c r="A2873" t="s">
        <v>5958</v>
      </c>
      <c r="B2873" t="s">
        <v>5959</v>
      </c>
      <c r="C2873" t="str">
        <f>IFERROR(VLOOKUP(Table1[[#This Row],[Ticker]],[1]!Table2[[Symbol]:[Industry]],2,FALSE),"-")</f>
        <v>-</v>
      </c>
      <c r="D2873" t="s">
        <v>405</v>
      </c>
      <c r="E2873">
        <v>116.5928505</v>
      </c>
      <c r="F2873">
        <v>116.5</v>
      </c>
      <c r="G2873">
        <v>-23.234182432121798</v>
      </c>
      <c r="H2873">
        <v>-2.79250446367175</v>
      </c>
      <c r="I2873">
        <v>-8.0053103008274</v>
      </c>
      <c r="J2873">
        <v>3.7008860790064801</v>
      </c>
      <c r="K2873">
        <v>115.184502449014</v>
      </c>
      <c r="L2873">
        <v>122.55539568690401</v>
      </c>
      <c r="M2873">
        <v>63.773369561610103</v>
      </c>
      <c r="N2873">
        <v>1.3831145303347601</v>
      </c>
      <c r="O2873">
        <v>52.343347639484897</v>
      </c>
      <c r="P2873">
        <v>26.906318082788601</v>
      </c>
      <c r="Q2873">
        <v>7.5817089266114995E-2</v>
      </c>
    </row>
    <row r="2874" spans="1:17" hidden="1" x14ac:dyDescent="0.3">
      <c r="A2874" t="s">
        <v>5960</v>
      </c>
      <c r="B2874" t="s">
        <v>5961</v>
      </c>
      <c r="C2874" t="str">
        <f>IFERROR(VLOOKUP(Table1[[#This Row],[Ticker]],[1]!Table2[[Symbol]:[Industry]],2,FALSE),"-")</f>
        <v>-</v>
      </c>
      <c r="D2874" t="s">
        <v>222</v>
      </c>
      <c r="E2874">
        <v>115.65183500000001</v>
      </c>
      <c r="F2874">
        <v>995</v>
      </c>
      <c r="G2874">
        <v>-24.439584033093698</v>
      </c>
      <c r="H2874">
        <v>4.3340464420667404</v>
      </c>
      <c r="I2874">
        <v>-7.5577228829010004</v>
      </c>
      <c r="J2874">
        <v>1.4431147458537601</v>
      </c>
      <c r="K2874">
        <v>969.14622732506996</v>
      </c>
      <c r="L2874">
        <v>935.30171563139004</v>
      </c>
      <c r="M2874">
        <v>49.003656606781</v>
      </c>
      <c r="N2874">
        <v>0.68683530763891198</v>
      </c>
      <c r="O2874">
        <v>12.663316582914501</v>
      </c>
      <c r="P2874">
        <v>33.458520555294697</v>
      </c>
      <c r="Q2874">
        <v>-1.6652390262739E-2</v>
      </c>
    </row>
    <row r="2875" spans="1:17" hidden="1" x14ac:dyDescent="0.3">
      <c r="A2875" t="s">
        <v>5962</v>
      </c>
      <c r="B2875" t="s">
        <v>5963</v>
      </c>
      <c r="C2875" t="str">
        <f>IFERROR(VLOOKUP(Table1[[#This Row],[Ticker]],[1]!Table2[[Symbol]:[Industry]],2,FALSE),"-")</f>
        <v>-</v>
      </c>
      <c r="D2875" t="s">
        <v>5964</v>
      </c>
      <c r="E2875">
        <v>115.2775712</v>
      </c>
      <c r="F2875">
        <v>374</v>
      </c>
      <c r="G2875">
        <v>-29.5282765883981</v>
      </c>
      <c r="H2875">
        <v>-12.665312099915701</v>
      </c>
      <c r="I2875">
        <v>-51.249185311883302</v>
      </c>
      <c r="J2875">
        <v>-8.2511778886015801</v>
      </c>
      <c r="K2875">
        <v>390.20259213173398</v>
      </c>
      <c r="L2875">
        <v>375.97961926994202</v>
      </c>
      <c r="M2875">
        <v>43.1310879265747</v>
      </c>
      <c r="N2875">
        <v>0.72041166380789001</v>
      </c>
      <c r="O2875">
        <v>75.8689839572192</v>
      </c>
      <c r="P2875">
        <v>80.676328502415402</v>
      </c>
    </row>
    <row r="2876" spans="1:17" hidden="1" x14ac:dyDescent="0.3">
      <c r="A2876" t="s">
        <v>5965</v>
      </c>
      <c r="B2876" t="s">
        <v>5966</v>
      </c>
      <c r="C2876" t="str">
        <f>IFERROR(VLOOKUP(Table1[[#This Row],[Ticker]],[1]!Table2[[Symbol]:[Industry]],2,FALSE),"-")</f>
        <v>-</v>
      </c>
      <c r="D2876" t="s">
        <v>124</v>
      </c>
      <c r="E2876">
        <v>115.15927005</v>
      </c>
      <c r="F2876">
        <v>117.15</v>
      </c>
      <c r="G2876">
        <v>235.45670990783501</v>
      </c>
      <c r="H2876">
        <v>24.077413359039699</v>
      </c>
      <c r="I2876">
        <v>187.887192371336</v>
      </c>
      <c r="J2876">
        <v>9.3132980441348003</v>
      </c>
      <c r="K2876">
        <v>82.921929750347104</v>
      </c>
      <c r="L2876">
        <v>46.348433802700598</v>
      </c>
      <c r="M2876">
        <v>96.298374162929605</v>
      </c>
      <c r="N2876">
        <v>1.3130163700017901</v>
      </c>
      <c r="O2876">
        <v>0</v>
      </c>
      <c r="P2876">
        <v>265.522620904836</v>
      </c>
      <c r="Q2876">
        <v>0.28373812862001202</v>
      </c>
    </row>
    <row r="2877" spans="1:17" hidden="1" x14ac:dyDescent="0.3">
      <c r="A2877" t="s">
        <v>5967</v>
      </c>
      <c r="B2877" t="s">
        <v>5968</v>
      </c>
      <c r="C2877" t="str">
        <f>IFERROR(VLOOKUP(Table1[[#This Row],[Ticker]],[1]!Table2[[Symbol]:[Industry]],2,FALSE),"-")</f>
        <v>-</v>
      </c>
      <c r="D2877" t="s">
        <v>5799</v>
      </c>
      <c r="E2877">
        <v>114.9714</v>
      </c>
      <c r="F2877">
        <v>76.14</v>
      </c>
      <c r="G2877">
        <v>-54.304716967149503</v>
      </c>
      <c r="H2877">
        <v>-4.2680814574054597</v>
      </c>
      <c r="I2877">
        <v>-47.883342178859202</v>
      </c>
      <c r="J2877">
        <v>-3.62322754639212</v>
      </c>
      <c r="K2877">
        <v>80.311634683589105</v>
      </c>
      <c r="L2877">
        <v>91.054768454404595</v>
      </c>
      <c r="M2877">
        <v>43.181197111842302</v>
      </c>
      <c r="N2877">
        <v>0.65015030579454702</v>
      </c>
      <c r="O2877">
        <v>93.065405831363194</v>
      </c>
      <c r="P2877">
        <v>5.7500000000000098</v>
      </c>
      <c r="Q2877">
        <v>6.5348500757649003E-2</v>
      </c>
    </row>
    <row r="2878" spans="1:17" hidden="1" x14ac:dyDescent="0.3">
      <c r="A2878" t="s">
        <v>5969</v>
      </c>
      <c r="B2878" t="s">
        <v>5970</v>
      </c>
      <c r="C2878" t="str">
        <f>IFERROR(VLOOKUP(Table1[[#This Row],[Ticker]],[1]!Table2[[Symbol]:[Industry]],2,FALSE),"-")</f>
        <v>-</v>
      </c>
      <c r="D2878" t="s">
        <v>180</v>
      </c>
      <c r="E2878">
        <v>114.79533000000001</v>
      </c>
      <c r="F2878">
        <v>50</v>
      </c>
      <c r="G2878">
        <v>-17.706360435202502</v>
      </c>
      <c r="H2878">
        <v>-11.4362953133449</v>
      </c>
      <c r="I2878">
        <v>-20.367672663189701</v>
      </c>
      <c r="J2878">
        <v>-3.65387200950929</v>
      </c>
      <c r="K2878">
        <v>50.161205577396402</v>
      </c>
      <c r="L2878">
        <v>47.3863632863074</v>
      </c>
      <c r="M2878">
        <v>45.853266027958703</v>
      </c>
      <c r="N2878">
        <v>0.799302933488237</v>
      </c>
      <c r="O2878">
        <v>38.599999999999902</v>
      </c>
      <c r="P2878">
        <v>49.031296572280098</v>
      </c>
      <c r="Q2878">
        <v>-1.6512711578696999E-2</v>
      </c>
    </row>
    <row r="2879" spans="1:17" hidden="1" x14ac:dyDescent="0.3">
      <c r="A2879" t="s">
        <v>5971</v>
      </c>
      <c r="B2879" t="s">
        <v>5972</v>
      </c>
      <c r="C2879" t="str">
        <f>IFERROR(VLOOKUP(Table1[[#This Row],[Ticker]],[1]!Table2[[Symbol]:[Industry]],2,FALSE),"-")</f>
        <v>-</v>
      </c>
      <c r="D2879" t="s">
        <v>51</v>
      </c>
      <c r="E2879">
        <v>114.620744811999</v>
      </c>
      <c r="F2879">
        <v>35.979999999999997</v>
      </c>
      <c r="G2879">
        <v>-10.531027276070001</v>
      </c>
      <c r="H2879">
        <v>-6.4556751583062102</v>
      </c>
      <c r="I2879">
        <v>-26.656595310951399</v>
      </c>
      <c r="J2879">
        <v>-1.26037079793646</v>
      </c>
      <c r="K2879">
        <v>37.254831594534402</v>
      </c>
      <c r="L2879">
        <v>36.248834087785902</v>
      </c>
      <c r="M2879">
        <v>36.632379571801799</v>
      </c>
      <c r="N2879">
        <v>1.0343690431655701</v>
      </c>
      <c r="O2879">
        <v>34.797109505280702</v>
      </c>
      <c r="P2879">
        <v>34.756554307116097</v>
      </c>
      <c r="Q2879">
        <v>6.0221438704956998E-2</v>
      </c>
    </row>
    <row r="2880" spans="1:17" hidden="1" x14ac:dyDescent="0.3">
      <c r="A2880" t="s">
        <v>5973</v>
      </c>
      <c r="B2880" t="s">
        <v>5974</v>
      </c>
      <c r="C2880" t="str">
        <f>IFERROR(VLOOKUP(Table1[[#This Row],[Ticker]],[1]!Table2[[Symbol]:[Industry]],2,FALSE),"-")</f>
        <v>-</v>
      </c>
      <c r="D2880" t="s">
        <v>3576</v>
      </c>
      <c r="E2880">
        <v>114.55116807</v>
      </c>
      <c r="F2880">
        <v>52.3</v>
      </c>
      <c r="G2880">
        <v>48.432382518357997</v>
      </c>
      <c r="H2880">
        <v>7.4584048261250597</v>
      </c>
      <c r="I2880">
        <v>-10.431349356938901</v>
      </c>
      <c r="J2880">
        <v>-10.6253167660188</v>
      </c>
      <c r="K2880">
        <v>49.423836422927003</v>
      </c>
      <c r="L2880">
        <v>43.547068485851703</v>
      </c>
      <c r="M2880">
        <v>58.407207983533198</v>
      </c>
      <c r="N2880">
        <v>2.2957541688720098</v>
      </c>
      <c r="O2880">
        <v>14.0535372848948</v>
      </c>
      <c r="P2880">
        <v>124.463519313304</v>
      </c>
      <c r="Q2880">
        <v>0.166184278118998</v>
      </c>
    </row>
    <row r="2881" spans="1:17" hidden="1" x14ac:dyDescent="0.3">
      <c r="A2881" t="s">
        <v>5975</v>
      </c>
      <c r="B2881" t="s">
        <v>5976</v>
      </c>
      <c r="C2881" t="str">
        <f>IFERROR(VLOOKUP(Table1[[#This Row],[Ticker]],[1]!Table2[[Symbol]:[Industry]],2,FALSE),"-")</f>
        <v>-</v>
      </c>
      <c r="D2881" t="s">
        <v>428</v>
      </c>
      <c r="E2881">
        <v>114.454825625</v>
      </c>
      <c r="F2881">
        <v>104.75</v>
      </c>
      <c r="G2881">
        <v>101.579378697824</v>
      </c>
      <c r="H2881">
        <v>3.3222080880155902</v>
      </c>
      <c r="I2881">
        <v>6.6173603149939</v>
      </c>
      <c r="J2881">
        <v>-5.3280520828228797</v>
      </c>
      <c r="K2881">
        <v>99.891128761323301</v>
      </c>
      <c r="L2881">
        <v>86.762822730461394</v>
      </c>
      <c r="M2881">
        <v>61.488824900229801</v>
      </c>
      <c r="N2881">
        <v>0.27328844371081801</v>
      </c>
      <c r="O2881">
        <v>27.780429594272</v>
      </c>
      <c r="P2881">
        <v>143.60465116278999</v>
      </c>
      <c r="Q2881">
        <v>7.7814714877159005E-2</v>
      </c>
    </row>
    <row r="2882" spans="1:17" hidden="1" x14ac:dyDescent="0.3">
      <c r="A2882" t="s">
        <v>5977</v>
      </c>
      <c r="B2882" t="s">
        <v>5978</v>
      </c>
      <c r="C2882" t="str">
        <f>IFERROR(VLOOKUP(Table1[[#This Row],[Ticker]],[1]!Table2[[Symbol]:[Industry]],2,FALSE),"-")</f>
        <v>-</v>
      </c>
      <c r="E2882">
        <v>114.3170112</v>
      </c>
      <c r="F2882">
        <v>2.67</v>
      </c>
      <c r="G2882">
        <v>-18.337073120386201</v>
      </c>
      <c r="H2882">
        <v>-5.8667509488365504</v>
      </c>
      <c r="I2882">
        <v>-29.782695162324401</v>
      </c>
      <c r="J2882">
        <v>-4.6690677972683403</v>
      </c>
      <c r="K2882">
        <v>2.6897548346043099</v>
      </c>
      <c r="L2882">
        <v>2.7329065745200798</v>
      </c>
      <c r="M2882">
        <v>31.569339543772799</v>
      </c>
      <c r="N2882">
        <v>0.83066433586010202</v>
      </c>
      <c r="O2882">
        <v>62.921348314606703</v>
      </c>
      <c r="P2882">
        <v>29.611650485436801</v>
      </c>
      <c r="Q2882">
        <v>3.8552707187541002E-2</v>
      </c>
    </row>
    <row r="2883" spans="1:17" hidden="1" x14ac:dyDescent="0.3">
      <c r="A2883" t="s">
        <v>5979</v>
      </c>
      <c r="B2883" t="s">
        <v>5980</v>
      </c>
      <c r="C2883" t="str">
        <f>IFERROR(VLOOKUP(Table1[[#This Row],[Ticker]],[1]!Table2[[Symbol]:[Industry]],2,FALSE),"-")</f>
        <v>-</v>
      </c>
      <c r="D2883" t="s">
        <v>627</v>
      </c>
      <c r="E2883">
        <v>114.21558097499999</v>
      </c>
      <c r="F2883">
        <v>144.75</v>
      </c>
      <c r="G2883">
        <v>108.24492206193899</v>
      </c>
      <c r="H2883">
        <v>18.9015425244928</v>
      </c>
      <c r="I2883">
        <v>52.260599942254302</v>
      </c>
      <c r="J2883">
        <v>-2.6813090649710798</v>
      </c>
      <c r="K2883">
        <v>114.15798851686201</v>
      </c>
      <c r="L2883">
        <v>93.460621673573996</v>
      </c>
      <c r="M2883">
        <v>71.566885227176002</v>
      </c>
      <c r="N2883">
        <v>2.1703176194679301</v>
      </c>
      <c r="O2883">
        <v>3.4196891191709602</v>
      </c>
      <c r="P2883">
        <v>160.81081081081001</v>
      </c>
      <c r="Q2883">
        <v>5.6086924908103998E-2</v>
      </c>
    </row>
    <row r="2884" spans="1:17" hidden="1" x14ac:dyDescent="0.3">
      <c r="A2884" t="s">
        <v>5981</v>
      </c>
      <c r="B2884" t="s">
        <v>5982</v>
      </c>
      <c r="C2884" t="str">
        <f>IFERROR(VLOOKUP(Table1[[#This Row],[Ticker]],[1]!Table2[[Symbol]:[Industry]],2,FALSE),"-")</f>
        <v>-</v>
      </c>
      <c r="D2884" t="s">
        <v>281</v>
      </c>
      <c r="E2884">
        <v>114.174795828</v>
      </c>
      <c r="F2884">
        <v>60.92</v>
      </c>
      <c r="G2884">
        <v>-26.811673708864699</v>
      </c>
      <c r="H2884">
        <v>-7.0101398782816897</v>
      </c>
      <c r="I2884">
        <v>-1.73149037902501</v>
      </c>
      <c r="J2884">
        <v>-2.21342459478854</v>
      </c>
      <c r="K2884">
        <v>63.175648443959098</v>
      </c>
      <c r="L2884">
        <v>63.051458377127503</v>
      </c>
      <c r="M2884">
        <v>40.480940949274</v>
      </c>
      <c r="N2884">
        <v>0.57034262359007804</v>
      </c>
      <c r="O2884">
        <v>77.183191070256001</v>
      </c>
      <c r="P2884">
        <v>38.454545454545404</v>
      </c>
      <c r="Q2884">
        <v>-4.8554272997109998E-3</v>
      </c>
    </row>
    <row r="2885" spans="1:17" hidden="1" x14ac:dyDescent="0.3">
      <c r="A2885" t="s">
        <v>5983</v>
      </c>
      <c r="B2885" t="s">
        <v>5984</v>
      </c>
      <c r="C2885" t="str">
        <f>IFERROR(VLOOKUP(Table1[[#This Row],[Ticker]],[1]!Table2[[Symbol]:[Industry]],2,FALSE),"-")</f>
        <v>-</v>
      </c>
      <c r="D2885" t="s">
        <v>405</v>
      </c>
      <c r="E2885">
        <v>114.042345959999</v>
      </c>
      <c r="F2885">
        <v>138.30000000000001</v>
      </c>
      <c r="G2885">
        <v>-9.2716241668059194</v>
      </c>
      <c r="H2885">
        <v>-9.9877494520474102</v>
      </c>
      <c r="I2885">
        <v>-32.693289051487497</v>
      </c>
      <c r="J2885">
        <v>-0.70698199146044705</v>
      </c>
      <c r="K2885">
        <v>149.06977753853801</v>
      </c>
      <c r="L2885">
        <v>151.75632240019399</v>
      </c>
      <c r="M2885">
        <v>45.316656026637602</v>
      </c>
      <c r="N2885">
        <v>1.05296032763217</v>
      </c>
      <c r="O2885">
        <v>56.037599421547299</v>
      </c>
      <c r="P2885">
        <v>39.911295702451199</v>
      </c>
      <c r="Q2885">
        <v>7.0379516294945002E-2</v>
      </c>
    </row>
    <row r="2886" spans="1:17" hidden="1" x14ac:dyDescent="0.3">
      <c r="A2886" t="s">
        <v>5985</v>
      </c>
      <c r="B2886" t="s">
        <v>5986</v>
      </c>
      <c r="C2886" t="str">
        <f>IFERROR(VLOOKUP(Table1[[#This Row],[Ticker]],[1]!Table2[[Symbol]:[Industry]],2,FALSE),"-")</f>
        <v>-</v>
      </c>
      <c r="D2886" t="s">
        <v>410</v>
      </c>
      <c r="E2886">
        <v>113.79644710999899</v>
      </c>
      <c r="M2886">
        <v>50</v>
      </c>
    </row>
    <row r="2887" spans="1:17" hidden="1" x14ac:dyDescent="0.3">
      <c r="A2887" t="s">
        <v>5987</v>
      </c>
      <c r="B2887" t="s">
        <v>3026</v>
      </c>
      <c r="C2887" t="str">
        <f>IFERROR(VLOOKUP(Table1[[#This Row],[Ticker]],[1]!Table2[[Symbol]:[Industry]],2,FALSE),"-")</f>
        <v>-</v>
      </c>
      <c r="D2887" t="s">
        <v>4207</v>
      </c>
      <c r="E2887">
        <v>112.593</v>
      </c>
      <c r="F2887">
        <v>866.1</v>
      </c>
      <c r="G2887">
        <v>1.8810725496176</v>
      </c>
      <c r="H2887">
        <v>3.0083657154640902</v>
      </c>
      <c r="I2887">
        <v>3.3025711761929299</v>
      </c>
      <c r="J2887">
        <v>1.2182642950997</v>
      </c>
      <c r="K2887">
        <v>849.07450771111996</v>
      </c>
      <c r="L2887">
        <v>781.70986942503805</v>
      </c>
      <c r="M2887">
        <v>50.733897520193402</v>
      </c>
      <c r="N2887">
        <v>1.26406360910413</v>
      </c>
      <c r="O2887">
        <v>38.061424777739198</v>
      </c>
      <c r="P2887">
        <v>40.100291167906803</v>
      </c>
      <c r="Q2887">
        <v>6.7705880266109006E-2</v>
      </c>
    </row>
    <row r="2888" spans="1:17" hidden="1" x14ac:dyDescent="0.3">
      <c r="A2888" t="s">
        <v>5988</v>
      </c>
      <c r="B2888" t="s">
        <v>5989</v>
      </c>
      <c r="C2888" t="str">
        <f>IFERROR(VLOOKUP(Table1[[#This Row],[Ticker]],[1]!Table2[[Symbol]:[Industry]],2,FALSE),"-")</f>
        <v>-</v>
      </c>
      <c r="D2888" t="s">
        <v>46</v>
      </c>
      <c r="E2888">
        <v>112.404</v>
      </c>
      <c r="F2888">
        <v>275.5</v>
      </c>
      <c r="G2888">
        <v>1.78381381754863</v>
      </c>
      <c r="H2888">
        <v>-3.5969013739510101</v>
      </c>
      <c r="I2888">
        <v>18.8894595587665</v>
      </c>
      <c r="J2888">
        <v>-5.8614191793205999</v>
      </c>
      <c r="K2888">
        <v>276.431388888139</v>
      </c>
      <c r="M2888">
        <v>49.791857774275897</v>
      </c>
      <c r="N2888">
        <v>0.41344100026048403</v>
      </c>
      <c r="O2888">
        <v>38.439201451905603</v>
      </c>
      <c r="P2888">
        <v>48.118279569892401</v>
      </c>
    </row>
    <row r="2889" spans="1:17" hidden="1" x14ac:dyDescent="0.3">
      <c r="A2889" t="s">
        <v>5990</v>
      </c>
      <c r="B2889" t="s">
        <v>5991</v>
      </c>
      <c r="C2889" t="str">
        <f>IFERROR(VLOOKUP(Table1[[#This Row],[Ticker]],[1]!Table2[[Symbol]:[Industry]],2,FALSE),"-")</f>
        <v>-</v>
      </c>
      <c r="D2889" t="s">
        <v>46</v>
      </c>
      <c r="E2889">
        <v>112.344071967</v>
      </c>
      <c r="F2889">
        <v>5.31</v>
      </c>
      <c r="G2889">
        <v>6.0879351568458304</v>
      </c>
      <c r="H2889">
        <v>5.2933965634057403</v>
      </c>
      <c r="I2889">
        <v>-30.634683860433501</v>
      </c>
      <c r="J2889">
        <v>-2.42069308663224</v>
      </c>
      <c r="K2889">
        <v>5.0664664509591697</v>
      </c>
      <c r="L2889">
        <v>4.8790924964566296</v>
      </c>
      <c r="M2889">
        <v>51.568064130208199</v>
      </c>
      <c r="N2889">
        <v>0.935257475066823</v>
      </c>
      <c r="O2889">
        <v>33.709981167608198</v>
      </c>
      <c r="P2889">
        <v>83.103448275861993</v>
      </c>
      <c r="Q2889">
        <v>2.6511445135442999E-2</v>
      </c>
    </row>
    <row r="2890" spans="1:17" hidden="1" x14ac:dyDescent="0.3">
      <c r="A2890" t="s">
        <v>5992</v>
      </c>
      <c r="B2890" t="s">
        <v>5993</v>
      </c>
      <c r="C2890" t="str">
        <f>IFERROR(VLOOKUP(Table1[[#This Row],[Ticker]],[1]!Table2[[Symbol]:[Industry]],2,FALSE),"-")</f>
        <v>-</v>
      </c>
      <c r="D2890" t="s">
        <v>573</v>
      </c>
      <c r="E2890">
        <v>112.162892</v>
      </c>
      <c r="F2890">
        <v>2776</v>
      </c>
      <c r="G2890">
        <v>22.323406380102799</v>
      </c>
      <c r="H2890">
        <v>-5.3338318314918496</v>
      </c>
      <c r="I2890">
        <v>-12.743658757587401</v>
      </c>
      <c r="J2890">
        <v>-1.9371582230328499</v>
      </c>
      <c r="K2890">
        <v>2816.2981114434601</v>
      </c>
      <c r="L2890">
        <v>2634.9118874032702</v>
      </c>
      <c r="M2890">
        <v>47.8897463780362</v>
      </c>
      <c r="N2890">
        <v>0.58366706506777499</v>
      </c>
      <c r="O2890">
        <v>20.317002881844299</v>
      </c>
      <c r="P2890">
        <v>52.389317377103097</v>
      </c>
      <c r="Q2890">
        <v>0.146268924001137</v>
      </c>
    </row>
    <row r="2891" spans="1:17" hidden="1" x14ac:dyDescent="0.3">
      <c r="A2891" t="s">
        <v>5994</v>
      </c>
      <c r="B2891" t="s">
        <v>5995</v>
      </c>
      <c r="C2891" t="str">
        <f>IFERROR(VLOOKUP(Table1[[#This Row],[Ticker]],[1]!Table2[[Symbol]:[Industry]],2,FALSE),"-")</f>
        <v>-</v>
      </c>
      <c r="D2891" t="s">
        <v>1518</v>
      </c>
      <c r="E2891">
        <v>112.02119999999999</v>
      </c>
      <c r="F2891">
        <v>185</v>
      </c>
      <c r="G2891">
        <v>-0.15018065992166599</v>
      </c>
      <c r="H2891">
        <v>21.730371353321701</v>
      </c>
      <c r="I2891">
        <v>4.1283423391543401</v>
      </c>
      <c r="J2891">
        <v>2.26138783822325</v>
      </c>
      <c r="K2891">
        <v>158.06179360220801</v>
      </c>
      <c r="L2891">
        <v>144.57674826003199</v>
      </c>
      <c r="M2891">
        <v>60.1611854497609</v>
      </c>
      <c r="N2891">
        <v>1.22435236720951</v>
      </c>
      <c r="O2891">
        <v>8.1081081081081106</v>
      </c>
      <c r="P2891">
        <v>76.190476190476105</v>
      </c>
    </row>
    <row r="2892" spans="1:17" hidden="1" x14ac:dyDescent="0.3">
      <c r="A2892" t="s">
        <v>5996</v>
      </c>
      <c r="B2892" t="s">
        <v>5997</v>
      </c>
      <c r="C2892" t="str">
        <f>IFERROR(VLOOKUP(Table1[[#This Row],[Ticker]],[1]!Table2[[Symbol]:[Industry]],2,FALSE),"-")</f>
        <v>-</v>
      </c>
      <c r="D2892" t="s">
        <v>5712</v>
      </c>
      <c r="E2892">
        <v>111.9936132</v>
      </c>
      <c r="F2892">
        <v>111.6</v>
      </c>
      <c r="G2892">
        <v>94.632075580180896</v>
      </c>
      <c r="H2892">
        <v>-2.3982184452209401</v>
      </c>
      <c r="I2892">
        <v>108.468306172789</v>
      </c>
      <c r="J2892">
        <v>-7.1203325918842699</v>
      </c>
      <c r="K2892">
        <v>113.764364153971</v>
      </c>
      <c r="L2892">
        <v>82.0866452674492</v>
      </c>
      <c r="M2892">
        <v>31.638798822964699</v>
      </c>
      <c r="N2892">
        <v>0.37578457177566299</v>
      </c>
      <c r="O2892">
        <v>26.7025089605734</v>
      </c>
      <c r="P2892">
        <v>661.77474402730297</v>
      </c>
    </row>
    <row r="2893" spans="1:17" hidden="1" x14ac:dyDescent="0.3">
      <c r="A2893" t="s">
        <v>5998</v>
      </c>
      <c r="B2893" t="s">
        <v>5999</v>
      </c>
      <c r="C2893" t="str">
        <f>IFERROR(VLOOKUP(Table1[[#This Row],[Ticker]],[1]!Table2[[Symbol]:[Industry]],2,FALSE),"-")</f>
        <v>-</v>
      </c>
      <c r="D2893" t="s">
        <v>1607</v>
      </c>
      <c r="E2893">
        <v>111.99095224</v>
      </c>
      <c r="F2893">
        <v>5.86</v>
      </c>
      <c r="G2893">
        <v>53.059089002999599</v>
      </c>
      <c r="H2893">
        <v>5.5770866817888498</v>
      </c>
      <c r="I2893">
        <v>-16.894691485290501</v>
      </c>
      <c r="J2893">
        <v>8.37249894933435</v>
      </c>
      <c r="K2893">
        <v>5.3280430571074104</v>
      </c>
      <c r="L2893">
        <v>4.8529280528003103</v>
      </c>
      <c r="M2893">
        <v>59.199085828688602</v>
      </c>
      <c r="N2893">
        <v>2.3140789450739798</v>
      </c>
      <c r="O2893">
        <v>16.894197952218398</v>
      </c>
      <c r="P2893">
        <v>102.068965517241</v>
      </c>
      <c r="Q2893">
        <v>6.6598597711996999E-2</v>
      </c>
    </row>
    <row r="2894" spans="1:17" hidden="1" x14ac:dyDescent="0.3">
      <c r="A2894" t="s">
        <v>6000</v>
      </c>
      <c r="B2894" t="s">
        <v>6001</v>
      </c>
      <c r="C2894" t="str">
        <f>IFERROR(VLOOKUP(Table1[[#This Row],[Ticker]],[1]!Table2[[Symbol]:[Industry]],2,FALSE),"-")</f>
        <v>-</v>
      </c>
      <c r="D2894" t="s">
        <v>405</v>
      </c>
      <c r="E2894">
        <v>111.9327</v>
      </c>
      <c r="F2894">
        <v>47.08</v>
      </c>
      <c r="G2894">
        <v>131.78058510978499</v>
      </c>
      <c r="H2894">
        <v>-12.579303584166199</v>
      </c>
      <c r="I2894">
        <v>2.7154104198933</v>
      </c>
      <c r="J2894">
        <v>-1.8169433665447201</v>
      </c>
      <c r="K2894">
        <v>45.775817489359</v>
      </c>
      <c r="L2894">
        <v>39.402874029267601</v>
      </c>
      <c r="M2894">
        <v>59.345740761439401</v>
      </c>
      <c r="N2894">
        <v>1.21875844750855</v>
      </c>
      <c r="O2894">
        <v>15.2293967714528</v>
      </c>
      <c r="P2894">
        <v>178.57988165680399</v>
      </c>
      <c r="Q2894">
        <v>9.9174861621927998E-2</v>
      </c>
    </row>
    <row r="2895" spans="1:17" hidden="1" x14ac:dyDescent="0.3">
      <c r="A2895" t="s">
        <v>6002</v>
      </c>
      <c r="B2895" t="s">
        <v>6003</v>
      </c>
      <c r="C2895" t="str">
        <f>IFERROR(VLOOKUP(Table1[[#This Row],[Ticker]],[1]!Table2[[Symbol]:[Industry]],2,FALSE),"-")</f>
        <v>-</v>
      </c>
      <c r="D2895" t="s">
        <v>627</v>
      </c>
      <c r="E2895">
        <v>111.7294</v>
      </c>
      <c r="F2895">
        <v>214</v>
      </c>
      <c r="G2895">
        <v>-25.675667094561199</v>
      </c>
      <c r="H2895">
        <v>-3.5001066400526502</v>
      </c>
      <c r="I2895">
        <v>-8.5700213533433303</v>
      </c>
      <c r="J2895">
        <v>-4.4515751247397102</v>
      </c>
      <c r="K2895">
        <v>213.39516708705301</v>
      </c>
      <c r="L2895">
        <v>212.13493669479499</v>
      </c>
      <c r="M2895">
        <v>54.028406580521697</v>
      </c>
      <c r="N2895">
        <v>0.85794637017658604</v>
      </c>
      <c r="O2895">
        <v>14.462616822429901</v>
      </c>
      <c r="P2895">
        <v>15.5507559395248</v>
      </c>
      <c r="Q2895">
        <v>-9.8831566673910007E-2</v>
      </c>
    </row>
    <row r="2896" spans="1:17" hidden="1" x14ac:dyDescent="0.3">
      <c r="A2896" t="s">
        <v>6004</v>
      </c>
      <c r="B2896" t="s">
        <v>6005</v>
      </c>
      <c r="C2896" t="str">
        <f>IFERROR(VLOOKUP(Table1[[#This Row],[Ticker]],[1]!Table2[[Symbol]:[Industry]],2,FALSE),"-")</f>
        <v>-</v>
      </c>
      <c r="D2896" t="s">
        <v>627</v>
      </c>
      <c r="E2896">
        <v>111.50064999999999</v>
      </c>
      <c r="F2896">
        <v>189.95</v>
      </c>
      <c r="G2896">
        <v>-3.85328641228271</v>
      </c>
      <c r="H2896">
        <v>9.80540066164526</v>
      </c>
      <c r="I2896">
        <v>-0.56381555164035202</v>
      </c>
      <c r="J2896">
        <v>-1.5922368582734501</v>
      </c>
      <c r="K2896">
        <v>173.46987433831501</v>
      </c>
      <c r="L2896">
        <v>165.94612590158599</v>
      </c>
      <c r="M2896">
        <v>54.744797163841199</v>
      </c>
      <c r="N2896">
        <v>2.27939120070099</v>
      </c>
      <c r="O2896">
        <v>18.452224269544601</v>
      </c>
      <c r="P2896">
        <v>42.284644194756503</v>
      </c>
      <c r="Q2896">
        <v>7.1944002111808E-2</v>
      </c>
    </row>
    <row r="2897" spans="1:17" hidden="1" x14ac:dyDescent="0.3">
      <c r="A2897" t="s">
        <v>6006</v>
      </c>
      <c r="B2897" t="s">
        <v>6007</v>
      </c>
      <c r="C2897" t="str">
        <f>IFERROR(VLOOKUP(Table1[[#This Row],[Ticker]],[1]!Table2[[Symbol]:[Industry]],2,FALSE),"-")</f>
        <v>-</v>
      </c>
      <c r="E2897">
        <v>111.46599999999999</v>
      </c>
      <c r="F2897">
        <v>51.05</v>
      </c>
      <c r="G2897">
        <v>47.684103523808702</v>
      </c>
      <c r="H2897">
        <v>40.085329912910098</v>
      </c>
      <c r="I2897">
        <v>-10.7785198594653</v>
      </c>
      <c r="J2897">
        <v>-1.07194549511008</v>
      </c>
      <c r="K2897">
        <v>43.393576162641899</v>
      </c>
      <c r="L2897">
        <v>41.753123404801997</v>
      </c>
      <c r="M2897">
        <v>59.782995716581098</v>
      </c>
      <c r="N2897">
        <v>2.7094254033995</v>
      </c>
      <c r="O2897">
        <v>18.099902056807</v>
      </c>
      <c r="P2897">
        <v>90.849417764842599</v>
      </c>
      <c r="Q2897">
        <v>0.25058660176812603</v>
      </c>
    </row>
    <row r="2898" spans="1:17" hidden="1" x14ac:dyDescent="0.3">
      <c r="A2898" t="s">
        <v>6008</v>
      </c>
      <c r="B2898" t="s">
        <v>6009</v>
      </c>
      <c r="C2898" t="str">
        <f>IFERROR(VLOOKUP(Table1[[#This Row],[Ticker]],[1]!Table2[[Symbol]:[Industry]],2,FALSE),"-")</f>
        <v>-</v>
      </c>
      <c r="D2898" t="s">
        <v>538</v>
      </c>
      <c r="E2898">
        <v>111.24</v>
      </c>
      <c r="F2898">
        <v>180</v>
      </c>
      <c r="G2898">
        <v>25.240387536217899</v>
      </c>
      <c r="H2898">
        <v>16.8255144005605</v>
      </c>
      <c r="I2898">
        <v>123.260207185162</v>
      </c>
      <c r="J2898">
        <v>-2.4493559634296398</v>
      </c>
      <c r="K2898">
        <v>147.96017654775599</v>
      </c>
      <c r="L2898">
        <v>105.394385328037</v>
      </c>
      <c r="M2898">
        <v>60.146855755290602</v>
      </c>
      <c r="N2898">
        <v>0.65494287133631302</v>
      </c>
      <c r="O2898">
        <v>11.1388888888888</v>
      </c>
      <c r="P2898">
        <v>201.76026823134899</v>
      </c>
    </row>
    <row r="2899" spans="1:17" hidden="1" x14ac:dyDescent="0.3">
      <c r="A2899" t="s">
        <v>6010</v>
      </c>
      <c r="B2899" t="s">
        <v>6011</v>
      </c>
      <c r="C2899" t="str">
        <f>IFERROR(VLOOKUP(Table1[[#This Row],[Ticker]],[1]!Table2[[Symbol]:[Industry]],2,FALSE),"-")</f>
        <v>-</v>
      </c>
      <c r="D2899" t="s">
        <v>706</v>
      </c>
      <c r="E2899">
        <v>111.0885</v>
      </c>
      <c r="F2899">
        <v>23.89</v>
      </c>
      <c r="G2899">
        <v>-49.898125762100896</v>
      </c>
      <c r="H2899">
        <v>-1.55302860225505E-2</v>
      </c>
      <c r="I2899">
        <v>-29.135703852273501</v>
      </c>
      <c r="J2899">
        <v>10.8114625766387</v>
      </c>
      <c r="K2899">
        <v>23.934858945917799</v>
      </c>
      <c r="L2899">
        <v>25.6078286516465</v>
      </c>
      <c r="M2899">
        <v>50.070226212774401</v>
      </c>
      <c r="N2899">
        <v>1.68050302361421</v>
      </c>
      <c r="O2899">
        <v>71.201339472582603</v>
      </c>
      <c r="P2899">
        <v>25.736842105263101</v>
      </c>
      <c r="Q2899">
        <v>-9.5697275518525998E-2</v>
      </c>
    </row>
    <row r="2900" spans="1:17" hidden="1" x14ac:dyDescent="0.3">
      <c r="A2900" t="s">
        <v>6012</v>
      </c>
      <c r="B2900" t="s">
        <v>6013</v>
      </c>
      <c r="C2900" t="str">
        <f>IFERROR(VLOOKUP(Table1[[#This Row],[Ticker]],[1]!Table2[[Symbol]:[Industry]],2,FALSE),"-")</f>
        <v>-</v>
      </c>
      <c r="E2900">
        <v>111.0304</v>
      </c>
      <c r="F2900">
        <v>353.6</v>
      </c>
      <c r="G2900">
        <v>733.42615249506298</v>
      </c>
      <c r="H2900">
        <v>46.114706897939698</v>
      </c>
      <c r="I2900">
        <v>659.76700747149005</v>
      </c>
      <c r="J2900">
        <v>9.2893468811433006</v>
      </c>
      <c r="K2900">
        <v>239.66770516575599</v>
      </c>
      <c r="L2900">
        <v>139.83108705845299</v>
      </c>
      <c r="M2900">
        <v>99.999914968396695</v>
      </c>
      <c r="N2900">
        <v>0.421407543466774</v>
      </c>
      <c r="O2900">
        <v>0</v>
      </c>
      <c r="P2900">
        <v>920.49062049062002</v>
      </c>
    </row>
    <row r="2901" spans="1:17" hidden="1" x14ac:dyDescent="0.3">
      <c r="A2901" t="s">
        <v>6014</v>
      </c>
      <c r="B2901" t="s">
        <v>6015</v>
      </c>
      <c r="C2901" t="str">
        <f>IFERROR(VLOOKUP(Table1[[#This Row],[Ticker]],[1]!Table2[[Symbol]:[Industry]],2,FALSE),"-")</f>
        <v>-</v>
      </c>
      <c r="D2901" t="s">
        <v>741</v>
      </c>
      <c r="E2901">
        <v>110.88097019999999</v>
      </c>
      <c r="F2901">
        <v>78.2</v>
      </c>
      <c r="G2901">
        <v>38.468571761620296</v>
      </c>
      <c r="H2901">
        <v>0.42600076970485701</v>
      </c>
      <c r="I2901">
        <v>13.9877866922695</v>
      </c>
      <c r="J2901">
        <v>0.140332039065824</v>
      </c>
      <c r="K2901">
        <v>75.217605952739405</v>
      </c>
      <c r="L2901">
        <v>65.837299911381606</v>
      </c>
      <c r="M2901">
        <v>46.511713315869002</v>
      </c>
      <c r="N2901">
        <v>0.76721922030169998</v>
      </c>
      <c r="O2901">
        <v>2.8644501278772299</v>
      </c>
      <c r="P2901">
        <v>78.132118451024994</v>
      </c>
      <c r="Q2901">
        <v>1.7417697266181999E-2</v>
      </c>
    </row>
    <row r="2902" spans="1:17" hidden="1" x14ac:dyDescent="0.3">
      <c r="A2902" t="s">
        <v>6016</v>
      </c>
      <c r="B2902" t="s">
        <v>6017</v>
      </c>
      <c r="C2902" t="str">
        <f>IFERROR(VLOOKUP(Table1[[#This Row],[Ticker]],[1]!Table2[[Symbol]:[Industry]],2,FALSE),"-")</f>
        <v>-</v>
      </c>
      <c r="D2902" t="s">
        <v>21</v>
      </c>
      <c r="E2902">
        <v>110.76918125</v>
      </c>
      <c r="F2902">
        <v>8.75</v>
      </c>
      <c r="G2902">
        <v>356.04520011411</v>
      </c>
      <c r="H2902">
        <v>44.287748402501997</v>
      </c>
      <c r="I2902">
        <v>237.03973474421699</v>
      </c>
      <c r="J2902">
        <v>9.0265766723775993</v>
      </c>
      <c r="K2902">
        <v>6.1414221376304798</v>
      </c>
      <c r="L2902">
        <v>3.8013524695189802</v>
      </c>
      <c r="M2902">
        <v>97.963374938169295</v>
      </c>
      <c r="N2902">
        <v>2.4171140343197401</v>
      </c>
      <c r="O2902">
        <v>2.1714285714285499</v>
      </c>
      <c r="P2902">
        <v>446.875</v>
      </c>
      <c r="Q2902">
        <v>0.116043718677749</v>
      </c>
    </row>
    <row r="2903" spans="1:17" hidden="1" x14ac:dyDescent="0.3">
      <c r="A2903" t="s">
        <v>6018</v>
      </c>
      <c r="B2903" t="s">
        <v>6019</v>
      </c>
      <c r="C2903" t="str">
        <f>IFERROR(VLOOKUP(Table1[[#This Row],[Ticker]],[1]!Table2[[Symbol]:[Industry]],2,FALSE),"-")</f>
        <v>-</v>
      </c>
      <c r="D2903" t="s">
        <v>127</v>
      </c>
      <c r="E2903">
        <v>110.40302637000001</v>
      </c>
      <c r="F2903">
        <v>8.19</v>
      </c>
      <c r="G2903">
        <v>-15.5204564515457</v>
      </c>
      <c r="H2903">
        <v>22.0819563677309</v>
      </c>
      <c r="I2903">
        <v>-44.136735844017601</v>
      </c>
      <c r="J2903">
        <v>-7.9759368651208504</v>
      </c>
      <c r="K2903">
        <v>7.9260454802756399</v>
      </c>
      <c r="L2903">
        <v>8.2762884572418702</v>
      </c>
      <c r="M2903">
        <v>47.387593858621301</v>
      </c>
      <c r="N2903">
        <v>2.1989737537794398</v>
      </c>
      <c r="O2903">
        <v>113.675213675213</v>
      </c>
      <c r="P2903">
        <v>41.2068965517241</v>
      </c>
      <c r="Q2903">
        <v>-1.123783501608E-2</v>
      </c>
    </row>
    <row r="2904" spans="1:17" hidden="1" x14ac:dyDescent="0.3">
      <c r="A2904" t="s">
        <v>6020</v>
      </c>
      <c r="B2904" t="s">
        <v>6021</v>
      </c>
      <c r="C2904" t="str">
        <f>IFERROR(VLOOKUP(Table1[[#This Row],[Ticker]],[1]!Table2[[Symbol]:[Industry]],2,FALSE),"-")</f>
        <v>-</v>
      </c>
      <c r="D2904" t="s">
        <v>1401</v>
      </c>
      <c r="E2904">
        <v>110.380458</v>
      </c>
      <c r="F2904">
        <v>122.6</v>
      </c>
      <c r="G2904">
        <v>-0.78192913472044601</v>
      </c>
      <c r="H2904">
        <v>-4.4619363389859696</v>
      </c>
      <c r="I2904">
        <v>-15.658677954194999</v>
      </c>
      <c r="J2904">
        <v>-11.1179306383714</v>
      </c>
      <c r="K2904">
        <v>127.083117593606</v>
      </c>
      <c r="L2904">
        <v>116.77308476012</v>
      </c>
      <c r="M2904">
        <v>39.060822125371097</v>
      </c>
      <c r="N2904">
        <v>2.0673959915712801</v>
      </c>
      <c r="O2904">
        <v>25.367047308319702</v>
      </c>
      <c r="P2904">
        <v>48.336358136721103</v>
      </c>
      <c r="Q2904">
        <v>0.12572401485010701</v>
      </c>
    </row>
    <row r="2905" spans="1:17" hidden="1" x14ac:dyDescent="0.3">
      <c r="A2905" t="s">
        <v>6022</v>
      </c>
      <c r="B2905" t="s">
        <v>6023</v>
      </c>
      <c r="C2905" t="str">
        <f>IFERROR(VLOOKUP(Table1[[#This Row],[Ticker]],[1]!Table2[[Symbol]:[Industry]],2,FALSE),"-")</f>
        <v>-</v>
      </c>
      <c r="D2905" t="s">
        <v>89</v>
      </c>
      <c r="E2905">
        <v>110.378733134999</v>
      </c>
      <c r="F2905">
        <v>20.57</v>
      </c>
      <c r="G2905">
        <v>23.441551689566801</v>
      </c>
      <c r="H2905">
        <v>19.028306456566501</v>
      </c>
      <c r="I2905">
        <v>-33.844880640397697</v>
      </c>
      <c r="J2905">
        <v>-1.02328369462347</v>
      </c>
      <c r="K2905">
        <v>18.369454505593001</v>
      </c>
      <c r="L2905">
        <v>16.8879364291139</v>
      </c>
      <c r="M2905">
        <v>54.4472840287266</v>
      </c>
      <c r="N2905">
        <v>2.2138953700230299</v>
      </c>
      <c r="O2905">
        <v>43.169664560038797</v>
      </c>
      <c r="P2905">
        <v>77.327586206896498</v>
      </c>
      <c r="Q2905">
        <v>-2.9906915860335E-2</v>
      </c>
    </row>
    <row r="2906" spans="1:17" hidden="1" x14ac:dyDescent="0.3">
      <c r="A2906" t="s">
        <v>6024</v>
      </c>
      <c r="B2906" t="s">
        <v>6025</v>
      </c>
      <c r="C2906" t="str">
        <f>IFERROR(VLOOKUP(Table1[[#This Row],[Ticker]],[1]!Table2[[Symbol]:[Industry]],2,FALSE),"-")</f>
        <v>-</v>
      </c>
      <c r="D2906" t="s">
        <v>627</v>
      </c>
      <c r="E2906">
        <v>110.2556</v>
      </c>
      <c r="F2906">
        <v>47.32</v>
      </c>
      <c r="G2906">
        <v>-39.5013176955649</v>
      </c>
      <c r="H2906">
        <v>-4.1471796670864496</v>
      </c>
      <c r="I2906">
        <v>-27.928818714901801</v>
      </c>
      <c r="J2906">
        <v>-5.9017158830752496</v>
      </c>
      <c r="K2906">
        <v>49.584695024265898</v>
      </c>
      <c r="L2906">
        <v>50.348284896640003</v>
      </c>
      <c r="M2906">
        <v>35.9290594073329</v>
      </c>
      <c r="N2906">
        <v>0.72663072157006803</v>
      </c>
      <c r="O2906">
        <v>44.970414201183402</v>
      </c>
      <c r="P2906">
        <v>15.1338199513382</v>
      </c>
      <c r="Q2906">
        <v>-1.3962892057529999E-3</v>
      </c>
    </row>
    <row r="2907" spans="1:17" hidden="1" x14ac:dyDescent="0.3">
      <c r="A2907" t="s">
        <v>6026</v>
      </c>
      <c r="B2907" t="s">
        <v>6027</v>
      </c>
      <c r="C2907" t="str">
        <f>IFERROR(VLOOKUP(Table1[[#This Row],[Ticker]],[1]!Table2[[Symbol]:[Industry]],2,FALSE),"-")</f>
        <v>-</v>
      </c>
      <c r="D2907" t="s">
        <v>405</v>
      </c>
      <c r="E2907">
        <v>110.24724366</v>
      </c>
      <c r="F2907">
        <v>102.42</v>
      </c>
      <c r="G2907">
        <v>33.622757694065697</v>
      </c>
      <c r="H2907">
        <v>26.133443387220002</v>
      </c>
      <c r="I2907">
        <v>17.544321900180901</v>
      </c>
      <c r="J2907">
        <v>6.7563654133742803</v>
      </c>
      <c r="K2907">
        <v>83.228454759205107</v>
      </c>
      <c r="L2907">
        <v>72.144683387735796</v>
      </c>
      <c r="M2907">
        <v>76.761155935324794</v>
      </c>
      <c r="N2907">
        <v>1.2519247511853899</v>
      </c>
      <c r="O2907">
        <v>1.05448154657292</v>
      </c>
      <c r="P2907">
        <v>109.020408163265</v>
      </c>
      <c r="Q2907">
        <v>0.12217621496159201</v>
      </c>
    </row>
    <row r="2908" spans="1:17" hidden="1" x14ac:dyDescent="0.3">
      <c r="A2908" t="s">
        <v>6028</v>
      </c>
      <c r="B2908" t="s">
        <v>6029</v>
      </c>
      <c r="C2908" t="str">
        <f>IFERROR(VLOOKUP(Table1[[#This Row],[Ticker]],[1]!Table2[[Symbol]:[Industry]],2,FALSE),"-")</f>
        <v>-</v>
      </c>
      <c r="D2908" t="s">
        <v>535</v>
      </c>
      <c r="E2908">
        <v>110.13234</v>
      </c>
      <c r="F2908">
        <v>161.75</v>
      </c>
      <c r="G2908">
        <v>115.00984657875701</v>
      </c>
      <c r="H2908">
        <v>9.8047834277337902</v>
      </c>
      <c r="I2908">
        <v>41.854053274079803</v>
      </c>
      <c r="J2908">
        <v>0.61595259406189595</v>
      </c>
      <c r="K2908">
        <v>144.33054392147801</v>
      </c>
      <c r="L2908">
        <v>116.474163118484</v>
      </c>
      <c r="M2908">
        <v>74.2604645383513</v>
      </c>
      <c r="N2908">
        <v>0.45518831062749299</v>
      </c>
      <c r="O2908">
        <v>5.1622874806800603</v>
      </c>
      <c r="P2908">
        <v>177.44425385934801</v>
      </c>
      <c r="Q2908">
        <v>0.13862357421034299</v>
      </c>
    </row>
    <row r="2909" spans="1:17" hidden="1" x14ac:dyDescent="0.3">
      <c r="A2909" t="s">
        <v>6030</v>
      </c>
      <c r="B2909" t="s">
        <v>6031</v>
      </c>
      <c r="C2909" t="str">
        <f>IFERROR(VLOOKUP(Table1[[#This Row],[Ticker]],[1]!Table2[[Symbol]:[Industry]],2,FALSE),"-")</f>
        <v>-</v>
      </c>
      <c r="D2909" t="s">
        <v>118</v>
      </c>
      <c r="E2909">
        <v>110.092125</v>
      </c>
      <c r="F2909">
        <v>7.15</v>
      </c>
      <c r="G2909">
        <v>-73.093799443215403</v>
      </c>
      <c r="H2909">
        <v>-0.85919141113526498</v>
      </c>
      <c r="I2909">
        <v>-51.586874697842397</v>
      </c>
      <c r="J2909">
        <v>-5.2052788284434097</v>
      </c>
      <c r="K2909">
        <v>7.4655983923561697</v>
      </c>
      <c r="L2909">
        <v>9.2946190468716896</v>
      </c>
      <c r="M2909">
        <v>40.6920747315664</v>
      </c>
      <c r="N2909">
        <v>0.78653104489874504</v>
      </c>
      <c r="O2909">
        <v>93.706293706293593</v>
      </c>
      <c r="P2909">
        <v>5.1470588235294104</v>
      </c>
      <c r="Q2909">
        <v>-6.9539897895450994E-2</v>
      </c>
    </row>
    <row r="2910" spans="1:17" hidden="1" x14ac:dyDescent="0.3">
      <c r="A2910" t="s">
        <v>6032</v>
      </c>
      <c r="B2910" t="s">
        <v>6033</v>
      </c>
      <c r="C2910" t="str">
        <f>IFERROR(VLOOKUP(Table1[[#This Row],[Ticker]],[1]!Table2[[Symbol]:[Industry]],2,FALSE),"-")</f>
        <v>-</v>
      </c>
      <c r="D2910" t="s">
        <v>276</v>
      </c>
      <c r="E2910">
        <v>110.06874384</v>
      </c>
      <c r="F2910">
        <v>102.3</v>
      </c>
      <c r="G2910">
        <v>130.37197087672601</v>
      </c>
      <c r="H2910">
        <v>73.765459072619905</v>
      </c>
      <c r="I2910">
        <v>117.49704494921799</v>
      </c>
      <c r="J2910">
        <v>7.1463461356060503</v>
      </c>
      <c r="K2910">
        <v>66.353915825631702</v>
      </c>
      <c r="L2910">
        <v>49.242504128547999</v>
      </c>
      <c r="M2910">
        <v>92.782022766846396</v>
      </c>
      <c r="N2910">
        <v>0.79339673059833005</v>
      </c>
      <c r="O2910">
        <v>0</v>
      </c>
      <c r="P2910">
        <v>181.74056733682099</v>
      </c>
      <c r="Q2910">
        <v>7.3786094673686006E-2</v>
      </c>
    </row>
    <row r="2911" spans="1:17" hidden="1" x14ac:dyDescent="0.3">
      <c r="A2911" t="s">
        <v>6034</v>
      </c>
      <c r="B2911" t="s">
        <v>6035</v>
      </c>
      <c r="C2911" t="str">
        <f>IFERROR(VLOOKUP(Table1[[#This Row],[Ticker]],[1]!Table2[[Symbol]:[Industry]],2,FALSE),"-")</f>
        <v>-</v>
      </c>
      <c r="D2911" t="s">
        <v>46</v>
      </c>
      <c r="E2911">
        <v>110.03421428999999</v>
      </c>
      <c r="F2911">
        <v>0.78</v>
      </c>
      <c r="G2911">
        <v>92.791231860142503</v>
      </c>
      <c r="H2911">
        <v>-9.3284521760900496</v>
      </c>
      <c r="I2911">
        <v>28.857916562399399</v>
      </c>
      <c r="J2911">
        <v>-4.7304820804759196</v>
      </c>
      <c r="K2911">
        <v>0.76113978324286602</v>
      </c>
      <c r="L2911">
        <v>0.63989972304611997</v>
      </c>
      <c r="M2911">
        <v>42.514995650264297</v>
      </c>
      <c r="N2911">
        <v>0.72727361568211901</v>
      </c>
      <c r="O2911">
        <v>21.7948717948717</v>
      </c>
      <c r="P2911">
        <v>160</v>
      </c>
      <c r="Q2911">
        <v>0.103184074535452</v>
      </c>
    </row>
    <row r="2912" spans="1:17" hidden="1" x14ac:dyDescent="0.3">
      <c r="A2912" t="s">
        <v>6036</v>
      </c>
      <c r="B2912" t="s">
        <v>6037</v>
      </c>
      <c r="C2912" t="str">
        <f>IFERROR(VLOOKUP(Table1[[#This Row],[Ticker]],[1]!Table2[[Symbol]:[Industry]],2,FALSE),"-")</f>
        <v>-</v>
      </c>
      <c r="D2912" t="s">
        <v>496</v>
      </c>
      <c r="E2912">
        <v>109.5317391</v>
      </c>
      <c r="F2912">
        <v>39.19</v>
      </c>
      <c r="G2912">
        <v>12.0813505191404</v>
      </c>
      <c r="H2912">
        <v>-3.8997989629799901</v>
      </c>
      <c r="I2912">
        <v>18.241609534977499</v>
      </c>
      <c r="J2912">
        <v>2.5947211715565799</v>
      </c>
      <c r="K2912">
        <v>39.879172507184101</v>
      </c>
      <c r="L2912">
        <v>36.104871961545001</v>
      </c>
      <c r="M2912">
        <v>44.668385617428903</v>
      </c>
      <c r="N2912">
        <v>0.20475354285095501</v>
      </c>
      <c r="O2912">
        <v>33.733095177341099</v>
      </c>
      <c r="P2912">
        <v>48.334595003784898</v>
      </c>
      <c r="Q2912">
        <v>8.1164405788999999E-3</v>
      </c>
    </row>
    <row r="2913" spans="1:17" hidden="1" x14ac:dyDescent="0.3">
      <c r="A2913" t="s">
        <v>6038</v>
      </c>
      <c r="B2913" t="s">
        <v>6039</v>
      </c>
      <c r="C2913" t="str">
        <f>IFERROR(VLOOKUP(Table1[[#This Row],[Ticker]],[1]!Table2[[Symbol]:[Industry]],2,FALSE),"-")</f>
        <v>-</v>
      </c>
      <c r="D2913" t="s">
        <v>138</v>
      </c>
      <c r="E2913">
        <v>109.508</v>
      </c>
      <c r="F2913">
        <v>39.11</v>
      </c>
      <c r="G2913">
        <v>-3.82317374716171</v>
      </c>
      <c r="H2913">
        <v>-5.4503515382445498</v>
      </c>
      <c r="I2913">
        <v>-7.54247549836996</v>
      </c>
      <c r="J2913">
        <v>-4.1358779438435</v>
      </c>
      <c r="K2913">
        <v>40.989439207182002</v>
      </c>
      <c r="L2913">
        <v>39.140576095811099</v>
      </c>
      <c r="M2913">
        <v>38.357806787197397</v>
      </c>
      <c r="N2913">
        <v>0.1758052052198</v>
      </c>
      <c r="O2913">
        <v>74.124264893889006</v>
      </c>
      <c r="P2913">
        <v>39.379900213827497</v>
      </c>
      <c r="Q2913">
        <v>8.3682210411721997E-2</v>
      </c>
    </row>
    <row r="2914" spans="1:17" hidden="1" x14ac:dyDescent="0.3">
      <c r="A2914" t="s">
        <v>6040</v>
      </c>
      <c r="B2914" t="s">
        <v>6041</v>
      </c>
      <c r="C2914" t="str">
        <f>IFERROR(VLOOKUP(Table1[[#This Row],[Ticker]],[1]!Table2[[Symbol]:[Industry]],2,FALSE),"-")</f>
        <v>-</v>
      </c>
      <c r="D2914" t="s">
        <v>1518</v>
      </c>
      <c r="E2914">
        <v>109.41374999999999</v>
      </c>
      <c r="F2914">
        <v>9.7799999999999994</v>
      </c>
      <c r="G2914">
        <v>2586.60075566966</v>
      </c>
      <c r="H2914">
        <v>44.5910145386203</v>
      </c>
      <c r="I2914">
        <v>145.08722814791099</v>
      </c>
      <c r="J2914">
        <v>9.0313840112044801</v>
      </c>
      <c r="K2914">
        <v>6.6803224831085002</v>
      </c>
      <c r="L2914">
        <v>3.8435806191346402</v>
      </c>
      <c r="M2914">
        <v>99.983789460818898</v>
      </c>
      <c r="N2914">
        <v>0.49137842710670299</v>
      </c>
      <c r="O2914">
        <v>0</v>
      </c>
      <c r="P2914">
        <v>2616.6666666666601</v>
      </c>
    </row>
    <row r="2915" spans="1:17" hidden="1" x14ac:dyDescent="0.3">
      <c r="A2915" t="s">
        <v>6042</v>
      </c>
      <c r="B2915" t="s">
        <v>6043</v>
      </c>
      <c r="C2915" t="str">
        <f>IFERROR(VLOOKUP(Table1[[#This Row],[Ticker]],[1]!Table2[[Symbol]:[Industry]],2,FALSE),"-")</f>
        <v>-</v>
      </c>
      <c r="D2915" t="s">
        <v>535</v>
      </c>
      <c r="E2915">
        <v>109.278999</v>
      </c>
      <c r="F2915">
        <v>122</v>
      </c>
      <c r="G2915">
        <v>280.43207016046898</v>
      </c>
      <c r="H2915">
        <v>2.0745299361981302</v>
      </c>
      <c r="I2915">
        <v>95.373068077550897</v>
      </c>
      <c r="J2915">
        <v>-1.67459716244636</v>
      </c>
      <c r="K2915">
        <v>112.482703735914</v>
      </c>
      <c r="L2915">
        <v>75.810902297601103</v>
      </c>
      <c r="M2915">
        <v>39.099900947504501</v>
      </c>
      <c r="N2915">
        <v>1.4566504014252499</v>
      </c>
      <c r="O2915">
        <v>33.114754098360599</v>
      </c>
      <c r="P2915">
        <v>351.18343195266198</v>
      </c>
      <c r="Q2915">
        <v>0.17422469137428601</v>
      </c>
    </row>
    <row r="2916" spans="1:17" hidden="1" x14ac:dyDescent="0.3">
      <c r="A2916" t="s">
        <v>6044</v>
      </c>
      <c r="B2916" t="s">
        <v>6045</v>
      </c>
      <c r="C2916" t="str">
        <f>IFERROR(VLOOKUP(Table1[[#This Row],[Ticker]],[1]!Table2[[Symbol]:[Industry]],2,FALSE),"-")</f>
        <v>-</v>
      </c>
      <c r="D2916" t="s">
        <v>231</v>
      </c>
      <c r="E2916">
        <v>109.26300000000001</v>
      </c>
      <c r="F2916">
        <v>77</v>
      </c>
      <c r="G2916">
        <v>84.598153681003595</v>
      </c>
      <c r="H2916">
        <v>6.0285429426325399</v>
      </c>
      <c r="I2916">
        <v>19.5698552261453</v>
      </c>
      <c r="J2916">
        <v>-2.85765978082437</v>
      </c>
      <c r="K2916">
        <v>71.502525755972101</v>
      </c>
      <c r="L2916">
        <v>62.222477308498597</v>
      </c>
      <c r="M2916">
        <v>50.653776584893002</v>
      </c>
      <c r="N2916">
        <v>0.47198512810333398</v>
      </c>
      <c r="O2916">
        <v>36.233766233766197</v>
      </c>
      <c r="P2916">
        <v>119.061166429587</v>
      </c>
      <c r="Q2916">
        <v>0.156254863546199</v>
      </c>
    </row>
    <row r="2917" spans="1:17" hidden="1" x14ac:dyDescent="0.3">
      <c r="A2917" t="s">
        <v>6046</v>
      </c>
      <c r="B2917" t="s">
        <v>6047</v>
      </c>
      <c r="C2917" t="str">
        <f>IFERROR(VLOOKUP(Table1[[#This Row],[Ticker]],[1]!Table2[[Symbol]:[Industry]],2,FALSE),"-")</f>
        <v>-</v>
      </c>
      <c r="D2917" t="s">
        <v>4430</v>
      </c>
      <c r="E2917">
        <v>108.934325</v>
      </c>
      <c r="F2917">
        <v>82.37</v>
      </c>
      <c r="G2917">
        <v>-23.244487057173998</v>
      </c>
      <c r="H2917">
        <v>6.73175831587373</v>
      </c>
      <c r="I2917">
        <v>-2.3965068665206002</v>
      </c>
      <c r="J2917">
        <v>6.3061116165171898</v>
      </c>
      <c r="K2917">
        <v>71.097461293196304</v>
      </c>
      <c r="L2917">
        <v>67.778541485942299</v>
      </c>
      <c r="M2917">
        <v>75.737920529454001</v>
      </c>
      <c r="N2917">
        <v>1.90960415285645</v>
      </c>
      <c r="O2917">
        <v>40.803690664076697</v>
      </c>
      <c r="P2917">
        <v>48.924245163623198</v>
      </c>
      <c r="Q2917">
        <v>0.18323794175222499</v>
      </c>
    </row>
    <row r="2918" spans="1:17" hidden="1" x14ac:dyDescent="0.3">
      <c r="A2918" t="s">
        <v>6048</v>
      </c>
      <c r="B2918" t="s">
        <v>6049</v>
      </c>
      <c r="C2918" t="str">
        <f>IFERROR(VLOOKUP(Table1[[#This Row],[Ticker]],[1]!Table2[[Symbol]:[Industry]],2,FALSE),"-")</f>
        <v>-</v>
      </c>
      <c r="D2918" t="s">
        <v>138</v>
      </c>
      <c r="E2918">
        <v>108.914428125</v>
      </c>
      <c r="F2918">
        <v>505.55</v>
      </c>
      <c r="G2918">
        <v>158.81980328871299</v>
      </c>
      <c r="H2918">
        <v>-32.766799220647499</v>
      </c>
      <c r="I2918">
        <v>26.5402866205973</v>
      </c>
      <c r="J2918">
        <v>-12.3464552990316</v>
      </c>
      <c r="K2918">
        <v>709.54613668159402</v>
      </c>
      <c r="L2918">
        <v>597.38513379249605</v>
      </c>
      <c r="M2918">
        <v>5.2121251080778697</v>
      </c>
      <c r="N2918">
        <v>2.8879044684129398</v>
      </c>
      <c r="O2918">
        <v>124.151913757294</v>
      </c>
      <c r="P2918">
        <v>194.78134110787099</v>
      </c>
    </row>
    <row r="2919" spans="1:17" hidden="1" x14ac:dyDescent="0.3">
      <c r="A2919" t="s">
        <v>6050</v>
      </c>
      <c r="B2919" t="s">
        <v>6051</v>
      </c>
      <c r="C2919" t="str">
        <f>IFERROR(VLOOKUP(Table1[[#This Row],[Ticker]],[1]!Table2[[Symbol]:[Industry]],2,FALSE),"-")</f>
        <v>-</v>
      </c>
      <c r="D2919" t="s">
        <v>627</v>
      </c>
      <c r="E2919">
        <v>108.5182803</v>
      </c>
      <c r="F2919">
        <v>53.99</v>
      </c>
      <c r="G2919">
        <v>88.428625627847893</v>
      </c>
      <c r="H2919">
        <v>8.9039044369671405</v>
      </c>
      <c r="I2919">
        <v>20.3483767195262</v>
      </c>
      <c r="J2919">
        <v>7.9688708314205297</v>
      </c>
      <c r="K2919">
        <v>50.803630628091199</v>
      </c>
      <c r="L2919">
        <v>43.634512923099301</v>
      </c>
      <c r="M2919">
        <v>72.982996841027997</v>
      </c>
      <c r="N2919">
        <v>0.376845646227561</v>
      </c>
      <c r="O2919">
        <v>27.801444711983599</v>
      </c>
      <c r="P2919">
        <v>134.841235319704</v>
      </c>
      <c r="Q2919">
        <v>0.10141197258226201</v>
      </c>
    </row>
    <row r="2920" spans="1:17" hidden="1" x14ac:dyDescent="0.3">
      <c r="A2920" t="s">
        <v>6052</v>
      </c>
      <c r="B2920" t="s">
        <v>6053</v>
      </c>
      <c r="C2920" t="str">
        <f>IFERROR(VLOOKUP(Table1[[#This Row],[Ticker]],[1]!Table2[[Symbol]:[Industry]],2,FALSE),"-")</f>
        <v>-</v>
      </c>
      <c r="D2920" t="s">
        <v>535</v>
      </c>
      <c r="E2920">
        <v>108.468</v>
      </c>
      <c r="F2920">
        <v>23</v>
      </c>
      <c r="G2920">
        <v>-12.0566754916129</v>
      </c>
      <c r="H2920">
        <v>2.99352924805854</v>
      </c>
      <c r="I2920">
        <v>-33.099154144671203</v>
      </c>
      <c r="J2920">
        <v>-3.1579395351270998</v>
      </c>
      <c r="K2920">
        <v>26.477623767007898</v>
      </c>
      <c r="L2920">
        <v>29.429253289820199</v>
      </c>
      <c r="M2920">
        <v>46.821656672446302</v>
      </c>
      <c r="N2920">
        <v>0.38564628835701897</v>
      </c>
      <c r="O2920">
        <v>82.608695652173907</v>
      </c>
      <c r="P2920">
        <v>27.7777777777777</v>
      </c>
      <c r="Q2920">
        <v>3.7080907629450002E-2</v>
      </c>
    </row>
    <row r="2921" spans="1:17" hidden="1" x14ac:dyDescent="0.3">
      <c r="A2921" t="s">
        <v>6054</v>
      </c>
      <c r="B2921" t="s">
        <v>6055</v>
      </c>
      <c r="C2921" t="str">
        <f>IFERROR(VLOOKUP(Table1[[#This Row],[Ticker]],[1]!Table2[[Symbol]:[Industry]],2,FALSE),"-")</f>
        <v>-</v>
      </c>
      <c r="E2921">
        <v>108.45086625</v>
      </c>
      <c r="F2921">
        <v>91.03</v>
      </c>
      <c r="G2921">
        <v>9.0173586745046492</v>
      </c>
      <c r="H2921">
        <v>-37.807981919021699</v>
      </c>
      <c r="I2921">
        <v>26.123004415722601</v>
      </c>
      <c r="J2921">
        <v>-9.5634539866185708</v>
      </c>
      <c r="K2921">
        <v>123.078471664744</v>
      </c>
      <c r="M2921">
        <v>6.0214894797224296</v>
      </c>
      <c r="O2921">
        <v>98.780621773041801</v>
      </c>
      <c r="P2921">
        <v>46.021815848572302</v>
      </c>
    </row>
    <row r="2922" spans="1:17" hidden="1" x14ac:dyDescent="0.3">
      <c r="A2922" t="s">
        <v>6056</v>
      </c>
      <c r="B2922" t="s">
        <v>6057</v>
      </c>
      <c r="C2922" t="str">
        <f>IFERROR(VLOOKUP(Table1[[#This Row],[Ticker]],[1]!Table2[[Symbol]:[Industry]],2,FALSE),"-")</f>
        <v>-</v>
      </c>
      <c r="D2922" t="s">
        <v>950</v>
      </c>
      <c r="E2922">
        <v>108.41</v>
      </c>
      <c r="F2922">
        <v>293</v>
      </c>
      <c r="G2922">
        <v>-17.112942608411199</v>
      </c>
      <c r="H2922">
        <v>28.330371353321699</v>
      </c>
      <c r="I2922">
        <v>15.5485066740422</v>
      </c>
      <c r="J2922">
        <v>-4.1716981744175703</v>
      </c>
      <c r="K2922">
        <v>255.10256622447</v>
      </c>
      <c r="L2922">
        <v>240.59778120429601</v>
      </c>
      <c r="M2922">
        <v>55.605235281728199</v>
      </c>
      <c r="N2922">
        <v>2.68539543786921</v>
      </c>
      <c r="O2922">
        <v>14.334470989761</v>
      </c>
      <c r="P2922">
        <v>40.124342419894802</v>
      </c>
      <c r="Q2922">
        <v>-3.1544440732419999E-3</v>
      </c>
    </row>
    <row r="2923" spans="1:17" hidden="1" x14ac:dyDescent="0.3">
      <c r="A2923" t="s">
        <v>6058</v>
      </c>
      <c r="B2923" t="s">
        <v>6059</v>
      </c>
      <c r="C2923" t="str">
        <f>IFERROR(VLOOKUP(Table1[[#This Row],[Ticker]],[1]!Table2[[Symbol]:[Industry]],2,FALSE),"-")</f>
        <v>-</v>
      </c>
      <c r="D2923" t="s">
        <v>573</v>
      </c>
      <c r="E2923">
        <v>108.39</v>
      </c>
      <c r="F2923">
        <v>180.65</v>
      </c>
      <c r="G2923">
        <v>382.41635850654501</v>
      </c>
      <c r="H2923">
        <v>17.756421499853701</v>
      </c>
      <c r="I2923">
        <v>68.963198993965804</v>
      </c>
      <c r="J2923">
        <v>12.6583846499068</v>
      </c>
      <c r="K2923">
        <v>148.84244052624999</v>
      </c>
      <c r="L2923">
        <v>108.68796324619299</v>
      </c>
      <c r="M2923">
        <v>67.629787908334094</v>
      </c>
      <c r="N2923">
        <v>0.60452570564345898</v>
      </c>
      <c r="O2923">
        <v>8.8292277885413792</v>
      </c>
      <c r="P2923">
        <v>442.329630741519</v>
      </c>
      <c r="Q2923">
        <v>0.153925904814838</v>
      </c>
    </row>
    <row r="2924" spans="1:17" hidden="1" x14ac:dyDescent="0.3">
      <c r="A2924" t="s">
        <v>6060</v>
      </c>
      <c r="B2924" t="s">
        <v>6061</v>
      </c>
      <c r="C2924" t="str">
        <f>IFERROR(VLOOKUP(Table1[[#This Row],[Ticker]],[1]!Table2[[Symbol]:[Industry]],2,FALSE),"-")</f>
        <v>-</v>
      </c>
      <c r="D2924" t="s">
        <v>549</v>
      </c>
      <c r="E2924">
        <v>108.211284126</v>
      </c>
      <c r="F2924">
        <v>1.59</v>
      </c>
      <c r="G2924">
        <v>17.443332700478599</v>
      </c>
      <c r="H2924">
        <v>13.760905704466699</v>
      </c>
      <c r="I2924">
        <v>-4.4975860664595704</v>
      </c>
      <c r="J2924">
        <v>8.2805724905014308</v>
      </c>
      <c r="K2924">
        <v>1.27970863227892</v>
      </c>
      <c r="L2924">
        <v>2.0763350009422501</v>
      </c>
      <c r="M2924">
        <v>82.621661069042801</v>
      </c>
      <c r="N2924">
        <v>3.07707536393985</v>
      </c>
      <c r="O2924">
        <v>572.50022787348405</v>
      </c>
      <c r="P2924">
        <v>84.386554621848703</v>
      </c>
      <c r="Q2924">
        <v>7.0149056901078005E-2</v>
      </c>
    </row>
    <row r="2925" spans="1:17" hidden="1" x14ac:dyDescent="0.3">
      <c r="A2925" t="s">
        <v>6062</v>
      </c>
      <c r="B2925" t="s">
        <v>6063</v>
      </c>
      <c r="C2925" t="str">
        <f>IFERROR(VLOOKUP(Table1[[#This Row],[Ticker]],[1]!Table2[[Symbol]:[Industry]],2,FALSE),"-")</f>
        <v>-</v>
      </c>
      <c r="D2925" t="s">
        <v>257</v>
      </c>
      <c r="E2925">
        <v>108.03749999999999</v>
      </c>
      <c r="F2925">
        <v>107.5</v>
      </c>
      <c r="G2925">
        <v>26.868395572342699</v>
      </c>
      <c r="H2925">
        <v>-2.9624692933295602</v>
      </c>
      <c r="I2925">
        <v>-6.5246216914259199</v>
      </c>
      <c r="J2925">
        <v>-5.0898026379672201</v>
      </c>
      <c r="K2925">
        <v>110.80991588039601</v>
      </c>
      <c r="L2925">
        <v>108.084539594386</v>
      </c>
      <c r="M2925">
        <v>34.4280039969006</v>
      </c>
      <c r="N2925">
        <v>0.851843370735058</v>
      </c>
      <c r="O2925">
        <v>42.3720930232558</v>
      </c>
      <c r="P2925">
        <v>65.384615384615302</v>
      </c>
    </row>
    <row r="2926" spans="1:17" hidden="1" x14ac:dyDescent="0.3">
      <c r="A2926" t="s">
        <v>6064</v>
      </c>
      <c r="B2926" t="s">
        <v>6065</v>
      </c>
      <c r="C2926" t="str">
        <f>IFERROR(VLOOKUP(Table1[[#This Row],[Ticker]],[1]!Table2[[Symbol]:[Industry]],2,FALSE),"-")</f>
        <v>-</v>
      </c>
      <c r="D2926" t="s">
        <v>231</v>
      </c>
      <c r="E2926">
        <v>107.871175329</v>
      </c>
      <c r="F2926">
        <v>25.23</v>
      </c>
      <c r="G2926">
        <v>-2.6416685727578901</v>
      </c>
      <c r="H2926">
        <v>-1.0443322039905401</v>
      </c>
      <c r="I2926">
        <v>-9.6009862717594103</v>
      </c>
      <c r="J2926">
        <v>-5.2261371118765396</v>
      </c>
      <c r="K2926">
        <v>24.4168977027389</v>
      </c>
      <c r="L2926">
        <v>23.119531747203901</v>
      </c>
      <c r="M2926">
        <v>49.572608927397503</v>
      </c>
      <c r="N2926">
        <v>1.1873671975867</v>
      </c>
      <c r="O2926">
        <v>20.095124851367402</v>
      </c>
      <c r="P2926">
        <v>46.856810244470303</v>
      </c>
      <c r="Q2926">
        <v>0.11078409439643599</v>
      </c>
    </row>
    <row r="2927" spans="1:17" hidden="1" x14ac:dyDescent="0.3">
      <c r="A2927" t="s">
        <v>6066</v>
      </c>
      <c r="B2927" t="s">
        <v>6067</v>
      </c>
      <c r="C2927" t="str">
        <f>IFERROR(VLOOKUP(Table1[[#This Row],[Ticker]],[1]!Table2[[Symbol]:[Industry]],2,FALSE),"-")</f>
        <v>-</v>
      </c>
      <c r="D2927" t="s">
        <v>1401</v>
      </c>
      <c r="E2927">
        <v>107.8446</v>
      </c>
      <c r="F2927">
        <v>218</v>
      </c>
      <c r="G2927">
        <v>-46.009616414389903</v>
      </c>
      <c r="H2927">
        <v>5.04744452405341</v>
      </c>
      <c r="I2927">
        <v>-28.903970673171901</v>
      </c>
      <c r="J2927">
        <v>9.4808183239853907</v>
      </c>
      <c r="M2927">
        <v>57.037876564239497</v>
      </c>
      <c r="O2927">
        <v>18.967889908256801</v>
      </c>
      <c r="P2927">
        <v>23.163841807909598</v>
      </c>
    </row>
    <row r="2928" spans="1:17" hidden="1" x14ac:dyDescent="0.3">
      <c r="A2928" t="s">
        <v>6068</v>
      </c>
      <c r="B2928" t="s">
        <v>6069</v>
      </c>
      <c r="C2928" t="str">
        <f>IFERROR(VLOOKUP(Table1[[#This Row],[Ticker]],[1]!Table2[[Symbol]:[Industry]],2,FALSE),"-")</f>
        <v>-</v>
      </c>
      <c r="D2928" t="s">
        <v>535</v>
      </c>
      <c r="E2928">
        <v>107.66453885999999</v>
      </c>
      <c r="F2928">
        <v>150.84</v>
      </c>
      <c r="G2928">
        <v>137.38089751363799</v>
      </c>
      <c r="H2928">
        <v>-20.386295313344899</v>
      </c>
      <c r="I2928">
        <v>52.797976502459299</v>
      </c>
      <c r="J2928">
        <v>-1.28183039693811</v>
      </c>
      <c r="K2928">
        <v>139.079921429314</v>
      </c>
      <c r="L2928">
        <v>104.62814598376001</v>
      </c>
      <c r="M2928">
        <v>52.2867238967997</v>
      </c>
      <c r="N2928">
        <v>0.302621015348288</v>
      </c>
      <c r="O2928">
        <v>23.322726067356101</v>
      </c>
      <c r="P2928">
        <v>218.563885955649</v>
      </c>
      <c r="Q2928">
        <v>0.10814763110749</v>
      </c>
    </row>
    <row r="2929" spans="1:17" hidden="1" x14ac:dyDescent="0.3">
      <c r="A2929" t="s">
        <v>6070</v>
      </c>
      <c r="B2929" t="s">
        <v>6071</v>
      </c>
      <c r="C2929" t="str">
        <f>IFERROR(VLOOKUP(Table1[[#This Row],[Ticker]],[1]!Table2[[Symbol]:[Industry]],2,FALSE),"-")</f>
        <v>-</v>
      </c>
      <c r="D2929" t="s">
        <v>776</v>
      </c>
      <c r="E2929">
        <v>107.58122547000001</v>
      </c>
      <c r="F2929">
        <v>64.7</v>
      </c>
      <c r="G2929">
        <v>-67.584018191592193</v>
      </c>
      <c r="H2929">
        <v>-9.4480223922362097</v>
      </c>
      <c r="I2929">
        <v>-50.478372450374302</v>
      </c>
      <c r="J2929">
        <v>-7.31745877579925</v>
      </c>
      <c r="M2929">
        <v>25.303788674217699</v>
      </c>
      <c r="O2929">
        <v>68.469860896445098</v>
      </c>
      <c r="P2929">
        <v>2.6984126984127101</v>
      </c>
    </row>
    <row r="2930" spans="1:17" hidden="1" x14ac:dyDescent="0.3">
      <c r="A2930" t="s">
        <v>6072</v>
      </c>
      <c r="B2930" t="s">
        <v>6073</v>
      </c>
      <c r="C2930" t="str">
        <f>IFERROR(VLOOKUP(Table1[[#This Row],[Ticker]],[1]!Table2[[Symbol]:[Industry]],2,FALSE),"-")</f>
        <v>-</v>
      </c>
      <c r="D2930" t="s">
        <v>54</v>
      </c>
      <c r="E2930">
        <v>107.4225825</v>
      </c>
      <c r="F2930">
        <v>142.65</v>
      </c>
      <c r="G2930">
        <v>1.1267495534584</v>
      </c>
      <c r="H2930">
        <v>31.1630588843698</v>
      </c>
      <c r="I2930">
        <v>27.998232767933001</v>
      </c>
      <c r="J2930">
        <v>27.199305698777199</v>
      </c>
      <c r="K2930">
        <v>108.167165747387</v>
      </c>
      <c r="L2930">
        <v>100.282498428965</v>
      </c>
      <c r="M2930">
        <v>73.785456785748494</v>
      </c>
      <c r="N2930">
        <v>3.1584827390897598</v>
      </c>
      <c r="O2930">
        <v>8.6575534525061393</v>
      </c>
      <c r="P2930">
        <v>73.751522533495702</v>
      </c>
      <c r="Q2930">
        <v>4.8337110270208997E-2</v>
      </c>
    </row>
    <row r="2931" spans="1:17" hidden="1" x14ac:dyDescent="0.3">
      <c r="A2931" t="s">
        <v>6074</v>
      </c>
      <c r="B2931" t="s">
        <v>6075</v>
      </c>
      <c r="C2931" t="str">
        <f>IFERROR(VLOOKUP(Table1[[#This Row],[Ticker]],[1]!Table2[[Symbol]:[Industry]],2,FALSE),"-")</f>
        <v>-</v>
      </c>
      <c r="D2931" t="s">
        <v>54</v>
      </c>
      <c r="E2931">
        <v>107.24</v>
      </c>
      <c r="F2931">
        <v>134.05000000000001</v>
      </c>
      <c r="G2931">
        <v>-12.8893375704268</v>
      </c>
      <c r="H2931">
        <v>-16.308029653917799</v>
      </c>
      <c r="I2931">
        <v>-17.312744742046998</v>
      </c>
      <c r="J2931">
        <v>-1.4731125264740299</v>
      </c>
      <c r="K2931">
        <v>143.37112230735801</v>
      </c>
      <c r="L2931">
        <v>135.74817769965301</v>
      </c>
      <c r="M2931">
        <v>35.1208492282924</v>
      </c>
      <c r="N2931">
        <v>0.41327429389146803</v>
      </c>
      <c r="O2931">
        <v>37.262215591197297</v>
      </c>
      <c r="P2931">
        <v>21.863636363636299</v>
      </c>
      <c r="Q2931">
        <v>-0.10221479530851101</v>
      </c>
    </row>
    <row r="2932" spans="1:17" hidden="1" x14ac:dyDescent="0.3">
      <c r="A2932" t="s">
        <v>6076</v>
      </c>
      <c r="B2932" t="s">
        <v>6077</v>
      </c>
      <c r="C2932" t="str">
        <f>IFERROR(VLOOKUP(Table1[[#This Row],[Ticker]],[1]!Table2[[Symbol]:[Industry]],2,FALSE),"-")</f>
        <v>-</v>
      </c>
      <c r="D2932" t="s">
        <v>443</v>
      </c>
      <c r="E2932">
        <v>106.47</v>
      </c>
      <c r="F2932">
        <v>177.45</v>
      </c>
      <c r="G2932">
        <v>3.6064053871804602</v>
      </c>
      <c r="H2932">
        <v>9.7743965105544106</v>
      </c>
      <c r="I2932">
        <v>-0.65013867350388299</v>
      </c>
      <c r="J2932">
        <v>1.5785874925015499</v>
      </c>
      <c r="K2932">
        <v>172.13327525666401</v>
      </c>
      <c r="L2932">
        <v>161.27377980600801</v>
      </c>
      <c r="M2932">
        <v>59.940300790782203</v>
      </c>
      <c r="N2932">
        <v>9.1515534532176604E-2</v>
      </c>
      <c r="O2932">
        <v>31.2764158918005</v>
      </c>
      <c r="P2932">
        <v>34.994294408520297</v>
      </c>
      <c r="Q2932">
        <v>-4.2660845532368999E-2</v>
      </c>
    </row>
    <row r="2933" spans="1:17" hidden="1" x14ac:dyDescent="0.3">
      <c r="A2933" t="s">
        <v>6078</v>
      </c>
      <c r="B2933" t="s">
        <v>6079</v>
      </c>
      <c r="C2933" t="str">
        <f>IFERROR(VLOOKUP(Table1[[#This Row],[Ticker]],[1]!Table2[[Symbol]:[Industry]],2,FALSE),"-")</f>
        <v>-</v>
      </c>
      <c r="D2933" t="s">
        <v>741</v>
      </c>
      <c r="E2933">
        <v>105.953940543</v>
      </c>
      <c r="F2933">
        <v>84.28</v>
      </c>
      <c r="G2933">
        <v>-17.991442911893898</v>
      </c>
      <c r="H2933">
        <v>-2.7158999326442399</v>
      </c>
      <c r="I2933">
        <v>3.9167282263976402</v>
      </c>
      <c r="J2933">
        <v>-3.07194549511008</v>
      </c>
      <c r="K2933">
        <v>86.274569219825807</v>
      </c>
      <c r="L2933">
        <v>82.202590421972303</v>
      </c>
      <c r="M2933">
        <v>58.050219930369003</v>
      </c>
      <c r="N2933">
        <v>1.13214741393705</v>
      </c>
      <c r="O2933">
        <v>14.807783578547699</v>
      </c>
      <c r="P2933">
        <v>23.922952506984199</v>
      </c>
    </row>
    <row r="2934" spans="1:17" hidden="1" x14ac:dyDescent="0.3">
      <c r="A2934" t="s">
        <v>6080</v>
      </c>
      <c r="B2934" t="s">
        <v>6081</v>
      </c>
      <c r="C2934" t="str">
        <f>IFERROR(VLOOKUP(Table1[[#This Row],[Ticker]],[1]!Table2[[Symbol]:[Industry]],2,FALSE),"-")</f>
        <v>-</v>
      </c>
      <c r="D2934" t="s">
        <v>535</v>
      </c>
      <c r="E2934">
        <v>105.804</v>
      </c>
      <c r="F2934">
        <v>440.85</v>
      </c>
      <c r="G2934">
        <v>495.25323793916903</v>
      </c>
      <c r="H2934">
        <v>12.1654644418195</v>
      </c>
      <c r="I2934">
        <v>44.824273040566901</v>
      </c>
      <c r="J2934">
        <v>-4.9699964696228198</v>
      </c>
      <c r="K2934">
        <v>357.41327043538899</v>
      </c>
      <c r="L2934">
        <v>251.61184333019699</v>
      </c>
      <c r="M2934">
        <v>55.093723731003301</v>
      </c>
      <c r="N2934">
        <v>2.4792620689153</v>
      </c>
      <c r="O2934">
        <v>8.9599637064761097</v>
      </c>
      <c r="P2934">
        <v>525.31914893617</v>
      </c>
      <c r="Q2934">
        <v>0.17290697812894801</v>
      </c>
    </row>
    <row r="2935" spans="1:17" hidden="1" x14ac:dyDescent="0.3">
      <c r="A2935" t="s">
        <v>6082</v>
      </c>
      <c r="B2935" t="s">
        <v>6083</v>
      </c>
      <c r="C2935" t="str">
        <f>IFERROR(VLOOKUP(Table1[[#This Row],[Ticker]],[1]!Table2[[Symbol]:[Industry]],2,FALSE),"-")</f>
        <v>-</v>
      </c>
      <c r="D2935" t="s">
        <v>156</v>
      </c>
      <c r="E2935">
        <v>105.780936</v>
      </c>
      <c r="F2935">
        <v>86.7</v>
      </c>
      <c r="G2935">
        <v>-10.644423393694501</v>
      </c>
      <c r="H2935">
        <v>5.3412250925672398</v>
      </c>
      <c r="I2935">
        <v>-28.416140438619902</v>
      </c>
      <c r="J2935">
        <v>7.4727808066255497</v>
      </c>
      <c r="K2935">
        <v>77.2695059497225</v>
      </c>
      <c r="L2935">
        <v>76.759874344103295</v>
      </c>
      <c r="M2935">
        <v>80.609509539128993</v>
      </c>
      <c r="N2935">
        <v>0.96684994394918</v>
      </c>
      <c r="O2935">
        <v>36.101499423298698</v>
      </c>
      <c r="P2935">
        <v>46.329113924050603</v>
      </c>
    </row>
    <row r="2936" spans="1:17" hidden="1" x14ac:dyDescent="0.3">
      <c r="A2936" t="s">
        <v>6084</v>
      </c>
      <c r="B2936" t="s">
        <v>6085</v>
      </c>
      <c r="C2936" t="str">
        <f>IFERROR(VLOOKUP(Table1[[#This Row],[Ticker]],[1]!Table2[[Symbol]:[Industry]],2,FALSE),"-")</f>
        <v>-</v>
      </c>
      <c r="D2936" t="s">
        <v>124</v>
      </c>
      <c r="E2936">
        <v>105.64812993</v>
      </c>
      <c r="F2936">
        <v>2</v>
      </c>
      <c r="K2936">
        <v>2.1140989605141698</v>
      </c>
      <c r="L2936">
        <v>3.1857726977597598</v>
      </c>
      <c r="M2936">
        <v>71.039956020089093</v>
      </c>
      <c r="Q2936">
        <v>-6.9211309357390005E-2</v>
      </c>
    </row>
    <row r="2937" spans="1:17" hidden="1" x14ac:dyDescent="0.3">
      <c r="A2937" t="s">
        <v>6086</v>
      </c>
      <c r="B2937" t="s">
        <v>6087</v>
      </c>
      <c r="C2937" t="str">
        <f>IFERROR(VLOOKUP(Table1[[#This Row],[Ticker]],[1]!Table2[[Symbol]:[Industry]],2,FALSE),"-")</f>
        <v>-</v>
      </c>
      <c r="D2937" t="s">
        <v>474</v>
      </c>
      <c r="E2937">
        <v>105.56910000000001</v>
      </c>
      <c r="F2937">
        <v>45</v>
      </c>
      <c r="G2937">
        <v>64.318538247060104</v>
      </c>
      <c r="H2937">
        <v>16.4952169590224</v>
      </c>
      <c r="I2937">
        <v>19.587599250844999</v>
      </c>
      <c r="J2937">
        <v>-4.2352766765174303</v>
      </c>
      <c r="K2937">
        <v>37.442162273662703</v>
      </c>
      <c r="L2937">
        <v>30.598071790964799</v>
      </c>
      <c r="M2937">
        <v>58.192999986577199</v>
      </c>
      <c r="N2937">
        <v>0.42955922493864501</v>
      </c>
      <c r="O2937">
        <v>8.4222222222222207</v>
      </c>
      <c r="P2937">
        <v>107.852193995381</v>
      </c>
      <c r="Q2937">
        <v>8.7121376258345998E-2</v>
      </c>
    </row>
    <row r="2938" spans="1:17" hidden="1" x14ac:dyDescent="0.3">
      <c r="A2938" t="s">
        <v>6088</v>
      </c>
      <c r="B2938" t="s">
        <v>6089</v>
      </c>
      <c r="C2938" t="str">
        <f>IFERROR(VLOOKUP(Table1[[#This Row],[Ticker]],[1]!Table2[[Symbol]:[Industry]],2,FALSE),"-")</f>
        <v>-</v>
      </c>
      <c r="D2938" t="s">
        <v>21</v>
      </c>
      <c r="E2938">
        <v>105.560175</v>
      </c>
      <c r="F2938">
        <v>140.69999999999999</v>
      </c>
      <c r="G2938">
        <v>-30.455291527973699</v>
      </c>
      <c r="H2938">
        <v>-24.718608238514999</v>
      </c>
      <c r="I2938">
        <v>-48.418980852112597</v>
      </c>
      <c r="J2938">
        <v>-5.4744612183805197</v>
      </c>
      <c r="K2938">
        <v>195.93008497823601</v>
      </c>
      <c r="L2938">
        <v>227.43665783703</v>
      </c>
      <c r="M2938">
        <v>31.638068514878199</v>
      </c>
      <c r="N2938">
        <v>1.5901321585903001</v>
      </c>
      <c r="O2938">
        <v>263.18407960198999</v>
      </c>
      <c r="P2938">
        <v>4.2222222222222099</v>
      </c>
      <c r="Q2938">
        <v>0.15649064211393501</v>
      </c>
    </row>
    <row r="2939" spans="1:17" hidden="1" x14ac:dyDescent="0.3">
      <c r="A2939" t="s">
        <v>6090</v>
      </c>
      <c r="B2939" t="s">
        <v>6091</v>
      </c>
      <c r="C2939" t="str">
        <f>IFERROR(VLOOKUP(Table1[[#This Row],[Ticker]],[1]!Table2[[Symbol]:[Industry]],2,FALSE),"-")</f>
        <v>-</v>
      </c>
      <c r="D2939" t="s">
        <v>627</v>
      </c>
      <c r="E2939">
        <v>105.5466</v>
      </c>
      <c r="F2939">
        <v>61.4</v>
      </c>
      <c r="G2939">
        <v>-52.097657028746298</v>
      </c>
      <c r="H2939">
        <v>-13.983914360964</v>
      </c>
      <c r="I2939">
        <v>-34.9920112875283</v>
      </c>
      <c r="J2939">
        <v>-12.786231209395799</v>
      </c>
      <c r="M2939">
        <v>26.928786143625501</v>
      </c>
      <c r="O2939">
        <v>35.830618892508099</v>
      </c>
      <c r="P2939">
        <v>2.24812656119899</v>
      </c>
    </row>
    <row r="2940" spans="1:17" hidden="1" x14ac:dyDescent="0.3">
      <c r="A2940" t="s">
        <v>6092</v>
      </c>
      <c r="B2940" t="s">
        <v>6093</v>
      </c>
      <c r="C2940" t="str">
        <f>IFERROR(VLOOKUP(Table1[[#This Row],[Ticker]],[1]!Table2[[Symbol]:[Industry]],2,FALSE),"-")</f>
        <v>-</v>
      </c>
      <c r="D2940" t="s">
        <v>443</v>
      </c>
      <c r="E2940">
        <v>105.4188</v>
      </c>
      <c r="F2940">
        <v>195.22</v>
      </c>
      <c r="G2940">
        <v>-22.9786921270058</v>
      </c>
      <c r="H2940">
        <v>-7.7151732011337302</v>
      </c>
      <c r="I2940">
        <v>-21.0271359880639</v>
      </c>
      <c r="J2940">
        <v>-0.26442979341588202</v>
      </c>
      <c r="K2940">
        <v>193.15866613845299</v>
      </c>
      <c r="L2940">
        <v>189.94694685715601</v>
      </c>
      <c r="M2940">
        <v>70.146814753993795</v>
      </c>
      <c r="N2940">
        <v>0.73218564705439304</v>
      </c>
      <c r="O2940">
        <v>20.069664993340801</v>
      </c>
      <c r="P2940">
        <v>26.7662337662337</v>
      </c>
      <c r="Q2940">
        <v>3.729384833702E-2</v>
      </c>
    </row>
    <row r="2941" spans="1:17" hidden="1" x14ac:dyDescent="0.3">
      <c r="A2941" t="s">
        <v>6094</v>
      </c>
      <c r="B2941" t="s">
        <v>6095</v>
      </c>
      <c r="C2941" t="str">
        <f>IFERROR(VLOOKUP(Table1[[#This Row],[Ticker]],[1]!Table2[[Symbol]:[Industry]],2,FALSE),"-")</f>
        <v>-</v>
      </c>
      <c r="D2941" t="s">
        <v>138</v>
      </c>
      <c r="E2941">
        <v>105.34128</v>
      </c>
      <c r="F2941">
        <v>5.62</v>
      </c>
      <c r="G2941">
        <v>61.233383315992597</v>
      </c>
      <c r="H2941">
        <v>15.5325691555195</v>
      </c>
      <c r="I2941">
        <v>24.489030854930999</v>
      </c>
      <c r="J2941">
        <v>8.7641200786604099</v>
      </c>
      <c r="K2941">
        <v>4.6866777803159696</v>
      </c>
      <c r="L2941">
        <v>4.0678704824041496</v>
      </c>
      <c r="M2941">
        <v>72.392600107282803</v>
      </c>
      <c r="N2941">
        <v>0.72850209226659401</v>
      </c>
      <c r="O2941">
        <v>9.1311518097387303</v>
      </c>
      <c r="P2941">
        <v>99.497835497835496</v>
      </c>
      <c r="Q2941">
        <v>0.138740309008521</v>
      </c>
    </row>
    <row r="2942" spans="1:17" hidden="1" x14ac:dyDescent="0.3">
      <c r="A2942" t="s">
        <v>6096</v>
      </c>
      <c r="B2942" t="s">
        <v>6097</v>
      </c>
      <c r="C2942" t="str">
        <f>IFERROR(VLOOKUP(Table1[[#This Row],[Ticker]],[1]!Table2[[Symbol]:[Industry]],2,FALSE),"-")</f>
        <v>-</v>
      </c>
      <c r="D2942" t="s">
        <v>5125</v>
      </c>
      <c r="E2942">
        <v>105.34120679999999</v>
      </c>
      <c r="F2942">
        <v>38.81</v>
      </c>
      <c r="G2942">
        <v>-1.12903392058834</v>
      </c>
      <c r="H2942">
        <v>2.40951573834844</v>
      </c>
      <c r="I2942">
        <v>-12.5462937163256</v>
      </c>
      <c r="J2942">
        <v>-3.0499124455357101</v>
      </c>
      <c r="K2942">
        <v>38.336402973032001</v>
      </c>
      <c r="L2942">
        <v>36.593214449681597</v>
      </c>
      <c r="M2942">
        <v>44.678906822665297</v>
      </c>
      <c r="N2942">
        <v>2.5404627749819801</v>
      </c>
      <c r="O2942">
        <v>31.151765009018199</v>
      </c>
      <c r="P2942">
        <v>47.847619047618998</v>
      </c>
      <c r="Q2942">
        <v>7.8821307341969994E-3</v>
      </c>
    </row>
    <row r="2943" spans="1:17" hidden="1" x14ac:dyDescent="0.3">
      <c r="A2943" t="s">
        <v>6098</v>
      </c>
      <c r="B2943" t="s">
        <v>6099</v>
      </c>
      <c r="C2943" t="str">
        <f>IFERROR(VLOOKUP(Table1[[#This Row],[Ticker]],[1]!Table2[[Symbol]:[Industry]],2,FALSE),"-")</f>
        <v>-</v>
      </c>
      <c r="D2943" t="s">
        <v>357</v>
      </c>
      <c r="E2943">
        <v>105.3</v>
      </c>
      <c r="F2943">
        <v>195</v>
      </c>
      <c r="G2943">
        <v>32.5018255598983</v>
      </c>
      <c r="H2943">
        <v>0.87757947514911405</v>
      </c>
      <c r="I2943">
        <v>59.606106425633499</v>
      </c>
      <c r="J2943">
        <v>2.0490897751258799</v>
      </c>
      <c r="K2943">
        <v>191.32093580706501</v>
      </c>
      <c r="M2943">
        <v>41.489335687692403</v>
      </c>
      <c r="N2943">
        <v>0.43832784131291502</v>
      </c>
      <c r="O2943">
        <v>20.538461538461501</v>
      </c>
      <c r="P2943">
        <v>72.872340425531902</v>
      </c>
    </row>
    <row r="2944" spans="1:17" hidden="1" x14ac:dyDescent="0.3">
      <c r="A2944" t="s">
        <v>6100</v>
      </c>
      <c r="B2944" t="s">
        <v>6101</v>
      </c>
      <c r="C2944" t="str">
        <f>IFERROR(VLOOKUP(Table1[[#This Row],[Ticker]],[1]!Table2[[Symbol]:[Industry]],2,FALSE),"-")</f>
        <v>-</v>
      </c>
      <c r="D2944" t="s">
        <v>410</v>
      </c>
      <c r="E2944">
        <v>105.2944325</v>
      </c>
      <c r="F2944">
        <v>29</v>
      </c>
      <c r="G2944">
        <v>64.564961486221094</v>
      </c>
      <c r="H2944">
        <v>-8.8032623769647405</v>
      </c>
      <c r="I2944">
        <v>35.074446331762303</v>
      </c>
      <c r="J2944">
        <v>2.6423402191756198</v>
      </c>
      <c r="K2944">
        <v>29.4467114236244</v>
      </c>
      <c r="L2944">
        <v>24.749978133897802</v>
      </c>
      <c r="M2944">
        <v>48.418060402657098</v>
      </c>
      <c r="N2944">
        <v>0.53143023299654102</v>
      </c>
      <c r="O2944">
        <v>25.8965517241379</v>
      </c>
      <c r="P2944">
        <v>114.814814814814</v>
      </c>
      <c r="Q2944">
        <v>9.2124446925218997E-2</v>
      </c>
    </row>
    <row r="2945" spans="1:17" hidden="1" x14ac:dyDescent="0.3">
      <c r="A2945" t="s">
        <v>6102</v>
      </c>
      <c r="B2945" t="s">
        <v>6103</v>
      </c>
      <c r="C2945" t="str">
        <f>IFERROR(VLOOKUP(Table1[[#This Row],[Ticker]],[1]!Table2[[Symbol]:[Industry]],2,FALSE),"-")</f>
        <v>-</v>
      </c>
      <c r="D2945" t="s">
        <v>257</v>
      </c>
      <c r="E2945">
        <v>105.11676192</v>
      </c>
      <c r="F2945">
        <v>107.4</v>
      </c>
      <c r="G2945">
        <v>-16.113656355090399</v>
      </c>
      <c r="H2945">
        <v>17.076844382367302</v>
      </c>
      <c r="I2945">
        <v>-16.203508499025499</v>
      </c>
      <c r="J2945">
        <v>-1.8909110123514601</v>
      </c>
      <c r="K2945">
        <v>103.17134939092</v>
      </c>
      <c r="L2945">
        <v>96.048212930453701</v>
      </c>
      <c r="M2945">
        <v>44.299674291592297</v>
      </c>
      <c r="N2945">
        <v>2.2602506320765001</v>
      </c>
      <c r="O2945">
        <v>22.8584729981377</v>
      </c>
      <c r="P2945">
        <v>53.428571428571402</v>
      </c>
    </row>
    <row r="2946" spans="1:17" hidden="1" x14ac:dyDescent="0.3">
      <c r="A2946" t="s">
        <v>6104</v>
      </c>
      <c r="B2946" t="s">
        <v>6105</v>
      </c>
      <c r="C2946" t="str">
        <f>IFERROR(VLOOKUP(Table1[[#This Row],[Ticker]],[1]!Table2[[Symbol]:[Industry]],2,FALSE),"-")</f>
        <v>-</v>
      </c>
      <c r="D2946" t="s">
        <v>138</v>
      </c>
      <c r="E2946">
        <v>105.0330834</v>
      </c>
      <c r="F2946">
        <v>14.49</v>
      </c>
      <c r="G2946">
        <v>-50.4067576160217</v>
      </c>
      <c r="H2946">
        <v>1.16896784454978</v>
      </c>
      <c r="I2946">
        <v>-30.160265255782299</v>
      </c>
      <c r="J2946">
        <v>-8.3675429793868101</v>
      </c>
      <c r="K2946">
        <v>15.023812068070299</v>
      </c>
      <c r="L2946">
        <v>15.918024254203599</v>
      </c>
      <c r="M2946">
        <v>47.365635598293998</v>
      </c>
      <c r="N2946">
        <v>0.39072797997686198</v>
      </c>
      <c r="O2946">
        <v>59.7653554175293</v>
      </c>
      <c r="P2946">
        <v>14.545454545454501</v>
      </c>
      <c r="Q2946">
        <v>-4.8461833375686998E-2</v>
      </c>
    </row>
    <row r="2947" spans="1:17" hidden="1" x14ac:dyDescent="0.3">
      <c r="A2947" t="s">
        <v>6106</v>
      </c>
      <c r="B2947" t="s">
        <v>6107</v>
      </c>
      <c r="C2947" t="str">
        <f>IFERROR(VLOOKUP(Table1[[#This Row],[Ticker]],[1]!Table2[[Symbol]:[Industry]],2,FALSE),"-")</f>
        <v>-</v>
      </c>
      <c r="D2947" t="s">
        <v>77</v>
      </c>
      <c r="E2947">
        <v>104.657853</v>
      </c>
      <c r="F2947">
        <v>51.4</v>
      </c>
      <c r="G2947">
        <v>1.3246820500344501</v>
      </c>
      <c r="H2947">
        <v>-8.2750008646368407</v>
      </c>
      <c r="I2947">
        <v>-48.589570202557503</v>
      </c>
      <c r="J2947">
        <v>-0.24873084188925701</v>
      </c>
      <c r="K2947">
        <v>50.693338822398601</v>
      </c>
      <c r="L2947">
        <v>50.617486713374703</v>
      </c>
      <c r="M2947">
        <v>60.3532420228604</v>
      </c>
      <c r="N2947">
        <v>0.69599836757942202</v>
      </c>
      <c r="O2947">
        <v>117.898832684824</v>
      </c>
      <c r="P2947">
        <v>41.558799228862497</v>
      </c>
      <c r="Q2947">
        <v>4.4403431001163E-2</v>
      </c>
    </row>
    <row r="2948" spans="1:17" hidden="1" x14ac:dyDescent="0.3">
      <c r="A2948" t="s">
        <v>6108</v>
      </c>
      <c r="B2948" t="s">
        <v>6109</v>
      </c>
      <c r="C2948" t="str">
        <f>IFERROR(VLOOKUP(Table1[[#This Row],[Ticker]],[1]!Table2[[Symbol]:[Industry]],2,FALSE),"-")</f>
        <v>-</v>
      </c>
      <c r="D2948" t="s">
        <v>410</v>
      </c>
      <c r="E2948">
        <v>104.50568</v>
      </c>
      <c r="F2948">
        <v>10.52</v>
      </c>
      <c r="G2948">
        <v>82.030863196547998</v>
      </c>
      <c r="H2948">
        <v>-6.2731099347548804</v>
      </c>
      <c r="I2948">
        <v>44.760874174502398</v>
      </c>
      <c r="J2948">
        <v>6.11950251266446</v>
      </c>
      <c r="K2948">
        <v>10.657864064864899</v>
      </c>
      <c r="L2948">
        <v>9.1133767481722501</v>
      </c>
      <c r="M2948">
        <v>47.243500962815901</v>
      </c>
      <c r="N2948">
        <v>1.2232635053082399</v>
      </c>
      <c r="O2948">
        <v>19.771863117870701</v>
      </c>
      <c r="P2948">
        <v>126.23655913978401</v>
      </c>
      <c r="Q2948">
        <v>7.4543991212826996E-2</v>
      </c>
    </row>
    <row r="2949" spans="1:17" hidden="1" x14ac:dyDescent="0.3">
      <c r="A2949" t="s">
        <v>6110</v>
      </c>
      <c r="B2949" t="s">
        <v>6111</v>
      </c>
      <c r="C2949" t="str">
        <f>IFERROR(VLOOKUP(Table1[[#This Row],[Ticker]],[1]!Table2[[Symbol]:[Industry]],2,FALSE),"-")</f>
        <v>-</v>
      </c>
      <c r="E2949">
        <v>104.41256</v>
      </c>
      <c r="F2949">
        <v>112</v>
      </c>
      <c r="G2949">
        <v>9.9340890029996807</v>
      </c>
      <c r="H2949">
        <v>15.887552925137401</v>
      </c>
      <c r="I2949">
        <v>3.7064014108843</v>
      </c>
      <c r="J2949">
        <v>6.1587480612106198</v>
      </c>
      <c r="K2949">
        <v>105.36773541461601</v>
      </c>
      <c r="L2949">
        <v>97.408579665215996</v>
      </c>
      <c r="M2949">
        <v>62.458055312938697</v>
      </c>
      <c r="N2949">
        <v>1.7173836901683399</v>
      </c>
      <c r="O2949">
        <v>15.312499999999901</v>
      </c>
      <c r="P2949">
        <v>105.42920029347</v>
      </c>
      <c r="Q2949">
        <v>4.7237874890589997E-2</v>
      </c>
    </row>
    <row r="2950" spans="1:17" hidden="1" x14ac:dyDescent="0.3">
      <c r="A2950" t="s">
        <v>6112</v>
      </c>
      <c r="B2950" t="s">
        <v>6113</v>
      </c>
      <c r="C2950" t="str">
        <f>IFERROR(VLOOKUP(Table1[[#This Row],[Ticker]],[1]!Table2[[Symbol]:[Industry]],2,FALSE),"-")</f>
        <v>-</v>
      </c>
      <c r="D2950" t="s">
        <v>4133</v>
      </c>
      <c r="E2950">
        <v>104.13409679999999</v>
      </c>
      <c r="F2950">
        <v>78.989999999999995</v>
      </c>
      <c r="G2950">
        <v>-56.183558055823802</v>
      </c>
      <c r="H2950">
        <v>-11.4144405052871</v>
      </c>
      <c r="I2950">
        <v>-23.8671003561658</v>
      </c>
      <c r="J2950">
        <v>2.5161980306309499</v>
      </c>
      <c r="K2950">
        <v>80.261445401967805</v>
      </c>
      <c r="L2950">
        <v>84.510579521963393</v>
      </c>
      <c r="M2950">
        <v>57.958797311742302</v>
      </c>
      <c r="N2950">
        <v>0.86428634147365302</v>
      </c>
      <c r="O2950">
        <v>47.664261298898602</v>
      </c>
      <c r="P2950">
        <v>16.555998229305001</v>
      </c>
      <c r="Q2950">
        <v>7.7191468380923001E-2</v>
      </c>
    </row>
    <row r="2951" spans="1:17" hidden="1" x14ac:dyDescent="0.3">
      <c r="A2951" t="s">
        <v>6114</v>
      </c>
      <c r="B2951" t="s">
        <v>6115</v>
      </c>
      <c r="C2951" t="str">
        <f>IFERROR(VLOOKUP(Table1[[#This Row],[Ticker]],[1]!Table2[[Symbol]:[Industry]],2,FALSE),"-")</f>
        <v>-</v>
      </c>
      <c r="D2951" t="s">
        <v>2408</v>
      </c>
      <c r="E2951">
        <v>104.07330959399999</v>
      </c>
      <c r="F2951">
        <v>44.19</v>
      </c>
      <c r="G2951">
        <v>21.985701906225401</v>
      </c>
      <c r="H2951">
        <v>37.023572910674197</v>
      </c>
      <c r="I2951">
        <v>-46.228160151584198</v>
      </c>
      <c r="J2951">
        <v>12.7836236603366</v>
      </c>
      <c r="K2951">
        <v>41.586568383058001</v>
      </c>
      <c r="L2951">
        <v>45.7866894810875</v>
      </c>
      <c r="M2951">
        <v>67.075824720616296</v>
      </c>
      <c r="N2951">
        <v>1.47409847521518</v>
      </c>
      <c r="O2951">
        <v>69.721656483367198</v>
      </c>
      <c r="P2951">
        <v>58.316166592028601</v>
      </c>
      <c r="Q2951">
        <v>0.20105452933549001</v>
      </c>
    </row>
    <row r="2952" spans="1:17" hidden="1" x14ac:dyDescent="0.3">
      <c r="A2952" t="s">
        <v>6116</v>
      </c>
      <c r="B2952" t="s">
        <v>6117</v>
      </c>
      <c r="C2952" t="str">
        <f>IFERROR(VLOOKUP(Table1[[#This Row],[Ticker]],[1]!Table2[[Symbol]:[Industry]],2,FALSE),"-")</f>
        <v>-</v>
      </c>
      <c r="D2952" t="s">
        <v>54</v>
      </c>
      <c r="E2952">
        <v>104.07095099999999</v>
      </c>
      <c r="F2952">
        <v>63.95</v>
      </c>
      <c r="G2952">
        <v>0.57760279258088998</v>
      </c>
      <c r="H2952">
        <v>-3.13654879876953</v>
      </c>
      <c r="I2952">
        <v>-15.4755091582213</v>
      </c>
      <c r="J2952">
        <v>-6.6081773791680396</v>
      </c>
      <c r="K2952">
        <v>64.853525799612598</v>
      </c>
      <c r="L2952">
        <v>62.108249407018597</v>
      </c>
      <c r="M2952">
        <v>41.5571827915334</v>
      </c>
      <c r="N2952">
        <v>0.77732887107650495</v>
      </c>
      <c r="O2952">
        <v>23.534010946051499</v>
      </c>
      <c r="P2952">
        <v>41.014332965821303</v>
      </c>
      <c r="Q2952">
        <v>-9.2986496093359992E-3</v>
      </c>
    </row>
    <row r="2953" spans="1:17" hidden="1" x14ac:dyDescent="0.3">
      <c r="A2953" t="s">
        <v>6118</v>
      </c>
      <c r="B2953" t="s">
        <v>6119</v>
      </c>
      <c r="C2953" t="str">
        <f>IFERROR(VLOOKUP(Table1[[#This Row],[Ticker]],[1]!Table2[[Symbol]:[Industry]],2,FALSE),"-")</f>
        <v>-</v>
      </c>
      <c r="D2953" t="s">
        <v>723</v>
      </c>
      <c r="E2953">
        <v>103.852136</v>
      </c>
      <c r="F2953">
        <v>58.4</v>
      </c>
      <c r="G2953">
        <v>-64.411048714819302</v>
      </c>
      <c r="H2953">
        <v>-0.488458163217736</v>
      </c>
      <c r="I2953">
        <v>-7.7350400305571299</v>
      </c>
      <c r="J2953">
        <v>-0.2316093606563</v>
      </c>
      <c r="K2953">
        <v>59.243428668490203</v>
      </c>
      <c r="L2953">
        <v>59.826341950691301</v>
      </c>
      <c r="M2953">
        <v>44.667996737136797</v>
      </c>
      <c r="N2953">
        <v>0.58750068168184499</v>
      </c>
      <c r="O2953">
        <v>56.678082191780803</v>
      </c>
      <c r="P2953">
        <v>25.5913978494623</v>
      </c>
      <c r="Q2953">
        <v>8.9429925780119005E-2</v>
      </c>
    </row>
    <row r="2954" spans="1:17" hidden="1" x14ac:dyDescent="0.3">
      <c r="A2954" t="s">
        <v>6120</v>
      </c>
      <c r="B2954" t="s">
        <v>6121</v>
      </c>
      <c r="C2954" t="str">
        <f>IFERROR(VLOOKUP(Table1[[#This Row],[Ticker]],[1]!Table2[[Symbol]:[Industry]],2,FALSE),"-")</f>
        <v>-</v>
      </c>
      <c r="D2954" t="s">
        <v>257</v>
      </c>
      <c r="E2954">
        <v>103.62412999999999</v>
      </c>
      <c r="F2954">
        <v>168.5</v>
      </c>
      <c r="G2954">
        <v>7.0374250485651704</v>
      </c>
      <c r="H2954">
        <v>-2.9796878182759099</v>
      </c>
      <c r="I2954">
        <v>-2.0685245516033399</v>
      </c>
      <c r="J2954">
        <v>-1.81137170037479</v>
      </c>
      <c r="K2954">
        <v>163.97078825405501</v>
      </c>
      <c r="L2954">
        <v>157.693789689205</v>
      </c>
      <c r="M2954">
        <v>56.073120127015798</v>
      </c>
      <c r="N2954">
        <v>0.89351840937232097</v>
      </c>
      <c r="O2954">
        <v>23.442136498516302</v>
      </c>
      <c r="P2954">
        <v>48.458149779735599</v>
      </c>
      <c r="Q2954">
        <v>2.2642113655559001E-2</v>
      </c>
    </row>
    <row r="2955" spans="1:17" hidden="1" x14ac:dyDescent="0.3">
      <c r="A2955" t="s">
        <v>6122</v>
      </c>
      <c r="B2955" t="s">
        <v>6123</v>
      </c>
      <c r="C2955" t="str">
        <f>IFERROR(VLOOKUP(Table1[[#This Row],[Ticker]],[1]!Table2[[Symbol]:[Industry]],2,FALSE),"-")</f>
        <v>-</v>
      </c>
      <c r="D2955" t="s">
        <v>1401</v>
      </c>
      <c r="E2955">
        <v>103.5419627</v>
      </c>
      <c r="F2955">
        <v>24.1</v>
      </c>
      <c r="G2955">
        <v>457.73896705177998</v>
      </c>
      <c r="H2955">
        <v>6.0526378429188696</v>
      </c>
      <c r="I2955">
        <v>128.764910270797</v>
      </c>
      <c r="J2955">
        <v>8.5557605344641102E-2</v>
      </c>
      <c r="K2955">
        <v>21.9022577249671</v>
      </c>
      <c r="M2955">
        <v>53.080698738139503</v>
      </c>
      <c r="N2955">
        <v>1.22183082871577</v>
      </c>
      <c r="O2955">
        <v>5.3526970954356798</v>
      </c>
      <c r="P2955">
        <v>487.80487804877998</v>
      </c>
    </row>
    <row r="2956" spans="1:17" hidden="1" x14ac:dyDescent="0.3">
      <c r="A2956" t="s">
        <v>6124</v>
      </c>
      <c r="B2956" t="s">
        <v>6125</v>
      </c>
      <c r="C2956" t="str">
        <f>IFERROR(VLOOKUP(Table1[[#This Row],[Ticker]],[1]!Table2[[Symbol]:[Industry]],2,FALSE),"-")</f>
        <v>-</v>
      </c>
      <c r="D2956" t="s">
        <v>4636</v>
      </c>
      <c r="E2956">
        <v>103.4979415</v>
      </c>
      <c r="F2956">
        <v>690.7</v>
      </c>
      <c r="G2956">
        <v>19.679346455574201</v>
      </c>
      <c r="H2956">
        <v>8.9116373379764298</v>
      </c>
      <c r="I2956">
        <v>39.984818889478902</v>
      </c>
      <c r="J2956">
        <v>14.853054504889901</v>
      </c>
      <c r="K2956">
        <v>584.94185619126495</v>
      </c>
      <c r="L2956">
        <v>514.45136646630101</v>
      </c>
      <c r="M2956">
        <v>66.145518286586807</v>
      </c>
      <c r="N2956">
        <v>2.0061930525781202</v>
      </c>
      <c r="O2956">
        <v>10.0188214854495</v>
      </c>
      <c r="P2956">
        <v>81.763157894736807</v>
      </c>
      <c r="Q2956">
        <v>8.3638901403951998E-2</v>
      </c>
    </row>
    <row r="2957" spans="1:17" hidden="1" x14ac:dyDescent="0.3">
      <c r="A2957" t="s">
        <v>6126</v>
      </c>
      <c r="B2957" t="s">
        <v>6127</v>
      </c>
      <c r="C2957" t="str">
        <f>IFERROR(VLOOKUP(Table1[[#This Row],[Ticker]],[1]!Table2[[Symbol]:[Industry]],2,FALSE),"-")</f>
        <v>-</v>
      </c>
      <c r="D2957" t="s">
        <v>1401</v>
      </c>
      <c r="E2957">
        <v>103.395</v>
      </c>
      <c r="F2957">
        <v>183</v>
      </c>
      <c r="G2957">
        <v>-31.280485895785699</v>
      </c>
      <c r="H2957">
        <v>0.972129595079953</v>
      </c>
      <c r="I2957">
        <v>-2.7193014003606701</v>
      </c>
      <c r="J2957">
        <v>7.2277663204518801</v>
      </c>
      <c r="K2957">
        <v>172.54713443101301</v>
      </c>
      <c r="L2957">
        <v>167.272878505911</v>
      </c>
      <c r="M2957">
        <v>55.420111653772601</v>
      </c>
      <c r="N2957">
        <v>0.90971571383942496</v>
      </c>
      <c r="O2957">
        <v>4.4808743169398797</v>
      </c>
      <c r="P2957">
        <v>28.691983122362799</v>
      </c>
      <c r="Q2957">
        <v>0.11450527926838</v>
      </c>
    </row>
    <row r="2958" spans="1:17" hidden="1" x14ac:dyDescent="0.3">
      <c r="A2958" t="s">
        <v>6128</v>
      </c>
      <c r="B2958" t="s">
        <v>6129</v>
      </c>
      <c r="C2958" t="str">
        <f>IFERROR(VLOOKUP(Table1[[#This Row],[Ticker]],[1]!Table2[[Symbol]:[Industry]],2,FALSE),"-")</f>
        <v>-</v>
      </c>
      <c r="D2958" t="s">
        <v>627</v>
      </c>
      <c r="E2958">
        <v>103.25879999999999</v>
      </c>
      <c r="F2958">
        <v>0.81</v>
      </c>
      <c r="G2958">
        <v>-3.5034109970002998</v>
      </c>
      <c r="H2958">
        <v>-2.26962864667829</v>
      </c>
      <c r="I2958">
        <v>-6.3813178873613001</v>
      </c>
      <c r="J2958">
        <v>-10.9620553852199</v>
      </c>
      <c r="K2958">
        <v>0.80125351192990801</v>
      </c>
      <c r="L2958">
        <v>0.81975314709661795</v>
      </c>
      <c r="M2958">
        <v>42.6182303350392</v>
      </c>
      <c r="N2958">
        <v>0.79627463075037697</v>
      </c>
      <c r="O2958">
        <v>95.061728395061706</v>
      </c>
      <c r="P2958">
        <v>50</v>
      </c>
    </row>
    <row r="2959" spans="1:17" hidden="1" x14ac:dyDescent="0.3">
      <c r="A2959" t="s">
        <v>6130</v>
      </c>
      <c r="B2959" t="s">
        <v>6131</v>
      </c>
      <c r="C2959" t="str">
        <f>IFERROR(VLOOKUP(Table1[[#This Row],[Ticker]],[1]!Table2[[Symbol]:[Industry]],2,FALSE),"-")</f>
        <v>-</v>
      </c>
      <c r="D2959" t="s">
        <v>357</v>
      </c>
      <c r="E2959">
        <v>102.5951472</v>
      </c>
      <c r="F2959">
        <v>109.2</v>
      </c>
      <c r="G2959">
        <v>201.04385249602501</v>
      </c>
      <c r="H2959">
        <v>49.6079791419169</v>
      </c>
      <c r="I2959">
        <v>299.11520644233002</v>
      </c>
      <c r="J2959">
        <v>11.924743246611699</v>
      </c>
      <c r="K2959">
        <v>83.582144106757895</v>
      </c>
      <c r="L2959">
        <v>57.349039660166497</v>
      </c>
      <c r="M2959">
        <v>93.321401642266594</v>
      </c>
      <c r="N2959">
        <v>0.74018289402904702</v>
      </c>
      <c r="O2959">
        <v>0</v>
      </c>
      <c r="P2959">
        <v>377.27272727272702</v>
      </c>
    </row>
    <row r="2960" spans="1:17" hidden="1" x14ac:dyDescent="0.3">
      <c r="A2960" t="s">
        <v>6132</v>
      </c>
      <c r="B2960" t="s">
        <v>6133</v>
      </c>
      <c r="C2960" t="str">
        <f>IFERROR(VLOOKUP(Table1[[#This Row],[Ticker]],[1]!Table2[[Symbol]:[Industry]],2,FALSE),"-")</f>
        <v>-</v>
      </c>
      <c r="D2960" t="s">
        <v>573</v>
      </c>
      <c r="E2960">
        <v>101.915184</v>
      </c>
      <c r="F2960">
        <v>93.81</v>
      </c>
      <c r="G2960">
        <v>-71.287715508278495</v>
      </c>
      <c r="H2960">
        <v>-2.05294392295131</v>
      </c>
      <c r="I2960">
        <v>-13.162392915356801</v>
      </c>
      <c r="J2960">
        <v>-3.6932740560112198</v>
      </c>
      <c r="K2960">
        <v>92.528526664184099</v>
      </c>
      <c r="M2960">
        <v>56.063857016868397</v>
      </c>
      <c r="N2960">
        <v>0.73314103839267897</v>
      </c>
      <c r="O2960">
        <v>70.131116085705102</v>
      </c>
      <c r="P2960">
        <v>44.323076923076897</v>
      </c>
    </row>
    <row r="2961" spans="1:17" hidden="1" x14ac:dyDescent="0.3">
      <c r="A2961" t="s">
        <v>6134</v>
      </c>
      <c r="B2961" t="s">
        <v>6135</v>
      </c>
      <c r="C2961" t="str">
        <f>IFERROR(VLOOKUP(Table1[[#This Row],[Ticker]],[1]!Table2[[Symbol]:[Industry]],2,FALSE),"-")</f>
        <v>-</v>
      </c>
      <c r="D2961" t="s">
        <v>950</v>
      </c>
      <c r="E2961">
        <v>101.8973</v>
      </c>
      <c r="F2961">
        <v>59.45</v>
      </c>
      <c r="G2961">
        <v>-12.109561790651</v>
      </c>
      <c r="H2961">
        <v>16.167871353321701</v>
      </c>
      <c r="I2961">
        <v>11.152469608518199</v>
      </c>
      <c r="J2961">
        <v>-16.9743123590154</v>
      </c>
      <c r="K2961">
        <v>50.008868480514202</v>
      </c>
      <c r="L2961">
        <v>45.697377076332998</v>
      </c>
      <c r="M2961">
        <v>58.415822751149598</v>
      </c>
      <c r="N2961">
        <v>3.14170871461558</v>
      </c>
      <c r="O2961">
        <v>16.400336417157199</v>
      </c>
      <c r="P2961">
        <v>62.876712328767098</v>
      </c>
    </row>
    <row r="2962" spans="1:17" hidden="1" x14ac:dyDescent="0.3">
      <c r="A2962" t="s">
        <v>6136</v>
      </c>
      <c r="B2962" t="s">
        <v>6137</v>
      </c>
      <c r="C2962" t="str">
        <f>IFERROR(VLOOKUP(Table1[[#This Row],[Ticker]],[1]!Table2[[Symbol]:[Industry]],2,FALSE),"-")</f>
        <v>-</v>
      </c>
      <c r="D2962" t="s">
        <v>222</v>
      </c>
      <c r="E2962">
        <v>101.81364000000001</v>
      </c>
      <c r="F2962">
        <v>148</v>
      </c>
      <c r="G2962">
        <v>75.119171492948396</v>
      </c>
      <c r="H2962">
        <v>13.943190791947501</v>
      </c>
      <c r="I2962">
        <v>38.772357258058101</v>
      </c>
      <c r="J2962">
        <v>15.238327041577501</v>
      </c>
      <c r="K2962">
        <v>114.224981606417</v>
      </c>
      <c r="L2962">
        <v>96.110128302281296</v>
      </c>
      <c r="M2962">
        <v>85.861159406613695</v>
      </c>
      <c r="N2962">
        <v>1.28940987008476</v>
      </c>
      <c r="O2962">
        <v>8.1081081081081106</v>
      </c>
      <c r="P2962">
        <v>128.39506172839501</v>
      </c>
      <c r="Q2962">
        <v>9.4401341765336003E-2</v>
      </c>
    </row>
    <row r="2963" spans="1:17" hidden="1" x14ac:dyDescent="0.3">
      <c r="A2963" t="s">
        <v>6138</v>
      </c>
      <c r="B2963" t="s">
        <v>6139</v>
      </c>
      <c r="C2963" t="str">
        <f>IFERROR(VLOOKUP(Table1[[#This Row],[Ticker]],[1]!Table2[[Symbol]:[Industry]],2,FALSE),"-")</f>
        <v>-</v>
      </c>
      <c r="D2963" t="s">
        <v>121</v>
      </c>
      <c r="E2963">
        <v>101.72925322499999</v>
      </c>
      <c r="F2963">
        <v>5.85</v>
      </c>
      <c r="G2963">
        <v>-13.0659109970003</v>
      </c>
      <c r="H2963">
        <v>5.52504815940536</v>
      </c>
      <c r="I2963">
        <v>-1.5316938272109299</v>
      </c>
      <c r="J2963">
        <v>-7.35293723064727</v>
      </c>
      <c r="K2963">
        <v>5.5058241371201904</v>
      </c>
      <c r="L2963">
        <v>5.5883524708246801</v>
      </c>
      <c r="M2963">
        <v>47.887425104037902</v>
      </c>
      <c r="N2963">
        <v>1.0380209892888901</v>
      </c>
      <c r="O2963">
        <v>17.094017094017101</v>
      </c>
      <c r="P2963">
        <v>42.682926829268197</v>
      </c>
      <c r="Q2963">
        <v>-2.9348977013354999E-2</v>
      </c>
    </row>
    <row r="2964" spans="1:17" hidden="1" x14ac:dyDescent="0.3">
      <c r="A2964" t="s">
        <v>6140</v>
      </c>
      <c r="B2964" t="s">
        <v>6141</v>
      </c>
      <c r="C2964" t="str">
        <f>IFERROR(VLOOKUP(Table1[[#This Row],[Ticker]],[1]!Table2[[Symbol]:[Industry]],2,FALSE),"-")</f>
        <v>-</v>
      </c>
      <c r="D2964" t="s">
        <v>231</v>
      </c>
      <c r="E2964">
        <v>101.39173816</v>
      </c>
      <c r="F2964">
        <v>100.01</v>
      </c>
      <c r="G2964">
        <v>84.547822908578993</v>
      </c>
      <c r="H2964">
        <v>-14.183588260374499</v>
      </c>
      <c r="I2964">
        <v>5.9576895599132502</v>
      </c>
      <c r="J2964">
        <v>-11.0010235092944</v>
      </c>
      <c r="K2964">
        <v>106.954201680118</v>
      </c>
      <c r="L2964">
        <v>89.685307670309797</v>
      </c>
      <c r="M2964">
        <v>34.578419349722999</v>
      </c>
      <c r="N2964">
        <v>0.37254121721174799</v>
      </c>
      <c r="O2964">
        <v>38.406159384061503</v>
      </c>
      <c r="P2964">
        <v>129.38073394495399</v>
      </c>
      <c r="Q2964">
        <v>0.12108652403813</v>
      </c>
    </row>
    <row r="2965" spans="1:17" hidden="1" x14ac:dyDescent="0.3">
      <c r="A2965" t="s">
        <v>6142</v>
      </c>
      <c r="B2965" t="s">
        <v>6143</v>
      </c>
      <c r="C2965" t="str">
        <f>IFERROR(VLOOKUP(Table1[[#This Row],[Ticker]],[1]!Table2[[Symbol]:[Industry]],2,FALSE),"-")</f>
        <v>-</v>
      </c>
      <c r="D2965" t="s">
        <v>535</v>
      </c>
      <c r="E2965">
        <v>101.17810780000001</v>
      </c>
      <c r="F2965">
        <v>9.35</v>
      </c>
      <c r="G2965">
        <v>-37.947684396015099</v>
      </c>
      <c r="H2965">
        <v>8.9921915119450802E-2</v>
      </c>
      <c r="I2965">
        <v>-20.9327062006642</v>
      </c>
      <c r="J2965">
        <v>0.48881258738711703</v>
      </c>
      <c r="K2965">
        <v>8.8412678514542193</v>
      </c>
      <c r="L2965">
        <v>9.2285032163954099</v>
      </c>
      <c r="M2965">
        <v>65.024685300145293</v>
      </c>
      <c r="N2965">
        <v>1.4086831482566999</v>
      </c>
      <c r="O2965">
        <v>53.689839572192497</v>
      </c>
      <c r="P2965">
        <v>22.864651773981599</v>
      </c>
      <c r="Q2965">
        <v>0.19830684466488999</v>
      </c>
    </row>
    <row r="2966" spans="1:17" hidden="1" x14ac:dyDescent="0.3">
      <c r="A2966" t="s">
        <v>6144</v>
      </c>
      <c r="B2966" t="s">
        <v>6145</v>
      </c>
      <c r="C2966" t="str">
        <f>IFERROR(VLOOKUP(Table1[[#This Row],[Ticker]],[1]!Table2[[Symbol]:[Industry]],2,FALSE),"-")</f>
        <v>-</v>
      </c>
      <c r="D2966" t="s">
        <v>276</v>
      </c>
      <c r="E2966">
        <v>101.08508149799999</v>
      </c>
      <c r="F2966">
        <v>49.26</v>
      </c>
      <c r="G2966">
        <v>-48.523120068346103</v>
      </c>
      <c r="H2966">
        <v>-9.7088809831268801</v>
      </c>
      <c r="I2966">
        <v>-8.6400619520974793</v>
      </c>
      <c r="J2966">
        <v>-5.6576873062854096</v>
      </c>
      <c r="K2966">
        <v>49.876184710622297</v>
      </c>
      <c r="L2966">
        <v>50.494083094649604</v>
      </c>
      <c r="M2966">
        <v>42.492168780382002</v>
      </c>
      <c r="N2966">
        <v>0.55955200479328304</v>
      </c>
      <c r="O2966">
        <v>29.2123426715387</v>
      </c>
      <c r="P2966">
        <v>40.341880341880298</v>
      </c>
      <c r="Q2966">
        <v>8.2745273453260007E-3</v>
      </c>
    </row>
    <row r="2967" spans="1:17" hidden="1" x14ac:dyDescent="0.3">
      <c r="A2967" t="s">
        <v>6146</v>
      </c>
      <c r="B2967" t="s">
        <v>6147</v>
      </c>
      <c r="C2967" t="str">
        <f>IFERROR(VLOOKUP(Table1[[#This Row],[Ticker]],[1]!Table2[[Symbol]:[Industry]],2,FALSE),"-")</f>
        <v>-</v>
      </c>
      <c r="D2967" t="s">
        <v>1799</v>
      </c>
      <c r="E2967">
        <v>101.08499999999999</v>
      </c>
      <c r="F2967">
        <v>34.5</v>
      </c>
      <c r="G2967">
        <v>-20.542101473190701</v>
      </c>
      <c r="H2967">
        <v>-23.322260225625602</v>
      </c>
      <c r="I2967">
        <v>-3.4364557319728299</v>
      </c>
      <c r="J2967">
        <v>0.33650520911526899</v>
      </c>
      <c r="M2967">
        <v>39.262253726467897</v>
      </c>
      <c r="O2967">
        <v>28.115942028985501</v>
      </c>
      <c r="P2967">
        <v>21.052631578947299</v>
      </c>
    </row>
    <row r="2968" spans="1:17" hidden="1" x14ac:dyDescent="0.3">
      <c r="A2968" t="s">
        <v>6148</v>
      </c>
      <c r="B2968" t="s">
        <v>6149</v>
      </c>
      <c r="C2968" t="str">
        <f>IFERROR(VLOOKUP(Table1[[#This Row],[Ticker]],[1]!Table2[[Symbol]:[Industry]],2,FALSE),"-")</f>
        <v>-</v>
      </c>
      <c r="D2968" t="s">
        <v>357</v>
      </c>
      <c r="E2968">
        <v>101.0702751</v>
      </c>
      <c r="F2968">
        <v>24.02</v>
      </c>
      <c r="G2968">
        <v>-13.009380782575301</v>
      </c>
      <c r="H2968">
        <v>8.9577738271561493</v>
      </c>
      <c r="I2968">
        <v>14.8056921910261</v>
      </c>
      <c r="J2968">
        <v>-6.5691160690793602</v>
      </c>
      <c r="K2968">
        <v>21.457005906059599</v>
      </c>
      <c r="L2968">
        <v>19.8269044577568</v>
      </c>
      <c r="M2968">
        <v>60.7931512761525</v>
      </c>
      <c r="N2968">
        <v>1.40796141459733</v>
      </c>
      <c r="O2968">
        <v>7.2023313905079203</v>
      </c>
      <c r="P2968">
        <v>55.268261150614002</v>
      </c>
      <c r="Q2968">
        <v>4.7668643873034003E-2</v>
      </c>
    </row>
    <row r="2969" spans="1:17" hidden="1" x14ac:dyDescent="0.3">
      <c r="A2969" t="s">
        <v>6150</v>
      </c>
      <c r="B2969" t="s">
        <v>6151</v>
      </c>
      <c r="C2969" t="str">
        <f>IFERROR(VLOOKUP(Table1[[#This Row],[Ticker]],[1]!Table2[[Symbol]:[Industry]],2,FALSE),"-")</f>
        <v>-</v>
      </c>
      <c r="D2969" t="s">
        <v>46</v>
      </c>
      <c r="E2969">
        <v>101.0622</v>
      </c>
      <c r="F2969">
        <v>23.34</v>
      </c>
      <c r="G2969">
        <v>246.38570190622499</v>
      </c>
      <c r="H2969">
        <v>-26.631656547324699</v>
      </c>
      <c r="I2969">
        <v>89.819925882358305</v>
      </c>
      <c r="J2969">
        <v>-7.3140374394373699</v>
      </c>
      <c r="K2969">
        <v>23.878588744506299</v>
      </c>
      <c r="L2969">
        <v>16.369645967595499</v>
      </c>
      <c r="M2969">
        <v>46.404113843486599</v>
      </c>
      <c r="N2969">
        <v>1.7707846113213701</v>
      </c>
      <c r="O2969">
        <v>39.160239931448103</v>
      </c>
      <c r="P2969">
        <v>326.69104204753103</v>
      </c>
      <c r="Q2969">
        <v>8.2853673042633996E-2</v>
      </c>
    </row>
    <row r="2970" spans="1:17" hidden="1" x14ac:dyDescent="0.3">
      <c r="A2970" t="s">
        <v>6152</v>
      </c>
      <c r="B2970" t="s">
        <v>6153</v>
      </c>
      <c r="C2970" t="str">
        <f>IFERROR(VLOOKUP(Table1[[#This Row],[Ticker]],[1]!Table2[[Symbol]:[Industry]],2,FALSE),"-")</f>
        <v>-</v>
      </c>
      <c r="D2970" t="s">
        <v>706</v>
      </c>
      <c r="E2970">
        <v>100.8760841</v>
      </c>
      <c r="F2970">
        <v>93.5</v>
      </c>
      <c r="G2970">
        <v>-1.7199947306996799</v>
      </c>
      <c r="H2970">
        <v>1.21521983817019</v>
      </c>
      <c r="I2970">
        <v>-40.898608223026997</v>
      </c>
      <c r="J2970">
        <v>5.6468045048899196</v>
      </c>
      <c r="K2970">
        <v>98.614392741730498</v>
      </c>
      <c r="L2970">
        <v>98.463773995672099</v>
      </c>
      <c r="M2970">
        <v>41.933455804822103</v>
      </c>
      <c r="N2970">
        <v>0.86221035121014</v>
      </c>
      <c r="O2970">
        <v>104.55614973262</v>
      </c>
      <c r="P2970">
        <v>33.266818700114001</v>
      </c>
      <c r="Q2970">
        <v>3.2198707303443E-2</v>
      </c>
    </row>
    <row r="2971" spans="1:17" hidden="1" x14ac:dyDescent="0.3">
      <c r="A2971" t="s">
        <v>6154</v>
      </c>
      <c r="B2971" t="s">
        <v>6155</v>
      </c>
      <c r="C2971" t="str">
        <f>IFERROR(VLOOKUP(Table1[[#This Row],[Ticker]],[1]!Table2[[Symbol]:[Industry]],2,FALSE),"-")</f>
        <v>-</v>
      </c>
      <c r="D2971" t="s">
        <v>124</v>
      </c>
      <c r="E2971">
        <v>100.687142752</v>
      </c>
      <c r="F2971">
        <v>88.76</v>
      </c>
      <c r="G2971">
        <v>381.81413513910098</v>
      </c>
      <c r="H2971">
        <v>10.9934196417507</v>
      </c>
      <c r="I2971">
        <v>409.46469060060298</v>
      </c>
      <c r="J2971">
        <v>7.1484251055614703</v>
      </c>
      <c r="K2971">
        <v>68.101723949684299</v>
      </c>
      <c r="L2971">
        <v>39.913195035752501</v>
      </c>
      <c r="M2971">
        <v>87.280809128367295</v>
      </c>
      <c r="N2971">
        <v>0.43887103048792497</v>
      </c>
      <c r="O2971">
        <v>0</v>
      </c>
      <c r="P2971">
        <v>764.26484907497502</v>
      </c>
      <c r="Q2971">
        <v>0.148172338064785</v>
      </c>
    </row>
    <row r="2972" spans="1:17" hidden="1" x14ac:dyDescent="0.3">
      <c r="A2972" t="s">
        <v>6156</v>
      </c>
      <c r="B2972" t="s">
        <v>6157</v>
      </c>
      <c r="C2972" t="str">
        <f>IFERROR(VLOOKUP(Table1[[#This Row],[Ticker]],[1]!Table2[[Symbol]:[Industry]],2,FALSE),"-")</f>
        <v>-</v>
      </c>
      <c r="D2972" t="s">
        <v>46</v>
      </c>
      <c r="E2972">
        <v>100.65629816000001</v>
      </c>
      <c r="F2972">
        <v>13.64</v>
      </c>
      <c r="G2972">
        <v>103.096482165392</v>
      </c>
      <c r="H2972">
        <v>-10.8633786466782</v>
      </c>
      <c r="I2972">
        <v>42.925449029931897</v>
      </c>
      <c r="J2972">
        <v>2.0874960919582399</v>
      </c>
      <c r="K2972">
        <v>13.8555689355496</v>
      </c>
      <c r="L2972">
        <v>10.847442412432001</v>
      </c>
      <c r="M2972">
        <v>45.2769373745639</v>
      </c>
      <c r="N2972">
        <v>0.80259914096208995</v>
      </c>
      <c r="O2972">
        <v>44.061583577712597</v>
      </c>
      <c r="Q2972">
        <v>9.1721463694201005E-2</v>
      </c>
    </row>
    <row r="2973" spans="1:17" hidden="1" x14ac:dyDescent="0.3">
      <c r="A2973" t="s">
        <v>6158</v>
      </c>
      <c r="B2973" t="s">
        <v>6159</v>
      </c>
      <c r="C2973" t="str">
        <f>IFERROR(VLOOKUP(Table1[[#This Row],[Ticker]],[1]!Table2[[Symbol]:[Industry]],2,FALSE),"-")</f>
        <v>-</v>
      </c>
      <c r="D2973" t="s">
        <v>21</v>
      </c>
      <c r="E2973">
        <v>100.44705937499999</v>
      </c>
      <c r="F2973">
        <v>93.45</v>
      </c>
      <c r="G2973">
        <v>-19.343162181834401</v>
      </c>
      <c r="H2973">
        <v>-5.8505305034421999</v>
      </c>
      <c r="I2973">
        <v>-17.114111409628499</v>
      </c>
      <c r="J2973">
        <v>-2.6240288284434099</v>
      </c>
      <c r="K2973">
        <v>99.563214726470406</v>
      </c>
      <c r="L2973">
        <v>98.909772349793002</v>
      </c>
      <c r="M2973">
        <v>43.198733754808799</v>
      </c>
      <c r="N2973">
        <v>1.8344062777613199</v>
      </c>
      <c r="O2973">
        <v>55.537720706259996</v>
      </c>
      <c r="P2973">
        <v>30.974071478626499</v>
      </c>
    </row>
    <row r="2974" spans="1:17" hidden="1" x14ac:dyDescent="0.3">
      <c r="A2974" t="s">
        <v>6160</v>
      </c>
      <c r="B2974" t="s">
        <v>6161</v>
      </c>
      <c r="C2974" t="str">
        <f>IFERROR(VLOOKUP(Table1[[#This Row],[Ticker]],[1]!Table2[[Symbol]:[Industry]],2,FALSE),"-")</f>
        <v>-</v>
      </c>
      <c r="D2974" t="s">
        <v>773</v>
      </c>
      <c r="E2974">
        <v>100.26912</v>
      </c>
      <c r="F2974">
        <v>97.16</v>
      </c>
      <c r="G2974">
        <v>29.2127775275898</v>
      </c>
      <c r="H2974">
        <v>-7.2754948961894401</v>
      </c>
      <c r="I2974">
        <v>27.851328947116102</v>
      </c>
      <c r="J2974">
        <v>9.3120581404272897</v>
      </c>
      <c r="K2974">
        <v>83.559532056808806</v>
      </c>
      <c r="L2974">
        <v>65.196351159028097</v>
      </c>
      <c r="M2974">
        <v>66.724925557388204</v>
      </c>
      <c r="N2974">
        <v>0.29121842960324701</v>
      </c>
      <c r="O2974">
        <v>16.3544668587896</v>
      </c>
      <c r="P2974">
        <v>110.759219088937</v>
      </c>
    </row>
    <row r="2975" spans="1:17" hidden="1" x14ac:dyDescent="0.3">
      <c r="A2975" t="s">
        <v>6162</v>
      </c>
      <c r="B2975" t="s">
        <v>6163</v>
      </c>
      <c r="C2975" t="str">
        <f>IFERROR(VLOOKUP(Table1[[#This Row],[Ticker]],[1]!Table2[[Symbol]:[Industry]],2,FALSE),"-")</f>
        <v>-</v>
      </c>
      <c r="D2975" t="s">
        <v>535</v>
      </c>
      <c r="E2975">
        <v>99.598146072000006</v>
      </c>
      <c r="F2975">
        <v>18.84</v>
      </c>
      <c r="G2975">
        <v>-46.332577663666903</v>
      </c>
      <c r="H2975">
        <v>0.96324806565047405</v>
      </c>
      <c r="I2975">
        <v>-75.280265255782297</v>
      </c>
      <c r="J2975">
        <v>-12.621241269757901</v>
      </c>
      <c r="K2975">
        <v>19.285598051360399</v>
      </c>
      <c r="L2975">
        <v>22.7364653856818</v>
      </c>
      <c r="M2975">
        <v>37.3551160845808</v>
      </c>
      <c r="N2975">
        <v>1.07356266229205</v>
      </c>
      <c r="O2975">
        <v>178.92781316348101</v>
      </c>
      <c r="P2975">
        <v>14.528875379939199</v>
      </c>
      <c r="Q2975">
        <v>6.9099717274407002E-2</v>
      </c>
    </row>
    <row r="2976" spans="1:17" hidden="1" x14ac:dyDescent="0.3">
      <c r="A2976" t="s">
        <v>6164</v>
      </c>
      <c r="B2976" t="s">
        <v>6165</v>
      </c>
      <c r="C2976" t="str">
        <f>IFERROR(VLOOKUP(Table1[[#This Row],[Ticker]],[1]!Table2[[Symbol]:[Industry]],2,FALSE),"-")</f>
        <v>-</v>
      </c>
      <c r="D2976" t="s">
        <v>1225</v>
      </c>
      <c r="E2976">
        <v>99.304806049999996</v>
      </c>
      <c r="F2976">
        <v>131.9</v>
      </c>
      <c r="G2976">
        <v>-52.386287911016801</v>
      </c>
      <c r="H2976">
        <v>36.921507087393699</v>
      </c>
      <c r="I2976">
        <v>-5.6808833932366003</v>
      </c>
      <c r="J2976">
        <v>10.6896203411888</v>
      </c>
      <c r="K2976">
        <v>103.809714787394</v>
      </c>
      <c r="L2976">
        <v>110.42397154746401</v>
      </c>
      <c r="M2976">
        <v>82.260986577861303</v>
      </c>
      <c r="N2976">
        <v>1.77923753665689</v>
      </c>
      <c r="O2976">
        <v>28.733889310083399</v>
      </c>
      <c r="P2976">
        <v>95.407407407407405</v>
      </c>
    </row>
    <row r="2977" spans="1:17" hidden="1" x14ac:dyDescent="0.3">
      <c r="A2977" t="s">
        <v>6166</v>
      </c>
      <c r="B2977" t="s">
        <v>6167</v>
      </c>
      <c r="C2977" t="str">
        <f>IFERROR(VLOOKUP(Table1[[#This Row],[Ticker]],[1]!Table2[[Symbol]:[Industry]],2,FALSE),"-")</f>
        <v>-</v>
      </c>
      <c r="D2977" t="s">
        <v>89</v>
      </c>
      <c r="E2977">
        <v>99.21263605</v>
      </c>
      <c r="F2977">
        <v>5.17</v>
      </c>
      <c r="G2977">
        <v>21.546992228806101</v>
      </c>
      <c r="H2977">
        <v>-13.249358376408001</v>
      </c>
      <c r="I2977">
        <v>-27.787283377693399</v>
      </c>
      <c r="J2977">
        <v>4.75134767758066</v>
      </c>
      <c r="K2977">
        <v>5.0279027630647803</v>
      </c>
      <c r="L2977">
        <v>4.6623500976668497</v>
      </c>
      <c r="M2977">
        <v>51.366103918782699</v>
      </c>
      <c r="N2977">
        <v>0.46362710591144002</v>
      </c>
      <c r="O2977">
        <v>26.305609284332601</v>
      </c>
      <c r="P2977">
        <v>51.612903225806399</v>
      </c>
    </row>
    <row r="2978" spans="1:17" hidden="1" x14ac:dyDescent="0.3">
      <c r="A2978" t="s">
        <v>6168</v>
      </c>
      <c r="B2978" t="s">
        <v>6169</v>
      </c>
      <c r="C2978" t="str">
        <f>IFERROR(VLOOKUP(Table1[[#This Row],[Ticker]],[1]!Table2[[Symbol]:[Industry]],2,FALSE),"-")</f>
        <v>-</v>
      </c>
      <c r="D2978" t="s">
        <v>573</v>
      </c>
      <c r="E2978">
        <v>99.209909999999994</v>
      </c>
      <c r="F2978">
        <v>186.1</v>
      </c>
      <c r="G2978">
        <v>79.035212598505296</v>
      </c>
      <c r="H2978">
        <v>1.11922833206955</v>
      </c>
      <c r="I2978">
        <v>-4.2252375023497004</v>
      </c>
      <c r="J2978">
        <v>-4.3497531254163597</v>
      </c>
      <c r="K2978">
        <v>155.20357321399899</v>
      </c>
      <c r="M2978">
        <v>88.568029343703401</v>
      </c>
      <c r="N2978">
        <v>0.60215053763440796</v>
      </c>
      <c r="O2978">
        <v>9.0005373455131501</v>
      </c>
      <c r="P2978">
        <v>109.101123595505</v>
      </c>
    </row>
    <row r="2979" spans="1:17" hidden="1" x14ac:dyDescent="0.3">
      <c r="A2979" t="s">
        <v>6170</v>
      </c>
      <c r="B2979" t="s">
        <v>6171</v>
      </c>
      <c r="C2979" t="str">
        <f>IFERROR(VLOOKUP(Table1[[#This Row],[Ticker]],[1]!Table2[[Symbol]:[Industry]],2,FALSE),"-")</f>
        <v>-</v>
      </c>
      <c r="D2979" t="s">
        <v>627</v>
      </c>
      <c r="E2979">
        <v>99.139025530999902</v>
      </c>
      <c r="F2979">
        <v>1.33</v>
      </c>
      <c r="G2979">
        <v>-115.40101103554601</v>
      </c>
      <c r="H2979">
        <v>10.230371353321701</v>
      </c>
      <c r="I2979">
        <v>-21.864374844823399</v>
      </c>
      <c r="J2979">
        <v>-7.9684972192480004</v>
      </c>
      <c r="K2979">
        <v>1.35525993052243</v>
      </c>
      <c r="L2979">
        <v>2.2539166658210301</v>
      </c>
      <c r="M2979">
        <v>46.731732003790498</v>
      </c>
      <c r="N2979">
        <v>0.51737202169223095</v>
      </c>
      <c r="O2979">
        <v>702.51500244435499</v>
      </c>
      <c r="P2979">
        <v>28.485639686683999</v>
      </c>
      <c r="Q2979">
        <v>6.6502623393645002E-2</v>
      </c>
    </row>
    <row r="2980" spans="1:17" hidden="1" x14ac:dyDescent="0.3">
      <c r="A2980" t="s">
        <v>6172</v>
      </c>
      <c r="B2980" t="s">
        <v>6173</v>
      </c>
      <c r="C2980" t="str">
        <f>IFERROR(VLOOKUP(Table1[[#This Row],[Ticker]],[1]!Table2[[Symbol]:[Industry]],2,FALSE),"-")</f>
        <v>-</v>
      </c>
      <c r="D2980" t="s">
        <v>127</v>
      </c>
      <c r="E2980">
        <v>99.113996904999993</v>
      </c>
      <c r="F2980">
        <v>40.15</v>
      </c>
      <c r="G2980">
        <v>-77.236963628579204</v>
      </c>
      <c r="H2980">
        <v>-8.1175818630525605</v>
      </c>
      <c r="I2980">
        <v>-31.354574198871699</v>
      </c>
      <c r="J2980">
        <v>-2.4199847107963501</v>
      </c>
      <c r="K2980">
        <v>41.234358989283599</v>
      </c>
      <c r="L2980">
        <v>46.239664234390098</v>
      </c>
      <c r="M2980">
        <v>38.430493476713998</v>
      </c>
      <c r="N2980">
        <v>1.21728814899758</v>
      </c>
      <c r="O2980">
        <v>99.252801992528006</v>
      </c>
      <c r="P2980">
        <v>23.348694316436202</v>
      </c>
    </row>
    <row r="2981" spans="1:17" hidden="1" x14ac:dyDescent="0.3">
      <c r="A2981" t="s">
        <v>6174</v>
      </c>
      <c r="B2981" t="s">
        <v>6175</v>
      </c>
      <c r="C2981" t="str">
        <f>IFERROR(VLOOKUP(Table1[[#This Row],[Ticker]],[1]!Table2[[Symbol]:[Industry]],2,FALSE),"-")</f>
        <v>-</v>
      </c>
      <c r="D2981" t="s">
        <v>950</v>
      </c>
      <c r="E2981">
        <v>98.957250000000002</v>
      </c>
      <c r="F2981">
        <v>64.05</v>
      </c>
      <c r="G2981">
        <v>499.97098229991798</v>
      </c>
      <c r="H2981">
        <v>-0.27232647420844902</v>
      </c>
      <c r="I2981">
        <v>136.85213862982201</v>
      </c>
      <c r="J2981">
        <v>-11.490040080442499</v>
      </c>
      <c r="K2981">
        <v>63.913044723159601</v>
      </c>
      <c r="L2981">
        <v>46.178082754008102</v>
      </c>
      <c r="M2981">
        <v>47.665475581797097</v>
      </c>
      <c r="N2981">
        <v>1.8180920690705</v>
      </c>
      <c r="O2981">
        <v>36.343824081075198</v>
      </c>
      <c r="P2981">
        <v>530.03689329691895</v>
      </c>
    </row>
    <row r="2982" spans="1:17" hidden="1" x14ac:dyDescent="0.3">
      <c r="A2982" t="s">
        <v>6176</v>
      </c>
      <c r="B2982" t="s">
        <v>6177</v>
      </c>
      <c r="C2982" t="str">
        <f>IFERROR(VLOOKUP(Table1[[#This Row],[Ticker]],[1]!Table2[[Symbol]:[Industry]],2,FALSE),"-")</f>
        <v>-</v>
      </c>
      <c r="D2982" t="s">
        <v>950</v>
      </c>
      <c r="E2982">
        <v>98.896165499999995</v>
      </c>
      <c r="F2982">
        <v>195.15</v>
      </c>
      <c r="G2982">
        <v>-30.9546870254411</v>
      </c>
      <c r="H2982">
        <v>-13.9634469907979</v>
      </c>
      <c r="I2982">
        <v>-39.025807972205897</v>
      </c>
      <c r="J2982">
        <v>-1.6498349423462599</v>
      </c>
      <c r="K2982">
        <v>219.05360065378099</v>
      </c>
      <c r="L2982">
        <v>239.328705099926</v>
      </c>
      <c r="M2982">
        <v>40.742571237057298</v>
      </c>
      <c r="N2982">
        <v>1.20135896761084</v>
      </c>
      <c r="O2982">
        <v>80.579041762746598</v>
      </c>
      <c r="P2982">
        <v>10.786261708770899</v>
      </c>
      <c r="Q2982">
        <v>3.4427196266371002E-2</v>
      </c>
    </row>
    <row r="2983" spans="1:17" hidden="1" x14ac:dyDescent="0.3">
      <c r="A2983" t="s">
        <v>6178</v>
      </c>
      <c r="B2983" t="s">
        <v>6179</v>
      </c>
      <c r="C2983" t="str">
        <f>IFERROR(VLOOKUP(Table1[[#This Row],[Ticker]],[1]!Table2[[Symbol]:[Industry]],2,FALSE),"-")</f>
        <v>-</v>
      </c>
      <c r="E2983">
        <v>98.833500000000001</v>
      </c>
      <c r="F2983">
        <v>73.209999999999994</v>
      </c>
      <c r="G2983">
        <v>-63.692384251759997</v>
      </c>
      <c r="H2983">
        <v>-3.5492365965829902</v>
      </c>
      <c r="I2983">
        <v>-23.472427583126201</v>
      </c>
      <c r="J2983">
        <v>-2.39185296551421</v>
      </c>
      <c r="K2983">
        <v>74.475273022173198</v>
      </c>
      <c r="L2983">
        <v>80.703762253671599</v>
      </c>
      <c r="M2983">
        <v>47.665360547575297</v>
      </c>
      <c r="N2983">
        <v>0.85826551077021396</v>
      </c>
      <c r="O2983">
        <v>59.609342985930802</v>
      </c>
      <c r="P2983">
        <v>16.206349206349199</v>
      </c>
      <c r="Q2983">
        <v>-0.12934016485077901</v>
      </c>
    </row>
    <row r="2984" spans="1:17" hidden="1" x14ac:dyDescent="0.3">
      <c r="A2984" t="s">
        <v>6180</v>
      </c>
      <c r="B2984" t="s">
        <v>6181</v>
      </c>
      <c r="C2984" t="str">
        <f>IFERROR(VLOOKUP(Table1[[#This Row],[Ticker]],[1]!Table2[[Symbol]:[Industry]],2,FALSE),"-")</f>
        <v>-</v>
      </c>
      <c r="D2984" t="s">
        <v>101</v>
      </c>
      <c r="E2984">
        <v>98.772389965999906</v>
      </c>
      <c r="F2984">
        <v>85.37</v>
      </c>
      <c r="G2984">
        <v>65.736841296577595</v>
      </c>
      <c r="H2984">
        <v>-7.6500035088613201</v>
      </c>
      <c r="I2984">
        <v>-3.08896538448248</v>
      </c>
      <c r="J2984">
        <v>-8.1931576163222104</v>
      </c>
      <c r="K2984">
        <v>81.859290433553696</v>
      </c>
      <c r="L2984">
        <v>72.526187975927499</v>
      </c>
      <c r="M2984">
        <v>49.126647048028097</v>
      </c>
      <c r="N2984">
        <v>0.38549827933173703</v>
      </c>
      <c r="O2984">
        <v>23.111163172074399</v>
      </c>
      <c r="Q2984">
        <v>0.12291225900432901</v>
      </c>
    </row>
    <row r="2985" spans="1:17" hidden="1" x14ac:dyDescent="0.3">
      <c r="A2985" t="s">
        <v>6182</v>
      </c>
      <c r="B2985" t="s">
        <v>6183</v>
      </c>
      <c r="C2985" t="str">
        <f>IFERROR(VLOOKUP(Table1[[#This Row],[Ticker]],[1]!Table2[[Symbol]:[Industry]],2,FALSE),"-")</f>
        <v>-</v>
      </c>
      <c r="D2985" t="s">
        <v>959</v>
      </c>
      <c r="E2985">
        <v>98.530543100000003</v>
      </c>
      <c r="F2985">
        <v>187</v>
      </c>
      <c r="G2985">
        <v>36.008689358239401</v>
      </c>
      <c r="H2985">
        <v>20.915459646323601</v>
      </c>
      <c r="I2985">
        <v>53.114335099457399</v>
      </c>
      <c r="J2985">
        <v>9.9180368266341699</v>
      </c>
      <c r="K2985">
        <v>147.44871824111499</v>
      </c>
      <c r="M2985">
        <v>77.930269993533898</v>
      </c>
      <c r="N2985">
        <v>0.559368605670856</v>
      </c>
      <c r="O2985">
        <v>1.0695187165775399</v>
      </c>
      <c r="P2985">
        <v>133.02180685358201</v>
      </c>
    </row>
    <row r="2986" spans="1:17" hidden="1" x14ac:dyDescent="0.3">
      <c r="A2986" t="s">
        <v>6184</v>
      </c>
      <c r="B2986" t="s">
        <v>6185</v>
      </c>
      <c r="C2986" t="str">
        <f>IFERROR(VLOOKUP(Table1[[#This Row],[Ticker]],[1]!Table2[[Symbol]:[Industry]],2,FALSE),"-")</f>
        <v>-</v>
      </c>
      <c r="D2986" t="s">
        <v>298</v>
      </c>
      <c r="E2986">
        <v>97.987219019999998</v>
      </c>
      <c r="F2986">
        <v>154.94999999999999</v>
      </c>
      <c r="G2986">
        <v>-54.016831242399</v>
      </c>
      <c r="H2986">
        <v>-3.1428498627196801</v>
      </c>
      <c r="I2986">
        <v>-37.923945643191502</v>
      </c>
      <c r="J2986">
        <v>-5.2906954951100804</v>
      </c>
      <c r="K2986">
        <v>152.50999960125699</v>
      </c>
      <c r="L2986">
        <v>163.28206014147</v>
      </c>
      <c r="M2986">
        <v>41.662098460307398</v>
      </c>
      <c r="N2986">
        <v>0.69593408077806296</v>
      </c>
      <c r="O2986">
        <v>76.8312358825427</v>
      </c>
      <c r="P2986">
        <v>47.571428571428498</v>
      </c>
    </row>
    <row r="2987" spans="1:17" hidden="1" x14ac:dyDescent="0.3">
      <c r="A2987" t="s">
        <v>6186</v>
      </c>
      <c r="B2987" t="s">
        <v>6187</v>
      </c>
      <c r="C2987" t="str">
        <f>IFERROR(VLOOKUP(Table1[[#This Row],[Ticker]],[1]!Table2[[Symbol]:[Industry]],2,FALSE),"-")</f>
        <v>-</v>
      </c>
      <c r="D2987" t="s">
        <v>2332</v>
      </c>
      <c r="E2987">
        <v>97.93</v>
      </c>
      <c r="F2987">
        <v>350</v>
      </c>
      <c r="G2987">
        <v>494.93408900299897</v>
      </c>
      <c r="H2987">
        <v>-18.688934478161201</v>
      </c>
      <c r="I2987">
        <v>44.484629031217104</v>
      </c>
      <c r="J2987">
        <v>5.5629136073202101</v>
      </c>
      <c r="K2987">
        <v>304.39922407099903</v>
      </c>
      <c r="L2987">
        <v>209.96611844150101</v>
      </c>
      <c r="M2987">
        <v>53.066609693393097</v>
      </c>
      <c r="N2987">
        <v>0.81563296516567496</v>
      </c>
      <c r="O2987">
        <v>22.242857142857101</v>
      </c>
      <c r="P2987">
        <v>669.23076923076906</v>
      </c>
    </row>
    <row r="2988" spans="1:17" hidden="1" x14ac:dyDescent="0.3">
      <c r="A2988" t="s">
        <v>6188</v>
      </c>
      <c r="B2988" t="s">
        <v>6189</v>
      </c>
      <c r="C2988" t="str">
        <f>IFERROR(VLOOKUP(Table1[[#This Row],[Ticker]],[1]!Table2[[Symbol]:[Industry]],2,FALSE),"-")</f>
        <v>-</v>
      </c>
      <c r="D2988" t="s">
        <v>54</v>
      </c>
      <c r="E2988">
        <v>97.729650000000007</v>
      </c>
      <c r="F2988">
        <v>307.5</v>
      </c>
      <c r="G2988">
        <v>15.1182249803367</v>
      </c>
      <c r="H2988">
        <v>-0.12951829723840499</v>
      </c>
      <c r="I2988">
        <v>32.121121863821301</v>
      </c>
      <c r="J2988">
        <v>-4.1036915268561103</v>
      </c>
      <c r="K2988">
        <v>300.31773290726699</v>
      </c>
      <c r="L2988">
        <v>242.54105635218701</v>
      </c>
      <c r="M2988">
        <v>38.927457063996002</v>
      </c>
      <c r="N2988">
        <v>0.85086375293482397</v>
      </c>
      <c r="O2988">
        <v>29.430894308943</v>
      </c>
      <c r="P2988">
        <v>77.437968840161503</v>
      </c>
      <c r="Q2988">
        <v>7.6117816558022994E-2</v>
      </c>
    </row>
    <row r="2989" spans="1:17" hidden="1" x14ac:dyDescent="0.3">
      <c r="A2989" t="s">
        <v>6190</v>
      </c>
      <c r="B2989" t="s">
        <v>6191</v>
      </c>
      <c r="C2989" t="str">
        <f>IFERROR(VLOOKUP(Table1[[#This Row],[Ticker]],[1]!Table2[[Symbol]:[Industry]],2,FALSE),"-")</f>
        <v>-</v>
      </c>
      <c r="D2989" t="s">
        <v>405</v>
      </c>
      <c r="E2989">
        <v>97.662308999999993</v>
      </c>
      <c r="F2989">
        <v>140.1</v>
      </c>
      <c r="G2989">
        <v>-17.941061057024299</v>
      </c>
      <c r="H2989">
        <v>-7.3150373247812102</v>
      </c>
      <c r="I2989">
        <v>-20.8195220791957</v>
      </c>
      <c r="J2989">
        <v>-4.9207193370719304</v>
      </c>
      <c r="K2989">
        <v>141.27982755561899</v>
      </c>
      <c r="L2989">
        <v>134.194133954959</v>
      </c>
      <c r="M2989">
        <v>43.792847814393198</v>
      </c>
      <c r="N2989">
        <v>0.203765338700934</v>
      </c>
      <c r="O2989">
        <v>29.122055674518201</v>
      </c>
      <c r="P2989">
        <v>40.1</v>
      </c>
      <c r="Q2989">
        <v>-6.5379929861499996E-4</v>
      </c>
    </row>
    <row r="2990" spans="1:17" hidden="1" x14ac:dyDescent="0.3">
      <c r="A2990" t="s">
        <v>6192</v>
      </c>
      <c r="B2990" t="s">
        <v>6193</v>
      </c>
      <c r="C2990" t="str">
        <f>IFERROR(VLOOKUP(Table1[[#This Row],[Ticker]],[1]!Table2[[Symbol]:[Industry]],2,FALSE),"-")</f>
        <v>-</v>
      </c>
      <c r="D2990" t="s">
        <v>535</v>
      </c>
      <c r="E2990">
        <v>97.595200000000006</v>
      </c>
      <c r="F2990">
        <v>181</v>
      </c>
      <c r="G2990">
        <v>161.869572873967</v>
      </c>
      <c r="H2990">
        <v>30.5716997666058</v>
      </c>
      <c r="I2990">
        <v>64.230141009513702</v>
      </c>
      <c r="J2990">
        <v>6.1347251421740099</v>
      </c>
      <c r="K2990">
        <v>141.933735757444</v>
      </c>
      <c r="L2990">
        <v>112.277651193425</v>
      </c>
      <c r="M2990">
        <v>82.250552255561601</v>
      </c>
      <c r="N2990">
        <v>1.16368893598495</v>
      </c>
      <c r="O2990">
        <v>3.3149171270718099</v>
      </c>
      <c r="P2990">
        <v>264.62530217566399</v>
      </c>
      <c r="Q2990">
        <v>0.13500592488686</v>
      </c>
    </row>
    <row r="2991" spans="1:17" hidden="1" x14ac:dyDescent="0.3">
      <c r="A2991" t="s">
        <v>6194</v>
      </c>
      <c r="B2991" t="s">
        <v>6195</v>
      </c>
      <c r="C2991" t="str">
        <f>IFERROR(VLOOKUP(Table1[[#This Row],[Ticker]],[1]!Table2[[Symbol]:[Industry]],2,FALSE),"-")</f>
        <v>-</v>
      </c>
      <c r="D2991" t="s">
        <v>1401</v>
      </c>
      <c r="E2991">
        <v>97.56</v>
      </c>
      <c r="F2991">
        <v>97.56</v>
      </c>
      <c r="G2991">
        <v>-24.309813436024701</v>
      </c>
      <c r="H2991">
        <v>-1.3410572181068601</v>
      </c>
      <c r="I2991">
        <v>-13.2056640287884</v>
      </c>
      <c r="J2991">
        <v>-4.6496409523142104</v>
      </c>
      <c r="K2991">
        <v>99.407464630238806</v>
      </c>
      <c r="L2991">
        <v>92.190174522241307</v>
      </c>
      <c r="M2991">
        <v>41.442335327762699</v>
      </c>
      <c r="N2991">
        <v>0.64703529191948395</v>
      </c>
      <c r="O2991">
        <v>34.481344813448104</v>
      </c>
      <c r="P2991">
        <v>44.962852897474001</v>
      </c>
      <c r="Q2991">
        <v>3.5029004538368998E-2</v>
      </c>
    </row>
    <row r="2992" spans="1:17" hidden="1" x14ac:dyDescent="0.3">
      <c r="A2992" t="s">
        <v>6196</v>
      </c>
      <c r="B2992" t="s">
        <v>6197</v>
      </c>
      <c r="C2992" t="str">
        <f>IFERROR(VLOOKUP(Table1[[#This Row],[Ticker]],[1]!Table2[[Symbol]:[Industry]],2,FALSE),"-")</f>
        <v>-</v>
      </c>
      <c r="D2992" t="s">
        <v>298</v>
      </c>
      <c r="E2992">
        <v>97.486360125000004</v>
      </c>
      <c r="F2992">
        <v>129.25</v>
      </c>
      <c r="G2992">
        <v>-1.20250122631237</v>
      </c>
      <c r="H2992">
        <v>2.2940222740582801</v>
      </c>
      <c r="I2992">
        <v>-22.638811726781601</v>
      </c>
      <c r="J2992">
        <v>10.4566625322169</v>
      </c>
      <c r="K2992">
        <v>126.739752168647</v>
      </c>
      <c r="L2992">
        <v>128.833995785719</v>
      </c>
      <c r="M2992">
        <v>59.1006168170222</v>
      </c>
      <c r="N2992">
        <v>1.79084956553537</v>
      </c>
      <c r="O2992">
        <v>30.8317214700193</v>
      </c>
      <c r="P2992">
        <v>41.643835616438302</v>
      </c>
      <c r="Q2992">
        <v>6.8215728303307993E-2</v>
      </c>
    </row>
    <row r="2993" spans="1:17" hidden="1" x14ac:dyDescent="0.3">
      <c r="A2993" t="s">
        <v>6198</v>
      </c>
      <c r="B2993" t="s">
        <v>6199</v>
      </c>
      <c r="C2993" t="str">
        <f>IFERROR(VLOOKUP(Table1[[#This Row],[Ticker]],[1]!Table2[[Symbol]:[Industry]],2,FALSE),"-")</f>
        <v>-</v>
      </c>
      <c r="D2993" t="s">
        <v>257</v>
      </c>
      <c r="E2993">
        <v>97.312844159999997</v>
      </c>
      <c r="F2993">
        <v>89.68</v>
      </c>
      <c r="G2993">
        <v>-48.7603806252868</v>
      </c>
      <c r="H2993">
        <v>-4.7884661063123097</v>
      </c>
      <c r="I2993">
        <v>-31.9119146005632</v>
      </c>
      <c r="J2993">
        <v>-3.38046760945744</v>
      </c>
      <c r="K2993">
        <v>92.549694526210203</v>
      </c>
      <c r="L2993">
        <v>93.772083113326801</v>
      </c>
      <c r="M2993">
        <v>44.783333030336301</v>
      </c>
      <c r="N2993">
        <v>0.88182287577954699</v>
      </c>
      <c r="O2993">
        <v>48.0263157894736</v>
      </c>
      <c r="P2993">
        <v>14.460753031269901</v>
      </c>
      <c r="Q2993">
        <v>4.9392602231781997E-2</v>
      </c>
    </row>
    <row r="2994" spans="1:17" hidden="1" x14ac:dyDescent="0.3">
      <c r="A2994" t="s">
        <v>6200</v>
      </c>
      <c r="B2994" t="s">
        <v>6201</v>
      </c>
      <c r="C2994" t="str">
        <f>IFERROR(VLOOKUP(Table1[[#This Row],[Ticker]],[1]!Table2[[Symbol]:[Industry]],2,FALSE),"-")</f>
        <v>-</v>
      </c>
      <c r="D2994" t="s">
        <v>2701</v>
      </c>
      <c r="E2994">
        <v>97.252623999999997</v>
      </c>
      <c r="F2994">
        <v>6.4</v>
      </c>
      <c r="G2994">
        <v>53.315177828214502</v>
      </c>
      <c r="H2994">
        <v>4.7795516811905703</v>
      </c>
      <c r="I2994">
        <v>47.440737250483302</v>
      </c>
      <c r="J2994">
        <v>1.4398284452352801</v>
      </c>
      <c r="K2994">
        <v>6.4144995238332996</v>
      </c>
      <c r="L2994">
        <v>5.3179506365308997</v>
      </c>
      <c r="M2994">
        <v>43.951839019463598</v>
      </c>
      <c r="N2994">
        <v>0.43521413774657802</v>
      </c>
      <c r="O2994">
        <v>30.468749999999901</v>
      </c>
      <c r="P2994">
        <v>113.333333333333</v>
      </c>
      <c r="Q2994">
        <v>8.0726435229525995E-2</v>
      </c>
    </row>
    <row r="2995" spans="1:17" hidden="1" x14ac:dyDescent="0.3">
      <c r="A2995" t="s">
        <v>6202</v>
      </c>
      <c r="B2995" t="s">
        <v>6203</v>
      </c>
      <c r="C2995" t="str">
        <f>IFERROR(VLOOKUP(Table1[[#This Row],[Ticker]],[1]!Table2[[Symbol]:[Industry]],2,FALSE),"-")</f>
        <v>-</v>
      </c>
      <c r="D2995" t="s">
        <v>1731</v>
      </c>
      <c r="E2995">
        <v>96.990724540000002</v>
      </c>
      <c r="F2995">
        <v>5.96</v>
      </c>
      <c r="G2995">
        <v>-71.056010006901303</v>
      </c>
      <c r="H2995">
        <v>-20.131604289438702</v>
      </c>
      <c r="I2995">
        <v>-45.993973120950898</v>
      </c>
      <c r="J2995">
        <v>-5.6316939227830298</v>
      </c>
      <c r="K2995">
        <v>7.1439338599349202</v>
      </c>
      <c r="L2995">
        <v>8.7736929243270598</v>
      </c>
      <c r="M2995">
        <v>7.4993769487948301</v>
      </c>
      <c r="N2995">
        <v>1.7832649205375899</v>
      </c>
      <c r="O2995">
        <v>98.825503355704697</v>
      </c>
      <c r="P2995">
        <v>2.4054982817869299</v>
      </c>
      <c r="Q2995">
        <v>-1.7957946478966001E-2</v>
      </c>
    </row>
    <row r="2996" spans="1:17" hidden="1" x14ac:dyDescent="0.3">
      <c r="A2996" t="s">
        <v>6204</v>
      </c>
      <c r="B2996" t="s">
        <v>6205</v>
      </c>
      <c r="C2996" t="str">
        <f>IFERROR(VLOOKUP(Table1[[#This Row],[Ticker]],[1]!Table2[[Symbol]:[Industry]],2,FALSE),"-")</f>
        <v>-</v>
      </c>
      <c r="E2996">
        <v>96.952490475000005</v>
      </c>
      <c r="F2996">
        <v>91.29</v>
      </c>
      <c r="G2996">
        <v>-48.629693334199203</v>
      </c>
      <c r="H2996">
        <v>-20.8289506805766</v>
      </c>
      <c r="I2996">
        <v>-31.524047592981201</v>
      </c>
      <c r="J2996">
        <v>-19.631267529008301</v>
      </c>
      <c r="O2996">
        <v>29.477489319750202</v>
      </c>
      <c r="P2996">
        <v>0</v>
      </c>
    </row>
    <row r="2997" spans="1:17" hidden="1" x14ac:dyDescent="0.3">
      <c r="A2997" t="s">
        <v>6206</v>
      </c>
      <c r="B2997" t="s">
        <v>6207</v>
      </c>
      <c r="C2997" t="str">
        <f>IFERROR(VLOOKUP(Table1[[#This Row],[Ticker]],[1]!Table2[[Symbol]:[Industry]],2,FALSE),"-")</f>
        <v>-</v>
      </c>
      <c r="D2997" t="s">
        <v>1210</v>
      </c>
      <c r="E2997">
        <v>96.856565000000003</v>
      </c>
      <c r="F2997">
        <v>66.95</v>
      </c>
      <c r="G2997">
        <v>38.5738874916646</v>
      </c>
      <c r="H2997">
        <v>-3.2445995430694401</v>
      </c>
      <c r="I2997">
        <v>-7.1940725227649702</v>
      </c>
      <c r="J2997">
        <v>-3.85765978082437</v>
      </c>
      <c r="K2997">
        <v>67.668154682465698</v>
      </c>
      <c r="L2997">
        <v>59.718017709584501</v>
      </c>
      <c r="M2997">
        <v>29.9782158421967</v>
      </c>
      <c r="N2997">
        <v>0.32031931554481802</v>
      </c>
      <c r="O2997">
        <v>14.936519790888701</v>
      </c>
      <c r="P2997">
        <v>84.181568088033004</v>
      </c>
      <c r="Q2997">
        <v>6.1919147122889998E-2</v>
      </c>
    </row>
    <row r="2998" spans="1:17" hidden="1" x14ac:dyDescent="0.3">
      <c r="A2998" t="s">
        <v>6208</v>
      </c>
      <c r="B2998" t="s">
        <v>6209</v>
      </c>
      <c r="C2998" t="str">
        <f>IFERROR(VLOOKUP(Table1[[#This Row],[Ticker]],[1]!Table2[[Symbol]:[Industry]],2,FALSE),"-")</f>
        <v>-</v>
      </c>
      <c r="D2998" t="s">
        <v>989</v>
      </c>
      <c r="E2998">
        <v>96.788252</v>
      </c>
      <c r="F2998">
        <v>30.01</v>
      </c>
      <c r="G2998">
        <v>-34.340233166059299</v>
      </c>
      <c r="H2998">
        <v>26.9433549015653</v>
      </c>
      <c r="I2998">
        <v>-4.4250030496340598</v>
      </c>
      <c r="J2998">
        <v>20.568908418661302</v>
      </c>
      <c r="K2998">
        <v>23.613798324590601</v>
      </c>
      <c r="M2998">
        <v>82.4538219813479</v>
      </c>
      <c r="N2998">
        <v>4.0614715386056401</v>
      </c>
      <c r="O2998">
        <v>32.955681439520099</v>
      </c>
      <c r="P2998">
        <v>57.864281956864701</v>
      </c>
    </row>
    <row r="2999" spans="1:17" hidden="1" x14ac:dyDescent="0.3">
      <c r="A2999" t="s">
        <v>6210</v>
      </c>
      <c r="B2999" t="s">
        <v>6211</v>
      </c>
      <c r="C2999" t="str">
        <f>IFERROR(VLOOKUP(Table1[[#This Row],[Ticker]],[1]!Table2[[Symbol]:[Industry]],2,FALSE),"-")</f>
        <v>-</v>
      </c>
      <c r="D2999" t="s">
        <v>1518</v>
      </c>
      <c r="E2999">
        <v>96.595382891999904</v>
      </c>
      <c r="F2999">
        <v>22.83</v>
      </c>
      <c r="G2999">
        <v>14.886469955380599</v>
      </c>
      <c r="H2999">
        <v>-10.835285212334799</v>
      </c>
      <c r="I2999">
        <v>-32.2888871639095</v>
      </c>
      <c r="J2999">
        <v>-1.59941802258261</v>
      </c>
      <c r="K2999">
        <v>23.4985934531345</v>
      </c>
      <c r="L2999">
        <v>22.726521642820099</v>
      </c>
      <c r="M2999">
        <v>47.662773538082398</v>
      </c>
      <c r="N2999">
        <v>1.0392873406077101</v>
      </c>
      <c r="O2999">
        <v>51.7739816031537</v>
      </c>
      <c r="P2999">
        <v>51.192052980132402</v>
      </c>
      <c r="Q2999">
        <v>7.9226775818931006E-2</v>
      </c>
    </row>
    <row r="3000" spans="1:17" hidden="1" x14ac:dyDescent="0.3">
      <c r="A3000" t="s">
        <v>6212</v>
      </c>
      <c r="B3000" t="s">
        <v>6213</v>
      </c>
      <c r="C3000" t="str">
        <f>IFERROR(VLOOKUP(Table1[[#This Row],[Ticker]],[1]!Table2[[Symbol]:[Industry]],2,FALSE),"-")</f>
        <v>-</v>
      </c>
      <c r="D3000" t="s">
        <v>1665</v>
      </c>
      <c r="E3000">
        <v>96.373559999999998</v>
      </c>
      <c r="F3000">
        <v>87.9</v>
      </c>
      <c r="G3000">
        <v>115.37911518100999</v>
      </c>
      <c r="H3000">
        <v>-10.8903183018507</v>
      </c>
      <c r="I3000">
        <v>43.306401410884298</v>
      </c>
      <c r="J3000">
        <v>-5.8623646567867196</v>
      </c>
      <c r="K3000">
        <v>86.197259793329494</v>
      </c>
      <c r="L3000">
        <v>68.363182710547306</v>
      </c>
      <c r="M3000">
        <v>54.229014269637702</v>
      </c>
      <c r="N3000">
        <v>1.17013712544438</v>
      </c>
      <c r="O3000">
        <v>31.626848691695098</v>
      </c>
      <c r="P3000">
        <v>216.756756756756</v>
      </c>
      <c r="Q3000">
        <v>0.14298215273255399</v>
      </c>
    </row>
    <row r="3001" spans="1:17" hidden="1" x14ac:dyDescent="0.3">
      <c r="A3001" t="s">
        <v>6214</v>
      </c>
      <c r="B3001" t="s">
        <v>6215</v>
      </c>
      <c r="C3001" t="str">
        <f>IFERROR(VLOOKUP(Table1[[#This Row],[Ticker]],[1]!Table2[[Symbol]:[Industry]],2,FALSE),"-")</f>
        <v>-</v>
      </c>
      <c r="D3001" t="s">
        <v>127</v>
      </c>
      <c r="E3001">
        <v>96.227048429999996</v>
      </c>
      <c r="F3001">
        <v>93.78</v>
      </c>
      <c r="G3001">
        <v>-6.8357064872992099</v>
      </c>
      <c r="H3001">
        <v>-2.9721299771732301</v>
      </c>
      <c r="I3001">
        <v>-17.5875407566467</v>
      </c>
      <c r="J3001">
        <v>-1.02905005275082</v>
      </c>
      <c r="K3001">
        <v>94.450648377806402</v>
      </c>
      <c r="L3001">
        <v>93.5161373790623</v>
      </c>
      <c r="M3001">
        <v>56.7988445655267</v>
      </c>
      <c r="N3001">
        <v>0.89080569487491101</v>
      </c>
      <c r="O3001">
        <v>26.3489016847942</v>
      </c>
      <c r="P3001">
        <v>35.8736598087511</v>
      </c>
      <c r="Q3001">
        <v>5.3686121598009999E-2</v>
      </c>
    </row>
    <row r="3002" spans="1:17" hidden="1" x14ac:dyDescent="0.3">
      <c r="A3002" t="s">
        <v>6216</v>
      </c>
      <c r="B3002" t="s">
        <v>6217</v>
      </c>
      <c r="C3002" t="str">
        <f>IFERROR(VLOOKUP(Table1[[#This Row],[Ticker]],[1]!Table2[[Symbol]:[Industry]],2,FALSE),"-")</f>
        <v>-</v>
      </c>
      <c r="D3002" t="s">
        <v>1348</v>
      </c>
      <c r="E3002">
        <v>96.080539380000005</v>
      </c>
      <c r="F3002">
        <v>26.07</v>
      </c>
      <c r="G3002">
        <v>-21.395631713965699</v>
      </c>
      <c r="H3002">
        <v>0.93099586542163104</v>
      </c>
      <c r="I3002">
        <v>-8.6385365643057597</v>
      </c>
      <c r="J3002">
        <v>0.19193807440352101</v>
      </c>
      <c r="K3002">
        <v>25.850641056190401</v>
      </c>
      <c r="L3002">
        <v>25.150525927941999</v>
      </c>
      <c r="M3002">
        <v>53.842876406836702</v>
      </c>
      <c r="N3002">
        <v>1.1854933279526301</v>
      </c>
      <c r="O3002">
        <v>7.2880705792098102</v>
      </c>
      <c r="P3002">
        <v>12.857142857142801</v>
      </c>
      <c r="Q3002">
        <v>-6.9436672557021004E-2</v>
      </c>
    </row>
    <row r="3003" spans="1:17" hidden="1" x14ac:dyDescent="0.3">
      <c r="A3003" t="s">
        <v>6218</v>
      </c>
      <c r="B3003" t="s">
        <v>6219</v>
      </c>
      <c r="C3003" t="str">
        <f>IFERROR(VLOOKUP(Table1[[#This Row],[Ticker]],[1]!Table2[[Symbol]:[Industry]],2,FALSE),"-")</f>
        <v>-</v>
      </c>
      <c r="D3003" t="s">
        <v>474</v>
      </c>
      <c r="E3003">
        <v>96.025421651999906</v>
      </c>
      <c r="F3003">
        <v>16.98</v>
      </c>
      <c r="G3003">
        <v>-39.263771959567102</v>
      </c>
      <c r="H3003">
        <v>-16.4396691325082</v>
      </c>
      <c r="I3003">
        <v>-11.2836185491955</v>
      </c>
      <c r="J3003">
        <v>-6.2173593653561499</v>
      </c>
      <c r="K3003">
        <v>17.627341522826399</v>
      </c>
      <c r="L3003">
        <v>17.889801377603298</v>
      </c>
      <c r="M3003">
        <v>44.874831046532599</v>
      </c>
      <c r="N3003">
        <v>0.33414472584057597</v>
      </c>
      <c r="O3003">
        <v>41.048292108362702</v>
      </c>
      <c r="P3003">
        <v>17.9166666666666</v>
      </c>
      <c r="Q3003">
        <v>6.1409811252780999E-2</v>
      </c>
    </row>
    <row r="3004" spans="1:17" hidden="1" x14ac:dyDescent="0.3">
      <c r="A3004" t="s">
        <v>6220</v>
      </c>
      <c r="B3004" t="s">
        <v>6221</v>
      </c>
      <c r="C3004" t="str">
        <f>IFERROR(VLOOKUP(Table1[[#This Row],[Ticker]],[1]!Table2[[Symbol]:[Industry]],2,FALSE),"-")</f>
        <v>-</v>
      </c>
      <c r="D3004" t="s">
        <v>180</v>
      </c>
      <c r="E3004">
        <v>95.767076274999994</v>
      </c>
      <c r="F3004">
        <v>74.75</v>
      </c>
      <c r="G3004">
        <v>92.404327098237701</v>
      </c>
      <c r="H3004">
        <v>52.0160856390359</v>
      </c>
      <c r="I3004">
        <v>109.509972839455</v>
      </c>
      <c r="J3004">
        <v>3.9280545048899098</v>
      </c>
      <c r="K3004">
        <v>56.746455193152997</v>
      </c>
      <c r="M3004">
        <v>70.017949243990003</v>
      </c>
      <c r="N3004">
        <v>0.73921584033943499</v>
      </c>
      <c r="O3004">
        <v>5.68561872909698</v>
      </c>
      <c r="P3004">
        <v>145.08196721311401</v>
      </c>
    </row>
    <row r="3005" spans="1:17" hidden="1" x14ac:dyDescent="0.3">
      <c r="A3005" t="s">
        <v>6222</v>
      </c>
      <c r="B3005" t="s">
        <v>6223</v>
      </c>
      <c r="C3005" t="str">
        <f>IFERROR(VLOOKUP(Table1[[#This Row],[Ticker]],[1]!Table2[[Symbol]:[Industry]],2,FALSE),"-")</f>
        <v>-</v>
      </c>
      <c r="D3005" t="s">
        <v>132</v>
      </c>
      <c r="E3005">
        <v>95.651250000000005</v>
      </c>
      <c r="F3005">
        <v>86.25</v>
      </c>
      <c r="G3005">
        <v>7.4938976154398702</v>
      </c>
      <c r="H3005">
        <v>-13.7054223777197</v>
      </c>
      <c r="I3005">
        <v>-8.2625230853526297</v>
      </c>
      <c r="J3005">
        <v>-4.2339134331974204</v>
      </c>
      <c r="K3005">
        <v>91.968207882838101</v>
      </c>
      <c r="L3005">
        <v>85.308705595830503</v>
      </c>
      <c r="M3005">
        <v>30.972699128396702</v>
      </c>
      <c r="N3005">
        <v>0.52954842802204305</v>
      </c>
      <c r="O3005">
        <v>47.246376811594203</v>
      </c>
      <c r="P3005">
        <v>51.183172655565301</v>
      </c>
      <c r="Q3005">
        <v>0.122299620626571</v>
      </c>
    </row>
    <row r="3006" spans="1:17" hidden="1" x14ac:dyDescent="0.3">
      <c r="A3006" t="s">
        <v>6224</v>
      </c>
      <c r="B3006" t="s">
        <v>6225</v>
      </c>
      <c r="C3006" t="str">
        <f>IFERROR(VLOOKUP(Table1[[#This Row],[Ticker]],[1]!Table2[[Symbol]:[Industry]],2,FALSE),"-")</f>
        <v>-</v>
      </c>
      <c r="D3006" t="s">
        <v>225</v>
      </c>
      <c r="E3006">
        <v>95.597700000000003</v>
      </c>
      <c r="F3006">
        <v>14.73</v>
      </c>
      <c r="G3006">
        <v>64.133166128905998</v>
      </c>
      <c r="H3006">
        <v>-5.2147424351655696</v>
      </c>
      <c r="I3006">
        <v>72.089986000498996</v>
      </c>
      <c r="J3006">
        <v>4.0005182730058504</v>
      </c>
      <c r="K3006">
        <v>13.4927707338875</v>
      </c>
      <c r="L3006">
        <v>10.7967654339745</v>
      </c>
      <c r="M3006">
        <v>69.260004033646595</v>
      </c>
      <c r="N3006">
        <v>1.9482976128218501</v>
      </c>
      <c r="O3006">
        <v>1.83299389002036</v>
      </c>
      <c r="P3006">
        <v>142.30959039315599</v>
      </c>
    </row>
    <row r="3007" spans="1:17" hidden="1" x14ac:dyDescent="0.3">
      <c r="A3007" t="s">
        <v>6226</v>
      </c>
      <c r="B3007" t="s">
        <v>6227</v>
      </c>
      <c r="C3007" t="str">
        <f>IFERROR(VLOOKUP(Table1[[#This Row],[Ticker]],[1]!Table2[[Symbol]:[Industry]],2,FALSE),"-")</f>
        <v>-</v>
      </c>
      <c r="D3007" t="s">
        <v>474</v>
      </c>
      <c r="E3007">
        <v>95.562399999999997</v>
      </c>
      <c r="F3007">
        <v>314.35000000000002</v>
      </c>
      <c r="G3007">
        <v>7.86739308373686</v>
      </c>
      <c r="H3007">
        <v>-7.8217758859420998</v>
      </c>
      <c r="I3007">
        <v>6.1793974313504698</v>
      </c>
      <c r="J3007">
        <v>-6.91292408838226</v>
      </c>
      <c r="K3007">
        <v>306.75223061867399</v>
      </c>
      <c r="L3007">
        <v>278.88895097913303</v>
      </c>
      <c r="M3007">
        <v>59.665000713487302</v>
      </c>
      <c r="N3007">
        <v>0.47246333356789999</v>
      </c>
      <c r="O3007">
        <v>17.528232861460101</v>
      </c>
      <c r="P3007">
        <v>58.762626262626199</v>
      </c>
      <c r="Q3007">
        <v>0.10100588849640101</v>
      </c>
    </row>
    <row r="3008" spans="1:17" hidden="1" x14ac:dyDescent="0.3">
      <c r="A3008" t="s">
        <v>6228</v>
      </c>
      <c r="B3008" t="s">
        <v>6229</v>
      </c>
      <c r="C3008" t="str">
        <f>IFERROR(VLOOKUP(Table1[[#This Row],[Ticker]],[1]!Table2[[Symbol]:[Industry]],2,FALSE),"-")</f>
        <v>-</v>
      </c>
      <c r="D3008" t="s">
        <v>750</v>
      </c>
      <c r="E3008">
        <v>95.403329999999997</v>
      </c>
      <c r="F3008">
        <v>52.2</v>
      </c>
      <c r="G3008">
        <v>-80.797388108845496</v>
      </c>
      <c r="H3008">
        <v>-0.40688354863907</v>
      </c>
      <c r="I3008">
        <v>-31.525007845485899</v>
      </c>
      <c r="J3008">
        <v>4.5174853991988604</v>
      </c>
      <c r="K3008">
        <v>49.908935789243998</v>
      </c>
      <c r="M3008">
        <v>60.445134082818903</v>
      </c>
      <c r="N3008">
        <v>0.63754427390791002</v>
      </c>
      <c r="O3008">
        <v>114.55938697318</v>
      </c>
      <c r="P3008">
        <v>38.829787234042499</v>
      </c>
    </row>
    <row r="3009" spans="1:17" hidden="1" x14ac:dyDescent="0.3">
      <c r="A3009" t="s">
        <v>6230</v>
      </c>
      <c r="B3009" t="s">
        <v>6231</v>
      </c>
      <c r="C3009" t="str">
        <f>IFERROR(VLOOKUP(Table1[[#This Row],[Ticker]],[1]!Table2[[Symbol]:[Industry]],2,FALSE),"-")</f>
        <v>-</v>
      </c>
      <c r="E3009">
        <v>95.184792150000007</v>
      </c>
      <c r="F3009">
        <v>279.05</v>
      </c>
      <c r="G3009">
        <v>701.429917370103</v>
      </c>
      <c r="H3009">
        <v>-19.479001744669699</v>
      </c>
      <c r="I3009">
        <v>38.903680322448899</v>
      </c>
      <c r="J3009">
        <v>-9.1165626997746099</v>
      </c>
      <c r="K3009">
        <v>286.58611207483898</v>
      </c>
      <c r="L3009">
        <v>201.146135905341</v>
      </c>
      <c r="M3009">
        <v>37.5769003965124</v>
      </c>
      <c r="N3009">
        <v>1.05580658214189</v>
      </c>
      <c r="O3009">
        <v>24.923848772621302</v>
      </c>
      <c r="P3009">
        <v>731.49582836710294</v>
      </c>
      <c r="Q3009">
        <v>0.319786440990452</v>
      </c>
    </row>
    <row r="3010" spans="1:17" hidden="1" x14ac:dyDescent="0.3">
      <c r="A3010" t="s">
        <v>6232</v>
      </c>
      <c r="B3010" t="s">
        <v>6233</v>
      </c>
      <c r="C3010" t="str">
        <f>IFERROR(VLOOKUP(Table1[[#This Row],[Ticker]],[1]!Table2[[Symbol]:[Industry]],2,FALSE),"-")</f>
        <v>-</v>
      </c>
      <c r="D3010" t="s">
        <v>1670</v>
      </c>
      <c r="E3010">
        <v>95.118487040000005</v>
      </c>
      <c r="F3010">
        <v>6525.4</v>
      </c>
      <c r="G3010">
        <v>-9.7676264099069403</v>
      </c>
      <c r="H3010">
        <v>-0.96695746533893201</v>
      </c>
      <c r="I3010">
        <v>-9.1409961217028199E-2</v>
      </c>
      <c r="J3010">
        <v>-1.70239465169212</v>
      </c>
      <c r="K3010">
        <v>6516.1972641429302</v>
      </c>
      <c r="L3010">
        <v>6221.6744636511103</v>
      </c>
      <c r="M3010">
        <v>55.282251015972101</v>
      </c>
      <c r="N3010">
        <v>1.15315315315315</v>
      </c>
      <c r="O3010">
        <v>7.0424801544732798</v>
      </c>
      <c r="P3010">
        <v>27.673645079240799</v>
      </c>
      <c r="Q3010">
        <v>-2.1659899071474999E-2</v>
      </c>
    </row>
    <row r="3011" spans="1:17" hidden="1" x14ac:dyDescent="0.3">
      <c r="A3011" t="s">
        <v>6234</v>
      </c>
      <c r="B3011" t="s">
        <v>6235</v>
      </c>
      <c r="C3011" t="str">
        <f>IFERROR(VLOOKUP(Table1[[#This Row],[Ticker]],[1]!Table2[[Symbol]:[Industry]],2,FALSE),"-")</f>
        <v>-</v>
      </c>
      <c r="D3011" t="s">
        <v>204</v>
      </c>
      <c r="E3011">
        <v>95.114900000000006</v>
      </c>
      <c r="F3011">
        <v>62.99</v>
      </c>
      <c r="G3011">
        <v>51.828400293788</v>
      </c>
      <c r="H3011">
        <v>-6.7258220001526103</v>
      </c>
      <c r="I3011">
        <v>-16.335015984421702</v>
      </c>
      <c r="J3011">
        <v>-3.7642531874177698</v>
      </c>
      <c r="K3011">
        <v>67.298911649188398</v>
      </c>
      <c r="L3011">
        <v>58.152639024800997</v>
      </c>
      <c r="M3011">
        <v>29.625423738131801</v>
      </c>
      <c r="N3011">
        <v>0.27955211346979902</v>
      </c>
      <c r="O3011">
        <v>33.195745356405702</v>
      </c>
      <c r="P3011">
        <v>98.957675300063102</v>
      </c>
      <c r="Q3011">
        <v>8.1441469473874997E-2</v>
      </c>
    </row>
    <row r="3012" spans="1:17" hidden="1" x14ac:dyDescent="0.3">
      <c r="A3012" t="s">
        <v>6236</v>
      </c>
      <c r="B3012" t="s">
        <v>6237</v>
      </c>
      <c r="C3012" t="str">
        <f>IFERROR(VLOOKUP(Table1[[#This Row],[Ticker]],[1]!Table2[[Symbol]:[Industry]],2,FALSE),"-")</f>
        <v>-</v>
      </c>
      <c r="D3012" t="s">
        <v>156</v>
      </c>
      <c r="E3012">
        <v>95.085988999999998</v>
      </c>
      <c r="F3012">
        <v>1490</v>
      </c>
      <c r="G3012">
        <v>53.793911312970003</v>
      </c>
      <c r="H3012">
        <v>-12.236766636970399</v>
      </c>
      <c r="I3012">
        <v>-14.284768567040601</v>
      </c>
      <c r="J3012">
        <v>2.1487138606917901E-2</v>
      </c>
      <c r="K3012">
        <v>1491.91459826659</v>
      </c>
      <c r="L3012">
        <v>1397.01520945825</v>
      </c>
      <c r="M3012">
        <v>50.173393108434098</v>
      </c>
      <c r="N3012">
        <v>0.55003074809278696</v>
      </c>
      <c r="O3012">
        <v>24.9563758389261</v>
      </c>
      <c r="P3012">
        <v>98.799199466310796</v>
      </c>
      <c r="Q3012">
        <v>0.120443083235569</v>
      </c>
    </row>
    <row r="3013" spans="1:17" hidden="1" x14ac:dyDescent="0.3">
      <c r="A3013" t="s">
        <v>6238</v>
      </c>
      <c r="B3013" t="s">
        <v>6239</v>
      </c>
      <c r="C3013" t="str">
        <f>IFERROR(VLOOKUP(Table1[[#This Row],[Ticker]],[1]!Table2[[Symbol]:[Industry]],2,FALSE),"-")</f>
        <v>-</v>
      </c>
      <c r="D3013" t="s">
        <v>1922</v>
      </c>
      <c r="E3013">
        <v>95.053869431999999</v>
      </c>
      <c r="F3013">
        <v>1.0900000000000001</v>
      </c>
      <c r="G3013">
        <v>-1.83061687935324</v>
      </c>
      <c r="H3013">
        <v>25.003098626048899</v>
      </c>
      <c r="I3013">
        <v>32.373068077550897</v>
      </c>
      <c r="J3013">
        <v>6.6203621971976103</v>
      </c>
      <c r="K3013">
        <v>0.88570109109807404</v>
      </c>
      <c r="L3013">
        <v>0.85597586842906803</v>
      </c>
      <c r="M3013">
        <v>77.205843061045599</v>
      </c>
      <c r="N3013">
        <v>0.734057446388233</v>
      </c>
      <c r="O3013">
        <v>5.5045871559632902</v>
      </c>
      <c r="P3013">
        <v>118</v>
      </c>
      <c r="Q3013">
        <v>1.5768801014019999E-2</v>
      </c>
    </row>
    <row r="3014" spans="1:17" hidden="1" x14ac:dyDescent="0.3">
      <c r="A3014" t="s">
        <v>6240</v>
      </c>
      <c r="B3014" t="s">
        <v>6241</v>
      </c>
      <c r="C3014" t="str">
        <f>IFERROR(VLOOKUP(Table1[[#This Row],[Ticker]],[1]!Table2[[Symbol]:[Industry]],2,FALSE),"-")</f>
        <v>-</v>
      </c>
      <c r="D3014" t="s">
        <v>127</v>
      </c>
      <c r="E3014">
        <v>94.975795199999993</v>
      </c>
      <c r="F3014">
        <v>86.48</v>
      </c>
      <c r="G3014">
        <v>77.022211608363605</v>
      </c>
      <c r="H3014">
        <v>-9.7216299483379096</v>
      </c>
      <c r="I3014">
        <v>-4.8872835012209803</v>
      </c>
      <c r="J3014">
        <v>-11.7316313589844</v>
      </c>
      <c r="K3014">
        <v>90.255476580812797</v>
      </c>
      <c r="L3014">
        <v>81.047744681953702</v>
      </c>
      <c r="M3014">
        <v>44.455927012694097</v>
      </c>
      <c r="N3014">
        <v>0.74774163037358199</v>
      </c>
      <c r="O3014">
        <v>32.863089731729801</v>
      </c>
      <c r="P3014">
        <v>124.041450777202</v>
      </c>
      <c r="Q3014">
        <v>0.104570297594178</v>
      </c>
    </row>
    <row r="3015" spans="1:17" hidden="1" x14ac:dyDescent="0.3">
      <c r="A3015" t="s">
        <v>6242</v>
      </c>
      <c r="B3015" t="s">
        <v>6243</v>
      </c>
      <c r="C3015" t="str">
        <f>IFERROR(VLOOKUP(Table1[[#This Row],[Ticker]],[1]!Table2[[Symbol]:[Industry]],2,FALSE),"-")</f>
        <v>-</v>
      </c>
      <c r="D3015" t="s">
        <v>54</v>
      </c>
      <c r="E3015">
        <v>94.807179775999998</v>
      </c>
      <c r="F3015">
        <v>1.36</v>
      </c>
      <c r="G3015">
        <v>-0.54210147319078295</v>
      </c>
      <c r="H3015">
        <v>-8.8485760150993507</v>
      </c>
      <c r="I3015">
        <v>-53.311142448764798</v>
      </c>
      <c r="J3015">
        <v>0.35662593346134702</v>
      </c>
      <c r="K3015">
        <v>1.4572388218961301</v>
      </c>
      <c r="L3015">
        <v>1.60919543071618</v>
      </c>
      <c r="M3015">
        <v>42.008336903738098</v>
      </c>
      <c r="N3015">
        <v>1.20761693169756</v>
      </c>
      <c r="O3015">
        <v>127.941176470588</v>
      </c>
      <c r="P3015">
        <v>51.1111111111111</v>
      </c>
      <c r="Q3015">
        <v>-0.14706210774997999</v>
      </c>
    </row>
    <row r="3016" spans="1:17" hidden="1" x14ac:dyDescent="0.3">
      <c r="A3016" t="s">
        <v>6244</v>
      </c>
      <c r="B3016" t="s">
        <v>6245</v>
      </c>
      <c r="C3016" t="str">
        <f>IFERROR(VLOOKUP(Table1[[#This Row],[Ticker]],[1]!Table2[[Symbol]:[Industry]],2,FALSE),"-")</f>
        <v>-</v>
      </c>
      <c r="D3016" t="s">
        <v>51</v>
      </c>
      <c r="E3016">
        <v>94.5</v>
      </c>
      <c r="F3016">
        <v>71.8</v>
      </c>
      <c r="G3016">
        <v>84.070683097840103</v>
      </c>
      <c r="H3016">
        <v>7.9943490545842</v>
      </c>
      <c r="I3016">
        <v>-21.2967902142912</v>
      </c>
      <c r="J3016">
        <v>-19.753928566452199</v>
      </c>
      <c r="K3016">
        <v>61.948071409746703</v>
      </c>
      <c r="L3016">
        <v>56.338968833732899</v>
      </c>
      <c r="M3016">
        <v>84.278181043154405</v>
      </c>
      <c r="N3016">
        <v>2.2863442910898701</v>
      </c>
      <c r="O3016">
        <v>44.498607242339801</v>
      </c>
      <c r="P3016">
        <v>130.86816720257201</v>
      </c>
      <c r="Q3016">
        <v>4.6517478921412003E-2</v>
      </c>
    </row>
    <row r="3017" spans="1:17" hidden="1" x14ac:dyDescent="0.3">
      <c r="A3017" t="s">
        <v>6246</v>
      </c>
      <c r="B3017" t="s">
        <v>6247</v>
      </c>
      <c r="C3017" t="str">
        <f>IFERROR(VLOOKUP(Table1[[#This Row],[Ticker]],[1]!Table2[[Symbol]:[Industry]],2,FALSE),"-")</f>
        <v>-</v>
      </c>
      <c r="D3017" t="s">
        <v>46</v>
      </c>
      <c r="E3017">
        <v>94.460999999999999</v>
      </c>
      <c r="F3017">
        <v>42.55</v>
      </c>
      <c r="G3017">
        <v>62.4680256545833</v>
      </c>
      <c r="H3017">
        <v>-10.643902876245001</v>
      </c>
      <c r="I3017">
        <v>-19.587432251612899</v>
      </c>
      <c r="J3017">
        <v>-7.8431338613904602</v>
      </c>
      <c r="K3017">
        <v>44.527519559075799</v>
      </c>
      <c r="L3017">
        <v>42.640980499869102</v>
      </c>
      <c r="M3017">
        <v>47.5586677584622</v>
      </c>
      <c r="N3017">
        <v>1.61718302348142</v>
      </c>
      <c r="O3017">
        <v>48.014101057579303</v>
      </c>
      <c r="P3017">
        <v>101.467803030303</v>
      </c>
      <c r="Q3017">
        <v>-1.2510615313696001E-2</v>
      </c>
    </row>
    <row r="3018" spans="1:17" hidden="1" x14ac:dyDescent="0.3">
      <c r="A3018" t="s">
        <v>6248</v>
      </c>
      <c r="B3018" t="s">
        <v>6249</v>
      </c>
      <c r="C3018" t="str">
        <f>IFERROR(VLOOKUP(Table1[[#This Row],[Ticker]],[1]!Table2[[Symbol]:[Industry]],2,FALSE),"-")</f>
        <v>-</v>
      </c>
      <c r="D3018" t="s">
        <v>21</v>
      </c>
      <c r="E3018">
        <v>94.330782999999997</v>
      </c>
      <c r="F3018">
        <v>79.489999999999995</v>
      </c>
      <c r="G3018">
        <v>-87.637301442690202</v>
      </c>
      <c r="H3018">
        <v>-6.9322792490879301</v>
      </c>
      <c r="I3018">
        <v>-50.517217337479103</v>
      </c>
      <c r="J3018">
        <v>-4.4541188772834701</v>
      </c>
      <c r="K3018">
        <v>81.641654957439002</v>
      </c>
      <c r="L3018">
        <v>111.545461417284</v>
      </c>
      <c r="M3018">
        <v>48.343371806924999</v>
      </c>
      <c r="N3018">
        <v>2.2443166005656701</v>
      </c>
      <c r="O3018">
        <v>147.829915712668</v>
      </c>
      <c r="P3018">
        <v>13.573367623946201</v>
      </c>
      <c r="Q3018">
        <v>-5.4211188627874003E-2</v>
      </c>
    </row>
    <row r="3019" spans="1:17" hidden="1" x14ac:dyDescent="0.3">
      <c r="A3019" t="s">
        <v>6250</v>
      </c>
      <c r="B3019" t="s">
        <v>6251</v>
      </c>
      <c r="C3019" t="str">
        <f>IFERROR(VLOOKUP(Table1[[#This Row],[Ticker]],[1]!Table2[[Symbol]:[Industry]],2,FALSE),"-")</f>
        <v>-</v>
      </c>
      <c r="D3019" t="s">
        <v>573</v>
      </c>
      <c r="E3019">
        <v>94.306875000000005</v>
      </c>
      <c r="F3019">
        <v>81.25</v>
      </c>
      <c r="G3019">
        <v>8.3497619161172203</v>
      </c>
      <c r="H3019">
        <v>-6.1649774838875802</v>
      </c>
      <c r="I3019">
        <v>25.455407657335101</v>
      </c>
      <c r="J3019">
        <v>-10.247769670934201</v>
      </c>
      <c r="K3019">
        <v>75.011339308963002</v>
      </c>
      <c r="M3019">
        <v>46.140588814241802</v>
      </c>
      <c r="N3019">
        <v>0.33561506745126202</v>
      </c>
      <c r="O3019">
        <v>20.615384615384599</v>
      </c>
      <c r="P3019">
        <v>76.247288503253799</v>
      </c>
    </row>
    <row r="3020" spans="1:17" hidden="1" x14ac:dyDescent="0.3">
      <c r="A3020" t="s">
        <v>6252</v>
      </c>
      <c r="B3020" t="s">
        <v>6253</v>
      </c>
      <c r="C3020" t="str">
        <f>IFERROR(VLOOKUP(Table1[[#This Row],[Ticker]],[1]!Table2[[Symbol]:[Industry]],2,FALSE),"-")</f>
        <v>-</v>
      </c>
      <c r="D3020" t="s">
        <v>21</v>
      </c>
      <c r="E3020">
        <v>94.128</v>
      </c>
      <c r="F3020">
        <v>111</v>
      </c>
      <c r="G3020">
        <v>-53.196104902817403</v>
      </c>
      <c r="H3020">
        <v>6.2501238521318001</v>
      </c>
      <c r="I3020">
        <v>-27.902793991414502</v>
      </c>
      <c r="J3020">
        <v>-9.1364616241423402</v>
      </c>
      <c r="K3020">
        <v>108.401672328546</v>
      </c>
      <c r="L3020">
        <v>119.735106470814</v>
      </c>
      <c r="M3020">
        <v>48.6345671452641</v>
      </c>
      <c r="N3020">
        <v>1.48391922213911</v>
      </c>
      <c r="O3020">
        <v>53.018018018017997</v>
      </c>
      <c r="P3020">
        <v>35.779816513761403</v>
      </c>
    </row>
    <row r="3021" spans="1:17" hidden="1" x14ac:dyDescent="0.3">
      <c r="A3021" t="s">
        <v>6254</v>
      </c>
      <c r="B3021" t="s">
        <v>6255</v>
      </c>
      <c r="C3021" t="str">
        <f>IFERROR(VLOOKUP(Table1[[#This Row],[Ticker]],[1]!Table2[[Symbol]:[Industry]],2,FALSE),"-")</f>
        <v>-</v>
      </c>
      <c r="D3021" t="s">
        <v>231</v>
      </c>
      <c r="E3021">
        <v>94.061508000000003</v>
      </c>
      <c r="F3021">
        <v>6.34</v>
      </c>
      <c r="G3021">
        <v>-47.941558665394098</v>
      </c>
      <c r="H3021">
        <v>-13.871838591429601</v>
      </c>
      <c r="I3021">
        <v>-57.637403126637501</v>
      </c>
      <c r="J3021">
        <v>-4.1022485254131</v>
      </c>
      <c r="K3021">
        <v>7.1047930151539802</v>
      </c>
      <c r="L3021">
        <v>7.9185293196592097</v>
      </c>
      <c r="M3021">
        <v>34.895158206678801</v>
      </c>
      <c r="N3021">
        <v>1.1695019882312401</v>
      </c>
      <c r="O3021">
        <v>105.047318611987</v>
      </c>
      <c r="P3021">
        <v>7.4576271186440604</v>
      </c>
      <c r="Q3021">
        <v>0.13110568274005799</v>
      </c>
    </row>
    <row r="3022" spans="1:17" hidden="1" x14ac:dyDescent="0.3">
      <c r="A3022" t="s">
        <v>6256</v>
      </c>
      <c r="B3022" t="s">
        <v>6257</v>
      </c>
      <c r="C3022" t="str">
        <f>IFERROR(VLOOKUP(Table1[[#This Row],[Ticker]],[1]!Table2[[Symbol]:[Industry]],2,FALSE),"-")</f>
        <v>-</v>
      </c>
      <c r="D3022" t="s">
        <v>384</v>
      </c>
      <c r="E3022">
        <v>93.764889705000002</v>
      </c>
      <c r="F3022">
        <v>97.85</v>
      </c>
      <c r="G3022">
        <v>-46.4334323645216</v>
      </c>
      <c r="H3022">
        <v>1.9765251994755499</v>
      </c>
      <c r="I3022">
        <v>-24.926077221594301</v>
      </c>
      <c r="J3022">
        <v>-0.88466111856991603</v>
      </c>
      <c r="K3022">
        <v>100.046685495086</v>
      </c>
      <c r="L3022">
        <v>107.86452583643801</v>
      </c>
      <c r="M3022">
        <v>38.081183535820898</v>
      </c>
      <c r="N3022">
        <v>0.657263443344973</v>
      </c>
      <c r="O3022">
        <v>48.185998978027598</v>
      </c>
      <c r="P3022">
        <v>9.9438202247190901</v>
      </c>
      <c r="Q3022">
        <v>-9.2367560639489994E-3</v>
      </c>
    </row>
    <row r="3023" spans="1:17" hidden="1" x14ac:dyDescent="0.3">
      <c r="A3023" t="s">
        <v>6258</v>
      </c>
      <c r="B3023" t="s">
        <v>6259</v>
      </c>
      <c r="C3023" t="str">
        <f>IFERROR(VLOOKUP(Table1[[#This Row],[Ticker]],[1]!Table2[[Symbol]:[Industry]],2,FALSE),"-")</f>
        <v>-</v>
      </c>
      <c r="D3023" t="s">
        <v>535</v>
      </c>
      <c r="E3023">
        <v>93.585604200000006</v>
      </c>
      <c r="F3023">
        <v>37.409999999999997</v>
      </c>
      <c r="G3023">
        <v>39.057054644952601</v>
      </c>
      <c r="H3023">
        <v>-9.2966556737053097</v>
      </c>
      <c r="I3023">
        <v>-7.5533813416649595E-2</v>
      </c>
      <c r="J3023">
        <v>-7.4085791584763996</v>
      </c>
      <c r="K3023">
        <v>38.995011171534102</v>
      </c>
      <c r="L3023">
        <v>34.474012364280298</v>
      </c>
      <c r="M3023">
        <v>39.954060623230603</v>
      </c>
      <c r="N3023">
        <v>1.5614013253088901</v>
      </c>
      <c r="O3023">
        <v>25.340817963111402</v>
      </c>
      <c r="P3023">
        <v>107.257617728531</v>
      </c>
      <c r="Q3023">
        <v>7.4593814050609997E-2</v>
      </c>
    </row>
    <row r="3024" spans="1:17" hidden="1" x14ac:dyDescent="0.3">
      <c r="A3024" t="s">
        <v>6260</v>
      </c>
      <c r="B3024" t="s">
        <v>6261</v>
      </c>
      <c r="C3024" t="str">
        <f>IFERROR(VLOOKUP(Table1[[#This Row],[Ticker]],[1]!Table2[[Symbol]:[Industry]],2,FALSE),"-")</f>
        <v>-</v>
      </c>
      <c r="D3024" t="s">
        <v>54</v>
      </c>
      <c r="E3024">
        <v>93.432453960000004</v>
      </c>
      <c r="F3024">
        <v>158.35</v>
      </c>
      <c r="G3024">
        <v>16.554459373370001</v>
      </c>
      <c r="H3024">
        <v>24.092953494798302</v>
      </c>
      <c r="I3024">
        <v>9.3649568376900199</v>
      </c>
      <c r="J3024">
        <v>-7.5650805065517401</v>
      </c>
      <c r="K3024">
        <v>150.61194454692301</v>
      </c>
      <c r="L3024">
        <v>135.27959465508499</v>
      </c>
      <c r="M3024">
        <v>40.3224469869687</v>
      </c>
      <c r="N3024">
        <v>0.57516150184827997</v>
      </c>
      <c r="O3024">
        <v>11.4619513735396</v>
      </c>
      <c r="P3024">
        <v>61.4992350841407</v>
      </c>
      <c r="Q3024">
        <v>-4.2567557760888997E-2</v>
      </c>
    </row>
    <row r="3025" spans="1:17" hidden="1" x14ac:dyDescent="0.3">
      <c r="A3025" t="s">
        <v>6262</v>
      </c>
      <c r="B3025" t="s">
        <v>6263</v>
      </c>
      <c r="C3025" t="str">
        <f>IFERROR(VLOOKUP(Table1[[#This Row],[Ticker]],[1]!Table2[[Symbol]:[Industry]],2,FALSE),"-")</f>
        <v>-</v>
      </c>
      <c r="D3025" t="s">
        <v>627</v>
      </c>
      <c r="E3025">
        <v>93.356999999999999</v>
      </c>
      <c r="F3025">
        <v>7.38</v>
      </c>
      <c r="G3025">
        <v>-46.676080488525699</v>
      </c>
      <c r="H3025">
        <v>1.0544710763134</v>
      </c>
      <c r="I3025">
        <v>-27.642346180637801</v>
      </c>
      <c r="J3025">
        <v>-1.3393251742544701</v>
      </c>
      <c r="K3025">
        <v>7.2934305306631799</v>
      </c>
      <c r="L3025">
        <v>8.4834022988768805</v>
      </c>
      <c r="M3025">
        <v>51.010839938160899</v>
      </c>
      <c r="N3025">
        <v>0.73858326642282601</v>
      </c>
      <c r="O3025">
        <v>47.696476964769602</v>
      </c>
      <c r="P3025">
        <v>27.241379310344801</v>
      </c>
      <c r="Q3025">
        <v>-0.19739467518180301</v>
      </c>
    </row>
    <row r="3026" spans="1:17" hidden="1" x14ac:dyDescent="0.3">
      <c r="A3026" t="s">
        <v>6264</v>
      </c>
      <c r="B3026" t="s">
        <v>6265</v>
      </c>
      <c r="C3026" t="str">
        <f>IFERROR(VLOOKUP(Table1[[#This Row],[Ticker]],[1]!Table2[[Symbol]:[Industry]],2,FALSE),"-")</f>
        <v>-</v>
      </c>
      <c r="D3026" t="s">
        <v>1105</v>
      </c>
      <c r="E3026">
        <v>92.965372500000001</v>
      </c>
      <c r="F3026">
        <v>80.849999999999994</v>
      </c>
      <c r="G3026">
        <v>-9.3041484876649996</v>
      </c>
      <c r="H3026">
        <v>30.542871353321701</v>
      </c>
      <c r="I3026">
        <v>22.127454042463199</v>
      </c>
      <c r="J3026">
        <v>3.2225330324972798</v>
      </c>
      <c r="K3026">
        <v>67.144583434541204</v>
      </c>
      <c r="L3026">
        <v>61.8758406177136</v>
      </c>
      <c r="M3026">
        <v>65.601397146455298</v>
      </c>
      <c r="N3026">
        <v>2.00956937799043</v>
      </c>
      <c r="O3026">
        <v>7.4829931972789199</v>
      </c>
      <c r="P3026">
        <v>64.162436548223297</v>
      </c>
    </row>
    <row r="3027" spans="1:17" hidden="1" x14ac:dyDescent="0.3">
      <c r="A3027" t="s">
        <v>6266</v>
      </c>
      <c r="B3027" t="s">
        <v>6267</v>
      </c>
      <c r="C3027" t="str">
        <f>IFERROR(VLOOKUP(Table1[[#This Row],[Ticker]],[1]!Table2[[Symbol]:[Industry]],2,FALSE),"-")</f>
        <v>-</v>
      </c>
      <c r="D3027" t="s">
        <v>276</v>
      </c>
      <c r="E3027">
        <v>92.362444800000006</v>
      </c>
      <c r="F3027">
        <v>225.6</v>
      </c>
      <c r="G3027">
        <v>-35.869668825810301</v>
      </c>
      <c r="H3027">
        <v>-11.283542742262</v>
      </c>
      <c r="I3027">
        <v>-24.489677020488202</v>
      </c>
      <c r="J3027">
        <v>9.4621064402157309</v>
      </c>
      <c r="K3027">
        <v>216.287367473741</v>
      </c>
      <c r="L3027">
        <v>220.62226596763301</v>
      </c>
      <c r="M3027">
        <v>63.322763071757002</v>
      </c>
      <c r="N3027">
        <v>0.92154368108566498</v>
      </c>
      <c r="O3027">
        <v>49.623226950354599</v>
      </c>
      <c r="P3027">
        <v>20.641711229946502</v>
      </c>
      <c r="Q3027">
        <v>0.12749013410259999</v>
      </c>
    </row>
    <row r="3028" spans="1:17" hidden="1" x14ac:dyDescent="0.3">
      <c r="A3028" t="s">
        <v>6268</v>
      </c>
      <c r="B3028" t="s">
        <v>6269</v>
      </c>
      <c r="C3028" t="str">
        <f>IFERROR(VLOOKUP(Table1[[#This Row],[Ticker]],[1]!Table2[[Symbol]:[Industry]],2,FALSE),"-")</f>
        <v>-</v>
      </c>
      <c r="D3028" t="s">
        <v>127</v>
      </c>
      <c r="E3028">
        <v>92.331932277999996</v>
      </c>
      <c r="F3028">
        <v>32.47</v>
      </c>
      <c r="G3028">
        <v>-21.5069006325737</v>
      </c>
      <c r="H3028">
        <v>12.6688599297716</v>
      </c>
      <c r="I3028">
        <v>-11.6498128376856</v>
      </c>
      <c r="J3028">
        <v>-0.88812196569831003</v>
      </c>
      <c r="K3028">
        <v>30.0996757178726</v>
      </c>
      <c r="L3028">
        <v>30.086460670329899</v>
      </c>
      <c r="M3028">
        <v>67.438657793225403</v>
      </c>
      <c r="N3028">
        <v>1.0342311463679601</v>
      </c>
      <c r="O3028">
        <v>34.554973821989499</v>
      </c>
      <c r="P3028">
        <v>29.620758483033899</v>
      </c>
      <c r="Q3028">
        <v>4.8833624553400998E-2</v>
      </c>
    </row>
    <row r="3029" spans="1:17" hidden="1" x14ac:dyDescent="0.3">
      <c r="A3029" t="s">
        <v>6270</v>
      </c>
      <c r="B3029" t="s">
        <v>6271</v>
      </c>
      <c r="C3029" t="str">
        <f>IFERROR(VLOOKUP(Table1[[#This Row],[Ticker]],[1]!Table2[[Symbol]:[Industry]],2,FALSE),"-")</f>
        <v>-</v>
      </c>
      <c r="D3029" t="s">
        <v>257</v>
      </c>
      <c r="E3029">
        <v>92.318776499999998</v>
      </c>
      <c r="F3029">
        <v>38.1</v>
      </c>
      <c r="G3029">
        <v>10.784366267325</v>
      </c>
      <c r="H3029">
        <v>-4.6017660121319102</v>
      </c>
      <c r="I3029">
        <v>1.97186144105022</v>
      </c>
      <c r="J3029">
        <v>-5.7731207889335403</v>
      </c>
      <c r="K3029">
        <v>38.374037565885899</v>
      </c>
      <c r="L3029">
        <v>35.3851624027592</v>
      </c>
      <c r="M3029">
        <v>42.729164662796002</v>
      </c>
      <c r="N3029">
        <v>0.59449509241229703</v>
      </c>
      <c r="O3029">
        <v>33.858267716535401</v>
      </c>
      <c r="P3029">
        <v>47.961165048543599</v>
      </c>
      <c r="Q3029">
        <v>6.3180996214109997E-2</v>
      </c>
    </row>
    <row r="3030" spans="1:17" hidden="1" x14ac:dyDescent="0.3">
      <c r="A3030" t="s">
        <v>6272</v>
      </c>
      <c r="B3030" t="s">
        <v>6273</v>
      </c>
      <c r="C3030" t="str">
        <f>IFERROR(VLOOKUP(Table1[[#This Row],[Ticker]],[1]!Table2[[Symbol]:[Industry]],2,FALSE),"-")</f>
        <v>-</v>
      </c>
      <c r="D3030" t="s">
        <v>2701</v>
      </c>
      <c r="E3030">
        <v>92.315924999999993</v>
      </c>
      <c r="F3030">
        <v>213.25</v>
      </c>
      <c r="G3030">
        <v>77.572246897736505</v>
      </c>
      <c r="H3030">
        <v>32.131568958112098</v>
      </c>
      <c r="I3030">
        <v>24.6203799055079</v>
      </c>
      <c r="J3030">
        <v>23.657145919171601</v>
      </c>
      <c r="K3030">
        <v>174.009223899787</v>
      </c>
      <c r="L3030">
        <v>147.342668009313</v>
      </c>
      <c r="M3030">
        <v>64.264292939344898</v>
      </c>
      <c r="N3030">
        <v>1.41615569181551</v>
      </c>
      <c r="O3030">
        <v>12.3094958968346</v>
      </c>
      <c r="P3030">
        <v>174.82584465343001</v>
      </c>
    </row>
    <row r="3031" spans="1:17" hidden="1" x14ac:dyDescent="0.3">
      <c r="A3031" t="s">
        <v>6274</v>
      </c>
      <c r="B3031" t="s">
        <v>6275</v>
      </c>
      <c r="C3031" t="str">
        <f>IFERROR(VLOOKUP(Table1[[#This Row],[Ticker]],[1]!Table2[[Symbol]:[Industry]],2,FALSE),"-")</f>
        <v>-</v>
      </c>
      <c r="D3031" t="s">
        <v>4133</v>
      </c>
      <c r="E3031">
        <v>91.849905000000007</v>
      </c>
      <c r="F3031">
        <v>144.35</v>
      </c>
      <c r="G3031">
        <v>7.4102794791901596</v>
      </c>
      <c r="H3031">
        <v>-9.2463728327248003</v>
      </c>
      <c r="I3031">
        <v>18.866218762482401</v>
      </c>
      <c r="J3031">
        <v>-5.6496373068444399</v>
      </c>
      <c r="K3031">
        <v>145.80880533955701</v>
      </c>
      <c r="M3031">
        <v>28.0495324080612</v>
      </c>
      <c r="N3031">
        <v>0.76629711751662899</v>
      </c>
      <c r="O3031">
        <v>17.769310703152001</v>
      </c>
      <c r="P3031">
        <v>49.585492227979202</v>
      </c>
    </row>
    <row r="3032" spans="1:17" hidden="1" x14ac:dyDescent="0.3">
      <c r="A3032" t="s">
        <v>6276</v>
      </c>
      <c r="B3032" t="s">
        <v>6277</v>
      </c>
      <c r="C3032" t="str">
        <f>IFERROR(VLOOKUP(Table1[[#This Row],[Ticker]],[1]!Table2[[Symbol]:[Industry]],2,FALSE),"-")</f>
        <v>-</v>
      </c>
      <c r="D3032" t="s">
        <v>305</v>
      </c>
      <c r="E3032">
        <v>91.8429182</v>
      </c>
      <c r="F3032">
        <v>46.31</v>
      </c>
      <c r="G3032">
        <v>9.0449331003262206</v>
      </c>
      <c r="H3032">
        <v>-7.5196286466782896</v>
      </c>
      <c r="I3032">
        <v>-8.5879416136818207</v>
      </c>
      <c r="J3032">
        <v>2.29169086852627</v>
      </c>
      <c r="K3032">
        <v>45.334296693491197</v>
      </c>
      <c r="L3032">
        <v>41.262282097429498</v>
      </c>
      <c r="M3032">
        <v>57.767610469813498</v>
      </c>
      <c r="N3032">
        <v>0.24708844874809199</v>
      </c>
      <c r="O3032">
        <v>40.358453897646299</v>
      </c>
      <c r="P3032">
        <v>65.392857142857096</v>
      </c>
      <c r="Q3032">
        <v>4.7795403467099998E-2</v>
      </c>
    </row>
    <row r="3033" spans="1:17" hidden="1" x14ac:dyDescent="0.3">
      <c r="A3033" t="s">
        <v>6278</v>
      </c>
      <c r="B3033" t="s">
        <v>6279</v>
      </c>
      <c r="C3033" t="str">
        <f>IFERROR(VLOOKUP(Table1[[#This Row],[Ticker]],[1]!Table2[[Symbol]:[Industry]],2,FALSE),"-")</f>
        <v>-</v>
      </c>
      <c r="D3033" t="s">
        <v>1489</v>
      </c>
      <c r="E3033">
        <v>91.769400000000005</v>
      </c>
      <c r="F3033">
        <v>59.98</v>
      </c>
      <c r="G3033">
        <v>-14.830560372600599</v>
      </c>
      <c r="H3033">
        <v>-1.9023498486816299</v>
      </c>
      <c r="I3033">
        <v>-5.1794925693492901</v>
      </c>
      <c r="J3033">
        <v>-3.7116216084704101</v>
      </c>
      <c r="K3033">
        <v>58.277133973993301</v>
      </c>
      <c r="L3033">
        <v>54.768774625270503</v>
      </c>
      <c r="M3033">
        <v>52.7813930150243</v>
      </c>
      <c r="N3033">
        <v>1.74990304458715</v>
      </c>
      <c r="O3033">
        <v>15.538512837612499</v>
      </c>
      <c r="P3033">
        <v>45.936739659367298</v>
      </c>
      <c r="Q3033">
        <v>-3.0089789868852999E-2</v>
      </c>
    </row>
    <row r="3034" spans="1:17" hidden="1" x14ac:dyDescent="0.3">
      <c r="A3034" t="s">
        <v>6280</v>
      </c>
      <c r="B3034" t="s">
        <v>6281</v>
      </c>
      <c r="C3034" t="str">
        <f>IFERROR(VLOOKUP(Table1[[#This Row],[Ticker]],[1]!Table2[[Symbol]:[Industry]],2,FALSE),"-")</f>
        <v>-</v>
      </c>
      <c r="D3034" t="s">
        <v>127</v>
      </c>
      <c r="E3034">
        <v>91.709992</v>
      </c>
      <c r="F3034">
        <v>110</v>
      </c>
      <c r="G3034">
        <v>-77.610021631239604</v>
      </c>
      <c r="H3034">
        <v>-8.2621380099741693</v>
      </c>
      <c r="I3034">
        <v>-53.371966230863599</v>
      </c>
      <c r="J3034">
        <v>-0.67194549511007895</v>
      </c>
      <c r="K3034">
        <v>109.58063877391599</v>
      </c>
      <c r="M3034">
        <v>40.478077706200501</v>
      </c>
      <c r="N3034">
        <v>0.39231569153302998</v>
      </c>
      <c r="O3034">
        <v>90.909090909090907</v>
      </c>
      <c r="P3034">
        <v>33.3333333333333</v>
      </c>
    </row>
    <row r="3035" spans="1:17" hidden="1" x14ac:dyDescent="0.3">
      <c r="A3035" t="s">
        <v>6282</v>
      </c>
      <c r="B3035" t="s">
        <v>6283</v>
      </c>
      <c r="C3035" t="str">
        <f>IFERROR(VLOOKUP(Table1[[#This Row],[Ticker]],[1]!Table2[[Symbol]:[Industry]],2,FALSE),"-")</f>
        <v>-</v>
      </c>
      <c r="D3035" t="s">
        <v>415</v>
      </c>
      <c r="E3035">
        <v>91.386754339999996</v>
      </c>
      <c r="F3035">
        <v>62.18</v>
      </c>
      <c r="G3035">
        <v>142.89282473609799</v>
      </c>
      <c r="H3035">
        <v>-6.5403147826493999</v>
      </c>
      <c r="I3035">
        <v>53.742147612850303</v>
      </c>
      <c r="J3035">
        <v>9.2809956813604995</v>
      </c>
      <c r="K3035">
        <v>53.517434626918799</v>
      </c>
      <c r="L3035">
        <v>42.690816749614399</v>
      </c>
      <c r="M3035">
        <v>78.326940782410205</v>
      </c>
      <c r="N3035">
        <v>0.52045267780312199</v>
      </c>
      <c r="O3035">
        <v>6.5455130266966801</v>
      </c>
      <c r="P3035">
        <v>196.09523809523799</v>
      </c>
      <c r="Q3035">
        <v>0.13443811250511301</v>
      </c>
    </row>
    <row r="3036" spans="1:17" hidden="1" x14ac:dyDescent="0.3">
      <c r="A3036" t="s">
        <v>6284</v>
      </c>
      <c r="B3036" t="s">
        <v>6285</v>
      </c>
      <c r="C3036" t="str">
        <f>IFERROR(VLOOKUP(Table1[[#This Row],[Ticker]],[1]!Table2[[Symbol]:[Industry]],2,FALSE),"-")</f>
        <v>-</v>
      </c>
      <c r="D3036" t="s">
        <v>276</v>
      </c>
      <c r="E3036">
        <v>91.329419999999999</v>
      </c>
      <c r="F3036">
        <v>83.85</v>
      </c>
      <c r="G3036">
        <v>-20.098697882246199</v>
      </c>
      <c r="H3036">
        <v>1.1871614767784899</v>
      </c>
      <c r="I3036">
        <v>-28.0918442031507</v>
      </c>
      <c r="J3036">
        <v>-9.5872293379048408</v>
      </c>
      <c r="K3036">
        <v>83.328004713759995</v>
      </c>
      <c r="L3036">
        <v>87.779273790581499</v>
      </c>
      <c r="M3036">
        <v>51.888267289949503</v>
      </c>
      <c r="N3036">
        <v>1.14415368325518</v>
      </c>
      <c r="O3036">
        <v>48.6583184257602</v>
      </c>
      <c r="P3036">
        <v>19.529579472558702</v>
      </c>
    </row>
    <row r="3037" spans="1:17" hidden="1" x14ac:dyDescent="0.3">
      <c r="A3037" t="s">
        <v>6286</v>
      </c>
      <c r="B3037" t="s">
        <v>6287</v>
      </c>
      <c r="C3037" t="str">
        <f>IFERROR(VLOOKUP(Table1[[#This Row],[Ticker]],[1]!Table2[[Symbol]:[Industry]],2,FALSE),"-")</f>
        <v>-</v>
      </c>
      <c r="D3037" t="s">
        <v>51</v>
      </c>
      <c r="E3037">
        <v>91.131749999999997</v>
      </c>
      <c r="F3037">
        <v>264.14999999999998</v>
      </c>
      <c r="G3037">
        <v>36.853520282620501</v>
      </c>
      <c r="H3037">
        <v>-2.3109765896181198</v>
      </c>
      <c r="I3037">
        <v>18.457645191978798</v>
      </c>
      <c r="J3037">
        <v>-0.34277882844341501</v>
      </c>
      <c r="K3037">
        <v>229.15496270257901</v>
      </c>
      <c r="L3037">
        <v>201.01560684692299</v>
      </c>
      <c r="M3037">
        <v>68.639081211357095</v>
      </c>
      <c r="N3037">
        <v>1.00518189642769</v>
      </c>
      <c r="O3037">
        <v>4.8835888699602501</v>
      </c>
      <c r="P3037">
        <v>94.6573323507737</v>
      </c>
      <c r="Q3037">
        <v>7.4608049478335006E-2</v>
      </c>
    </row>
    <row r="3038" spans="1:17" hidden="1" x14ac:dyDescent="0.3">
      <c r="A3038" t="s">
        <v>6288</v>
      </c>
      <c r="B3038" t="s">
        <v>6289</v>
      </c>
      <c r="C3038" t="str">
        <f>IFERROR(VLOOKUP(Table1[[#This Row],[Ticker]],[1]!Table2[[Symbol]:[Industry]],2,FALSE),"-")</f>
        <v>-</v>
      </c>
      <c r="D3038" t="s">
        <v>573</v>
      </c>
      <c r="E3038">
        <v>91.1306352</v>
      </c>
      <c r="F3038">
        <v>112.2</v>
      </c>
      <c r="G3038">
        <v>10.096487503936601</v>
      </c>
      <c r="H3038">
        <v>-2.8015435402953002</v>
      </c>
      <c r="I3038">
        <v>-37.021178961366097</v>
      </c>
      <c r="J3038">
        <v>9.1355859710013903E-3</v>
      </c>
      <c r="K3038">
        <v>110.34944898894101</v>
      </c>
      <c r="L3038">
        <v>108.668289110697</v>
      </c>
      <c r="M3038">
        <v>58.776844650730403</v>
      </c>
      <c r="N3038">
        <v>0.141865079365079</v>
      </c>
      <c r="O3038">
        <v>42.023172905525797</v>
      </c>
      <c r="P3038">
        <v>41.6666666666666</v>
      </c>
      <c r="Q3038">
        <v>1.2799401467438999E-2</v>
      </c>
    </row>
    <row r="3039" spans="1:17" hidden="1" x14ac:dyDescent="0.3">
      <c r="A3039" t="s">
        <v>6290</v>
      </c>
      <c r="B3039" t="s">
        <v>6291</v>
      </c>
      <c r="C3039" t="str">
        <f>IFERROR(VLOOKUP(Table1[[#This Row],[Ticker]],[1]!Table2[[Symbol]:[Industry]],2,FALSE),"-")</f>
        <v>-</v>
      </c>
      <c r="D3039" t="s">
        <v>54</v>
      </c>
      <c r="E3039">
        <v>91.062179999999998</v>
      </c>
      <c r="F3039">
        <v>88.8</v>
      </c>
      <c r="G3039">
        <v>36.382074007685702</v>
      </c>
      <c r="H3039">
        <v>16.530371353321701</v>
      </c>
      <c r="I3039">
        <v>7.08840312329023</v>
      </c>
      <c r="J3039">
        <v>2.2548646810151598</v>
      </c>
      <c r="K3039">
        <v>85.702290694079196</v>
      </c>
      <c r="L3039">
        <v>76.170333430219003</v>
      </c>
      <c r="M3039">
        <v>47.220992074191201</v>
      </c>
      <c r="N3039">
        <v>3.17059015710963</v>
      </c>
      <c r="O3039">
        <v>14.5833333333333</v>
      </c>
      <c r="P3039">
        <v>82.153846153846104</v>
      </c>
      <c r="Q3039">
        <v>8.9419237512271002E-2</v>
      </c>
    </row>
    <row r="3040" spans="1:17" hidden="1" x14ac:dyDescent="0.3">
      <c r="A3040" t="s">
        <v>6292</v>
      </c>
      <c r="B3040" t="s">
        <v>6293</v>
      </c>
      <c r="C3040" t="str">
        <f>IFERROR(VLOOKUP(Table1[[#This Row],[Ticker]],[1]!Table2[[Symbol]:[Industry]],2,FALSE),"-")</f>
        <v>-</v>
      </c>
      <c r="E3040">
        <v>91</v>
      </c>
      <c r="F3040">
        <v>182</v>
      </c>
      <c r="G3040">
        <v>122.676763631523</v>
      </c>
      <c r="H3040">
        <v>-8.9123575515256803</v>
      </c>
      <c r="I3040">
        <v>24.294636705001899</v>
      </c>
      <c r="J3040">
        <v>-1.5095822565980499</v>
      </c>
      <c r="K3040">
        <v>176.153324225727</v>
      </c>
      <c r="L3040">
        <v>143.27500885223901</v>
      </c>
      <c r="M3040">
        <v>54.999020358828901</v>
      </c>
      <c r="N3040">
        <v>1.0351840203254099</v>
      </c>
      <c r="O3040">
        <v>13.0494505494505</v>
      </c>
      <c r="P3040">
        <v>181.08108108108101</v>
      </c>
      <c r="Q3040">
        <v>0.111659621054133</v>
      </c>
    </row>
    <row r="3041" spans="1:17" hidden="1" x14ac:dyDescent="0.3">
      <c r="A3041" t="s">
        <v>6294</v>
      </c>
      <c r="B3041" t="s">
        <v>6295</v>
      </c>
      <c r="C3041" t="str">
        <f>IFERROR(VLOOKUP(Table1[[#This Row],[Ticker]],[1]!Table2[[Symbol]:[Industry]],2,FALSE),"-")</f>
        <v>-</v>
      </c>
      <c r="D3041" t="s">
        <v>405</v>
      </c>
      <c r="E3041">
        <v>90.977879999999999</v>
      </c>
      <c r="F3041">
        <v>0.85</v>
      </c>
      <c r="G3041">
        <v>14.001885613169099</v>
      </c>
      <c r="H3041">
        <v>-10.780266944550601</v>
      </c>
      <c r="I3041">
        <v>-9.3017286704164999</v>
      </c>
      <c r="J3041">
        <v>5.1008940110627403</v>
      </c>
      <c r="K3041">
        <v>0.88935873573220103</v>
      </c>
      <c r="L3041">
        <v>0.78223281297685998</v>
      </c>
      <c r="M3041">
        <v>50.621135436744702</v>
      </c>
      <c r="N3041">
        <v>0.34496547173065401</v>
      </c>
      <c r="O3041">
        <v>68.235294117647001</v>
      </c>
      <c r="P3041">
        <v>84.782608695652101</v>
      </c>
      <c r="Q3041">
        <v>9.9130873943514997E-2</v>
      </c>
    </row>
    <row r="3042" spans="1:17" hidden="1" x14ac:dyDescent="0.3">
      <c r="A3042" t="s">
        <v>6296</v>
      </c>
      <c r="B3042" t="s">
        <v>6297</v>
      </c>
      <c r="C3042" t="str">
        <f>IFERROR(VLOOKUP(Table1[[#This Row],[Ticker]],[1]!Table2[[Symbol]:[Industry]],2,FALSE),"-")</f>
        <v>-</v>
      </c>
      <c r="D3042" t="s">
        <v>741</v>
      </c>
      <c r="E3042">
        <v>90.884969691999999</v>
      </c>
      <c r="F3042">
        <v>43.4</v>
      </c>
      <c r="G3042">
        <v>1.32978988098938</v>
      </c>
      <c r="H3042">
        <v>-3.6379296729040602</v>
      </c>
      <c r="I3042">
        <v>-0.408398035865355</v>
      </c>
      <c r="J3042">
        <v>-1.66950927355181</v>
      </c>
      <c r="K3042">
        <v>43.3510844862572</v>
      </c>
      <c r="L3042">
        <v>40.273434393319498</v>
      </c>
      <c r="M3042">
        <v>59.271834326705303</v>
      </c>
      <c r="N3042">
        <v>1.49231075511211</v>
      </c>
      <c r="O3042">
        <v>8.0645161290322491</v>
      </c>
      <c r="P3042">
        <v>41.092327698309397</v>
      </c>
    </row>
    <row r="3043" spans="1:17" hidden="1" x14ac:dyDescent="0.3">
      <c r="A3043" t="s">
        <v>6298</v>
      </c>
      <c r="B3043" t="s">
        <v>6299</v>
      </c>
      <c r="C3043" t="str">
        <f>IFERROR(VLOOKUP(Table1[[#This Row],[Ticker]],[1]!Table2[[Symbol]:[Industry]],2,FALSE),"-")</f>
        <v>-</v>
      </c>
      <c r="D3043" t="s">
        <v>89</v>
      </c>
      <c r="E3043">
        <v>90.829679999999996</v>
      </c>
      <c r="F3043">
        <v>210.4</v>
      </c>
      <c r="G3043">
        <v>-39.376255824586501</v>
      </c>
      <c r="H3043">
        <v>-6.6332650103146502</v>
      </c>
      <c r="I3043">
        <v>-20.252620400087199</v>
      </c>
      <c r="J3043">
        <v>-1.07194549511008</v>
      </c>
      <c r="K3043">
        <v>218.55561216540499</v>
      </c>
      <c r="L3043">
        <v>221.008505768546</v>
      </c>
      <c r="M3043">
        <v>38.068407777074597</v>
      </c>
      <c r="N3043">
        <v>0</v>
      </c>
      <c r="O3043">
        <v>25</v>
      </c>
      <c r="P3043">
        <v>0</v>
      </c>
    </row>
    <row r="3044" spans="1:17" hidden="1" x14ac:dyDescent="0.3">
      <c r="A3044" t="s">
        <v>6300</v>
      </c>
      <c r="B3044" t="s">
        <v>6301</v>
      </c>
      <c r="C3044" t="str">
        <f>IFERROR(VLOOKUP(Table1[[#This Row],[Ticker]],[1]!Table2[[Symbol]:[Industry]],2,FALSE),"-")</f>
        <v>-</v>
      </c>
      <c r="D3044" t="s">
        <v>138</v>
      </c>
      <c r="E3044">
        <v>90.72</v>
      </c>
      <c r="F3044">
        <v>84</v>
      </c>
      <c r="G3044">
        <v>-25.950888686638301</v>
      </c>
      <c r="H3044">
        <v>-4.9947748455086902</v>
      </c>
      <c r="I3044">
        <v>-25.596770716000702</v>
      </c>
      <c r="J3044">
        <v>-1.4671550759484</v>
      </c>
      <c r="K3044">
        <v>86.766462814609895</v>
      </c>
      <c r="L3044">
        <v>84.584085279765304</v>
      </c>
      <c r="M3044">
        <v>46.710400042300698</v>
      </c>
      <c r="N3044">
        <v>0.316692618796308</v>
      </c>
      <c r="O3044">
        <v>29.940476190476101</v>
      </c>
      <c r="P3044">
        <v>65.811290959336702</v>
      </c>
      <c r="Q3044">
        <v>0.15113228350892699</v>
      </c>
    </row>
    <row r="3045" spans="1:17" hidden="1" x14ac:dyDescent="0.3">
      <c r="A3045" t="s">
        <v>6302</v>
      </c>
      <c r="B3045" t="s">
        <v>6303</v>
      </c>
      <c r="C3045" t="str">
        <f>IFERROR(VLOOKUP(Table1[[#This Row],[Ticker]],[1]!Table2[[Symbol]:[Industry]],2,FALSE),"-")</f>
        <v>-</v>
      </c>
      <c r="D3045" t="s">
        <v>3576</v>
      </c>
      <c r="E3045">
        <v>90.646500000000003</v>
      </c>
      <c r="F3045">
        <v>44.5</v>
      </c>
      <c r="G3045">
        <v>55.350755669666299</v>
      </c>
      <c r="H3045">
        <v>3.9520908103352799</v>
      </c>
      <c r="I3045">
        <v>-18.279414191952501</v>
      </c>
      <c r="J3045">
        <v>6.7351727597693802</v>
      </c>
      <c r="K3045">
        <v>44.565054716171197</v>
      </c>
      <c r="L3045">
        <v>41.049318559829103</v>
      </c>
      <c r="M3045">
        <v>46.494301998542603</v>
      </c>
      <c r="N3045">
        <v>0.86764705882352899</v>
      </c>
      <c r="O3045">
        <v>17.528089887640402</v>
      </c>
      <c r="P3045">
        <v>85.4166666666666</v>
      </c>
    </row>
    <row r="3046" spans="1:17" hidden="1" x14ac:dyDescent="0.3">
      <c r="A3046" t="s">
        <v>6304</v>
      </c>
      <c r="B3046" t="s">
        <v>6305</v>
      </c>
      <c r="C3046" t="str">
        <f>IFERROR(VLOOKUP(Table1[[#This Row],[Ticker]],[1]!Table2[[Symbol]:[Industry]],2,FALSE),"-")</f>
        <v>-</v>
      </c>
      <c r="D3046" t="s">
        <v>950</v>
      </c>
      <c r="E3046">
        <v>90.533749999999998</v>
      </c>
      <c r="F3046">
        <v>157.44999999999999</v>
      </c>
      <c r="G3046">
        <v>-51.732577663666902</v>
      </c>
      <c r="H3046">
        <v>7.0637046866550399</v>
      </c>
      <c r="I3046">
        <v>-13.087128560571401</v>
      </c>
      <c r="J3046">
        <v>10.8734469963574</v>
      </c>
      <c r="K3046">
        <v>150.46536532828901</v>
      </c>
      <c r="L3046">
        <v>166.384726285433</v>
      </c>
      <c r="M3046">
        <v>53.961550549126201</v>
      </c>
      <c r="N3046">
        <v>0.91897507464522998</v>
      </c>
      <c r="O3046">
        <v>33.375674817402299</v>
      </c>
      <c r="P3046">
        <v>20.099160945842801</v>
      </c>
      <c r="Q3046">
        <v>0.185670443485878</v>
      </c>
    </row>
    <row r="3047" spans="1:17" hidden="1" x14ac:dyDescent="0.3">
      <c r="A3047" t="s">
        <v>6306</v>
      </c>
      <c r="B3047" t="s">
        <v>6307</v>
      </c>
      <c r="C3047" t="str">
        <f>IFERROR(VLOOKUP(Table1[[#This Row],[Ticker]],[1]!Table2[[Symbol]:[Industry]],2,FALSE),"-")</f>
        <v>-</v>
      </c>
      <c r="D3047" t="s">
        <v>989</v>
      </c>
      <c r="E3047">
        <v>90.384159999999994</v>
      </c>
      <c r="F3047">
        <v>36.200000000000003</v>
      </c>
      <c r="G3047">
        <v>-55.503604096897298</v>
      </c>
      <c r="H3047">
        <v>-6.1758786466782896</v>
      </c>
      <c r="I3047">
        <v>-34.2646130818693</v>
      </c>
      <c r="J3047">
        <v>1.14412098688436</v>
      </c>
      <c r="K3047">
        <v>38.172856024031297</v>
      </c>
      <c r="L3047">
        <v>40.967463800165099</v>
      </c>
      <c r="M3047">
        <v>41.526309313487197</v>
      </c>
      <c r="N3047">
        <v>0.44223327805417301</v>
      </c>
      <c r="O3047">
        <v>59.944751381215397</v>
      </c>
      <c r="P3047">
        <v>12.597200622083999</v>
      </c>
    </row>
    <row r="3048" spans="1:17" hidden="1" x14ac:dyDescent="0.3">
      <c r="A3048" t="s">
        <v>6308</v>
      </c>
      <c r="B3048" t="s">
        <v>6309</v>
      </c>
      <c r="C3048" t="str">
        <f>IFERROR(VLOOKUP(Table1[[#This Row],[Ticker]],[1]!Table2[[Symbol]:[Industry]],2,FALSE),"-")</f>
        <v>-</v>
      </c>
      <c r="D3048" t="s">
        <v>357</v>
      </c>
      <c r="E3048">
        <v>90.335099999999997</v>
      </c>
      <c r="F3048">
        <v>7.62</v>
      </c>
      <c r="G3048">
        <v>33.4884998207717</v>
      </c>
      <c r="H3048">
        <v>9.4226790456293905</v>
      </c>
      <c r="I3048">
        <v>65.661394378535505</v>
      </c>
      <c r="J3048">
        <v>-9.8371086208838901E-2</v>
      </c>
      <c r="K3048">
        <v>6.3294504762240402</v>
      </c>
      <c r="L3048">
        <v>5.0722093720184596</v>
      </c>
      <c r="M3048">
        <v>82.516947591629204</v>
      </c>
      <c r="N3048">
        <v>0.408069979296801</v>
      </c>
      <c r="O3048">
        <v>3.60892388451443</v>
      </c>
      <c r="P3048">
        <v>136.645962732919</v>
      </c>
      <c r="Q3048">
        <v>0.13799989202889601</v>
      </c>
    </row>
    <row r="3049" spans="1:17" hidden="1" x14ac:dyDescent="0.3">
      <c r="A3049" t="s">
        <v>6310</v>
      </c>
      <c r="B3049" t="s">
        <v>6311</v>
      </c>
      <c r="C3049" t="str">
        <f>IFERROR(VLOOKUP(Table1[[#This Row],[Ticker]],[1]!Table2[[Symbol]:[Industry]],2,FALSE),"-")</f>
        <v>-</v>
      </c>
      <c r="D3049" t="s">
        <v>405</v>
      </c>
      <c r="E3049">
        <v>90.260166245999997</v>
      </c>
      <c r="F3049">
        <v>86.18</v>
      </c>
      <c r="G3049">
        <v>48.286738009622198</v>
      </c>
      <c r="H3049">
        <v>-1.43872328356186</v>
      </c>
      <c r="I3049">
        <v>-43.9057780762951</v>
      </c>
      <c r="J3049">
        <v>2.75027672711213</v>
      </c>
      <c r="K3049">
        <v>94.586134548581697</v>
      </c>
      <c r="L3049">
        <v>91.022840155656993</v>
      </c>
      <c r="M3049">
        <v>30.5384936360336</v>
      </c>
      <c r="N3049">
        <v>0.68912680111180002</v>
      </c>
      <c r="O3049">
        <v>53.1677883499651</v>
      </c>
      <c r="P3049">
        <v>84.3422459893048</v>
      </c>
      <c r="Q3049">
        <v>0.16816840263551</v>
      </c>
    </row>
    <row r="3050" spans="1:17" hidden="1" x14ac:dyDescent="0.3">
      <c r="A3050" t="s">
        <v>6312</v>
      </c>
      <c r="B3050" t="s">
        <v>6313</v>
      </c>
      <c r="C3050" t="str">
        <f>IFERROR(VLOOKUP(Table1[[#This Row],[Ticker]],[1]!Table2[[Symbol]:[Industry]],2,FALSE),"-")</f>
        <v>-</v>
      </c>
      <c r="D3050" t="s">
        <v>2256</v>
      </c>
      <c r="E3050">
        <v>90.190925475</v>
      </c>
      <c r="F3050">
        <v>53.25</v>
      </c>
      <c r="G3050">
        <v>5.0863732669590798</v>
      </c>
      <c r="H3050">
        <v>20.741734989685298</v>
      </c>
      <c r="I3050">
        <v>-4.2867958680272498</v>
      </c>
      <c r="J3050">
        <v>10.2391084894657</v>
      </c>
      <c r="K3050">
        <v>45.331921256922698</v>
      </c>
      <c r="L3050">
        <v>43.067990595949297</v>
      </c>
      <c r="M3050">
        <v>83.392078511169402</v>
      </c>
      <c r="N3050">
        <v>1.8158274654522799</v>
      </c>
      <c r="O3050">
        <v>15.1173708920187</v>
      </c>
      <c r="P3050">
        <v>71.387190215642093</v>
      </c>
      <c r="Q3050">
        <v>1.2555676550284001E-2</v>
      </c>
    </row>
    <row r="3051" spans="1:17" hidden="1" x14ac:dyDescent="0.3">
      <c r="A3051" t="s">
        <v>6314</v>
      </c>
      <c r="B3051" t="s">
        <v>6315</v>
      </c>
      <c r="C3051" t="str">
        <f>IFERROR(VLOOKUP(Table1[[#This Row],[Ticker]],[1]!Table2[[Symbol]:[Industry]],2,FALSE),"-")</f>
        <v>-</v>
      </c>
      <c r="D3051" t="s">
        <v>1401</v>
      </c>
      <c r="E3051">
        <v>90.13119768</v>
      </c>
      <c r="F3051">
        <v>119.95</v>
      </c>
      <c r="G3051">
        <v>-42.190453121542397</v>
      </c>
      <c r="H3051">
        <v>-12.2696286466782</v>
      </c>
      <c r="I3051">
        <v>-25.084807380324399</v>
      </c>
      <c r="J3051">
        <v>-5.1309860855159801</v>
      </c>
      <c r="M3051">
        <v>33.924562686779801</v>
      </c>
      <c r="O3051">
        <v>20.5919132972071</v>
      </c>
      <c r="P3051">
        <v>2.7849185946872299</v>
      </c>
    </row>
    <row r="3052" spans="1:17" hidden="1" x14ac:dyDescent="0.3">
      <c r="A3052" t="s">
        <v>6316</v>
      </c>
      <c r="B3052" t="s">
        <v>6317</v>
      </c>
      <c r="C3052" t="str">
        <f>IFERROR(VLOOKUP(Table1[[#This Row],[Ticker]],[1]!Table2[[Symbol]:[Industry]],2,FALSE),"-")</f>
        <v>-</v>
      </c>
      <c r="D3052" t="s">
        <v>1665</v>
      </c>
      <c r="E3052">
        <v>90.031099999999995</v>
      </c>
      <c r="F3052">
        <v>53</v>
      </c>
      <c r="G3052">
        <v>-18.251565005439101</v>
      </c>
      <c r="H3052">
        <v>-7.5374857895354301</v>
      </c>
      <c r="I3052">
        <v>-1.14591926422117</v>
      </c>
      <c r="J3052">
        <v>-5.3138227514277698</v>
      </c>
      <c r="K3052">
        <v>52.9642126847532</v>
      </c>
      <c r="M3052">
        <v>41.534405321060497</v>
      </c>
      <c r="N3052">
        <v>0.30211202938475601</v>
      </c>
      <c r="O3052">
        <v>18.867924528301799</v>
      </c>
      <c r="P3052">
        <v>17.516629711751602</v>
      </c>
    </row>
    <row r="3053" spans="1:17" hidden="1" x14ac:dyDescent="0.3">
      <c r="A3053" t="s">
        <v>6318</v>
      </c>
      <c r="B3053" t="s">
        <v>6319</v>
      </c>
      <c r="C3053" t="str">
        <f>IFERROR(VLOOKUP(Table1[[#This Row],[Ticker]],[1]!Table2[[Symbol]:[Industry]],2,FALSE),"-")</f>
        <v>-</v>
      </c>
      <c r="D3053" t="s">
        <v>72</v>
      </c>
      <c r="E3053">
        <v>89.968486999999996</v>
      </c>
      <c r="F3053">
        <v>17.5</v>
      </c>
      <c r="G3053">
        <v>22.1080020464779</v>
      </c>
      <c r="H3053">
        <v>0.90684194155699704</v>
      </c>
      <c r="I3053">
        <v>1.5685305557359699</v>
      </c>
      <c r="J3053">
        <v>-5.6940227109882802</v>
      </c>
      <c r="K3053">
        <v>16.885936447184999</v>
      </c>
      <c r="L3053">
        <v>15.3378391183379</v>
      </c>
      <c r="M3053">
        <v>49.403679067247403</v>
      </c>
      <c r="N3053">
        <v>0.42523586213277098</v>
      </c>
      <c r="O3053">
        <v>14.1714285714285</v>
      </c>
      <c r="P3053">
        <v>65.876777251184805</v>
      </c>
      <c r="Q3053">
        <v>4.6155912795076998E-2</v>
      </c>
    </row>
    <row r="3054" spans="1:17" hidden="1" x14ac:dyDescent="0.3">
      <c r="A3054" t="s">
        <v>6320</v>
      </c>
      <c r="B3054" t="s">
        <v>6321</v>
      </c>
      <c r="C3054" t="str">
        <f>IFERROR(VLOOKUP(Table1[[#This Row],[Ticker]],[1]!Table2[[Symbol]:[Industry]],2,FALSE),"-")</f>
        <v>-</v>
      </c>
      <c r="D3054" t="s">
        <v>4764</v>
      </c>
      <c r="E3054">
        <v>89.9375</v>
      </c>
      <c r="F3054">
        <v>125</v>
      </c>
      <c r="G3054">
        <v>-36.921350639325098</v>
      </c>
      <c r="H3054">
        <v>1.03649380230129</v>
      </c>
      <c r="I3054">
        <v>-52.280653605296898</v>
      </c>
      <c r="J3054">
        <v>-7.0526290017965501</v>
      </c>
      <c r="K3054">
        <v>133.29165842911999</v>
      </c>
      <c r="L3054">
        <v>148.43165275957799</v>
      </c>
      <c r="M3054">
        <v>33.029332912171803</v>
      </c>
      <c r="N3054">
        <v>0.50819505242797502</v>
      </c>
      <c r="O3054">
        <v>108.76</v>
      </c>
      <c r="P3054">
        <v>23.031496062992101</v>
      </c>
      <c r="Q3054">
        <v>0.101018033615954</v>
      </c>
    </row>
    <row r="3055" spans="1:17" hidden="1" x14ac:dyDescent="0.3">
      <c r="A3055" t="s">
        <v>6322</v>
      </c>
      <c r="B3055" t="s">
        <v>6323</v>
      </c>
      <c r="C3055" t="str">
        <f>IFERROR(VLOOKUP(Table1[[#This Row],[Ticker]],[1]!Table2[[Symbol]:[Industry]],2,FALSE),"-")</f>
        <v>-</v>
      </c>
      <c r="D3055" t="s">
        <v>535</v>
      </c>
      <c r="E3055">
        <v>89.936989999999994</v>
      </c>
      <c r="F3055">
        <v>65</v>
      </c>
      <c r="G3055">
        <v>62.926963112263302</v>
      </c>
      <c r="H3055">
        <v>9.8287378943376797</v>
      </c>
      <c r="I3055">
        <v>16.084801252059599</v>
      </c>
      <c r="J3055">
        <v>2.4249056815554701</v>
      </c>
      <c r="K3055">
        <v>54.874099422485301</v>
      </c>
      <c r="L3055">
        <v>49.194300419248499</v>
      </c>
      <c r="M3055">
        <v>83.357158070138198</v>
      </c>
      <c r="N3055">
        <v>1.3589315693202</v>
      </c>
      <c r="O3055">
        <v>9.8461538461538591</v>
      </c>
      <c r="P3055">
        <v>99.386503067484597</v>
      </c>
      <c r="Q3055">
        <v>8.1384881553325003E-2</v>
      </c>
    </row>
    <row r="3056" spans="1:17" hidden="1" x14ac:dyDescent="0.3">
      <c r="A3056" t="s">
        <v>6324</v>
      </c>
      <c r="B3056" t="s">
        <v>6325</v>
      </c>
      <c r="C3056" t="str">
        <f>IFERROR(VLOOKUP(Table1[[#This Row],[Ticker]],[1]!Table2[[Symbol]:[Industry]],2,FALSE),"-")</f>
        <v>-</v>
      </c>
      <c r="D3056" t="s">
        <v>3126</v>
      </c>
      <c r="E3056">
        <v>89.865009000000001</v>
      </c>
      <c r="F3056">
        <v>127.5</v>
      </c>
      <c r="G3056">
        <v>-28.995756419116798</v>
      </c>
      <c r="H3056">
        <v>-1.8759278592767099</v>
      </c>
      <c r="I3056">
        <v>-11.8901106778988</v>
      </c>
      <c r="J3056">
        <v>-0.63870406147479497</v>
      </c>
      <c r="K3056">
        <v>123.703936527651</v>
      </c>
      <c r="M3056">
        <v>59.131050417924101</v>
      </c>
      <c r="N3056">
        <v>0.69445676274944501</v>
      </c>
      <c r="O3056">
        <v>17.647058823529399</v>
      </c>
      <c r="P3056">
        <v>21.428571428571399</v>
      </c>
    </row>
    <row r="3057" spans="1:17" hidden="1" x14ac:dyDescent="0.3">
      <c r="A3057" t="s">
        <v>6326</v>
      </c>
      <c r="B3057" t="s">
        <v>6327</v>
      </c>
      <c r="C3057" t="str">
        <f>IFERROR(VLOOKUP(Table1[[#This Row],[Ticker]],[1]!Table2[[Symbol]:[Industry]],2,FALSE),"-")</f>
        <v>-</v>
      </c>
      <c r="D3057" t="s">
        <v>195</v>
      </c>
      <c r="E3057">
        <v>89.831687645000002</v>
      </c>
      <c r="F3057">
        <v>58.03</v>
      </c>
      <c r="G3057">
        <v>-42.3543027745093</v>
      </c>
      <c r="H3057">
        <v>-1.35437440939015</v>
      </c>
      <c r="I3057">
        <v>-9.3907489252451395</v>
      </c>
      <c r="J3057">
        <v>-7.7344317782265497</v>
      </c>
      <c r="K3057">
        <v>56.568691291210797</v>
      </c>
      <c r="L3057">
        <v>55.023354456698499</v>
      </c>
      <c r="M3057">
        <v>40.080346655914397</v>
      </c>
      <c r="N3057">
        <v>0.85167274999565301</v>
      </c>
      <c r="O3057">
        <v>21.936929174564799</v>
      </c>
      <c r="P3057">
        <v>37.642314990512297</v>
      </c>
      <c r="Q3057">
        <v>-3.7834846669938998E-2</v>
      </c>
    </row>
    <row r="3058" spans="1:17" hidden="1" x14ac:dyDescent="0.3">
      <c r="A3058" t="s">
        <v>6328</v>
      </c>
      <c r="B3058" t="s">
        <v>6329</v>
      </c>
      <c r="C3058" t="str">
        <f>IFERROR(VLOOKUP(Table1[[#This Row],[Ticker]],[1]!Table2[[Symbol]:[Industry]],2,FALSE),"-")</f>
        <v>-</v>
      </c>
      <c r="D3058" t="s">
        <v>21</v>
      </c>
      <c r="E3058">
        <v>89.735167500000003</v>
      </c>
      <c r="F3058">
        <v>71.72</v>
      </c>
      <c r="G3058">
        <v>43.380280054994799</v>
      </c>
      <c r="H3058">
        <v>0.36926024221060499</v>
      </c>
      <c r="I3058">
        <v>8.1883833928662799</v>
      </c>
      <c r="J3058">
        <v>1.07041801560175</v>
      </c>
      <c r="K3058">
        <v>74.401622558081101</v>
      </c>
      <c r="L3058">
        <v>63.685924206454303</v>
      </c>
      <c r="M3058">
        <v>37.649806509640001</v>
      </c>
      <c r="N3058">
        <v>0.119094789469673</v>
      </c>
      <c r="O3058">
        <v>42.916899051868299</v>
      </c>
      <c r="P3058">
        <v>80.882723833543494</v>
      </c>
      <c r="Q3058">
        <v>4.0569889292737998E-2</v>
      </c>
    </row>
    <row r="3059" spans="1:17" hidden="1" x14ac:dyDescent="0.3">
      <c r="A3059" t="s">
        <v>6330</v>
      </c>
      <c r="B3059" t="s">
        <v>6331</v>
      </c>
      <c r="C3059" t="str">
        <f>IFERROR(VLOOKUP(Table1[[#This Row],[Ticker]],[1]!Table2[[Symbol]:[Industry]],2,FALSE),"-")</f>
        <v>-</v>
      </c>
      <c r="D3059" t="s">
        <v>405</v>
      </c>
      <c r="E3059">
        <v>89.692096000000006</v>
      </c>
      <c r="F3059">
        <v>34.840000000000003</v>
      </c>
      <c r="G3059">
        <v>-15.686396880125701</v>
      </c>
      <c r="H3059">
        <v>-9.9319663090159604</v>
      </c>
      <c r="I3059">
        <v>-40.618072564752403</v>
      </c>
      <c r="J3059">
        <v>-8.8061785602541303</v>
      </c>
      <c r="K3059">
        <v>40.329563163850899</v>
      </c>
      <c r="L3059">
        <v>38.626530568716497</v>
      </c>
      <c r="M3059">
        <v>21.2496156131213</v>
      </c>
      <c r="N3059">
        <v>0.30268581756454999</v>
      </c>
      <c r="O3059">
        <v>119.51779563719801</v>
      </c>
      <c r="P3059">
        <v>58.291685597455697</v>
      </c>
      <c r="Q3059">
        <v>8.2090351064458E-2</v>
      </c>
    </row>
    <row r="3060" spans="1:17" hidden="1" x14ac:dyDescent="0.3">
      <c r="A3060" t="s">
        <v>6332</v>
      </c>
      <c r="B3060" t="s">
        <v>6333</v>
      </c>
      <c r="C3060" t="str">
        <f>IFERROR(VLOOKUP(Table1[[#This Row],[Ticker]],[1]!Table2[[Symbol]:[Industry]],2,FALSE),"-")</f>
        <v>-</v>
      </c>
      <c r="D3060" t="s">
        <v>124</v>
      </c>
      <c r="E3060">
        <v>89.577673000000004</v>
      </c>
      <c r="F3060">
        <v>10</v>
      </c>
      <c r="G3060">
        <v>-44.831187682025202</v>
      </c>
      <c r="H3060">
        <v>-1.86761859642702</v>
      </c>
      <c r="I3060">
        <v>-36.798802955706201</v>
      </c>
      <c r="J3060">
        <v>-2.9383502102377701</v>
      </c>
      <c r="K3060">
        <v>10.1626719628545</v>
      </c>
      <c r="L3060">
        <v>11.721681740571601</v>
      </c>
      <c r="M3060">
        <v>57.261153609551101</v>
      </c>
      <c r="N3060">
        <v>0.95297319791232904</v>
      </c>
      <c r="O3060">
        <v>88.2591093117409</v>
      </c>
      <c r="P3060">
        <v>13.378684807256199</v>
      </c>
      <c r="Q3060">
        <v>7.7310838528400996E-2</v>
      </c>
    </row>
    <row r="3061" spans="1:17" hidden="1" x14ac:dyDescent="0.3">
      <c r="A3061" t="s">
        <v>6334</v>
      </c>
      <c r="B3061" t="s">
        <v>6335</v>
      </c>
      <c r="C3061" t="str">
        <f>IFERROR(VLOOKUP(Table1[[#This Row],[Ticker]],[1]!Table2[[Symbol]:[Industry]],2,FALSE),"-")</f>
        <v>-</v>
      </c>
      <c r="D3061" t="s">
        <v>138</v>
      </c>
      <c r="E3061">
        <v>89.541267199999993</v>
      </c>
      <c r="F3061">
        <v>9084.9500000000007</v>
      </c>
      <c r="G3061">
        <v>121.908849785138</v>
      </c>
      <c r="H3061">
        <v>43.247545020910202</v>
      </c>
      <c r="I3061">
        <v>93.7531216997006</v>
      </c>
      <c r="J3061">
        <v>-6.7096789416295897</v>
      </c>
      <c r="K3061">
        <v>6485.8415365525198</v>
      </c>
      <c r="L3061">
        <v>4940.3759871269503</v>
      </c>
      <c r="M3061">
        <v>72.518925932602897</v>
      </c>
      <c r="N3061">
        <v>2.2268595542138101</v>
      </c>
      <c r="O3061">
        <v>6.0776338890142299</v>
      </c>
      <c r="P3061">
        <v>167.125845339606</v>
      </c>
      <c r="Q3061">
        <v>9.0630910906377996E-2</v>
      </c>
    </row>
    <row r="3062" spans="1:17" hidden="1" x14ac:dyDescent="0.3">
      <c r="A3062" t="s">
        <v>6336</v>
      </c>
      <c r="B3062" t="s">
        <v>6337</v>
      </c>
      <c r="C3062" t="str">
        <f>IFERROR(VLOOKUP(Table1[[#This Row],[Ticker]],[1]!Table2[[Symbol]:[Industry]],2,FALSE),"-")</f>
        <v>-</v>
      </c>
      <c r="E3062">
        <v>89.483784665000002</v>
      </c>
      <c r="F3062">
        <v>125.95</v>
      </c>
      <c r="G3062">
        <v>88.711229874981598</v>
      </c>
      <c r="H3062">
        <v>-19.300196332267799</v>
      </c>
      <c r="I3062">
        <v>33.954467043296098</v>
      </c>
      <c r="J3062">
        <v>-3.1726192961406001</v>
      </c>
      <c r="K3062">
        <v>130.38788926293799</v>
      </c>
      <c r="L3062">
        <v>97.300788365205904</v>
      </c>
      <c r="M3062">
        <v>39.8293835234835</v>
      </c>
      <c r="N3062">
        <v>0.21897570644637701</v>
      </c>
      <c r="O3062">
        <v>34.061135371178999</v>
      </c>
      <c r="P3062">
        <v>245.06849315068399</v>
      </c>
      <c r="Q3062">
        <v>0.1433845611857</v>
      </c>
    </row>
    <row r="3063" spans="1:17" hidden="1" x14ac:dyDescent="0.3">
      <c r="A3063" t="s">
        <v>6338</v>
      </c>
      <c r="B3063" t="s">
        <v>6339</v>
      </c>
      <c r="C3063" t="str">
        <f>IFERROR(VLOOKUP(Table1[[#This Row],[Ticker]],[1]!Table2[[Symbol]:[Industry]],2,FALSE),"-")</f>
        <v>-</v>
      </c>
      <c r="D3063" t="s">
        <v>72</v>
      </c>
      <c r="E3063">
        <v>89.463247999999993</v>
      </c>
      <c r="F3063">
        <v>212.8</v>
      </c>
      <c r="G3063">
        <v>257.336237191603</v>
      </c>
      <c r="H3063">
        <v>32.414756735381502</v>
      </c>
      <c r="I3063">
        <v>15.309776938310399</v>
      </c>
      <c r="J3063">
        <v>10.424204119851399</v>
      </c>
      <c r="K3063">
        <v>180.04689298018801</v>
      </c>
      <c r="L3063">
        <v>143.15090537419599</v>
      </c>
      <c r="M3063">
        <v>66.388827026296696</v>
      </c>
      <c r="N3063">
        <v>2.0495982209652599</v>
      </c>
      <c r="O3063">
        <v>5.7565789473684204</v>
      </c>
      <c r="P3063">
        <v>288.39204234349302</v>
      </c>
      <c r="Q3063">
        <v>0.29103302224452798</v>
      </c>
    </row>
    <row r="3064" spans="1:17" hidden="1" x14ac:dyDescent="0.3">
      <c r="A3064" t="s">
        <v>6340</v>
      </c>
      <c r="B3064" t="s">
        <v>6341</v>
      </c>
      <c r="C3064" t="str">
        <f>IFERROR(VLOOKUP(Table1[[#This Row],[Ticker]],[1]!Table2[[Symbol]:[Industry]],2,FALSE),"-")</f>
        <v>-</v>
      </c>
      <c r="D3064" t="s">
        <v>72</v>
      </c>
      <c r="E3064">
        <v>89.416671500000007</v>
      </c>
      <c r="F3064">
        <v>145</v>
      </c>
      <c r="G3064">
        <v>44.611838671714203</v>
      </c>
      <c r="H3064">
        <v>-9.8008786466782993</v>
      </c>
      <c r="I3064">
        <v>23.6388868874112</v>
      </c>
      <c r="J3064">
        <v>-3.8323792775616199</v>
      </c>
      <c r="K3064">
        <v>148.60145718231001</v>
      </c>
      <c r="L3064">
        <v>123.85523217628599</v>
      </c>
      <c r="M3064">
        <v>36.898722758906402</v>
      </c>
      <c r="N3064">
        <v>0.19829673285312199</v>
      </c>
      <c r="O3064">
        <v>65.482758620689594</v>
      </c>
      <c r="P3064">
        <v>87.823834196891198</v>
      </c>
      <c r="Q3064">
        <v>2.342147194636E-2</v>
      </c>
    </row>
    <row r="3065" spans="1:17" hidden="1" x14ac:dyDescent="0.3">
      <c r="A3065" t="s">
        <v>6342</v>
      </c>
      <c r="B3065" t="s">
        <v>6343</v>
      </c>
      <c r="C3065" t="str">
        <f>IFERROR(VLOOKUP(Table1[[#This Row],[Ticker]],[1]!Table2[[Symbol]:[Industry]],2,FALSE),"-")</f>
        <v>-</v>
      </c>
      <c r="D3065" t="s">
        <v>1570</v>
      </c>
      <c r="E3065">
        <v>89.280540000000002</v>
      </c>
      <c r="F3065">
        <v>26.43</v>
      </c>
      <c r="G3065">
        <v>-36.673684848590398</v>
      </c>
      <c r="H3065">
        <v>-2.0429569428626402</v>
      </c>
      <c r="I3065">
        <v>-48.575368788059997</v>
      </c>
      <c r="J3065">
        <v>-4.7743048417525404</v>
      </c>
      <c r="K3065">
        <v>26.384139798727301</v>
      </c>
      <c r="L3065">
        <v>27.585549936470098</v>
      </c>
      <c r="M3065">
        <v>47.660386503634101</v>
      </c>
      <c r="N3065">
        <v>1.46635785345462</v>
      </c>
      <c r="O3065">
        <v>60.802118804388897</v>
      </c>
      <c r="P3065">
        <v>20.136363636363601</v>
      </c>
      <c r="Q3065">
        <v>3.7026280836533997E-2</v>
      </c>
    </row>
    <row r="3066" spans="1:17" hidden="1" x14ac:dyDescent="0.3">
      <c r="A3066" t="s">
        <v>6344</v>
      </c>
      <c r="B3066" t="s">
        <v>6345</v>
      </c>
      <c r="C3066" t="str">
        <f>IFERROR(VLOOKUP(Table1[[#This Row],[Ticker]],[1]!Table2[[Symbol]:[Industry]],2,FALSE),"-")</f>
        <v>-</v>
      </c>
      <c r="D3066" t="s">
        <v>706</v>
      </c>
      <c r="E3066">
        <v>89.177329999999998</v>
      </c>
      <c r="F3066">
        <v>40.369999999999997</v>
      </c>
      <c r="G3066">
        <v>328.68408900299897</v>
      </c>
      <c r="H3066">
        <v>-0.78566502772185898</v>
      </c>
      <c r="I3066">
        <v>-19.337816276190502</v>
      </c>
      <c r="J3066">
        <v>-8.8980324516318205</v>
      </c>
      <c r="K3066">
        <v>42.504011278921297</v>
      </c>
      <c r="L3066">
        <v>34.660722986465203</v>
      </c>
      <c r="M3066">
        <v>32.127164653599898</v>
      </c>
      <c r="N3066">
        <v>0.79865512113418202</v>
      </c>
      <c r="O3066">
        <v>24.300222937825101</v>
      </c>
      <c r="P3066">
        <v>521.07692307692298</v>
      </c>
      <c r="Q3066">
        <v>0.17660439249420501</v>
      </c>
    </row>
    <row r="3067" spans="1:17" hidden="1" x14ac:dyDescent="0.3">
      <c r="A3067" t="s">
        <v>6346</v>
      </c>
      <c r="B3067" t="s">
        <v>6347</v>
      </c>
      <c r="C3067" t="str">
        <f>IFERROR(VLOOKUP(Table1[[#This Row],[Ticker]],[1]!Table2[[Symbol]:[Industry]],2,FALSE),"-")</f>
        <v>-</v>
      </c>
      <c r="D3067" t="s">
        <v>185</v>
      </c>
      <c r="E3067">
        <v>89.125713000000005</v>
      </c>
      <c r="F3067">
        <v>46</v>
      </c>
      <c r="G3067">
        <v>-58.880519477346901</v>
      </c>
      <c r="H3067">
        <v>-5.0224962170641101</v>
      </c>
      <c r="I3067">
        <v>-34.901551527630303</v>
      </c>
      <c r="J3067">
        <v>-8.4418302785824704</v>
      </c>
      <c r="K3067">
        <v>47.657945604688699</v>
      </c>
      <c r="L3067">
        <v>52.517111232721</v>
      </c>
      <c r="M3067">
        <v>41.533517668852099</v>
      </c>
      <c r="N3067">
        <v>0.974661172191289</v>
      </c>
      <c r="O3067">
        <v>79.608695652173907</v>
      </c>
      <c r="P3067">
        <v>16.455696202531598</v>
      </c>
      <c r="Q3067">
        <v>5.6871074953468999E-2</v>
      </c>
    </row>
    <row r="3068" spans="1:17" hidden="1" x14ac:dyDescent="0.3">
      <c r="A3068" t="s">
        <v>6348</v>
      </c>
      <c r="B3068" t="s">
        <v>6349</v>
      </c>
      <c r="C3068" t="str">
        <f>IFERROR(VLOOKUP(Table1[[#This Row],[Ticker]],[1]!Table2[[Symbol]:[Industry]],2,FALSE),"-")</f>
        <v>-</v>
      </c>
      <c r="D3068" t="s">
        <v>305</v>
      </c>
      <c r="E3068">
        <v>88.874039475000004</v>
      </c>
      <c r="F3068">
        <v>234.65</v>
      </c>
      <c r="G3068">
        <v>18.212130077249199</v>
      </c>
      <c r="H3068">
        <v>-10.7340779595641</v>
      </c>
      <c r="I3068">
        <v>13.740598675103101</v>
      </c>
      <c r="J3068">
        <v>-1.1589020168491999</v>
      </c>
      <c r="K3068">
        <v>225.42805807066699</v>
      </c>
      <c r="L3068">
        <v>198.57700346924901</v>
      </c>
      <c r="M3068">
        <v>56.751168483329202</v>
      </c>
      <c r="N3068">
        <v>0.37563486940504098</v>
      </c>
      <c r="O3068">
        <v>11.2294907308757</v>
      </c>
      <c r="P3068">
        <v>60.609171800136899</v>
      </c>
      <c r="Q3068">
        <v>1.3167865041776E-2</v>
      </c>
    </row>
    <row r="3069" spans="1:17" hidden="1" x14ac:dyDescent="0.3">
      <c r="A3069" t="s">
        <v>6350</v>
      </c>
      <c r="B3069" t="s">
        <v>6351</v>
      </c>
      <c r="C3069" t="str">
        <f>IFERROR(VLOOKUP(Table1[[#This Row],[Ticker]],[1]!Table2[[Symbol]:[Industry]],2,FALSE),"-")</f>
        <v>-</v>
      </c>
      <c r="D3069" t="s">
        <v>950</v>
      </c>
      <c r="E3069">
        <v>88.815632320000006</v>
      </c>
      <c r="F3069">
        <v>54.4</v>
      </c>
      <c r="G3069">
        <v>-54.719650609188598</v>
      </c>
      <c r="H3069">
        <v>-3.19899667641806</v>
      </c>
      <c r="I3069">
        <v>-30.410948108589601</v>
      </c>
      <c r="J3069">
        <v>-2.3682417914063798</v>
      </c>
      <c r="K3069">
        <v>53.628099529609798</v>
      </c>
      <c r="M3069">
        <v>59.094600585457201</v>
      </c>
      <c r="N3069">
        <v>0.91569447501650802</v>
      </c>
      <c r="O3069">
        <v>48.345588235294102</v>
      </c>
      <c r="P3069">
        <v>12.863070539419001</v>
      </c>
    </row>
    <row r="3070" spans="1:17" hidden="1" x14ac:dyDescent="0.3">
      <c r="A3070" t="s">
        <v>6352</v>
      </c>
      <c r="B3070" t="s">
        <v>6353</v>
      </c>
      <c r="C3070" t="str">
        <f>IFERROR(VLOOKUP(Table1[[#This Row],[Ticker]],[1]!Table2[[Symbol]:[Industry]],2,FALSE),"-")</f>
        <v>-</v>
      </c>
      <c r="D3070" t="s">
        <v>384</v>
      </c>
      <c r="E3070">
        <v>88.800623700000003</v>
      </c>
      <c r="F3070">
        <v>43.8</v>
      </c>
      <c r="G3070">
        <v>-16.151736744724602</v>
      </c>
      <c r="H3070">
        <v>-7.10622995386783</v>
      </c>
      <c r="I3070">
        <v>-18.867891464160401</v>
      </c>
      <c r="J3070">
        <v>-9.7294109907186108</v>
      </c>
      <c r="K3070">
        <v>45.3171029615037</v>
      </c>
      <c r="L3070">
        <v>43.919883046936199</v>
      </c>
      <c r="M3070">
        <v>41.345778603826702</v>
      </c>
      <c r="N3070">
        <v>0.59324832377571202</v>
      </c>
      <c r="O3070">
        <v>50.114155251141497</v>
      </c>
      <c r="P3070">
        <v>32.727272727272698</v>
      </c>
      <c r="Q3070">
        <v>8.6959461900578003E-2</v>
      </c>
    </row>
    <row r="3071" spans="1:17" hidden="1" x14ac:dyDescent="0.3">
      <c r="A3071" t="s">
        <v>6354</v>
      </c>
      <c r="B3071" t="s">
        <v>6355</v>
      </c>
      <c r="C3071" t="str">
        <f>IFERROR(VLOOKUP(Table1[[#This Row],[Ticker]],[1]!Table2[[Symbol]:[Industry]],2,FALSE),"-")</f>
        <v>-</v>
      </c>
      <c r="D3071" t="s">
        <v>6356</v>
      </c>
      <c r="E3071">
        <v>88.754007999999999</v>
      </c>
      <c r="F3071">
        <v>1.36</v>
      </c>
      <c r="G3071">
        <v>46.557465626376299</v>
      </c>
      <c r="H3071">
        <v>-2.26962864667829</v>
      </c>
      <c r="I3071">
        <v>-5.8736510825539998</v>
      </c>
      <c r="J3071">
        <v>1.16686047503917</v>
      </c>
      <c r="K3071">
        <v>1.3364647150343101</v>
      </c>
      <c r="L3071">
        <v>1.19458782050062</v>
      </c>
      <c r="M3071">
        <v>48.2380837138518</v>
      </c>
      <c r="N3071">
        <v>0.44359633680841398</v>
      </c>
      <c r="O3071">
        <v>36.029411764705799</v>
      </c>
      <c r="P3071">
        <v>100</v>
      </c>
      <c r="Q3071">
        <v>6.4484812655015003E-2</v>
      </c>
    </row>
    <row r="3072" spans="1:17" hidden="1" x14ac:dyDescent="0.3">
      <c r="A3072" t="s">
        <v>6357</v>
      </c>
      <c r="B3072" t="s">
        <v>6358</v>
      </c>
      <c r="C3072" t="str">
        <f>IFERROR(VLOOKUP(Table1[[#This Row],[Ticker]],[1]!Table2[[Symbol]:[Industry]],2,FALSE),"-")</f>
        <v>-</v>
      </c>
      <c r="D3072" t="s">
        <v>357</v>
      </c>
      <c r="E3072">
        <v>88.578073500000002</v>
      </c>
      <c r="F3072">
        <v>19.649999999999999</v>
      </c>
      <c r="G3072">
        <v>218.338344322148</v>
      </c>
      <c r="H3072">
        <v>20.079577702527999</v>
      </c>
      <c r="I3072">
        <v>54.988452692935503</v>
      </c>
      <c r="J3072">
        <v>9.1683291044322406</v>
      </c>
      <c r="K3072">
        <v>16.322659561396399</v>
      </c>
      <c r="L3072">
        <v>12.939247042450001</v>
      </c>
      <c r="M3072">
        <v>85.706284310488599</v>
      </c>
      <c r="N3072">
        <v>1.16000297405639</v>
      </c>
      <c r="O3072">
        <v>0</v>
      </c>
      <c r="P3072">
        <v>293</v>
      </c>
    </row>
    <row r="3073" spans="1:17" hidden="1" x14ac:dyDescent="0.3">
      <c r="A3073" t="s">
        <v>6359</v>
      </c>
      <c r="B3073" t="s">
        <v>6360</v>
      </c>
      <c r="C3073" t="str">
        <f>IFERROR(VLOOKUP(Table1[[#This Row],[Ticker]],[1]!Table2[[Symbol]:[Industry]],2,FALSE),"-")</f>
        <v>-</v>
      </c>
      <c r="D3073" t="s">
        <v>4133</v>
      </c>
      <c r="E3073">
        <v>88.465410000000006</v>
      </c>
      <c r="F3073">
        <v>106.15</v>
      </c>
      <c r="G3073">
        <v>6.1985305947840201</v>
      </c>
      <c r="H3073">
        <v>-7.5849439619936101</v>
      </c>
      <c r="I3073">
        <v>-23.608413403930498</v>
      </c>
      <c r="J3073">
        <v>-3.6217832327085899</v>
      </c>
      <c r="K3073">
        <v>115.731330930594</v>
      </c>
      <c r="M3073">
        <v>36.339274467694302</v>
      </c>
      <c r="N3073">
        <v>0.38554216867469798</v>
      </c>
      <c r="O3073">
        <v>56.382477626000899</v>
      </c>
      <c r="P3073">
        <v>45.212038303693497</v>
      </c>
    </row>
    <row r="3074" spans="1:17" hidden="1" x14ac:dyDescent="0.3">
      <c r="A3074" t="s">
        <v>6361</v>
      </c>
      <c r="B3074" t="s">
        <v>6362</v>
      </c>
      <c r="C3074" t="str">
        <f>IFERROR(VLOOKUP(Table1[[#This Row],[Ticker]],[1]!Table2[[Symbol]:[Industry]],2,FALSE),"-")</f>
        <v>-</v>
      </c>
      <c r="D3074" t="s">
        <v>410</v>
      </c>
      <c r="E3074">
        <v>88.444730399999997</v>
      </c>
      <c r="F3074">
        <v>143.65</v>
      </c>
      <c r="G3074">
        <v>-39.176951806870598</v>
      </c>
      <c r="H3074">
        <v>17.285027223766999</v>
      </c>
      <c r="I3074">
        <v>27.873068077550901</v>
      </c>
      <c r="J3074">
        <v>-16.142408537963099</v>
      </c>
      <c r="K3074">
        <v>138.119462723238</v>
      </c>
      <c r="L3074">
        <v>139.62113869588799</v>
      </c>
      <c r="M3074">
        <v>44.542770065195398</v>
      </c>
      <c r="N3074">
        <v>1.3852813852813799</v>
      </c>
      <c r="O3074">
        <v>63.313609467455599</v>
      </c>
      <c r="P3074">
        <v>94.1216216216216</v>
      </c>
      <c r="Q3074">
        <v>0.12606555174467801</v>
      </c>
    </row>
    <row r="3075" spans="1:17" hidden="1" x14ac:dyDescent="0.3">
      <c r="A3075" t="s">
        <v>6363</v>
      </c>
      <c r="B3075" t="s">
        <v>6364</v>
      </c>
      <c r="C3075" t="str">
        <f>IFERROR(VLOOKUP(Table1[[#This Row],[Ticker]],[1]!Table2[[Symbol]:[Industry]],2,FALSE),"-")</f>
        <v>-</v>
      </c>
      <c r="D3075" t="s">
        <v>741</v>
      </c>
      <c r="E3075">
        <v>88.390709483999998</v>
      </c>
      <c r="F3075">
        <v>94.1</v>
      </c>
      <c r="G3075">
        <v>16.052101425359901</v>
      </c>
      <c r="H3075">
        <v>-3.4139585435855002</v>
      </c>
      <c r="I3075">
        <v>-1.41450897318397</v>
      </c>
      <c r="J3075">
        <v>-1.37346348221759</v>
      </c>
      <c r="K3075">
        <v>95.247877252923104</v>
      </c>
      <c r="L3075">
        <v>86.528193654896398</v>
      </c>
      <c r="M3075">
        <v>50.698257281001702</v>
      </c>
      <c r="N3075">
        <v>0.91464121969940304</v>
      </c>
      <c r="O3075">
        <v>9.1923485653559993</v>
      </c>
      <c r="P3075">
        <v>59.491525423728703</v>
      </c>
    </row>
    <row r="3076" spans="1:17" hidden="1" x14ac:dyDescent="0.3">
      <c r="A3076" t="s">
        <v>6365</v>
      </c>
      <c r="B3076" t="s">
        <v>6366</v>
      </c>
      <c r="C3076" t="str">
        <f>IFERROR(VLOOKUP(Table1[[#This Row],[Ticker]],[1]!Table2[[Symbol]:[Industry]],2,FALSE),"-")</f>
        <v>-</v>
      </c>
      <c r="D3076" t="s">
        <v>276</v>
      </c>
      <c r="E3076">
        <v>88.379665500000002</v>
      </c>
      <c r="F3076">
        <v>39.97</v>
      </c>
      <c r="G3076">
        <v>36.060439792692101</v>
      </c>
      <c r="H3076">
        <v>-10.818015743452399</v>
      </c>
      <c r="I3076">
        <v>-3.6630270824162099</v>
      </c>
      <c r="J3076">
        <v>-8.7696199137147293</v>
      </c>
      <c r="K3076">
        <v>37.659706140075301</v>
      </c>
      <c r="L3076">
        <v>31.419043206894099</v>
      </c>
      <c r="M3076">
        <v>39.413691189458703</v>
      </c>
      <c r="N3076">
        <v>1.2057839536797701</v>
      </c>
      <c r="O3076">
        <v>17.312984738553901</v>
      </c>
      <c r="P3076">
        <v>104.45012787723699</v>
      </c>
      <c r="Q3076">
        <v>6.7105929665666003E-2</v>
      </c>
    </row>
    <row r="3077" spans="1:17" hidden="1" x14ac:dyDescent="0.3">
      <c r="A3077" t="s">
        <v>6367</v>
      </c>
      <c r="B3077" t="s">
        <v>6368</v>
      </c>
      <c r="C3077" t="str">
        <f>IFERROR(VLOOKUP(Table1[[#This Row],[Ticker]],[1]!Table2[[Symbol]:[Industry]],2,FALSE),"-")</f>
        <v>-</v>
      </c>
      <c r="D3077" t="s">
        <v>706</v>
      </c>
      <c r="E3077">
        <v>88.192630955999903</v>
      </c>
      <c r="F3077">
        <v>27.33</v>
      </c>
      <c r="G3077">
        <v>13.4153505138498</v>
      </c>
      <c r="H3077">
        <v>3.1209963533216998</v>
      </c>
      <c r="I3077">
        <v>-7.1120855501278299</v>
      </c>
      <c r="J3077">
        <v>10.1857864636528</v>
      </c>
      <c r="K3077">
        <v>24.6337443047669</v>
      </c>
      <c r="L3077">
        <v>24.542570741521899</v>
      </c>
      <c r="M3077">
        <v>76.377018751739399</v>
      </c>
      <c r="N3077">
        <v>2.5376923208389699</v>
      </c>
      <c r="O3077">
        <v>43.185698212214099</v>
      </c>
      <c r="P3077">
        <v>47.496595321788099</v>
      </c>
      <c r="Q3077">
        <v>4.3518658605441997E-2</v>
      </c>
    </row>
    <row r="3078" spans="1:17" hidden="1" x14ac:dyDescent="0.3">
      <c r="A3078" t="s">
        <v>6369</v>
      </c>
      <c r="B3078" t="s">
        <v>6370</v>
      </c>
      <c r="C3078" t="str">
        <f>IFERROR(VLOOKUP(Table1[[#This Row],[Ticker]],[1]!Table2[[Symbol]:[Industry]],2,FALSE),"-")</f>
        <v>-</v>
      </c>
      <c r="D3078" t="s">
        <v>46</v>
      </c>
      <c r="E3078">
        <v>88.17653292</v>
      </c>
      <c r="F3078">
        <v>17.149999999999999</v>
      </c>
      <c r="G3078">
        <v>21.3021384293015</v>
      </c>
      <c r="H3078">
        <v>-9.9012075940467099</v>
      </c>
      <c r="I3078">
        <v>-24.512611826179398</v>
      </c>
      <c r="J3078">
        <v>-6.3606664880944299</v>
      </c>
      <c r="K3078">
        <v>19.592689035296001</v>
      </c>
      <c r="L3078">
        <v>17.4609350095328</v>
      </c>
      <c r="M3078">
        <v>28.080793701541101</v>
      </c>
      <c r="N3078">
        <v>0.66607093452099597</v>
      </c>
      <c r="O3078">
        <v>43.965014577259403</v>
      </c>
      <c r="P3078">
        <v>68.467583497052999</v>
      </c>
      <c r="Q3078">
        <v>0.121993503896055</v>
      </c>
    </row>
    <row r="3079" spans="1:17" hidden="1" x14ac:dyDescent="0.3">
      <c r="A3079" t="s">
        <v>6371</v>
      </c>
      <c r="B3079" t="s">
        <v>6372</v>
      </c>
      <c r="C3079" t="str">
        <f>IFERROR(VLOOKUP(Table1[[#This Row],[Ticker]],[1]!Table2[[Symbol]:[Industry]],2,FALSE),"-")</f>
        <v>-</v>
      </c>
      <c r="D3079" t="s">
        <v>124</v>
      </c>
      <c r="E3079">
        <v>88.098416999999998</v>
      </c>
      <c r="F3079">
        <v>117.9</v>
      </c>
      <c r="G3079">
        <v>19.231290471911901</v>
      </c>
      <c r="H3079">
        <v>3.4000142104645601</v>
      </c>
      <c r="I3079">
        <v>-14.1337774100153</v>
      </c>
      <c r="J3079">
        <v>-3.0595231348616299</v>
      </c>
      <c r="K3079">
        <v>108.68600923703499</v>
      </c>
      <c r="L3079">
        <v>98.213431976239093</v>
      </c>
      <c r="M3079">
        <v>63.6183428682981</v>
      </c>
      <c r="N3079">
        <v>0.51583341503310098</v>
      </c>
      <c r="O3079">
        <v>22.137404580152602</v>
      </c>
      <c r="P3079">
        <v>61.7283950617283</v>
      </c>
      <c r="Q3079">
        <v>0.104974010185066</v>
      </c>
    </row>
    <row r="3080" spans="1:17" hidden="1" x14ac:dyDescent="0.3">
      <c r="A3080" t="s">
        <v>6373</v>
      </c>
      <c r="B3080" t="s">
        <v>6374</v>
      </c>
      <c r="C3080" t="str">
        <f>IFERROR(VLOOKUP(Table1[[#This Row],[Ticker]],[1]!Table2[[Symbol]:[Industry]],2,FALSE),"-")</f>
        <v>-</v>
      </c>
      <c r="D3080" t="s">
        <v>573</v>
      </c>
      <c r="E3080">
        <v>87.242268749999994</v>
      </c>
      <c r="F3080">
        <v>68.25</v>
      </c>
      <c r="G3080">
        <v>38.452607521518203</v>
      </c>
      <c r="H3080">
        <v>10.3354133701284</v>
      </c>
      <c r="I3080">
        <v>71.001998895160995</v>
      </c>
      <c r="J3080">
        <v>10.5017430977292</v>
      </c>
      <c r="K3080">
        <v>55.212053699740402</v>
      </c>
      <c r="L3080">
        <v>43.8943685805149</v>
      </c>
      <c r="M3080">
        <v>66.039687003573505</v>
      </c>
      <c r="N3080">
        <v>1.1118881118881101</v>
      </c>
      <c r="O3080">
        <v>0</v>
      </c>
      <c r="P3080">
        <v>149.08759124087501</v>
      </c>
      <c r="Q3080">
        <v>0.109172516503952</v>
      </c>
    </row>
    <row r="3081" spans="1:17" hidden="1" x14ac:dyDescent="0.3">
      <c r="A3081" t="s">
        <v>6375</v>
      </c>
      <c r="B3081" t="s">
        <v>6376</v>
      </c>
      <c r="C3081" t="str">
        <f>IFERROR(VLOOKUP(Table1[[#This Row],[Ticker]],[1]!Table2[[Symbol]:[Industry]],2,FALSE),"-")</f>
        <v>-</v>
      </c>
      <c r="D3081" t="s">
        <v>2686</v>
      </c>
      <c r="E3081">
        <v>87.176961199999994</v>
      </c>
      <c r="F3081">
        <v>77.98</v>
      </c>
      <c r="G3081">
        <v>-25.254083040011</v>
      </c>
      <c r="H3081">
        <v>8.5945002780230002</v>
      </c>
      <c r="I3081">
        <v>-30.8760547294665</v>
      </c>
      <c r="J3081">
        <v>6.4172786428209498</v>
      </c>
      <c r="K3081">
        <v>73.084777936994598</v>
      </c>
      <c r="L3081">
        <v>72.449272761364298</v>
      </c>
      <c r="M3081">
        <v>61.752954540677401</v>
      </c>
      <c r="N3081">
        <v>1.10839930267783</v>
      </c>
      <c r="O3081">
        <v>34.649910233393101</v>
      </c>
      <c r="P3081">
        <v>29.858451290591098</v>
      </c>
      <c r="Q3081">
        <v>0.23487595078844201</v>
      </c>
    </row>
    <row r="3082" spans="1:17" hidden="1" x14ac:dyDescent="0.3">
      <c r="A3082" t="s">
        <v>6377</v>
      </c>
      <c r="B3082" t="s">
        <v>6378</v>
      </c>
      <c r="C3082" t="str">
        <f>IFERROR(VLOOKUP(Table1[[#This Row],[Ticker]],[1]!Table2[[Symbol]:[Industry]],2,FALSE),"-")</f>
        <v>-</v>
      </c>
      <c r="D3082" t="s">
        <v>5421</v>
      </c>
      <c r="E3082">
        <v>87.156090000000006</v>
      </c>
      <c r="F3082">
        <v>51.8</v>
      </c>
      <c r="G3082">
        <v>-34.051082452051297</v>
      </c>
      <c r="H3082">
        <v>-17.124701110446399</v>
      </c>
      <c r="I3082">
        <v>-22.242226726885601</v>
      </c>
      <c r="J3082">
        <v>-4.7604700852740098</v>
      </c>
      <c r="K3082">
        <v>50.239724417241597</v>
      </c>
      <c r="L3082">
        <v>49.761293100003698</v>
      </c>
      <c r="M3082">
        <v>62.562547342646504</v>
      </c>
      <c r="N3082">
        <v>0.12052601486563699</v>
      </c>
      <c r="O3082">
        <v>17.355212355212299</v>
      </c>
      <c r="P3082">
        <v>28.7596321153368</v>
      </c>
    </row>
    <row r="3083" spans="1:17" hidden="1" x14ac:dyDescent="0.3">
      <c r="A3083" t="s">
        <v>6379</v>
      </c>
      <c r="B3083" t="s">
        <v>6380</v>
      </c>
      <c r="C3083" t="str">
        <f>IFERROR(VLOOKUP(Table1[[#This Row],[Ticker]],[1]!Table2[[Symbol]:[Industry]],2,FALSE),"-")</f>
        <v>-</v>
      </c>
      <c r="D3083" t="s">
        <v>51</v>
      </c>
      <c r="E3083">
        <v>87.077084024000001</v>
      </c>
      <c r="F3083">
        <v>97.93</v>
      </c>
      <c r="G3083">
        <v>70.240900211835793</v>
      </c>
      <c r="H3083">
        <v>-6.1215546096597899</v>
      </c>
      <c r="I3083">
        <v>-26.449664549068501</v>
      </c>
      <c r="J3083">
        <v>9.6423402191756296</v>
      </c>
      <c r="K3083">
        <v>95.431542106226601</v>
      </c>
      <c r="L3083">
        <v>90.093919921228206</v>
      </c>
      <c r="M3083">
        <v>59.754837561159299</v>
      </c>
      <c r="N3083">
        <v>4.2358111129208096</v>
      </c>
      <c r="O3083">
        <v>21.362197488001598</v>
      </c>
      <c r="P3083">
        <v>100.306811208836</v>
      </c>
    </row>
    <row r="3084" spans="1:17" hidden="1" x14ac:dyDescent="0.3">
      <c r="A3084" t="s">
        <v>6381</v>
      </c>
      <c r="B3084" t="s">
        <v>6382</v>
      </c>
      <c r="C3084" t="str">
        <f>IFERROR(VLOOKUP(Table1[[#This Row],[Ticker]],[1]!Table2[[Symbol]:[Industry]],2,FALSE),"-")</f>
        <v>-</v>
      </c>
      <c r="D3084" t="s">
        <v>741</v>
      </c>
      <c r="E3084">
        <v>86.967899709999998</v>
      </c>
      <c r="F3084">
        <v>52.18</v>
      </c>
      <c r="G3084">
        <v>-14.0071921357903</v>
      </c>
      <c r="H3084">
        <v>-1.0181846728623301</v>
      </c>
      <c r="I3084">
        <v>-3.26928354461986</v>
      </c>
      <c r="J3084">
        <v>0.49236504950174098</v>
      </c>
      <c r="K3084">
        <v>51.589317565259698</v>
      </c>
      <c r="L3084">
        <v>49.130368836569403</v>
      </c>
      <c r="M3084">
        <v>73.635405148885695</v>
      </c>
      <c r="N3084">
        <v>1.0454398786199099</v>
      </c>
      <c r="O3084">
        <v>6.17094672288232</v>
      </c>
      <c r="P3084">
        <v>27.829495345418898</v>
      </c>
      <c r="Q3084">
        <v>-4.1911912161719999E-3</v>
      </c>
    </row>
    <row r="3085" spans="1:17" hidden="1" x14ac:dyDescent="0.3">
      <c r="A3085" t="s">
        <v>6383</v>
      </c>
      <c r="B3085" t="s">
        <v>6384</v>
      </c>
      <c r="C3085" t="str">
        <f>IFERROR(VLOOKUP(Table1[[#This Row],[Ticker]],[1]!Table2[[Symbol]:[Industry]],2,FALSE),"-")</f>
        <v>-</v>
      </c>
      <c r="D3085" t="s">
        <v>77</v>
      </c>
      <c r="E3085">
        <v>86.941523610000004</v>
      </c>
      <c r="F3085">
        <v>108.45</v>
      </c>
      <c r="G3085">
        <v>-52.100418545526502</v>
      </c>
      <c r="H3085">
        <v>-5.2577579958391603</v>
      </c>
      <c r="I3085">
        <v>-37.121104416621499</v>
      </c>
      <c r="J3085">
        <v>1.7034231085325899</v>
      </c>
      <c r="K3085">
        <v>118.42198152051</v>
      </c>
      <c r="L3085">
        <v>124.083193462181</v>
      </c>
      <c r="M3085">
        <v>35.954347743477904</v>
      </c>
      <c r="N3085">
        <v>0.90288354371455504</v>
      </c>
      <c r="O3085">
        <v>40.156754264638003</v>
      </c>
      <c r="P3085">
        <v>6.1154598825831696</v>
      </c>
      <c r="Q3085">
        <v>-5.4570842785786999E-2</v>
      </c>
    </row>
    <row r="3086" spans="1:17" hidden="1" x14ac:dyDescent="0.3">
      <c r="A3086" t="s">
        <v>6385</v>
      </c>
      <c r="B3086" t="s">
        <v>6386</v>
      </c>
      <c r="C3086" t="str">
        <f>IFERROR(VLOOKUP(Table1[[#This Row],[Ticker]],[1]!Table2[[Symbol]:[Industry]],2,FALSE),"-")</f>
        <v>-</v>
      </c>
      <c r="D3086" t="s">
        <v>276</v>
      </c>
      <c r="E3086">
        <v>86.814542759999995</v>
      </c>
      <c r="F3086">
        <v>36.299999999999997</v>
      </c>
      <c r="G3086">
        <v>-70.655109033006795</v>
      </c>
      <c r="H3086">
        <v>-2.7006631294368999</v>
      </c>
      <c r="I3086">
        <v>-31.2954733547699</v>
      </c>
      <c r="J3086">
        <v>-3.1905895629066898</v>
      </c>
      <c r="K3086">
        <v>35.7912467288388</v>
      </c>
      <c r="L3086">
        <v>42.1853030550093</v>
      </c>
      <c r="M3086">
        <v>59.791302906494998</v>
      </c>
      <c r="N3086">
        <v>0.78583234946871305</v>
      </c>
      <c r="O3086">
        <v>73.553719008264395</v>
      </c>
      <c r="P3086">
        <v>16.720257234726599</v>
      </c>
    </row>
    <row r="3087" spans="1:17" hidden="1" x14ac:dyDescent="0.3">
      <c r="A3087" t="s">
        <v>6387</v>
      </c>
      <c r="B3087" t="s">
        <v>6388</v>
      </c>
      <c r="C3087" t="str">
        <f>IFERROR(VLOOKUP(Table1[[#This Row],[Ticker]],[1]!Table2[[Symbol]:[Industry]],2,FALSE),"-")</f>
        <v>-</v>
      </c>
      <c r="D3087" t="s">
        <v>204</v>
      </c>
      <c r="E3087">
        <v>86.737499999999997</v>
      </c>
      <c r="F3087">
        <v>112.5</v>
      </c>
      <c r="G3087">
        <v>-54.0523974834868</v>
      </c>
      <c r="H3087">
        <v>-2.6988131960345099</v>
      </c>
      <c r="I3087">
        <v>-26.355184424373501</v>
      </c>
      <c r="J3087">
        <v>-2.7668607493473698</v>
      </c>
      <c r="K3087">
        <v>117.540150709516</v>
      </c>
      <c r="L3087">
        <v>121.06755030778901</v>
      </c>
      <c r="M3087">
        <v>41.284172330845003</v>
      </c>
      <c r="N3087">
        <v>1.00278862242052</v>
      </c>
      <c r="O3087">
        <v>42.2222222222222</v>
      </c>
      <c r="P3087">
        <v>9.2233009708737796</v>
      </c>
    </row>
    <row r="3088" spans="1:17" hidden="1" x14ac:dyDescent="0.3">
      <c r="A3088" t="s">
        <v>6389</v>
      </c>
      <c r="B3088" t="s">
        <v>6390</v>
      </c>
      <c r="C3088" t="str">
        <f>IFERROR(VLOOKUP(Table1[[#This Row],[Ticker]],[1]!Table2[[Symbol]:[Industry]],2,FALSE),"-")</f>
        <v>-</v>
      </c>
      <c r="D3088" t="s">
        <v>357</v>
      </c>
      <c r="E3088">
        <v>86.73</v>
      </c>
      <c r="F3088">
        <v>206.5</v>
      </c>
      <c r="G3088">
        <v>-13.662303330709401</v>
      </c>
      <c r="H3088">
        <v>-7.3294262547739599</v>
      </c>
      <c r="I3088">
        <v>17.901585187817101</v>
      </c>
      <c r="J3088">
        <v>-1.36180056757384</v>
      </c>
      <c r="K3088">
        <v>206.93260866037599</v>
      </c>
      <c r="L3088">
        <v>184.445224688027</v>
      </c>
      <c r="M3088">
        <v>43.481023024641402</v>
      </c>
      <c r="N3088">
        <v>0.34170367577872302</v>
      </c>
      <c r="O3088">
        <v>20.1452784503632</v>
      </c>
      <c r="P3088">
        <v>46.039603960396001</v>
      </c>
      <c r="Q3088">
        <v>5.8013818284536001E-2</v>
      </c>
    </row>
    <row r="3089" spans="1:17" hidden="1" x14ac:dyDescent="0.3">
      <c r="A3089" t="s">
        <v>6391</v>
      </c>
      <c r="B3089" t="s">
        <v>6392</v>
      </c>
      <c r="C3089" t="str">
        <f>IFERROR(VLOOKUP(Table1[[#This Row],[Ticker]],[1]!Table2[[Symbol]:[Industry]],2,FALSE),"-")</f>
        <v>-</v>
      </c>
      <c r="D3089" t="s">
        <v>410</v>
      </c>
      <c r="E3089">
        <v>86.635864728000001</v>
      </c>
      <c r="F3089">
        <v>18.670000000000002</v>
      </c>
      <c r="G3089">
        <v>57.572279957773503</v>
      </c>
      <c r="H3089">
        <v>33.316578249873402</v>
      </c>
      <c r="I3089">
        <v>15.3558859469667</v>
      </c>
      <c r="J3089">
        <v>-2.2779756458638398</v>
      </c>
      <c r="K3089">
        <v>15.5094491753038</v>
      </c>
      <c r="L3089">
        <v>14.054145173932399</v>
      </c>
      <c r="M3089">
        <v>53.690026948139803</v>
      </c>
      <c r="N3089">
        <v>4.2187029007988901</v>
      </c>
      <c r="O3089">
        <v>32.833422603106499</v>
      </c>
      <c r="P3089">
        <v>102.934782608695</v>
      </c>
      <c r="Q3089">
        <v>2.9029019668002001E-2</v>
      </c>
    </row>
    <row r="3090" spans="1:17" hidden="1" x14ac:dyDescent="0.3">
      <c r="A3090" t="s">
        <v>6393</v>
      </c>
      <c r="B3090" t="s">
        <v>6394</v>
      </c>
      <c r="C3090" t="str">
        <f>IFERROR(VLOOKUP(Table1[[#This Row],[Ticker]],[1]!Table2[[Symbol]:[Industry]],2,FALSE),"-")</f>
        <v>-</v>
      </c>
      <c r="D3090" t="s">
        <v>627</v>
      </c>
      <c r="E3090">
        <v>86.552000000000007</v>
      </c>
      <c r="F3090">
        <v>139.6</v>
      </c>
      <c r="G3090">
        <v>105.74489981380999</v>
      </c>
      <c r="H3090">
        <v>-8.9909401220881193</v>
      </c>
      <c r="I3090">
        <v>72.062928912540997</v>
      </c>
      <c r="J3090">
        <v>-6.9289938074859796</v>
      </c>
      <c r="K3090">
        <v>151.932942403813</v>
      </c>
      <c r="L3090">
        <v>110.970770501076</v>
      </c>
      <c r="M3090">
        <v>25.462320082736099</v>
      </c>
      <c r="N3090">
        <v>0.56057600692436804</v>
      </c>
      <c r="O3090">
        <v>50.945558739254999</v>
      </c>
      <c r="P3090">
        <v>160.15654118524</v>
      </c>
      <c r="Q3090">
        <v>0.165668978772678</v>
      </c>
    </row>
    <row r="3091" spans="1:17" hidden="1" x14ac:dyDescent="0.3">
      <c r="A3091" t="s">
        <v>6395</v>
      </c>
      <c r="B3091" t="s">
        <v>6396</v>
      </c>
      <c r="C3091" t="str">
        <f>IFERROR(VLOOKUP(Table1[[#This Row],[Ticker]],[1]!Table2[[Symbol]:[Industry]],2,FALSE),"-")</f>
        <v>-</v>
      </c>
      <c r="D3091" t="s">
        <v>741</v>
      </c>
      <c r="E3091">
        <v>86.396236028999994</v>
      </c>
      <c r="F3091">
        <v>999.99</v>
      </c>
      <c r="G3091">
        <v>-30.065910997000302</v>
      </c>
      <c r="H3091">
        <v>-2.2686286366781898</v>
      </c>
      <c r="I3091">
        <v>-12.9602652557823</v>
      </c>
      <c r="J3091">
        <v>-1.07194549511008</v>
      </c>
      <c r="K3091">
        <v>999.98663066553502</v>
      </c>
      <c r="L3091">
        <v>999.98538502661097</v>
      </c>
      <c r="M3091">
        <v>51.871899376974604</v>
      </c>
      <c r="N3091">
        <v>0.95314079519690598</v>
      </c>
      <c r="O3091">
        <v>3.0010300103000902</v>
      </c>
      <c r="P3091">
        <v>3.09175257731959</v>
      </c>
      <c r="Q3091">
        <v>-0.10191571481775601</v>
      </c>
    </row>
    <row r="3092" spans="1:17" hidden="1" x14ac:dyDescent="0.3">
      <c r="A3092" t="s">
        <v>6397</v>
      </c>
      <c r="B3092" t="s">
        <v>6398</v>
      </c>
      <c r="C3092" t="str">
        <f>IFERROR(VLOOKUP(Table1[[#This Row],[Ticker]],[1]!Table2[[Symbol]:[Industry]],2,FALSE),"-")</f>
        <v>-</v>
      </c>
      <c r="D3092" t="s">
        <v>405</v>
      </c>
      <c r="E3092">
        <v>86.310292000000004</v>
      </c>
      <c r="F3092">
        <v>68</v>
      </c>
      <c r="G3092">
        <v>103.85221765797</v>
      </c>
      <c r="H3092">
        <v>-19.0959989034816</v>
      </c>
      <c r="I3092">
        <v>36.687622068161303</v>
      </c>
      <c r="J3092">
        <v>0.79004793314840205</v>
      </c>
      <c r="K3092">
        <v>67.404248791145406</v>
      </c>
      <c r="L3092">
        <v>51.875729362045597</v>
      </c>
      <c r="M3092">
        <v>54.391025180934399</v>
      </c>
      <c r="N3092">
        <v>0.40849101147608602</v>
      </c>
      <c r="O3092">
        <v>35.441176470588204</v>
      </c>
      <c r="P3092">
        <v>201.95381882770801</v>
      </c>
      <c r="Q3092">
        <v>0.15106580608430301</v>
      </c>
    </row>
    <row r="3093" spans="1:17" hidden="1" x14ac:dyDescent="0.3">
      <c r="A3093" t="s">
        <v>6399</v>
      </c>
      <c r="B3093" t="s">
        <v>6400</v>
      </c>
      <c r="C3093" t="str">
        <f>IFERROR(VLOOKUP(Table1[[#This Row],[Ticker]],[1]!Table2[[Symbol]:[Industry]],2,FALSE),"-")</f>
        <v>-</v>
      </c>
      <c r="D3093" t="s">
        <v>46</v>
      </c>
      <c r="E3093">
        <v>86.289734999999993</v>
      </c>
      <c r="F3093">
        <v>139.65</v>
      </c>
      <c r="G3093">
        <v>9.9340890029996896</v>
      </c>
      <c r="H3093">
        <v>-15.6658550617726</v>
      </c>
      <c r="I3093">
        <v>19.4094029906631</v>
      </c>
      <c r="J3093">
        <v>-7.0787714336766401</v>
      </c>
      <c r="K3093">
        <v>137.75439207555399</v>
      </c>
      <c r="L3093">
        <v>116.254954990991</v>
      </c>
      <c r="M3093">
        <v>54.939768342603898</v>
      </c>
      <c r="N3093">
        <v>0.79631336405529896</v>
      </c>
      <c r="O3093">
        <v>33.583959899749303</v>
      </c>
      <c r="P3093">
        <v>63.142523364486003</v>
      </c>
      <c r="Q3093">
        <v>0.13187003108312401</v>
      </c>
    </row>
    <row r="3094" spans="1:17" hidden="1" x14ac:dyDescent="0.3">
      <c r="A3094" t="s">
        <v>6401</v>
      </c>
      <c r="B3094" t="s">
        <v>6402</v>
      </c>
      <c r="C3094" t="str">
        <f>IFERROR(VLOOKUP(Table1[[#This Row],[Ticker]],[1]!Table2[[Symbol]:[Industry]],2,FALSE),"-")</f>
        <v>-</v>
      </c>
      <c r="D3094" t="s">
        <v>1401</v>
      </c>
      <c r="E3094">
        <v>86.063900000000004</v>
      </c>
      <c r="F3094">
        <v>62.14</v>
      </c>
      <c r="G3094">
        <v>-15.808133219222499</v>
      </c>
      <c r="H3094">
        <v>0.36239147067292399</v>
      </c>
      <c r="I3094">
        <v>-7.0277729271086304</v>
      </c>
      <c r="J3094">
        <v>-5.5649252142988397</v>
      </c>
      <c r="K3094">
        <v>59.7724671543819</v>
      </c>
      <c r="L3094">
        <v>54.442661741596098</v>
      </c>
      <c r="M3094">
        <v>46.534720756269103</v>
      </c>
      <c r="N3094">
        <v>0.18496402622938399</v>
      </c>
      <c r="O3094">
        <v>56.018667524943602</v>
      </c>
      <c r="P3094">
        <v>47.2162994551054</v>
      </c>
      <c r="Q3094">
        <v>7.3535355174760994E-2</v>
      </c>
    </row>
    <row r="3095" spans="1:17" hidden="1" x14ac:dyDescent="0.3">
      <c r="A3095" t="s">
        <v>6403</v>
      </c>
      <c r="B3095" t="s">
        <v>6404</v>
      </c>
      <c r="C3095" t="str">
        <f>IFERROR(VLOOKUP(Table1[[#This Row],[Ticker]],[1]!Table2[[Symbol]:[Industry]],2,FALSE),"-")</f>
        <v>-</v>
      </c>
      <c r="D3095" t="s">
        <v>6405</v>
      </c>
      <c r="E3095">
        <v>86.054014199999997</v>
      </c>
      <c r="F3095">
        <v>111.65</v>
      </c>
      <c r="G3095">
        <v>-54.113530044619303</v>
      </c>
      <c r="H3095">
        <v>4.8732284961788501</v>
      </c>
      <c r="I3095">
        <v>-39.771146933920598</v>
      </c>
      <c r="J3095">
        <v>1.3171330031834301</v>
      </c>
      <c r="K3095">
        <v>114.586444436137</v>
      </c>
      <c r="M3095">
        <v>43.479937751172301</v>
      </c>
      <c r="N3095">
        <v>1.2864321608040199</v>
      </c>
      <c r="O3095">
        <v>88.087774294670794</v>
      </c>
      <c r="P3095">
        <v>23.849140321686001</v>
      </c>
    </row>
    <row r="3096" spans="1:17" hidden="1" x14ac:dyDescent="0.3">
      <c r="A3096" t="s">
        <v>6406</v>
      </c>
      <c r="B3096" t="s">
        <v>6407</v>
      </c>
      <c r="C3096" t="str">
        <f>IFERROR(VLOOKUP(Table1[[#This Row],[Ticker]],[1]!Table2[[Symbol]:[Industry]],2,FALSE),"-")</f>
        <v>-</v>
      </c>
      <c r="D3096" t="s">
        <v>138</v>
      </c>
      <c r="E3096">
        <v>85.999446500000005</v>
      </c>
      <c r="F3096">
        <v>21.38</v>
      </c>
      <c r="G3096">
        <v>57.807551217410897</v>
      </c>
      <c r="H3096">
        <v>-15.8595736584614</v>
      </c>
      <c r="I3096">
        <v>7.2196110792373096</v>
      </c>
      <c r="J3096">
        <v>-7.25531436504611</v>
      </c>
      <c r="K3096">
        <v>23.9299205155849</v>
      </c>
      <c r="L3096">
        <v>20.463488654334402</v>
      </c>
      <c r="M3096">
        <v>26.418227574429199</v>
      </c>
      <c r="N3096">
        <v>1.4263302695156701</v>
      </c>
      <c r="O3096">
        <v>47.801683816651</v>
      </c>
      <c r="P3096">
        <v>167.25</v>
      </c>
      <c r="Q3096">
        <v>6.6965140910709001E-2</v>
      </c>
    </row>
    <row r="3097" spans="1:17" hidden="1" x14ac:dyDescent="0.3">
      <c r="A3097" t="s">
        <v>6408</v>
      </c>
      <c r="B3097" t="s">
        <v>6409</v>
      </c>
      <c r="C3097" t="str">
        <f>IFERROR(VLOOKUP(Table1[[#This Row],[Ticker]],[1]!Table2[[Symbol]:[Industry]],2,FALSE),"-")</f>
        <v>-</v>
      </c>
      <c r="D3097" t="s">
        <v>950</v>
      </c>
      <c r="E3097">
        <v>85.73715</v>
      </c>
      <c r="F3097">
        <v>55.35</v>
      </c>
      <c r="G3097">
        <v>-63.338967054866501</v>
      </c>
      <c r="H3097">
        <v>1.2230184121452301</v>
      </c>
      <c r="I3097">
        <v>-46.233321313648503</v>
      </c>
      <c r="J3097">
        <v>-4.0029799778686996</v>
      </c>
      <c r="K3097">
        <v>53.427313519727697</v>
      </c>
      <c r="M3097">
        <v>49.9344438359973</v>
      </c>
      <c r="N3097">
        <v>0.59563255122922099</v>
      </c>
      <c r="O3097">
        <v>57.181571815718101</v>
      </c>
      <c r="P3097">
        <v>53.75</v>
      </c>
    </row>
    <row r="3098" spans="1:17" hidden="1" x14ac:dyDescent="0.3">
      <c r="A3098" t="s">
        <v>6410</v>
      </c>
      <c r="B3098" t="s">
        <v>6411</v>
      </c>
      <c r="C3098" t="str">
        <f>IFERROR(VLOOKUP(Table1[[#This Row],[Ticker]],[1]!Table2[[Symbol]:[Industry]],2,FALSE),"-")</f>
        <v>-</v>
      </c>
      <c r="D3098" t="s">
        <v>535</v>
      </c>
      <c r="E3098">
        <v>85.057712636000005</v>
      </c>
      <c r="F3098">
        <v>69.17</v>
      </c>
      <c r="G3098">
        <v>96.7209742489013</v>
      </c>
      <c r="H3098">
        <v>41.110371353321703</v>
      </c>
      <c r="I3098">
        <v>36.790763105334698</v>
      </c>
      <c r="J3098">
        <v>12.7217052985407</v>
      </c>
      <c r="K3098">
        <v>55.028039733780098</v>
      </c>
      <c r="L3098">
        <v>46.841397486416199</v>
      </c>
      <c r="M3098">
        <v>70.143579784714504</v>
      </c>
      <c r="N3098">
        <v>2.75316317056912</v>
      </c>
      <c r="O3098">
        <v>10.2501084285094</v>
      </c>
      <c r="P3098">
        <v>133.68243243243199</v>
      </c>
      <c r="Q3098">
        <v>7.4021062114113995E-2</v>
      </c>
    </row>
    <row r="3099" spans="1:17" hidden="1" x14ac:dyDescent="0.3">
      <c r="A3099" t="s">
        <v>6412</v>
      </c>
      <c r="B3099" t="s">
        <v>6413</v>
      </c>
      <c r="C3099" t="str">
        <f>IFERROR(VLOOKUP(Table1[[#This Row],[Ticker]],[1]!Table2[[Symbol]:[Industry]],2,FALSE),"-")</f>
        <v>-</v>
      </c>
      <c r="D3099" t="s">
        <v>257</v>
      </c>
      <c r="E3099">
        <v>85.032210000000006</v>
      </c>
      <c r="F3099">
        <v>244.5</v>
      </c>
      <c r="G3099">
        <v>11.427144558555201</v>
      </c>
      <c r="H3099">
        <v>15.243423085642499</v>
      </c>
      <c r="I3099">
        <v>-1.41829445286264</v>
      </c>
      <c r="J3099">
        <v>9.9594446394190594</v>
      </c>
      <c r="K3099">
        <v>217.830428969401</v>
      </c>
      <c r="L3099">
        <v>203.038425720747</v>
      </c>
      <c r="M3099">
        <v>80.004551427594606</v>
      </c>
      <c r="N3099">
        <v>2.0240384615384599</v>
      </c>
      <c r="O3099">
        <v>9.5296523517382301</v>
      </c>
      <c r="P3099">
        <v>66.723491305830194</v>
      </c>
      <c r="Q3099">
        <v>0.12518895958012999</v>
      </c>
    </row>
    <row r="3100" spans="1:17" hidden="1" x14ac:dyDescent="0.3">
      <c r="A3100" t="s">
        <v>6414</v>
      </c>
      <c r="B3100" t="s">
        <v>6415</v>
      </c>
      <c r="C3100" t="str">
        <f>IFERROR(VLOOKUP(Table1[[#This Row],[Ticker]],[1]!Table2[[Symbol]:[Industry]],2,FALSE),"-")</f>
        <v>-</v>
      </c>
      <c r="D3100" t="s">
        <v>101</v>
      </c>
      <c r="E3100">
        <v>84.976380000000006</v>
      </c>
      <c r="F3100">
        <v>43.5</v>
      </c>
      <c r="G3100">
        <v>7.8104756907968298</v>
      </c>
      <c r="H3100">
        <v>-1.605911832519</v>
      </c>
      <c r="I3100">
        <v>-55.798635820828302</v>
      </c>
      <c r="J3100">
        <v>-9.15275357591816</v>
      </c>
      <c r="K3100">
        <v>50.480854479218799</v>
      </c>
      <c r="L3100">
        <v>50.680450583850998</v>
      </c>
      <c r="M3100">
        <v>30.172906368631299</v>
      </c>
      <c r="N3100">
        <v>0.43887675746082799</v>
      </c>
      <c r="O3100">
        <v>94.712643678160902</v>
      </c>
      <c r="P3100">
        <v>90.371991247264702</v>
      </c>
      <c r="Q3100">
        <v>6.4731543315230997E-2</v>
      </c>
    </row>
    <row r="3101" spans="1:17" hidden="1" x14ac:dyDescent="0.3">
      <c r="A3101" t="s">
        <v>6416</v>
      </c>
      <c r="B3101" t="s">
        <v>6417</v>
      </c>
      <c r="C3101" t="str">
        <f>IFERROR(VLOOKUP(Table1[[#This Row],[Ticker]],[1]!Table2[[Symbol]:[Industry]],2,FALSE),"-")</f>
        <v>-</v>
      </c>
      <c r="D3101" t="s">
        <v>72</v>
      </c>
      <c r="E3101">
        <v>84.581639999999993</v>
      </c>
      <c r="F3101">
        <v>206.7</v>
      </c>
      <c r="G3101">
        <v>683.39335700772199</v>
      </c>
      <c r="H3101">
        <v>27.795126209935901</v>
      </c>
      <c r="I3101">
        <v>402.50108137763402</v>
      </c>
      <c r="J3101">
        <v>-4.2177549095762101</v>
      </c>
      <c r="K3101">
        <v>162.100256399008</v>
      </c>
      <c r="L3101">
        <v>88.924038773529404</v>
      </c>
      <c r="M3101">
        <v>51.835188898241697</v>
      </c>
      <c r="N3101">
        <v>1.71434862238413</v>
      </c>
      <c r="O3101">
        <v>9.5549104983067199</v>
      </c>
      <c r="P3101">
        <v>828.98876404494297</v>
      </c>
      <c r="Q3101">
        <v>0.20933227095765999</v>
      </c>
    </row>
    <row r="3102" spans="1:17" hidden="1" x14ac:dyDescent="0.3">
      <c r="A3102" t="s">
        <v>6418</v>
      </c>
      <c r="B3102" t="s">
        <v>6419</v>
      </c>
      <c r="C3102" t="str">
        <f>IFERROR(VLOOKUP(Table1[[#This Row],[Ticker]],[1]!Table2[[Symbol]:[Industry]],2,FALSE),"-")</f>
        <v>-</v>
      </c>
      <c r="D3102" t="s">
        <v>138</v>
      </c>
      <c r="E3102">
        <v>84.571760689999905</v>
      </c>
      <c r="F3102">
        <v>76.27</v>
      </c>
      <c r="G3102">
        <v>-16.230090101477899</v>
      </c>
      <c r="H3102">
        <v>-6.9612125463123604</v>
      </c>
      <c r="I3102">
        <v>-23.125165137996699</v>
      </c>
      <c r="J3102">
        <v>-10.812044505011</v>
      </c>
      <c r="K3102">
        <v>77.676244717480799</v>
      </c>
      <c r="L3102">
        <v>78.083214198495398</v>
      </c>
      <c r="M3102">
        <v>47.428563298238402</v>
      </c>
      <c r="N3102">
        <v>1.4235996975791501</v>
      </c>
      <c r="O3102">
        <v>65.661465845024196</v>
      </c>
      <c r="P3102">
        <v>33.689745836985097</v>
      </c>
      <c r="Q3102">
        <v>0.10167701814878401</v>
      </c>
    </row>
    <row r="3103" spans="1:17" hidden="1" x14ac:dyDescent="0.3">
      <c r="A3103" t="s">
        <v>6420</v>
      </c>
      <c r="B3103" t="s">
        <v>6421</v>
      </c>
      <c r="C3103" t="str">
        <f>IFERROR(VLOOKUP(Table1[[#This Row],[Ticker]],[1]!Table2[[Symbol]:[Industry]],2,FALSE),"-")</f>
        <v>-</v>
      </c>
      <c r="D3103" t="s">
        <v>257</v>
      </c>
      <c r="E3103">
        <v>84.331763100000003</v>
      </c>
      <c r="F3103">
        <v>3.9</v>
      </c>
      <c r="G3103">
        <v>214.55853672022999</v>
      </c>
      <c r="H3103">
        <v>72.148976004484496</v>
      </c>
      <c r="I3103">
        <v>14.908587203233999</v>
      </c>
      <c r="J3103">
        <v>17.975673552508901</v>
      </c>
      <c r="K3103">
        <v>2.64430706145107</v>
      </c>
      <c r="L3103">
        <v>2.4793628003405899</v>
      </c>
      <c r="M3103">
        <v>92.311088710947601</v>
      </c>
      <c r="N3103">
        <v>4.2976162317012196</v>
      </c>
      <c r="O3103">
        <v>56.410256410256402</v>
      </c>
      <c r="P3103">
        <v>276.20578778135001</v>
      </c>
    </row>
    <row r="3104" spans="1:17" hidden="1" x14ac:dyDescent="0.3">
      <c r="A3104" t="s">
        <v>6422</v>
      </c>
      <c r="B3104" t="s">
        <v>6423</v>
      </c>
      <c r="C3104" t="str">
        <f>IFERROR(VLOOKUP(Table1[[#This Row],[Ticker]],[1]!Table2[[Symbol]:[Industry]],2,FALSE),"-")</f>
        <v>-</v>
      </c>
      <c r="D3104" t="s">
        <v>72</v>
      </c>
      <c r="E3104">
        <v>84.330200000000005</v>
      </c>
      <c r="F3104">
        <v>58.36</v>
      </c>
      <c r="G3104">
        <v>65.118035491293995</v>
      </c>
      <c r="H3104">
        <v>49.615617254961002</v>
      </c>
      <c r="I3104">
        <v>56.199155034072703</v>
      </c>
      <c r="J3104">
        <v>28.207124272331701</v>
      </c>
      <c r="K3104">
        <v>40.236092367804801</v>
      </c>
      <c r="L3104">
        <v>38.430158274286804</v>
      </c>
      <c r="M3104">
        <v>90.446227773873105</v>
      </c>
      <c r="N3104">
        <v>0.83787948194727802</v>
      </c>
      <c r="O3104">
        <v>0</v>
      </c>
      <c r="P3104">
        <v>108.428571428571</v>
      </c>
      <c r="Q3104">
        <v>4.1382105285620004E-3</v>
      </c>
    </row>
    <row r="3105" spans="1:17" hidden="1" x14ac:dyDescent="0.3">
      <c r="A3105" t="s">
        <v>6424</v>
      </c>
      <c r="B3105" t="s">
        <v>6425</v>
      </c>
      <c r="C3105" t="str">
        <f>IFERROR(VLOOKUP(Table1[[#This Row],[Ticker]],[1]!Table2[[Symbol]:[Industry]],2,FALSE),"-")</f>
        <v>-</v>
      </c>
      <c r="E3105">
        <v>84.118122924999994</v>
      </c>
      <c r="F3105">
        <v>30.95</v>
      </c>
      <c r="G3105">
        <v>20.9096987590972</v>
      </c>
      <c r="H3105">
        <v>-9.2301149688667401</v>
      </c>
      <c r="I3105">
        <v>3.7001192146284798</v>
      </c>
      <c r="J3105">
        <v>-6.8873301104946902</v>
      </c>
      <c r="K3105">
        <v>31.0578687622526</v>
      </c>
      <c r="L3105">
        <v>28.8556186593018</v>
      </c>
      <c r="M3105">
        <v>51.582137315979203</v>
      </c>
      <c r="N3105">
        <v>1.0213063025736899</v>
      </c>
      <c r="O3105">
        <v>17.932148626817401</v>
      </c>
      <c r="P3105">
        <v>61.1979166666666</v>
      </c>
      <c r="Q3105">
        <v>2.4999456475634001E-2</v>
      </c>
    </row>
    <row r="3106" spans="1:17" hidden="1" x14ac:dyDescent="0.3">
      <c r="A3106" t="s">
        <v>6426</v>
      </c>
      <c r="B3106" t="s">
        <v>6427</v>
      </c>
      <c r="C3106" t="str">
        <f>IFERROR(VLOOKUP(Table1[[#This Row],[Ticker]],[1]!Table2[[Symbol]:[Industry]],2,FALSE),"-")</f>
        <v>-</v>
      </c>
      <c r="D3106" t="s">
        <v>538</v>
      </c>
      <c r="E3106">
        <v>83.691999999999993</v>
      </c>
      <c r="F3106">
        <v>305</v>
      </c>
      <c r="G3106">
        <v>69.410871213594802</v>
      </c>
      <c r="H3106">
        <v>-1.07212485177189</v>
      </c>
      <c r="I3106">
        <v>37.360089598825802</v>
      </c>
      <c r="J3106">
        <v>-1.07194549511008</v>
      </c>
      <c r="K3106">
        <v>294.24535259056302</v>
      </c>
      <c r="L3106">
        <v>250.727614163341</v>
      </c>
      <c r="M3106">
        <v>54.819977262862103</v>
      </c>
      <c r="N3106">
        <v>0.74450667815596705</v>
      </c>
      <c r="O3106">
        <v>31.5081967213114</v>
      </c>
      <c r="P3106">
        <v>145.96774193548299</v>
      </c>
      <c r="Q3106">
        <v>0.13995915099600101</v>
      </c>
    </row>
    <row r="3107" spans="1:17" hidden="1" x14ac:dyDescent="0.3">
      <c r="A3107" t="s">
        <v>6428</v>
      </c>
      <c r="B3107" t="s">
        <v>6429</v>
      </c>
      <c r="C3107" t="str">
        <f>IFERROR(VLOOKUP(Table1[[#This Row],[Ticker]],[1]!Table2[[Symbol]:[Industry]],2,FALSE),"-")</f>
        <v>-</v>
      </c>
      <c r="D3107" t="s">
        <v>357</v>
      </c>
      <c r="E3107">
        <v>83.561913300000001</v>
      </c>
      <c r="F3107">
        <v>55.75</v>
      </c>
      <c r="G3107">
        <v>-7.6729362439816402</v>
      </c>
      <c r="H3107">
        <v>-1.63326501031465</v>
      </c>
      <c r="I3107">
        <v>3.6715339073975599</v>
      </c>
      <c r="J3107">
        <v>-4.81107592989268</v>
      </c>
      <c r="K3107">
        <v>54.205541140241202</v>
      </c>
      <c r="L3107">
        <v>51.608701159636603</v>
      </c>
      <c r="M3107">
        <v>53.3107411019556</v>
      </c>
      <c r="N3107">
        <v>1.72074709867801</v>
      </c>
      <c r="O3107">
        <v>49.237668161434897</v>
      </c>
      <c r="P3107">
        <v>35.975609756097498</v>
      </c>
      <c r="Q3107">
        <v>-3.3276873553605001E-2</v>
      </c>
    </row>
    <row r="3108" spans="1:17" hidden="1" x14ac:dyDescent="0.3">
      <c r="A3108" t="s">
        <v>6430</v>
      </c>
      <c r="B3108" t="s">
        <v>6431</v>
      </c>
      <c r="C3108" t="str">
        <f>IFERROR(VLOOKUP(Table1[[#This Row],[Ticker]],[1]!Table2[[Symbol]:[Industry]],2,FALSE),"-")</f>
        <v>-</v>
      </c>
      <c r="D3108" t="s">
        <v>1658</v>
      </c>
      <c r="E3108">
        <v>83.5</v>
      </c>
      <c r="F3108">
        <v>83.5</v>
      </c>
      <c r="G3108">
        <v>-30.185528221880599</v>
      </c>
      <c r="H3108">
        <v>2.9202447710432198</v>
      </c>
      <c r="I3108">
        <v>-13.0798824806627</v>
      </c>
      <c r="J3108">
        <v>-2.14337406653866</v>
      </c>
      <c r="K3108">
        <v>80.167960373090196</v>
      </c>
      <c r="M3108">
        <v>57.438828134709297</v>
      </c>
      <c r="N3108">
        <v>0.73819862725871899</v>
      </c>
      <c r="O3108">
        <v>15.808383233532901</v>
      </c>
      <c r="P3108">
        <v>19.285714285714199</v>
      </c>
    </row>
    <row r="3109" spans="1:17" hidden="1" x14ac:dyDescent="0.3">
      <c r="A3109" t="s">
        <v>6432</v>
      </c>
      <c r="B3109" t="s">
        <v>6433</v>
      </c>
      <c r="C3109" t="str">
        <f>IFERROR(VLOOKUP(Table1[[#This Row],[Ticker]],[1]!Table2[[Symbol]:[Industry]],2,FALSE),"-")</f>
        <v>-</v>
      </c>
      <c r="D3109" t="s">
        <v>257</v>
      </c>
      <c r="E3109">
        <v>83.463049764000004</v>
      </c>
      <c r="F3109">
        <v>34.92</v>
      </c>
      <c r="G3109">
        <v>-57.342606341308802</v>
      </c>
      <c r="H3109">
        <v>-1.9094180620288099</v>
      </c>
      <c r="I3109">
        <v>-22.141019482050201</v>
      </c>
      <c r="J3109">
        <v>-0.87830787408656796</v>
      </c>
      <c r="K3109">
        <v>34.858510504977197</v>
      </c>
      <c r="L3109">
        <v>36.440481603580402</v>
      </c>
      <c r="M3109">
        <v>44.476186324211298</v>
      </c>
      <c r="N3109">
        <v>2.5393491709160698</v>
      </c>
      <c r="O3109">
        <v>75.350166732724801</v>
      </c>
      <c r="P3109">
        <v>56.591928251120997</v>
      </c>
      <c r="Q3109">
        <v>3.9170072307307E-2</v>
      </c>
    </row>
    <row r="3110" spans="1:17" hidden="1" x14ac:dyDescent="0.3">
      <c r="A3110" t="s">
        <v>6434</v>
      </c>
      <c r="B3110" t="s">
        <v>6435</v>
      </c>
      <c r="C3110" t="str">
        <f>IFERROR(VLOOKUP(Table1[[#This Row],[Ticker]],[1]!Table2[[Symbol]:[Industry]],2,FALSE),"-")</f>
        <v>-</v>
      </c>
      <c r="D3110" t="s">
        <v>46</v>
      </c>
      <c r="E3110">
        <v>83.372264999999999</v>
      </c>
      <c r="F3110">
        <v>7.51</v>
      </c>
      <c r="G3110">
        <v>-89.697133318948403</v>
      </c>
      <c r="H3110">
        <v>-4.17756821292748</v>
      </c>
      <c r="I3110">
        <v>-67.799170695482204</v>
      </c>
      <c r="J3110">
        <v>1.06138783822325</v>
      </c>
      <c r="K3110">
        <v>7.6721937221478003</v>
      </c>
      <c r="L3110">
        <v>10.768757397186199</v>
      </c>
      <c r="M3110">
        <v>50.662553204281998</v>
      </c>
      <c r="N3110">
        <v>1.2495768388080899</v>
      </c>
      <c r="O3110">
        <v>184.880098706312</v>
      </c>
      <c r="P3110">
        <v>15.0901217557573</v>
      </c>
      <c r="Q3110">
        <v>2.5663358005825001E-2</v>
      </c>
    </row>
    <row r="3111" spans="1:17" hidden="1" x14ac:dyDescent="0.3">
      <c r="A3111" t="s">
        <v>6436</v>
      </c>
      <c r="B3111" t="s">
        <v>6437</v>
      </c>
      <c r="C3111" t="str">
        <f>IFERROR(VLOOKUP(Table1[[#This Row],[Ticker]],[1]!Table2[[Symbol]:[Industry]],2,FALSE),"-")</f>
        <v>-</v>
      </c>
      <c r="D3111" t="s">
        <v>627</v>
      </c>
      <c r="E3111">
        <v>83.329740000000001</v>
      </c>
      <c r="F3111">
        <v>149</v>
      </c>
      <c r="G3111">
        <v>195.97347631153301</v>
      </c>
      <c r="H3111">
        <v>11.9035996997784</v>
      </c>
      <c r="I3111">
        <v>60.396337420191998</v>
      </c>
      <c r="J3111">
        <v>11.331155280083699</v>
      </c>
      <c r="K3111">
        <v>125.34350374586</v>
      </c>
      <c r="L3111">
        <v>96.856471678657996</v>
      </c>
      <c r="M3111">
        <v>79.176494654884905</v>
      </c>
      <c r="N3111">
        <v>0.13365022441421001</v>
      </c>
      <c r="O3111">
        <v>10.0335570469798</v>
      </c>
      <c r="P3111">
        <v>253.41555977229601</v>
      </c>
      <c r="Q3111">
        <v>8.6323608814941E-2</v>
      </c>
    </row>
    <row r="3112" spans="1:17" hidden="1" x14ac:dyDescent="0.3">
      <c r="A3112" t="s">
        <v>6438</v>
      </c>
      <c r="B3112" t="s">
        <v>6439</v>
      </c>
      <c r="C3112" t="str">
        <f>IFERROR(VLOOKUP(Table1[[#This Row],[Ticker]],[1]!Table2[[Symbol]:[Industry]],2,FALSE),"-")</f>
        <v>-</v>
      </c>
      <c r="D3112" t="s">
        <v>535</v>
      </c>
      <c r="E3112">
        <v>83.178899999999999</v>
      </c>
      <c r="F3112">
        <v>6.52</v>
      </c>
      <c r="G3112">
        <v>6.3357626431670404</v>
      </c>
      <c r="H3112">
        <v>-11.2312218187977</v>
      </c>
      <c r="I3112">
        <v>-28.613564091487401</v>
      </c>
      <c r="J3112">
        <v>-2.0007380647695099</v>
      </c>
      <c r="K3112">
        <v>6.5895042129211197</v>
      </c>
      <c r="L3112">
        <v>6.6075855059734501</v>
      </c>
      <c r="M3112">
        <v>55.269443992742303</v>
      </c>
      <c r="N3112">
        <v>0.24287050427170101</v>
      </c>
      <c r="O3112">
        <v>75.920245398773005</v>
      </c>
      <c r="P3112">
        <v>41.125541125541098</v>
      </c>
      <c r="Q3112">
        <v>4.958149222723E-3</v>
      </c>
    </row>
    <row r="3113" spans="1:17" hidden="1" x14ac:dyDescent="0.3">
      <c r="A3113" t="s">
        <v>6440</v>
      </c>
      <c r="B3113" t="s">
        <v>6441</v>
      </c>
      <c r="C3113" t="str">
        <f>IFERROR(VLOOKUP(Table1[[#This Row],[Ticker]],[1]!Table2[[Symbol]:[Industry]],2,FALSE),"-")</f>
        <v>-</v>
      </c>
      <c r="D3113" t="s">
        <v>776</v>
      </c>
      <c r="E3113">
        <v>82.903112743999998</v>
      </c>
      <c r="F3113">
        <v>41.06</v>
      </c>
      <c r="G3113">
        <v>-22.296882125609201</v>
      </c>
      <c r="H3113">
        <v>-7.5577642398986304</v>
      </c>
      <c r="I3113">
        <v>-11.200661786141699</v>
      </c>
      <c r="J3113">
        <v>-4.0580566062212</v>
      </c>
      <c r="K3113">
        <v>42.374923849847498</v>
      </c>
      <c r="L3113">
        <v>42.872141469559502</v>
      </c>
      <c r="M3113">
        <v>34.659126000807099</v>
      </c>
      <c r="N3113">
        <v>0.233904220067325</v>
      </c>
      <c r="O3113">
        <v>38.090599123234199</v>
      </c>
      <c r="P3113">
        <v>30.142630744849399</v>
      </c>
      <c r="Q3113">
        <v>0.109796094157527</v>
      </c>
    </row>
    <row r="3114" spans="1:17" hidden="1" x14ac:dyDescent="0.3">
      <c r="A3114" t="s">
        <v>6442</v>
      </c>
      <c r="B3114" t="s">
        <v>6443</v>
      </c>
      <c r="C3114" t="str">
        <f>IFERROR(VLOOKUP(Table1[[#This Row],[Ticker]],[1]!Table2[[Symbol]:[Industry]],2,FALSE),"-")</f>
        <v>-</v>
      </c>
      <c r="D3114" t="s">
        <v>3576</v>
      </c>
      <c r="E3114">
        <v>82.883661000000004</v>
      </c>
      <c r="F3114">
        <v>184.1</v>
      </c>
      <c r="G3114">
        <v>3.4850501926986399</v>
      </c>
      <c r="H3114">
        <v>2.3970380199883801</v>
      </c>
      <c r="I3114">
        <v>2.0662889460295601</v>
      </c>
      <c r="J3114">
        <v>-0.65481535050496498</v>
      </c>
      <c r="K3114">
        <v>166.317012758625</v>
      </c>
      <c r="L3114">
        <v>151.34295460169</v>
      </c>
      <c r="M3114">
        <v>79.507489639843797</v>
      </c>
      <c r="N3114">
        <v>1.4597182901681101</v>
      </c>
      <c r="O3114">
        <v>2.5529603476371601</v>
      </c>
      <c r="P3114">
        <v>48.467741935483801</v>
      </c>
      <c r="Q3114">
        <v>0.109807995968804</v>
      </c>
    </row>
    <row r="3115" spans="1:17" hidden="1" x14ac:dyDescent="0.3">
      <c r="A3115" t="s">
        <v>6444</v>
      </c>
      <c r="B3115" t="s">
        <v>6445</v>
      </c>
      <c r="C3115" t="str">
        <f>IFERROR(VLOOKUP(Table1[[#This Row],[Ticker]],[1]!Table2[[Symbol]:[Industry]],2,FALSE),"-")</f>
        <v>-</v>
      </c>
      <c r="D3115" t="s">
        <v>1401</v>
      </c>
      <c r="E3115">
        <v>82.828455000000005</v>
      </c>
      <c r="F3115">
        <v>36.869999999999997</v>
      </c>
      <c r="G3115">
        <v>33.147900423982399</v>
      </c>
      <c r="H3115">
        <v>1.0637046866550399</v>
      </c>
      <c r="I3115">
        <v>6.6698450621929704</v>
      </c>
      <c r="J3115">
        <v>-8.0719454951100698</v>
      </c>
      <c r="K3115">
        <v>35.223216243613003</v>
      </c>
      <c r="L3115">
        <v>30.2115984951302</v>
      </c>
      <c r="M3115">
        <v>46.689537817586299</v>
      </c>
      <c r="N3115">
        <v>1.09403401003816</v>
      </c>
      <c r="O3115">
        <v>13.913751017087</v>
      </c>
      <c r="P3115">
        <v>88.883196721311407</v>
      </c>
      <c r="Q3115">
        <v>6.6546918281393003E-2</v>
      </c>
    </row>
    <row r="3116" spans="1:17" hidden="1" x14ac:dyDescent="0.3">
      <c r="A3116" t="s">
        <v>6446</v>
      </c>
      <c r="B3116" t="s">
        <v>6447</v>
      </c>
      <c r="C3116" t="str">
        <f>IFERROR(VLOOKUP(Table1[[#This Row],[Ticker]],[1]!Table2[[Symbol]:[Industry]],2,FALSE),"-")</f>
        <v>-</v>
      </c>
      <c r="E3116">
        <v>82.259860500000002</v>
      </c>
      <c r="F3116">
        <v>287.14999999999998</v>
      </c>
      <c r="G3116">
        <v>319.23779734285199</v>
      </c>
      <c r="H3116">
        <v>-36.453240727053696</v>
      </c>
      <c r="I3116">
        <v>-67.243022778469793</v>
      </c>
      <c r="J3116">
        <v>-11.030793231735499</v>
      </c>
      <c r="K3116">
        <v>318.18053316774302</v>
      </c>
      <c r="L3116">
        <v>279.54841555711801</v>
      </c>
      <c r="M3116">
        <v>33.607970408220297</v>
      </c>
      <c r="N3116">
        <v>1.3567631523061801</v>
      </c>
      <c r="O3116">
        <v>136.461779557722</v>
      </c>
      <c r="P3116">
        <v>349.30370833985199</v>
      </c>
    </row>
    <row r="3117" spans="1:17" hidden="1" x14ac:dyDescent="0.3">
      <c r="A3117" t="s">
        <v>6448</v>
      </c>
      <c r="B3117" t="s">
        <v>6449</v>
      </c>
      <c r="C3117" t="str">
        <f>IFERROR(VLOOKUP(Table1[[#This Row],[Ticker]],[1]!Table2[[Symbol]:[Industry]],2,FALSE),"-")</f>
        <v>-</v>
      </c>
      <c r="D3117" t="s">
        <v>1665</v>
      </c>
      <c r="E3117">
        <v>82.207164000000006</v>
      </c>
      <c r="F3117">
        <v>23.14</v>
      </c>
      <c r="G3117">
        <v>-4.4415896072066197</v>
      </c>
      <c r="H3117">
        <v>-8.4585537281115108</v>
      </c>
      <c r="I3117">
        <v>-53.778679578033</v>
      </c>
      <c r="J3117">
        <v>6.0908452025643296</v>
      </c>
      <c r="K3117">
        <v>25.2737847809715</v>
      </c>
      <c r="L3117">
        <v>27.951317050366299</v>
      </c>
      <c r="M3117">
        <v>52.712008560157201</v>
      </c>
      <c r="N3117">
        <v>0.92621878369213795</v>
      </c>
      <c r="O3117">
        <v>94.252376836646505</v>
      </c>
      <c r="P3117">
        <v>34.144927536231798</v>
      </c>
      <c r="Q3117">
        <v>0.17912655614163001</v>
      </c>
    </row>
    <row r="3118" spans="1:17" hidden="1" x14ac:dyDescent="0.3">
      <c r="A3118" t="s">
        <v>6450</v>
      </c>
      <c r="B3118" t="s">
        <v>6451</v>
      </c>
      <c r="C3118" t="str">
        <f>IFERROR(VLOOKUP(Table1[[#This Row],[Ticker]],[1]!Table2[[Symbol]:[Industry]],2,FALSE),"-")</f>
        <v>-</v>
      </c>
      <c r="D3118" t="s">
        <v>1665</v>
      </c>
      <c r="E3118">
        <v>82.174999999999997</v>
      </c>
      <c r="F3118">
        <v>237.5</v>
      </c>
      <c r="G3118">
        <v>-16.9706729017622</v>
      </c>
      <c r="H3118">
        <v>26.460770948668198</v>
      </c>
      <c r="I3118">
        <v>-50.779351523618402</v>
      </c>
      <c r="J3118">
        <v>-12.085931509096</v>
      </c>
      <c r="K3118">
        <v>236.546076056554</v>
      </c>
      <c r="M3118">
        <v>40.3864709997451</v>
      </c>
      <c r="N3118">
        <v>1.39367703004066</v>
      </c>
      <c r="O3118">
        <v>91.557894736842101</v>
      </c>
      <c r="P3118">
        <v>30.4945054945054</v>
      </c>
    </row>
    <row r="3119" spans="1:17" hidden="1" x14ac:dyDescent="0.3">
      <c r="A3119" t="s">
        <v>6452</v>
      </c>
      <c r="B3119" t="s">
        <v>6453</v>
      </c>
      <c r="C3119" t="str">
        <f>IFERROR(VLOOKUP(Table1[[#This Row],[Ticker]],[1]!Table2[[Symbol]:[Industry]],2,FALSE),"-")</f>
        <v>-</v>
      </c>
      <c r="D3119" t="s">
        <v>627</v>
      </c>
      <c r="E3119">
        <v>81.941623455999903</v>
      </c>
      <c r="F3119">
        <v>94.82</v>
      </c>
      <c r="G3119">
        <v>-1.4964194715765899</v>
      </c>
      <c r="H3119">
        <v>0.56365182694470495</v>
      </c>
      <c r="I3119">
        <v>-16.988605336753999</v>
      </c>
      <c r="J3119">
        <v>0.27208451114121102</v>
      </c>
      <c r="K3119">
        <v>93.6736217108989</v>
      </c>
      <c r="L3119">
        <v>91.654825471151696</v>
      </c>
      <c r="M3119">
        <v>47.063333459882003</v>
      </c>
      <c r="N3119">
        <v>2.6468133960010798</v>
      </c>
      <c r="O3119">
        <v>25.8700696055684</v>
      </c>
      <c r="P3119">
        <v>33.080701754385899</v>
      </c>
      <c r="Q3119">
        <v>1.5302772736052E-2</v>
      </c>
    </row>
    <row r="3120" spans="1:17" hidden="1" x14ac:dyDescent="0.3">
      <c r="A3120" t="s">
        <v>6454</v>
      </c>
      <c r="B3120" t="s">
        <v>6455</v>
      </c>
      <c r="C3120" t="str">
        <f>IFERROR(VLOOKUP(Table1[[#This Row],[Ticker]],[1]!Table2[[Symbol]:[Industry]],2,FALSE),"-")</f>
        <v>-</v>
      </c>
      <c r="D3120" t="s">
        <v>257</v>
      </c>
      <c r="E3120">
        <v>81.825000000000003</v>
      </c>
      <c r="F3120">
        <v>109.1</v>
      </c>
      <c r="G3120">
        <v>40.669613259650703</v>
      </c>
      <c r="H3120">
        <v>-13.760311876491899</v>
      </c>
      <c r="I3120">
        <v>66.185875959324306</v>
      </c>
      <c r="J3120">
        <v>0.71376879060420295</v>
      </c>
      <c r="K3120">
        <v>111.444984573626</v>
      </c>
      <c r="L3120">
        <v>82.061234386315107</v>
      </c>
      <c r="M3120">
        <v>40.532907114623399</v>
      </c>
      <c r="N3120">
        <v>0.301369863013698</v>
      </c>
      <c r="O3120">
        <v>31.851512373968799</v>
      </c>
      <c r="P3120">
        <v>150.516647531572</v>
      </c>
    </row>
    <row r="3121" spans="1:17" hidden="1" x14ac:dyDescent="0.3">
      <c r="A3121" t="s">
        <v>6456</v>
      </c>
      <c r="B3121" t="s">
        <v>6457</v>
      </c>
      <c r="C3121" t="str">
        <f>IFERROR(VLOOKUP(Table1[[#This Row],[Ticker]],[1]!Table2[[Symbol]:[Industry]],2,FALSE),"-")</f>
        <v>-</v>
      </c>
      <c r="D3121" t="s">
        <v>276</v>
      </c>
      <c r="E3121">
        <v>81.744</v>
      </c>
      <c r="F3121">
        <v>102.18</v>
      </c>
      <c r="G3121">
        <v>488.08290932967799</v>
      </c>
      <c r="H3121">
        <v>31.701788686480199</v>
      </c>
      <c r="I3121">
        <v>173.74007144455399</v>
      </c>
      <c r="J3121">
        <v>9.1664836774004392</v>
      </c>
      <c r="K3121">
        <v>78.149418789489502</v>
      </c>
      <c r="L3121">
        <v>47.690458296722397</v>
      </c>
      <c r="M3121">
        <v>100</v>
      </c>
      <c r="N3121">
        <v>1.37815656565656</v>
      </c>
      <c r="O3121">
        <v>0</v>
      </c>
      <c r="P3121">
        <v>518.14882032667799</v>
      </c>
    </row>
    <row r="3122" spans="1:17" hidden="1" x14ac:dyDescent="0.3">
      <c r="A3122" t="s">
        <v>6458</v>
      </c>
      <c r="B3122" t="s">
        <v>6459</v>
      </c>
      <c r="C3122" t="str">
        <f>IFERROR(VLOOKUP(Table1[[#This Row],[Ticker]],[1]!Table2[[Symbol]:[Industry]],2,FALSE),"-")</f>
        <v>-</v>
      </c>
      <c r="D3122" t="s">
        <v>627</v>
      </c>
      <c r="E3122">
        <v>81.525635386999994</v>
      </c>
      <c r="F3122">
        <v>51.17</v>
      </c>
      <c r="G3122">
        <v>19.786982462030199</v>
      </c>
      <c r="H3122">
        <v>14.5678189546258</v>
      </c>
      <c r="I3122">
        <v>6.9600534693172396</v>
      </c>
      <c r="J3122">
        <v>-11.6264115318367</v>
      </c>
      <c r="K3122">
        <v>46.946763037791698</v>
      </c>
      <c r="L3122">
        <v>44.435780223917803</v>
      </c>
      <c r="M3122">
        <v>53.652481301417097</v>
      </c>
      <c r="N3122">
        <v>1.81534344939037</v>
      </c>
      <c r="O3122">
        <v>36.544850498338803</v>
      </c>
      <c r="P3122">
        <v>59.063055467987098</v>
      </c>
      <c r="Q3122">
        <v>4.5593068374119E-2</v>
      </c>
    </row>
    <row r="3123" spans="1:17" hidden="1" x14ac:dyDescent="0.3">
      <c r="A3123" t="s">
        <v>6460</v>
      </c>
      <c r="B3123" t="s">
        <v>6461</v>
      </c>
      <c r="C3123" t="str">
        <f>IFERROR(VLOOKUP(Table1[[#This Row],[Ticker]],[1]!Table2[[Symbol]:[Industry]],2,FALSE),"-")</f>
        <v>-</v>
      </c>
      <c r="D3123" t="s">
        <v>138</v>
      </c>
      <c r="E3123">
        <v>81.400000000000006</v>
      </c>
      <c r="F3123">
        <v>74</v>
      </c>
      <c r="G3123">
        <v>15.0321282186859</v>
      </c>
      <c r="H3123">
        <v>-4.7403698690449998</v>
      </c>
      <c r="I3123">
        <v>-8.7349131431063007</v>
      </c>
      <c r="J3123">
        <v>-2.3877349687942901</v>
      </c>
      <c r="K3123">
        <v>79.418603038697398</v>
      </c>
      <c r="L3123">
        <v>72.616614242417896</v>
      </c>
      <c r="M3123">
        <v>32.898617169713503</v>
      </c>
      <c r="N3123">
        <v>2.01294117647058</v>
      </c>
      <c r="O3123">
        <v>38.554054054053999</v>
      </c>
      <c r="P3123">
        <v>45.0980392156862</v>
      </c>
    </row>
    <row r="3124" spans="1:17" hidden="1" x14ac:dyDescent="0.3">
      <c r="A3124" t="s">
        <v>6462</v>
      </c>
      <c r="B3124" t="s">
        <v>6463</v>
      </c>
      <c r="C3124" t="str">
        <f>IFERROR(VLOOKUP(Table1[[#This Row],[Ticker]],[1]!Table2[[Symbol]:[Industry]],2,FALSE),"-")</f>
        <v>-</v>
      </c>
      <c r="D3124" t="s">
        <v>706</v>
      </c>
      <c r="E3124">
        <v>81.236148499999999</v>
      </c>
      <c r="F3124">
        <v>47.62</v>
      </c>
      <c r="G3124">
        <v>3.13688620579688</v>
      </c>
      <c r="H3124">
        <v>-1.5675009871038199</v>
      </c>
      <c r="I3124">
        <v>-13.1279801404783</v>
      </c>
      <c r="J3124">
        <v>-11.7532061103205</v>
      </c>
      <c r="K3124">
        <v>44.089072248598796</v>
      </c>
      <c r="L3124">
        <v>41.436323443898999</v>
      </c>
      <c r="M3124">
        <v>50.917958010023497</v>
      </c>
      <c r="N3124">
        <v>1.8307077908743501</v>
      </c>
      <c r="O3124">
        <v>46.7870642587148</v>
      </c>
      <c r="P3124">
        <v>40.058823529411697</v>
      </c>
      <c r="Q3124">
        <v>2.5097370063444001E-2</v>
      </c>
    </row>
    <row r="3125" spans="1:17" hidden="1" x14ac:dyDescent="0.3">
      <c r="A3125" t="s">
        <v>6464</v>
      </c>
      <c r="B3125" t="s">
        <v>6465</v>
      </c>
      <c r="C3125" t="str">
        <f>IFERROR(VLOOKUP(Table1[[#This Row],[Ticker]],[1]!Table2[[Symbol]:[Industry]],2,FALSE),"-")</f>
        <v>-</v>
      </c>
      <c r="E3125">
        <v>81.081000000000003</v>
      </c>
      <c r="F3125">
        <v>250.25</v>
      </c>
      <c r="G3125">
        <v>147.03518522711599</v>
      </c>
      <c r="H3125">
        <v>1.1139920429768699</v>
      </c>
      <c r="I3125">
        <v>136.61587915430999</v>
      </c>
      <c r="J3125">
        <v>9.9697211715565803</v>
      </c>
      <c r="K3125">
        <v>235.12345824614599</v>
      </c>
      <c r="L3125">
        <v>180.12996372446301</v>
      </c>
      <c r="M3125">
        <v>67.214601881175</v>
      </c>
      <c r="N3125">
        <v>1.42591804383629</v>
      </c>
      <c r="O3125">
        <v>13.7662337662337</v>
      </c>
      <c r="P3125">
        <v>217.37476220672099</v>
      </c>
      <c r="Q3125">
        <v>0.105444036911824</v>
      </c>
    </row>
    <row r="3126" spans="1:17" hidden="1" x14ac:dyDescent="0.3">
      <c r="A3126" t="s">
        <v>6466</v>
      </c>
      <c r="B3126" t="s">
        <v>6467</v>
      </c>
      <c r="C3126" t="str">
        <f>IFERROR(VLOOKUP(Table1[[#This Row],[Ticker]],[1]!Table2[[Symbol]:[Industry]],2,FALSE),"-")</f>
        <v>-</v>
      </c>
      <c r="D3126" t="s">
        <v>535</v>
      </c>
      <c r="E3126">
        <v>80.792000000000002</v>
      </c>
      <c r="F3126">
        <v>1.6</v>
      </c>
      <c r="G3126">
        <v>95.286201679056006</v>
      </c>
      <c r="H3126">
        <v>35.449669598935699</v>
      </c>
      <c r="I3126">
        <v>48.655896360379202</v>
      </c>
      <c r="J3126">
        <v>14.3692309754781</v>
      </c>
      <c r="K3126">
        <v>1.2236010667069901</v>
      </c>
      <c r="L3126">
        <v>1.0315213254217599</v>
      </c>
      <c r="M3126">
        <v>90.758493108345306</v>
      </c>
      <c r="N3126">
        <v>1.95566359028208</v>
      </c>
      <c r="O3126">
        <v>1.87499999999998</v>
      </c>
      <c r="P3126">
        <v>138.805970149253</v>
      </c>
      <c r="Q3126">
        <v>9.4447703471154998E-2</v>
      </c>
    </row>
    <row r="3127" spans="1:17" hidden="1" x14ac:dyDescent="0.3">
      <c r="A3127" t="s">
        <v>6468</v>
      </c>
      <c r="B3127" t="s">
        <v>6469</v>
      </c>
      <c r="C3127" t="str">
        <f>IFERROR(VLOOKUP(Table1[[#This Row],[Ticker]],[1]!Table2[[Symbol]:[Industry]],2,FALSE),"-")</f>
        <v>-</v>
      </c>
      <c r="D3127" t="s">
        <v>204</v>
      </c>
      <c r="E3127">
        <v>80.453374999999994</v>
      </c>
      <c r="F3127">
        <v>134.65</v>
      </c>
      <c r="G3127">
        <v>34.141406076170398</v>
      </c>
      <c r="H3127">
        <v>-6.5893565378347496</v>
      </c>
      <c r="I3127">
        <v>34.214289340348301</v>
      </c>
      <c r="J3127">
        <v>-6.3900202174257998</v>
      </c>
      <c r="K3127">
        <v>130.685160763082</v>
      </c>
      <c r="L3127">
        <v>110.364398261559</v>
      </c>
      <c r="M3127">
        <v>36.585934239261</v>
      </c>
      <c r="N3127">
        <v>0.48859970308734701</v>
      </c>
      <c r="O3127">
        <v>27.738581507612299</v>
      </c>
      <c r="P3127">
        <v>86.754507628293993</v>
      </c>
      <c r="Q3127">
        <v>5.5470209837318998E-2</v>
      </c>
    </row>
    <row r="3128" spans="1:17" hidden="1" x14ac:dyDescent="0.3">
      <c r="A3128" t="s">
        <v>6470</v>
      </c>
      <c r="B3128" t="s">
        <v>6471</v>
      </c>
      <c r="C3128" t="str">
        <f>IFERROR(VLOOKUP(Table1[[#This Row],[Ticker]],[1]!Table2[[Symbol]:[Industry]],2,FALSE),"-")</f>
        <v>-</v>
      </c>
      <c r="D3128" t="s">
        <v>535</v>
      </c>
      <c r="E3128">
        <v>80.450076859999996</v>
      </c>
      <c r="F3128">
        <v>15.32</v>
      </c>
      <c r="G3128">
        <v>-51.056112131605701</v>
      </c>
      <c r="H3128">
        <v>-9.2224702428088694</v>
      </c>
      <c r="I3128">
        <v>-46.639918935436</v>
      </c>
      <c r="J3128">
        <v>-4.8242907108699198</v>
      </c>
      <c r="K3128">
        <v>16.002938972547401</v>
      </c>
      <c r="L3128">
        <v>17.566546137332701</v>
      </c>
      <c r="M3128">
        <v>43.553745125909202</v>
      </c>
      <c r="N3128">
        <v>0.96392927371204495</v>
      </c>
      <c r="O3128">
        <v>82.114882506527394</v>
      </c>
      <c r="P3128">
        <v>9.4285714285714306</v>
      </c>
      <c r="Q3128">
        <v>6.5905641032546994E-2</v>
      </c>
    </row>
    <row r="3129" spans="1:17" hidden="1" x14ac:dyDescent="0.3">
      <c r="A3129" t="s">
        <v>6472</v>
      </c>
      <c r="B3129" t="s">
        <v>6473</v>
      </c>
      <c r="C3129" t="str">
        <f>IFERROR(VLOOKUP(Table1[[#This Row],[Ticker]],[1]!Table2[[Symbol]:[Industry]],2,FALSE),"-")</f>
        <v>-</v>
      </c>
      <c r="D3129" t="s">
        <v>474</v>
      </c>
      <c r="E3129">
        <v>80.166719999999998</v>
      </c>
      <c r="F3129">
        <v>59.12</v>
      </c>
      <c r="G3129">
        <v>-8.4198204620208905</v>
      </c>
      <c r="H3129">
        <v>10.1054674332602</v>
      </c>
      <c r="I3129">
        <v>-16.042232468897101</v>
      </c>
      <c r="J3129">
        <v>2.9294772329710099</v>
      </c>
      <c r="K3129">
        <v>53.253541650725502</v>
      </c>
      <c r="L3129">
        <v>50.745940540050299</v>
      </c>
      <c r="M3129">
        <v>61.323238584801302</v>
      </c>
      <c r="N3129">
        <v>1.47147383458668</v>
      </c>
      <c r="O3129">
        <v>28.213802435723899</v>
      </c>
      <c r="P3129">
        <v>41.435406698564599</v>
      </c>
      <c r="Q3129">
        <v>5.4927762665132003E-2</v>
      </c>
    </row>
    <row r="3130" spans="1:17" hidden="1" x14ac:dyDescent="0.3">
      <c r="A3130" t="s">
        <v>6474</v>
      </c>
      <c r="B3130" t="s">
        <v>6475</v>
      </c>
      <c r="C3130" t="str">
        <f>IFERROR(VLOOKUP(Table1[[#This Row],[Ticker]],[1]!Table2[[Symbol]:[Industry]],2,FALSE),"-")</f>
        <v>-</v>
      </c>
      <c r="D3130" t="s">
        <v>89</v>
      </c>
      <c r="E3130">
        <v>79.937267199999994</v>
      </c>
      <c r="F3130">
        <v>38.29</v>
      </c>
      <c r="G3130">
        <v>-1.68978562187526</v>
      </c>
      <c r="H3130">
        <v>27.437772386023902</v>
      </c>
      <c r="I3130">
        <v>-7.18678459279894</v>
      </c>
      <c r="J3130">
        <v>5.24859626561227</v>
      </c>
      <c r="K3130">
        <v>31.700094036472201</v>
      </c>
      <c r="L3130">
        <v>30.5382568703107</v>
      </c>
      <c r="M3130">
        <v>74.137068108680296</v>
      </c>
      <c r="N3130">
        <v>2.4289833330194899</v>
      </c>
      <c r="O3130">
        <v>10.707756594411</v>
      </c>
      <c r="P3130">
        <v>65.757575757575694</v>
      </c>
      <c r="Q3130">
        <v>8.5502184059097E-2</v>
      </c>
    </row>
    <row r="3131" spans="1:17" hidden="1" x14ac:dyDescent="0.3">
      <c r="A3131" t="s">
        <v>6476</v>
      </c>
      <c r="B3131" t="s">
        <v>6477</v>
      </c>
      <c r="C3131" t="str">
        <f>IFERROR(VLOOKUP(Table1[[#This Row],[Ticker]],[1]!Table2[[Symbol]:[Industry]],2,FALSE),"-")</f>
        <v>-</v>
      </c>
      <c r="D3131" t="s">
        <v>357</v>
      </c>
      <c r="E3131">
        <v>79.815285000000003</v>
      </c>
      <c r="F3131">
        <v>210.5</v>
      </c>
      <c r="G3131">
        <v>25.456807879985199</v>
      </c>
      <c r="H3131">
        <v>52.23618530681</v>
      </c>
      <c r="I3131">
        <v>39.631253410401001</v>
      </c>
      <c r="J3131">
        <v>-5.0900041858550003</v>
      </c>
      <c r="K3131">
        <v>170.90991189525599</v>
      </c>
      <c r="L3131">
        <v>148.95745197996601</v>
      </c>
      <c r="M3131">
        <v>56.423696172141398</v>
      </c>
      <c r="N3131">
        <v>2.5890035033548999</v>
      </c>
      <c r="O3131">
        <v>28.099762470308701</v>
      </c>
      <c r="P3131">
        <v>99.526066350710906</v>
      </c>
      <c r="Q3131">
        <v>6.6327560601693994E-2</v>
      </c>
    </row>
    <row r="3132" spans="1:17" hidden="1" x14ac:dyDescent="0.3">
      <c r="A3132" t="s">
        <v>6478</v>
      </c>
      <c r="B3132" t="s">
        <v>6479</v>
      </c>
      <c r="C3132" t="str">
        <f>IFERROR(VLOOKUP(Table1[[#This Row],[Ticker]],[1]!Table2[[Symbol]:[Industry]],2,FALSE),"-")</f>
        <v>-</v>
      </c>
      <c r="D3132" t="s">
        <v>3356</v>
      </c>
      <c r="E3132">
        <v>79.788600000000002</v>
      </c>
      <c r="F3132">
        <v>93.32</v>
      </c>
      <c r="G3132">
        <v>56.5740890029996</v>
      </c>
      <c r="H3132">
        <v>-23.348466820952101</v>
      </c>
      <c r="I3132">
        <v>17.831605802381599</v>
      </c>
      <c r="J3132">
        <v>-4.5237221448562801</v>
      </c>
      <c r="K3132">
        <v>98.879686963121003</v>
      </c>
      <c r="L3132">
        <v>84.958037460385796</v>
      </c>
      <c r="M3132">
        <v>26.694830899966298</v>
      </c>
      <c r="N3132">
        <v>0.12256943142526799</v>
      </c>
      <c r="O3132">
        <v>35.555079297042397</v>
      </c>
      <c r="P3132">
        <v>94.093178036605593</v>
      </c>
      <c r="Q3132">
        <v>0.16163617791917201</v>
      </c>
    </row>
    <row r="3133" spans="1:17" hidden="1" x14ac:dyDescent="0.3">
      <c r="A3133" t="s">
        <v>6480</v>
      </c>
      <c r="B3133" t="s">
        <v>6481</v>
      </c>
      <c r="C3133" t="str">
        <f>IFERROR(VLOOKUP(Table1[[#This Row],[Ticker]],[1]!Table2[[Symbol]:[Industry]],2,FALSE),"-")</f>
        <v>-</v>
      </c>
      <c r="D3133" t="s">
        <v>257</v>
      </c>
      <c r="E3133">
        <v>79.748289942</v>
      </c>
      <c r="F3133">
        <v>26.22</v>
      </c>
      <c r="G3133">
        <v>-26.018291949381201</v>
      </c>
      <c r="H3133">
        <v>22.132285228919802</v>
      </c>
      <c r="I3133">
        <v>-9.9347249807332396</v>
      </c>
      <c r="J3133">
        <v>-13.647601177692399</v>
      </c>
      <c r="K3133">
        <v>23.0244728693587</v>
      </c>
      <c r="L3133">
        <v>22.520593107992099</v>
      </c>
      <c r="M3133">
        <v>63.356513737146798</v>
      </c>
      <c r="N3133">
        <v>3.2191644178114101</v>
      </c>
      <c r="O3133">
        <v>34.248665141113598</v>
      </c>
      <c r="Q3133">
        <v>6.4939798882972993E-2</v>
      </c>
    </row>
    <row r="3134" spans="1:17" hidden="1" x14ac:dyDescent="0.3">
      <c r="A3134" t="s">
        <v>6482</v>
      </c>
      <c r="B3134" t="s">
        <v>6483</v>
      </c>
      <c r="C3134" t="str">
        <f>IFERROR(VLOOKUP(Table1[[#This Row],[Ticker]],[1]!Table2[[Symbol]:[Industry]],2,FALSE),"-")</f>
        <v>-</v>
      </c>
      <c r="D3134" t="s">
        <v>573</v>
      </c>
      <c r="E3134">
        <v>79.631908379999999</v>
      </c>
      <c r="F3134">
        <v>29.97</v>
      </c>
      <c r="G3134">
        <v>-9.9456705160383905</v>
      </c>
      <c r="H3134">
        <v>-20.8736482012681</v>
      </c>
      <c r="I3134">
        <v>11.396581217246601</v>
      </c>
      <c r="J3134">
        <v>-6.0798694253795</v>
      </c>
      <c r="K3134">
        <v>28.417847310766799</v>
      </c>
      <c r="L3134">
        <v>25.513426899505401</v>
      </c>
      <c r="M3134">
        <v>10.8667770307565</v>
      </c>
      <c r="N3134">
        <v>6.77474373721519E-2</v>
      </c>
      <c r="O3134">
        <v>29.396062729396</v>
      </c>
      <c r="Q3134">
        <v>-3.2205410879812997E-2</v>
      </c>
    </row>
    <row r="3135" spans="1:17" hidden="1" x14ac:dyDescent="0.3">
      <c r="A3135" t="s">
        <v>6484</v>
      </c>
      <c r="B3135" t="s">
        <v>6485</v>
      </c>
      <c r="C3135" t="str">
        <f>IFERROR(VLOOKUP(Table1[[#This Row],[Ticker]],[1]!Table2[[Symbol]:[Industry]],2,FALSE),"-")</f>
        <v>-</v>
      </c>
      <c r="D3135" t="s">
        <v>2643</v>
      </c>
      <c r="E3135">
        <v>79.586419199999995</v>
      </c>
      <c r="F3135">
        <v>96</v>
      </c>
      <c r="G3135">
        <v>169.934089002999</v>
      </c>
      <c r="H3135">
        <v>11.0715756036168</v>
      </c>
      <c r="I3135">
        <v>118.365035949036</v>
      </c>
      <c r="J3135">
        <v>3.0834195911435698</v>
      </c>
      <c r="K3135">
        <v>75.278207571089496</v>
      </c>
      <c r="L3135">
        <v>57.956116724578898</v>
      </c>
      <c r="M3135">
        <v>81.784575654011306</v>
      </c>
      <c r="N3135">
        <v>0.5</v>
      </c>
      <c r="O3135">
        <v>1.06249999999998</v>
      </c>
      <c r="P3135">
        <v>220</v>
      </c>
    </row>
    <row r="3136" spans="1:17" hidden="1" x14ac:dyDescent="0.3">
      <c r="A3136" t="s">
        <v>6486</v>
      </c>
      <c r="B3136" t="s">
        <v>6487</v>
      </c>
      <c r="C3136" t="str">
        <f>IFERROR(VLOOKUP(Table1[[#This Row],[Ticker]],[1]!Table2[[Symbol]:[Industry]],2,FALSE),"-")</f>
        <v>-</v>
      </c>
      <c r="D3136" t="s">
        <v>357</v>
      </c>
      <c r="E3136">
        <v>79.480552787999997</v>
      </c>
      <c r="F3136">
        <v>95.94</v>
      </c>
      <c r="G3136">
        <v>-8.46895282209538</v>
      </c>
      <c r="H3136">
        <v>-3.3507675890889099</v>
      </c>
      <c r="I3136">
        <v>-17.592472015225599</v>
      </c>
      <c r="J3136">
        <v>-1.7063540972606199</v>
      </c>
      <c r="K3136">
        <v>93.458977709940996</v>
      </c>
      <c r="L3136">
        <v>89.503585716641595</v>
      </c>
      <c r="M3136">
        <v>57.537235879887803</v>
      </c>
      <c r="N3136">
        <v>1.2729958094143301</v>
      </c>
      <c r="O3136">
        <v>14.5507608922243</v>
      </c>
      <c r="P3136">
        <v>42.2597864768683</v>
      </c>
      <c r="Q3136">
        <v>1.9319375224957001E-2</v>
      </c>
    </row>
    <row r="3137" spans="1:17" hidden="1" x14ac:dyDescent="0.3">
      <c r="A3137" t="s">
        <v>6488</v>
      </c>
      <c r="B3137" t="s">
        <v>6489</v>
      </c>
      <c r="C3137" t="str">
        <f>IFERROR(VLOOKUP(Table1[[#This Row],[Ticker]],[1]!Table2[[Symbol]:[Industry]],2,FALSE),"-")</f>
        <v>-</v>
      </c>
      <c r="D3137" t="s">
        <v>3576</v>
      </c>
      <c r="E3137">
        <v>79.417354743999994</v>
      </c>
      <c r="F3137">
        <v>71.44</v>
      </c>
      <c r="G3137">
        <v>-39.348450679539901</v>
      </c>
      <c r="H3137">
        <v>-2.26962864667829</v>
      </c>
      <c r="I3137">
        <v>-10.640013179013501</v>
      </c>
      <c r="J3137">
        <v>-1.07194549511008</v>
      </c>
      <c r="K3137">
        <v>73.056265202145497</v>
      </c>
      <c r="L3137">
        <v>69.630870739142395</v>
      </c>
      <c r="M3137">
        <v>25.223788617929799</v>
      </c>
      <c r="N3137">
        <v>0</v>
      </c>
      <c r="O3137">
        <v>20.366741321388499</v>
      </c>
      <c r="P3137">
        <v>55.948482864003402</v>
      </c>
    </row>
    <row r="3138" spans="1:17" hidden="1" x14ac:dyDescent="0.3">
      <c r="A3138" t="s">
        <v>6490</v>
      </c>
      <c r="B3138" t="s">
        <v>6491</v>
      </c>
      <c r="C3138" t="str">
        <f>IFERROR(VLOOKUP(Table1[[#This Row],[Ticker]],[1]!Table2[[Symbol]:[Industry]],2,FALSE),"-")</f>
        <v>-</v>
      </c>
      <c r="D3138" t="s">
        <v>204</v>
      </c>
      <c r="E3138">
        <v>79.028430400000005</v>
      </c>
      <c r="F3138">
        <v>69.260000000000005</v>
      </c>
      <c r="G3138">
        <v>-56.327682238138799</v>
      </c>
      <c r="H3138">
        <v>-0.73398480334215499</v>
      </c>
      <c r="I3138">
        <v>-26.460952154745701</v>
      </c>
      <c r="J3138">
        <v>-1.52774660008247</v>
      </c>
      <c r="K3138">
        <v>71.025324756277598</v>
      </c>
      <c r="L3138">
        <v>76.482746318500602</v>
      </c>
      <c r="M3138">
        <v>34.561283993386603</v>
      </c>
      <c r="N3138">
        <v>0.85694405111401795</v>
      </c>
      <c r="O3138">
        <v>48.714987005486499</v>
      </c>
      <c r="P3138">
        <v>9.9539609461819207</v>
      </c>
      <c r="Q3138">
        <v>8.8232408863694003E-2</v>
      </c>
    </row>
    <row r="3139" spans="1:17" hidden="1" x14ac:dyDescent="0.3">
      <c r="A3139" t="s">
        <v>6492</v>
      </c>
      <c r="B3139" t="s">
        <v>6493</v>
      </c>
      <c r="C3139" t="str">
        <f>IFERROR(VLOOKUP(Table1[[#This Row],[Ticker]],[1]!Table2[[Symbol]:[Industry]],2,FALSE),"-")</f>
        <v>-</v>
      </c>
      <c r="D3139" t="s">
        <v>950</v>
      </c>
      <c r="E3139">
        <v>78.931833109999999</v>
      </c>
      <c r="F3139">
        <v>68.900000000000006</v>
      </c>
      <c r="G3139">
        <v>-38.6866006521727</v>
      </c>
      <c r="H3139">
        <v>20.615500471754402</v>
      </c>
      <c r="I3139">
        <v>-18.252361475713599</v>
      </c>
      <c r="J3139">
        <v>-8.4544958306805498</v>
      </c>
      <c r="K3139">
        <v>62.249074151125797</v>
      </c>
      <c r="M3139">
        <v>57.770463630128702</v>
      </c>
      <c r="N3139">
        <v>1.99275487321028</v>
      </c>
      <c r="O3139">
        <v>33.381712626995601</v>
      </c>
      <c r="P3139">
        <v>26.422018348623801</v>
      </c>
    </row>
    <row r="3140" spans="1:17" hidden="1" x14ac:dyDescent="0.3">
      <c r="A3140" t="s">
        <v>6494</v>
      </c>
      <c r="B3140" t="s">
        <v>6495</v>
      </c>
      <c r="C3140" t="str">
        <f>IFERROR(VLOOKUP(Table1[[#This Row],[Ticker]],[1]!Table2[[Symbol]:[Industry]],2,FALSE),"-")</f>
        <v>-</v>
      </c>
      <c r="D3140" t="s">
        <v>1489</v>
      </c>
      <c r="E3140">
        <v>78.844383859999994</v>
      </c>
      <c r="F3140">
        <v>76.78</v>
      </c>
      <c r="G3140">
        <v>-26.168752674943399</v>
      </c>
      <c r="H3140">
        <v>-3.9447555502315801</v>
      </c>
      <c r="I3140">
        <v>-14.4864932922066</v>
      </c>
      <c r="J3140">
        <v>-2.1697244075430602</v>
      </c>
      <c r="K3140">
        <v>76.699530154173402</v>
      </c>
      <c r="L3140">
        <v>76.006079669400606</v>
      </c>
      <c r="M3140">
        <v>45.702969615774798</v>
      </c>
      <c r="N3140">
        <v>0.73039876628084999</v>
      </c>
      <c r="O3140">
        <v>28.028132326126599</v>
      </c>
      <c r="P3140">
        <v>27.435684647302899</v>
      </c>
      <c r="Q3140">
        <v>-2.3561852038330002E-3</v>
      </c>
    </row>
    <row r="3141" spans="1:17" hidden="1" x14ac:dyDescent="0.3">
      <c r="A3141" t="s">
        <v>6496</v>
      </c>
      <c r="B3141" t="s">
        <v>6497</v>
      </c>
      <c r="C3141" t="str">
        <f>IFERROR(VLOOKUP(Table1[[#This Row],[Ticker]],[1]!Table2[[Symbol]:[Industry]],2,FALSE),"-")</f>
        <v>-</v>
      </c>
      <c r="D3141" t="s">
        <v>127</v>
      </c>
      <c r="E3141">
        <v>78.842963596000004</v>
      </c>
      <c r="F3141">
        <v>48.28</v>
      </c>
      <c r="G3141">
        <v>58.2336209842789</v>
      </c>
      <c r="H3141">
        <v>4.2650669684770897</v>
      </c>
      <c r="I3141">
        <v>-0.182876795142323</v>
      </c>
      <c r="J3141">
        <v>-0.85168117792946596</v>
      </c>
      <c r="K3141">
        <v>46.318222867929201</v>
      </c>
      <c r="L3141">
        <v>40.456461412419898</v>
      </c>
      <c r="M3141">
        <v>49.726382280971897</v>
      </c>
      <c r="N3141">
        <v>1.2657625135613</v>
      </c>
      <c r="O3141">
        <v>16.859983429991701</v>
      </c>
      <c r="P3141">
        <v>118.461538461538</v>
      </c>
      <c r="Q3141">
        <v>5.3328045567443999E-2</v>
      </c>
    </row>
    <row r="3142" spans="1:17" hidden="1" x14ac:dyDescent="0.3">
      <c r="A3142" t="s">
        <v>6498</v>
      </c>
      <c r="B3142" t="s">
        <v>6499</v>
      </c>
      <c r="C3142" t="str">
        <f>IFERROR(VLOOKUP(Table1[[#This Row],[Ticker]],[1]!Table2[[Symbol]:[Industry]],2,FALSE),"-")</f>
        <v>-</v>
      </c>
      <c r="D3142" t="s">
        <v>305</v>
      </c>
      <c r="E3142">
        <v>78.831984539999993</v>
      </c>
      <c r="F3142">
        <v>4.91</v>
      </c>
      <c r="G3142">
        <v>-105.54086781910701</v>
      </c>
      <c r="H3142">
        <v>-14.9904767032153</v>
      </c>
      <c r="I3142">
        <v>-83.346272493417999</v>
      </c>
      <c r="J3142">
        <v>-4.0189003084695996</v>
      </c>
      <c r="K3142">
        <v>5.3515519416855302</v>
      </c>
      <c r="L3142">
        <v>9.0506700707149204</v>
      </c>
      <c r="M3142">
        <v>30.973547316461001</v>
      </c>
      <c r="N3142">
        <v>0.65113484817439105</v>
      </c>
      <c r="O3142">
        <v>380.65173116089602</v>
      </c>
      <c r="P3142">
        <v>4.4680851063829596</v>
      </c>
      <c r="Q3142">
        <v>0.155347523097945</v>
      </c>
    </row>
    <row r="3143" spans="1:17" hidden="1" x14ac:dyDescent="0.3">
      <c r="A3143" t="s">
        <v>6500</v>
      </c>
      <c r="B3143" t="s">
        <v>6501</v>
      </c>
      <c r="C3143" t="str">
        <f>IFERROR(VLOOKUP(Table1[[#This Row],[Ticker]],[1]!Table2[[Symbol]:[Industry]],2,FALSE),"-")</f>
        <v>-</v>
      </c>
      <c r="E3143">
        <v>78.796629824999997</v>
      </c>
      <c r="F3143">
        <v>56.85</v>
      </c>
      <c r="G3143">
        <v>-36.083434554613099</v>
      </c>
      <c r="H3143">
        <v>-7.8818735446374699</v>
      </c>
      <c r="I3143">
        <v>-16.325895036506399</v>
      </c>
      <c r="J3143">
        <v>-4.6853908732613396</v>
      </c>
      <c r="K3143">
        <v>58.898578784020302</v>
      </c>
      <c r="L3143">
        <v>57.925277712142197</v>
      </c>
      <c r="M3143">
        <v>36.143268541918701</v>
      </c>
      <c r="N3143">
        <v>0.50422654570874204</v>
      </c>
      <c r="O3143">
        <v>43.0430958663148</v>
      </c>
      <c r="P3143">
        <v>26.053215077605302</v>
      </c>
      <c r="Q3143">
        <v>-1.8862768099970999E-2</v>
      </c>
    </row>
    <row r="3144" spans="1:17" hidden="1" x14ac:dyDescent="0.3">
      <c r="A3144" t="s">
        <v>6502</v>
      </c>
      <c r="B3144" t="s">
        <v>6503</v>
      </c>
      <c r="C3144" t="str">
        <f>IFERROR(VLOOKUP(Table1[[#This Row],[Ticker]],[1]!Table2[[Symbol]:[Industry]],2,FALSE),"-")</f>
        <v>-</v>
      </c>
      <c r="D3144" t="s">
        <v>305</v>
      </c>
      <c r="E3144">
        <v>78.644999999999996</v>
      </c>
      <c r="F3144">
        <v>112.35</v>
      </c>
      <c r="G3144">
        <v>128.09125812064599</v>
      </c>
      <c r="H3144">
        <v>-10.2192547781226</v>
      </c>
      <c r="I3144">
        <v>54.227234744217597</v>
      </c>
      <c r="J3144">
        <v>-7.9959407199409602</v>
      </c>
      <c r="K3144">
        <v>116.453937412634</v>
      </c>
      <c r="L3144">
        <v>91.840431633662703</v>
      </c>
      <c r="M3144">
        <v>36.973986701932503</v>
      </c>
      <c r="N3144">
        <v>0.79040163061101498</v>
      </c>
      <c r="O3144">
        <v>26.390743213173099</v>
      </c>
      <c r="P3144">
        <v>166.86460807600901</v>
      </c>
      <c r="Q3144">
        <v>0.11502879258139</v>
      </c>
    </row>
    <row r="3145" spans="1:17" hidden="1" x14ac:dyDescent="0.3">
      <c r="A3145" t="s">
        <v>6504</v>
      </c>
      <c r="B3145" t="s">
        <v>6505</v>
      </c>
      <c r="C3145" t="str">
        <f>IFERROR(VLOOKUP(Table1[[#This Row],[Ticker]],[1]!Table2[[Symbol]:[Industry]],2,FALSE),"-")</f>
        <v>-</v>
      </c>
      <c r="D3145" t="s">
        <v>535</v>
      </c>
      <c r="E3145">
        <v>78.560180000000003</v>
      </c>
      <c r="F3145">
        <v>254.9</v>
      </c>
      <c r="G3145">
        <v>138.81594554308401</v>
      </c>
      <c r="H3145">
        <v>32.838479461429799</v>
      </c>
      <c r="I3145">
        <v>103.05668389676001</v>
      </c>
      <c r="J3145">
        <v>9.3056212966761809</v>
      </c>
      <c r="K3145">
        <v>194.06507996468</v>
      </c>
      <c r="L3145">
        <v>153.62178776782201</v>
      </c>
      <c r="M3145">
        <v>92.116905520656701</v>
      </c>
      <c r="N3145">
        <v>1.45364300186998</v>
      </c>
      <c r="O3145">
        <v>0</v>
      </c>
      <c r="P3145">
        <v>227.21437740693099</v>
      </c>
      <c r="Q3145">
        <v>0.180820953492285</v>
      </c>
    </row>
    <row r="3146" spans="1:17" hidden="1" x14ac:dyDescent="0.3">
      <c r="A3146" t="s">
        <v>6506</v>
      </c>
      <c r="B3146" t="s">
        <v>6507</v>
      </c>
      <c r="C3146" t="str">
        <f>IFERROR(VLOOKUP(Table1[[#This Row],[Ticker]],[1]!Table2[[Symbol]:[Industry]],2,FALSE),"-")</f>
        <v>-</v>
      </c>
      <c r="D3146" t="s">
        <v>443</v>
      </c>
      <c r="E3146">
        <v>78.529499999999999</v>
      </c>
      <c r="F3146">
        <v>83.1</v>
      </c>
      <c r="G3146">
        <v>-26.190910997000302</v>
      </c>
      <c r="H3146">
        <v>2.66864295825998</v>
      </c>
      <c r="I3146">
        <v>-0.66296795848506895</v>
      </c>
      <c r="J3146">
        <v>-5.0267477549970803</v>
      </c>
      <c r="K3146">
        <v>80.696214279062502</v>
      </c>
      <c r="L3146">
        <v>72.235893241530405</v>
      </c>
      <c r="M3146">
        <v>43.937073731243402</v>
      </c>
      <c r="N3146">
        <v>0.88156008029824995</v>
      </c>
      <c r="O3146">
        <v>7.1600481347773703</v>
      </c>
      <c r="P3146">
        <v>53.8888888888888</v>
      </c>
      <c r="Q3146">
        <v>5.9938474404448001E-2</v>
      </c>
    </row>
    <row r="3147" spans="1:17" hidden="1" x14ac:dyDescent="0.3">
      <c r="A3147" t="s">
        <v>6508</v>
      </c>
      <c r="B3147" t="s">
        <v>6509</v>
      </c>
      <c r="C3147" t="str">
        <f>IFERROR(VLOOKUP(Table1[[#This Row],[Ticker]],[1]!Table2[[Symbol]:[Industry]],2,FALSE),"-")</f>
        <v>-</v>
      </c>
      <c r="D3147" t="s">
        <v>573</v>
      </c>
      <c r="E3147">
        <v>78.52844125</v>
      </c>
      <c r="F3147">
        <v>64.19</v>
      </c>
      <c r="G3147">
        <v>-15.4409109970003</v>
      </c>
      <c r="H3147">
        <v>24.130371353321699</v>
      </c>
      <c r="I3147">
        <v>1.4604121060714601</v>
      </c>
      <c r="J3147">
        <v>-14.496603029356599</v>
      </c>
      <c r="K3147">
        <v>54.3169431675976</v>
      </c>
      <c r="L3147">
        <v>51.933428737426702</v>
      </c>
      <c r="M3147">
        <v>60.417623388612398</v>
      </c>
      <c r="N3147">
        <v>4.5496274217585597</v>
      </c>
      <c r="O3147">
        <v>23.072129615204801</v>
      </c>
      <c r="P3147">
        <v>44.247191011235898</v>
      </c>
      <c r="Q3147">
        <v>4.4500943011520001E-2</v>
      </c>
    </row>
    <row r="3148" spans="1:17" hidden="1" x14ac:dyDescent="0.3">
      <c r="A3148" t="s">
        <v>6510</v>
      </c>
      <c r="B3148" t="s">
        <v>6511</v>
      </c>
      <c r="C3148" t="str">
        <f>IFERROR(VLOOKUP(Table1[[#This Row],[Ticker]],[1]!Table2[[Symbol]:[Industry]],2,FALSE),"-")</f>
        <v>-</v>
      </c>
      <c r="D3148" t="s">
        <v>410</v>
      </c>
      <c r="E3148">
        <v>78.410188000000005</v>
      </c>
      <c r="F3148">
        <v>64.599999999999994</v>
      </c>
      <c r="G3148">
        <v>-49.366348223733603</v>
      </c>
      <c r="H3148">
        <v>2.2465003855797598</v>
      </c>
      <c r="I3148">
        <v>2.39687760136048</v>
      </c>
      <c r="J3148">
        <v>3.4441835371479699</v>
      </c>
      <c r="K3148">
        <v>60.4403994347498</v>
      </c>
      <c r="L3148">
        <v>57.455713000000898</v>
      </c>
      <c r="M3148">
        <v>62.398974894741798</v>
      </c>
      <c r="N3148">
        <v>0.47291691359487897</v>
      </c>
      <c r="O3148">
        <v>46.130030959752297</v>
      </c>
      <c r="P3148">
        <v>69.776609724047304</v>
      </c>
    </row>
    <row r="3149" spans="1:17" hidden="1" x14ac:dyDescent="0.3">
      <c r="A3149" t="s">
        <v>6512</v>
      </c>
      <c r="B3149" t="s">
        <v>6513</v>
      </c>
      <c r="C3149" t="str">
        <f>IFERROR(VLOOKUP(Table1[[#This Row],[Ticker]],[1]!Table2[[Symbol]:[Industry]],2,FALSE),"-")</f>
        <v>-</v>
      </c>
      <c r="D3149" t="s">
        <v>1147</v>
      </c>
      <c r="E3149">
        <v>78.366060000000004</v>
      </c>
      <c r="F3149">
        <v>5.29</v>
      </c>
      <c r="G3149">
        <v>-101.96348855756101</v>
      </c>
      <c r="H3149">
        <v>-6.0602423650898398</v>
      </c>
      <c r="I3149">
        <v>-78.734074779591793</v>
      </c>
      <c r="J3149">
        <v>-1.81682445227954</v>
      </c>
      <c r="K3149">
        <v>5.7034834466262998</v>
      </c>
      <c r="L3149">
        <v>9.3558233778915501</v>
      </c>
      <c r="M3149">
        <v>34.454511767707501</v>
      </c>
      <c r="N3149">
        <v>0.62189615275091004</v>
      </c>
      <c r="O3149">
        <v>289.79206049149298</v>
      </c>
      <c r="P3149">
        <v>17.4511545293072</v>
      </c>
      <c r="Q3149">
        <v>-5.5528347923802998E-2</v>
      </c>
    </row>
    <row r="3150" spans="1:17" hidden="1" x14ac:dyDescent="0.3">
      <c r="A3150" t="s">
        <v>6514</v>
      </c>
      <c r="B3150" t="s">
        <v>6515</v>
      </c>
      <c r="C3150" t="str">
        <f>IFERROR(VLOOKUP(Table1[[#This Row],[Ticker]],[1]!Table2[[Symbol]:[Industry]],2,FALSE),"-")</f>
        <v>-</v>
      </c>
      <c r="D3150" t="s">
        <v>138</v>
      </c>
      <c r="E3150">
        <v>78.209999999999994</v>
      </c>
      <c r="F3150">
        <v>43.45</v>
      </c>
      <c r="G3150">
        <v>72.498191567102197</v>
      </c>
      <c r="H3150">
        <v>23.765381078245198</v>
      </c>
      <c r="I3150">
        <v>18.110624638636899</v>
      </c>
      <c r="J3150">
        <v>-7.1589020168491997</v>
      </c>
      <c r="K3150">
        <v>39.912740819406203</v>
      </c>
      <c r="L3150">
        <v>33.374610893813198</v>
      </c>
      <c r="M3150">
        <v>47.619563266389903</v>
      </c>
      <c r="N3150">
        <v>0.28257507149208599</v>
      </c>
      <c r="O3150">
        <v>29.228998849252001</v>
      </c>
      <c r="P3150">
        <v>112.990196078431</v>
      </c>
      <c r="Q3150">
        <v>9.9374455486095997E-2</v>
      </c>
    </row>
    <row r="3151" spans="1:17" hidden="1" x14ac:dyDescent="0.3">
      <c r="A3151" t="s">
        <v>6516</v>
      </c>
      <c r="B3151" t="s">
        <v>6517</v>
      </c>
      <c r="C3151" t="str">
        <f>IFERROR(VLOOKUP(Table1[[#This Row],[Ticker]],[1]!Table2[[Symbol]:[Industry]],2,FALSE),"-")</f>
        <v>-</v>
      </c>
      <c r="D3151" t="s">
        <v>410</v>
      </c>
      <c r="E3151">
        <v>77.981054639999996</v>
      </c>
      <c r="F3151">
        <v>143.94999999999999</v>
      </c>
      <c r="G3151">
        <v>21.221529885816199</v>
      </c>
      <c r="H3151">
        <v>42.272462010120897</v>
      </c>
      <c r="I3151">
        <v>-15.5321772693187</v>
      </c>
      <c r="J3151">
        <v>12.1526921860493</v>
      </c>
      <c r="K3151">
        <v>119.966109328492</v>
      </c>
      <c r="L3151">
        <v>114.025064160253</v>
      </c>
      <c r="M3151">
        <v>65.071070079963206</v>
      </c>
      <c r="N3151">
        <v>3.7392373402854502</v>
      </c>
      <c r="O3151">
        <v>14.6231330323028</v>
      </c>
      <c r="P3151">
        <v>77.716049382715994</v>
      </c>
      <c r="Q3151">
        <v>6.7124979600762996E-2</v>
      </c>
    </row>
    <row r="3152" spans="1:17" hidden="1" x14ac:dyDescent="0.3">
      <c r="A3152" t="s">
        <v>6518</v>
      </c>
      <c r="B3152" t="s">
        <v>6519</v>
      </c>
      <c r="C3152" t="str">
        <f>IFERROR(VLOOKUP(Table1[[#This Row],[Ticker]],[1]!Table2[[Symbol]:[Industry]],2,FALSE),"-")</f>
        <v>-</v>
      </c>
      <c r="D3152" t="s">
        <v>1401</v>
      </c>
      <c r="E3152">
        <v>77.483282500000001</v>
      </c>
      <c r="F3152">
        <v>116.35</v>
      </c>
      <c r="G3152">
        <v>5.0676546243701797</v>
      </c>
      <c r="H3152">
        <v>-15.032334034526899</v>
      </c>
      <c r="I3152">
        <v>-3.19611431238613</v>
      </c>
      <c r="J3152">
        <v>-14.529110013684701</v>
      </c>
      <c r="K3152">
        <v>117.899179180321</v>
      </c>
      <c r="L3152">
        <v>109.359879526499</v>
      </c>
      <c r="M3152">
        <v>49.772373782751899</v>
      </c>
      <c r="N3152">
        <v>2.3710077082205201</v>
      </c>
      <c r="O3152">
        <v>54.662655779974202</v>
      </c>
      <c r="P3152">
        <v>55.133333333333297</v>
      </c>
      <c r="Q3152">
        <v>0.11861791445487301</v>
      </c>
    </row>
    <row r="3153" spans="1:17" hidden="1" x14ac:dyDescent="0.3">
      <c r="A3153" t="s">
        <v>6520</v>
      </c>
      <c r="B3153" t="s">
        <v>6521</v>
      </c>
      <c r="C3153" t="str">
        <f>IFERROR(VLOOKUP(Table1[[#This Row],[Ticker]],[1]!Table2[[Symbol]:[Industry]],2,FALSE),"-")</f>
        <v>-</v>
      </c>
      <c r="D3153" t="s">
        <v>5327</v>
      </c>
      <c r="E3153">
        <v>77.297624999999996</v>
      </c>
      <c r="F3153">
        <v>138.75</v>
      </c>
      <c r="G3153">
        <v>16.821660461818201</v>
      </c>
      <c r="H3153">
        <v>148.24142877759201</v>
      </c>
      <c r="I3153">
        <v>249.974602649004</v>
      </c>
      <c r="J3153">
        <v>20.479001303807799</v>
      </c>
      <c r="K3153">
        <v>69.594934854882496</v>
      </c>
      <c r="L3153">
        <v>49.530476885189302</v>
      </c>
      <c r="M3153">
        <v>99.9210972225044</v>
      </c>
      <c r="N3153">
        <v>1.69876785385888</v>
      </c>
      <c r="O3153">
        <v>1.9819819819819799</v>
      </c>
      <c r="P3153">
        <v>498.83470004315899</v>
      </c>
    </row>
    <row r="3154" spans="1:17" hidden="1" x14ac:dyDescent="0.3">
      <c r="A3154" t="s">
        <v>6522</v>
      </c>
      <c r="B3154" t="s">
        <v>6523</v>
      </c>
      <c r="C3154" t="str">
        <f>IFERROR(VLOOKUP(Table1[[#This Row],[Ticker]],[1]!Table2[[Symbol]:[Industry]],2,FALSE),"-")</f>
        <v>-</v>
      </c>
      <c r="D3154" t="s">
        <v>2686</v>
      </c>
      <c r="E3154">
        <v>77.291013000000007</v>
      </c>
      <c r="F3154">
        <v>5.3</v>
      </c>
      <c r="G3154">
        <v>69.182209303751506</v>
      </c>
      <c r="H3154">
        <v>34.346532969483299</v>
      </c>
      <c r="I3154">
        <v>22.243816376870701</v>
      </c>
      <c r="J3154">
        <v>-16.2757072505959</v>
      </c>
      <c r="K3154">
        <v>4.4849925777494599</v>
      </c>
      <c r="L3154">
        <v>3.8165627111393601</v>
      </c>
      <c r="M3154">
        <v>52.433768283021102</v>
      </c>
      <c r="N3154">
        <v>3.2239036226192601</v>
      </c>
      <c r="O3154">
        <v>31.8867924528301</v>
      </c>
      <c r="P3154">
        <v>109.486166007905</v>
      </c>
      <c r="Q3154">
        <v>8.3162266365892995E-2</v>
      </c>
    </row>
    <row r="3155" spans="1:17" hidden="1" x14ac:dyDescent="0.3">
      <c r="A3155" t="s">
        <v>6524</v>
      </c>
      <c r="B3155" t="s">
        <v>6525</v>
      </c>
      <c r="C3155" t="str">
        <f>IFERROR(VLOOKUP(Table1[[#This Row],[Ticker]],[1]!Table2[[Symbol]:[Industry]],2,FALSE),"-")</f>
        <v>-</v>
      </c>
      <c r="D3155" t="s">
        <v>535</v>
      </c>
      <c r="E3155">
        <v>77.169433698000006</v>
      </c>
      <c r="F3155">
        <v>73.62</v>
      </c>
      <c r="G3155">
        <v>72.298025231696698</v>
      </c>
      <c r="H3155">
        <v>-11.0400810047148</v>
      </c>
      <c r="I3155">
        <v>-2.8834054677883299E-2</v>
      </c>
      <c r="J3155">
        <v>1.37333956298232</v>
      </c>
      <c r="K3155">
        <v>73.628633326177805</v>
      </c>
      <c r="L3155">
        <v>62.176120994219403</v>
      </c>
      <c r="M3155">
        <v>47.019112569595102</v>
      </c>
      <c r="N3155">
        <v>0.31457300040781899</v>
      </c>
      <c r="O3155">
        <v>31.7440912795435</v>
      </c>
      <c r="P3155">
        <v>117.93960923623401</v>
      </c>
      <c r="Q3155">
        <v>5.5671711742818E-2</v>
      </c>
    </row>
    <row r="3156" spans="1:17" hidden="1" x14ac:dyDescent="0.3">
      <c r="A3156" t="s">
        <v>6526</v>
      </c>
      <c r="B3156" t="s">
        <v>6527</v>
      </c>
      <c r="C3156" t="str">
        <f>IFERROR(VLOOKUP(Table1[[#This Row],[Ticker]],[1]!Table2[[Symbol]:[Industry]],2,FALSE),"-")</f>
        <v>-</v>
      </c>
      <c r="D3156" t="s">
        <v>257</v>
      </c>
      <c r="E3156">
        <v>77.077365749999998</v>
      </c>
      <c r="F3156">
        <v>143.5</v>
      </c>
      <c r="G3156">
        <v>87.919809798989306</v>
      </c>
      <c r="H3156">
        <v>-22.795792277785502</v>
      </c>
      <c r="I3156">
        <v>4.6144991850205903</v>
      </c>
      <c r="J3156">
        <v>-8.4194345412846694</v>
      </c>
      <c r="K3156">
        <v>142.57604297587099</v>
      </c>
      <c r="L3156">
        <v>114.78567143671999</v>
      </c>
      <c r="M3156">
        <v>46.503723498320703</v>
      </c>
      <c r="N3156">
        <v>0.43499969969265501</v>
      </c>
      <c r="O3156">
        <v>28.153310104529599</v>
      </c>
      <c r="P3156">
        <v>142.80879864636199</v>
      </c>
      <c r="Q3156">
        <v>0.122312168979704</v>
      </c>
    </row>
    <row r="3157" spans="1:17" hidden="1" x14ac:dyDescent="0.3">
      <c r="A3157" t="s">
        <v>6528</v>
      </c>
      <c r="B3157" t="s">
        <v>6529</v>
      </c>
      <c r="C3157" t="str">
        <f>IFERROR(VLOOKUP(Table1[[#This Row],[Ticker]],[1]!Table2[[Symbol]:[Industry]],2,FALSE),"-")</f>
        <v>-</v>
      </c>
      <c r="D3157" t="s">
        <v>741</v>
      </c>
      <c r="E3157">
        <v>77.053211959999999</v>
      </c>
      <c r="F3157">
        <v>63.37</v>
      </c>
      <c r="G3157">
        <v>19.0399713559408</v>
      </c>
      <c r="H3157">
        <v>0.67723125670334805</v>
      </c>
      <c r="I3157">
        <v>8.0210253131370592</v>
      </c>
      <c r="J3157">
        <v>-0.14046459836237701</v>
      </c>
      <c r="K3157">
        <v>60.954074167868498</v>
      </c>
      <c r="L3157">
        <v>54.257277455289298</v>
      </c>
      <c r="M3157">
        <v>51.880968766981397</v>
      </c>
      <c r="N3157">
        <v>1.5118736234018499</v>
      </c>
      <c r="O3157">
        <v>1.78317816001263</v>
      </c>
      <c r="P3157">
        <v>58.029925187032397</v>
      </c>
      <c r="Q3157">
        <v>6.5320406444950005E-2</v>
      </c>
    </row>
    <row r="3158" spans="1:17" hidden="1" x14ac:dyDescent="0.3">
      <c r="A3158" t="s">
        <v>6530</v>
      </c>
      <c r="B3158" t="s">
        <v>6531</v>
      </c>
      <c r="C3158" t="str">
        <f>IFERROR(VLOOKUP(Table1[[#This Row],[Ticker]],[1]!Table2[[Symbol]:[Industry]],2,FALSE),"-")</f>
        <v>-</v>
      </c>
      <c r="D3158" t="s">
        <v>357</v>
      </c>
      <c r="E3158">
        <v>76.951192500000005</v>
      </c>
      <c r="F3158">
        <v>144.55000000000001</v>
      </c>
      <c r="G3158">
        <v>62.667422336332997</v>
      </c>
      <c r="H3158">
        <v>-9.7704266039077794</v>
      </c>
      <c r="I3158">
        <v>40.002697707180602</v>
      </c>
      <c r="J3158">
        <v>-3.69291323704556</v>
      </c>
      <c r="K3158">
        <v>143.49012032225701</v>
      </c>
      <c r="L3158">
        <v>113.53465133266999</v>
      </c>
      <c r="M3158">
        <v>45.208831469075498</v>
      </c>
      <c r="N3158">
        <v>0.381818181818181</v>
      </c>
      <c r="O3158">
        <v>28.8135593220338</v>
      </c>
      <c r="P3158">
        <v>177.980769230769</v>
      </c>
    </row>
    <row r="3159" spans="1:17" hidden="1" x14ac:dyDescent="0.3">
      <c r="A3159" t="s">
        <v>6532</v>
      </c>
      <c r="B3159" t="s">
        <v>6533</v>
      </c>
      <c r="C3159" t="str">
        <f>IFERROR(VLOOKUP(Table1[[#This Row],[Ticker]],[1]!Table2[[Symbol]:[Industry]],2,FALSE),"-")</f>
        <v>-</v>
      </c>
      <c r="D3159" t="s">
        <v>118</v>
      </c>
      <c r="E3159">
        <v>76.930000000000007</v>
      </c>
      <c r="F3159">
        <v>98</v>
      </c>
      <c r="G3159">
        <v>-9.3762558245865204</v>
      </c>
      <c r="H3159">
        <v>6.61926024221059</v>
      </c>
      <c r="I3159">
        <v>-18.820015495936001</v>
      </c>
      <c r="J3159">
        <v>-6.3859551569458297</v>
      </c>
      <c r="K3159">
        <v>95.312371029871301</v>
      </c>
      <c r="L3159">
        <v>97.789948043857606</v>
      </c>
      <c r="M3159">
        <v>66.944516573909596</v>
      </c>
      <c r="N3159">
        <v>1.13822525597269</v>
      </c>
      <c r="O3159">
        <v>45.969387755101998</v>
      </c>
      <c r="P3159">
        <v>28.947368421052602</v>
      </c>
    </row>
    <row r="3160" spans="1:17" hidden="1" x14ac:dyDescent="0.3">
      <c r="A3160" t="s">
        <v>6534</v>
      </c>
      <c r="B3160" t="s">
        <v>6535</v>
      </c>
      <c r="C3160" t="str">
        <f>IFERROR(VLOOKUP(Table1[[#This Row],[Ticker]],[1]!Table2[[Symbol]:[Industry]],2,FALSE),"-")</f>
        <v>-</v>
      </c>
      <c r="D3160" t="s">
        <v>127</v>
      </c>
      <c r="E3160">
        <v>76.832551487999993</v>
      </c>
      <c r="F3160">
        <v>21.26</v>
      </c>
      <c r="G3160">
        <v>-14.9603343862802</v>
      </c>
      <c r="H3160">
        <v>-15.762335291735001</v>
      </c>
      <c r="I3160">
        <v>-42.2115131759154</v>
      </c>
      <c r="J3160">
        <v>0.64315693461837398</v>
      </c>
      <c r="K3160">
        <v>22.377956485477402</v>
      </c>
      <c r="L3160">
        <v>23.084553254974001</v>
      </c>
      <c r="M3160">
        <v>51.6242846889036</v>
      </c>
      <c r="N3160">
        <v>0.75751936439117296</v>
      </c>
      <c r="O3160">
        <v>86.688617121354596</v>
      </c>
      <c r="P3160">
        <v>28.0722891566264</v>
      </c>
      <c r="Q3160">
        <v>1.6506002308226998E-2</v>
      </c>
    </row>
    <row r="3161" spans="1:17" hidden="1" x14ac:dyDescent="0.3">
      <c r="A3161" t="s">
        <v>6536</v>
      </c>
      <c r="B3161" t="s">
        <v>6537</v>
      </c>
      <c r="C3161" t="str">
        <f>IFERROR(VLOOKUP(Table1[[#This Row],[Ticker]],[1]!Table2[[Symbol]:[Industry]],2,FALSE),"-")</f>
        <v>-</v>
      </c>
      <c r="D3161" t="s">
        <v>410</v>
      </c>
      <c r="E3161">
        <v>76.786119999999997</v>
      </c>
      <c r="F3161">
        <v>49.9</v>
      </c>
      <c r="G3161">
        <v>70.335695428702493</v>
      </c>
      <c r="H3161">
        <v>73.125801933286496</v>
      </c>
      <c r="I3161">
        <v>30.636857046375901</v>
      </c>
      <c r="J3161">
        <v>20.3392467190018</v>
      </c>
      <c r="K3161">
        <v>34.862414902537303</v>
      </c>
      <c r="L3161">
        <v>32.339076478715597</v>
      </c>
      <c r="M3161">
        <v>96.137402288774098</v>
      </c>
      <c r="N3161">
        <v>1.68694690265486</v>
      </c>
      <c r="O3161">
        <v>12.925851703406799</v>
      </c>
      <c r="P3161">
        <v>100.401606425702</v>
      </c>
      <c r="Q3161">
        <v>0.15107878367987301</v>
      </c>
    </row>
    <row r="3162" spans="1:17" hidden="1" x14ac:dyDescent="0.3">
      <c r="A3162" t="s">
        <v>6538</v>
      </c>
      <c r="B3162" t="s">
        <v>6539</v>
      </c>
      <c r="C3162" t="str">
        <f>IFERROR(VLOOKUP(Table1[[#This Row],[Ticker]],[1]!Table2[[Symbol]:[Industry]],2,FALSE),"-")</f>
        <v>-</v>
      </c>
      <c r="D3162" t="s">
        <v>1489</v>
      </c>
      <c r="E3162">
        <v>76.475030000000004</v>
      </c>
      <c r="F3162">
        <v>258.10000000000002</v>
      </c>
      <c r="G3162">
        <v>22.115692776584599</v>
      </c>
      <c r="H3162">
        <v>-0.39090840858304898</v>
      </c>
      <c r="I3162">
        <v>-19.2079950051466</v>
      </c>
      <c r="J3162">
        <v>2.7377588263455701</v>
      </c>
      <c r="K3162">
        <v>264.95367335932099</v>
      </c>
      <c r="L3162">
        <v>254.91966580070101</v>
      </c>
      <c r="M3162">
        <v>43.799522810783102</v>
      </c>
      <c r="N3162">
        <v>1.8110452188097801</v>
      </c>
      <c r="O3162">
        <v>41.030608291359897</v>
      </c>
      <c r="P3162">
        <v>61.3125</v>
      </c>
      <c r="Q3162">
        <v>7.6324979445539995E-2</v>
      </c>
    </row>
    <row r="3163" spans="1:17" hidden="1" x14ac:dyDescent="0.3">
      <c r="A3163" t="s">
        <v>6540</v>
      </c>
      <c r="B3163" t="s">
        <v>6541</v>
      </c>
      <c r="C3163" t="str">
        <f>IFERROR(VLOOKUP(Table1[[#This Row],[Ticker]],[1]!Table2[[Symbol]:[Industry]],2,FALSE),"-")</f>
        <v>-</v>
      </c>
      <c r="D3163" t="s">
        <v>132</v>
      </c>
      <c r="E3163">
        <v>76.289231264999998</v>
      </c>
      <c r="F3163">
        <v>138.44999999999999</v>
      </c>
      <c r="G3163">
        <v>-2.0492674463761902</v>
      </c>
      <c r="H3163">
        <v>-11.682178713433901</v>
      </c>
      <c r="I3163">
        <v>-1.0814773769944801</v>
      </c>
      <c r="J3163">
        <v>-7.6146452196279801</v>
      </c>
      <c r="K3163">
        <v>147.949966459314</v>
      </c>
      <c r="L3163">
        <v>132.353658855975</v>
      </c>
      <c r="M3163">
        <v>41.6223311163535</v>
      </c>
      <c r="N3163">
        <v>1.53979359369725</v>
      </c>
      <c r="O3163">
        <v>31.4192849404117</v>
      </c>
      <c r="P3163">
        <v>76.3694267515923</v>
      </c>
      <c r="Q3163">
        <v>7.1947735089650994E-2</v>
      </c>
    </row>
    <row r="3164" spans="1:17" hidden="1" x14ac:dyDescent="0.3">
      <c r="A3164" t="s">
        <v>6542</v>
      </c>
      <c r="B3164" t="s">
        <v>6543</v>
      </c>
      <c r="C3164" t="str">
        <f>IFERROR(VLOOKUP(Table1[[#This Row],[Ticker]],[1]!Table2[[Symbol]:[Industry]],2,FALSE),"-")</f>
        <v>-</v>
      </c>
      <c r="D3164" t="s">
        <v>54</v>
      </c>
      <c r="E3164">
        <v>76.05</v>
      </c>
      <c r="F3164">
        <v>65</v>
      </c>
      <c r="G3164">
        <v>-85.145385772397603</v>
      </c>
      <c r="H3164">
        <v>-18.0659732941978</v>
      </c>
      <c r="I3164">
        <v>-68.039740031179704</v>
      </c>
      <c r="J3164">
        <v>-8.9290883522529398</v>
      </c>
      <c r="M3164">
        <v>33.579110142772102</v>
      </c>
      <c r="O3164">
        <v>145.230769230769</v>
      </c>
      <c r="P3164">
        <v>4</v>
      </c>
    </row>
    <row r="3165" spans="1:17" hidden="1" x14ac:dyDescent="0.3">
      <c r="A3165" t="s">
        <v>6544</v>
      </c>
      <c r="B3165" t="s">
        <v>6545</v>
      </c>
      <c r="C3165" t="str">
        <f>IFERROR(VLOOKUP(Table1[[#This Row],[Ticker]],[1]!Table2[[Symbol]:[Industry]],2,FALSE),"-")</f>
        <v>-</v>
      </c>
      <c r="D3165" t="s">
        <v>46</v>
      </c>
      <c r="E3165">
        <v>76.020432600000007</v>
      </c>
      <c r="F3165">
        <v>98</v>
      </c>
      <c r="G3165">
        <v>12.9997824336566</v>
      </c>
      <c r="H3165">
        <v>-3.2797296567793</v>
      </c>
      <c r="I3165">
        <v>68.018497440431801</v>
      </c>
      <c r="J3165">
        <v>2.08594924173202</v>
      </c>
      <c r="K3165">
        <v>96.706061688949504</v>
      </c>
      <c r="L3165">
        <v>76.378999137349595</v>
      </c>
      <c r="M3165">
        <v>44.264483411733998</v>
      </c>
      <c r="N3165">
        <v>0.55657894736842095</v>
      </c>
      <c r="O3165">
        <v>16.326530612244799</v>
      </c>
      <c r="P3165">
        <v>117.777777777777</v>
      </c>
    </row>
    <row r="3166" spans="1:17" hidden="1" x14ac:dyDescent="0.3">
      <c r="A3166" t="s">
        <v>6546</v>
      </c>
      <c r="B3166" t="s">
        <v>6547</v>
      </c>
      <c r="C3166" t="str">
        <f>IFERROR(VLOOKUP(Table1[[#This Row],[Ticker]],[1]!Table2[[Symbol]:[Industry]],2,FALSE),"-")</f>
        <v>-</v>
      </c>
      <c r="D3166" t="s">
        <v>443</v>
      </c>
      <c r="E3166">
        <v>75.908978759999997</v>
      </c>
      <c r="F3166">
        <v>37.68</v>
      </c>
      <c r="G3166">
        <v>90.284966195982093</v>
      </c>
      <c r="H3166">
        <v>-5.8419556907034504</v>
      </c>
      <c r="I3166">
        <v>-1.48097531495394</v>
      </c>
      <c r="J3166">
        <v>-1.7714273603950601</v>
      </c>
      <c r="K3166">
        <v>37.265974208750897</v>
      </c>
      <c r="L3166">
        <v>32.241201724162899</v>
      </c>
      <c r="M3166">
        <v>45.392706108019901</v>
      </c>
      <c r="N3166">
        <v>0.78671959860465102</v>
      </c>
      <c r="O3166">
        <v>29.7770700636942</v>
      </c>
      <c r="P3166">
        <v>158.08219178082101</v>
      </c>
      <c r="Q3166">
        <v>5.5232696164944001E-2</v>
      </c>
    </row>
    <row r="3167" spans="1:17" hidden="1" x14ac:dyDescent="0.3">
      <c r="A3167" t="s">
        <v>6548</v>
      </c>
      <c r="B3167" t="s">
        <v>6549</v>
      </c>
      <c r="C3167" t="str">
        <f>IFERROR(VLOOKUP(Table1[[#This Row],[Ticker]],[1]!Table2[[Symbol]:[Industry]],2,FALSE),"-")</f>
        <v>-</v>
      </c>
      <c r="D3167" t="s">
        <v>121</v>
      </c>
      <c r="E3167">
        <v>75.88</v>
      </c>
      <c r="F3167">
        <v>1897</v>
      </c>
      <c r="G3167">
        <v>87.854824212649305</v>
      </c>
      <c r="H3167">
        <v>-0.53930745089807797</v>
      </c>
      <c r="I3167">
        <v>-1.35890038932747</v>
      </c>
      <c r="J3167">
        <v>-2.53746273648939</v>
      </c>
      <c r="K3167">
        <v>1907.1921684348599</v>
      </c>
      <c r="L3167">
        <v>1638.21526644663</v>
      </c>
      <c r="M3167">
        <v>40.806457329283198</v>
      </c>
      <c r="N3167">
        <v>0.73032472341284904</v>
      </c>
      <c r="O3167">
        <v>30.416447021612999</v>
      </c>
      <c r="P3167">
        <v>124.49704142011799</v>
      </c>
      <c r="Q3167">
        <v>9.7079967407022003E-2</v>
      </c>
    </row>
    <row r="3168" spans="1:17" hidden="1" x14ac:dyDescent="0.3">
      <c r="A3168" t="s">
        <v>6550</v>
      </c>
      <c r="B3168" t="s">
        <v>6551</v>
      </c>
      <c r="C3168" t="str">
        <f>IFERROR(VLOOKUP(Table1[[#This Row],[Ticker]],[1]!Table2[[Symbol]:[Industry]],2,FALSE),"-")</f>
        <v>-</v>
      </c>
      <c r="D3168" t="s">
        <v>138</v>
      </c>
      <c r="E3168">
        <v>75.798396600000004</v>
      </c>
      <c r="F3168">
        <v>48.56</v>
      </c>
      <c r="G3168">
        <v>-17.004211346243601</v>
      </c>
      <c r="H3168">
        <v>-14.2875994441324</v>
      </c>
      <c r="I3168">
        <v>-38.2295788907469</v>
      </c>
      <c r="J3168">
        <v>-5.1731493310619197</v>
      </c>
      <c r="K3168">
        <v>56.315163668519901</v>
      </c>
      <c r="L3168">
        <v>59.9338066924334</v>
      </c>
      <c r="M3168">
        <v>41.8295409430904</v>
      </c>
      <c r="N3168">
        <v>0.88098572128901598</v>
      </c>
      <c r="O3168">
        <v>56.857495881383798</v>
      </c>
      <c r="P3168">
        <v>38.1507823613086</v>
      </c>
      <c r="Q3168">
        <v>0.101675259725268</v>
      </c>
    </row>
    <row r="3169" spans="1:17" hidden="1" x14ac:dyDescent="0.3">
      <c r="A3169" t="s">
        <v>6552</v>
      </c>
      <c r="B3169" t="s">
        <v>6553</v>
      </c>
      <c r="C3169" t="str">
        <f>IFERROR(VLOOKUP(Table1[[#This Row],[Ticker]],[1]!Table2[[Symbol]:[Industry]],2,FALSE),"-")</f>
        <v>-</v>
      </c>
      <c r="D3169" t="s">
        <v>138</v>
      </c>
      <c r="E3169">
        <v>75.577266229999907</v>
      </c>
      <c r="F3169">
        <v>252.65</v>
      </c>
      <c r="G3169">
        <v>85.230211712842006</v>
      </c>
      <c r="H3169">
        <v>50.402352457543699</v>
      </c>
      <c r="I3169">
        <v>39.284386747833203</v>
      </c>
      <c r="J3169">
        <v>46.9246200458172</v>
      </c>
      <c r="K3169">
        <v>179.869690780871</v>
      </c>
      <c r="L3169">
        <v>151.283768761896</v>
      </c>
      <c r="M3169">
        <v>73.914457644676006</v>
      </c>
      <c r="N3169">
        <v>3.5419980273855698</v>
      </c>
      <c r="O3169">
        <v>18.741341777161999</v>
      </c>
      <c r="P3169">
        <v>147.45347698334899</v>
      </c>
      <c r="Q3169">
        <v>0.103153951243227</v>
      </c>
    </row>
    <row r="3170" spans="1:17" hidden="1" x14ac:dyDescent="0.3">
      <c r="A3170" t="s">
        <v>6554</v>
      </c>
      <c r="B3170" t="s">
        <v>6555</v>
      </c>
      <c r="C3170" t="str">
        <f>IFERROR(VLOOKUP(Table1[[#This Row],[Ticker]],[1]!Table2[[Symbol]:[Industry]],2,FALSE),"-")</f>
        <v>-</v>
      </c>
      <c r="D3170" t="s">
        <v>163</v>
      </c>
      <c r="E3170">
        <v>75.437917380000002</v>
      </c>
      <c r="F3170">
        <v>82.44</v>
      </c>
      <c r="G3170">
        <v>41.8273333733082</v>
      </c>
      <c r="H3170">
        <v>-14.8086180415628</v>
      </c>
      <c r="I3170">
        <v>-23.5071402557823</v>
      </c>
      <c r="J3170">
        <v>7.1348978287901099</v>
      </c>
      <c r="K3170">
        <v>88.344987677268804</v>
      </c>
      <c r="L3170">
        <v>85.285973387128095</v>
      </c>
      <c r="M3170">
        <v>44.382594765514</v>
      </c>
      <c r="N3170">
        <v>0.85113657813177201</v>
      </c>
      <c r="O3170">
        <v>53.275109170305598</v>
      </c>
      <c r="P3170">
        <v>79.2173913043478</v>
      </c>
      <c r="Q3170">
        <v>0.17571032059230901</v>
      </c>
    </row>
    <row r="3171" spans="1:17" hidden="1" x14ac:dyDescent="0.3">
      <c r="A3171" t="s">
        <v>6556</v>
      </c>
      <c r="B3171" t="s">
        <v>6557</v>
      </c>
      <c r="C3171" t="str">
        <f>IFERROR(VLOOKUP(Table1[[#This Row],[Ticker]],[1]!Table2[[Symbol]:[Industry]],2,FALSE),"-")</f>
        <v>-</v>
      </c>
      <c r="D3171" t="s">
        <v>627</v>
      </c>
      <c r="E3171">
        <v>75.313207746000003</v>
      </c>
      <c r="F3171">
        <v>50.26</v>
      </c>
      <c r="G3171">
        <v>-5.3992443303336399</v>
      </c>
      <c r="H3171">
        <v>-5.4941184425966503</v>
      </c>
      <c r="I3171">
        <v>1.44902224706307</v>
      </c>
      <c r="J3171">
        <v>-5.2546086593856902</v>
      </c>
      <c r="K3171">
        <v>46.186360320375798</v>
      </c>
      <c r="L3171">
        <v>43.725597750368301</v>
      </c>
      <c r="M3171">
        <v>70.025197149636995</v>
      </c>
      <c r="N3171">
        <v>1.3190550457574399</v>
      </c>
      <c r="O3171">
        <v>29.3076004775169</v>
      </c>
      <c r="P3171">
        <v>52.164698758704198</v>
      </c>
      <c r="Q3171">
        <v>2.9319580906818E-2</v>
      </c>
    </row>
    <row r="3172" spans="1:17" hidden="1" x14ac:dyDescent="0.3">
      <c r="A3172" t="s">
        <v>6558</v>
      </c>
      <c r="B3172" t="s">
        <v>6559</v>
      </c>
      <c r="C3172" t="str">
        <f>IFERROR(VLOOKUP(Table1[[#This Row],[Ticker]],[1]!Table2[[Symbol]:[Industry]],2,FALSE),"-")</f>
        <v>-</v>
      </c>
      <c r="D3172" t="s">
        <v>627</v>
      </c>
      <c r="E3172">
        <v>75.292385999999993</v>
      </c>
      <c r="F3172">
        <v>78</v>
      </c>
      <c r="G3172">
        <v>21.537587545273698</v>
      </c>
      <c r="H3172">
        <v>0.66315100554074702</v>
      </c>
      <c r="I3172">
        <v>-5.0764478283964598</v>
      </c>
      <c r="J3172">
        <v>-0.66688220397084996</v>
      </c>
      <c r="K3172">
        <v>79.568867022579596</v>
      </c>
      <c r="L3172">
        <v>74.866814121801795</v>
      </c>
      <c r="M3172">
        <v>43.166859630822501</v>
      </c>
      <c r="N3172">
        <v>0.82612359260060197</v>
      </c>
      <c r="O3172">
        <v>21.6666666666666</v>
      </c>
      <c r="P3172">
        <v>66.6666666666666</v>
      </c>
      <c r="Q3172">
        <v>5.9709541720487001E-2</v>
      </c>
    </row>
    <row r="3173" spans="1:17" hidden="1" x14ac:dyDescent="0.3">
      <c r="A3173" t="s">
        <v>6560</v>
      </c>
      <c r="B3173" t="s">
        <v>6561</v>
      </c>
      <c r="C3173" t="str">
        <f>IFERROR(VLOOKUP(Table1[[#This Row],[Ticker]],[1]!Table2[[Symbol]:[Industry]],2,FALSE),"-")</f>
        <v>-</v>
      </c>
      <c r="D3173" t="s">
        <v>535</v>
      </c>
      <c r="E3173">
        <v>75.223582640000004</v>
      </c>
      <c r="F3173">
        <v>16.46</v>
      </c>
      <c r="G3173">
        <v>-51.948376357726502</v>
      </c>
      <c r="H3173">
        <v>7.9443120020449696</v>
      </c>
      <c r="I3173">
        <v>-2.1185144140315</v>
      </c>
      <c r="J3173">
        <v>7.5675102872028503</v>
      </c>
      <c r="K3173">
        <v>14.6273428918477</v>
      </c>
      <c r="L3173">
        <v>14.7219723196015</v>
      </c>
      <c r="M3173">
        <v>79.226585572056706</v>
      </c>
      <c r="N3173">
        <v>1.21264612150216</v>
      </c>
      <c r="O3173">
        <v>57.654921020656097</v>
      </c>
      <c r="P3173">
        <v>59.033816425120698</v>
      </c>
      <c r="Q3173">
        <v>0.143891242056297</v>
      </c>
    </row>
    <row r="3174" spans="1:17" hidden="1" x14ac:dyDescent="0.3">
      <c r="A3174" t="s">
        <v>6562</v>
      </c>
      <c r="B3174" t="s">
        <v>6563</v>
      </c>
      <c r="C3174" t="str">
        <f>IFERROR(VLOOKUP(Table1[[#This Row],[Ticker]],[1]!Table2[[Symbol]:[Industry]],2,FALSE),"-")</f>
        <v>-</v>
      </c>
      <c r="D3174" t="s">
        <v>895</v>
      </c>
      <c r="E3174">
        <v>75.202875000000006</v>
      </c>
      <c r="F3174">
        <v>44.25</v>
      </c>
      <c r="G3174">
        <v>42.448708886040599</v>
      </c>
      <c r="H3174">
        <v>5.3760024212828696</v>
      </c>
      <c r="I3174">
        <v>-8.47384258754151</v>
      </c>
      <c r="J3174">
        <v>3.4039084507085202</v>
      </c>
      <c r="K3174">
        <v>40.413270571532401</v>
      </c>
      <c r="L3174">
        <v>34.386546345748101</v>
      </c>
      <c r="M3174">
        <v>64.076428892575393</v>
      </c>
      <c r="N3174">
        <v>0.82799999999999996</v>
      </c>
      <c r="O3174">
        <v>9.2655367231638301</v>
      </c>
      <c r="P3174">
        <v>91.144708423326094</v>
      </c>
      <c r="Q3174">
        <v>0.118270676701258</v>
      </c>
    </row>
    <row r="3175" spans="1:17" hidden="1" x14ac:dyDescent="0.3">
      <c r="A3175" t="s">
        <v>6564</v>
      </c>
      <c r="B3175" t="s">
        <v>6565</v>
      </c>
      <c r="C3175" t="str">
        <f>IFERROR(VLOOKUP(Table1[[#This Row],[Ticker]],[1]!Table2[[Symbol]:[Industry]],2,FALSE),"-")</f>
        <v>-</v>
      </c>
      <c r="D3175" t="s">
        <v>6566</v>
      </c>
      <c r="E3175">
        <v>75.155293200000003</v>
      </c>
      <c r="F3175">
        <v>54.06</v>
      </c>
      <c r="G3175">
        <v>156.25434350989201</v>
      </c>
      <c r="H3175">
        <v>96.545186168136496</v>
      </c>
      <c r="I3175">
        <v>108.77886517899999</v>
      </c>
      <c r="J3175">
        <v>23.765263807215501</v>
      </c>
      <c r="K3175">
        <v>33.694263324043398</v>
      </c>
      <c r="L3175">
        <v>26.208935023401999</v>
      </c>
      <c r="M3175">
        <v>83.291294881320994</v>
      </c>
      <c r="N3175">
        <v>4.5850016655492603</v>
      </c>
      <c r="O3175">
        <v>5.7158712541620398</v>
      </c>
      <c r="P3175">
        <v>274.11764705882302</v>
      </c>
      <c r="Q3175">
        <v>7.4691812933153995E-2</v>
      </c>
    </row>
    <row r="3176" spans="1:17" hidden="1" x14ac:dyDescent="0.3">
      <c r="A3176" t="s">
        <v>6567</v>
      </c>
      <c r="B3176" t="s">
        <v>6568</v>
      </c>
      <c r="C3176" t="str">
        <f>IFERROR(VLOOKUP(Table1[[#This Row],[Ticker]],[1]!Table2[[Symbol]:[Industry]],2,FALSE),"-")</f>
        <v>-</v>
      </c>
      <c r="D3176" t="s">
        <v>741</v>
      </c>
      <c r="E3176">
        <v>74.910257103000006</v>
      </c>
      <c r="F3176">
        <v>699.27</v>
      </c>
      <c r="G3176">
        <v>21.176654159266501</v>
      </c>
      <c r="H3176">
        <v>-7.24048911976708</v>
      </c>
      <c r="I3176">
        <v>-13.726581403766501</v>
      </c>
      <c r="J3176">
        <v>-2.0931552358799101</v>
      </c>
      <c r="K3176">
        <v>709.54637298910097</v>
      </c>
      <c r="L3176">
        <v>661.34992206389995</v>
      </c>
      <c r="M3176">
        <v>87.496234820458398</v>
      </c>
      <c r="N3176">
        <v>1.3079430193583299</v>
      </c>
      <c r="O3176">
        <v>28.275201281336201</v>
      </c>
      <c r="P3176">
        <v>55.224311305467303</v>
      </c>
      <c r="Q3176">
        <v>2.3985275242898001E-2</v>
      </c>
    </row>
    <row r="3177" spans="1:17" hidden="1" x14ac:dyDescent="0.3">
      <c r="A3177" t="s">
        <v>6569</v>
      </c>
      <c r="B3177" t="s">
        <v>6570</v>
      </c>
      <c r="C3177" t="str">
        <f>IFERROR(VLOOKUP(Table1[[#This Row],[Ticker]],[1]!Table2[[Symbol]:[Industry]],2,FALSE),"-")</f>
        <v>-</v>
      </c>
      <c r="D3177" t="s">
        <v>1665</v>
      </c>
      <c r="E3177">
        <v>74.8</v>
      </c>
      <c r="F3177">
        <v>1.36</v>
      </c>
      <c r="G3177">
        <v>141.934089002999</v>
      </c>
      <c r="H3177">
        <v>25.508149131099401</v>
      </c>
      <c r="I3177">
        <v>39.848723508262502</v>
      </c>
      <c r="J3177">
        <v>-1.07194549511008</v>
      </c>
      <c r="K3177">
        <v>1.1570439151652601</v>
      </c>
      <c r="L3177">
        <v>0.94884720104882103</v>
      </c>
      <c r="M3177">
        <v>66.546482879320195</v>
      </c>
      <c r="N3177">
        <v>1.28358506410099</v>
      </c>
      <c r="O3177">
        <v>5.8823529411764497</v>
      </c>
      <c r="P3177">
        <v>177.551020408163</v>
      </c>
      <c r="Q3177">
        <v>0.102135643306068</v>
      </c>
    </row>
    <row r="3178" spans="1:17" hidden="1" x14ac:dyDescent="0.3">
      <c r="A3178" t="s">
        <v>6571</v>
      </c>
      <c r="B3178" t="s">
        <v>6572</v>
      </c>
      <c r="C3178" t="str">
        <f>IFERROR(VLOOKUP(Table1[[#This Row],[Ticker]],[1]!Table2[[Symbol]:[Industry]],2,FALSE),"-")</f>
        <v>-</v>
      </c>
      <c r="D3178" t="s">
        <v>773</v>
      </c>
      <c r="E3178">
        <v>74.784959999999998</v>
      </c>
      <c r="F3178">
        <v>73.599999999999994</v>
      </c>
      <c r="G3178">
        <v>-30.471864988881201</v>
      </c>
      <c r="H3178">
        <v>-2.1362953133449598</v>
      </c>
      <c r="I3178">
        <v>-16.813955654214698</v>
      </c>
      <c r="J3178">
        <v>-5.7431818495147597</v>
      </c>
      <c r="K3178">
        <v>75.313788612609301</v>
      </c>
      <c r="L3178">
        <v>73.750222447536501</v>
      </c>
      <c r="M3178">
        <v>38.036701370288398</v>
      </c>
      <c r="N3178">
        <v>1.2696934322972899</v>
      </c>
      <c r="O3178">
        <v>55.8423913043478</v>
      </c>
      <c r="P3178">
        <v>27.225583405358599</v>
      </c>
      <c r="Q3178">
        <v>0.13092608025226901</v>
      </c>
    </row>
    <row r="3179" spans="1:17" hidden="1" x14ac:dyDescent="0.3">
      <c r="A3179" t="s">
        <v>6573</v>
      </c>
      <c r="B3179" t="s">
        <v>6574</v>
      </c>
      <c r="C3179" t="str">
        <f>IFERROR(VLOOKUP(Table1[[#This Row],[Ticker]],[1]!Table2[[Symbol]:[Industry]],2,FALSE),"-")</f>
        <v>-</v>
      </c>
      <c r="D3179" t="s">
        <v>933</v>
      </c>
      <c r="E3179">
        <v>74.661004599999998</v>
      </c>
      <c r="F3179">
        <v>37.1</v>
      </c>
      <c r="G3179">
        <v>296.37087061219501</v>
      </c>
      <c r="H3179">
        <v>5.2354423472365204</v>
      </c>
      <c r="I3179">
        <v>169.16901231075701</v>
      </c>
      <c r="J3179">
        <v>9.2462228070011196</v>
      </c>
      <c r="K3179">
        <v>29.0710295885312</v>
      </c>
      <c r="L3179">
        <v>19.763095900281002</v>
      </c>
      <c r="M3179">
        <v>88.166842533354199</v>
      </c>
      <c r="N3179">
        <v>0.44303169880238602</v>
      </c>
      <c r="O3179">
        <v>0</v>
      </c>
      <c r="P3179">
        <v>391.39072847682098</v>
      </c>
      <c r="Q3179">
        <v>0.11837681867675801</v>
      </c>
    </row>
    <row r="3180" spans="1:17" hidden="1" x14ac:dyDescent="0.3">
      <c r="A3180" t="s">
        <v>6575</v>
      </c>
      <c r="B3180" t="s">
        <v>6576</v>
      </c>
      <c r="C3180" t="str">
        <f>IFERROR(VLOOKUP(Table1[[#This Row],[Ticker]],[1]!Table2[[Symbol]:[Industry]],2,FALSE),"-")</f>
        <v>-</v>
      </c>
      <c r="D3180" t="s">
        <v>257</v>
      </c>
      <c r="E3180">
        <v>74.655000000000001</v>
      </c>
      <c r="F3180">
        <v>987.5</v>
      </c>
      <c r="G3180">
        <v>80.062826102691105</v>
      </c>
      <c r="H3180">
        <v>51.910699222174102</v>
      </c>
      <c r="I3180">
        <v>21.732498844333499</v>
      </c>
      <c r="J3180">
        <v>26.539994803397299</v>
      </c>
      <c r="K3180">
        <v>663.45009436225598</v>
      </c>
      <c r="L3180">
        <v>592.46037631636602</v>
      </c>
      <c r="M3180">
        <v>96.808550647975096</v>
      </c>
      <c r="N3180">
        <v>2.9469188529591199</v>
      </c>
      <c r="O3180">
        <v>0</v>
      </c>
      <c r="P3180">
        <v>156.994144437215</v>
      </c>
    </row>
    <row r="3181" spans="1:17" hidden="1" x14ac:dyDescent="0.3">
      <c r="A3181" t="s">
        <v>6577</v>
      </c>
      <c r="B3181" t="s">
        <v>6578</v>
      </c>
      <c r="C3181" t="str">
        <f>IFERROR(VLOOKUP(Table1[[#This Row],[Ticker]],[1]!Table2[[Symbol]:[Industry]],2,FALSE),"-")</f>
        <v>-</v>
      </c>
      <c r="D3181" t="s">
        <v>640</v>
      </c>
      <c r="E3181">
        <v>74.546103000000002</v>
      </c>
      <c r="F3181">
        <v>62</v>
      </c>
      <c r="G3181">
        <v>52.986938132022402</v>
      </c>
      <c r="H3181">
        <v>-12.231483106772099</v>
      </c>
      <c r="I3181">
        <v>-2.2459795414966401</v>
      </c>
      <c r="J3181">
        <v>-2.7225865207511002</v>
      </c>
      <c r="K3181">
        <v>63.453686237661898</v>
      </c>
      <c r="L3181">
        <v>55.427136899039702</v>
      </c>
      <c r="M3181">
        <v>46.750400641457503</v>
      </c>
      <c r="N3181">
        <v>0.241220174834021</v>
      </c>
      <c r="O3181">
        <v>24.838709677419299</v>
      </c>
      <c r="P3181">
        <v>91.950464396284801</v>
      </c>
      <c r="Q3181">
        <v>5.0332097203979E-2</v>
      </c>
    </row>
    <row r="3182" spans="1:17" hidden="1" x14ac:dyDescent="0.3">
      <c r="A3182" t="s">
        <v>6579</v>
      </c>
      <c r="B3182" t="s">
        <v>6580</v>
      </c>
      <c r="C3182" t="str">
        <f>IFERROR(VLOOKUP(Table1[[#This Row],[Ticker]],[1]!Table2[[Symbol]:[Industry]],2,FALSE),"-")</f>
        <v>-</v>
      </c>
      <c r="D3182" t="s">
        <v>21</v>
      </c>
      <c r="E3182">
        <v>74.522559999999999</v>
      </c>
      <c r="F3182">
        <v>136</v>
      </c>
      <c r="G3182">
        <v>-72.681944752274504</v>
      </c>
      <c r="H3182">
        <v>-8.0215343985840502</v>
      </c>
      <c r="I3182">
        <v>-33.706186001703102</v>
      </c>
      <c r="J3182">
        <v>-1.4382458614104401</v>
      </c>
      <c r="K3182">
        <v>146.88061089435499</v>
      </c>
      <c r="L3182">
        <v>153.10678086636699</v>
      </c>
      <c r="M3182">
        <v>48.648589862730198</v>
      </c>
      <c r="N3182">
        <v>4.1821561338289897</v>
      </c>
      <c r="O3182">
        <v>74.448529411764696</v>
      </c>
      <c r="P3182">
        <v>22.357174988753901</v>
      </c>
    </row>
    <row r="3183" spans="1:17" hidden="1" x14ac:dyDescent="0.3">
      <c r="A3183" t="s">
        <v>6581</v>
      </c>
      <c r="B3183" t="s">
        <v>6582</v>
      </c>
      <c r="C3183" t="str">
        <f>IFERROR(VLOOKUP(Table1[[#This Row],[Ticker]],[1]!Table2[[Symbol]:[Industry]],2,FALSE),"-")</f>
        <v>-</v>
      </c>
      <c r="D3183" t="s">
        <v>706</v>
      </c>
      <c r="E3183">
        <v>74.355718319999994</v>
      </c>
      <c r="F3183">
        <v>54.99</v>
      </c>
      <c r="G3183">
        <v>92.565667950368095</v>
      </c>
      <c r="H3183">
        <v>1.59444902322462</v>
      </c>
      <c r="I3183">
        <v>21.687139249604499</v>
      </c>
      <c r="J3183">
        <v>4.33664141526841E-2</v>
      </c>
      <c r="K3183">
        <v>46.563606120863298</v>
      </c>
      <c r="L3183">
        <v>40.945072754429901</v>
      </c>
      <c r="M3183">
        <v>73.683903993248606</v>
      </c>
      <c r="N3183">
        <v>1.46310351598204</v>
      </c>
      <c r="O3183">
        <v>10.0927441352973</v>
      </c>
      <c r="P3183">
        <v>126.29629629629601</v>
      </c>
      <c r="Q3183">
        <v>0.117253235569147</v>
      </c>
    </row>
    <row r="3184" spans="1:17" hidden="1" x14ac:dyDescent="0.3">
      <c r="A3184" t="s">
        <v>6583</v>
      </c>
      <c r="B3184" t="s">
        <v>6584</v>
      </c>
      <c r="C3184" t="str">
        <f>IFERROR(VLOOKUP(Table1[[#This Row],[Ticker]],[1]!Table2[[Symbol]:[Industry]],2,FALSE),"-")</f>
        <v>-</v>
      </c>
      <c r="D3184" t="s">
        <v>474</v>
      </c>
      <c r="E3184">
        <v>74.342433999999997</v>
      </c>
      <c r="F3184">
        <v>151</v>
      </c>
      <c r="G3184">
        <v>-61.398334826013503</v>
      </c>
      <c r="H3184">
        <v>-9.6484492703275606</v>
      </c>
      <c r="I3184">
        <v>-16.443806323215998</v>
      </c>
      <c r="J3184">
        <v>-5.1026556678548101</v>
      </c>
      <c r="K3184">
        <v>156.26862955063601</v>
      </c>
      <c r="L3184">
        <v>167.96578878637399</v>
      </c>
      <c r="M3184">
        <v>44.975157370593998</v>
      </c>
      <c r="N3184">
        <v>0.61344924431260195</v>
      </c>
      <c r="O3184">
        <v>61.854304635761601</v>
      </c>
      <c r="P3184">
        <v>16.1538461538461</v>
      </c>
      <c r="Q3184">
        <v>0.104355675151831</v>
      </c>
    </row>
    <row r="3185" spans="1:17" hidden="1" x14ac:dyDescent="0.3">
      <c r="A3185" t="s">
        <v>6585</v>
      </c>
      <c r="B3185" t="s">
        <v>6586</v>
      </c>
      <c r="C3185" t="str">
        <f>IFERROR(VLOOKUP(Table1[[#This Row],[Ticker]],[1]!Table2[[Symbol]:[Industry]],2,FALSE),"-")</f>
        <v>-</v>
      </c>
      <c r="D3185" t="s">
        <v>1670</v>
      </c>
      <c r="E3185">
        <v>74.215319454999999</v>
      </c>
      <c r="F3185">
        <v>6311.8</v>
      </c>
      <c r="G3185">
        <v>-10.964108940202401</v>
      </c>
      <c r="H3185">
        <v>0.76116290579631696</v>
      </c>
      <c r="I3185">
        <v>-1.1044489943518601</v>
      </c>
      <c r="J3185">
        <v>5.2272259777221997E-2</v>
      </c>
      <c r="K3185">
        <v>6294.0416424444702</v>
      </c>
      <c r="L3185">
        <v>6015.4817274360403</v>
      </c>
      <c r="M3185">
        <v>54.002539861815002</v>
      </c>
      <c r="N3185">
        <v>0.87799636016985805</v>
      </c>
      <c r="O3185">
        <v>5.2156278716055597</v>
      </c>
      <c r="P3185">
        <v>26.109890109890099</v>
      </c>
      <c r="Q3185">
        <v>-2.6802431944266999E-2</v>
      </c>
    </row>
    <row r="3186" spans="1:17" hidden="1" x14ac:dyDescent="0.3">
      <c r="A3186" t="s">
        <v>6587</v>
      </c>
      <c r="B3186" t="s">
        <v>6588</v>
      </c>
      <c r="C3186" t="str">
        <f>IFERROR(VLOOKUP(Table1[[#This Row],[Ticker]],[1]!Table2[[Symbol]:[Industry]],2,FALSE),"-")</f>
        <v>-</v>
      </c>
      <c r="D3186" t="s">
        <v>627</v>
      </c>
      <c r="E3186">
        <v>74.146450999999999</v>
      </c>
      <c r="F3186">
        <v>187.3</v>
      </c>
      <c r="G3186">
        <v>23.584622226953702</v>
      </c>
      <c r="H3186">
        <v>3.4819690193400499</v>
      </c>
      <c r="I3186">
        <v>12.5759277737082</v>
      </c>
      <c r="J3186">
        <v>-4.4729607235364703</v>
      </c>
      <c r="K3186">
        <v>172.18006658099</v>
      </c>
      <c r="L3186">
        <v>152.74351915952201</v>
      </c>
      <c r="M3186">
        <v>51.374948385932399</v>
      </c>
      <c r="N3186">
        <v>1.9988638015087601</v>
      </c>
      <c r="O3186">
        <v>30.272290443139301</v>
      </c>
      <c r="P3186">
        <v>75.703564727954898</v>
      </c>
      <c r="Q3186">
        <v>7.5822583516487005E-2</v>
      </c>
    </row>
    <row r="3187" spans="1:17" hidden="1" x14ac:dyDescent="0.3">
      <c r="A3187" t="s">
        <v>6589</v>
      </c>
      <c r="B3187" t="s">
        <v>6590</v>
      </c>
      <c r="C3187" t="str">
        <f>IFERROR(VLOOKUP(Table1[[#This Row],[Ticker]],[1]!Table2[[Symbol]:[Industry]],2,FALSE),"-")</f>
        <v>-</v>
      </c>
      <c r="D3187" t="s">
        <v>2256</v>
      </c>
      <c r="E3187">
        <v>74.007999999999996</v>
      </c>
      <c r="F3187">
        <v>159.5</v>
      </c>
      <c r="G3187">
        <v>-46.294902593638902</v>
      </c>
      <c r="H3187">
        <v>-14.066165443215001</v>
      </c>
      <c r="I3187">
        <v>-36.424756618546198</v>
      </c>
      <c r="J3187">
        <v>-5.1895925539336103</v>
      </c>
      <c r="K3187">
        <v>173.714806344804</v>
      </c>
      <c r="L3187">
        <v>176.26353584836201</v>
      </c>
      <c r="M3187">
        <v>34.899989108346297</v>
      </c>
      <c r="N3187">
        <v>0.3318468579187</v>
      </c>
      <c r="O3187">
        <v>71.974921630094002</v>
      </c>
      <c r="P3187">
        <v>28.370221327967801</v>
      </c>
      <c r="Q3187">
        <v>0.126473260664825</v>
      </c>
    </row>
    <row r="3188" spans="1:17" hidden="1" x14ac:dyDescent="0.3">
      <c r="A3188" t="s">
        <v>6591</v>
      </c>
      <c r="B3188" t="s">
        <v>6592</v>
      </c>
      <c r="C3188" t="str">
        <f>IFERROR(VLOOKUP(Table1[[#This Row],[Ticker]],[1]!Table2[[Symbol]:[Industry]],2,FALSE),"-")</f>
        <v>-</v>
      </c>
      <c r="D3188" t="s">
        <v>4636</v>
      </c>
      <c r="E3188">
        <v>73.914292799999998</v>
      </c>
      <c r="F3188">
        <v>54</v>
      </c>
      <c r="G3188">
        <v>-1.4944824255717299</v>
      </c>
      <c r="H3188">
        <v>-2.55264751460281</v>
      </c>
      <c r="I3188">
        <v>-21.4348415269688</v>
      </c>
      <c r="J3188">
        <v>-5.5023252419455098</v>
      </c>
      <c r="K3188">
        <v>53.517389951573001</v>
      </c>
      <c r="L3188">
        <v>50.244353326143099</v>
      </c>
      <c r="M3188">
        <v>53.149686761788999</v>
      </c>
      <c r="N3188">
        <v>0.35208643815201102</v>
      </c>
      <c r="O3188">
        <v>22.185185185185102</v>
      </c>
      <c r="P3188">
        <v>41.695093151403803</v>
      </c>
    </row>
    <row r="3189" spans="1:17" hidden="1" x14ac:dyDescent="0.3">
      <c r="A3189" t="s">
        <v>6593</v>
      </c>
      <c r="B3189" t="s">
        <v>6594</v>
      </c>
      <c r="C3189" t="str">
        <f>IFERROR(VLOOKUP(Table1[[#This Row],[Ticker]],[1]!Table2[[Symbol]:[Industry]],2,FALSE),"-")</f>
        <v>-</v>
      </c>
      <c r="D3189" t="s">
        <v>1607</v>
      </c>
      <c r="E3189">
        <v>73.685219267999997</v>
      </c>
      <c r="F3189">
        <v>6.26</v>
      </c>
      <c r="G3189">
        <v>75.179990642343896</v>
      </c>
      <c r="H3189">
        <v>-9.6660783508202996</v>
      </c>
      <c r="I3189">
        <v>8.5931328024700502</v>
      </c>
      <c r="J3189">
        <v>-11.000003049066899</v>
      </c>
      <c r="K3189">
        <v>6.3006130417725599</v>
      </c>
      <c r="L3189">
        <v>5.1817048933997896</v>
      </c>
      <c r="M3189">
        <v>23.8880495893094</v>
      </c>
      <c r="N3189">
        <v>0.11395738958312</v>
      </c>
      <c r="O3189">
        <v>41.214057507987199</v>
      </c>
      <c r="P3189">
        <v>127.636363636363</v>
      </c>
      <c r="Q3189">
        <v>9.4693038191611997E-2</v>
      </c>
    </row>
    <row r="3190" spans="1:17" hidden="1" x14ac:dyDescent="0.3">
      <c r="A3190" t="s">
        <v>6595</v>
      </c>
      <c r="B3190" t="s">
        <v>6596</v>
      </c>
      <c r="C3190" t="str">
        <f>IFERROR(VLOOKUP(Table1[[#This Row],[Ticker]],[1]!Table2[[Symbol]:[Industry]],2,FALSE),"-")</f>
        <v>-</v>
      </c>
      <c r="D3190" t="s">
        <v>535</v>
      </c>
      <c r="E3190">
        <v>73.606451250000006</v>
      </c>
      <c r="F3190">
        <v>34.17</v>
      </c>
      <c r="G3190">
        <v>16.272418767453601</v>
      </c>
      <c r="H3190">
        <v>-51.638859415909003</v>
      </c>
      <c r="I3190">
        <v>-72.101721670944301</v>
      </c>
      <c r="J3190">
        <v>-10.932257738331099</v>
      </c>
      <c r="K3190">
        <v>54.7248887599564</v>
      </c>
      <c r="L3190">
        <v>60.541999225850702</v>
      </c>
      <c r="M3190">
        <v>21.2954599205585</v>
      </c>
      <c r="N3190">
        <v>2.26110363193412</v>
      </c>
      <c r="O3190">
        <v>182.645595551653</v>
      </c>
      <c r="P3190">
        <v>51.261620185922901</v>
      </c>
      <c r="Q3190">
        <v>8.2571626133194007E-2</v>
      </c>
    </row>
    <row r="3191" spans="1:17" hidden="1" x14ac:dyDescent="0.3">
      <c r="A3191" t="s">
        <v>6597</v>
      </c>
      <c r="B3191" t="s">
        <v>6598</v>
      </c>
      <c r="C3191" t="str">
        <f>IFERROR(VLOOKUP(Table1[[#This Row],[Ticker]],[1]!Table2[[Symbol]:[Industry]],2,FALSE),"-")</f>
        <v>-</v>
      </c>
      <c r="D3191" t="s">
        <v>2943</v>
      </c>
      <c r="E3191">
        <v>73.57610536</v>
      </c>
      <c r="F3191">
        <v>82.4</v>
      </c>
      <c r="G3191">
        <v>4.5086439597202599</v>
      </c>
      <c r="H3191">
        <v>-9.5612953133449494</v>
      </c>
      <c r="I3191">
        <v>-32.3734681897676</v>
      </c>
      <c r="J3191">
        <v>-5.1667730813169701</v>
      </c>
      <c r="K3191">
        <v>94.8536615061807</v>
      </c>
      <c r="L3191">
        <v>93.882177144749804</v>
      </c>
      <c r="M3191">
        <v>32.130877046428203</v>
      </c>
      <c r="N3191">
        <v>0.565827407265039</v>
      </c>
      <c r="O3191">
        <v>66.128640776699001</v>
      </c>
      <c r="P3191">
        <v>49.818181818181799</v>
      </c>
    </row>
    <row r="3192" spans="1:17" hidden="1" x14ac:dyDescent="0.3">
      <c r="A3192" t="s">
        <v>6599</v>
      </c>
      <c r="B3192" t="s">
        <v>6600</v>
      </c>
      <c r="C3192" t="str">
        <f>IFERROR(VLOOKUP(Table1[[#This Row],[Ticker]],[1]!Table2[[Symbol]:[Industry]],2,FALSE),"-")</f>
        <v>-</v>
      </c>
      <c r="D3192" t="s">
        <v>252</v>
      </c>
      <c r="E3192">
        <v>73.56</v>
      </c>
      <c r="F3192">
        <v>30.65</v>
      </c>
      <c r="G3192">
        <v>-15.700239355209201</v>
      </c>
      <c r="H3192">
        <v>-22.9045492815989</v>
      </c>
      <c r="I3192">
        <v>16.912616100149801</v>
      </c>
      <c r="J3192">
        <v>-14.4242182223828</v>
      </c>
      <c r="K3192">
        <v>30.8718711246098</v>
      </c>
      <c r="L3192">
        <v>25.847699739618101</v>
      </c>
      <c r="M3192">
        <v>37.021503616165496</v>
      </c>
      <c r="N3192">
        <v>0.40028488220520297</v>
      </c>
      <c r="O3192">
        <v>26.231647634584</v>
      </c>
      <c r="P3192">
        <v>68.8705234159779</v>
      </c>
      <c r="Q3192">
        <v>8.2613085858064997E-2</v>
      </c>
    </row>
    <row r="3193" spans="1:17" hidden="1" x14ac:dyDescent="0.3">
      <c r="A3193" t="s">
        <v>6601</v>
      </c>
      <c r="B3193" t="s">
        <v>6602</v>
      </c>
      <c r="C3193" t="str">
        <f>IFERROR(VLOOKUP(Table1[[#This Row],[Ticker]],[1]!Table2[[Symbol]:[Industry]],2,FALSE),"-")</f>
        <v>-</v>
      </c>
      <c r="D3193" t="s">
        <v>231</v>
      </c>
      <c r="E3193">
        <v>73.414734551999999</v>
      </c>
      <c r="F3193">
        <v>45.72</v>
      </c>
      <c r="G3193">
        <v>1.3889481174332601</v>
      </c>
      <c r="H3193">
        <v>21.037038019988302</v>
      </c>
      <c r="I3193">
        <v>-2.0701367086079601</v>
      </c>
      <c r="J3193">
        <v>7.1677548794217598</v>
      </c>
      <c r="K3193">
        <v>41.27873608334</v>
      </c>
      <c r="L3193">
        <v>40.095220583011503</v>
      </c>
      <c r="M3193">
        <v>66.786607727080295</v>
      </c>
      <c r="N3193">
        <v>1.2654492151963601</v>
      </c>
      <c r="O3193">
        <v>41.338582677165299</v>
      </c>
      <c r="P3193">
        <v>73.840304182509399</v>
      </c>
      <c r="Q3193">
        <v>0.107648210358416</v>
      </c>
    </row>
    <row r="3194" spans="1:17" hidden="1" x14ac:dyDescent="0.3">
      <c r="A3194" t="s">
        <v>6603</v>
      </c>
      <c r="B3194" t="s">
        <v>6604</v>
      </c>
      <c r="C3194" t="str">
        <f>IFERROR(VLOOKUP(Table1[[#This Row],[Ticker]],[1]!Table2[[Symbol]:[Industry]],2,FALSE),"-")</f>
        <v>-</v>
      </c>
      <c r="D3194" t="s">
        <v>357</v>
      </c>
      <c r="E3194">
        <v>73.302840000000003</v>
      </c>
      <c r="F3194">
        <v>81.72</v>
      </c>
      <c r="G3194">
        <v>26.067065693867001</v>
      </c>
      <c r="H3194">
        <v>4.1644223308025303</v>
      </c>
      <c r="I3194">
        <v>3.9663336854109401</v>
      </c>
      <c r="J3194">
        <v>8.3404177712343408</v>
      </c>
      <c r="K3194">
        <v>73.892788545689697</v>
      </c>
      <c r="L3194">
        <v>72.160018910733598</v>
      </c>
      <c r="M3194">
        <v>56.617204564151997</v>
      </c>
      <c r="N3194">
        <v>0.96415775017850303</v>
      </c>
      <c r="O3194">
        <v>21.549192364170299</v>
      </c>
      <c r="P3194">
        <v>75.553168635875394</v>
      </c>
      <c r="Q3194">
        <v>0.13326636377100001</v>
      </c>
    </row>
    <row r="3195" spans="1:17" hidden="1" x14ac:dyDescent="0.3">
      <c r="A3195" t="s">
        <v>6605</v>
      </c>
      <c r="B3195" t="s">
        <v>6606</v>
      </c>
      <c r="C3195" t="str">
        <f>IFERROR(VLOOKUP(Table1[[#This Row],[Ticker]],[1]!Table2[[Symbol]:[Industry]],2,FALSE),"-")</f>
        <v>-</v>
      </c>
      <c r="D3195" t="s">
        <v>5327</v>
      </c>
      <c r="E3195">
        <v>73.2027389</v>
      </c>
      <c r="F3195">
        <v>35.409999999999997</v>
      </c>
      <c r="G3195">
        <v>-38.567202986664398</v>
      </c>
      <c r="H3195">
        <v>0.71140116361981498</v>
      </c>
      <c r="I3195">
        <v>-15.680045475562499</v>
      </c>
      <c r="J3195">
        <v>9.0729820411218007</v>
      </c>
      <c r="K3195">
        <v>40.015117775740798</v>
      </c>
      <c r="L3195">
        <v>40.205844863411798</v>
      </c>
      <c r="M3195">
        <v>48.715623259183502</v>
      </c>
      <c r="N3195">
        <v>0.61753451423550099</v>
      </c>
      <c r="O3195">
        <v>89.353290031064603</v>
      </c>
      <c r="P3195">
        <v>25.079477216531199</v>
      </c>
      <c r="Q3195">
        <v>0.142708659563511</v>
      </c>
    </row>
    <row r="3196" spans="1:17" hidden="1" x14ac:dyDescent="0.3">
      <c r="A3196" t="s">
        <v>6607</v>
      </c>
      <c r="B3196" t="s">
        <v>6608</v>
      </c>
      <c r="C3196" t="str">
        <f>IFERROR(VLOOKUP(Table1[[#This Row],[Ticker]],[1]!Table2[[Symbol]:[Industry]],2,FALSE),"-")</f>
        <v>-</v>
      </c>
      <c r="E3196">
        <v>73.167648</v>
      </c>
      <c r="F3196">
        <v>148</v>
      </c>
      <c r="G3196">
        <v>232.590300715815</v>
      </c>
      <c r="H3196">
        <v>30.184916807867101</v>
      </c>
      <c r="I3196">
        <v>326.07859561636201</v>
      </c>
      <c r="J3196">
        <v>11.8737909389984</v>
      </c>
      <c r="K3196">
        <v>117.670747694637</v>
      </c>
      <c r="L3196">
        <v>79.753012302389294</v>
      </c>
      <c r="M3196">
        <v>97.661138895373398</v>
      </c>
      <c r="N3196">
        <v>0.59663878531803005</v>
      </c>
      <c r="O3196">
        <v>0.40540540540541198</v>
      </c>
      <c r="P3196">
        <v>669.63078523140905</v>
      </c>
      <c r="Q3196">
        <v>0.24082107386250701</v>
      </c>
    </row>
    <row r="3197" spans="1:17" hidden="1" x14ac:dyDescent="0.3">
      <c r="A3197" t="s">
        <v>6609</v>
      </c>
      <c r="B3197" t="s">
        <v>6610</v>
      </c>
      <c r="C3197" t="str">
        <f>IFERROR(VLOOKUP(Table1[[#This Row],[Ticker]],[1]!Table2[[Symbol]:[Industry]],2,FALSE),"-")</f>
        <v>-</v>
      </c>
      <c r="D3197" t="s">
        <v>21</v>
      </c>
      <c r="E3197">
        <v>73.161611910000005</v>
      </c>
      <c r="F3197">
        <v>45.9</v>
      </c>
      <c r="G3197">
        <v>-86.4354442868175</v>
      </c>
      <c r="H3197">
        <v>-20.4052218670172</v>
      </c>
      <c r="I3197">
        <v>-43.151518519489898</v>
      </c>
      <c r="J3197">
        <v>-4.4719454951100799</v>
      </c>
      <c r="K3197">
        <v>46.9884549875459</v>
      </c>
      <c r="L3197">
        <v>55.988473046601598</v>
      </c>
      <c r="M3197">
        <v>40.932516725530697</v>
      </c>
      <c r="N3197">
        <v>3.0414420531314201</v>
      </c>
      <c r="O3197">
        <v>141.47608494995501</v>
      </c>
      <c r="P3197">
        <v>31.714616483570602</v>
      </c>
      <c r="Q3197">
        <v>4.4838914965425997E-2</v>
      </c>
    </row>
    <row r="3198" spans="1:17" hidden="1" x14ac:dyDescent="0.3">
      <c r="A3198" t="s">
        <v>6611</v>
      </c>
      <c r="B3198" t="s">
        <v>6612</v>
      </c>
      <c r="C3198" t="str">
        <f>IFERROR(VLOOKUP(Table1[[#This Row],[Ticker]],[1]!Table2[[Symbol]:[Industry]],2,FALSE),"-")</f>
        <v>-</v>
      </c>
      <c r="D3198" t="s">
        <v>138</v>
      </c>
      <c r="E3198">
        <v>72.863680565999999</v>
      </c>
      <c r="F3198">
        <v>62.94</v>
      </c>
      <c r="G3198">
        <v>24.577823646734299</v>
      </c>
      <c r="H3198">
        <v>-10.2794491162194</v>
      </c>
      <c r="I3198">
        <v>47.233168187841898</v>
      </c>
      <c r="J3198">
        <v>-5.9132153363799098</v>
      </c>
      <c r="K3198">
        <v>60.151785382943203</v>
      </c>
      <c r="L3198">
        <v>49.470188149491896</v>
      </c>
      <c r="M3198">
        <v>57.432671610892299</v>
      </c>
      <c r="N3198">
        <v>0.32512282159178102</v>
      </c>
      <c r="O3198">
        <v>61.010486177311698</v>
      </c>
      <c r="P3198">
        <v>84.035087719298204</v>
      </c>
      <c r="Q3198">
        <v>6.8721704130546998E-2</v>
      </c>
    </row>
    <row r="3199" spans="1:17" hidden="1" x14ac:dyDescent="0.3">
      <c r="A3199" t="s">
        <v>6613</v>
      </c>
      <c r="B3199" t="s">
        <v>6614</v>
      </c>
      <c r="C3199" t="str">
        <f>IFERROR(VLOOKUP(Table1[[#This Row],[Ticker]],[1]!Table2[[Symbol]:[Industry]],2,FALSE),"-")</f>
        <v>-</v>
      </c>
      <c r="D3199" t="s">
        <v>51</v>
      </c>
      <c r="E3199">
        <v>72.799199999999999</v>
      </c>
      <c r="F3199">
        <v>36</v>
      </c>
      <c r="G3199">
        <v>-42.153823084912403</v>
      </c>
      <c r="H3199">
        <v>-14.016691880869701</v>
      </c>
      <c r="I3199">
        <v>-45.594995794704502</v>
      </c>
      <c r="J3199">
        <v>-5.63951306267764</v>
      </c>
      <c r="K3199">
        <v>39.028978718532997</v>
      </c>
      <c r="L3199">
        <v>43.340909854921101</v>
      </c>
      <c r="M3199">
        <v>44.9548412723016</v>
      </c>
      <c r="N3199">
        <v>0.164125866054846</v>
      </c>
      <c r="O3199">
        <v>90.249999999999901</v>
      </c>
      <c r="P3199">
        <v>6.9836552748885499</v>
      </c>
      <c r="Q3199">
        <v>0.108973704552115</v>
      </c>
    </row>
    <row r="3200" spans="1:17" hidden="1" x14ac:dyDescent="0.3">
      <c r="A3200" t="s">
        <v>6615</v>
      </c>
      <c r="B3200" t="s">
        <v>6616</v>
      </c>
      <c r="C3200" t="str">
        <f>IFERROR(VLOOKUP(Table1[[#This Row],[Ticker]],[1]!Table2[[Symbol]:[Industry]],2,FALSE),"-")</f>
        <v>-</v>
      </c>
      <c r="D3200" t="s">
        <v>72</v>
      </c>
      <c r="E3200">
        <v>72.551718975</v>
      </c>
      <c r="F3200">
        <v>2.5499999999999998</v>
      </c>
      <c r="G3200">
        <v>-48.214059145148397</v>
      </c>
      <c r="H3200">
        <v>-27.666454043503599</v>
      </c>
      <c r="I3200">
        <v>-35.8672419999683</v>
      </c>
      <c r="J3200">
        <v>-5.47872515612704</v>
      </c>
      <c r="K3200">
        <v>3.3052725194989501</v>
      </c>
      <c r="L3200">
        <v>3.3102073757474799</v>
      </c>
      <c r="M3200">
        <v>28.033313816788201</v>
      </c>
      <c r="N3200">
        <v>4.1070329528640199</v>
      </c>
      <c r="O3200">
        <v>84.313725490196006</v>
      </c>
      <c r="P3200">
        <v>6.9354838709677598</v>
      </c>
      <c r="Q3200">
        <v>-3.1133111178592E-2</v>
      </c>
    </row>
    <row r="3201" spans="1:17" hidden="1" x14ac:dyDescent="0.3">
      <c r="A3201" t="s">
        <v>6617</v>
      </c>
      <c r="B3201" t="s">
        <v>6618</v>
      </c>
      <c r="C3201" t="str">
        <f>IFERROR(VLOOKUP(Table1[[#This Row],[Ticker]],[1]!Table2[[Symbol]:[Industry]],2,FALSE),"-")</f>
        <v>-</v>
      </c>
      <c r="D3201" t="s">
        <v>43</v>
      </c>
      <c r="E3201">
        <v>72.196088200000005</v>
      </c>
      <c r="F3201">
        <v>41</v>
      </c>
      <c r="G3201">
        <v>-50.915331846421097</v>
      </c>
      <c r="H3201">
        <v>-7.3168745558739499</v>
      </c>
      <c r="I3201">
        <v>-41.469419571388201</v>
      </c>
      <c r="J3201">
        <v>1.6711966495283199</v>
      </c>
      <c r="K3201">
        <v>42.658161174229697</v>
      </c>
      <c r="L3201">
        <v>47.548521960698601</v>
      </c>
      <c r="M3201">
        <v>43.263293364169201</v>
      </c>
      <c r="N3201">
        <v>1.8413598952867301</v>
      </c>
      <c r="O3201">
        <v>54.878048780487802</v>
      </c>
      <c r="P3201">
        <v>11.1111111111111</v>
      </c>
      <c r="Q3201">
        <v>-7.4512791060004996E-2</v>
      </c>
    </row>
    <row r="3202" spans="1:17" hidden="1" x14ac:dyDescent="0.3">
      <c r="A3202" t="s">
        <v>6619</v>
      </c>
      <c r="B3202" t="s">
        <v>6620</v>
      </c>
      <c r="C3202" t="str">
        <f>IFERROR(VLOOKUP(Table1[[#This Row],[Ticker]],[1]!Table2[[Symbol]:[Industry]],2,FALSE),"-")</f>
        <v>-</v>
      </c>
      <c r="D3202" t="s">
        <v>535</v>
      </c>
      <c r="E3202">
        <v>72.12</v>
      </c>
      <c r="F3202">
        <v>30.05</v>
      </c>
      <c r="G3202">
        <v>-23.581148417269599</v>
      </c>
      <c r="H3202">
        <v>11.9017999247502</v>
      </c>
      <c r="I3202">
        <v>-19.0540152557823</v>
      </c>
      <c r="J3202">
        <v>5.9637687906041998</v>
      </c>
      <c r="K3202">
        <v>28.008797700877</v>
      </c>
      <c r="L3202">
        <v>28.371843103857898</v>
      </c>
      <c r="M3202">
        <v>89.598599752529793</v>
      </c>
      <c r="N3202">
        <v>1.3699692306648099</v>
      </c>
      <c r="O3202">
        <v>22.7953410981697</v>
      </c>
      <c r="P3202">
        <v>33.5555555555555</v>
      </c>
      <c r="Q3202">
        <v>7.9865847469289999E-2</v>
      </c>
    </row>
    <row r="3203" spans="1:17" hidden="1" x14ac:dyDescent="0.3">
      <c r="A3203" t="s">
        <v>6621</v>
      </c>
      <c r="B3203" t="s">
        <v>6622</v>
      </c>
      <c r="C3203" t="str">
        <f>IFERROR(VLOOKUP(Table1[[#This Row],[Ticker]],[1]!Table2[[Symbol]:[Industry]],2,FALSE),"-")</f>
        <v>-</v>
      </c>
      <c r="D3203" t="s">
        <v>298</v>
      </c>
      <c r="E3203">
        <v>71.983637000000002</v>
      </c>
      <c r="F3203">
        <v>143.94999999999999</v>
      </c>
      <c r="G3203">
        <v>67.396366094906298</v>
      </c>
      <c r="H3203">
        <v>91.587026643424096</v>
      </c>
      <c r="I3203">
        <v>98.420057798549493</v>
      </c>
      <c r="J3203">
        <v>16.022142078073699</v>
      </c>
      <c r="K3203">
        <v>92.505729304912194</v>
      </c>
      <c r="L3203">
        <v>97.104520401472399</v>
      </c>
      <c r="M3203">
        <v>99.998967533168098</v>
      </c>
      <c r="N3203">
        <v>1.44243122871364</v>
      </c>
      <c r="O3203">
        <v>3.4734282737058898E-2</v>
      </c>
      <c r="P3203">
        <v>190.69063004846501</v>
      </c>
      <c r="Q3203">
        <v>2.9394005371420999E-2</v>
      </c>
    </row>
    <row r="3204" spans="1:17" hidden="1" x14ac:dyDescent="0.3">
      <c r="A3204" t="s">
        <v>6623</v>
      </c>
      <c r="B3204" t="s">
        <v>6624</v>
      </c>
      <c r="C3204" t="str">
        <f>IFERROR(VLOOKUP(Table1[[#This Row],[Ticker]],[1]!Table2[[Symbol]:[Industry]],2,FALSE),"-")</f>
        <v>-</v>
      </c>
      <c r="D3204" t="s">
        <v>474</v>
      </c>
      <c r="E3204">
        <v>71.808280960000005</v>
      </c>
      <c r="F3204">
        <v>41.6</v>
      </c>
      <c r="G3204">
        <v>-76.827090839756707</v>
      </c>
      <c r="H3204">
        <v>10.131007283369399</v>
      </c>
      <c r="I3204">
        <v>-36.262427132836997</v>
      </c>
      <c r="J3204">
        <v>-3.44248634666359</v>
      </c>
      <c r="K3204">
        <v>39.518523016194003</v>
      </c>
      <c r="L3204">
        <v>48.718483522505601</v>
      </c>
      <c r="M3204">
        <v>58.290042467206</v>
      </c>
      <c r="N3204">
        <v>4.3573681966736402</v>
      </c>
      <c r="O3204">
        <v>94.170144079056598</v>
      </c>
      <c r="P3204">
        <v>36.662286465177303</v>
      </c>
      <c r="Q3204">
        <v>-6.1545118227600004E-3</v>
      </c>
    </row>
    <row r="3205" spans="1:17" hidden="1" x14ac:dyDescent="0.3">
      <c r="A3205" t="s">
        <v>6625</v>
      </c>
      <c r="B3205" t="s">
        <v>6626</v>
      </c>
      <c r="C3205" t="str">
        <f>IFERROR(VLOOKUP(Table1[[#This Row],[Ticker]],[1]!Table2[[Symbol]:[Industry]],2,FALSE),"-")</f>
        <v>-</v>
      </c>
      <c r="D3205" t="s">
        <v>89</v>
      </c>
      <c r="E3205">
        <v>71.783168548000006</v>
      </c>
      <c r="F3205">
        <v>9.49</v>
      </c>
      <c r="G3205">
        <v>-25.8946706018301</v>
      </c>
      <c r="H3205">
        <v>8.2921691061306895</v>
      </c>
      <c r="I3205">
        <v>-15.527000368718699</v>
      </c>
      <c r="J3205">
        <v>7.5373260280687102</v>
      </c>
      <c r="K3205">
        <v>9.1067287913679493</v>
      </c>
      <c r="L3205">
        <v>9.2945064911535304</v>
      </c>
      <c r="M3205">
        <v>53.224905765809801</v>
      </c>
      <c r="N3205">
        <v>2.10207563498949</v>
      </c>
      <c r="O3205">
        <v>22.760800842992602</v>
      </c>
      <c r="P3205">
        <v>30.716253443526099</v>
      </c>
      <c r="Q3205">
        <v>-1.5895338105970001E-3</v>
      </c>
    </row>
    <row r="3206" spans="1:17" hidden="1" x14ac:dyDescent="0.3">
      <c r="A3206" t="s">
        <v>6627</v>
      </c>
      <c r="B3206" t="s">
        <v>6628</v>
      </c>
      <c r="C3206" t="str">
        <f>IFERROR(VLOOKUP(Table1[[#This Row],[Ticker]],[1]!Table2[[Symbol]:[Industry]],2,FALSE),"-")</f>
        <v>-</v>
      </c>
      <c r="D3206" t="s">
        <v>170</v>
      </c>
      <c r="E3206">
        <v>71.715975439999994</v>
      </c>
      <c r="F3206">
        <v>101.6</v>
      </c>
      <c r="G3206">
        <v>-63.223805733842397</v>
      </c>
      <c r="H3206">
        <v>-0.66962864667829702</v>
      </c>
      <c r="I3206">
        <v>-23.837458238238501</v>
      </c>
      <c r="J3206">
        <v>-3.3326477558123502</v>
      </c>
      <c r="K3206">
        <v>104.143711081758</v>
      </c>
      <c r="L3206">
        <v>110.181511523419</v>
      </c>
      <c r="M3206">
        <v>48.484815320654803</v>
      </c>
      <c r="N3206">
        <v>0.48631840796019898</v>
      </c>
      <c r="O3206">
        <v>49.606299212598401</v>
      </c>
      <c r="P3206">
        <v>8.8960342979635492</v>
      </c>
    </row>
    <row r="3207" spans="1:17" hidden="1" x14ac:dyDescent="0.3">
      <c r="A3207" t="s">
        <v>6629</v>
      </c>
      <c r="B3207" t="s">
        <v>6630</v>
      </c>
      <c r="C3207" t="str">
        <f>IFERROR(VLOOKUP(Table1[[#This Row],[Ticker]],[1]!Table2[[Symbol]:[Industry]],2,FALSE),"-")</f>
        <v>-</v>
      </c>
      <c r="D3207" t="s">
        <v>357</v>
      </c>
      <c r="E3207">
        <v>71.690116799999998</v>
      </c>
      <c r="F3207">
        <v>90.39</v>
      </c>
      <c r="G3207">
        <v>48.3941087463363</v>
      </c>
      <c r="H3207">
        <v>0.40814913109948198</v>
      </c>
      <c r="I3207">
        <v>-10.4307734227515</v>
      </c>
      <c r="J3207">
        <v>0.47750505434046298</v>
      </c>
      <c r="K3207">
        <v>90.721516611101606</v>
      </c>
      <c r="L3207">
        <v>85.272981073923901</v>
      </c>
      <c r="M3207">
        <v>51.983087976616503</v>
      </c>
      <c r="N3207">
        <v>1.4221322972436099</v>
      </c>
      <c r="O3207">
        <v>28.653612125235</v>
      </c>
      <c r="P3207">
        <v>85.567645247382401</v>
      </c>
      <c r="Q3207">
        <v>8.7742542857115996E-2</v>
      </c>
    </row>
    <row r="3208" spans="1:17" hidden="1" x14ac:dyDescent="0.3">
      <c r="A3208" t="s">
        <v>6631</v>
      </c>
      <c r="B3208" t="s">
        <v>6632</v>
      </c>
      <c r="C3208" t="str">
        <f>IFERROR(VLOOKUP(Table1[[#This Row],[Ticker]],[1]!Table2[[Symbol]:[Industry]],2,FALSE),"-")</f>
        <v>-</v>
      </c>
      <c r="D3208" t="s">
        <v>6633</v>
      </c>
      <c r="E3208">
        <v>71.430000000000007</v>
      </c>
      <c r="F3208">
        <v>119.05</v>
      </c>
      <c r="G3208">
        <v>160.29994266153599</v>
      </c>
      <c r="H3208">
        <v>9.1927812400364406</v>
      </c>
      <c r="I3208">
        <v>85.522562353420696</v>
      </c>
      <c r="J3208">
        <v>22.690204304775499</v>
      </c>
      <c r="K3208">
        <v>95.284144071835897</v>
      </c>
      <c r="L3208">
        <v>78.642757088299007</v>
      </c>
      <c r="M3208">
        <v>89.150109593676802</v>
      </c>
      <c r="N3208">
        <v>1.4329627908984399</v>
      </c>
      <c r="O3208">
        <v>6.42587148257034</v>
      </c>
      <c r="P3208">
        <v>234.41011235955</v>
      </c>
      <c r="Q3208">
        <v>0.14560227256210001</v>
      </c>
    </row>
    <row r="3209" spans="1:17" hidden="1" x14ac:dyDescent="0.3">
      <c r="A3209" t="s">
        <v>6634</v>
      </c>
      <c r="B3209" t="s">
        <v>6635</v>
      </c>
      <c r="C3209" t="str">
        <f>IFERROR(VLOOKUP(Table1[[#This Row],[Ticker]],[1]!Table2[[Symbol]:[Industry]],2,FALSE),"-")</f>
        <v>-</v>
      </c>
      <c r="D3209" t="s">
        <v>276</v>
      </c>
      <c r="E3209">
        <v>71.425383525000001</v>
      </c>
      <c r="F3209">
        <v>141.65</v>
      </c>
      <c r="G3209">
        <v>-19.5313811491657</v>
      </c>
      <c r="H3209">
        <v>4.3450127505717804</v>
      </c>
      <c r="I3209">
        <v>3.5761395159165299</v>
      </c>
      <c r="J3209">
        <v>0.66564315737217905</v>
      </c>
      <c r="K3209">
        <v>137.223728477609</v>
      </c>
      <c r="L3209">
        <v>130.067201785359</v>
      </c>
      <c r="M3209">
        <v>65.096967803706306</v>
      </c>
      <c r="N3209">
        <v>1.4485661476909</v>
      </c>
      <c r="O3209">
        <v>30.533003882809702</v>
      </c>
      <c r="P3209">
        <v>47.398543184183097</v>
      </c>
      <c r="Q3209">
        <v>7.1988432727442001E-2</v>
      </c>
    </row>
    <row r="3210" spans="1:17" hidden="1" x14ac:dyDescent="0.3">
      <c r="A3210" t="s">
        <v>6636</v>
      </c>
      <c r="B3210" t="s">
        <v>6637</v>
      </c>
      <c r="C3210" t="str">
        <f>IFERROR(VLOOKUP(Table1[[#This Row],[Ticker]],[1]!Table2[[Symbol]:[Industry]],2,FALSE),"-")</f>
        <v>-</v>
      </c>
      <c r="D3210" t="s">
        <v>1210</v>
      </c>
      <c r="E3210">
        <v>71.295000000000002</v>
      </c>
      <c r="F3210">
        <v>13.58</v>
      </c>
      <c r="G3210">
        <v>-44.924845166279297</v>
      </c>
      <c r="H3210">
        <v>2.7186800049195301</v>
      </c>
      <c r="I3210">
        <v>-20.642114338039299</v>
      </c>
      <c r="J3210">
        <v>-3.1083091314737099</v>
      </c>
      <c r="K3210">
        <v>13.2558462304203</v>
      </c>
      <c r="L3210">
        <v>13.6222544359905</v>
      </c>
      <c r="M3210">
        <v>63.857438855031198</v>
      </c>
      <c r="N3210">
        <v>0.91823868154681298</v>
      </c>
      <c r="O3210">
        <v>37.702503681885098</v>
      </c>
      <c r="P3210">
        <v>33.137254901960802</v>
      </c>
      <c r="Q3210">
        <v>-2.6852842445543999E-2</v>
      </c>
    </row>
    <row r="3211" spans="1:17" hidden="1" x14ac:dyDescent="0.3">
      <c r="A3211" t="s">
        <v>6638</v>
      </c>
      <c r="B3211" t="s">
        <v>6639</v>
      </c>
      <c r="C3211" t="str">
        <f>IFERROR(VLOOKUP(Table1[[#This Row],[Ticker]],[1]!Table2[[Symbol]:[Industry]],2,FALSE),"-")</f>
        <v>-</v>
      </c>
      <c r="D3211" t="s">
        <v>144</v>
      </c>
      <c r="E3211">
        <v>71.070120000000003</v>
      </c>
      <c r="F3211">
        <v>328.8</v>
      </c>
      <c r="G3211">
        <v>54.359859311122896</v>
      </c>
      <c r="H3211">
        <v>-7.7027326758794601</v>
      </c>
      <c r="I3211">
        <v>-24.203347992993798</v>
      </c>
      <c r="J3211">
        <v>-9.3008283288975395</v>
      </c>
      <c r="K3211">
        <v>349.391043158478</v>
      </c>
      <c r="L3211">
        <v>300.15146886864801</v>
      </c>
      <c r="M3211">
        <v>32.9010525203458</v>
      </c>
      <c r="N3211">
        <v>0.63924933590689303</v>
      </c>
      <c r="O3211">
        <v>33.029197080291901</v>
      </c>
      <c r="P3211">
        <v>105.115408608858</v>
      </c>
      <c r="Q3211">
        <v>0.126688462808804</v>
      </c>
    </row>
    <row r="3212" spans="1:17" hidden="1" x14ac:dyDescent="0.3">
      <c r="A3212" t="s">
        <v>6640</v>
      </c>
      <c r="B3212" t="s">
        <v>6641</v>
      </c>
      <c r="C3212" t="str">
        <f>IFERROR(VLOOKUP(Table1[[#This Row],[Ticker]],[1]!Table2[[Symbol]:[Industry]],2,FALSE),"-")</f>
        <v>-</v>
      </c>
      <c r="E3212">
        <v>70.91714356</v>
      </c>
      <c r="F3212">
        <v>16.149999999999999</v>
      </c>
      <c r="G3212">
        <v>0.91543531281313695</v>
      </c>
      <c r="H3212">
        <v>-23.576161309994799</v>
      </c>
      <c r="I3212">
        <v>-19.553671849188898</v>
      </c>
      <c r="J3212">
        <v>-16.968830564927401</v>
      </c>
      <c r="K3212">
        <v>22.764646074702402</v>
      </c>
      <c r="L3212">
        <v>21.492395680284901</v>
      </c>
      <c r="M3212">
        <v>26.240583075209901</v>
      </c>
      <c r="N3212">
        <v>0.52221752988941805</v>
      </c>
      <c r="O3212">
        <v>134.674922600619</v>
      </c>
      <c r="P3212">
        <v>84.360730593607201</v>
      </c>
      <c r="Q3212">
        <v>7.1106975819062002E-2</v>
      </c>
    </row>
    <row r="3213" spans="1:17" hidden="1" x14ac:dyDescent="0.3">
      <c r="A3213" t="s">
        <v>6642</v>
      </c>
      <c r="B3213" t="s">
        <v>6643</v>
      </c>
      <c r="C3213" t="str">
        <f>IFERROR(VLOOKUP(Table1[[#This Row],[Ticker]],[1]!Table2[[Symbol]:[Industry]],2,FALSE),"-")</f>
        <v>-</v>
      </c>
      <c r="D3213" t="s">
        <v>627</v>
      </c>
      <c r="E3213">
        <v>70.856329000000002</v>
      </c>
      <c r="F3213">
        <v>166.15</v>
      </c>
      <c r="G3213">
        <v>-43.053604110380697</v>
      </c>
      <c r="H3213">
        <v>-1.4190818666053799</v>
      </c>
      <c r="I3213">
        <v>-12.263295558812599</v>
      </c>
      <c r="J3213">
        <v>-3.4535979502703298</v>
      </c>
      <c r="K3213">
        <v>165.079157474818</v>
      </c>
      <c r="L3213">
        <v>162.389681387552</v>
      </c>
      <c r="M3213">
        <v>43.434350992809101</v>
      </c>
      <c r="N3213">
        <v>0.69553075875871195</v>
      </c>
      <c r="O3213">
        <v>20.373156786036699</v>
      </c>
      <c r="P3213">
        <v>20.311368573497401</v>
      </c>
      <c r="Q3213">
        <v>-5.2851544295513003E-2</v>
      </c>
    </row>
    <row r="3214" spans="1:17" hidden="1" x14ac:dyDescent="0.3">
      <c r="A3214" t="s">
        <v>6644</v>
      </c>
      <c r="B3214" t="s">
        <v>6645</v>
      </c>
      <c r="C3214" t="str">
        <f>IFERROR(VLOOKUP(Table1[[#This Row],[Ticker]],[1]!Table2[[Symbol]:[Industry]],2,FALSE),"-")</f>
        <v>-</v>
      </c>
      <c r="D3214" t="s">
        <v>741</v>
      </c>
      <c r="E3214">
        <v>70.753706170000001</v>
      </c>
      <c r="F3214">
        <v>24.29</v>
      </c>
      <c r="G3214">
        <v>-9.2201398527217098</v>
      </c>
      <c r="H3214">
        <v>-0.210805117266533</v>
      </c>
      <c r="I3214">
        <v>1.8860704416171701</v>
      </c>
      <c r="J3214">
        <v>0.687585296678766</v>
      </c>
      <c r="K3214">
        <v>23.613050018599399</v>
      </c>
      <c r="L3214">
        <v>22.227380353958001</v>
      </c>
      <c r="M3214">
        <v>67.469215611950702</v>
      </c>
      <c r="N3214">
        <v>0.60563980785106597</v>
      </c>
      <c r="O3214">
        <v>2.7171675586661101</v>
      </c>
      <c r="P3214">
        <v>27.842105263157801</v>
      </c>
    </row>
    <row r="3215" spans="1:17" hidden="1" x14ac:dyDescent="0.3">
      <c r="A3215" t="s">
        <v>6646</v>
      </c>
      <c r="B3215" t="s">
        <v>6647</v>
      </c>
      <c r="C3215" t="str">
        <f>IFERROR(VLOOKUP(Table1[[#This Row],[Ticker]],[1]!Table2[[Symbol]:[Industry]],2,FALSE),"-")</f>
        <v>-</v>
      </c>
      <c r="D3215" t="s">
        <v>357</v>
      </c>
      <c r="E3215">
        <v>70.643500000000003</v>
      </c>
      <c r="F3215">
        <v>2077.75</v>
      </c>
      <c r="G3215">
        <v>117.202856556672</v>
      </c>
      <c r="H3215">
        <v>10.8600828167997</v>
      </c>
      <c r="I3215">
        <v>61.208811402920801</v>
      </c>
      <c r="J3215">
        <v>8.8295696564050701</v>
      </c>
      <c r="K3215">
        <v>1819.44064604813</v>
      </c>
      <c r="L3215">
        <v>1293.89738947258</v>
      </c>
      <c r="M3215">
        <v>57.194663611549103</v>
      </c>
      <c r="N3215">
        <v>1.0576367382891101</v>
      </c>
      <c r="O3215">
        <v>17.961737456382998</v>
      </c>
      <c r="P3215">
        <v>196.73664667237901</v>
      </c>
      <c r="Q3215">
        <v>0.13913825809279001</v>
      </c>
    </row>
    <row r="3216" spans="1:17" hidden="1" x14ac:dyDescent="0.3">
      <c r="A3216" t="s">
        <v>6648</v>
      </c>
      <c r="B3216" t="s">
        <v>6649</v>
      </c>
      <c r="C3216" t="str">
        <f>IFERROR(VLOOKUP(Table1[[#This Row],[Ticker]],[1]!Table2[[Symbol]:[Industry]],2,FALSE),"-")</f>
        <v>-</v>
      </c>
      <c r="D3216" t="s">
        <v>276</v>
      </c>
      <c r="E3216">
        <v>70.624008000000003</v>
      </c>
      <c r="F3216">
        <v>97.5</v>
      </c>
      <c r="G3216">
        <v>82.584034477372597</v>
      </c>
      <c r="H3216">
        <v>6.2049476245081499</v>
      </c>
      <c r="I3216">
        <v>61.146877601360501</v>
      </c>
      <c r="J3216">
        <v>-3.11276182164069</v>
      </c>
      <c r="K3216">
        <v>85.214751951407706</v>
      </c>
      <c r="L3216">
        <v>65.2195416835592</v>
      </c>
      <c r="M3216">
        <v>47.133362006760599</v>
      </c>
      <c r="N3216">
        <v>0.24447816557072999</v>
      </c>
      <c r="O3216">
        <v>6.6153846153846203</v>
      </c>
      <c r="P3216">
        <v>143.75</v>
      </c>
    </row>
    <row r="3217" spans="1:17" hidden="1" x14ac:dyDescent="0.3">
      <c r="A3217" t="s">
        <v>6650</v>
      </c>
      <c r="B3217" t="s">
        <v>6651</v>
      </c>
      <c r="C3217" t="str">
        <f>IFERROR(VLOOKUP(Table1[[#This Row],[Ticker]],[1]!Table2[[Symbol]:[Industry]],2,FALSE),"-")</f>
        <v>-</v>
      </c>
      <c r="D3217" t="s">
        <v>405</v>
      </c>
      <c r="E3217">
        <v>70.537896000000003</v>
      </c>
      <c r="F3217">
        <v>121.55</v>
      </c>
      <c r="G3217">
        <v>145.87052487133101</v>
      </c>
      <c r="H3217">
        <v>-9.4452011657622599</v>
      </c>
      <c r="I3217">
        <v>32.521482200830398</v>
      </c>
      <c r="J3217">
        <v>0.21918320126642499</v>
      </c>
      <c r="K3217">
        <v>116.480239483701</v>
      </c>
      <c r="L3217">
        <v>93.060632041631706</v>
      </c>
      <c r="M3217">
        <v>52.621944665203401</v>
      </c>
      <c r="N3217">
        <v>1.8299503755484401</v>
      </c>
      <c r="O3217">
        <v>14.3973673385438</v>
      </c>
      <c r="P3217">
        <v>182.608695652173</v>
      </c>
      <c r="Q3217">
        <v>8.9482258343391005E-2</v>
      </c>
    </row>
    <row r="3218" spans="1:17" hidden="1" x14ac:dyDescent="0.3">
      <c r="A3218" t="s">
        <v>6652</v>
      </c>
      <c r="B3218" t="s">
        <v>6653</v>
      </c>
      <c r="C3218" t="str">
        <f>IFERROR(VLOOKUP(Table1[[#This Row],[Ticker]],[1]!Table2[[Symbol]:[Industry]],2,FALSE),"-")</f>
        <v>-</v>
      </c>
      <c r="D3218" t="s">
        <v>72</v>
      </c>
      <c r="E3218">
        <v>70.510326120000002</v>
      </c>
      <c r="F3218">
        <v>70.33</v>
      </c>
      <c r="G3218">
        <v>-4.7451697282904002</v>
      </c>
      <c r="H3218">
        <v>0.99844596408167496</v>
      </c>
      <c r="I3218">
        <v>-26.665786728175</v>
      </c>
      <c r="J3218">
        <v>7.90804474403095</v>
      </c>
      <c r="K3218">
        <v>66.139311031607207</v>
      </c>
      <c r="L3218">
        <v>66.368526834510504</v>
      </c>
      <c r="M3218">
        <v>84.093953078023603</v>
      </c>
      <c r="N3218">
        <v>0.50310311092496296</v>
      </c>
      <c r="O3218">
        <v>27.9681501492961</v>
      </c>
      <c r="P3218">
        <v>59.587020648967503</v>
      </c>
      <c r="Q3218">
        <v>1.4861835762467E-2</v>
      </c>
    </row>
    <row r="3219" spans="1:17" hidden="1" x14ac:dyDescent="0.3">
      <c r="A3219" t="s">
        <v>6654</v>
      </c>
      <c r="B3219" t="s">
        <v>6655</v>
      </c>
      <c r="C3219" t="str">
        <f>IFERROR(VLOOKUP(Table1[[#This Row],[Ticker]],[1]!Table2[[Symbol]:[Industry]],2,FALSE),"-")</f>
        <v>-</v>
      </c>
      <c r="D3219" t="s">
        <v>127</v>
      </c>
      <c r="E3219">
        <v>70.485900000000001</v>
      </c>
      <c r="F3219">
        <v>2.82</v>
      </c>
      <c r="G3219">
        <v>303.78024284915301</v>
      </c>
      <c r="H3219">
        <v>40.877579475149098</v>
      </c>
      <c r="I3219">
        <v>132.257126048565</v>
      </c>
      <c r="J3219">
        <v>8.6556809640338805</v>
      </c>
      <c r="K3219">
        <v>1.99309421608922</v>
      </c>
      <c r="L3219">
        <v>1.3935494325704401</v>
      </c>
      <c r="M3219">
        <v>99.955198726424001</v>
      </c>
      <c r="N3219">
        <v>0.78201454856070096</v>
      </c>
      <c r="O3219">
        <v>0</v>
      </c>
      <c r="P3219">
        <v>370</v>
      </c>
      <c r="Q3219">
        <v>3.3528132054219999E-2</v>
      </c>
    </row>
    <row r="3220" spans="1:17" hidden="1" x14ac:dyDescent="0.3">
      <c r="A3220" t="s">
        <v>6656</v>
      </c>
      <c r="B3220" t="s">
        <v>6657</v>
      </c>
      <c r="C3220" t="str">
        <f>IFERROR(VLOOKUP(Table1[[#This Row],[Ticker]],[1]!Table2[[Symbol]:[Industry]],2,FALSE),"-")</f>
        <v>-</v>
      </c>
      <c r="D3220" t="s">
        <v>276</v>
      </c>
      <c r="E3220">
        <v>70.457192063999997</v>
      </c>
      <c r="F3220">
        <v>4.32</v>
      </c>
      <c r="G3220">
        <v>34.328028396938997</v>
      </c>
      <c r="H3220">
        <v>1.0479068983454101</v>
      </c>
      <c r="I3220">
        <v>-5.2295919390741101</v>
      </c>
      <c r="J3220">
        <v>3.73574681258222</v>
      </c>
      <c r="K3220">
        <v>4.3218017767149703</v>
      </c>
      <c r="L3220">
        <v>3.9524483867714899</v>
      </c>
      <c r="M3220">
        <v>41.923459630450999</v>
      </c>
      <c r="N3220">
        <v>1.2970676266012899</v>
      </c>
      <c r="O3220">
        <v>22.453703703703699</v>
      </c>
      <c r="P3220">
        <v>65.517241379310306</v>
      </c>
      <c r="Q3220">
        <v>4.4565130484296001E-2</v>
      </c>
    </row>
    <row r="3221" spans="1:17" hidden="1" x14ac:dyDescent="0.3">
      <c r="A3221" t="s">
        <v>6658</v>
      </c>
      <c r="B3221" t="s">
        <v>6659</v>
      </c>
      <c r="C3221" t="str">
        <f>IFERROR(VLOOKUP(Table1[[#This Row],[Ticker]],[1]!Table2[[Symbol]:[Industry]],2,FALSE),"-")</f>
        <v>-</v>
      </c>
      <c r="E3221">
        <v>70.131873900000002</v>
      </c>
      <c r="F3221">
        <v>35.11</v>
      </c>
      <c r="G3221">
        <v>30.989134874559301</v>
      </c>
      <c r="H3221">
        <v>-13.0993003964844</v>
      </c>
      <c r="I3221">
        <v>11.853101256837601</v>
      </c>
      <c r="J3221">
        <v>8.5214471351313392</v>
      </c>
      <c r="K3221">
        <v>33.970135519288597</v>
      </c>
      <c r="L3221">
        <v>31.536641592887001</v>
      </c>
      <c r="M3221">
        <v>62.919150663948002</v>
      </c>
      <c r="N3221">
        <v>2.1540728980986299</v>
      </c>
      <c r="O3221">
        <v>11.620620905724801</v>
      </c>
      <c r="P3221">
        <v>91.857923497267706</v>
      </c>
      <c r="Q3221">
        <v>6.4911740430150994E-2</v>
      </c>
    </row>
    <row r="3222" spans="1:17" hidden="1" x14ac:dyDescent="0.3">
      <c r="A3222" t="s">
        <v>6660</v>
      </c>
      <c r="B3222" t="s">
        <v>6661</v>
      </c>
      <c r="C3222" t="str">
        <f>IFERROR(VLOOKUP(Table1[[#This Row],[Ticker]],[1]!Table2[[Symbol]:[Industry]],2,FALSE),"-")</f>
        <v>-</v>
      </c>
      <c r="D3222" t="s">
        <v>127</v>
      </c>
      <c r="E3222">
        <v>70.071612674999997</v>
      </c>
      <c r="F3222">
        <v>6.87</v>
      </c>
      <c r="G3222">
        <v>23.282303288713901</v>
      </c>
      <c r="H3222">
        <v>-11.384910148018699</v>
      </c>
      <c r="I3222">
        <v>23.620251642825899</v>
      </c>
      <c r="J3222">
        <v>-8.8270475359264005</v>
      </c>
      <c r="K3222">
        <v>6.29047155911808</v>
      </c>
      <c r="L3222">
        <v>5.3695666215948901</v>
      </c>
      <c r="M3222">
        <v>47.398423488583902</v>
      </c>
      <c r="N3222">
        <v>0.55424403676552603</v>
      </c>
      <c r="O3222">
        <v>13.2459970887918</v>
      </c>
      <c r="P3222">
        <v>82.712765957446805</v>
      </c>
      <c r="Q3222">
        <v>6.5416531165396002E-2</v>
      </c>
    </row>
    <row r="3223" spans="1:17" hidden="1" x14ac:dyDescent="0.3">
      <c r="A3223" t="s">
        <v>6662</v>
      </c>
      <c r="B3223" t="s">
        <v>6663</v>
      </c>
      <c r="C3223" t="str">
        <f>IFERROR(VLOOKUP(Table1[[#This Row],[Ticker]],[1]!Table2[[Symbol]:[Industry]],2,FALSE),"-")</f>
        <v>-</v>
      </c>
      <c r="D3223" t="s">
        <v>257</v>
      </c>
      <c r="E3223">
        <v>70.010186575999995</v>
      </c>
      <c r="F3223">
        <v>65.56</v>
      </c>
      <c r="G3223">
        <v>23.326695460650601</v>
      </c>
      <c r="H3223">
        <v>24.3241016289371</v>
      </c>
      <c r="I3223">
        <v>12.441417988288</v>
      </c>
      <c r="J3223">
        <v>-7.0416282580417899</v>
      </c>
      <c r="K3223">
        <v>53.443491451218698</v>
      </c>
      <c r="L3223">
        <v>48.278982854331403</v>
      </c>
      <c r="M3223">
        <v>64.438755602664003</v>
      </c>
      <c r="N3223">
        <v>2.7261556013099302</v>
      </c>
      <c r="O3223">
        <v>9.8230628431970697</v>
      </c>
      <c r="P3223">
        <v>87.421383647798706</v>
      </c>
      <c r="Q3223">
        <v>-2.8227213178000001E-2</v>
      </c>
    </row>
    <row r="3224" spans="1:17" hidden="1" x14ac:dyDescent="0.3">
      <c r="A3224" t="s">
        <v>6664</v>
      </c>
      <c r="B3224" t="s">
        <v>6665</v>
      </c>
      <c r="C3224" t="str">
        <f>IFERROR(VLOOKUP(Table1[[#This Row],[Ticker]],[1]!Table2[[Symbol]:[Industry]],2,FALSE),"-")</f>
        <v>-</v>
      </c>
      <c r="D3224" t="s">
        <v>535</v>
      </c>
      <c r="E3224">
        <v>69.583017999999996</v>
      </c>
      <c r="F3224">
        <v>231.05</v>
      </c>
      <c r="G3224">
        <v>46.240842150653201</v>
      </c>
      <c r="H3224">
        <v>-3.39273879786619</v>
      </c>
      <c r="I3224">
        <v>-16.689431922449</v>
      </c>
      <c r="J3224">
        <v>2.9735090503444601</v>
      </c>
      <c r="K3224">
        <v>229.85972517386199</v>
      </c>
      <c r="L3224">
        <v>223.52766597634101</v>
      </c>
      <c r="M3224">
        <v>57.4645301428422</v>
      </c>
      <c r="N3224">
        <v>2.0574031917934699</v>
      </c>
      <c r="O3224">
        <v>17.701796148019898</v>
      </c>
      <c r="P3224">
        <v>105.651980418335</v>
      </c>
      <c r="Q3224">
        <v>0.15727612898011001</v>
      </c>
    </row>
    <row r="3225" spans="1:17" hidden="1" x14ac:dyDescent="0.3">
      <c r="A3225" t="s">
        <v>6666</v>
      </c>
      <c r="B3225" t="s">
        <v>6667</v>
      </c>
      <c r="C3225" t="str">
        <f>IFERROR(VLOOKUP(Table1[[#This Row],[Ticker]],[1]!Table2[[Symbol]:[Industry]],2,FALSE),"-")</f>
        <v>-</v>
      </c>
      <c r="D3225" t="s">
        <v>2943</v>
      </c>
      <c r="E3225">
        <v>69.465762600000005</v>
      </c>
      <c r="F3225">
        <v>3.46</v>
      </c>
      <c r="G3225">
        <v>175.45285279990901</v>
      </c>
      <c r="H3225">
        <v>11.052739774374301</v>
      </c>
      <c r="I3225">
        <v>80.335824129692497</v>
      </c>
      <c r="J3225">
        <v>-4.8428952157804801</v>
      </c>
      <c r="K3225">
        <v>2.1075123904440001</v>
      </c>
      <c r="L3225">
        <v>1.6699711233368399</v>
      </c>
      <c r="M3225">
        <v>60.205234475975999</v>
      </c>
      <c r="N3225">
        <v>2.1348964218081798</v>
      </c>
      <c r="O3225">
        <v>7.9479768786126996</v>
      </c>
      <c r="P3225">
        <v>221.86046511627899</v>
      </c>
      <c r="Q3225">
        <v>-5.6530551722063997E-2</v>
      </c>
    </row>
    <row r="3226" spans="1:17" hidden="1" x14ac:dyDescent="0.3">
      <c r="A3226" t="s">
        <v>6668</v>
      </c>
      <c r="B3226" t="s">
        <v>6669</v>
      </c>
      <c r="C3226" t="str">
        <f>IFERROR(VLOOKUP(Table1[[#This Row],[Ticker]],[1]!Table2[[Symbol]:[Industry]],2,FALSE),"-")</f>
        <v>-</v>
      </c>
      <c r="D3226" t="s">
        <v>535</v>
      </c>
      <c r="E3226">
        <v>69.356223999999997</v>
      </c>
      <c r="F3226">
        <v>64.400000000000006</v>
      </c>
      <c r="G3226">
        <v>-61.078230225709397</v>
      </c>
      <c r="H3226">
        <v>-15.651785770513101</v>
      </c>
      <c r="I3226">
        <v>-43.972584484491499</v>
      </c>
      <c r="J3226">
        <v>-3.2523966229296302</v>
      </c>
      <c r="M3226">
        <v>32.592849461842903</v>
      </c>
      <c r="O3226">
        <v>52.173913043478201</v>
      </c>
      <c r="P3226">
        <v>2.5477707006369599</v>
      </c>
    </row>
    <row r="3227" spans="1:17" hidden="1" x14ac:dyDescent="0.3">
      <c r="A3227" t="s">
        <v>6670</v>
      </c>
      <c r="B3227" t="s">
        <v>6671</v>
      </c>
      <c r="C3227" t="str">
        <f>IFERROR(VLOOKUP(Table1[[#This Row],[Ticker]],[1]!Table2[[Symbol]:[Industry]],2,FALSE),"-")</f>
        <v>-</v>
      </c>
      <c r="D3227" t="s">
        <v>573</v>
      </c>
      <c r="E3227">
        <v>69.011698600000003</v>
      </c>
      <c r="F3227">
        <v>9.74</v>
      </c>
      <c r="G3227">
        <v>-15.3427072278601</v>
      </c>
      <c r="H3227">
        <v>-8.7826546987824994</v>
      </c>
      <c r="I3227">
        <v>-20.374713924983801</v>
      </c>
      <c r="J3227">
        <v>-5.8678638624570203</v>
      </c>
      <c r="K3227">
        <v>10.204755009543501</v>
      </c>
      <c r="L3227">
        <v>10.705881477646599</v>
      </c>
      <c r="M3227">
        <v>53.147253140965198</v>
      </c>
      <c r="N3227">
        <v>2.11717406609751</v>
      </c>
      <c r="O3227">
        <v>46.406570841889099</v>
      </c>
      <c r="P3227">
        <v>20.8436724565756</v>
      </c>
      <c r="Q3227">
        <v>5.9238541405387E-2</v>
      </c>
    </row>
    <row r="3228" spans="1:17" hidden="1" x14ac:dyDescent="0.3">
      <c r="A3228" t="s">
        <v>6672</v>
      </c>
      <c r="B3228" t="s">
        <v>6673</v>
      </c>
      <c r="C3228" t="str">
        <f>IFERROR(VLOOKUP(Table1[[#This Row],[Ticker]],[1]!Table2[[Symbol]:[Industry]],2,FALSE),"-")</f>
        <v>-</v>
      </c>
      <c r="D3228" t="s">
        <v>21</v>
      </c>
      <c r="E3228">
        <v>69.010803679999995</v>
      </c>
      <c r="F3228">
        <v>4.16</v>
      </c>
      <c r="G3228">
        <v>68.029327098237701</v>
      </c>
      <c r="H3228">
        <v>6.6855952339187299</v>
      </c>
      <c r="I3228">
        <v>-6.29359858911568</v>
      </c>
      <c r="K3228">
        <v>4.1995243250069496</v>
      </c>
      <c r="L3228">
        <v>3.7002534668298801</v>
      </c>
      <c r="M3228">
        <v>48.649374337357401</v>
      </c>
      <c r="N3228">
        <v>0.86017690288783599</v>
      </c>
      <c r="O3228">
        <v>73.076923076922995</v>
      </c>
      <c r="P3228">
        <v>131.111111111111</v>
      </c>
      <c r="Q3228">
        <v>-1.3365991396063001E-2</v>
      </c>
    </row>
    <row r="3229" spans="1:17" hidden="1" x14ac:dyDescent="0.3">
      <c r="A3229" t="s">
        <v>6674</v>
      </c>
      <c r="B3229" t="s">
        <v>6675</v>
      </c>
      <c r="C3229" t="str">
        <f>IFERROR(VLOOKUP(Table1[[#This Row],[Ticker]],[1]!Table2[[Symbol]:[Industry]],2,FALSE),"-")</f>
        <v>-</v>
      </c>
      <c r="D3229" t="s">
        <v>405</v>
      </c>
      <c r="E3229">
        <v>68.905945122000006</v>
      </c>
      <c r="F3229">
        <v>0.98</v>
      </c>
      <c r="G3229">
        <v>186.063121261064</v>
      </c>
      <c r="H3229">
        <v>10.5210690277403</v>
      </c>
      <c r="I3229">
        <v>-1.5966288921459899</v>
      </c>
      <c r="J3229">
        <v>-9.5625115328459298</v>
      </c>
      <c r="K3229">
        <v>0.94809559515586095</v>
      </c>
      <c r="L3229">
        <v>0.80142141672103395</v>
      </c>
      <c r="M3229">
        <v>48.209030154417299</v>
      </c>
      <c r="N3229">
        <v>1.27606257741892</v>
      </c>
      <c r="O3229">
        <v>14.285714285714301</v>
      </c>
      <c r="P3229">
        <v>216.129032258064</v>
      </c>
      <c r="Q3229">
        <v>0.11775354752268199</v>
      </c>
    </row>
    <row r="3230" spans="1:17" hidden="1" x14ac:dyDescent="0.3">
      <c r="A3230" t="s">
        <v>6676</v>
      </c>
      <c r="B3230" t="s">
        <v>6677</v>
      </c>
      <c r="C3230" t="str">
        <f>IFERROR(VLOOKUP(Table1[[#This Row],[Ticker]],[1]!Table2[[Symbol]:[Industry]],2,FALSE),"-")</f>
        <v>-</v>
      </c>
      <c r="D3230" t="s">
        <v>6678</v>
      </c>
      <c r="E3230">
        <v>68.886752549999997</v>
      </c>
      <c r="F3230">
        <v>478.45</v>
      </c>
      <c r="G3230">
        <v>10.242006891562699</v>
      </c>
      <c r="H3230">
        <v>33.254534922094898</v>
      </c>
      <c r="I3230">
        <v>-43.357413931953403</v>
      </c>
      <c r="J3230">
        <v>10.3461474144253</v>
      </c>
      <c r="K3230">
        <v>386.49465304491702</v>
      </c>
      <c r="L3230">
        <v>395.75325490890998</v>
      </c>
      <c r="M3230">
        <v>75.213172708752495</v>
      </c>
      <c r="N3230">
        <v>1.8311486962649699</v>
      </c>
      <c r="O3230">
        <v>46.295328665482202</v>
      </c>
      <c r="P3230">
        <v>79.800826756858299</v>
      </c>
      <c r="Q3230">
        <v>3.0765063701806001E-2</v>
      </c>
    </row>
    <row r="3231" spans="1:17" hidden="1" x14ac:dyDescent="0.3">
      <c r="A3231" t="s">
        <v>6679</v>
      </c>
      <c r="B3231" t="s">
        <v>6680</v>
      </c>
      <c r="C3231" t="str">
        <f>IFERROR(VLOOKUP(Table1[[#This Row],[Ticker]],[1]!Table2[[Symbol]:[Industry]],2,FALSE),"-")</f>
        <v>-</v>
      </c>
      <c r="D3231" t="s">
        <v>138</v>
      </c>
      <c r="E3231">
        <v>68.855710139999999</v>
      </c>
      <c r="F3231">
        <v>52.15</v>
      </c>
      <c r="G3231">
        <v>35.489644558555199</v>
      </c>
      <c r="H3231">
        <v>14.553848055830599</v>
      </c>
      <c r="I3231">
        <v>60.873068077550897</v>
      </c>
      <c r="J3231">
        <v>2.2158342632579</v>
      </c>
      <c r="K3231">
        <v>41.028689357744099</v>
      </c>
      <c r="L3231">
        <v>34.916958255785303</v>
      </c>
      <c r="M3231">
        <v>67.174845000884403</v>
      </c>
      <c r="N3231">
        <v>0.55081967213114702</v>
      </c>
      <c r="O3231">
        <v>5.46500479386384</v>
      </c>
      <c r="P3231">
        <v>116.390041493775</v>
      </c>
    </row>
    <row r="3232" spans="1:17" hidden="1" x14ac:dyDescent="0.3">
      <c r="A3232" t="s">
        <v>6681</v>
      </c>
      <c r="B3232" t="s">
        <v>6682</v>
      </c>
      <c r="C3232" t="str">
        <f>IFERROR(VLOOKUP(Table1[[#This Row],[Ticker]],[1]!Table2[[Symbol]:[Industry]],2,FALSE),"-")</f>
        <v>-</v>
      </c>
      <c r="D3232" t="s">
        <v>257</v>
      </c>
      <c r="E3232">
        <v>68.475281249999995</v>
      </c>
      <c r="F3232">
        <v>224.05</v>
      </c>
      <c r="G3232">
        <v>-2.1834909056760901</v>
      </c>
      <c r="H3232">
        <v>20.525760402313001</v>
      </c>
      <c r="I3232">
        <v>13.6932112846359</v>
      </c>
      <c r="J3232">
        <v>11.030132905310801</v>
      </c>
      <c r="K3232">
        <v>180.024381085622</v>
      </c>
      <c r="L3232">
        <v>164.91918830648601</v>
      </c>
      <c r="M3232">
        <v>77.307857678332098</v>
      </c>
      <c r="N3232">
        <v>1.95278373116502</v>
      </c>
      <c r="O3232">
        <v>12.452577549654</v>
      </c>
      <c r="P3232">
        <v>77.395091053048304</v>
      </c>
      <c r="Q3232">
        <v>0.108540076187896</v>
      </c>
    </row>
    <row r="3233" spans="1:17" hidden="1" x14ac:dyDescent="0.3">
      <c r="A3233" t="s">
        <v>6683</v>
      </c>
      <c r="B3233" t="s">
        <v>6684</v>
      </c>
      <c r="C3233" t="str">
        <f>IFERROR(VLOOKUP(Table1[[#This Row],[Ticker]],[1]!Table2[[Symbol]:[Industry]],2,FALSE),"-")</f>
        <v>-</v>
      </c>
      <c r="D3233" t="s">
        <v>5421</v>
      </c>
      <c r="E3233">
        <v>68.455039619999994</v>
      </c>
      <c r="F3233">
        <v>139.69999999999999</v>
      </c>
      <c r="G3233">
        <v>-16.248084697505401</v>
      </c>
      <c r="H3233">
        <v>-10.9652808205913</v>
      </c>
      <c r="I3233">
        <v>0.85756104371250397</v>
      </c>
      <c r="J3233">
        <v>3.9280545048899098</v>
      </c>
      <c r="K3233">
        <v>142.76888508279799</v>
      </c>
      <c r="M3233">
        <v>42.360572319742701</v>
      </c>
      <c r="N3233">
        <v>0.58482714468629904</v>
      </c>
      <c r="O3233">
        <v>16.678596993557601</v>
      </c>
      <c r="P3233">
        <v>34.9367333140152</v>
      </c>
    </row>
    <row r="3234" spans="1:17" hidden="1" x14ac:dyDescent="0.3">
      <c r="A3234" t="s">
        <v>6685</v>
      </c>
      <c r="B3234" t="s">
        <v>6686</v>
      </c>
      <c r="C3234" t="str">
        <f>IFERROR(VLOOKUP(Table1[[#This Row],[Ticker]],[1]!Table2[[Symbol]:[Industry]],2,FALSE),"-")</f>
        <v>-</v>
      </c>
      <c r="D3234" t="s">
        <v>204</v>
      </c>
      <c r="E3234">
        <v>68.334642639999998</v>
      </c>
      <c r="F3234">
        <v>47.08</v>
      </c>
      <c r="G3234">
        <v>55.434483014031997</v>
      </c>
      <c r="H3234">
        <v>13.206561829512101</v>
      </c>
      <c r="I3234">
        <v>24.099414511320902</v>
      </c>
      <c r="J3234">
        <v>-3.0278828443415399E-2</v>
      </c>
      <c r="K3234">
        <v>44.1562927214189</v>
      </c>
      <c r="L3234">
        <v>36.214383821192399</v>
      </c>
      <c r="M3234">
        <v>46.466399684755103</v>
      </c>
      <c r="N3234">
        <v>0.57172390711809995</v>
      </c>
      <c r="O3234">
        <v>16.397621070518198</v>
      </c>
      <c r="P3234">
        <v>150.825785828449</v>
      </c>
      <c r="Q3234">
        <v>0.134394737373975</v>
      </c>
    </row>
    <row r="3235" spans="1:17" hidden="1" x14ac:dyDescent="0.3">
      <c r="A3235" t="s">
        <v>6687</v>
      </c>
      <c r="B3235" t="s">
        <v>6688</v>
      </c>
      <c r="C3235" t="str">
        <f>IFERROR(VLOOKUP(Table1[[#This Row],[Ticker]],[1]!Table2[[Symbol]:[Industry]],2,FALSE),"-")</f>
        <v>-</v>
      </c>
      <c r="D3235" t="s">
        <v>1401</v>
      </c>
      <c r="E3235">
        <v>68.324343819999996</v>
      </c>
      <c r="F3235">
        <v>33.700000000000003</v>
      </c>
      <c r="G3235">
        <v>-34.598488900683002</v>
      </c>
      <c r="H3235">
        <v>6.8906766968331503</v>
      </c>
      <c r="I3235">
        <v>3.24663129594179</v>
      </c>
      <c r="J3235">
        <v>-2.0414745809826602</v>
      </c>
      <c r="K3235">
        <v>33.203023697910197</v>
      </c>
      <c r="L3235">
        <v>31.009770362350501</v>
      </c>
      <c r="M3235">
        <v>35.263898481324702</v>
      </c>
      <c r="N3235">
        <v>0.342612419700214</v>
      </c>
      <c r="O3235">
        <v>39.169139465875297</v>
      </c>
      <c r="P3235">
        <v>40.1247401247401</v>
      </c>
    </row>
    <row r="3236" spans="1:17" hidden="1" x14ac:dyDescent="0.3">
      <c r="A3236" t="s">
        <v>6689</v>
      </c>
      <c r="B3236" t="s">
        <v>6690</v>
      </c>
      <c r="C3236" t="str">
        <f>IFERROR(VLOOKUP(Table1[[#This Row],[Ticker]],[1]!Table2[[Symbol]:[Industry]],2,FALSE),"-")</f>
        <v>-</v>
      </c>
      <c r="D3236" t="s">
        <v>72</v>
      </c>
      <c r="E3236">
        <v>68.319638400000002</v>
      </c>
      <c r="F3236">
        <v>21.5</v>
      </c>
      <c r="G3236">
        <v>-53.280196711286003</v>
      </c>
      <c r="H3236">
        <v>-7.6926221390861</v>
      </c>
      <c r="I3236">
        <v>-21.8585703405281</v>
      </c>
      <c r="J3236">
        <v>-6.2893367994579004</v>
      </c>
      <c r="K3236">
        <v>22.343176737959201</v>
      </c>
      <c r="L3236">
        <v>22.851433843639398</v>
      </c>
      <c r="M3236">
        <v>30.392660166974199</v>
      </c>
      <c r="N3236">
        <v>0.84048426748205496</v>
      </c>
      <c r="O3236">
        <v>51.6279069767442</v>
      </c>
      <c r="P3236">
        <v>22.1590909090908</v>
      </c>
      <c r="Q3236">
        <v>6.7364228914133004E-2</v>
      </c>
    </row>
    <row r="3237" spans="1:17" hidden="1" x14ac:dyDescent="0.3">
      <c r="A3237" t="s">
        <v>6691</v>
      </c>
      <c r="B3237" t="s">
        <v>6692</v>
      </c>
      <c r="C3237" t="str">
        <f>IFERROR(VLOOKUP(Table1[[#This Row],[Ticker]],[1]!Table2[[Symbol]:[Industry]],2,FALSE),"-")</f>
        <v>-</v>
      </c>
      <c r="D3237" t="s">
        <v>1199</v>
      </c>
      <c r="E3237">
        <v>68.291520000000006</v>
      </c>
      <c r="F3237">
        <v>58</v>
      </c>
      <c r="G3237">
        <v>-38.002418933508203</v>
      </c>
      <c r="H3237">
        <v>-10.206136583186201</v>
      </c>
      <c r="I3237">
        <v>-43.912646208163302</v>
      </c>
      <c r="J3237">
        <v>6.1445960862016299E-2</v>
      </c>
      <c r="K3237">
        <v>64.260615611974004</v>
      </c>
      <c r="L3237">
        <v>65.732906365418501</v>
      </c>
      <c r="M3237">
        <v>40.8205527548878</v>
      </c>
      <c r="N3237">
        <v>1.4765100671140901</v>
      </c>
      <c r="O3237">
        <v>70.172413793103402</v>
      </c>
      <c r="P3237">
        <v>10.4761904761904</v>
      </c>
    </row>
    <row r="3238" spans="1:17" hidden="1" x14ac:dyDescent="0.3">
      <c r="A3238" t="s">
        <v>6693</v>
      </c>
      <c r="B3238" t="s">
        <v>6694</v>
      </c>
      <c r="C3238" t="str">
        <f>IFERROR(VLOOKUP(Table1[[#This Row],[Ticker]],[1]!Table2[[Symbol]:[Industry]],2,FALSE),"-")</f>
        <v>-</v>
      </c>
      <c r="D3238" t="s">
        <v>950</v>
      </c>
      <c r="E3238">
        <v>68.155435212</v>
      </c>
      <c r="F3238">
        <v>57.03</v>
      </c>
      <c r="G3238">
        <v>-18.2204511029034</v>
      </c>
      <c r="H3238">
        <v>10.473941111700499</v>
      </c>
      <c r="I3238">
        <v>9.9227340978052396</v>
      </c>
      <c r="J3238">
        <v>-2.3347441299223699</v>
      </c>
      <c r="K3238">
        <v>52.299338885948103</v>
      </c>
      <c r="L3238">
        <v>50.019027796562298</v>
      </c>
      <c r="M3238">
        <v>54.845269324545903</v>
      </c>
      <c r="N3238">
        <v>2.2095551654854</v>
      </c>
      <c r="O3238">
        <v>8.7147115553217507</v>
      </c>
      <c r="P3238">
        <v>59.927089175546797</v>
      </c>
      <c r="Q3238">
        <v>-9.0501249817498006E-2</v>
      </c>
    </row>
    <row r="3239" spans="1:17" hidden="1" x14ac:dyDescent="0.3">
      <c r="A3239" t="s">
        <v>6695</v>
      </c>
      <c r="B3239" t="s">
        <v>6696</v>
      </c>
      <c r="C3239" t="str">
        <f>IFERROR(VLOOKUP(Table1[[#This Row],[Ticker]],[1]!Table2[[Symbol]:[Industry]],2,FALSE),"-")</f>
        <v>-</v>
      </c>
      <c r="D3239" t="s">
        <v>627</v>
      </c>
      <c r="E3239">
        <v>68.114999999999995</v>
      </c>
      <c r="F3239">
        <v>239</v>
      </c>
      <c r="G3239">
        <v>-41.6619901536491</v>
      </c>
      <c r="H3239">
        <v>-2.6416832146816001</v>
      </c>
      <c r="I3239">
        <v>-14.989369580439</v>
      </c>
      <c r="J3239">
        <v>3.14427072110613</v>
      </c>
      <c r="K3239">
        <v>236.13889894133899</v>
      </c>
      <c r="L3239">
        <v>240.56355440635201</v>
      </c>
      <c r="M3239">
        <v>52.558854686119702</v>
      </c>
      <c r="N3239">
        <v>0.75008580326688001</v>
      </c>
      <c r="O3239">
        <v>18.828451882845101</v>
      </c>
      <c r="P3239">
        <v>18.316831683168299</v>
      </c>
      <c r="Q3239">
        <v>0.17074794465717399</v>
      </c>
    </row>
    <row r="3240" spans="1:17" hidden="1" x14ac:dyDescent="0.3">
      <c r="A3240" t="s">
        <v>6697</v>
      </c>
      <c r="B3240" t="s">
        <v>6698</v>
      </c>
      <c r="C3240" t="str">
        <f>IFERROR(VLOOKUP(Table1[[#This Row],[Ticker]],[1]!Table2[[Symbol]:[Industry]],2,FALSE),"-")</f>
        <v>-</v>
      </c>
      <c r="D3240" t="s">
        <v>276</v>
      </c>
      <c r="E3240">
        <v>68.042934000000002</v>
      </c>
      <c r="F3240">
        <v>16.920000000000002</v>
      </c>
      <c r="G3240">
        <v>79.3400295970591</v>
      </c>
      <c r="H3240">
        <v>13.1670673587381</v>
      </c>
      <c r="I3240">
        <v>-23.1513480583301</v>
      </c>
      <c r="J3240">
        <v>-1.65503587411881</v>
      </c>
      <c r="K3240">
        <v>15.221525719164401</v>
      </c>
      <c r="L3240">
        <v>13.7309312643222</v>
      </c>
      <c r="M3240">
        <v>54.077168819515201</v>
      </c>
      <c r="N3240">
        <v>1.1009972111473501</v>
      </c>
      <c r="O3240">
        <v>29.8463356973995</v>
      </c>
      <c r="P3240">
        <v>115.541401273885</v>
      </c>
      <c r="Q3240">
        <v>7.9767443095931007E-2</v>
      </c>
    </row>
    <row r="3241" spans="1:17" hidden="1" x14ac:dyDescent="0.3">
      <c r="A3241" t="s">
        <v>6699</v>
      </c>
      <c r="B3241" t="s">
        <v>6700</v>
      </c>
      <c r="C3241" t="str">
        <f>IFERROR(VLOOKUP(Table1[[#This Row],[Ticker]],[1]!Table2[[Symbol]:[Industry]],2,FALSE),"-")</f>
        <v>-</v>
      </c>
      <c r="D3241" t="s">
        <v>1665</v>
      </c>
      <c r="E3241">
        <v>68.040733500000002</v>
      </c>
      <c r="F3241">
        <v>174.45</v>
      </c>
      <c r="G3241">
        <v>25.762583866778101</v>
      </c>
      <c r="H3241">
        <v>-23.304031786830599</v>
      </c>
      <c r="I3241">
        <v>-22.595074890591999</v>
      </c>
      <c r="J3241">
        <v>-8.1371628864144299</v>
      </c>
      <c r="K3241">
        <v>186.71798334256999</v>
      </c>
      <c r="L3241">
        <v>169.467561353636</v>
      </c>
      <c r="M3241">
        <v>44.502682319562801</v>
      </c>
      <c r="N3241">
        <v>0.86628333076123798</v>
      </c>
      <c r="O3241">
        <v>34.709085697907703</v>
      </c>
      <c r="P3241">
        <v>76.658227848101205</v>
      </c>
      <c r="Q3241">
        <v>5.7264477289159003E-2</v>
      </c>
    </row>
    <row r="3242" spans="1:17" hidden="1" x14ac:dyDescent="0.3">
      <c r="A3242" t="s">
        <v>6701</v>
      </c>
      <c r="B3242" t="s">
        <v>6702</v>
      </c>
      <c r="C3242" t="str">
        <f>IFERROR(VLOOKUP(Table1[[#This Row],[Ticker]],[1]!Table2[[Symbol]:[Industry]],2,FALSE),"-")</f>
        <v>-</v>
      </c>
      <c r="D3242" t="s">
        <v>21</v>
      </c>
      <c r="E3242">
        <v>68.000960000000006</v>
      </c>
      <c r="F3242">
        <v>29.2</v>
      </c>
      <c r="G3242">
        <v>-61.521310058033102</v>
      </c>
      <c r="H3242">
        <v>-5.6567254208718403</v>
      </c>
      <c r="I3242">
        <v>-19.220297358511001</v>
      </c>
      <c r="J3242">
        <v>-2.0636810323001602</v>
      </c>
      <c r="K3242">
        <v>30.176177464429099</v>
      </c>
      <c r="L3242">
        <v>33.192581307866597</v>
      </c>
      <c r="M3242">
        <v>40.146281623180002</v>
      </c>
      <c r="N3242">
        <v>0.77304075235109704</v>
      </c>
      <c r="O3242">
        <v>72.945205479452</v>
      </c>
      <c r="P3242">
        <v>14.285714285714199</v>
      </c>
    </row>
    <row r="3243" spans="1:17" hidden="1" x14ac:dyDescent="0.3">
      <c r="A3243" t="s">
        <v>6703</v>
      </c>
      <c r="B3243" t="s">
        <v>6704</v>
      </c>
      <c r="C3243" t="str">
        <f>IFERROR(VLOOKUP(Table1[[#This Row],[Ticker]],[1]!Table2[[Symbol]:[Industry]],2,FALSE),"-")</f>
        <v>-</v>
      </c>
      <c r="D3243" t="s">
        <v>2943</v>
      </c>
      <c r="E3243">
        <v>67.992533612000003</v>
      </c>
      <c r="F3243">
        <v>5.38</v>
      </c>
      <c r="G3243">
        <v>-68.998941643992296</v>
      </c>
      <c r="H3243">
        <v>-11.6972380742877</v>
      </c>
      <c r="I3243">
        <v>-32.179484475001502</v>
      </c>
      <c r="J3243">
        <v>-5.0005169236815004</v>
      </c>
      <c r="K3243">
        <v>5.7197550776449004</v>
      </c>
      <c r="L3243">
        <v>6.3823454266330604</v>
      </c>
      <c r="M3243">
        <v>35.905281898815801</v>
      </c>
      <c r="N3243">
        <v>1.22414152355106</v>
      </c>
      <c r="O3243">
        <v>78.810408921933004</v>
      </c>
      <c r="P3243">
        <v>13.025210084033599</v>
      </c>
      <c r="Q3243">
        <v>7.3821152675748999E-2</v>
      </c>
    </row>
    <row r="3244" spans="1:17" hidden="1" x14ac:dyDescent="0.3">
      <c r="A3244" t="s">
        <v>6705</v>
      </c>
      <c r="B3244" t="s">
        <v>6706</v>
      </c>
      <c r="C3244" t="str">
        <f>IFERROR(VLOOKUP(Table1[[#This Row],[Ticker]],[1]!Table2[[Symbol]:[Industry]],2,FALSE),"-")</f>
        <v>-</v>
      </c>
      <c r="D3244" t="s">
        <v>384</v>
      </c>
      <c r="E3244">
        <v>67.907804999999996</v>
      </c>
      <c r="F3244">
        <v>99.75</v>
      </c>
      <c r="G3244">
        <v>-18.238556736910599</v>
      </c>
      <c r="H3244">
        <v>12.067658614796599</v>
      </c>
      <c r="I3244">
        <v>11.416293347708899</v>
      </c>
      <c r="J3244">
        <v>2.0443335746573501</v>
      </c>
      <c r="K3244">
        <v>95.271112205388405</v>
      </c>
      <c r="L3244">
        <v>83.178173345987105</v>
      </c>
      <c r="M3244">
        <v>46.799757996117002</v>
      </c>
      <c r="N3244">
        <v>0.76276537833423996</v>
      </c>
      <c r="O3244">
        <v>25.012531328320701</v>
      </c>
      <c r="P3244">
        <v>87.853107344632704</v>
      </c>
    </row>
    <row r="3245" spans="1:17" hidden="1" x14ac:dyDescent="0.3">
      <c r="A3245" t="s">
        <v>6707</v>
      </c>
      <c r="B3245" t="s">
        <v>6708</v>
      </c>
      <c r="C3245" t="str">
        <f>IFERROR(VLOOKUP(Table1[[#This Row],[Ticker]],[1]!Table2[[Symbol]:[Industry]],2,FALSE),"-")</f>
        <v>-</v>
      </c>
      <c r="D3245" t="s">
        <v>1351</v>
      </c>
      <c r="E3245">
        <v>67.687200000000004</v>
      </c>
      <c r="F3245">
        <v>315</v>
      </c>
      <c r="G3245">
        <v>-26.054023924191998</v>
      </c>
      <c r="H3245">
        <v>-7.3758193380474699</v>
      </c>
      <c r="I3245">
        <v>-20.733651290037901</v>
      </c>
      <c r="J3245">
        <v>0.214228138330432</v>
      </c>
      <c r="K3245">
        <v>319.06482415551801</v>
      </c>
      <c r="L3245">
        <v>277.78407045974097</v>
      </c>
      <c r="M3245">
        <v>48.160152823610197</v>
      </c>
      <c r="N3245">
        <v>0.16010498687663999</v>
      </c>
      <c r="O3245">
        <v>28.5555555555555</v>
      </c>
      <c r="P3245">
        <v>131.617647058823</v>
      </c>
    </row>
    <row r="3246" spans="1:17" hidden="1" x14ac:dyDescent="0.3">
      <c r="A3246" t="s">
        <v>6709</v>
      </c>
      <c r="B3246" t="s">
        <v>6710</v>
      </c>
      <c r="C3246" t="str">
        <f>IFERROR(VLOOKUP(Table1[[#This Row],[Ticker]],[1]!Table2[[Symbol]:[Industry]],2,FALSE),"-")</f>
        <v>-</v>
      </c>
      <c r="D3246" t="s">
        <v>415</v>
      </c>
      <c r="E3246">
        <v>67.686774999999997</v>
      </c>
      <c r="F3246">
        <v>55.25</v>
      </c>
      <c r="G3246">
        <v>-19.3444681112287</v>
      </c>
      <c r="H3246">
        <v>1.93720746199831</v>
      </c>
      <c r="I3246">
        <v>-12.5057198012369</v>
      </c>
      <c r="J3246">
        <v>-0.30923363070329701</v>
      </c>
      <c r="K3246">
        <v>56.992658553717902</v>
      </c>
      <c r="L3246">
        <v>54.616231534708298</v>
      </c>
      <c r="M3246">
        <v>36.347490905958502</v>
      </c>
      <c r="N3246">
        <v>0.39498933901918898</v>
      </c>
      <c r="O3246">
        <v>31.945701357466</v>
      </c>
      <c r="P3246">
        <v>48.521505376344003</v>
      </c>
    </row>
    <row r="3247" spans="1:17" hidden="1" x14ac:dyDescent="0.3">
      <c r="A3247" t="s">
        <v>6711</v>
      </c>
      <c r="B3247" t="s">
        <v>6712</v>
      </c>
      <c r="C3247" t="str">
        <f>IFERROR(VLOOKUP(Table1[[#This Row],[Ticker]],[1]!Table2[[Symbol]:[Industry]],2,FALSE),"-")</f>
        <v>-</v>
      </c>
      <c r="D3247" t="s">
        <v>405</v>
      </c>
      <c r="E3247">
        <v>67.662000000000006</v>
      </c>
      <c r="F3247">
        <v>225.54</v>
      </c>
      <c r="G3247">
        <v>8.0057143473522991</v>
      </c>
      <c r="H3247">
        <v>-5.1652808205913301</v>
      </c>
      <c r="I3247">
        <v>-3.0211962818608402</v>
      </c>
      <c r="J3247">
        <v>-3.5435612156340901</v>
      </c>
      <c r="K3247">
        <v>220.70293893154599</v>
      </c>
      <c r="L3247">
        <v>194.886204801818</v>
      </c>
      <c r="M3247">
        <v>44.663311444799902</v>
      </c>
      <c r="N3247">
        <v>0.52154289275257604</v>
      </c>
      <c r="O3247">
        <v>15.0571960627826</v>
      </c>
      <c r="P3247">
        <v>83.515052888527194</v>
      </c>
      <c r="Q3247">
        <v>8.9454048235346001E-2</v>
      </c>
    </row>
    <row r="3248" spans="1:17" hidden="1" x14ac:dyDescent="0.3">
      <c r="A3248" t="s">
        <v>6713</v>
      </c>
      <c r="B3248" t="s">
        <v>6714</v>
      </c>
      <c r="C3248" t="str">
        <f>IFERROR(VLOOKUP(Table1[[#This Row],[Ticker]],[1]!Table2[[Symbol]:[Industry]],2,FALSE),"-")</f>
        <v>-</v>
      </c>
      <c r="D3248" t="s">
        <v>365</v>
      </c>
      <c r="E3248">
        <v>67.654071999999999</v>
      </c>
      <c r="F3248">
        <v>138.4</v>
      </c>
      <c r="G3248">
        <v>40.335467973696502</v>
      </c>
      <c r="H3248">
        <v>13.2706384516624</v>
      </c>
      <c r="I3248">
        <v>-4.4537972040379303</v>
      </c>
      <c r="J3248">
        <v>-6.3473270478638897</v>
      </c>
      <c r="K3248">
        <v>127.245599912697</v>
      </c>
      <c r="L3248">
        <v>116.56653753309</v>
      </c>
      <c r="M3248">
        <v>49.546950332056298</v>
      </c>
      <c r="N3248">
        <v>2.8181988315236799</v>
      </c>
      <c r="O3248">
        <v>30.7803468208092</v>
      </c>
      <c r="P3248">
        <v>84.533333333333303</v>
      </c>
      <c r="Q3248">
        <v>5.5442612114005002E-2</v>
      </c>
    </row>
    <row r="3249" spans="1:17" hidden="1" x14ac:dyDescent="0.3">
      <c r="A3249" t="s">
        <v>6715</v>
      </c>
      <c r="B3249" t="s">
        <v>6716</v>
      </c>
      <c r="C3249" t="str">
        <f>IFERROR(VLOOKUP(Table1[[#This Row],[Ticker]],[1]!Table2[[Symbol]:[Industry]],2,FALSE),"-")</f>
        <v>-</v>
      </c>
      <c r="D3249" t="s">
        <v>1210</v>
      </c>
      <c r="E3249">
        <v>67.637919999999994</v>
      </c>
      <c r="F3249">
        <v>52.4</v>
      </c>
      <c r="G3249">
        <v>-94.552525703879297</v>
      </c>
      <c r="H3249">
        <v>-11.9248010604713</v>
      </c>
      <c r="I3249">
        <v>-46.840391438747602</v>
      </c>
      <c r="J3249">
        <v>-1.07194549511008</v>
      </c>
      <c r="K3249">
        <v>58.146080101026797</v>
      </c>
      <c r="L3249">
        <v>79.126769992206405</v>
      </c>
      <c r="M3249">
        <v>25.6043344758668</v>
      </c>
      <c r="N3249">
        <v>0.79042288557213902</v>
      </c>
      <c r="O3249">
        <v>209.160305343511</v>
      </c>
      <c r="P3249">
        <v>8.8265835929387304</v>
      </c>
    </row>
    <row r="3250" spans="1:17" hidden="1" x14ac:dyDescent="0.3">
      <c r="A3250" t="s">
        <v>6717</v>
      </c>
      <c r="B3250" t="s">
        <v>6718</v>
      </c>
      <c r="C3250" t="str">
        <f>IFERROR(VLOOKUP(Table1[[#This Row],[Ticker]],[1]!Table2[[Symbol]:[Industry]],2,FALSE),"-")</f>
        <v>-</v>
      </c>
      <c r="D3250" t="s">
        <v>1401</v>
      </c>
      <c r="E3250">
        <v>67.5351</v>
      </c>
      <c r="F3250">
        <v>2.7</v>
      </c>
      <c r="G3250">
        <v>115.388634457545</v>
      </c>
      <c r="H3250">
        <v>-9.9619363389859892</v>
      </c>
      <c r="I3250">
        <v>55.789734744217597</v>
      </c>
      <c r="J3250">
        <v>-5.23861216177675</v>
      </c>
      <c r="K3250">
        <v>3.1573267956369202</v>
      </c>
      <c r="L3250">
        <v>2.64153198198985</v>
      </c>
      <c r="M3250">
        <v>43.412062974059999</v>
      </c>
      <c r="N3250">
        <v>0.42316628216191199</v>
      </c>
      <c r="O3250">
        <v>81.851851851851805</v>
      </c>
      <c r="P3250">
        <v>170</v>
      </c>
      <c r="Q3250">
        <v>4.1383610383504001E-2</v>
      </c>
    </row>
    <row r="3251" spans="1:17" hidden="1" x14ac:dyDescent="0.3">
      <c r="A3251" t="s">
        <v>6719</v>
      </c>
      <c r="B3251" t="s">
        <v>6720</v>
      </c>
      <c r="C3251" t="str">
        <f>IFERROR(VLOOKUP(Table1[[#This Row],[Ticker]],[1]!Table2[[Symbol]:[Industry]],2,FALSE),"-")</f>
        <v>-</v>
      </c>
      <c r="D3251" t="s">
        <v>365</v>
      </c>
      <c r="E3251">
        <v>67.474407455999994</v>
      </c>
      <c r="F3251">
        <v>40.08</v>
      </c>
      <c r="G3251">
        <v>27.1105595912349</v>
      </c>
      <c r="H3251">
        <v>17.637058756121</v>
      </c>
      <c r="I3251">
        <v>-9.2603946218884392</v>
      </c>
      <c r="J3251">
        <v>3.4279189668036998</v>
      </c>
      <c r="K3251">
        <v>34.475053589607498</v>
      </c>
      <c r="L3251">
        <v>32.9395004900624</v>
      </c>
      <c r="M3251">
        <v>72.653966195550197</v>
      </c>
      <c r="N3251">
        <v>4.2444074968918004</v>
      </c>
      <c r="O3251">
        <v>20.758483033932102</v>
      </c>
      <c r="P3251">
        <v>67.698744769874395</v>
      </c>
      <c r="Q3251">
        <v>7.8332183852473994E-2</v>
      </c>
    </row>
    <row r="3252" spans="1:17" hidden="1" x14ac:dyDescent="0.3">
      <c r="A3252" t="s">
        <v>6721</v>
      </c>
      <c r="B3252" t="s">
        <v>6722</v>
      </c>
      <c r="C3252" t="str">
        <f>IFERROR(VLOOKUP(Table1[[#This Row],[Ticker]],[1]!Table2[[Symbol]:[Industry]],2,FALSE),"-")</f>
        <v>-</v>
      </c>
      <c r="D3252" t="s">
        <v>204</v>
      </c>
      <c r="E3252">
        <v>67.386244450000007</v>
      </c>
      <c r="F3252">
        <v>129.5</v>
      </c>
      <c r="G3252">
        <v>-2.3538794388149098</v>
      </c>
      <c r="H3252">
        <v>2.6311408956465301</v>
      </c>
      <c r="I3252">
        <v>7.7856554901383799</v>
      </c>
      <c r="K3252">
        <v>104.302569298657</v>
      </c>
      <c r="L3252">
        <v>71.200520246059796</v>
      </c>
      <c r="M3252">
        <v>97.891639288263306</v>
      </c>
      <c r="N3252">
        <v>1.17241379310344</v>
      </c>
      <c r="O3252">
        <v>9.03474903474903</v>
      </c>
      <c r="P3252">
        <v>55.836341756919303</v>
      </c>
    </row>
    <row r="3253" spans="1:17" hidden="1" x14ac:dyDescent="0.3">
      <c r="A3253" t="s">
        <v>6723</v>
      </c>
      <c r="B3253" t="s">
        <v>6724</v>
      </c>
      <c r="C3253" t="str">
        <f>IFERROR(VLOOKUP(Table1[[#This Row],[Ticker]],[1]!Table2[[Symbol]:[Industry]],2,FALSE),"-")</f>
        <v>-</v>
      </c>
      <c r="D3253" t="s">
        <v>1607</v>
      </c>
      <c r="E3253">
        <v>67.267619855999996</v>
      </c>
      <c r="F3253">
        <v>4.32</v>
      </c>
      <c r="G3253">
        <v>82.594788758898801</v>
      </c>
      <c r="H3253">
        <v>-8.7631351401847795</v>
      </c>
      <c r="I3253">
        <v>2.2397347442176399</v>
      </c>
      <c r="J3253">
        <v>6.65872782159816</v>
      </c>
      <c r="K3253">
        <v>3.9046997508232599</v>
      </c>
      <c r="L3253">
        <v>3.3352014504750001</v>
      </c>
      <c r="M3253">
        <v>63.138016406507802</v>
      </c>
      <c r="N3253">
        <v>0.45112434653021399</v>
      </c>
      <c r="O3253">
        <v>11.111111111111001</v>
      </c>
      <c r="Q3253">
        <v>0.13548909062435599</v>
      </c>
    </row>
    <row r="3254" spans="1:17" hidden="1" x14ac:dyDescent="0.3">
      <c r="A3254" t="s">
        <v>6725</v>
      </c>
      <c r="B3254" t="s">
        <v>6726</v>
      </c>
      <c r="C3254" t="str">
        <f>IFERROR(VLOOKUP(Table1[[#This Row],[Ticker]],[1]!Table2[[Symbol]:[Industry]],2,FALSE),"-")</f>
        <v>-</v>
      </c>
      <c r="D3254" t="s">
        <v>138</v>
      </c>
      <c r="E3254">
        <v>67.211837008000003</v>
      </c>
      <c r="F3254">
        <v>11.68</v>
      </c>
      <c r="G3254">
        <v>35.607847868247902</v>
      </c>
      <c r="H3254">
        <v>70.825239160475704</v>
      </c>
      <c r="I3254">
        <v>55.097288701052101</v>
      </c>
      <c r="J3254">
        <v>20.567398767185001</v>
      </c>
      <c r="K3254">
        <v>7.5987874597704197</v>
      </c>
      <c r="L3254">
        <v>6.8065019054736302</v>
      </c>
      <c r="M3254">
        <v>97.772708917655194</v>
      </c>
      <c r="N3254">
        <v>1.3013547673205901</v>
      </c>
      <c r="O3254">
        <v>0</v>
      </c>
      <c r="P3254">
        <v>120.377358490566</v>
      </c>
      <c r="Q3254">
        <v>2.8925663743867999E-2</v>
      </c>
    </row>
    <row r="3255" spans="1:17" hidden="1" x14ac:dyDescent="0.3">
      <c r="A3255" t="s">
        <v>6727</v>
      </c>
      <c r="B3255" t="s">
        <v>6610</v>
      </c>
      <c r="C3255" t="str">
        <f>IFERROR(VLOOKUP(Table1[[#This Row],[Ticker]],[1]!Table2[[Symbol]:[Industry]],2,FALSE),"-")</f>
        <v>-</v>
      </c>
      <c r="D3255" t="s">
        <v>21</v>
      </c>
      <c r="E3255">
        <v>67.158595062000003</v>
      </c>
      <c r="F3255">
        <v>19.54</v>
      </c>
      <c r="G3255">
        <v>-16.011503354881999</v>
      </c>
      <c r="H3255">
        <v>-14.1044910319993</v>
      </c>
      <c r="I3255">
        <v>-29.669557668399499</v>
      </c>
      <c r="J3255">
        <v>8.5949241732017095E-2</v>
      </c>
      <c r="K3255">
        <v>19.2729400099001</v>
      </c>
      <c r="L3255">
        <v>19.526577779141</v>
      </c>
      <c r="M3255">
        <v>54.125072909456499</v>
      </c>
      <c r="N3255">
        <v>1.3117750437878599</v>
      </c>
      <c r="O3255">
        <v>38.126919140225098</v>
      </c>
      <c r="P3255">
        <v>20.9158415841584</v>
      </c>
      <c r="Q3255">
        <v>-1.7043478653935001E-2</v>
      </c>
    </row>
    <row r="3256" spans="1:17" hidden="1" x14ac:dyDescent="0.3">
      <c r="A3256" t="s">
        <v>6728</v>
      </c>
      <c r="B3256" t="s">
        <v>6729</v>
      </c>
      <c r="C3256" t="str">
        <f>IFERROR(VLOOKUP(Table1[[#This Row],[Ticker]],[1]!Table2[[Symbol]:[Industry]],2,FALSE),"-")</f>
        <v>-</v>
      </c>
      <c r="D3256" t="s">
        <v>1518</v>
      </c>
      <c r="E3256">
        <v>67.123500000000007</v>
      </c>
      <c r="F3256">
        <v>1095</v>
      </c>
      <c r="G3256">
        <v>24.159441115675701</v>
      </c>
      <c r="H3256">
        <v>59.646222929163898</v>
      </c>
      <c r="I3256">
        <v>142.28448998897201</v>
      </c>
      <c r="J3256">
        <v>-0.206333038028013</v>
      </c>
      <c r="K3256">
        <v>778.44936113598601</v>
      </c>
      <c r="L3256">
        <v>597.45510510199995</v>
      </c>
      <c r="M3256">
        <v>84.591088220169894</v>
      </c>
      <c r="N3256">
        <v>1.36115702479338</v>
      </c>
      <c r="O3256">
        <v>0</v>
      </c>
      <c r="P3256">
        <v>204.166666666666</v>
      </c>
    </row>
    <row r="3257" spans="1:17" hidden="1" x14ac:dyDescent="0.3">
      <c r="A3257" t="s">
        <v>6730</v>
      </c>
      <c r="B3257" t="s">
        <v>6731</v>
      </c>
      <c r="C3257" t="str">
        <f>IFERROR(VLOOKUP(Table1[[#This Row],[Ticker]],[1]!Table2[[Symbol]:[Industry]],2,FALSE),"-")</f>
        <v>-</v>
      </c>
      <c r="D3257" t="s">
        <v>1518</v>
      </c>
      <c r="E3257">
        <v>67.074832134000005</v>
      </c>
      <c r="F3257">
        <v>65.83</v>
      </c>
      <c r="G3257">
        <v>-36.0230538541431</v>
      </c>
      <c r="H3257">
        <v>-16.542320403417399</v>
      </c>
      <c r="I3257">
        <v>-36.458231554445902</v>
      </c>
      <c r="J3257">
        <v>1.86785122107442</v>
      </c>
      <c r="K3257">
        <v>70.417644275676295</v>
      </c>
      <c r="L3257">
        <v>74.544886000839</v>
      </c>
      <c r="M3257">
        <v>49.98704964585</v>
      </c>
      <c r="N3257">
        <v>1.8679201203359199</v>
      </c>
      <c r="O3257">
        <v>113.656387665198</v>
      </c>
      <c r="P3257">
        <v>11.4063293281434</v>
      </c>
      <c r="Q3257">
        <v>0.105294600452912</v>
      </c>
    </row>
    <row r="3258" spans="1:17" hidden="1" x14ac:dyDescent="0.3">
      <c r="A3258" t="s">
        <v>6732</v>
      </c>
      <c r="B3258" t="s">
        <v>6733</v>
      </c>
      <c r="C3258" t="str">
        <f>IFERROR(VLOOKUP(Table1[[#This Row],[Ticker]],[1]!Table2[[Symbol]:[Industry]],2,FALSE),"-")</f>
        <v>-</v>
      </c>
      <c r="E3258">
        <v>66.924999999999997</v>
      </c>
      <c r="F3258">
        <v>133.85</v>
      </c>
      <c r="G3258">
        <v>-33.562666584599398</v>
      </c>
      <c r="H3258">
        <v>4.3919913381816702</v>
      </c>
      <c r="I3258">
        <v>-16.4570208433814</v>
      </c>
      <c r="J3258">
        <v>5.5896744897498802</v>
      </c>
      <c r="O3258">
        <v>8.7784833769144406</v>
      </c>
      <c r="P3258">
        <v>1.3247539742619201</v>
      </c>
    </row>
    <row r="3259" spans="1:17" hidden="1" x14ac:dyDescent="0.3">
      <c r="A3259" t="s">
        <v>6734</v>
      </c>
      <c r="B3259" t="s">
        <v>6735</v>
      </c>
      <c r="C3259" t="str">
        <f>IFERROR(VLOOKUP(Table1[[#This Row],[Ticker]],[1]!Table2[[Symbol]:[Industry]],2,FALSE),"-")</f>
        <v>-</v>
      </c>
      <c r="D3259" t="s">
        <v>21</v>
      </c>
      <c r="E3259">
        <v>66.903916377999906</v>
      </c>
      <c r="F3259">
        <v>19.309999999999999</v>
      </c>
      <c r="G3259">
        <v>-7.6199392421939303</v>
      </c>
      <c r="H3259">
        <v>7.5943169315529904</v>
      </c>
      <c r="I3259">
        <v>-0.69282339531724402</v>
      </c>
      <c r="J3259">
        <v>1.46773704457246</v>
      </c>
      <c r="K3259">
        <v>18.2223221736818</v>
      </c>
      <c r="L3259">
        <v>17.669880336005701</v>
      </c>
      <c r="M3259">
        <v>59.100133423346399</v>
      </c>
      <c r="N3259">
        <v>2.5122759430541</v>
      </c>
      <c r="O3259">
        <v>29.1717039211014</v>
      </c>
      <c r="P3259">
        <v>46.345853942241803</v>
      </c>
      <c r="Q3259">
        <v>8.9915863479126001E-2</v>
      </c>
    </row>
    <row r="3260" spans="1:17" hidden="1" x14ac:dyDescent="0.3">
      <c r="A3260" t="s">
        <v>6736</v>
      </c>
      <c r="B3260" t="s">
        <v>6737</v>
      </c>
      <c r="C3260" t="str">
        <f>IFERROR(VLOOKUP(Table1[[#This Row],[Ticker]],[1]!Table2[[Symbol]:[Industry]],2,FALSE),"-")</f>
        <v>-</v>
      </c>
      <c r="D3260" t="s">
        <v>2643</v>
      </c>
      <c r="E3260">
        <v>66.87255365</v>
      </c>
      <c r="F3260">
        <v>40.79</v>
      </c>
      <c r="G3260">
        <v>-40.653372636632</v>
      </c>
      <c r="H3260">
        <v>-21.0737523580184</v>
      </c>
      <c r="I3260">
        <v>-8.0207231924944704</v>
      </c>
      <c r="J3260">
        <v>-7.3100407332053097</v>
      </c>
      <c r="K3260">
        <v>42.999554745115603</v>
      </c>
      <c r="L3260">
        <v>42.686387530701801</v>
      </c>
      <c r="M3260">
        <v>44.689653434772403</v>
      </c>
      <c r="N3260">
        <v>0.83473031103679896</v>
      </c>
      <c r="O3260">
        <v>28.2177004167688</v>
      </c>
      <c r="P3260">
        <v>26.874027993779102</v>
      </c>
      <c r="Q3260">
        <v>6.8349413083664004E-2</v>
      </c>
    </row>
    <row r="3261" spans="1:17" hidden="1" x14ac:dyDescent="0.3">
      <c r="A3261" t="s">
        <v>6738</v>
      </c>
      <c r="B3261" t="s">
        <v>6739</v>
      </c>
      <c r="C3261" t="str">
        <f>IFERROR(VLOOKUP(Table1[[#This Row],[Ticker]],[1]!Table2[[Symbol]:[Industry]],2,FALSE),"-")</f>
        <v>-</v>
      </c>
      <c r="D3261" t="s">
        <v>3576</v>
      </c>
      <c r="E3261">
        <v>66.767252799999994</v>
      </c>
      <c r="F3261">
        <v>1.27</v>
      </c>
      <c r="G3261">
        <v>39.267422336332999</v>
      </c>
      <c r="H3261">
        <v>9.4420830650333993</v>
      </c>
      <c r="I3261">
        <v>10.340705618004</v>
      </c>
      <c r="J3261">
        <v>8.6625677792262099</v>
      </c>
      <c r="K3261">
        <v>1.1061585856062199</v>
      </c>
      <c r="L3261">
        <v>0.997332686150879</v>
      </c>
      <c r="M3261">
        <v>79.8227629917005</v>
      </c>
      <c r="N3261">
        <v>1.32233850982778</v>
      </c>
      <c r="O3261">
        <v>21.259842519685002</v>
      </c>
      <c r="P3261">
        <v>92.424242424242394</v>
      </c>
      <c r="Q3261">
        <v>7.4396234640504003E-2</v>
      </c>
    </row>
    <row r="3262" spans="1:17" hidden="1" x14ac:dyDescent="0.3">
      <c r="A3262" t="s">
        <v>6740</v>
      </c>
      <c r="B3262" t="s">
        <v>6741</v>
      </c>
      <c r="C3262" t="str">
        <f>IFERROR(VLOOKUP(Table1[[#This Row],[Ticker]],[1]!Table2[[Symbol]:[Industry]],2,FALSE),"-")</f>
        <v>-</v>
      </c>
      <c r="D3262" t="s">
        <v>474</v>
      </c>
      <c r="E3262">
        <v>66.754742378999893</v>
      </c>
      <c r="F3262">
        <v>13.91</v>
      </c>
      <c r="G3262">
        <v>93.927647779167103</v>
      </c>
      <c r="H3262">
        <v>61.672679045629401</v>
      </c>
      <c r="I3262">
        <v>41.7672097164089</v>
      </c>
      <c r="J3262">
        <v>9.1057604822727907</v>
      </c>
      <c r="K3262">
        <v>10.092805218279601</v>
      </c>
      <c r="L3262">
        <v>8.6815857279553299</v>
      </c>
      <c r="M3262">
        <v>97.729385907380902</v>
      </c>
      <c r="N3262">
        <v>2.6353055079331198</v>
      </c>
      <c r="O3262">
        <v>0</v>
      </c>
      <c r="P3262">
        <v>144.03508771929799</v>
      </c>
      <c r="Q3262">
        <v>9.9806940744693998E-2</v>
      </c>
    </row>
    <row r="3263" spans="1:17" hidden="1" x14ac:dyDescent="0.3">
      <c r="A3263" t="s">
        <v>6742</v>
      </c>
      <c r="B3263" t="s">
        <v>6743</v>
      </c>
      <c r="C3263" t="str">
        <f>IFERROR(VLOOKUP(Table1[[#This Row],[Ticker]],[1]!Table2[[Symbol]:[Industry]],2,FALSE),"-")</f>
        <v>-</v>
      </c>
      <c r="D3263" t="s">
        <v>6744</v>
      </c>
      <c r="E3263">
        <v>66.649000000000001</v>
      </c>
      <c r="F3263">
        <v>146</v>
      </c>
      <c r="G3263">
        <v>605.08011115808495</v>
      </c>
      <c r="H3263">
        <v>-9.4033866084617195</v>
      </c>
      <c r="I3263">
        <v>68.7673922000304</v>
      </c>
      <c r="J3263">
        <v>-6.8554673044800198</v>
      </c>
      <c r="K3263">
        <v>147.91842197510701</v>
      </c>
      <c r="L3263">
        <v>110.85908169560599</v>
      </c>
      <c r="M3263">
        <v>35.966157156023698</v>
      </c>
      <c r="N3263">
        <v>0.31565223808391402</v>
      </c>
      <c r="O3263">
        <v>19.554794520547901</v>
      </c>
      <c r="P3263">
        <v>635.14602215508501</v>
      </c>
      <c r="Q3263">
        <v>0.12606993063073099</v>
      </c>
    </row>
    <row r="3264" spans="1:17" hidden="1" x14ac:dyDescent="0.3">
      <c r="A3264" t="s">
        <v>6745</v>
      </c>
      <c r="B3264" t="s">
        <v>6746</v>
      </c>
      <c r="C3264" t="str">
        <f>IFERROR(VLOOKUP(Table1[[#This Row],[Ticker]],[1]!Table2[[Symbol]:[Industry]],2,FALSE),"-")</f>
        <v>-</v>
      </c>
      <c r="D3264" t="s">
        <v>276</v>
      </c>
      <c r="E3264">
        <v>66.520959779999998</v>
      </c>
      <c r="F3264">
        <v>144.6</v>
      </c>
      <c r="G3264">
        <v>-8.7062802794174399</v>
      </c>
      <c r="H3264">
        <v>5.2826564036702699</v>
      </c>
      <c r="I3264">
        <v>-9.9688122643293706</v>
      </c>
      <c r="J3264">
        <v>1.62775864690175</v>
      </c>
      <c r="K3264">
        <v>133.22940376091699</v>
      </c>
      <c r="L3264">
        <v>128.195581889528</v>
      </c>
      <c r="M3264">
        <v>64.856646284022602</v>
      </c>
      <c r="N3264">
        <v>0.75270374830325404</v>
      </c>
      <c r="O3264">
        <v>49.6542185338865</v>
      </c>
      <c r="P3264">
        <v>70.117647058823493</v>
      </c>
      <c r="Q3264">
        <v>3.9902609752885003E-2</v>
      </c>
    </row>
    <row r="3265" spans="1:17" hidden="1" x14ac:dyDescent="0.3">
      <c r="A3265" t="s">
        <v>6747</v>
      </c>
      <c r="B3265" t="s">
        <v>6748</v>
      </c>
      <c r="C3265" t="str">
        <f>IFERROR(VLOOKUP(Table1[[#This Row],[Ticker]],[1]!Table2[[Symbol]:[Industry]],2,FALSE),"-")</f>
        <v>-</v>
      </c>
      <c r="D3265" t="s">
        <v>257</v>
      </c>
      <c r="E3265">
        <v>66.421348649999999</v>
      </c>
      <c r="F3265">
        <v>139.5</v>
      </c>
      <c r="G3265">
        <v>84.417483836947994</v>
      </c>
      <c r="H3265">
        <v>2.65882922295605</v>
      </c>
      <c r="I3265">
        <v>14.4951938579682</v>
      </c>
      <c r="J3265">
        <v>-5.9025150697315496</v>
      </c>
      <c r="K3265">
        <v>125.848882161201</v>
      </c>
      <c r="L3265">
        <v>111.79624170240101</v>
      </c>
      <c r="M3265">
        <v>59.190644111708501</v>
      </c>
      <c r="N3265">
        <v>0.34473063555565497</v>
      </c>
      <c r="O3265">
        <v>16.7025089605734</v>
      </c>
      <c r="P3265">
        <v>122.66560255387</v>
      </c>
      <c r="Q3265">
        <v>8.4826960259241996E-2</v>
      </c>
    </row>
    <row r="3266" spans="1:17" hidden="1" x14ac:dyDescent="0.3">
      <c r="A3266" t="s">
        <v>6749</v>
      </c>
      <c r="B3266" t="s">
        <v>6750</v>
      </c>
      <c r="C3266" t="str">
        <f>IFERROR(VLOOKUP(Table1[[#This Row],[Ticker]],[1]!Table2[[Symbol]:[Industry]],2,FALSE),"-")</f>
        <v>-</v>
      </c>
      <c r="D3266" t="s">
        <v>474</v>
      </c>
      <c r="E3266">
        <v>66.355583777999996</v>
      </c>
      <c r="F3266">
        <v>99.99</v>
      </c>
      <c r="G3266">
        <v>-24.479849750960099</v>
      </c>
      <c r="H3266">
        <v>-7.2705903700866399</v>
      </c>
      <c r="I3266">
        <v>-14.9788835801331</v>
      </c>
      <c r="J3266">
        <v>-0.24516178581131401</v>
      </c>
      <c r="K3266">
        <v>98.609875768371296</v>
      </c>
      <c r="L3266">
        <v>95.684291631853199</v>
      </c>
      <c r="M3266">
        <v>61.821066608287097</v>
      </c>
      <c r="N3266">
        <v>0.225647097938764</v>
      </c>
      <c r="O3266">
        <v>19.9619961996199</v>
      </c>
      <c r="P3266">
        <v>22.386780905752701</v>
      </c>
      <c r="Q3266">
        <v>3.4987798254673998E-2</v>
      </c>
    </row>
    <row r="3267" spans="1:17" hidden="1" x14ac:dyDescent="0.3">
      <c r="A3267" t="s">
        <v>6751</v>
      </c>
      <c r="B3267" t="s">
        <v>6752</v>
      </c>
      <c r="C3267" t="str">
        <f>IFERROR(VLOOKUP(Table1[[#This Row],[Ticker]],[1]!Table2[[Symbol]:[Industry]],2,FALSE),"-")</f>
        <v>-</v>
      </c>
      <c r="D3267" t="s">
        <v>101</v>
      </c>
      <c r="E3267">
        <v>66.351895959999993</v>
      </c>
      <c r="F3267">
        <v>161.35</v>
      </c>
      <c r="G3267">
        <v>-9.2044877760265305</v>
      </c>
      <c r="H3267">
        <v>-12.4940675494214</v>
      </c>
      <c r="I3267">
        <v>-19.775165631179402</v>
      </c>
      <c r="J3267">
        <v>-3.0683157310447502</v>
      </c>
      <c r="K3267">
        <v>168.73477109565201</v>
      </c>
      <c r="L3267">
        <v>162.921175550622</v>
      </c>
      <c r="M3267">
        <v>34.168378879296903</v>
      </c>
      <c r="N3267">
        <v>0.77975710362600503</v>
      </c>
      <c r="O3267">
        <v>92.314843507901998</v>
      </c>
      <c r="P3267">
        <v>52.721249408424001</v>
      </c>
      <c r="Q3267">
        <v>5.9661610250901997E-2</v>
      </c>
    </row>
    <row r="3268" spans="1:17" hidden="1" x14ac:dyDescent="0.3">
      <c r="A3268" t="s">
        <v>6753</v>
      </c>
      <c r="B3268" t="s">
        <v>6754</v>
      </c>
      <c r="C3268" t="str">
        <f>IFERROR(VLOOKUP(Table1[[#This Row],[Ticker]],[1]!Table2[[Symbol]:[Industry]],2,FALSE),"-")</f>
        <v>-</v>
      </c>
      <c r="D3268" t="s">
        <v>2686</v>
      </c>
      <c r="E3268">
        <v>66.239999999999995</v>
      </c>
      <c r="F3268">
        <v>33.119999999999997</v>
      </c>
      <c r="G3268">
        <v>-13.1992913780871</v>
      </c>
      <c r="H3268">
        <v>-4.0136428352682803</v>
      </c>
      <c r="I3268">
        <v>-26.167812425593599</v>
      </c>
      <c r="J3268">
        <v>-7.3060780762102198</v>
      </c>
      <c r="K3268">
        <v>33.6464912852624</v>
      </c>
      <c r="L3268">
        <v>32.726429473682501</v>
      </c>
      <c r="M3268">
        <v>35.031501949405403</v>
      </c>
      <c r="N3268">
        <v>0.78712555939867501</v>
      </c>
      <c r="O3268">
        <v>32.518115942028999</v>
      </c>
      <c r="P3268">
        <v>67.272727272727195</v>
      </c>
      <c r="Q3268">
        <v>0.126555638191546</v>
      </c>
    </row>
    <row r="3269" spans="1:17" hidden="1" x14ac:dyDescent="0.3">
      <c r="A3269" t="s">
        <v>6755</v>
      </c>
      <c r="B3269" t="s">
        <v>6756</v>
      </c>
      <c r="C3269" t="str">
        <f>IFERROR(VLOOKUP(Table1[[#This Row],[Ticker]],[1]!Table2[[Symbol]:[Industry]],2,FALSE),"-")</f>
        <v>-</v>
      </c>
      <c r="D3269" t="s">
        <v>276</v>
      </c>
      <c r="E3269">
        <v>66.180767599999996</v>
      </c>
      <c r="F3269">
        <v>974</v>
      </c>
      <c r="G3269">
        <v>92.613558596049501</v>
      </c>
      <c r="H3269">
        <v>3.9525935755439301</v>
      </c>
      <c r="I3269">
        <v>32.804475839698</v>
      </c>
      <c r="J3269">
        <v>1.0757198537519701</v>
      </c>
      <c r="K3269">
        <v>926.143383170893</v>
      </c>
      <c r="L3269">
        <v>745.73049596454598</v>
      </c>
      <c r="M3269">
        <v>56.6891558901346</v>
      </c>
      <c r="N3269">
        <v>0.25753687215728699</v>
      </c>
      <c r="O3269">
        <v>39.091375770020498</v>
      </c>
      <c r="P3269">
        <v>149.74358974358901</v>
      </c>
      <c r="Q3269">
        <v>0.10824918713732901</v>
      </c>
    </row>
    <row r="3270" spans="1:17" hidden="1" x14ac:dyDescent="0.3">
      <c r="A3270" t="s">
        <v>6757</v>
      </c>
      <c r="B3270" t="s">
        <v>6758</v>
      </c>
      <c r="C3270" t="str">
        <f>IFERROR(VLOOKUP(Table1[[#This Row],[Ticker]],[1]!Table2[[Symbol]:[Industry]],2,FALSE),"-")</f>
        <v>-</v>
      </c>
      <c r="D3270" t="s">
        <v>474</v>
      </c>
      <c r="E3270">
        <v>66.150000000000006</v>
      </c>
      <c r="F3270">
        <v>7.35</v>
      </c>
      <c r="G3270">
        <v>-1.56940750049681</v>
      </c>
      <c r="H3270">
        <v>2.84086859089077</v>
      </c>
      <c r="I3270">
        <v>-22.665424960942001</v>
      </c>
      <c r="J3270">
        <v>-5.5888840145580003</v>
      </c>
      <c r="K3270">
        <v>7.29645414477499</v>
      </c>
      <c r="L3270">
        <v>7.2336613654220896</v>
      </c>
      <c r="M3270">
        <v>46.719949591442798</v>
      </c>
      <c r="N3270">
        <v>1.55934515871638</v>
      </c>
      <c r="O3270">
        <v>44.217687074829897</v>
      </c>
      <c r="P3270">
        <v>32.4324324324324</v>
      </c>
      <c r="Q3270">
        <v>2.1329552626035999E-2</v>
      </c>
    </row>
    <row r="3271" spans="1:17" hidden="1" x14ac:dyDescent="0.3">
      <c r="A3271" t="s">
        <v>6759</v>
      </c>
      <c r="B3271" t="s">
        <v>6760</v>
      </c>
      <c r="C3271" t="str">
        <f>IFERROR(VLOOKUP(Table1[[#This Row],[Ticker]],[1]!Table2[[Symbol]:[Industry]],2,FALSE),"-")</f>
        <v>-</v>
      </c>
      <c r="D3271" t="s">
        <v>627</v>
      </c>
      <c r="E3271">
        <v>66.145588500000002</v>
      </c>
      <c r="F3271">
        <v>25.8</v>
      </c>
      <c r="G3271">
        <v>-43.171418628055299</v>
      </c>
      <c r="H3271">
        <v>-12.7868700259886</v>
      </c>
      <c r="I3271">
        <v>-22.750475045992101</v>
      </c>
      <c r="J3271">
        <v>-4.9608343839989697</v>
      </c>
      <c r="K3271">
        <v>26.612020258102302</v>
      </c>
      <c r="L3271">
        <v>28.458345241790401</v>
      </c>
      <c r="M3271">
        <v>39.229421641593603</v>
      </c>
      <c r="N3271">
        <v>0.978129957284124</v>
      </c>
      <c r="O3271">
        <v>62.403100775193799</v>
      </c>
      <c r="P3271">
        <v>14.159292035398201</v>
      </c>
      <c r="Q3271">
        <v>-5.4769055114137002E-2</v>
      </c>
    </row>
    <row r="3272" spans="1:17" hidden="1" x14ac:dyDescent="0.3">
      <c r="A3272" t="s">
        <v>6761</v>
      </c>
      <c r="B3272" t="s">
        <v>6762</v>
      </c>
      <c r="C3272" t="str">
        <f>IFERROR(VLOOKUP(Table1[[#This Row],[Ticker]],[1]!Table2[[Symbol]:[Industry]],2,FALSE),"-")</f>
        <v>-</v>
      </c>
      <c r="D3272" t="s">
        <v>21</v>
      </c>
      <c r="E3272">
        <v>66.092190000000002</v>
      </c>
      <c r="F3272">
        <v>11.85</v>
      </c>
      <c r="G3272">
        <v>17.8741639093667</v>
      </c>
      <c r="H3272">
        <v>-0.77840057650285299</v>
      </c>
      <c r="I3272">
        <v>-15.349062619868</v>
      </c>
      <c r="J3272">
        <v>-8.7335576259959495</v>
      </c>
      <c r="K3272">
        <v>11.413067180679301</v>
      </c>
      <c r="L3272">
        <v>10.4618054861169</v>
      </c>
      <c r="M3272">
        <v>51.7214208447743</v>
      </c>
      <c r="N3272">
        <v>1.4165422079793299</v>
      </c>
      <c r="O3272">
        <v>27.426160337552702</v>
      </c>
      <c r="P3272">
        <v>74.264705882352899</v>
      </c>
      <c r="Q3272">
        <v>9.4428002464494995E-2</v>
      </c>
    </row>
    <row r="3273" spans="1:17" hidden="1" x14ac:dyDescent="0.3">
      <c r="A3273" t="s">
        <v>6763</v>
      </c>
      <c r="B3273" t="s">
        <v>6764</v>
      </c>
      <c r="C3273" t="str">
        <f>IFERROR(VLOOKUP(Table1[[#This Row],[Ticker]],[1]!Table2[[Symbol]:[Industry]],2,FALSE),"-")</f>
        <v>-</v>
      </c>
      <c r="D3273" t="s">
        <v>1570</v>
      </c>
      <c r="E3273">
        <v>66.080429359999997</v>
      </c>
      <c r="F3273">
        <v>37.4</v>
      </c>
      <c r="G3273">
        <v>-7.2416088623533499</v>
      </c>
      <c r="H3273">
        <v>-2.26962864667829</v>
      </c>
      <c r="I3273">
        <v>-54.522765255782303</v>
      </c>
      <c r="J3273">
        <v>-2.78022407592479</v>
      </c>
      <c r="K3273">
        <v>40.152508956874399</v>
      </c>
      <c r="L3273">
        <v>45.923947664095301</v>
      </c>
      <c r="M3273">
        <v>36.877706069038197</v>
      </c>
      <c r="N3273">
        <v>1.2137931034482701</v>
      </c>
      <c r="O3273">
        <v>100.534759358288</v>
      </c>
      <c r="P3273">
        <v>33.096085409252602</v>
      </c>
    </row>
    <row r="3274" spans="1:17" hidden="1" x14ac:dyDescent="0.3">
      <c r="A3274" t="s">
        <v>6765</v>
      </c>
      <c r="B3274" t="s">
        <v>6766</v>
      </c>
      <c r="C3274" t="str">
        <f>IFERROR(VLOOKUP(Table1[[#This Row],[Ticker]],[1]!Table2[[Symbol]:[Industry]],2,FALSE),"-")</f>
        <v>-</v>
      </c>
      <c r="D3274" t="s">
        <v>4636</v>
      </c>
      <c r="E3274">
        <v>66.048374401000004</v>
      </c>
      <c r="F3274">
        <v>90.47</v>
      </c>
      <c r="G3274">
        <v>15.971215718092401</v>
      </c>
      <c r="H3274">
        <v>-9.6108780013504607</v>
      </c>
      <c r="I3274">
        <v>-34.187953544854999</v>
      </c>
      <c r="J3274">
        <v>-4.5565658435721197</v>
      </c>
      <c r="K3274">
        <v>94.2581931096707</v>
      </c>
      <c r="L3274">
        <v>93.411110523114999</v>
      </c>
      <c r="M3274">
        <v>43.425853581174302</v>
      </c>
      <c r="N3274">
        <v>0.51454907687284701</v>
      </c>
      <c r="O3274">
        <v>69.105780921852499</v>
      </c>
      <c r="P3274">
        <v>51.668063704945503</v>
      </c>
      <c r="Q3274">
        <v>5.2415585989231003E-2</v>
      </c>
    </row>
    <row r="3275" spans="1:17" hidden="1" x14ac:dyDescent="0.3">
      <c r="A3275" t="s">
        <v>6767</v>
      </c>
      <c r="B3275" t="s">
        <v>6768</v>
      </c>
      <c r="C3275" t="str">
        <f>IFERROR(VLOOKUP(Table1[[#This Row],[Ticker]],[1]!Table2[[Symbol]:[Industry]],2,FALSE),"-")</f>
        <v>-</v>
      </c>
      <c r="D3275" t="s">
        <v>54</v>
      </c>
      <c r="E3275">
        <v>65.990645999999998</v>
      </c>
      <c r="F3275">
        <v>60</v>
      </c>
      <c r="G3275">
        <v>-15.1233822613681</v>
      </c>
      <c r="H3275">
        <v>-12.9619363389859</v>
      </c>
      <c r="I3275">
        <v>23.248588319700001</v>
      </c>
      <c r="J3275">
        <v>-4.0794642921025703</v>
      </c>
      <c r="K3275">
        <v>55.082502767839898</v>
      </c>
      <c r="L3275">
        <v>47.976683612833597</v>
      </c>
      <c r="M3275">
        <v>52.712454765868998</v>
      </c>
      <c r="N3275">
        <v>0.33430547454378801</v>
      </c>
      <c r="O3275">
        <v>14</v>
      </c>
      <c r="P3275">
        <v>66.435506241331495</v>
      </c>
    </row>
    <row r="3276" spans="1:17" hidden="1" x14ac:dyDescent="0.3">
      <c r="A3276" t="s">
        <v>6769</v>
      </c>
      <c r="B3276" t="s">
        <v>6770</v>
      </c>
      <c r="C3276" t="str">
        <f>IFERROR(VLOOKUP(Table1[[#This Row],[Ticker]],[1]!Table2[[Symbol]:[Industry]],2,FALSE),"-")</f>
        <v>-</v>
      </c>
      <c r="D3276" t="s">
        <v>46</v>
      </c>
      <c r="E3276">
        <v>65.928226420000001</v>
      </c>
      <c r="F3276">
        <v>0.7</v>
      </c>
      <c r="G3276">
        <v>-22.373603304692601</v>
      </c>
      <c r="K3276">
        <v>0.813046339516308</v>
      </c>
      <c r="L3276">
        <v>1.2524745064316301</v>
      </c>
      <c r="M3276">
        <v>70.989730741565694</v>
      </c>
      <c r="N3276">
        <v>1</v>
      </c>
      <c r="O3276">
        <v>7.1428571428571397</v>
      </c>
      <c r="P3276">
        <v>16.6666666666666</v>
      </c>
      <c r="Q3276">
        <v>3.7666979515126001E-2</v>
      </c>
    </row>
    <row r="3277" spans="1:17" hidden="1" x14ac:dyDescent="0.3">
      <c r="A3277" t="s">
        <v>6771</v>
      </c>
      <c r="B3277" t="s">
        <v>6772</v>
      </c>
      <c r="C3277" t="str">
        <f>IFERROR(VLOOKUP(Table1[[#This Row],[Ticker]],[1]!Table2[[Symbol]:[Industry]],2,FALSE),"-")</f>
        <v>-</v>
      </c>
      <c r="D3277" t="s">
        <v>627</v>
      </c>
      <c r="E3277">
        <v>65.811584339999996</v>
      </c>
      <c r="F3277">
        <v>95.67</v>
      </c>
      <c r="G3277">
        <v>-27.0287542926384</v>
      </c>
      <c r="H3277">
        <v>-15.4713830326432</v>
      </c>
      <c r="I3277">
        <v>-10.155623089438</v>
      </c>
      <c r="J3277">
        <v>-2.2207966439612199</v>
      </c>
      <c r="K3277">
        <v>98.047790137450306</v>
      </c>
      <c r="L3277">
        <v>94.173355883211002</v>
      </c>
      <c r="M3277">
        <v>30.330630537926901</v>
      </c>
      <c r="N3277">
        <v>0.25343002187934199</v>
      </c>
      <c r="O3277">
        <v>23.288387164210299</v>
      </c>
      <c r="P3277">
        <v>33.430962343096198</v>
      </c>
      <c r="Q3277">
        <v>-5.4427520192178003E-2</v>
      </c>
    </row>
    <row r="3278" spans="1:17" hidden="1" x14ac:dyDescent="0.3">
      <c r="A3278" t="s">
        <v>6773</v>
      </c>
      <c r="B3278" t="s">
        <v>6774</v>
      </c>
      <c r="C3278" t="str">
        <f>IFERROR(VLOOKUP(Table1[[#This Row],[Ticker]],[1]!Table2[[Symbol]:[Industry]],2,FALSE),"-")</f>
        <v>-</v>
      </c>
      <c r="D3278" t="s">
        <v>489</v>
      </c>
      <c r="E3278">
        <v>65.768360000000001</v>
      </c>
      <c r="F3278">
        <v>8.68</v>
      </c>
      <c r="G3278">
        <v>67.656184674981404</v>
      </c>
      <c r="H3278">
        <v>-10.6995548848237</v>
      </c>
      <c r="I3278">
        <v>-32.1408984028959</v>
      </c>
      <c r="J3278">
        <v>-3.4314960569078399</v>
      </c>
      <c r="K3278">
        <v>8.9160629757345404</v>
      </c>
      <c r="L3278">
        <v>8.0999574458341801</v>
      </c>
      <c r="M3278">
        <v>29.073945918803901</v>
      </c>
      <c r="N3278">
        <v>0.51220696676570698</v>
      </c>
      <c r="O3278">
        <v>43.548387096774199</v>
      </c>
      <c r="P3278">
        <v>126.041666666666</v>
      </c>
      <c r="Q3278">
        <v>7.8170228601382993E-2</v>
      </c>
    </row>
    <row r="3279" spans="1:17" hidden="1" x14ac:dyDescent="0.3">
      <c r="A3279" t="s">
        <v>6775</v>
      </c>
      <c r="B3279" t="s">
        <v>6776</v>
      </c>
      <c r="C3279" t="str">
        <f>IFERROR(VLOOKUP(Table1[[#This Row],[Ticker]],[1]!Table2[[Symbol]:[Industry]],2,FALSE),"-")</f>
        <v>-</v>
      </c>
      <c r="E3279">
        <v>65.523488899</v>
      </c>
      <c r="F3279">
        <v>85.27</v>
      </c>
      <c r="G3279">
        <v>14.263811413290799</v>
      </c>
      <c r="H3279">
        <v>67.358380106056899</v>
      </c>
      <c r="I3279">
        <v>72.651402136468406</v>
      </c>
      <c r="J3279">
        <v>45.247420303304402</v>
      </c>
      <c r="K3279">
        <v>52.990256154300397</v>
      </c>
      <c r="L3279">
        <v>48.545426965759702</v>
      </c>
      <c r="M3279">
        <v>93.352921939702298</v>
      </c>
      <c r="N3279">
        <v>3.1743556701822802</v>
      </c>
      <c r="O3279">
        <v>0</v>
      </c>
      <c r="P3279">
        <v>205.51773557864499</v>
      </c>
      <c r="Q3279">
        <v>0.204898529182655</v>
      </c>
    </row>
    <row r="3280" spans="1:17" hidden="1" x14ac:dyDescent="0.3">
      <c r="A3280" t="s">
        <v>6777</v>
      </c>
      <c r="B3280" t="s">
        <v>6778</v>
      </c>
      <c r="C3280" t="str">
        <f>IFERROR(VLOOKUP(Table1[[#This Row],[Ticker]],[1]!Table2[[Symbol]:[Industry]],2,FALSE),"-")</f>
        <v>-</v>
      </c>
      <c r="D3280" t="s">
        <v>2943</v>
      </c>
      <c r="E3280">
        <v>65.463999999999999</v>
      </c>
      <c r="F3280">
        <v>233.8</v>
      </c>
      <c r="G3280">
        <v>23.7498784766839</v>
      </c>
      <c r="H3280">
        <v>-8.7496286466782802</v>
      </c>
      <c r="I3280">
        <v>42.595290299773097</v>
      </c>
      <c r="J3280">
        <v>-5.74065089776043</v>
      </c>
      <c r="K3280">
        <v>226.78411816130799</v>
      </c>
      <c r="L3280">
        <v>165.773250526715</v>
      </c>
      <c r="M3280">
        <v>51.086179618601598</v>
      </c>
      <c r="N3280">
        <v>1.17178683385579</v>
      </c>
      <c r="O3280">
        <v>19.974337040205299</v>
      </c>
      <c r="P3280">
        <v>128.09756097560901</v>
      </c>
    </row>
    <row r="3281" spans="1:17" hidden="1" x14ac:dyDescent="0.3">
      <c r="A3281" t="s">
        <v>6779</v>
      </c>
      <c r="B3281" t="s">
        <v>6780</v>
      </c>
      <c r="C3281" t="str">
        <f>IFERROR(VLOOKUP(Table1[[#This Row],[Ticker]],[1]!Table2[[Symbol]:[Industry]],2,FALSE),"-")</f>
        <v>-</v>
      </c>
      <c r="D3281" t="s">
        <v>46</v>
      </c>
      <c r="E3281">
        <v>65.359260000000006</v>
      </c>
      <c r="F3281">
        <v>59.58</v>
      </c>
      <c r="G3281">
        <v>41.1901970800333</v>
      </c>
      <c r="H3281">
        <v>13.954861149239999</v>
      </c>
      <c r="I3281">
        <v>105.68193657908</v>
      </c>
      <c r="J3281">
        <v>28.359872686708101</v>
      </c>
      <c r="K3281">
        <v>49.1210389621654</v>
      </c>
      <c r="L3281">
        <v>40.142181628648501</v>
      </c>
      <c r="M3281">
        <v>75.099701794694695</v>
      </c>
      <c r="N3281">
        <v>1.11818181818181</v>
      </c>
      <c r="O3281">
        <v>15.7267539442766</v>
      </c>
      <c r="P3281">
        <v>154.61538461538399</v>
      </c>
      <c r="Q3281">
        <v>0.12405182299070899</v>
      </c>
    </row>
    <row r="3282" spans="1:17" hidden="1" x14ac:dyDescent="0.3">
      <c r="A3282" t="s">
        <v>6781</v>
      </c>
      <c r="B3282" t="s">
        <v>6782</v>
      </c>
      <c r="C3282" t="str">
        <f>IFERROR(VLOOKUP(Table1[[#This Row],[Ticker]],[1]!Table2[[Symbol]:[Industry]],2,FALSE),"-")</f>
        <v>-</v>
      </c>
      <c r="D3282" t="s">
        <v>138</v>
      </c>
      <c r="E3282">
        <v>65.237095425000007</v>
      </c>
      <c r="F3282">
        <v>19.77</v>
      </c>
      <c r="G3282">
        <v>37.334597047030101</v>
      </c>
      <c r="H3282">
        <v>28.577828980440302</v>
      </c>
      <c r="I3282">
        <v>12.1663170226986</v>
      </c>
      <c r="J3282">
        <v>12.4574662695958</v>
      </c>
      <c r="K3282">
        <v>15.9363591013638</v>
      </c>
      <c r="L3282">
        <v>14.555140704256701</v>
      </c>
      <c r="M3282">
        <v>81.594478119826505</v>
      </c>
      <c r="N3282">
        <v>1.7823574384355401</v>
      </c>
      <c r="O3282">
        <v>4.7040971168436903</v>
      </c>
      <c r="P3282">
        <v>114.89130434782599</v>
      </c>
      <c r="Q3282">
        <v>8.1017037104772996E-2</v>
      </c>
    </row>
    <row r="3283" spans="1:17" hidden="1" x14ac:dyDescent="0.3">
      <c r="A3283" t="s">
        <v>6783</v>
      </c>
      <c r="B3283" t="s">
        <v>6784</v>
      </c>
      <c r="C3283" t="str">
        <f>IFERROR(VLOOKUP(Table1[[#This Row],[Ticker]],[1]!Table2[[Symbol]:[Industry]],2,FALSE),"-")</f>
        <v>-</v>
      </c>
      <c r="D3283" t="s">
        <v>627</v>
      </c>
      <c r="E3283">
        <v>65.184624427000003</v>
      </c>
      <c r="F3283">
        <v>23.27</v>
      </c>
      <c r="G3283">
        <v>313.17218424109399</v>
      </c>
      <c r="H3283">
        <v>70.134147678666594</v>
      </c>
      <c r="I3283">
        <v>235.91529696310801</v>
      </c>
      <c r="J3283">
        <v>9.1928013697296596</v>
      </c>
      <c r="K3283">
        <v>14.6447841035737</v>
      </c>
      <c r="L3283">
        <v>7.7546616260064303</v>
      </c>
      <c r="M3283">
        <v>86.058273247179201</v>
      </c>
      <c r="N3283">
        <v>2.3708348178411298</v>
      </c>
      <c r="O3283">
        <v>3.9965620971207501</v>
      </c>
      <c r="P3283">
        <v>343.23809523809501</v>
      </c>
    </row>
    <row r="3284" spans="1:17" hidden="1" x14ac:dyDescent="0.3">
      <c r="A3284" t="s">
        <v>6785</v>
      </c>
      <c r="B3284" t="s">
        <v>6786</v>
      </c>
      <c r="C3284" t="str">
        <f>IFERROR(VLOOKUP(Table1[[#This Row],[Ticker]],[1]!Table2[[Symbol]:[Industry]],2,FALSE),"-")</f>
        <v>-</v>
      </c>
      <c r="D3284" t="s">
        <v>2332</v>
      </c>
      <c r="E3284">
        <v>64.98</v>
      </c>
      <c r="F3284">
        <v>324.89999999999998</v>
      </c>
      <c r="G3284">
        <v>66.843179912090505</v>
      </c>
      <c r="H3284">
        <v>67.835083395206496</v>
      </c>
      <c r="I3284">
        <v>36.763237048365099</v>
      </c>
      <c r="J3284">
        <v>16.859088987648502</v>
      </c>
      <c r="K3284">
        <v>228.865656520984</v>
      </c>
      <c r="L3284">
        <v>202.57670912635899</v>
      </c>
      <c r="M3284">
        <v>99.761281374560298</v>
      </c>
      <c r="N3284">
        <v>1.8839712918660201</v>
      </c>
      <c r="O3284">
        <v>0</v>
      </c>
      <c r="P3284">
        <v>116.383616383616</v>
      </c>
      <c r="Q3284">
        <v>0.18437358000658699</v>
      </c>
    </row>
    <row r="3285" spans="1:17" hidden="1" x14ac:dyDescent="0.3">
      <c r="A3285" t="s">
        <v>6787</v>
      </c>
      <c r="B3285" t="s">
        <v>6788</v>
      </c>
      <c r="C3285" t="str">
        <f>IFERROR(VLOOKUP(Table1[[#This Row],[Ticker]],[1]!Table2[[Symbol]:[Industry]],2,FALSE),"-")</f>
        <v>-</v>
      </c>
      <c r="E3285">
        <v>64.887597528000001</v>
      </c>
      <c r="F3285">
        <v>14.82</v>
      </c>
      <c r="G3285">
        <v>15.3707916526562</v>
      </c>
      <c r="H3285">
        <v>-10.852203419109999</v>
      </c>
      <c r="I3285">
        <v>5.5997347442176402</v>
      </c>
      <c r="J3285">
        <v>-0.57158809696854995</v>
      </c>
      <c r="K3285">
        <v>14.1076471399423</v>
      </c>
      <c r="L3285">
        <v>12.799190314364701</v>
      </c>
      <c r="M3285">
        <v>58.995894384092303</v>
      </c>
      <c r="N3285">
        <v>1.40629983645705</v>
      </c>
      <c r="O3285">
        <v>10.998650472334599</v>
      </c>
      <c r="P3285">
        <v>60.216216216216203</v>
      </c>
      <c r="Q3285">
        <v>8.6782562848192996E-2</v>
      </c>
    </row>
    <row r="3286" spans="1:17" hidden="1" x14ac:dyDescent="0.3">
      <c r="A3286" t="s">
        <v>6789</v>
      </c>
      <c r="B3286" t="s">
        <v>6790</v>
      </c>
      <c r="C3286" t="str">
        <f>IFERROR(VLOOKUP(Table1[[#This Row],[Ticker]],[1]!Table2[[Symbol]:[Industry]],2,FALSE),"-")</f>
        <v>-</v>
      </c>
      <c r="D3286" t="s">
        <v>89</v>
      </c>
      <c r="E3286">
        <v>64.757303801999996</v>
      </c>
      <c r="F3286">
        <v>35.01</v>
      </c>
      <c r="G3286">
        <v>102.669131738042</v>
      </c>
      <c r="H3286">
        <v>-11.014674881816999</v>
      </c>
      <c r="I3286">
        <v>20.921187899093301</v>
      </c>
      <c r="J3286">
        <v>-7.6195645427291296</v>
      </c>
      <c r="K3286">
        <v>35.280025776288603</v>
      </c>
      <c r="L3286">
        <v>29.701968545957701</v>
      </c>
      <c r="M3286">
        <v>44.2478703745101</v>
      </c>
      <c r="N3286">
        <v>0.83112015904955505</v>
      </c>
      <c r="O3286">
        <v>17.109397315052799</v>
      </c>
      <c r="P3286">
        <v>142.044444444444</v>
      </c>
      <c r="Q3286">
        <v>1.6159921473558998E-2</v>
      </c>
    </row>
    <row r="3287" spans="1:17" hidden="1" x14ac:dyDescent="0.3">
      <c r="A3287" t="s">
        <v>6791</v>
      </c>
      <c r="B3287" t="s">
        <v>6792</v>
      </c>
      <c r="C3287" t="str">
        <f>IFERROR(VLOOKUP(Table1[[#This Row],[Ticker]],[1]!Table2[[Symbol]:[Industry]],2,FALSE),"-")</f>
        <v>-</v>
      </c>
      <c r="D3287" t="s">
        <v>121</v>
      </c>
      <c r="E3287">
        <v>64.709999999999994</v>
      </c>
      <c r="F3287">
        <v>21.57</v>
      </c>
      <c r="G3287">
        <v>-13.345131776221001</v>
      </c>
      <c r="H3287">
        <v>19.532696934716999</v>
      </c>
      <c r="I3287">
        <v>-23.0852652557823</v>
      </c>
      <c r="J3287">
        <v>-3.7206443798684399</v>
      </c>
      <c r="K3287">
        <v>19.259487150954602</v>
      </c>
      <c r="L3287">
        <v>18.524915844793</v>
      </c>
      <c r="M3287">
        <v>56.589274946366103</v>
      </c>
      <c r="N3287">
        <v>0.61205417515168703</v>
      </c>
      <c r="O3287">
        <v>28.836346777932299</v>
      </c>
      <c r="P3287">
        <v>47.739726027397197</v>
      </c>
      <c r="Q3287">
        <v>2.6463485419937999E-2</v>
      </c>
    </row>
    <row r="3288" spans="1:17" hidden="1" x14ac:dyDescent="0.3">
      <c r="A3288" t="s">
        <v>6793</v>
      </c>
      <c r="B3288" t="s">
        <v>6794</v>
      </c>
      <c r="C3288" t="str">
        <f>IFERROR(VLOOKUP(Table1[[#This Row],[Ticker]],[1]!Table2[[Symbol]:[Industry]],2,FALSE),"-")</f>
        <v>-</v>
      </c>
      <c r="D3288" t="s">
        <v>1210</v>
      </c>
      <c r="E3288">
        <v>64.576639999999998</v>
      </c>
      <c r="F3288">
        <v>43.87</v>
      </c>
      <c r="G3288">
        <v>-48.780011423162897</v>
      </c>
      <c r="H3288">
        <v>-0.197089786574658</v>
      </c>
      <c r="I3288">
        <v>6.5765194853620397</v>
      </c>
      <c r="J3288">
        <v>-9.8298402319521792</v>
      </c>
      <c r="K3288">
        <v>42.532009536522303</v>
      </c>
      <c r="L3288">
        <v>40.702735448315302</v>
      </c>
      <c r="M3288">
        <v>53.434264071334198</v>
      </c>
      <c r="N3288">
        <v>2.6357578896840801</v>
      </c>
      <c r="O3288">
        <v>29.131524960109399</v>
      </c>
      <c r="P3288">
        <v>32.939393939393902</v>
      </c>
      <c r="Q3288">
        <v>0.16632627501730901</v>
      </c>
    </row>
    <row r="3289" spans="1:17" hidden="1" x14ac:dyDescent="0.3">
      <c r="A3289" t="s">
        <v>6795</v>
      </c>
      <c r="B3289" t="s">
        <v>6796</v>
      </c>
      <c r="C3289" t="str">
        <f>IFERROR(VLOOKUP(Table1[[#This Row],[Ticker]],[1]!Table2[[Symbol]:[Industry]],2,FALSE),"-")</f>
        <v>-</v>
      </c>
      <c r="D3289" t="s">
        <v>1665</v>
      </c>
      <c r="E3289">
        <v>64.53</v>
      </c>
      <c r="F3289">
        <v>43.02</v>
      </c>
      <c r="G3289">
        <v>-72.769573594114604</v>
      </c>
      <c r="H3289">
        <v>-4.6784828133449503</v>
      </c>
      <c r="I3289">
        <v>-54.405753210049397</v>
      </c>
      <c r="J3289">
        <v>3.1458992325840001</v>
      </c>
      <c r="K3289">
        <v>47.679702584496802</v>
      </c>
      <c r="L3289">
        <v>58.717447654722697</v>
      </c>
      <c r="M3289">
        <v>42.9009659552203</v>
      </c>
      <c r="N3289">
        <v>0.57296167640995199</v>
      </c>
      <c r="O3289">
        <v>121.292422129242</v>
      </c>
      <c r="P3289">
        <v>9.7448979591836693</v>
      </c>
      <c r="Q3289">
        <v>-3.9693000087599999E-3</v>
      </c>
    </row>
    <row r="3290" spans="1:17" hidden="1" x14ac:dyDescent="0.3">
      <c r="A3290" t="s">
        <v>6797</v>
      </c>
      <c r="B3290" t="s">
        <v>6798</v>
      </c>
      <c r="C3290" t="str">
        <f>IFERROR(VLOOKUP(Table1[[#This Row],[Ticker]],[1]!Table2[[Symbol]:[Industry]],2,FALSE),"-")</f>
        <v>-</v>
      </c>
      <c r="D3290" t="s">
        <v>1665</v>
      </c>
      <c r="E3290">
        <v>64.417500000000004</v>
      </c>
      <c r="F3290">
        <v>12.27</v>
      </c>
      <c r="G3290">
        <v>-29.2442183100652</v>
      </c>
      <c r="H3290">
        <v>-8.8011601782098303</v>
      </c>
      <c r="I3290">
        <v>-31.160265255782299</v>
      </c>
      <c r="J3290">
        <v>-3.7302723129365001</v>
      </c>
      <c r="K3290">
        <v>13.6117669529363</v>
      </c>
      <c r="L3290">
        <v>14.665742973353201</v>
      </c>
      <c r="M3290">
        <v>44.266454326830797</v>
      </c>
      <c r="N3290">
        <v>0.228054658707743</v>
      </c>
      <c r="O3290">
        <v>65.444172779136096</v>
      </c>
      <c r="P3290">
        <v>11.545454545454501</v>
      </c>
      <c r="Q3290">
        <v>-5.4878154883430001E-2</v>
      </c>
    </row>
    <row r="3291" spans="1:17" hidden="1" x14ac:dyDescent="0.3">
      <c r="A3291" t="s">
        <v>6799</v>
      </c>
      <c r="B3291" t="s">
        <v>6800</v>
      </c>
      <c r="C3291" t="str">
        <f>IFERROR(VLOOKUP(Table1[[#This Row],[Ticker]],[1]!Table2[[Symbol]:[Industry]],2,FALSE),"-")</f>
        <v>-</v>
      </c>
      <c r="D3291" t="s">
        <v>46</v>
      </c>
      <c r="E3291">
        <v>64.347429743999996</v>
      </c>
      <c r="F3291">
        <v>38.159999999999997</v>
      </c>
      <c r="G3291">
        <v>8.6977253666360301</v>
      </c>
      <c r="H3291">
        <v>5.3572574987263497</v>
      </c>
      <c r="I3291">
        <v>-12.406905571987901</v>
      </c>
      <c r="J3291">
        <v>-10.4714836013456</v>
      </c>
      <c r="K3291">
        <v>37.754841506044997</v>
      </c>
      <c r="L3291">
        <v>36.231102769556301</v>
      </c>
      <c r="M3291">
        <v>42.753691965978099</v>
      </c>
      <c r="N3291">
        <v>0.80097143683930305</v>
      </c>
      <c r="O3291">
        <v>32.599580712788203</v>
      </c>
      <c r="P3291">
        <v>42.388059701492502</v>
      </c>
      <c r="Q3291">
        <v>-6.9839261950889006E-2</v>
      </c>
    </row>
    <row r="3292" spans="1:17" hidden="1" x14ac:dyDescent="0.3">
      <c r="A3292" t="s">
        <v>6801</v>
      </c>
      <c r="B3292" t="s">
        <v>6802</v>
      </c>
      <c r="C3292" t="str">
        <f>IFERROR(VLOOKUP(Table1[[#This Row],[Ticker]],[1]!Table2[[Symbol]:[Industry]],2,FALSE),"-")</f>
        <v>-</v>
      </c>
      <c r="D3292" t="s">
        <v>54</v>
      </c>
      <c r="E3292">
        <v>64.233713753000004</v>
      </c>
      <c r="F3292">
        <v>49.19</v>
      </c>
      <c r="G3292">
        <v>-64.853130936016598</v>
      </c>
      <c r="H3292">
        <v>-6.4469183113184201</v>
      </c>
      <c r="I3292">
        <v>-34.4321681932025</v>
      </c>
      <c r="J3292">
        <v>-5.7353601292564198</v>
      </c>
      <c r="K3292">
        <v>50.125387456096</v>
      </c>
      <c r="L3292">
        <v>59.070398100545397</v>
      </c>
      <c r="M3292">
        <v>59.316695774036603</v>
      </c>
      <c r="N3292">
        <v>0.95591510837381999</v>
      </c>
      <c r="O3292">
        <v>74.954258995730797</v>
      </c>
      <c r="P3292">
        <v>10.5641717239829</v>
      </c>
      <c r="Q3292">
        <v>-0.10825158417483099</v>
      </c>
    </row>
    <row r="3293" spans="1:17" hidden="1" x14ac:dyDescent="0.3">
      <c r="A3293" t="s">
        <v>6803</v>
      </c>
      <c r="B3293" t="s">
        <v>6804</v>
      </c>
      <c r="C3293" t="str">
        <f>IFERROR(VLOOKUP(Table1[[#This Row],[Ticker]],[1]!Table2[[Symbol]:[Industry]],2,FALSE),"-")</f>
        <v>-</v>
      </c>
      <c r="D3293" t="s">
        <v>6805</v>
      </c>
      <c r="E3293">
        <v>64.150972973999998</v>
      </c>
      <c r="F3293">
        <v>30.62</v>
      </c>
      <c r="G3293">
        <v>80.815631702724204</v>
      </c>
      <c r="H3293">
        <v>-14.022502209896601</v>
      </c>
      <c r="I3293">
        <v>28.798994003476899</v>
      </c>
      <c r="J3293">
        <v>-4.1338141819787602</v>
      </c>
      <c r="K3293">
        <v>30.238993495935599</v>
      </c>
      <c r="L3293">
        <v>25.5311930954716</v>
      </c>
      <c r="M3293">
        <v>37.880025631339699</v>
      </c>
      <c r="N3293">
        <v>0.81887669072745195</v>
      </c>
      <c r="O3293">
        <v>24.624428478118801</v>
      </c>
      <c r="P3293">
        <v>135.53846153846101</v>
      </c>
      <c r="Q3293">
        <v>7.8482027410246E-2</v>
      </c>
    </row>
    <row r="3294" spans="1:17" hidden="1" x14ac:dyDescent="0.3">
      <c r="A3294" t="s">
        <v>6806</v>
      </c>
      <c r="B3294" t="s">
        <v>6807</v>
      </c>
      <c r="C3294" t="str">
        <f>IFERROR(VLOOKUP(Table1[[#This Row],[Ticker]],[1]!Table2[[Symbol]:[Industry]],2,FALSE),"-")</f>
        <v>-</v>
      </c>
      <c r="D3294" t="s">
        <v>1489</v>
      </c>
      <c r="E3294">
        <v>63.984000000000002</v>
      </c>
      <c r="F3294">
        <v>34.4</v>
      </c>
      <c r="G3294">
        <v>43.6714627403734</v>
      </c>
      <c r="H3294">
        <v>10.7596873142337</v>
      </c>
      <c r="I3294">
        <v>31.093336084251099</v>
      </c>
      <c r="J3294">
        <v>1.1371855800003701</v>
      </c>
      <c r="K3294">
        <v>32.206241206229997</v>
      </c>
      <c r="L3294">
        <v>27.153349111598601</v>
      </c>
      <c r="M3294">
        <v>56.8925950716012</v>
      </c>
      <c r="N3294">
        <v>0.86662225381019597</v>
      </c>
      <c r="O3294">
        <v>11.133720930232499</v>
      </c>
      <c r="P3294">
        <v>91.1111111111111</v>
      </c>
      <c r="Q3294">
        <v>3.8130247999974998E-2</v>
      </c>
    </row>
    <row r="3295" spans="1:17" hidden="1" x14ac:dyDescent="0.3">
      <c r="A3295" t="s">
        <v>6808</v>
      </c>
      <c r="B3295" t="s">
        <v>6809</v>
      </c>
      <c r="C3295" t="str">
        <f>IFERROR(VLOOKUP(Table1[[#This Row],[Ticker]],[1]!Table2[[Symbol]:[Industry]],2,FALSE),"-")</f>
        <v>-</v>
      </c>
      <c r="D3295" t="s">
        <v>21</v>
      </c>
      <c r="E3295">
        <v>63.980125000000001</v>
      </c>
      <c r="F3295">
        <v>62</v>
      </c>
      <c r="G3295">
        <v>-99.954206285975502</v>
      </c>
      <c r="H3295">
        <v>2.8943057795512201</v>
      </c>
      <c r="I3295">
        <v>-67.321693301420893</v>
      </c>
      <c r="J3295">
        <v>14.305752346616501</v>
      </c>
      <c r="K3295">
        <v>62.054546509143599</v>
      </c>
      <c r="L3295">
        <v>101.43653736220401</v>
      </c>
      <c r="M3295">
        <v>68.054419871775707</v>
      </c>
      <c r="N3295">
        <v>1.3047138047138001</v>
      </c>
      <c r="O3295">
        <v>243.54838709677401</v>
      </c>
      <c r="P3295">
        <v>23.138033763654398</v>
      </c>
    </row>
    <row r="3296" spans="1:17" hidden="1" x14ac:dyDescent="0.3">
      <c r="A3296" t="s">
        <v>6810</v>
      </c>
      <c r="B3296" t="s">
        <v>6811</v>
      </c>
      <c r="C3296" t="str">
        <f>IFERROR(VLOOKUP(Table1[[#This Row],[Ticker]],[1]!Table2[[Symbol]:[Industry]],2,FALSE),"-")</f>
        <v>-</v>
      </c>
      <c r="D3296" t="s">
        <v>46</v>
      </c>
      <c r="E3296">
        <v>63.885908000000001</v>
      </c>
      <c r="F3296">
        <v>168.4</v>
      </c>
      <c r="G3296">
        <v>123.70141871969599</v>
      </c>
      <c r="H3296">
        <v>4.31895114834367</v>
      </c>
      <c r="I3296">
        <v>1.5975578734693401</v>
      </c>
      <c r="J3296">
        <v>10.584496222681301</v>
      </c>
      <c r="K3296">
        <v>169.007541040403</v>
      </c>
      <c r="L3296">
        <v>142.39532944898099</v>
      </c>
      <c r="M3296">
        <v>44.742982766053402</v>
      </c>
      <c r="N3296">
        <v>0.99195230998509598</v>
      </c>
      <c r="O3296">
        <v>25.475059382422799</v>
      </c>
      <c r="P3296">
        <v>169.18158567774901</v>
      </c>
      <c r="Q3296">
        <v>0.16330463091630301</v>
      </c>
    </row>
    <row r="3297" spans="1:17" hidden="1" x14ac:dyDescent="0.3">
      <c r="A3297" t="s">
        <v>6812</v>
      </c>
      <c r="B3297" t="s">
        <v>6813</v>
      </c>
      <c r="C3297" t="str">
        <f>IFERROR(VLOOKUP(Table1[[#This Row],[Ticker]],[1]!Table2[[Symbol]:[Industry]],2,FALSE),"-")</f>
        <v>-</v>
      </c>
      <c r="D3297" t="s">
        <v>1199</v>
      </c>
      <c r="E3297">
        <v>63.837424845000001</v>
      </c>
      <c r="F3297">
        <v>102.45</v>
      </c>
      <c r="G3297">
        <v>-48.105910997000301</v>
      </c>
      <c r="H3297">
        <v>1.09644460889773</v>
      </c>
      <c r="I3297">
        <v>-17.167838888320901</v>
      </c>
      <c r="J3297">
        <v>-9.2264909496555294</v>
      </c>
      <c r="K3297">
        <v>99.947946359912194</v>
      </c>
      <c r="L3297">
        <v>103.858755444645</v>
      </c>
      <c r="M3297">
        <v>54.177067582325101</v>
      </c>
      <c r="N3297">
        <v>0.58753619017701197</v>
      </c>
      <c r="O3297">
        <v>51.6837481698389</v>
      </c>
      <c r="P3297">
        <v>20.387779083431202</v>
      </c>
      <c r="Q3297">
        <v>7.2489049702125996E-2</v>
      </c>
    </row>
    <row r="3298" spans="1:17" hidden="1" x14ac:dyDescent="0.3">
      <c r="A3298" t="s">
        <v>6814</v>
      </c>
      <c r="B3298" t="s">
        <v>6815</v>
      </c>
      <c r="C3298" t="str">
        <f>IFERROR(VLOOKUP(Table1[[#This Row],[Ticker]],[1]!Table2[[Symbol]:[Industry]],2,FALSE),"-")</f>
        <v>-</v>
      </c>
      <c r="D3298" t="s">
        <v>365</v>
      </c>
      <c r="E3298">
        <v>63.825033599999998</v>
      </c>
      <c r="F3298">
        <v>69.91</v>
      </c>
      <c r="G3298">
        <v>-1.22330133979427</v>
      </c>
      <c r="H3298">
        <v>2.8458346681419302</v>
      </c>
      <c r="I3298">
        <v>-29.225686264286299</v>
      </c>
      <c r="J3298">
        <v>-0.90481457589002001</v>
      </c>
      <c r="K3298">
        <v>68.5593658172251</v>
      </c>
      <c r="L3298">
        <v>65.939635970690304</v>
      </c>
      <c r="M3298">
        <v>46.382294948266498</v>
      </c>
      <c r="N3298">
        <v>1.7987027152789701</v>
      </c>
      <c r="O3298">
        <v>26.319553711915301</v>
      </c>
      <c r="P3298">
        <v>37.347740667976403</v>
      </c>
      <c r="Q3298">
        <v>6.1711634879907003E-2</v>
      </c>
    </row>
    <row r="3299" spans="1:17" hidden="1" x14ac:dyDescent="0.3">
      <c r="A3299" t="s">
        <v>6816</v>
      </c>
      <c r="B3299" t="s">
        <v>6817</v>
      </c>
      <c r="C3299" t="str">
        <f>IFERROR(VLOOKUP(Table1[[#This Row],[Ticker]],[1]!Table2[[Symbol]:[Industry]],2,FALSE),"-")</f>
        <v>-</v>
      </c>
      <c r="D3299" t="s">
        <v>46</v>
      </c>
      <c r="E3299">
        <v>63.768426300000002</v>
      </c>
      <c r="F3299">
        <v>105.9</v>
      </c>
      <c r="G3299">
        <v>222.934089002999</v>
      </c>
      <c r="H3299">
        <v>11.796305419255701</v>
      </c>
      <c r="I3299">
        <v>159.97787907411401</v>
      </c>
      <c r="J3299">
        <v>-3.1474171932232902</v>
      </c>
      <c r="K3299">
        <v>88.065308975677894</v>
      </c>
      <c r="L3299">
        <v>56.749899485856098</v>
      </c>
      <c r="M3299">
        <v>54.708047973185998</v>
      </c>
      <c r="N3299">
        <v>0.80307692307692302</v>
      </c>
      <c r="O3299">
        <v>8.7818696883852496</v>
      </c>
      <c r="P3299">
        <v>306.52591170825298</v>
      </c>
      <c r="Q3299">
        <v>0.173884796656402</v>
      </c>
    </row>
    <row r="3300" spans="1:17" hidden="1" x14ac:dyDescent="0.3">
      <c r="A3300" t="s">
        <v>6818</v>
      </c>
      <c r="B3300" t="s">
        <v>6819</v>
      </c>
      <c r="C3300" t="str">
        <f>IFERROR(VLOOKUP(Table1[[#This Row],[Ticker]],[1]!Table2[[Symbol]:[Industry]],2,FALSE),"-")</f>
        <v>-</v>
      </c>
      <c r="D3300" t="s">
        <v>627</v>
      </c>
      <c r="E3300">
        <v>63.763770000000001</v>
      </c>
      <c r="F3300">
        <v>37.1</v>
      </c>
      <c r="G3300">
        <v>-55.116416047505297</v>
      </c>
      <c r="H3300">
        <v>-12.5601855474046</v>
      </c>
      <c r="I3300">
        <v>-31.600616132975301</v>
      </c>
      <c r="J3300">
        <v>-6.0719454951100804</v>
      </c>
      <c r="K3300">
        <v>42.873510835567501</v>
      </c>
      <c r="M3300">
        <v>38.286890817406999</v>
      </c>
      <c r="N3300">
        <v>1.7880840454770699</v>
      </c>
      <c r="O3300">
        <v>93.935309973045804</v>
      </c>
      <c r="P3300">
        <v>4.5070422535211199</v>
      </c>
    </row>
    <row r="3301" spans="1:17" hidden="1" x14ac:dyDescent="0.3">
      <c r="A3301" t="s">
        <v>6820</v>
      </c>
      <c r="B3301" t="s">
        <v>6821</v>
      </c>
      <c r="C3301" t="str">
        <f>IFERROR(VLOOKUP(Table1[[#This Row],[Ticker]],[1]!Table2[[Symbol]:[Industry]],2,FALSE),"-")</f>
        <v>-</v>
      </c>
      <c r="D3301" t="s">
        <v>54</v>
      </c>
      <c r="E3301">
        <v>63.746415071999998</v>
      </c>
      <c r="F3301">
        <v>51.12</v>
      </c>
      <c r="G3301">
        <v>7.5013656445497396</v>
      </c>
      <c r="H3301">
        <v>-4.4964638986126104</v>
      </c>
      <c r="I3301">
        <v>-8.5485005499000106</v>
      </c>
      <c r="J3301">
        <v>-3.66641814034414</v>
      </c>
      <c r="K3301">
        <v>50.178658577164001</v>
      </c>
      <c r="L3301">
        <v>48.6120679259759</v>
      </c>
      <c r="M3301">
        <v>49.267029123251497</v>
      </c>
      <c r="N3301">
        <v>1.52795958262954</v>
      </c>
      <c r="O3301">
        <v>24.197965571205</v>
      </c>
      <c r="P3301">
        <v>40.054794520547901</v>
      </c>
      <c r="Q3301">
        <v>-7.6058246734999994E-5</v>
      </c>
    </row>
    <row r="3302" spans="1:17" hidden="1" x14ac:dyDescent="0.3">
      <c r="A3302" t="s">
        <v>6822</v>
      </c>
      <c r="B3302" t="s">
        <v>6823</v>
      </c>
      <c r="C3302" t="str">
        <f>IFERROR(VLOOKUP(Table1[[#This Row],[Ticker]],[1]!Table2[[Symbol]:[Industry]],2,FALSE),"-")</f>
        <v>-</v>
      </c>
      <c r="D3302" t="s">
        <v>6824</v>
      </c>
      <c r="E3302">
        <v>63.726547199999999</v>
      </c>
      <c r="F3302">
        <v>239.3</v>
      </c>
      <c r="G3302">
        <v>184.80251005563099</v>
      </c>
      <c r="H3302">
        <v>17.138438404133598</v>
      </c>
      <c r="I3302">
        <v>274.31922980814301</v>
      </c>
      <c r="J3302">
        <v>22.478190006244901</v>
      </c>
      <c r="K3302">
        <v>174.608646946373</v>
      </c>
      <c r="L3302">
        <v>116.580955177821</v>
      </c>
      <c r="M3302">
        <v>87.966768081261606</v>
      </c>
      <c r="N3302">
        <v>0.43792766373411501</v>
      </c>
      <c r="O3302">
        <v>0</v>
      </c>
      <c r="P3302">
        <v>378.6</v>
      </c>
    </row>
    <row r="3303" spans="1:17" hidden="1" x14ac:dyDescent="0.3">
      <c r="A3303" t="s">
        <v>6825</v>
      </c>
      <c r="B3303" t="s">
        <v>6826</v>
      </c>
      <c r="C3303" t="str">
        <f>IFERROR(VLOOKUP(Table1[[#This Row],[Ticker]],[1]!Table2[[Symbol]:[Industry]],2,FALSE),"-")</f>
        <v>-</v>
      </c>
      <c r="D3303" t="s">
        <v>77</v>
      </c>
      <c r="E3303">
        <v>63.645904256999998</v>
      </c>
      <c r="F3303">
        <v>7.39</v>
      </c>
      <c r="G3303">
        <v>19.2270182959289</v>
      </c>
      <c r="H3303">
        <v>-11.753422164085199</v>
      </c>
      <c r="I3303">
        <v>-6.6293300039838003</v>
      </c>
      <c r="J3303">
        <v>0.40853902709718998</v>
      </c>
      <c r="K3303">
        <v>8.0667318268895691</v>
      </c>
      <c r="L3303">
        <v>7.1886950133015803</v>
      </c>
      <c r="M3303">
        <v>40.647345188642397</v>
      </c>
      <c r="N3303">
        <v>0.66006872161282304</v>
      </c>
      <c r="O3303">
        <v>75.507442489851101</v>
      </c>
      <c r="P3303">
        <v>60.652173913043498</v>
      </c>
      <c r="Q3303">
        <v>7.7374866219015001E-2</v>
      </c>
    </row>
    <row r="3304" spans="1:17" hidden="1" x14ac:dyDescent="0.3">
      <c r="A3304" t="s">
        <v>6827</v>
      </c>
      <c r="B3304" t="s">
        <v>6828</v>
      </c>
      <c r="C3304" t="str">
        <f>IFERROR(VLOOKUP(Table1[[#This Row],[Ticker]],[1]!Table2[[Symbol]:[Industry]],2,FALSE),"-")</f>
        <v>-</v>
      </c>
      <c r="D3304" t="s">
        <v>138</v>
      </c>
      <c r="E3304">
        <v>63.60760784</v>
      </c>
      <c r="F3304">
        <v>37.479999999999997</v>
      </c>
      <c r="G3304">
        <v>83.738994878641407</v>
      </c>
      <c r="H3304">
        <v>27.124218444396899</v>
      </c>
      <c r="I3304">
        <v>1.2383940982700301</v>
      </c>
      <c r="J3304">
        <v>39.683521701708997</v>
      </c>
      <c r="K3304">
        <v>31.819801036188</v>
      </c>
      <c r="L3304">
        <v>29.2590479074935</v>
      </c>
      <c r="M3304">
        <v>63.493559561272498</v>
      </c>
      <c r="N3304">
        <v>3.7700540080493301</v>
      </c>
      <c r="O3304">
        <v>27.801494130202698</v>
      </c>
      <c r="P3304">
        <v>113.804905875641</v>
      </c>
      <c r="Q3304">
        <v>9.6344318451230995E-2</v>
      </c>
    </row>
    <row r="3305" spans="1:17" hidden="1" x14ac:dyDescent="0.3">
      <c r="A3305" t="s">
        <v>6829</v>
      </c>
      <c r="B3305" t="s">
        <v>6830</v>
      </c>
      <c r="C3305" t="str">
        <f>IFERROR(VLOOKUP(Table1[[#This Row],[Ticker]],[1]!Table2[[Symbol]:[Industry]],2,FALSE),"-")</f>
        <v>-</v>
      </c>
      <c r="D3305" t="s">
        <v>2643</v>
      </c>
      <c r="E3305">
        <v>63.594316800000001</v>
      </c>
      <c r="F3305">
        <v>252</v>
      </c>
      <c r="G3305">
        <v>207.962258017084</v>
      </c>
      <c r="H3305">
        <v>-8.0640211700427695</v>
      </c>
      <c r="I3305">
        <v>225.06790375830201</v>
      </c>
      <c r="J3305">
        <v>3.0602859098485902</v>
      </c>
      <c r="K3305">
        <v>259.42227053736201</v>
      </c>
      <c r="M3305">
        <v>52.769285214870102</v>
      </c>
      <c r="N3305">
        <v>0.119514106583072</v>
      </c>
      <c r="O3305">
        <v>54.1666666666666</v>
      </c>
      <c r="P3305">
        <v>254.929577464788</v>
      </c>
    </row>
    <row r="3306" spans="1:17" hidden="1" x14ac:dyDescent="0.3">
      <c r="A3306" t="s">
        <v>6831</v>
      </c>
      <c r="B3306" t="s">
        <v>6832</v>
      </c>
      <c r="C3306" t="str">
        <f>IFERROR(VLOOKUP(Table1[[#This Row],[Ticker]],[1]!Table2[[Symbol]:[Industry]],2,FALSE),"-")</f>
        <v>-</v>
      </c>
      <c r="D3306" t="s">
        <v>573</v>
      </c>
      <c r="E3306">
        <v>63.568097999999999</v>
      </c>
      <c r="F3306">
        <v>59.4</v>
      </c>
      <c r="G3306">
        <v>-43.978954475261098</v>
      </c>
      <c r="H3306">
        <v>16.0570645804133</v>
      </c>
      <c r="I3306">
        <v>-15.662967958485</v>
      </c>
      <c r="J3306">
        <v>3.9678423032983998</v>
      </c>
      <c r="K3306">
        <v>59.187146170351497</v>
      </c>
      <c r="L3306">
        <v>61.405168271083497</v>
      </c>
      <c r="M3306">
        <v>53.069817561566403</v>
      </c>
      <c r="N3306">
        <v>0.15390096188101099</v>
      </c>
      <c r="O3306">
        <v>27.861952861952801</v>
      </c>
      <c r="P3306">
        <v>18.326693227091599</v>
      </c>
      <c r="Q3306">
        <v>2.5701392423768999E-2</v>
      </c>
    </row>
    <row r="3307" spans="1:17" hidden="1" x14ac:dyDescent="0.3">
      <c r="A3307" t="s">
        <v>6833</v>
      </c>
      <c r="B3307" t="s">
        <v>6834</v>
      </c>
      <c r="C3307" t="str">
        <f>IFERROR(VLOOKUP(Table1[[#This Row],[Ticker]],[1]!Table2[[Symbol]:[Industry]],2,FALSE),"-")</f>
        <v>-</v>
      </c>
      <c r="D3307" t="s">
        <v>357</v>
      </c>
      <c r="E3307">
        <v>63.022399999999998</v>
      </c>
      <c r="F3307">
        <v>119</v>
      </c>
      <c r="G3307">
        <v>-19.006648281181299</v>
      </c>
      <c r="H3307">
        <v>17.3063654467717</v>
      </c>
      <c r="I3307">
        <v>-0.53702482120512196</v>
      </c>
      <c r="J3307">
        <v>-27.364124157095599</v>
      </c>
      <c r="K3307">
        <v>103.909977115502</v>
      </c>
      <c r="L3307">
        <v>101.573271726427</v>
      </c>
      <c r="M3307">
        <v>47.363281500415503</v>
      </c>
      <c r="N3307">
        <v>3.2981417853990602</v>
      </c>
      <c r="O3307">
        <v>29.252100840336102</v>
      </c>
      <c r="P3307">
        <v>45.121951219512098</v>
      </c>
    </row>
    <row r="3308" spans="1:17" hidden="1" x14ac:dyDescent="0.3">
      <c r="A3308" t="s">
        <v>6835</v>
      </c>
      <c r="B3308" t="s">
        <v>6836</v>
      </c>
      <c r="C3308" t="str">
        <f>IFERROR(VLOOKUP(Table1[[#This Row],[Ticker]],[1]!Table2[[Symbol]:[Industry]],2,FALSE),"-")</f>
        <v>-</v>
      </c>
      <c r="D3308" t="s">
        <v>627</v>
      </c>
      <c r="E3308">
        <v>62.724391728000001</v>
      </c>
      <c r="F3308">
        <v>35.76</v>
      </c>
      <c r="G3308">
        <v>-38.678228911643799</v>
      </c>
      <c r="H3308">
        <v>-1.0583610410444799</v>
      </c>
      <c r="I3308">
        <v>-17.6002652557823</v>
      </c>
      <c r="J3308">
        <v>-0.28653175036954598</v>
      </c>
      <c r="K3308">
        <v>35.246155426598897</v>
      </c>
      <c r="L3308">
        <v>36.171154841749797</v>
      </c>
      <c r="M3308">
        <v>54.091287487985497</v>
      </c>
      <c r="N3308">
        <v>0.72342716692995701</v>
      </c>
      <c r="O3308">
        <v>76.174496644295303</v>
      </c>
      <c r="P3308">
        <v>21.5086646279306</v>
      </c>
      <c r="Q3308">
        <v>6.3538218339766001E-2</v>
      </c>
    </row>
    <row r="3309" spans="1:17" hidden="1" x14ac:dyDescent="0.3">
      <c r="A3309" t="s">
        <v>6837</v>
      </c>
      <c r="B3309" t="s">
        <v>6838</v>
      </c>
      <c r="C3309" t="str">
        <f>IFERROR(VLOOKUP(Table1[[#This Row],[Ticker]],[1]!Table2[[Symbol]:[Industry]],2,FALSE),"-")</f>
        <v>-</v>
      </c>
      <c r="D3309" t="s">
        <v>6744</v>
      </c>
      <c r="E3309">
        <v>62.538067050000002</v>
      </c>
      <c r="F3309">
        <v>305.85000000000002</v>
      </c>
      <c r="G3309">
        <v>63.021210215120902</v>
      </c>
      <c r="H3309">
        <v>-10.8150831921328</v>
      </c>
      <c r="I3309">
        <v>-88.933398528888105</v>
      </c>
      <c r="J3309">
        <v>-1.13817066067299</v>
      </c>
      <c r="K3309">
        <v>321.91949370774802</v>
      </c>
      <c r="L3309">
        <v>406.87329971344599</v>
      </c>
      <c r="M3309">
        <v>47.373874447873902</v>
      </c>
      <c r="N3309">
        <v>0.55889737003943096</v>
      </c>
      <c r="O3309">
        <v>360.40542749713899</v>
      </c>
      <c r="P3309">
        <v>93.087121212121204</v>
      </c>
    </row>
    <row r="3310" spans="1:17" hidden="1" x14ac:dyDescent="0.3">
      <c r="A3310" t="s">
        <v>6138</v>
      </c>
      <c r="B3310" t="s">
        <v>6839</v>
      </c>
      <c r="C3310" t="str">
        <f>IFERROR(VLOOKUP(Table1[[#This Row],[Ticker]],[1]!Table2[[Symbol]:[Industry]],2,FALSE),"-")</f>
        <v>-</v>
      </c>
      <c r="D3310" t="s">
        <v>121</v>
      </c>
      <c r="E3310">
        <v>62.158201700999903</v>
      </c>
      <c r="F3310">
        <v>0.86</v>
      </c>
      <c r="G3310">
        <v>-34.510355441444702</v>
      </c>
      <c r="H3310">
        <v>9.5724766164795891</v>
      </c>
      <c r="I3310">
        <v>-5.4602652557823603</v>
      </c>
      <c r="J3310">
        <v>3.86632610982817</v>
      </c>
      <c r="K3310">
        <v>0.79309615220602003</v>
      </c>
      <c r="L3310">
        <v>0.95614016486125697</v>
      </c>
      <c r="M3310">
        <v>89.556141806789597</v>
      </c>
      <c r="N3310">
        <v>0.43121950944668602</v>
      </c>
      <c r="O3310">
        <v>27.906976744186</v>
      </c>
      <c r="P3310">
        <v>43.3333333333333</v>
      </c>
      <c r="Q3310">
        <v>-0.14144920031972699</v>
      </c>
    </row>
    <row r="3311" spans="1:17" hidden="1" x14ac:dyDescent="0.3">
      <c r="A3311" t="s">
        <v>6840</v>
      </c>
      <c r="B3311" t="s">
        <v>6841</v>
      </c>
      <c r="C3311" t="str">
        <f>IFERROR(VLOOKUP(Table1[[#This Row],[Ticker]],[1]!Table2[[Symbol]:[Industry]],2,FALSE),"-")</f>
        <v>-</v>
      </c>
      <c r="D3311" t="s">
        <v>357</v>
      </c>
      <c r="E3311">
        <v>62.097479999999997</v>
      </c>
      <c r="F3311">
        <v>5.43</v>
      </c>
      <c r="G3311">
        <v>-78.004549539665703</v>
      </c>
      <c r="H3311">
        <v>-4.45542099640506</v>
      </c>
      <c r="I3311">
        <v>-18.030195325712398</v>
      </c>
      <c r="J3311">
        <v>-3.7893367994578901</v>
      </c>
      <c r="K3311">
        <v>5.52127477662148</v>
      </c>
      <c r="L3311">
        <v>6.2803213845448997</v>
      </c>
      <c r="M3311">
        <v>53.848932896778699</v>
      </c>
      <c r="N3311">
        <v>0.63836065994644697</v>
      </c>
      <c r="O3311">
        <v>123.572744014732</v>
      </c>
      <c r="P3311">
        <v>35.074626865671597</v>
      </c>
      <c r="Q3311">
        <v>5.8912240578536001E-2</v>
      </c>
    </row>
    <row r="3312" spans="1:17" hidden="1" x14ac:dyDescent="0.3">
      <c r="A3312" t="s">
        <v>6842</v>
      </c>
      <c r="B3312" t="s">
        <v>6843</v>
      </c>
      <c r="C3312" t="str">
        <f>IFERROR(VLOOKUP(Table1[[#This Row],[Ticker]],[1]!Table2[[Symbol]:[Industry]],2,FALSE),"-")</f>
        <v>-</v>
      </c>
      <c r="D3312" t="s">
        <v>1210</v>
      </c>
      <c r="E3312">
        <v>62.012683719000002</v>
      </c>
      <c r="F3312">
        <v>0.63</v>
      </c>
      <c r="G3312">
        <v>-1.4944824255717299</v>
      </c>
      <c r="H3312">
        <v>10.011073107707601</v>
      </c>
      <c r="I3312">
        <v>8.1935808980637894</v>
      </c>
      <c r="J3312">
        <v>-6.9542984362865496</v>
      </c>
      <c r="K3312">
        <v>0.64649677105188696</v>
      </c>
      <c r="L3312">
        <v>0.58814585308982203</v>
      </c>
      <c r="M3312">
        <v>27.3715295650854</v>
      </c>
      <c r="N3312">
        <v>0.58890806803090501</v>
      </c>
      <c r="O3312">
        <v>20.634920634920601</v>
      </c>
      <c r="P3312">
        <v>28.571428571428498</v>
      </c>
      <c r="Q3312">
        <v>6.4093217086440002E-3</v>
      </c>
    </row>
    <row r="3313" spans="1:17" hidden="1" x14ac:dyDescent="0.3">
      <c r="A3313" t="s">
        <v>6844</v>
      </c>
      <c r="B3313" t="s">
        <v>6845</v>
      </c>
      <c r="C3313" t="str">
        <f>IFERROR(VLOOKUP(Table1[[#This Row],[Ticker]],[1]!Table2[[Symbol]:[Industry]],2,FALSE),"-")</f>
        <v>-</v>
      </c>
      <c r="D3313" t="s">
        <v>127</v>
      </c>
      <c r="E3313">
        <v>61.9771845</v>
      </c>
      <c r="F3313">
        <v>10.34</v>
      </c>
      <c r="G3313">
        <v>-54.231420944782698</v>
      </c>
      <c r="H3313">
        <v>3.80524575408581</v>
      </c>
      <c r="I3313">
        <v>-12.370772336095801</v>
      </c>
      <c r="J3313">
        <v>12.711543114921399</v>
      </c>
      <c r="K3313">
        <v>9.7395592789187795</v>
      </c>
      <c r="L3313">
        <v>10.5619739274825</v>
      </c>
      <c r="M3313">
        <v>63.173233217437897</v>
      </c>
      <c r="N3313">
        <v>0.47694098083001202</v>
      </c>
      <c r="O3313">
        <v>52.534498202069202</v>
      </c>
      <c r="P3313">
        <v>34.838122287045103</v>
      </c>
    </row>
    <row r="3314" spans="1:17" hidden="1" x14ac:dyDescent="0.3">
      <c r="A3314" t="s">
        <v>6846</v>
      </c>
      <c r="B3314" t="s">
        <v>6847</v>
      </c>
      <c r="C3314" t="str">
        <f>IFERROR(VLOOKUP(Table1[[#This Row],[Ticker]],[1]!Table2[[Symbol]:[Industry]],2,FALSE),"-")</f>
        <v>-</v>
      </c>
      <c r="D3314" t="s">
        <v>405</v>
      </c>
      <c r="E3314">
        <v>61.9623864</v>
      </c>
      <c r="F3314">
        <v>61.12</v>
      </c>
      <c r="G3314">
        <v>-53.856434687773302</v>
      </c>
      <c r="H3314">
        <v>-7.01566039271004</v>
      </c>
      <c r="I3314">
        <v>-21.736384658767399</v>
      </c>
      <c r="J3314">
        <v>-3.49470972275236</v>
      </c>
      <c r="K3314">
        <v>63.126369553384301</v>
      </c>
      <c r="L3314">
        <v>67.535801224981299</v>
      </c>
      <c r="M3314">
        <v>45.707578421734901</v>
      </c>
      <c r="N3314">
        <v>1.2356585780310001</v>
      </c>
      <c r="O3314">
        <v>40.183246073298399</v>
      </c>
      <c r="P3314">
        <v>8.9483065953654002</v>
      </c>
      <c r="Q3314">
        <v>-2.3074822195091001E-2</v>
      </c>
    </row>
    <row r="3315" spans="1:17" hidden="1" x14ac:dyDescent="0.3">
      <c r="A3315" t="s">
        <v>6848</v>
      </c>
      <c r="B3315" t="s">
        <v>6849</v>
      </c>
      <c r="C3315" t="str">
        <f>IFERROR(VLOOKUP(Table1[[#This Row],[Ticker]],[1]!Table2[[Symbol]:[Industry]],2,FALSE),"-")</f>
        <v>-</v>
      </c>
      <c r="D3315" t="s">
        <v>3576</v>
      </c>
      <c r="E3315">
        <v>61.718394500000002</v>
      </c>
      <c r="F3315">
        <v>62.35</v>
      </c>
      <c r="G3315">
        <v>32.770338676543702</v>
      </c>
      <c r="H3315">
        <v>28.6498180579596</v>
      </c>
      <c r="I3315">
        <v>40.7626144286357</v>
      </c>
      <c r="J3315">
        <v>-5.0122440025727597</v>
      </c>
      <c r="K3315">
        <v>54.5564231474116</v>
      </c>
      <c r="L3315">
        <v>47.638724764648799</v>
      </c>
      <c r="M3315">
        <v>55.619159343174303</v>
      </c>
      <c r="N3315">
        <v>3.0700644441550402</v>
      </c>
      <c r="O3315">
        <v>11.708099438652701</v>
      </c>
      <c r="P3315">
        <v>104.02486910994701</v>
      </c>
      <c r="Q3315">
        <v>0.122762216143497</v>
      </c>
    </row>
    <row r="3316" spans="1:17" hidden="1" x14ac:dyDescent="0.3">
      <c r="A3316" t="s">
        <v>6850</v>
      </c>
      <c r="B3316" t="s">
        <v>6851</v>
      </c>
      <c r="C3316" t="str">
        <f>IFERROR(VLOOKUP(Table1[[#This Row],[Ticker]],[1]!Table2[[Symbol]:[Industry]],2,FALSE),"-")</f>
        <v>-</v>
      </c>
      <c r="D3316" t="s">
        <v>6744</v>
      </c>
      <c r="E3316">
        <v>61.600320048</v>
      </c>
      <c r="F3316">
        <v>51.56</v>
      </c>
      <c r="G3316">
        <v>213.667422336333</v>
      </c>
      <c r="H3316">
        <v>52.128660907384003</v>
      </c>
      <c r="I3316">
        <v>159.26782344537901</v>
      </c>
      <c r="J3316">
        <v>9.2992335441912193</v>
      </c>
      <c r="K3316">
        <v>34.1842466736448</v>
      </c>
      <c r="L3316">
        <v>22.7072131865906</v>
      </c>
      <c r="M3316">
        <v>98.024762457454997</v>
      </c>
      <c r="N3316">
        <v>0.21664419317509601</v>
      </c>
      <c r="O3316">
        <v>0</v>
      </c>
      <c r="P3316">
        <v>287.66917293233001</v>
      </c>
      <c r="Q3316">
        <v>0.17274046454276301</v>
      </c>
    </row>
    <row r="3317" spans="1:17" hidden="1" x14ac:dyDescent="0.3">
      <c r="A3317" t="s">
        <v>6852</v>
      </c>
      <c r="B3317" t="s">
        <v>6853</v>
      </c>
      <c r="C3317" t="str">
        <f>IFERROR(VLOOKUP(Table1[[#This Row],[Ticker]],[1]!Table2[[Symbol]:[Industry]],2,FALSE),"-")</f>
        <v>-</v>
      </c>
      <c r="D3317" t="s">
        <v>1658</v>
      </c>
      <c r="E3317">
        <v>61.567283239999902</v>
      </c>
      <c r="F3317">
        <v>61.55</v>
      </c>
      <c r="G3317">
        <v>58.160388697189198</v>
      </c>
      <c r="H3317">
        <v>11.1865925514783</v>
      </c>
      <c r="I3317">
        <v>140.85416773390801</v>
      </c>
      <c r="J3317">
        <v>1.51138783822324</v>
      </c>
      <c r="K3317">
        <v>45.927066725781899</v>
      </c>
      <c r="L3317">
        <v>31.1556094228246</v>
      </c>
      <c r="M3317">
        <v>62.746049640275302</v>
      </c>
      <c r="N3317">
        <v>1.4637514384349799</v>
      </c>
      <c r="O3317">
        <v>7.4735987002437101</v>
      </c>
      <c r="P3317">
        <v>242.89693593314701</v>
      </c>
      <c r="Q3317">
        <v>0.21924303406725601</v>
      </c>
    </row>
    <row r="3318" spans="1:17" hidden="1" x14ac:dyDescent="0.3">
      <c r="A3318" t="s">
        <v>6854</v>
      </c>
      <c r="B3318" t="s">
        <v>6855</v>
      </c>
      <c r="C3318" t="str">
        <f>IFERROR(VLOOKUP(Table1[[#This Row],[Ticker]],[1]!Table2[[Symbol]:[Industry]],2,FALSE),"-")</f>
        <v>-</v>
      </c>
      <c r="D3318" t="s">
        <v>1351</v>
      </c>
      <c r="E3318">
        <v>61.33464</v>
      </c>
      <c r="F3318">
        <v>68</v>
      </c>
      <c r="G3318">
        <v>96.098168825616099</v>
      </c>
      <c r="H3318">
        <v>-5.1267715038211401</v>
      </c>
      <c r="I3318">
        <v>-14.765319407406899</v>
      </c>
      <c r="J3318">
        <v>-1.07194549511008</v>
      </c>
      <c r="K3318">
        <v>70.298510807374299</v>
      </c>
      <c r="L3318">
        <v>63.9182874550701</v>
      </c>
      <c r="M3318">
        <v>32.2330832635893</v>
      </c>
      <c r="N3318">
        <v>0.77924528301886697</v>
      </c>
      <c r="O3318">
        <v>284.55882352941097</v>
      </c>
      <c r="P3318">
        <v>126.666666666666</v>
      </c>
      <c r="Q3318">
        <v>0.13838927051534</v>
      </c>
    </row>
    <row r="3319" spans="1:17" hidden="1" x14ac:dyDescent="0.3">
      <c r="A3319" t="s">
        <v>6856</v>
      </c>
      <c r="B3319" t="s">
        <v>6857</v>
      </c>
      <c r="C3319" t="str">
        <f>IFERROR(VLOOKUP(Table1[[#This Row],[Ticker]],[1]!Table2[[Symbol]:[Industry]],2,FALSE),"-")</f>
        <v>-</v>
      </c>
      <c r="D3319" t="s">
        <v>46</v>
      </c>
      <c r="E3319">
        <v>61.2052014</v>
      </c>
      <c r="F3319">
        <v>31.89</v>
      </c>
      <c r="G3319">
        <v>22.299115281069401</v>
      </c>
      <c r="H3319">
        <v>-0.272248162067946</v>
      </c>
      <c r="I3319">
        <v>-11.9466447299667</v>
      </c>
      <c r="J3319">
        <v>-18.071679041606199</v>
      </c>
      <c r="K3319">
        <v>30.764570834734901</v>
      </c>
      <c r="L3319">
        <v>27.469687727276799</v>
      </c>
      <c r="M3319">
        <v>46.160597561651699</v>
      </c>
      <c r="N3319">
        <v>1.0517357981326001</v>
      </c>
      <c r="O3319">
        <v>44.214487300094</v>
      </c>
      <c r="P3319">
        <v>66.963350785340296</v>
      </c>
      <c r="Q3319">
        <v>7.5583612450277005E-2</v>
      </c>
    </row>
    <row r="3320" spans="1:17" hidden="1" x14ac:dyDescent="0.3">
      <c r="A3320" t="s">
        <v>6858</v>
      </c>
      <c r="B3320" t="s">
        <v>6859</v>
      </c>
      <c r="C3320" t="str">
        <f>IFERROR(VLOOKUP(Table1[[#This Row],[Ticker]],[1]!Table2[[Symbol]:[Industry]],2,FALSE),"-")</f>
        <v>-</v>
      </c>
      <c r="D3320" t="s">
        <v>72</v>
      </c>
      <c r="E3320">
        <v>61.199719999999999</v>
      </c>
      <c r="F3320">
        <v>144.80000000000001</v>
      </c>
      <c r="G3320">
        <v>131.82593201258501</v>
      </c>
      <c r="H3320">
        <v>24.4964968469592</v>
      </c>
      <c r="I3320">
        <v>-9.5316938272109208</v>
      </c>
      <c r="J3320">
        <v>-4.6433740665386596</v>
      </c>
      <c r="K3320">
        <v>133.19286437633599</v>
      </c>
      <c r="L3320">
        <v>117.296295895974</v>
      </c>
      <c r="M3320">
        <v>68.959664058645401</v>
      </c>
      <c r="N3320">
        <v>1.8071518936709601</v>
      </c>
      <c r="O3320">
        <v>36.567679558011001</v>
      </c>
      <c r="P3320">
        <v>161.89184300958499</v>
      </c>
      <c r="Q3320">
        <v>0.29074870259351199</v>
      </c>
    </row>
    <row r="3321" spans="1:17" hidden="1" x14ac:dyDescent="0.3">
      <c r="A3321" t="s">
        <v>6860</v>
      </c>
      <c r="B3321" t="s">
        <v>6861</v>
      </c>
      <c r="C3321" t="str">
        <f>IFERROR(VLOOKUP(Table1[[#This Row],[Ticker]],[1]!Table2[[Symbol]:[Industry]],2,FALSE),"-")</f>
        <v>-</v>
      </c>
      <c r="D3321" t="s">
        <v>3507</v>
      </c>
      <c r="E3321">
        <v>61.065540200000001</v>
      </c>
      <c r="F3321">
        <v>70.55</v>
      </c>
      <c r="G3321">
        <v>-65.765874540565704</v>
      </c>
      <c r="H3321">
        <v>-17.209387682822801</v>
      </c>
      <c r="I3321">
        <v>-48.660228799347799</v>
      </c>
      <c r="J3321">
        <v>-4.3861059990815896</v>
      </c>
      <c r="K3321">
        <v>76.697346326468093</v>
      </c>
      <c r="M3321">
        <v>27.377730306636298</v>
      </c>
      <c r="N3321">
        <v>0.55245683930942802</v>
      </c>
      <c r="O3321">
        <v>71.452870304748402</v>
      </c>
      <c r="P3321">
        <v>22.4826388888888</v>
      </c>
    </row>
    <row r="3322" spans="1:17" hidden="1" x14ac:dyDescent="0.3">
      <c r="A3322" t="s">
        <v>6862</v>
      </c>
      <c r="B3322" t="s">
        <v>6863</v>
      </c>
      <c r="C3322" t="str">
        <f>IFERROR(VLOOKUP(Table1[[#This Row],[Ticker]],[1]!Table2[[Symbol]:[Industry]],2,FALSE),"-")</f>
        <v>-</v>
      </c>
      <c r="D3322" t="s">
        <v>535</v>
      </c>
      <c r="E3322">
        <v>61.061010000000003</v>
      </c>
      <c r="F3322">
        <v>15.5</v>
      </c>
      <c r="G3322">
        <v>81.972392696570097</v>
      </c>
      <c r="H3322">
        <v>32.601711193605603</v>
      </c>
      <c r="I3322">
        <v>50.1976294810597</v>
      </c>
      <c r="J3322">
        <v>9.1528550850204393</v>
      </c>
      <c r="K3322">
        <v>11.940331899696</v>
      </c>
      <c r="L3322">
        <v>9.9284275748807893</v>
      </c>
      <c r="M3322">
        <v>91.878215020764699</v>
      </c>
      <c r="N3322">
        <v>0.446587056877504</v>
      </c>
      <c r="O3322">
        <v>0</v>
      </c>
      <c r="P3322">
        <v>139.93808049535599</v>
      </c>
      <c r="Q3322">
        <v>0.11005579078224099</v>
      </c>
    </row>
    <row r="3323" spans="1:17" hidden="1" x14ac:dyDescent="0.3">
      <c r="A3323" t="s">
        <v>6864</v>
      </c>
      <c r="B3323" t="s">
        <v>6865</v>
      </c>
      <c r="C3323" t="str">
        <f>IFERROR(VLOOKUP(Table1[[#This Row],[Ticker]],[1]!Table2[[Symbol]:[Industry]],2,FALSE),"-")</f>
        <v>-</v>
      </c>
      <c r="D3323" t="s">
        <v>357</v>
      </c>
      <c r="E3323">
        <v>61.021568000000002</v>
      </c>
      <c r="F3323">
        <v>197.2</v>
      </c>
      <c r="G3323">
        <v>72.481336332498401</v>
      </c>
      <c r="H3323">
        <v>3.74520972110126</v>
      </c>
      <c r="I3323">
        <v>34.423890200121903</v>
      </c>
      <c r="J3323">
        <v>4.1898277224642397</v>
      </c>
      <c r="K3323">
        <v>182.25178110339201</v>
      </c>
      <c r="L3323">
        <v>149.86417750768101</v>
      </c>
      <c r="M3323">
        <v>57.891685491978201</v>
      </c>
      <c r="N3323">
        <v>1.21250540267972</v>
      </c>
      <c r="O3323">
        <v>18.686612576064899</v>
      </c>
      <c r="P3323">
        <v>124.09090909090899</v>
      </c>
      <c r="Q3323">
        <v>0.205571387110286</v>
      </c>
    </row>
    <row r="3324" spans="1:17" hidden="1" x14ac:dyDescent="0.3">
      <c r="A3324" t="s">
        <v>6866</v>
      </c>
      <c r="B3324" t="s">
        <v>6867</v>
      </c>
      <c r="C3324" t="str">
        <f>IFERROR(VLOOKUP(Table1[[#This Row],[Ticker]],[1]!Table2[[Symbol]:[Industry]],2,FALSE),"-")</f>
        <v>-</v>
      </c>
      <c r="D3324" t="s">
        <v>21</v>
      </c>
      <c r="E3324">
        <v>60.986941000000002</v>
      </c>
      <c r="F3324">
        <v>42.65</v>
      </c>
      <c r="G3324">
        <v>-73.947489944368698</v>
      </c>
      <c r="H3324">
        <v>-9.1513490767858201</v>
      </c>
      <c r="I3324">
        <v>-39.425782497161599</v>
      </c>
      <c r="J3324">
        <v>-2.3262214358170401</v>
      </c>
      <c r="K3324">
        <v>43.848020017241097</v>
      </c>
      <c r="M3324">
        <v>44.238253251831303</v>
      </c>
      <c r="N3324">
        <v>0.92445259658374401</v>
      </c>
      <c r="O3324">
        <v>89.4490035169988</v>
      </c>
      <c r="P3324">
        <v>6.6249999999999902</v>
      </c>
    </row>
    <row r="3325" spans="1:17" hidden="1" x14ac:dyDescent="0.3">
      <c r="A3325" t="s">
        <v>6868</v>
      </c>
      <c r="B3325" t="s">
        <v>6869</v>
      </c>
      <c r="C3325" t="str">
        <f>IFERROR(VLOOKUP(Table1[[#This Row],[Ticker]],[1]!Table2[[Symbol]:[Industry]],2,FALSE),"-")</f>
        <v>-</v>
      </c>
      <c r="D3325" t="s">
        <v>54</v>
      </c>
      <c r="E3325">
        <v>60.967701599999998</v>
      </c>
      <c r="F3325">
        <v>13</v>
      </c>
      <c r="G3325">
        <v>-42.876105497335601</v>
      </c>
      <c r="H3325">
        <v>-7.79288446063177</v>
      </c>
      <c r="I3325">
        <v>-23.3050928419892</v>
      </c>
      <c r="J3325">
        <v>-1.3021834076196701</v>
      </c>
      <c r="K3325">
        <v>13.642744613261501</v>
      </c>
      <c r="L3325">
        <v>13.8202990888221</v>
      </c>
      <c r="M3325">
        <v>42.276237370428397</v>
      </c>
      <c r="N3325">
        <v>0.33648980692959002</v>
      </c>
      <c r="O3325">
        <v>51.538461538461497</v>
      </c>
      <c r="P3325">
        <v>24.640460210930001</v>
      </c>
      <c r="Q3325">
        <v>3.7789961735218001E-2</v>
      </c>
    </row>
    <row r="3326" spans="1:17" hidden="1" x14ac:dyDescent="0.3">
      <c r="A3326" t="s">
        <v>6870</v>
      </c>
      <c r="B3326" t="s">
        <v>6871</v>
      </c>
      <c r="C3326" t="str">
        <f>IFERROR(VLOOKUP(Table1[[#This Row],[Ticker]],[1]!Table2[[Symbol]:[Industry]],2,FALSE),"-")</f>
        <v>-</v>
      </c>
      <c r="D3326" t="s">
        <v>627</v>
      </c>
      <c r="E3326">
        <v>60.962373100000001</v>
      </c>
      <c r="F3326">
        <v>2.06</v>
      </c>
      <c r="G3326">
        <v>-8.5319876931654992</v>
      </c>
      <c r="H3326">
        <v>-4.1564210995084796</v>
      </c>
      <c r="I3326">
        <v>-28.878632602721101</v>
      </c>
      <c r="J3326">
        <v>-2.95873794794027</v>
      </c>
      <c r="K3326">
        <v>2.0710633540271202</v>
      </c>
      <c r="L3326">
        <v>1.9647307148292801</v>
      </c>
      <c r="M3326">
        <v>44.737734557880202</v>
      </c>
      <c r="N3326">
        <v>0.62832501179907196</v>
      </c>
      <c r="O3326">
        <v>57.766990291262097</v>
      </c>
      <c r="P3326">
        <v>1090.7514450867</v>
      </c>
      <c r="Q3326">
        <v>6.4201818476244996E-2</v>
      </c>
    </row>
    <row r="3327" spans="1:17" hidden="1" x14ac:dyDescent="0.3">
      <c r="A3327" t="s">
        <v>6872</v>
      </c>
      <c r="B3327" t="s">
        <v>6873</v>
      </c>
      <c r="C3327" t="str">
        <f>IFERROR(VLOOKUP(Table1[[#This Row],[Ticker]],[1]!Table2[[Symbol]:[Industry]],2,FALSE),"-")</f>
        <v>-</v>
      </c>
      <c r="D3327" t="s">
        <v>627</v>
      </c>
      <c r="E3327">
        <v>60.947879999999998</v>
      </c>
      <c r="F3327">
        <v>155.4</v>
      </c>
      <c r="G3327">
        <v>33.6672255965915</v>
      </c>
      <c r="H3327">
        <v>3.6750245818833802</v>
      </c>
      <c r="I3327">
        <v>-10.656117790344499</v>
      </c>
      <c r="J3327">
        <v>-3.1868444850090598</v>
      </c>
      <c r="K3327">
        <v>146.329236216076</v>
      </c>
      <c r="L3327">
        <v>135.19223268181099</v>
      </c>
      <c r="M3327">
        <v>44.187958082624</v>
      </c>
      <c r="N3327">
        <v>0.47227492171079699</v>
      </c>
      <c r="O3327">
        <v>24.806949806949699</v>
      </c>
      <c r="P3327">
        <v>66.559485530546596</v>
      </c>
      <c r="Q3327">
        <v>4.7528475046045002E-2</v>
      </c>
    </row>
    <row r="3328" spans="1:17" hidden="1" x14ac:dyDescent="0.3">
      <c r="A3328" t="s">
        <v>6874</v>
      </c>
      <c r="B3328" t="s">
        <v>6875</v>
      </c>
      <c r="C3328" t="str">
        <f>IFERROR(VLOOKUP(Table1[[#This Row],[Ticker]],[1]!Table2[[Symbol]:[Industry]],2,FALSE),"-")</f>
        <v>-</v>
      </c>
      <c r="D3328" t="s">
        <v>723</v>
      </c>
      <c r="E3328">
        <v>60.919845000000002</v>
      </c>
      <c r="F3328">
        <v>169.25</v>
      </c>
      <c r="G3328">
        <v>-72.935109309236594</v>
      </c>
      <c r="H3328">
        <v>5.7481228326116502</v>
      </c>
      <c r="I3328">
        <v>-14.559102465084599</v>
      </c>
      <c r="J3328">
        <v>-4.4846439078084801</v>
      </c>
      <c r="K3328">
        <v>180.70291530598899</v>
      </c>
      <c r="L3328">
        <v>197.03161365982299</v>
      </c>
      <c r="M3328">
        <v>41.9852739248511</v>
      </c>
      <c r="N3328">
        <v>1.67251411897269</v>
      </c>
      <c r="O3328">
        <v>131.55096011816801</v>
      </c>
      <c r="P3328">
        <v>22.644927536231801</v>
      </c>
      <c r="Q3328">
        <v>0.180907460261933</v>
      </c>
    </row>
    <row r="3329" spans="1:17" hidden="1" x14ac:dyDescent="0.3">
      <c r="A3329" t="s">
        <v>6876</v>
      </c>
      <c r="B3329" t="s">
        <v>6877</v>
      </c>
      <c r="C3329" t="str">
        <f>IFERROR(VLOOKUP(Table1[[#This Row],[Ticker]],[1]!Table2[[Symbol]:[Industry]],2,FALSE),"-")</f>
        <v>-</v>
      </c>
      <c r="D3329" t="s">
        <v>113</v>
      </c>
      <c r="E3329">
        <v>60.878999999999998</v>
      </c>
      <c r="F3329">
        <v>289.89999999999998</v>
      </c>
      <c r="G3329">
        <v>-68.711413642502905</v>
      </c>
      <c r="H3329">
        <v>7.95850823545097</v>
      </c>
      <c r="I3329">
        <v>-24.400619616558298</v>
      </c>
      <c r="J3329">
        <v>-3.4625178856824799</v>
      </c>
      <c r="K3329">
        <v>289.03578836906701</v>
      </c>
      <c r="L3329">
        <v>363.91659810427399</v>
      </c>
      <c r="M3329">
        <v>54.993198963997699</v>
      </c>
      <c r="N3329">
        <v>0.71980074719800702</v>
      </c>
      <c r="O3329">
        <v>72.4732666436702</v>
      </c>
      <c r="P3329">
        <v>17.821580979475701</v>
      </c>
    </row>
    <row r="3330" spans="1:17" hidden="1" x14ac:dyDescent="0.3">
      <c r="A3330" t="s">
        <v>6878</v>
      </c>
      <c r="B3330" t="s">
        <v>6879</v>
      </c>
      <c r="C3330" t="str">
        <f>IFERROR(VLOOKUP(Table1[[#This Row],[Ticker]],[1]!Table2[[Symbol]:[Industry]],2,FALSE),"-")</f>
        <v>-</v>
      </c>
      <c r="D3330" t="s">
        <v>1401</v>
      </c>
      <c r="E3330">
        <v>60.814799999999998</v>
      </c>
      <c r="F3330">
        <v>81</v>
      </c>
      <c r="G3330">
        <v>-32.651599511732698</v>
      </c>
      <c r="H3330">
        <v>4.3245742518724199</v>
      </c>
      <c r="I3330">
        <v>10.798329091047201</v>
      </c>
      <c r="J3330">
        <v>-7.0182370552123903</v>
      </c>
      <c r="K3330">
        <v>73.563968739138204</v>
      </c>
      <c r="L3330">
        <v>70.911383059367907</v>
      </c>
      <c r="M3330">
        <v>64.036199249367698</v>
      </c>
      <c r="N3330">
        <v>0.95750708215297398</v>
      </c>
      <c r="O3330">
        <v>23.209876543209798</v>
      </c>
      <c r="P3330">
        <v>50.278293135435902</v>
      </c>
      <c r="Q3330">
        <v>6.7320190513147998E-2</v>
      </c>
    </row>
    <row r="3331" spans="1:17" hidden="1" x14ac:dyDescent="0.3">
      <c r="A3331" t="s">
        <v>6880</v>
      </c>
      <c r="B3331" t="s">
        <v>6881</v>
      </c>
      <c r="C3331" t="str">
        <f>IFERROR(VLOOKUP(Table1[[#This Row],[Ticker]],[1]!Table2[[Symbol]:[Industry]],2,FALSE),"-")</f>
        <v>-</v>
      </c>
      <c r="D3331" t="s">
        <v>950</v>
      </c>
      <c r="E3331">
        <v>60.66</v>
      </c>
      <c r="F3331">
        <v>53.92</v>
      </c>
      <c r="G3331">
        <v>-20.1079025986799</v>
      </c>
      <c r="H3331">
        <v>-11.368112232747199</v>
      </c>
      <c r="I3331">
        <v>-5.1418289430448896</v>
      </c>
      <c r="J3331">
        <v>-4.6256937270761398</v>
      </c>
      <c r="K3331">
        <v>49.552406370557598</v>
      </c>
      <c r="L3331">
        <v>43.101935844586599</v>
      </c>
      <c r="M3331">
        <v>42.216676525026998</v>
      </c>
      <c r="N3331">
        <v>0.48193504743596299</v>
      </c>
      <c r="O3331">
        <v>55.025964391691403</v>
      </c>
      <c r="P3331">
        <v>24.354243542435398</v>
      </c>
      <c r="Q3331">
        <v>-4.363048633035E-2</v>
      </c>
    </row>
    <row r="3332" spans="1:17" hidden="1" x14ac:dyDescent="0.3">
      <c r="A3332" t="s">
        <v>6882</v>
      </c>
      <c r="B3332" t="s">
        <v>6883</v>
      </c>
      <c r="C3332" t="str">
        <f>IFERROR(VLOOKUP(Table1[[#This Row],[Ticker]],[1]!Table2[[Symbol]:[Industry]],2,FALSE),"-")</f>
        <v>-</v>
      </c>
      <c r="D3332" t="s">
        <v>281</v>
      </c>
      <c r="E3332">
        <v>60.567999999999998</v>
      </c>
      <c r="F3332">
        <v>26.8</v>
      </c>
      <c r="G3332">
        <v>-78.724914828417894</v>
      </c>
      <c r="H3332">
        <v>-0.79361388653069498</v>
      </c>
      <c r="I3332">
        <v>-43.976996272513297</v>
      </c>
      <c r="J3332">
        <v>-2.1510821857575602</v>
      </c>
      <c r="K3332">
        <v>27.588818261716199</v>
      </c>
      <c r="L3332">
        <v>34.881963250169697</v>
      </c>
      <c r="M3332">
        <v>48.073182890442197</v>
      </c>
      <c r="N3332">
        <v>0.65689149560117299</v>
      </c>
      <c r="O3332">
        <v>100.37313432835801</v>
      </c>
      <c r="P3332">
        <v>7.2</v>
      </c>
    </row>
    <row r="3333" spans="1:17" hidden="1" x14ac:dyDescent="0.3">
      <c r="A3333" t="s">
        <v>6884</v>
      </c>
      <c r="B3333" t="s">
        <v>6885</v>
      </c>
      <c r="C3333" t="str">
        <f>IFERROR(VLOOKUP(Table1[[#This Row],[Ticker]],[1]!Table2[[Symbol]:[Industry]],2,FALSE),"-")</f>
        <v>-</v>
      </c>
      <c r="D3333" t="s">
        <v>138</v>
      </c>
      <c r="E3333">
        <v>60.525894000000001</v>
      </c>
      <c r="F3333">
        <v>7.8</v>
      </c>
      <c r="G3333">
        <v>60.177991442024002</v>
      </c>
      <c r="H3333">
        <v>-8.8105091498229502</v>
      </c>
      <c r="I3333">
        <v>22.691908657261099</v>
      </c>
      <c r="J3333">
        <v>-12.514138582118401</v>
      </c>
      <c r="K3333">
        <v>7.0012590793529901</v>
      </c>
      <c r="L3333">
        <v>5.9866171877284904</v>
      </c>
      <c r="M3333">
        <v>57.966605570671803</v>
      </c>
      <c r="N3333">
        <v>0.418924558664935</v>
      </c>
      <c r="O3333">
        <v>13.205128205128201</v>
      </c>
      <c r="P3333">
        <v>95</v>
      </c>
      <c r="Q3333">
        <v>8.9111005720179007E-2</v>
      </c>
    </row>
    <row r="3334" spans="1:17" hidden="1" x14ac:dyDescent="0.3">
      <c r="A3334" t="s">
        <v>6886</v>
      </c>
      <c r="B3334" t="s">
        <v>6887</v>
      </c>
      <c r="C3334" t="str">
        <f>IFERROR(VLOOKUP(Table1[[#This Row],[Ticker]],[1]!Table2[[Symbol]:[Industry]],2,FALSE),"-")</f>
        <v>-</v>
      </c>
      <c r="D3334" t="s">
        <v>365</v>
      </c>
      <c r="E3334">
        <v>60.434373119999997</v>
      </c>
      <c r="F3334">
        <v>1.06</v>
      </c>
      <c r="G3334">
        <v>-33.702274633363899</v>
      </c>
      <c r="I3334">
        <v>-24.626931922449</v>
      </c>
      <c r="K3334">
        <v>1.0740579266511801</v>
      </c>
      <c r="L3334">
        <v>1.7681056445472201</v>
      </c>
      <c r="M3334">
        <v>4.5782334131322697</v>
      </c>
      <c r="N3334">
        <v>0.79135719145655503</v>
      </c>
      <c r="O3334">
        <v>36.792452830188601</v>
      </c>
      <c r="P3334">
        <v>41.3333333333333</v>
      </c>
      <c r="Q3334">
        <v>-4.9493861384649E-2</v>
      </c>
    </row>
    <row r="3335" spans="1:17" hidden="1" x14ac:dyDescent="0.3">
      <c r="A3335" t="s">
        <v>6888</v>
      </c>
      <c r="B3335" t="s">
        <v>6889</v>
      </c>
      <c r="C3335" t="str">
        <f>IFERROR(VLOOKUP(Table1[[#This Row],[Ticker]],[1]!Table2[[Symbol]:[Industry]],2,FALSE),"-")</f>
        <v>-</v>
      </c>
      <c r="D3335" t="s">
        <v>185</v>
      </c>
      <c r="E3335">
        <v>60.394997519999997</v>
      </c>
      <c r="F3335">
        <v>29.64</v>
      </c>
      <c r="G3335">
        <v>-36.740973969292497</v>
      </c>
      <c r="H3335">
        <v>-21.6029619800116</v>
      </c>
      <c r="I3335">
        <v>-8.7774884543763694</v>
      </c>
      <c r="J3335">
        <v>-11.855355633358901</v>
      </c>
      <c r="K3335">
        <v>32.767056798682297</v>
      </c>
      <c r="L3335">
        <v>30.9738376022711</v>
      </c>
      <c r="M3335">
        <v>26.768788437581701</v>
      </c>
      <c r="N3335">
        <v>0.36998634540040898</v>
      </c>
      <c r="O3335">
        <v>41.700404858299599</v>
      </c>
      <c r="P3335">
        <v>44.585365853658502</v>
      </c>
      <c r="Q3335">
        <v>1.6755187332583001E-2</v>
      </c>
    </row>
    <row r="3336" spans="1:17" hidden="1" x14ac:dyDescent="0.3">
      <c r="A3336" t="s">
        <v>6890</v>
      </c>
      <c r="B3336" t="s">
        <v>6891</v>
      </c>
      <c r="C3336" t="str">
        <f>IFERROR(VLOOKUP(Table1[[#This Row],[Ticker]],[1]!Table2[[Symbol]:[Industry]],2,FALSE),"-")</f>
        <v>-</v>
      </c>
      <c r="D3336" t="s">
        <v>21</v>
      </c>
      <c r="E3336">
        <v>60.224748927999997</v>
      </c>
      <c r="F3336">
        <v>55.36</v>
      </c>
      <c r="G3336">
        <v>9.73206880097948</v>
      </c>
      <c r="H3336">
        <v>-17.1098112950801</v>
      </c>
      <c r="I3336">
        <v>-26.4602652557823</v>
      </c>
      <c r="J3336">
        <v>-5.5125945130434602</v>
      </c>
      <c r="K3336">
        <v>57.2061368422508</v>
      </c>
      <c r="L3336">
        <v>56.095126379587697</v>
      </c>
      <c r="M3336">
        <v>33.711330204182602</v>
      </c>
      <c r="N3336">
        <v>0.96864334653349204</v>
      </c>
      <c r="O3336">
        <v>39.089595375722503</v>
      </c>
      <c r="P3336">
        <v>41.766965428937198</v>
      </c>
      <c r="Q3336">
        <v>6.2374850700641998E-2</v>
      </c>
    </row>
    <row r="3337" spans="1:17" hidden="1" x14ac:dyDescent="0.3">
      <c r="A3337" t="s">
        <v>6892</v>
      </c>
      <c r="B3337" t="s">
        <v>6893</v>
      </c>
      <c r="C3337" t="str">
        <f>IFERROR(VLOOKUP(Table1[[#This Row],[Ticker]],[1]!Table2[[Symbol]:[Industry]],2,FALSE),"-")</f>
        <v>-</v>
      </c>
      <c r="D3337" t="s">
        <v>5712</v>
      </c>
      <c r="E3337">
        <v>60.08</v>
      </c>
      <c r="F3337">
        <v>187.75</v>
      </c>
      <c r="G3337">
        <v>-61.2678164568757</v>
      </c>
      <c r="H3337">
        <v>-11.471782342224</v>
      </c>
      <c r="I3337">
        <v>-38.010165455383103</v>
      </c>
      <c r="J3337">
        <v>-2.2176955617234602</v>
      </c>
      <c r="K3337">
        <v>197.09173607568201</v>
      </c>
      <c r="L3337">
        <v>219.62480490908999</v>
      </c>
      <c r="M3337">
        <v>42.080127193682003</v>
      </c>
      <c r="N3337">
        <v>0.74604570897090305</v>
      </c>
      <c r="O3337">
        <v>65.113182423435404</v>
      </c>
      <c r="P3337">
        <v>4.1320022185246703</v>
      </c>
      <c r="Q3337">
        <v>8.8607597646760003E-2</v>
      </c>
    </row>
    <row r="3338" spans="1:17" hidden="1" x14ac:dyDescent="0.3">
      <c r="A3338" t="s">
        <v>6894</v>
      </c>
      <c r="B3338" t="s">
        <v>6895</v>
      </c>
      <c r="C3338" t="str">
        <f>IFERROR(VLOOKUP(Table1[[#This Row],[Ticker]],[1]!Table2[[Symbol]:[Industry]],2,FALSE),"-")</f>
        <v>-</v>
      </c>
      <c r="D3338" t="s">
        <v>517</v>
      </c>
      <c r="E3338">
        <v>59.961599999999997</v>
      </c>
      <c r="F3338">
        <v>0.9</v>
      </c>
      <c r="G3338">
        <v>-30.065910997000302</v>
      </c>
      <c r="H3338">
        <v>-3.3448974638825901</v>
      </c>
      <c r="I3338">
        <v>-7.0779123146058804</v>
      </c>
      <c r="J3338">
        <v>-5.2386121617767403</v>
      </c>
      <c r="K3338">
        <v>0.93337496483509297</v>
      </c>
      <c r="L3338">
        <v>0.920545847510986</v>
      </c>
      <c r="M3338">
        <v>37.412815491163101</v>
      </c>
      <c r="N3338">
        <v>0.42884511581524398</v>
      </c>
      <c r="O3338">
        <v>32.2222222222222</v>
      </c>
      <c r="P3338">
        <v>100</v>
      </c>
      <c r="Q3338">
        <v>8.3058956754139997E-3</v>
      </c>
    </row>
    <row r="3339" spans="1:17" hidden="1" x14ac:dyDescent="0.3">
      <c r="A3339" t="s">
        <v>6896</v>
      </c>
      <c r="B3339" t="s">
        <v>6897</v>
      </c>
      <c r="C3339" t="str">
        <f>IFERROR(VLOOKUP(Table1[[#This Row],[Ticker]],[1]!Table2[[Symbol]:[Industry]],2,FALSE),"-")</f>
        <v>-</v>
      </c>
      <c r="D3339" t="s">
        <v>535</v>
      </c>
      <c r="E3339">
        <v>59.80415232</v>
      </c>
      <c r="F3339">
        <v>52.16</v>
      </c>
      <c r="G3339">
        <v>-0.79047796455337505</v>
      </c>
      <c r="H3339">
        <v>6.4814333754117701</v>
      </c>
      <c r="I3339">
        <v>-13.6078843034014</v>
      </c>
      <c r="J3339">
        <v>-4.4681719102044104</v>
      </c>
      <c r="K3339">
        <v>50.045773550182297</v>
      </c>
      <c r="L3339">
        <v>48.312581167043298</v>
      </c>
      <c r="M3339">
        <v>62.994821643730397</v>
      </c>
      <c r="N3339">
        <v>1.871456626122</v>
      </c>
      <c r="O3339">
        <v>58.7039877300613</v>
      </c>
      <c r="P3339">
        <v>48.986003998857399</v>
      </c>
      <c r="Q3339">
        <v>0.16253842045856101</v>
      </c>
    </row>
    <row r="3340" spans="1:17" hidden="1" x14ac:dyDescent="0.3">
      <c r="A3340" t="s">
        <v>6898</v>
      </c>
      <c r="B3340" t="s">
        <v>6899</v>
      </c>
      <c r="C3340" t="str">
        <f>IFERROR(VLOOKUP(Table1[[#This Row],[Ticker]],[1]!Table2[[Symbol]:[Industry]],2,FALSE),"-")</f>
        <v>-</v>
      </c>
      <c r="E3340">
        <v>59.783364599999999</v>
      </c>
      <c r="F3340">
        <v>73</v>
      </c>
      <c r="G3340">
        <v>91.146210215120902</v>
      </c>
      <c r="H3340">
        <v>-4.4153240109166996</v>
      </c>
      <c r="I3340">
        <v>-22.836808465658901</v>
      </c>
      <c r="J3340">
        <v>-6.8372516175590698</v>
      </c>
      <c r="K3340">
        <v>73.659923511139894</v>
      </c>
      <c r="L3340">
        <v>68.185953124390196</v>
      </c>
      <c r="M3340">
        <v>47.699131323461103</v>
      </c>
      <c r="N3340">
        <v>0.36691941205364698</v>
      </c>
      <c r="O3340">
        <v>29.356164383561602</v>
      </c>
      <c r="P3340">
        <v>152.770083102493</v>
      </c>
      <c r="Q3340">
        <v>0.17163515091860501</v>
      </c>
    </row>
    <row r="3341" spans="1:17" hidden="1" x14ac:dyDescent="0.3">
      <c r="A3341" t="s">
        <v>6900</v>
      </c>
      <c r="B3341" t="s">
        <v>6901</v>
      </c>
      <c r="C3341" t="str">
        <f>IFERROR(VLOOKUP(Table1[[#This Row],[Ticker]],[1]!Table2[[Symbol]:[Industry]],2,FALSE),"-")</f>
        <v>-</v>
      </c>
      <c r="D3341" t="s">
        <v>46</v>
      </c>
      <c r="E3341">
        <v>59.776678199999999</v>
      </c>
      <c r="F3341">
        <v>1.5</v>
      </c>
      <c r="G3341">
        <v>-31.524785766118001</v>
      </c>
      <c r="H3341">
        <v>1.5267234205978399</v>
      </c>
      <c r="I3341">
        <v>0.83683470486014999</v>
      </c>
      <c r="J3341">
        <v>-0.96260615049415799</v>
      </c>
      <c r="K3341">
        <v>1.4058876368389801</v>
      </c>
      <c r="L3341">
        <v>1.64658797746042</v>
      </c>
      <c r="M3341">
        <v>68.740394542939995</v>
      </c>
      <c r="N3341">
        <v>1</v>
      </c>
      <c r="O3341">
        <v>40</v>
      </c>
      <c r="P3341">
        <v>30.434782608695599</v>
      </c>
      <c r="Q3341">
        <v>0.110803569095433</v>
      </c>
    </row>
    <row r="3342" spans="1:17" hidden="1" x14ac:dyDescent="0.3">
      <c r="A3342" t="s">
        <v>6902</v>
      </c>
      <c r="B3342" t="s">
        <v>6903</v>
      </c>
      <c r="C3342" t="str">
        <f>IFERROR(VLOOKUP(Table1[[#This Row],[Ticker]],[1]!Table2[[Symbol]:[Industry]],2,FALSE),"-")</f>
        <v>-</v>
      </c>
      <c r="E3342">
        <v>59.719583999999998</v>
      </c>
      <c r="F3342">
        <v>169.35</v>
      </c>
      <c r="G3342">
        <v>47.636082707092001</v>
      </c>
      <c r="H3342">
        <v>0.48266493130335902</v>
      </c>
      <c r="I3342">
        <v>-10.0119369883051</v>
      </c>
      <c r="J3342">
        <v>-1.8983917761018201</v>
      </c>
      <c r="K3342">
        <v>167.12904336877099</v>
      </c>
      <c r="L3342">
        <v>154.870733860191</v>
      </c>
      <c r="M3342">
        <v>56.667768176347501</v>
      </c>
      <c r="N3342">
        <v>0.96250865820399201</v>
      </c>
      <c r="O3342">
        <v>24.387363448479402</v>
      </c>
      <c r="P3342">
        <v>87.127071823204403</v>
      </c>
      <c r="Q3342">
        <v>0.11342321785199901</v>
      </c>
    </row>
    <row r="3343" spans="1:17" hidden="1" x14ac:dyDescent="0.3">
      <c r="A3343" t="s">
        <v>6904</v>
      </c>
      <c r="B3343" t="s">
        <v>6905</v>
      </c>
      <c r="C3343" t="str">
        <f>IFERROR(VLOOKUP(Table1[[#This Row],[Ticker]],[1]!Table2[[Symbol]:[Industry]],2,FALSE),"-")</f>
        <v>-</v>
      </c>
      <c r="D3343" t="s">
        <v>77</v>
      </c>
      <c r="E3343">
        <v>59.6965</v>
      </c>
      <c r="F3343">
        <v>89.5</v>
      </c>
      <c r="G3343">
        <v>82.826572352190894</v>
      </c>
      <c r="H3343">
        <v>-6.60666608329496</v>
      </c>
      <c r="I3343">
        <v>-42.9015568409095</v>
      </c>
      <c r="J3343">
        <v>-0.31058185874644301</v>
      </c>
      <c r="K3343">
        <v>93.540280252301898</v>
      </c>
      <c r="L3343">
        <v>89.780724181659096</v>
      </c>
      <c r="M3343">
        <v>47.796189728441298</v>
      </c>
      <c r="N3343">
        <v>0.51007080770562396</v>
      </c>
      <c r="O3343">
        <v>76.089385474860293</v>
      </c>
      <c r="P3343">
        <v>112.892483349191</v>
      </c>
    </row>
    <row r="3344" spans="1:17" hidden="1" x14ac:dyDescent="0.3">
      <c r="A3344" t="s">
        <v>6906</v>
      </c>
      <c r="B3344" t="s">
        <v>6907</v>
      </c>
      <c r="C3344" t="str">
        <f>IFERROR(VLOOKUP(Table1[[#This Row],[Ticker]],[1]!Table2[[Symbol]:[Industry]],2,FALSE),"-")</f>
        <v>-</v>
      </c>
      <c r="D3344" t="s">
        <v>138</v>
      </c>
      <c r="E3344">
        <v>59.609000000000002</v>
      </c>
      <c r="F3344">
        <v>55</v>
      </c>
      <c r="G3344">
        <v>-0.83658768872964295</v>
      </c>
      <c r="H3344">
        <v>3.9643929855734301</v>
      </c>
      <c r="I3344">
        <v>41.751408443233103</v>
      </c>
      <c r="J3344">
        <v>3.8212583883850599</v>
      </c>
      <c r="K3344">
        <v>49.094303919888901</v>
      </c>
      <c r="L3344">
        <v>42.392811103554799</v>
      </c>
      <c r="M3344">
        <v>73.731532981318693</v>
      </c>
      <c r="N3344">
        <v>0.54278057866588203</v>
      </c>
      <c r="O3344">
        <v>9.4363636363636392</v>
      </c>
      <c r="P3344">
        <v>96.078431372549005</v>
      </c>
      <c r="Q3344">
        <v>6.0804522911813999E-2</v>
      </c>
    </row>
    <row r="3345" spans="1:17" hidden="1" x14ac:dyDescent="0.3">
      <c r="A3345" t="s">
        <v>6908</v>
      </c>
      <c r="B3345" t="s">
        <v>6909</v>
      </c>
      <c r="C3345" t="str">
        <f>IFERROR(VLOOKUP(Table1[[#This Row],[Ticker]],[1]!Table2[[Symbol]:[Industry]],2,FALSE),"-")</f>
        <v>-</v>
      </c>
      <c r="D3345" t="s">
        <v>357</v>
      </c>
      <c r="E3345">
        <v>59.582341800000002</v>
      </c>
      <c r="F3345">
        <v>63.45</v>
      </c>
      <c r="G3345">
        <v>11.959830469144</v>
      </c>
      <c r="H3345">
        <v>-1.53914037293743</v>
      </c>
      <c r="I3345">
        <v>-15.344880640397699</v>
      </c>
      <c r="J3345">
        <v>4.5732157952124899</v>
      </c>
      <c r="K3345">
        <v>60.964555071834504</v>
      </c>
      <c r="L3345">
        <v>53.862266880866201</v>
      </c>
      <c r="M3345">
        <v>47.874377396428898</v>
      </c>
      <c r="N3345">
        <v>0.62203567681007299</v>
      </c>
      <c r="O3345">
        <v>21.315996847911698</v>
      </c>
      <c r="P3345">
        <v>62.692307692307601</v>
      </c>
      <c r="Q3345">
        <v>0.100462745852434</v>
      </c>
    </row>
    <row r="3346" spans="1:17" hidden="1" x14ac:dyDescent="0.3">
      <c r="A3346" t="s">
        <v>6910</v>
      </c>
      <c r="B3346" t="s">
        <v>6911</v>
      </c>
      <c r="C3346" t="str">
        <f>IFERROR(VLOOKUP(Table1[[#This Row],[Ticker]],[1]!Table2[[Symbol]:[Industry]],2,FALSE),"-")</f>
        <v>-</v>
      </c>
      <c r="D3346" t="s">
        <v>1570</v>
      </c>
      <c r="E3346">
        <v>59.420208000000002</v>
      </c>
      <c r="F3346">
        <v>31.8</v>
      </c>
      <c r="G3346">
        <v>-75.567196344044007</v>
      </c>
      <c r="H3346">
        <v>-9.1010239955155008</v>
      </c>
      <c r="I3346">
        <v>-44.573168481588802</v>
      </c>
      <c r="J3346">
        <v>-0.91569549511009096</v>
      </c>
      <c r="K3346">
        <v>33.877174652227097</v>
      </c>
      <c r="L3346">
        <v>40.212274817499299</v>
      </c>
      <c r="M3346">
        <v>37.852248604517797</v>
      </c>
      <c r="N3346">
        <v>1.2418926103136601</v>
      </c>
      <c r="O3346">
        <v>90.880503144654099</v>
      </c>
      <c r="P3346">
        <v>5.6478405315614602</v>
      </c>
    </row>
    <row r="3347" spans="1:17" hidden="1" x14ac:dyDescent="0.3">
      <c r="A3347" t="s">
        <v>6912</v>
      </c>
      <c r="B3347" t="s">
        <v>6913</v>
      </c>
      <c r="C3347" t="str">
        <f>IFERROR(VLOOKUP(Table1[[#This Row],[Ticker]],[1]!Table2[[Symbol]:[Industry]],2,FALSE),"-")</f>
        <v>-</v>
      </c>
      <c r="D3347" t="s">
        <v>627</v>
      </c>
      <c r="E3347">
        <v>59.078167360000002</v>
      </c>
      <c r="F3347">
        <v>21.52</v>
      </c>
      <c r="G3347">
        <v>8.7727986804190401</v>
      </c>
      <c r="H3347">
        <v>1.3641608766817801</v>
      </c>
      <c r="I3347">
        <v>10.3635169791746</v>
      </c>
      <c r="J3347">
        <v>-17.414802637967199</v>
      </c>
      <c r="K3347">
        <v>19.807495266400501</v>
      </c>
      <c r="L3347">
        <v>17.408276515534101</v>
      </c>
      <c r="M3347">
        <v>45.018217457177798</v>
      </c>
      <c r="N3347">
        <v>3.0412879712489298</v>
      </c>
      <c r="O3347">
        <v>26.951672862453499</v>
      </c>
      <c r="P3347">
        <v>62.415094339622598</v>
      </c>
      <c r="Q3347">
        <v>5.0292583762417999E-2</v>
      </c>
    </row>
    <row r="3348" spans="1:17" hidden="1" x14ac:dyDescent="0.3">
      <c r="A3348" t="s">
        <v>6914</v>
      </c>
      <c r="B3348" t="s">
        <v>6915</v>
      </c>
      <c r="C3348" t="str">
        <f>IFERROR(VLOOKUP(Table1[[#This Row],[Ticker]],[1]!Table2[[Symbol]:[Industry]],2,FALSE),"-")</f>
        <v>-</v>
      </c>
      <c r="D3348" t="s">
        <v>410</v>
      </c>
      <c r="E3348">
        <v>59.020415999999997</v>
      </c>
      <c r="F3348">
        <v>54.6</v>
      </c>
      <c r="G3348">
        <v>-66.651276850658803</v>
      </c>
      <c r="H3348">
        <v>4.0940077169580702</v>
      </c>
      <c r="I3348">
        <v>-36.112974615388197</v>
      </c>
      <c r="J3348">
        <v>3.4856952555601501</v>
      </c>
      <c r="K3348">
        <v>56.724444935423698</v>
      </c>
      <c r="L3348">
        <v>60.539776543685001</v>
      </c>
      <c r="M3348">
        <v>40.860687525655301</v>
      </c>
      <c r="N3348">
        <v>0.42350577599196298</v>
      </c>
      <c r="O3348">
        <v>59.3406593406593</v>
      </c>
      <c r="P3348">
        <v>11.088504577822899</v>
      </c>
    </row>
    <row r="3349" spans="1:17" hidden="1" x14ac:dyDescent="0.3">
      <c r="A3349" t="s">
        <v>6916</v>
      </c>
      <c r="B3349" t="s">
        <v>6917</v>
      </c>
      <c r="C3349" t="str">
        <f>IFERROR(VLOOKUP(Table1[[#This Row],[Ticker]],[1]!Table2[[Symbol]:[Industry]],2,FALSE),"-")</f>
        <v>-</v>
      </c>
      <c r="D3349" t="s">
        <v>1481</v>
      </c>
      <c r="E3349">
        <v>58.916927999999999</v>
      </c>
      <c r="F3349">
        <v>33.04</v>
      </c>
      <c r="G3349">
        <v>4.5714158163656098</v>
      </c>
      <c r="H3349">
        <v>5.57976509933318</v>
      </c>
      <c r="I3349">
        <v>-13.889800488166101</v>
      </c>
      <c r="J3349">
        <v>-4.5005169236815101</v>
      </c>
      <c r="K3349">
        <v>31.762908858936001</v>
      </c>
      <c r="L3349">
        <v>30.637306925351801</v>
      </c>
      <c r="M3349">
        <v>57.883036259125397</v>
      </c>
      <c r="N3349">
        <v>1.13364501357731</v>
      </c>
      <c r="O3349">
        <v>40.920096852300198</v>
      </c>
      <c r="P3349">
        <v>48.761819000450203</v>
      </c>
      <c r="Q3349">
        <v>7.1825481904569E-2</v>
      </c>
    </row>
    <row r="3350" spans="1:17" hidden="1" x14ac:dyDescent="0.3">
      <c r="A3350" t="s">
        <v>6918</v>
      </c>
      <c r="B3350" t="s">
        <v>6919</v>
      </c>
      <c r="C3350" t="str">
        <f>IFERROR(VLOOKUP(Table1[[#This Row],[Ticker]],[1]!Table2[[Symbol]:[Industry]],2,FALSE),"-")</f>
        <v>-</v>
      </c>
      <c r="D3350" t="s">
        <v>405</v>
      </c>
      <c r="E3350">
        <v>58.868302499999999</v>
      </c>
      <c r="F3350">
        <v>10.85</v>
      </c>
      <c r="G3350">
        <v>24.0534071848178</v>
      </c>
      <c r="H3350">
        <v>-7.1826448876091506E-2</v>
      </c>
      <c r="I3350">
        <v>-9.4297309046373208</v>
      </c>
      <c r="J3350">
        <v>-4.8650489433859399</v>
      </c>
      <c r="K3350">
        <v>10.3609880031439</v>
      </c>
      <c r="L3350">
        <v>9.72518329788433</v>
      </c>
      <c r="M3350">
        <v>45.010870583670503</v>
      </c>
      <c r="N3350">
        <v>0.52526196505450895</v>
      </c>
      <c r="O3350">
        <v>30.414746543778801</v>
      </c>
      <c r="P3350">
        <v>59.558823529411697</v>
      </c>
      <c r="Q3350">
        <v>4.6536559956026E-2</v>
      </c>
    </row>
    <row r="3351" spans="1:17" hidden="1" x14ac:dyDescent="0.3">
      <c r="A3351" t="s">
        <v>6920</v>
      </c>
      <c r="B3351" t="s">
        <v>6921</v>
      </c>
      <c r="C3351" t="str">
        <f>IFERROR(VLOOKUP(Table1[[#This Row],[Ticker]],[1]!Table2[[Symbol]:[Industry]],2,FALSE),"-")</f>
        <v>-</v>
      </c>
      <c r="D3351" t="s">
        <v>46</v>
      </c>
      <c r="E3351">
        <v>58.819137913999903</v>
      </c>
      <c r="F3351">
        <v>55.85</v>
      </c>
      <c r="G3351">
        <v>51.090174893341803</v>
      </c>
      <c r="H3351">
        <v>-0.54046956404268298</v>
      </c>
      <c r="I3351">
        <v>27.4660966256573</v>
      </c>
      <c r="J3351">
        <v>5.3851973620327698</v>
      </c>
      <c r="K3351">
        <v>53.677314586272097</v>
      </c>
      <c r="L3351">
        <v>46.951648287856202</v>
      </c>
      <c r="M3351">
        <v>54.906395411174699</v>
      </c>
      <c r="N3351">
        <v>0.67644577304004605</v>
      </c>
      <c r="O3351">
        <v>48.111011638316903</v>
      </c>
      <c r="P3351">
        <v>87.775250567104607</v>
      </c>
      <c r="Q3351">
        <v>0.16525929485235999</v>
      </c>
    </row>
    <row r="3352" spans="1:17" hidden="1" x14ac:dyDescent="0.3">
      <c r="A3352" t="s">
        <v>6922</v>
      </c>
      <c r="B3352" t="s">
        <v>6923</v>
      </c>
      <c r="C3352" t="str">
        <f>IFERROR(VLOOKUP(Table1[[#This Row],[Ticker]],[1]!Table2[[Symbol]:[Industry]],2,FALSE),"-")</f>
        <v>-</v>
      </c>
      <c r="D3352" t="s">
        <v>127</v>
      </c>
      <c r="E3352">
        <v>58.526478400000002</v>
      </c>
      <c r="F3352">
        <v>79.88</v>
      </c>
      <c r="G3352">
        <v>-46.770811935477901</v>
      </c>
      <c r="H3352">
        <v>-3.1689305044466001</v>
      </c>
      <c r="I3352">
        <v>-27.086259665586699</v>
      </c>
      <c r="J3352">
        <v>-4.2511362465551601</v>
      </c>
      <c r="K3352">
        <v>83.863642697460094</v>
      </c>
      <c r="L3352">
        <v>86.272526695650896</v>
      </c>
      <c r="M3352">
        <v>32.644941177333799</v>
      </c>
      <c r="N3352">
        <v>0.746871848444699</v>
      </c>
      <c r="O3352">
        <v>37.706559839759599</v>
      </c>
      <c r="P3352">
        <v>10.9444444444444</v>
      </c>
      <c r="Q3352">
        <v>7.7407153997738995E-2</v>
      </c>
    </row>
    <row r="3353" spans="1:17" hidden="1" x14ac:dyDescent="0.3">
      <c r="A3353" t="s">
        <v>6924</v>
      </c>
      <c r="B3353" t="s">
        <v>6925</v>
      </c>
      <c r="C3353" t="str">
        <f>IFERROR(VLOOKUP(Table1[[#This Row],[Ticker]],[1]!Table2[[Symbol]:[Industry]],2,FALSE),"-")</f>
        <v>-</v>
      </c>
      <c r="D3353" t="s">
        <v>723</v>
      </c>
      <c r="E3353">
        <v>58.521133800000001</v>
      </c>
      <c r="F3353">
        <v>116.1</v>
      </c>
      <c r="G3353">
        <v>-6.2391191881266002</v>
      </c>
      <c r="H3353">
        <v>-0.26439760918919097</v>
      </c>
      <c r="I3353">
        <v>31.568553367397001</v>
      </c>
      <c r="J3353">
        <v>-1.5398315010649899</v>
      </c>
      <c r="K3353">
        <v>110.617013559933</v>
      </c>
      <c r="L3353">
        <v>102.822080223764</v>
      </c>
      <c r="M3353">
        <v>47.659266654235402</v>
      </c>
      <c r="N3353">
        <v>1.49743086258375</v>
      </c>
      <c r="O3353">
        <v>17.484926787252299</v>
      </c>
      <c r="P3353">
        <v>56.680161943319803</v>
      </c>
      <c r="Q3353">
        <v>2.7576673075835001E-2</v>
      </c>
    </row>
    <row r="3354" spans="1:17" hidden="1" x14ac:dyDescent="0.3">
      <c r="A3354" t="s">
        <v>6926</v>
      </c>
      <c r="B3354" t="s">
        <v>6927</v>
      </c>
      <c r="C3354" t="str">
        <f>IFERROR(VLOOKUP(Table1[[#This Row],[Ticker]],[1]!Table2[[Symbol]:[Industry]],2,FALSE),"-")</f>
        <v>-</v>
      </c>
      <c r="D3354" t="s">
        <v>1665</v>
      </c>
      <c r="E3354">
        <v>58.501143999999996</v>
      </c>
      <c r="F3354">
        <v>24.05</v>
      </c>
      <c r="G3354">
        <v>25.3234871845284</v>
      </c>
      <c r="H3354">
        <v>-7.2478981053902496</v>
      </c>
      <c r="I3354">
        <v>118.375701286968</v>
      </c>
      <c r="J3354">
        <v>-1.07194549511008</v>
      </c>
      <c r="K3354">
        <v>23.024922040798</v>
      </c>
      <c r="L3354">
        <v>17.3723581108007</v>
      </c>
      <c r="M3354">
        <v>12.643655186182</v>
      </c>
      <c r="N3354">
        <v>1.1545988258317E-2</v>
      </c>
      <c r="O3354">
        <v>11.767151767151701</v>
      </c>
      <c r="P3354">
        <v>164.00680917860299</v>
      </c>
      <c r="Q3354">
        <v>7.4265213919724002E-2</v>
      </c>
    </row>
    <row r="3355" spans="1:17" hidden="1" x14ac:dyDescent="0.3">
      <c r="A3355" t="s">
        <v>6928</v>
      </c>
      <c r="B3355" t="s">
        <v>6929</v>
      </c>
      <c r="C3355" t="str">
        <f>IFERROR(VLOOKUP(Table1[[#This Row],[Ticker]],[1]!Table2[[Symbol]:[Industry]],2,FALSE),"-")</f>
        <v>-</v>
      </c>
      <c r="D3355" t="s">
        <v>6930</v>
      </c>
      <c r="E3355">
        <v>58.468476074000002</v>
      </c>
      <c r="F3355">
        <v>24.47</v>
      </c>
      <c r="G3355">
        <v>241.818587483242</v>
      </c>
      <c r="H3355">
        <v>0.23550482354757801</v>
      </c>
      <c r="I3355">
        <v>193.68133875424201</v>
      </c>
      <c r="J3355">
        <v>-3.11276182164069</v>
      </c>
      <c r="K3355">
        <v>22.965924418732499</v>
      </c>
      <c r="L3355">
        <v>16.135293565338898</v>
      </c>
      <c r="M3355">
        <v>47.068164291680503</v>
      </c>
      <c r="N3355">
        <v>1.3354955000173601</v>
      </c>
      <c r="O3355">
        <v>10.952186350633401</v>
      </c>
      <c r="P3355">
        <v>271.884498480243</v>
      </c>
      <c r="Q3355">
        <v>0.18670340460777099</v>
      </c>
    </row>
    <row r="3356" spans="1:17" hidden="1" x14ac:dyDescent="0.3">
      <c r="A3356" t="s">
        <v>6931</v>
      </c>
      <c r="B3356" t="s">
        <v>6932</v>
      </c>
      <c r="C3356" t="str">
        <f>IFERROR(VLOOKUP(Table1[[#This Row],[Ticker]],[1]!Table2[[Symbol]:[Industry]],2,FALSE),"-")</f>
        <v>-</v>
      </c>
      <c r="D3356" t="s">
        <v>185</v>
      </c>
      <c r="E3356">
        <v>58.458650489999997</v>
      </c>
      <c r="F3356">
        <v>60.51</v>
      </c>
      <c r="G3356">
        <v>-24.831128388304599</v>
      </c>
      <c r="H3356">
        <v>-4.39728822114638</v>
      </c>
      <c r="I3356">
        <v>-24.0795367011407</v>
      </c>
      <c r="J3356">
        <v>-4.6203325918842797</v>
      </c>
      <c r="K3356">
        <v>60.304326456274197</v>
      </c>
      <c r="L3356">
        <v>62.224714948455798</v>
      </c>
      <c r="M3356">
        <v>51.261279918888903</v>
      </c>
      <c r="N3356">
        <v>1.42639584111327</v>
      </c>
      <c r="O3356">
        <v>40.472649148900999</v>
      </c>
      <c r="P3356">
        <v>11.231617647058799</v>
      </c>
      <c r="Q3356">
        <v>-5.1087885305709999E-3</v>
      </c>
    </row>
    <row r="3357" spans="1:17" hidden="1" x14ac:dyDescent="0.3">
      <c r="A3357" t="s">
        <v>6933</v>
      </c>
      <c r="B3357" t="s">
        <v>6934</v>
      </c>
      <c r="C3357" t="str">
        <f>IFERROR(VLOOKUP(Table1[[#This Row],[Ticker]],[1]!Table2[[Symbol]:[Industry]],2,FALSE),"-")</f>
        <v>-</v>
      </c>
      <c r="D3357" t="s">
        <v>627</v>
      </c>
      <c r="E3357">
        <v>58.454453200000003</v>
      </c>
      <c r="F3357">
        <v>68.12</v>
      </c>
      <c r="G3357">
        <v>10.5616695149732</v>
      </c>
      <c r="H3357">
        <v>-7.3553190465668097</v>
      </c>
      <c r="I3357">
        <v>2.4973618628617098</v>
      </c>
      <c r="J3357">
        <v>-3.7576597808243601</v>
      </c>
      <c r="K3357">
        <v>69.314436608717699</v>
      </c>
      <c r="L3357">
        <v>63.069691007411599</v>
      </c>
      <c r="M3357">
        <v>44.563283620950799</v>
      </c>
      <c r="N3357">
        <v>1.12953937858961</v>
      </c>
      <c r="O3357">
        <v>17.439812096300599</v>
      </c>
      <c r="P3357">
        <v>63.318149124910001</v>
      </c>
      <c r="Q3357">
        <v>8.4134013214701001E-2</v>
      </c>
    </row>
    <row r="3358" spans="1:17" hidden="1" x14ac:dyDescent="0.3">
      <c r="A3358" t="s">
        <v>6935</v>
      </c>
      <c r="B3358" t="s">
        <v>6936</v>
      </c>
      <c r="C3358" t="str">
        <f>IFERROR(VLOOKUP(Table1[[#This Row],[Ticker]],[1]!Table2[[Symbol]:[Industry]],2,FALSE),"-")</f>
        <v>-</v>
      </c>
      <c r="D3358" t="s">
        <v>535</v>
      </c>
      <c r="E3358">
        <v>58.447308200000002</v>
      </c>
      <c r="F3358">
        <v>49.99</v>
      </c>
      <c r="G3358">
        <v>-56.938351020405797</v>
      </c>
      <c r="H3358">
        <v>21.007553589156299</v>
      </c>
      <c r="I3358">
        <v>-36.744378687707901</v>
      </c>
      <c r="J3358">
        <v>4.8491071364688496</v>
      </c>
      <c r="K3358">
        <v>44.191955009182003</v>
      </c>
      <c r="L3358">
        <v>48.045817990707803</v>
      </c>
      <c r="M3358">
        <v>75.418107600091503</v>
      </c>
      <c r="N3358">
        <v>1.27899260142209</v>
      </c>
      <c r="O3358">
        <v>60.992198439687897</v>
      </c>
      <c r="P3358">
        <v>67.807989258140296</v>
      </c>
      <c r="Q3358">
        <v>0.154749955517958</v>
      </c>
    </row>
    <row r="3359" spans="1:17" hidden="1" x14ac:dyDescent="0.3">
      <c r="A3359" t="s">
        <v>6937</v>
      </c>
      <c r="B3359" t="s">
        <v>6938</v>
      </c>
      <c r="C3359" t="str">
        <f>IFERROR(VLOOKUP(Table1[[#This Row],[Ticker]],[1]!Table2[[Symbol]:[Industry]],2,FALSE),"-")</f>
        <v>-</v>
      </c>
      <c r="D3359" t="s">
        <v>627</v>
      </c>
      <c r="E3359">
        <v>58.439500000000002</v>
      </c>
      <c r="F3359">
        <v>39.619999999999997</v>
      </c>
      <c r="G3359">
        <v>5.3870804559911303</v>
      </c>
      <c r="H3359">
        <v>-8.2390651318740797</v>
      </c>
      <c r="I3359">
        <v>-22.2758981237155</v>
      </c>
      <c r="J3359">
        <v>3.2033965737157097E-2</v>
      </c>
      <c r="K3359">
        <v>40.420474688429302</v>
      </c>
      <c r="L3359">
        <v>39.283314760740502</v>
      </c>
      <c r="M3359">
        <v>53.773506507865903</v>
      </c>
      <c r="N3359">
        <v>0.28798658790602599</v>
      </c>
      <c r="O3359">
        <v>34.906612821807101</v>
      </c>
      <c r="P3359">
        <v>41.499999999999901</v>
      </c>
      <c r="Q3359">
        <v>3.9179472001403003E-2</v>
      </c>
    </row>
    <row r="3360" spans="1:17" hidden="1" x14ac:dyDescent="0.3">
      <c r="A3360" t="s">
        <v>6939</v>
      </c>
      <c r="B3360" t="s">
        <v>6940</v>
      </c>
      <c r="C3360" t="str">
        <f>IFERROR(VLOOKUP(Table1[[#This Row],[Ticker]],[1]!Table2[[Symbol]:[Industry]],2,FALSE),"-")</f>
        <v>-</v>
      </c>
      <c r="D3360" t="s">
        <v>72</v>
      </c>
      <c r="E3360">
        <v>58.367035649999998</v>
      </c>
      <c r="F3360">
        <v>56.98</v>
      </c>
      <c r="G3360">
        <v>-47.808079323837298</v>
      </c>
      <c r="H3360">
        <v>-0.360537737587387</v>
      </c>
      <c r="I3360">
        <v>-27.3532941019362</v>
      </c>
      <c r="J3360">
        <v>4.5631845463524003</v>
      </c>
      <c r="K3360">
        <v>54.911110971250999</v>
      </c>
      <c r="L3360">
        <v>60.050117645797002</v>
      </c>
      <c r="M3360">
        <v>62.556052045940099</v>
      </c>
      <c r="N3360">
        <v>1.5080858123833401</v>
      </c>
      <c r="O3360">
        <v>44.594594594594597</v>
      </c>
      <c r="P3360">
        <v>16.285714285714199</v>
      </c>
      <c r="Q3360">
        <v>3.4508525738162002E-2</v>
      </c>
    </row>
    <row r="3361" spans="1:17" hidden="1" x14ac:dyDescent="0.3">
      <c r="A3361" t="s">
        <v>6941</v>
      </c>
      <c r="B3361" t="s">
        <v>6942</v>
      </c>
      <c r="C3361" t="str">
        <f>IFERROR(VLOOKUP(Table1[[#This Row],[Ticker]],[1]!Table2[[Symbol]:[Industry]],2,FALSE),"-")</f>
        <v>-</v>
      </c>
      <c r="D3361" t="s">
        <v>138</v>
      </c>
      <c r="E3361">
        <v>58.243425000000002</v>
      </c>
      <c r="F3361">
        <v>87.65</v>
      </c>
      <c r="G3361">
        <v>-12.6927197488831</v>
      </c>
      <c r="H3361">
        <v>1.5519716245500199</v>
      </c>
      <c r="I3361">
        <v>-10.870979564353901</v>
      </c>
      <c r="J3361">
        <v>0.64134879291996105</v>
      </c>
      <c r="M3361">
        <v>100</v>
      </c>
    </row>
    <row r="3362" spans="1:17" hidden="1" x14ac:dyDescent="0.3">
      <c r="A3362" t="s">
        <v>6943</v>
      </c>
      <c r="B3362" t="s">
        <v>6944</v>
      </c>
      <c r="C3362" t="str">
        <f>IFERROR(VLOOKUP(Table1[[#This Row],[Ticker]],[1]!Table2[[Symbol]:[Industry]],2,FALSE),"-")</f>
        <v>-</v>
      </c>
      <c r="D3362" t="s">
        <v>573</v>
      </c>
      <c r="E3362">
        <v>58.18911696</v>
      </c>
      <c r="F3362">
        <v>73.98</v>
      </c>
      <c r="G3362">
        <v>30.480964002999698</v>
      </c>
      <c r="H3362">
        <v>-2.8203532843594399</v>
      </c>
      <c r="I3362">
        <v>12.132734406037001</v>
      </c>
      <c r="J3362">
        <v>-7.9647541789635303</v>
      </c>
      <c r="K3362">
        <v>63.195931023775998</v>
      </c>
      <c r="L3362">
        <v>57.816471710712698</v>
      </c>
      <c r="M3362">
        <v>68.012177337838196</v>
      </c>
      <c r="N3362">
        <v>1.5308082898712301</v>
      </c>
      <c r="O3362">
        <v>4.0551500405516798E-2</v>
      </c>
      <c r="P3362">
        <v>87.291139240506297</v>
      </c>
      <c r="Q3362">
        <v>0.12072947449141</v>
      </c>
    </row>
    <row r="3363" spans="1:17" hidden="1" x14ac:dyDescent="0.3">
      <c r="A3363" t="s">
        <v>6945</v>
      </c>
      <c r="B3363" t="s">
        <v>6946</v>
      </c>
      <c r="C3363" t="str">
        <f>IFERROR(VLOOKUP(Table1[[#This Row],[Ticker]],[1]!Table2[[Symbol]:[Industry]],2,FALSE),"-")</f>
        <v>-</v>
      </c>
      <c r="D3363" t="s">
        <v>2256</v>
      </c>
      <c r="E3363">
        <v>58.14</v>
      </c>
      <c r="F3363">
        <v>228</v>
      </c>
      <c r="G3363">
        <v>258.61462088162199</v>
      </c>
      <c r="H3363">
        <v>21.0029118105526</v>
      </c>
      <c r="I3363">
        <v>187.03973474421699</v>
      </c>
      <c r="J3363">
        <v>16.550603524497699</v>
      </c>
      <c r="K3363">
        <v>163.98794014905499</v>
      </c>
      <c r="L3363">
        <v>110.57744866202501</v>
      </c>
      <c r="M3363">
        <v>71.2680194400793</v>
      </c>
      <c r="N3363">
        <v>2.7548906789413099</v>
      </c>
      <c r="O3363">
        <v>5.2412280701754401</v>
      </c>
      <c r="P3363">
        <v>300</v>
      </c>
    </row>
    <row r="3364" spans="1:17" hidden="1" x14ac:dyDescent="0.3">
      <c r="A3364" t="s">
        <v>6947</v>
      </c>
      <c r="B3364" t="s">
        <v>6948</v>
      </c>
      <c r="C3364" t="str">
        <f>IFERROR(VLOOKUP(Table1[[#This Row],[Ticker]],[1]!Table2[[Symbol]:[Industry]],2,FALSE),"-")</f>
        <v>-</v>
      </c>
      <c r="D3364" t="s">
        <v>138</v>
      </c>
      <c r="E3364">
        <v>58.134695999999998</v>
      </c>
      <c r="F3364">
        <v>80</v>
      </c>
      <c r="G3364">
        <v>-40.1782705475621</v>
      </c>
      <c r="H3364">
        <v>-12.1749211257869</v>
      </c>
      <c r="I3364">
        <v>-36.0741528098429</v>
      </c>
      <c r="J3364">
        <v>-13.1710867061112</v>
      </c>
      <c r="K3364">
        <v>90.137925596996297</v>
      </c>
      <c r="L3364">
        <v>101.733560962791</v>
      </c>
      <c r="M3364">
        <v>24.3293804653145</v>
      </c>
      <c r="N3364">
        <v>1.46312317784946</v>
      </c>
      <c r="O3364">
        <v>101.25</v>
      </c>
      <c r="P3364">
        <v>3.8017386791228698</v>
      </c>
      <c r="Q3364">
        <v>-3.9816759800028002E-2</v>
      </c>
    </row>
    <row r="3365" spans="1:17" hidden="1" x14ac:dyDescent="0.3">
      <c r="A3365" t="s">
        <v>6949</v>
      </c>
      <c r="B3365" t="s">
        <v>6950</v>
      </c>
      <c r="C3365" t="str">
        <f>IFERROR(VLOOKUP(Table1[[#This Row],[Ticker]],[1]!Table2[[Symbol]:[Industry]],2,FALSE),"-")</f>
        <v>-</v>
      </c>
      <c r="D3365" t="s">
        <v>405</v>
      </c>
      <c r="E3365">
        <v>58.063511499999997</v>
      </c>
      <c r="F3365">
        <v>2.71</v>
      </c>
      <c r="G3365">
        <v>3.4316259488125</v>
      </c>
      <c r="H3365">
        <v>5.6470380199883703</v>
      </c>
      <c r="I3365">
        <v>-9.9184401607253196</v>
      </c>
      <c r="J3365">
        <v>7.2962553417099798</v>
      </c>
      <c r="K3365">
        <v>2.3967647569107</v>
      </c>
      <c r="L3365">
        <v>2.3600406966736198</v>
      </c>
      <c r="M3365">
        <v>74.138730161831504</v>
      </c>
      <c r="N3365">
        <v>1.3043060423991599</v>
      </c>
      <c r="O3365">
        <v>30.996309963099598</v>
      </c>
      <c r="P3365">
        <v>44.1489361702127</v>
      </c>
      <c r="Q3365">
        <v>8.6123998914848995E-2</v>
      </c>
    </row>
    <row r="3366" spans="1:17" hidden="1" x14ac:dyDescent="0.3">
      <c r="A3366" t="s">
        <v>6951</v>
      </c>
      <c r="B3366" t="s">
        <v>6952</v>
      </c>
      <c r="C3366" t="str">
        <f>IFERROR(VLOOKUP(Table1[[#This Row],[Ticker]],[1]!Table2[[Symbol]:[Industry]],2,FALSE),"-")</f>
        <v>-</v>
      </c>
      <c r="D3366" t="s">
        <v>2256</v>
      </c>
      <c r="E3366">
        <v>57.944400000000002</v>
      </c>
      <c r="F3366">
        <v>163.5</v>
      </c>
      <c r="G3366">
        <v>268.22885148777402</v>
      </c>
      <c r="H3366">
        <v>36.879307523534401</v>
      </c>
      <c r="I3366">
        <v>157.28766862851501</v>
      </c>
      <c r="J3366">
        <v>3.73574681258222</v>
      </c>
      <c r="K3366">
        <v>115.576815323885</v>
      </c>
      <c r="L3366">
        <v>78.595027451127905</v>
      </c>
      <c r="M3366">
        <v>98.432242572952205</v>
      </c>
      <c r="N3366">
        <v>0.106194690265486</v>
      </c>
      <c r="O3366">
        <v>0</v>
      </c>
      <c r="P3366">
        <v>395.45454545454498</v>
      </c>
      <c r="Q3366">
        <v>0.12449521682049899</v>
      </c>
    </row>
    <row r="3367" spans="1:17" hidden="1" x14ac:dyDescent="0.3">
      <c r="A3367" t="s">
        <v>6953</v>
      </c>
      <c r="B3367" t="s">
        <v>6954</v>
      </c>
      <c r="C3367" t="str">
        <f>IFERROR(VLOOKUP(Table1[[#This Row],[Ticker]],[1]!Table2[[Symbol]:[Industry]],2,FALSE),"-")</f>
        <v>-</v>
      </c>
      <c r="D3367" t="s">
        <v>489</v>
      </c>
      <c r="E3367">
        <v>57.885271679999903</v>
      </c>
      <c r="F3367">
        <v>38.840000000000003</v>
      </c>
      <c r="G3367">
        <v>8.6483747172854102</v>
      </c>
      <c r="H3367">
        <v>-3.7330432808246301</v>
      </c>
      <c r="I3367">
        <v>-24.5468803252109</v>
      </c>
      <c r="J3367">
        <v>-3.5865505243201201</v>
      </c>
      <c r="K3367">
        <v>38.752496604541498</v>
      </c>
      <c r="L3367">
        <v>38.933335954883098</v>
      </c>
      <c r="M3367">
        <v>60.150558893506798</v>
      </c>
      <c r="N3367">
        <v>0.89459139075139504</v>
      </c>
      <c r="O3367">
        <v>44.181256436663197</v>
      </c>
      <c r="P3367">
        <v>41.236363636363599</v>
      </c>
      <c r="Q3367">
        <v>-7.3661476389679001E-2</v>
      </c>
    </row>
    <row r="3368" spans="1:17" hidden="1" x14ac:dyDescent="0.3">
      <c r="A3368" t="s">
        <v>6955</v>
      </c>
      <c r="B3368" t="s">
        <v>6956</v>
      </c>
      <c r="C3368" t="str">
        <f>IFERROR(VLOOKUP(Table1[[#This Row],[Ticker]],[1]!Table2[[Symbol]:[Industry]],2,FALSE),"-")</f>
        <v>-</v>
      </c>
      <c r="D3368" t="s">
        <v>706</v>
      </c>
      <c r="E3368">
        <v>57.875999999999998</v>
      </c>
      <c r="F3368">
        <v>41.34</v>
      </c>
      <c r="G3368">
        <v>34.635284222123097</v>
      </c>
      <c r="H3368">
        <v>-16.033069506893298</v>
      </c>
      <c r="I3368">
        <v>13.1532185758222</v>
      </c>
      <c r="J3368">
        <v>-6.7190043186394899</v>
      </c>
      <c r="K3368">
        <v>40.082724708946799</v>
      </c>
      <c r="L3368">
        <v>33.8462436356334</v>
      </c>
      <c r="M3368">
        <v>52.615507313377798</v>
      </c>
      <c r="N3368">
        <v>0.184645118659542</v>
      </c>
      <c r="O3368">
        <v>20.972423802612401</v>
      </c>
      <c r="P3368">
        <v>72.178259058725502</v>
      </c>
      <c r="Q3368">
        <v>0.12645131995782799</v>
      </c>
    </row>
    <row r="3369" spans="1:17" hidden="1" x14ac:dyDescent="0.3">
      <c r="A3369" t="s">
        <v>6957</v>
      </c>
      <c r="B3369" t="s">
        <v>6958</v>
      </c>
      <c r="C3369" t="str">
        <f>IFERROR(VLOOKUP(Table1[[#This Row],[Ticker]],[1]!Table2[[Symbol]:[Industry]],2,FALSE),"-")</f>
        <v>-</v>
      </c>
      <c r="D3369" t="s">
        <v>517</v>
      </c>
      <c r="E3369">
        <v>57.788975999999998</v>
      </c>
      <c r="F3369">
        <v>82.18</v>
      </c>
      <c r="G3369">
        <v>52.556311225221897</v>
      </c>
      <c r="H3369">
        <v>-4.8340504069173003</v>
      </c>
      <c r="I3369">
        <v>-0.76913897591886704</v>
      </c>
      <c r="J3369">
        <v>9.1674911246082207</v>
      </c>
      <c r="K3369">
        <v>70.1193080676573</v>
      </c>
      <c r="L3369">
        <v>60.665782746123199</v>
      </c>
      <c r="M3369">
        <v>86.410764080115499</v>
      </c>
      <c r="N3369">
        <v>0.370588235294117</v>
      </c>
      <c r="O3369">
        <v>13.713798977853401</v>
      </c>
      <c r="P3369">
        <v>129.87412587412501</v>
      </c>
    </row>
    <row r="3370" spans="1:17" hidden="1" x14ac:dyDescent="0.3">
      <c r="A3370" t="s">
        <v>6959</v>
      </c>
      <c r="B3370" t="s">
        <v>6960</v>
      </c>
      <c r="C3370" t="str">
        <f>IFERROR(VLOOKUP(Table1[[#This Row],[Ticker]],[1]!Table2[[Symbol]:[Industry]],2,FALSE),"-")</f>
        <v>-</v>
      </c>
      <c r="E3370">
        <v>57.736800000000002</v>
      </c>
      <c r="F3370">
        <v>53.46</v>
      </c>
      <c r="G3370">
        <v>2079.0249980939002</v>
      </c>
      <c r="H3370">
        <v>46.018914493349897</v>
      </c>
      <c r="I3370">
        <v>891.92695278933002</v>
      </c>
      <c r="J3370">
        <v>9.2627208909139203</v>
      </c>
      <c r="K3370">
        <v>36.549226489819503</v>
      </c>
      <c r="L3370">
        <v>19.091944338306799</v>
      </c>
      <c r="M3370">
        <v>100</v>
      </c>
      <c r="N3370">
        <v>1.08507680309246</v>
      </c>
      <c r="O3370">
        <v>0</v>
      </c>
      <c r="P3370">
        <v>2109.0909090908999</v>
      </c>
    </row>
    <row r="3371" spans="1:17" hidden="1" x14ac:dyDescent="0.3">
      <c r="A3371" t="s">
        <v>6961</v>
      </c>
      <c r="B3371" t="s">
        <v>6962</v>
      </c>
      <c r="C3371" t="str">
        <f>IFERROR(VLOOKUP(Table1[[#This Row],[Ticker]],[1]!Table2[[Symbol]:[Industry]],2,FALSE),"-")</f>
        <v>-</v>
      </c>
      <c r="D3371" t="s">
        <v>895</v>
      </c>
      <c r="E3371">
        <v>57.688614999999999</v>
      </c>
      <c r="F3371">
        <v>103.64</v>
      </c>
      <c r="G3371">
        <v>9.3288435423406497</v>
      </c>
      <c r="H3371">
        <v>5.5789010761903199</v>
      </c>
      <c r="I3371">
        <v>3.7514464559293499</v>
      </c>
      <c r="J3371">
        <v>3.0007298136578999</v>
      </c>
      <c r="K3371">
        <v>94.121275420231697</v>
      </c>
      <c r="L3371">
        <v>88.384159831626704</v>
      </c>
      <c r="M3371">
        <v>72.657904659723997</v>
      </c>
      <c r="N3371">
        <v>0.77384533847482995</v>
      </c>
      <c r="O3371">
        <v>1.4087225009648601</v>
      </c>
      <c r="P3371">
        <v>47.320540156360998</v>
      </c>
      <c r="Q3371">
        <v>9.0233790921358997E-2</v>
      </c>
    </row>
    <row r="3372" spans="1:17" hidden="1" x14ac:dyDescent="0.3">
      <c r="A3372" t="s">
        <v>6963</v>
      </c>
      <c r="B3372" t="s">
        <v>6964</v>
      </c>
      <c r="C3372" t="str">
        <f>IFERROR(VLOOKUP(Table1[[#This Row],[Ticker]],[1]!Table2[[Symbol]:[Industry]],2,FALSE),"-")</f>
        <v>-</v>
      </c>
      <c r="D3372" t="s">
        <v>535</v>
      </c>
      <c r="E3372">
        <v>57.643732800000002</v>
      </c>
      <c r="F3372">
        <v>18</v>
      </c>
      <c r="G3372">
        <v>-58.9542968478425</v>
      </c>
      <c r="H3372">
        <v>-8.4424681528511307</v>
      </c>
      <c r="I3372">
        <v>-35.7062095496007</v>
      </c>
      <c r="J3372">
        <v>-3.6360480592126398</v>
      </c>
      <c r="K3372">
        <v>18.684465042341898</v>
      </c>
      <c r="L3372">
        <v>20.4410211045961</v>
      </c>
      <c r="M3372">
        <v>36.705329021062298</v>
      </c>
      <c r="N3372">
        <v>0.80857661077171805</v>
      </c>
      <c r="O3372">
        <v>84.707537517053197</v>
      </c>
      <c r="P3372">
        <v>17.6948744323741</v>
      </c>
      <c r="Q3372">
        <v>0.19325352416265301</v>
      </c>
    </row>
    <row r="3373" spans="1:17" hidden="1" x14ac:dyDescent="0.3">
      <c r="A3373" t="s">
        <v>6965</v>
      </c>
      <c r="B3373" t="s">
        <v>6966</v>
      </c>
      <c r="C3373" t="str">
        <f>IFERROR(VLOOKUP(Table1[[#This Row],[Ticker]],[1]!Table2[[Symbol]:[Industry]],2,FALSE),"-")</f>
        <v>-</v>
      </c>
      <c r="D3373" t="s">
        <v>357</v>
      </c>
      <c r="E3373">
        <v>57.539099999999998</v>
      </c>
      <c r="F3373">
        <v>138</v>
      </c>
      <c r="G3373">
        <v>-54.820545675299101</v>
      </c>
      <c r="H3373">
        <v>6.9507908230486599</v>
      </c>
      <c r="I3373">
        <v>-21.235439732352599</v>
      </c>
      <c r="J3373">
        <v>-5.5371583715378998</v>
      </c>
      <c r="K3373">
        <v>136.083608195761</v>
      </c>
      <c r="L3373">
        <v>141.52774575200701</v>
      </c>
      <c r="M3373">
        <v>52.1304930188941</v>
      </c>
      <c r="N3373">
        <v>1.29661016949152</v>
      </c>
      <c r="O3373">
        <v>52.173913043478201</v>
      </c>
      <c r="P3373">
        <v>18.914261094355801</v>
      </c>
    </row>
    <row r="3374" spans="1:17" hidden="1" x14ac:dyDescent="0.3">
      <c r="A3374" t="s">
        <v>6967</v>
      </c>
      <c r="B3374" t="s">
        <v>6968</v>
      </c>
      <c r="C3374" t="str">
        <f>IFERROR(VLOOKUP(Table1[[#This Row],[Ticker]],[1]!Table2[[Symbol]:[Industry]],2,FALSE),"-")</f>
        <v>-</v>
      </c>
      <c r="E3374">
        <v>57.52</v>
      </c>
      <c r="F3374">
        <v>143.80000000000001</v>
      </c>
      <c r="G3374">
        <v>115.956330234821</v>
      </c>
      <c r="H3374">
        <v>76.249358695093804</v>
      </c>
      <c r="I3374">
        <v>61.047479177905899</v>
      </c>
      <c r="J3374">
        <v>-8.2890507582679707</v>
      </c>
      <c r="K3374">
        <v>104.789635522757</v>
      </c>
      <c r="L3374">
        <v>86.114963326319796</v>
      </c>
      <c r="M3374">
        <v>68.598811221426601</v>
      </c>
      <c r="N3374">
        <v>4.1949097980210901</v>
      </c>
      <c r="O3374">
        <v>11.446453407510401</v>
      </c>
      <c r="P3374">
        <v>173.38403041825001</v>
      </c>
      <c r="Q3374">
        <v>0.14738211803652801</v>
      </c>
    </row>
    <row r="3375" spans="1:17" hidden="1" x14ac:dyDescent="0.3">
      <c r="A3375" t="s">
        <v>6969</v>
      </c>
      <c r="B3375" t="s">
        <v>6970</v>
      </c>
      <c r="C3375" t="str">
        <f>IFERROR(VLOOKUP(Table1[[#This Row],[Ticker]],[1]!Table2[[Symbol]:[Industry]],2,FALSE),"-")</f>
        <v>-</v>
      </c>
      <c r="D3375" t="s">
        <v>627</v>
      </c>
      <c r="E3375">
        <v>57.5</v>
      </c>
      <c r="F3375">
        <v>23</v>
      </c>
      <c r="G3375">
        <v>-20.802253039755598</v>
      </c>
      <c r="H3375">
        <v>-13.805061717544399</v>
      </c>
      <c r="I3375">
        <v>-22.764186824409801</v>
      </c>
      <c r="J3375">
        <v>5.82624670279667</v>
      </c>
      <c r="K3375">
        <v>23.562135170282499</v>
      </c>
      <c r="L3375">
        <v>23.8032658252177</v>
      </c>
      <c r="M3375">
        <v>57.260177781832702</v>
      </c>
      <c r="N3375">
        <v>1.8707317073170699</v>
      </c>
      <c r="O3375">
        <v>39.130434782608603</v>
      </c>
      <c r="P3375">
        <v>24.190064794816401</v>
      </c>
    </row>
    <row r="3376" spans="1:17" hidden="1" x14ac:dyDescent="0.3">
      <c r="A3376" t="s">
        <v>6971</v>
      </c>
      <c r="B3376" t="s">
        <v>6972</v>
      </c>
      <c r="C3376" t="str">
        <f>IFERROR(VLOOKUP(Table1[[#This Row],[Ticker]],[1]!Table2[[Symbol]:[Industry]],2,FALSE),"-")</f>
        <v>-</v>
      </c>
      <c r="D3376" t="s">
        <v>127</v>
      </c>
      <c r="E3376">
        <v>57.368000000000002</v>
      </c>
      <c r="F3376">
        <v>5.68</v>
      </c>
      <c r="G3376">
        <v>-104.74268317711601</v>
      </c>
      <c r="H3376">
        <v>-6.4432513511857996</v>
      </c>
      <c r="I3376">
        <v>-42.663235552811997</v>
      </c>
      <c r="J3376">
        <v>-2.9522873754519501</v>
      </c>
      <c r="K3376">
        <v>5.9016226108582401</v>
      </c>
      <c r="L3376">
        <v>8.6005089366827807</v>
      </c>
      <c r="M3376">
        <v>44.2706333701584</v>
      </c>
      <c r="N3376">
        <v>0.82759818100497695</v>
      </c>
      <c r="O3376">
        <v>327.81690140845001</v>
      </c>
      <c r="P3376">
        <v>9.6525096525096501</v>
      </c>
      <c r="Q3376">
        <v>0.16572488029944399</v>
      </c>
    </row>
    <row r="3377" spans="1:17" hidden="1" x14ac:dyDescent="0.3">
      <c r="A3377" t="s">
        <v>6973</v>
      </c>
      <c r="B3377" t="s">
        <v>6974</v>
      </c>
      <c r="C3377" t="str">
        <f>IFERROR(VLOOKUP(Table1[[#This Row],[Ticker]],[1]!Table2[[Symbol]:[Industry]],2,FALSE),"-")</f>
        <v>-</v>
      </c>
      <c r="D3377" t="s">
        <v>6975</v>
      </c>
      <c r="E3377">
        <v>57.257824360000001</v>
      </c>
      <c r="F3377">
        <v>62.2</v>
      </c>
      <c r="G3377">
        <v>14.4172481203051</v>
      </c>
      <c r="H3377">
        <v>23.513991171319599</v>
      </c>
      <c r="I3377">
        <v>55.832136372440097</v>
      </c>
      <c r="J3377">
        <v>37.1502767271121</v>
      </c>
      <c r="K3377">
        <v>45.637190881296497</v>
      </c>
      <c r="M3377">
        <v>89.798567071645493</v>
      </c>
      <c r="N3377">
        <v>0.81882102272727197</v>
      </c>
      <c r="O3377">
        <v>0</v>
      </c>
      <c r="P3377">
        <v>132.089552238805</v>
      </c>
    </row>
    <row r="3378" spans="1:17" hidden="1" x14ac:dyDescent="0.3">
      <c r="A3378" t="s">
        <v>6976</v>
      </c>
      <c r="B3378" t="s">
        <v>6977</v>
      </c>
      <c r="C3378" t="str">
        <f>IFERROR(VLOOKUP(Table1[[#This Row],[Ticker]],[1]!Table2[[Symbol]:[Industry]],2,FALSE),"-")</f>
        <v>-</v>
      </c>
      <c r="D3378" t="s">
        <v>124</v>
      </c>
      <c r="E3378">
        <v>57.232500000000002</v>
      </c>
      <c r="F3378">
        <v>76.31</v>
      </c>
      <c r="G3378">
        <v>39.511866780777403</v>
      </c>
      <c r="H3378">
        <v>-11.8902248526403</v>
      </c>
      <c r="I3378">
        <v>-3.83685613237324</v>
      </c>
      <c r="J3378">
        <v>-8.1985277735910795</v>
      </c>
      <c r="K3378">
        <v>72.489021115549505</v>
      </c>
      <c r="L3378">
        <v>65.497490602417898</v>
      </c>
      <c r="M3378">
        <v>61.976864982312598</v>
      </c>
      <c r="N3378">
        <v>0.86621572682884695</v>
      </c>
      <c r="O3378">
        <v>27.768313458262298</v>
      </c>
      <c r="P3378">
        <v>90.536828963795202</v>
      </c>
      <c r="Q3378">
        <v>8.9307040726039996E-2</v>
      </c>
    </row>
    <row r="3379" spans="1:17" hidden="1" x14ac:dyDescent="0.3">
      <c r="A3379" t="s">
        <v>6978</v>
      </c>
      <c r="B3379" t="s">
        <v>6979</v>
      </c>
      <c r="C3379" t="str">
        <f>IFERROR(VLOOKUP(Table1[[#This Row],[Ticker]],[1]!Table2[[Symbol]:[Industry]],2,FALSE),"-")</f>
        <v>-</v>
      </c>
      <c r="D3379" t="s">
        <v>365</v>
      </c>
      <c r="E3379">
        <v>57.163007999999998</v>
      </c>
      <c r="F3379">
        <v>60.76</v>
      </c>
      <c r="G3379">
        <v>17.948705324558698</v>
      </c>
      <c r="H3379">
        <v>-5.0406544123564601</v>
      </c>
      <c r="I3379">
        <v>-7.8391579893463703</v>
      </c>
      <c r="J3379">
        <v>-9.7199357508957096</v>
      </c>
      <c r="K3379">
        <v>63.860645871686799</v>
      </c>
      <c r="L3379">
        <v>60.394669283487801</v>
      </c>
      <c r="M3379">
        <v>30.038169246082099</v>
      </c>
      <c r="N3379">
        <v>0.24865868294493901</v>
      </c>
      <c r="O3379">
        <v>32.8999341672152</v>
      </c>
      <c r="P3379">
        <v>82.736842105263094</v>
      </c>
      <c r="Q3379">
        <v>-1.1740067615708E-2</v>
      </c>
    </row>
    <row r="3380" spans="1:17" hidden="1" x14ac:dyDescent="0.3">
      <c r="A3380" t="s">
        <v>6980</v>
      </c>
      <c r="B3380" t="s">
        <v>6981</v>
      </c>
      <c r="C3380" t="str">
        <f>IFERROR(VLOOKUP(Table1[[#This Row],[Ticker]],[1]!Table2[[Symbol]:[Industry]],2,FALSE),"-")</f>
        <v>-</v>
      </c>
      <c r="D3380" t="s">
        <v>127</v>
      </c>
      <c r="E3380">
        <v>57.112615864999903</v>
      </c>
      <c r="F3380">
        <v>41.35</v>
      </c>
      <c r="G3380">
        <v>-42.737505505976003</v>
      </c>
      <c r="H3380">
        <v>-3.8172476942973299</v>
      </c>
      <c r="I3380">
        <v>-25.631859764758001</v>
      </c>
      <c r="J3380">
        <v>-2.6195645427291199</v>
      </c>
      <c r="M3380">
        <v>48.808408849563698</v>
      </c>
      <c r="O3380">
        <v>17.896009673518702</v>
      </c>
      <c r="P3380">
        <v>10.561497326203201</v>
      </c>
    </row>
    <row r="3381" spans="1:17" hidden="1" x14ac:dyDescent="0.3">
      <c r="A3381" t="s">
        <v>6982</v>
      </c>
      <c r="B3381" t="s">
        <v>6983</v>
      </c>
      <c r="C3381" t="str">
        <f>IFERROR(VLOOKUP(Table1[[#This Row],[Ticker]],[1]!Table2[[Symbol]:[Industry]],2,FALSE),"-")</f>
        <v>-</v>
      </c>
      <c r="D3381" t="s">
        <v>2332</v>
      </c>
      <c r="E3381">
        <v>57.084453400000001</v>
      </c>
      <c r="F3381">
        <v>1.3</v>
      </c>
      <c r="G3381">
        <v>-61.282842213931502</v>
      </c>
      <c r="H3381">
        <v>-6.6174547336348004</v>
      </c>
      <c r="I3381">
        <v>-26.2935985891156</v>
      </c>
      <c r="J3381">
        <v>-2.5644828085429099</v>
      </c>
      <c r="K3381">
        <v>1.35294909395528</v>
      </c>
      <c r="L3381">
        <v>1.5229301505210699</v>
      </c>
      <c r="M3381">
        <v>33.155231658980597</v>
      </c>
      <c r="N3381">
        <v>0.59827301767893504</v>
      </c>
      <c r="O3381">
        <v>66.923076923076906</v>
      </c>
      <c r="P3381">
        <v>13.043478260869501</v>
      </c>
      <c r="Q3381">
        <v>-0.11259633153523201</v>
      </c>
    </row>
    <row r="3382" spans="1:17" hidden="1" x14ac:dyDescent="0.3">
      <c r="A3382" t="s">
        <v>6984</v>
      </c>
      <c r="B3382" t="s">
        <v>6985</v>
      </c>
      <c r="C3382" t="str">
        <f>IFERROR(VLOOKUP(Table1[[#This Row],[Ticker]],[1]!Table2[[Symbol]:[Industry]],2,FALSE),"-")</f>
        <v>-</v>
      </c>
      <c r="D3382" t="s">
        <v>627</v>
      </c>
      <c r="E3382">
        <v>56.60445867</v>
      </c>
      <c r="F3382">
        <v>33.01</v>
      </c>
      <c r="G3382">
        <v>29.018426352397199</v>
      </c>
      <c r="H3382">
        <v>-3.5799323989117502</v>
      </c>
      <c r="I3382">
        <v>-11.8576618867165</v>
      </c>
      <c r="J3382">
        <v>-5.40219953668052</v>
      </c>
      <c r="K3382">
        <v>32.866456525421697</v>
      </c>
      <c r="L3382">
        <v>29.983973650409599</v>
      </c>
      <c r="M3382">
        <v>42.018208677247799</v>
      </c>
      <c r="N3382">
        <v>1.6624219849183699</v>
      </c>
      <c r="O3382">
        <v>18.085428657982401</v>
      </c>
      <c r="P3382">
        <v>65.463659147869606</v>
      </c>
      <c r="Q3382">
        <v>1.7975777311070001E-2</v>
      </c>
    </row>
    <row r="3383" spans="1:17" hidden="1" x14ac:dyDescent="0.3">
      <c r="A3383" t="s">
        <v>6986</v>
      </c>
      <c r="B3383" t="s">
        <v>6987</v>
      </c>
      <c r="C3383" t="str">
        <f>IFERROR(VLOOKUP(Table1[[#This Row],[Ticker]],[1]!Table2[[Symbol]:[Industry]],2,FALSE),"-")</f>
        <v>-</v>
      </c>
      <c r="D3383" t="s">
        <v>535</v>
      </c>
      <c r="E3383">
        <v>56.589997799999999</v>
      </c>
      <c r="F3383">
        <v>44.03</v>
      </c>
      <c r="G3383">
        <v>58.257442296412798</v>
      </c>
      <c r="H3383">
        <v>0.17279982505931499</v>
      </c>
      <c r="I3383">
        <v>17.886688681810501</v>
      </c>
      <c r="J3383">
        <v>-2.76837406653864</v>
      </c>
      <c r="K3383">
        <v>41.741707099895599</v>
      </c>
      <c r="L3383">
        <v>34.626645073286099</v>
      </c>
      <c r="M3383">
        <v>53.915367625256998</v>
      </c>
      <c r="N3383">
        <v>0.797687871583041</v>
      </c>
      <c r="O3383">
        <v>16.965705200999299</v>
      </c>
      <c r="P3383">
        <v>113.737864077669</v>
      </c>
      <c r="Q3383">
        <v>5.8184448180559997E-2</v>
      </c>
    </row>
    <row r="3384" spans="1:17" hidden="1" x14ac:dyDescent="0.3">
      <c r="A3384" t="s">
        <v>6988</v>
      </c>
      <c r="B3384" t="s">
        <v>6989</v>
      </c>
      <c r="C3384" t="str">
        <f>IFERROR(VLOOKUP(Table1[[#This Row],[Ticker]],[1]!Table2[[Symbol]:[Industry]],2,FALSE),"-")</f>
        <v>-</v>
      </c>
      <c r="D3384" t="s">
        <v>5421</v>
      </c>
      <c r="E3384">
        <v>56.587919999999997</v>
      </c>
      <c r="F3384">
        <v>75</v>
      </c>
      <c r="G3384">
        <v>-73.247729178818403</v>
      </c>
      <c r="H3384">
        <v>-0.26962864667828201</v>
      </c>
      <c r="I3384">
        <v>-47.170791571571797</v>
      </c>
      <c r="J3384">
        <v>-8.4035846310694104</v>
      </c>
      <c r="K3384">
        <v>79.782830581510296</v>
      </c>
      <c r="L3384">
        <v>99.219013390272096</v>
      </c>
      <c r="M3384">
        <v>44.120818365285501</v>
      </c>
      <c r="N3384">
        <v>0.66735346358792103</v>
      </c>
      <c r="O3384">
        <v>113.333333333333</v>
      </c>
      <c r="P3384">
        <v>19.047619047619001</v>
      </c>
      <c r="Q3384">
        <v>1.3600339272000999E-2</v>
      </c>
    </row>
    <row r="3385" spans="1:17" hidden="1" x14ac:dyDescent="0.3">
      <c r="A3385" t="s">
        <v>6990</v>
      </c>
      <c r="B3385" t="s">
        <v>6991</v>
      </c>
      <c r="C3385" t="str">
        <f>IFERROR(VLOOKUP(Table1[[#This Row],[Ticker]],[1]!Table2[[Symbol]:[Industry]],2,FALSE),"-")</f>
        <v>-</v>
      </c>
      <c r="D3385" t="s">
        <v>1518</v>
      </c>
      <c r="E3385">
        <v>56.509699400000002</v>
      </c>
      <c r="F3385">
        <v>194.6</v>
      </c>
      <c r="G3385">
        <v>-28.181094243073598</v>
      </c>
      <c r="H3385">
        <v>-15.7938577215681</v>
      </c>
      <c r="I3385">
        <v>-30.063566640233901</v>
      </c>
      <c r="J3385">
        <v>-4.3009324312697901</v>
      </c>
      <c r="K3385">
        <v>221.34723958016801</v>
      </c>
      <c r="L3385">
        <v>209.732577796068</v>
      </c>
      <c r="M3385">
        <v>33.911336794919499</v>
      </c>
      <c r="N3385">
        <v>1.2702144423859101</v>
      </c>
      <c r="O3385">
        <v>51.593011305241497</v>
      </c>
      <c r="P3385">
        <v>25.5483870967741</v>
      </c>
      <c r="Q3385">
        <v>7.6252865297807004E-2</v>
      </c>
    </row>
    <row r="3386" spans="1:17" hidden="1" x14ac:dyDescent="0.3">
      <c r="A3386" t="s">
        <v>6992</v>
      </c>
      <c r="B3386" t="s">
        <v>6993</v>
      </c>
      <c r="C3386" t="str">
        <f>IFERROR(VLOOKUP(Table1[[#This Row],[Ticker]],[1]!Table2[[Symbol]:[Industry]],2,FALSE),"-")</f>
        <v>-</v>
      </c>
      <c r="D3386" t="s">
        <v>281</v>
      </c>
      <c r="E3386">
        <v>56.485658999999998</v>
      </c>
      <c r="F3386">
        <v>41</v>
      </c>
      <c r="G3386">
        <v>-40.448424658202498</v>
      </c>
      <c r="H3386">
        <v>-4.5952100420271202</v>
      </c>
      <c r="I3386">
        <v>-19.3529593197092</v>
      </c>
      <c r="J3386">
        <v>-2.2484160833453699</v>
      </c>
      <c r="K3386">
        <v>43.548841150972898</v>
      </c>
      <c r="L3386">
        <v>42.467287328827403</v>
      </c>
      <c r="M3386">
        <v>35.228583032073999</v>
      </c>
      <c r="N3386">
        <v>0.7</v>
      </c>
      <c r="O3386">
        <v>20.121951219512098</v>
      </c>
      <c r="P3386">
        <v>13.8888888888888</v>
      </c>
    </row>
    <row r="3387" spans="1:17" hidden="1" x14ac:dyDescent="0.3">
      <c r="A3387" t="s">
        <v>6994</v>
      </c>
      <c r="B3387" t="s">
        <v>6995</v>
      </c>
      <c r="C3387" t="str">
        <f>IFERROR(VLOOKUP(Table1[[#This Row],[Ticker]],[1]!Table2[[Symbol]:[Industry]],2,FALSE),"-")</f>
        <v>-</v>
      </c>
      <c r="D3387" t="s">
        <v>127</v>
      </c>
      <c r="E3387">
        <v>56.444200000000002</v>
      </c>
      <c r="F3387">
        <v>4</v>
      </c>
      <c r="G3387">
        <v>-3.08178401287332</v>
      </c>
      <c r="H3387">
        <v>-4.3577957000425496</v>
      </c>
      <c r="I3387">
        <v>-19.937009441828799</v>
      </c>
      <c r="J3387">
        <v>-1.07194549511008</v>
      </c>
      <c r="K3387">
        <v>4.2260429280103899</v>
      </c>
      <c r="L3387">
        <v>4.2869305007010796</v>
      </c>
      <c r="M3387">
        <v>15.7253568593399</v>
      </c>
      <c r="N3387">
        <v>8.9801016957699695E-2</v>
      </c>
      <c r="O3387">
        <v>44.999999999999901</v>
      </c>
      <c r="Q3387">
        <v>8.3488633202226006E-2</v>
      </c>
    </row>
    <row r="3388" spans="1:17" hidden="1" x14ac:dyDescent="0.3">
      <c r="A3388" t="s">
        <v>6996</v>
      </c>
      <c r="B3388" t="s">
        <v>6997</v>
      </c>
      <c r="C3388" t="str">
        <f>IFERROR(VLOOKUP(Table1[[#This Row],[Ticker]],[1]!Table2[[Symbol]:[Industry]],2,FALSE),"-")</f>
        <v>-</v>
      </c>
      <c r="D3388" t="s">
        <v>6998</v>
      </c>
      <c r="E3388">
        <v>56.37884202</v>
      </c>
      <c r="F3388">
        <v>25.02</v>
      </c>
      <c r="G3388">
        <v>-12.1026861030823</v>
      </c>
      <c r="H3388">
        <v>-13.8552209229501</v>
      </c>
      <c r="I3388">
        <v>-13.635136236330201</v>
      </c>
      <c r="J3388">
        <v>-4.4796534058605797</v>
      </c>
      <c r="K3388">
        <v>25.9004291701869</v>
      </c>
      <c r="L3388">
        <v>25.211919094462999</v>
      </c>
      <c r="M3388">
        <v>55.373702914665401</v>
      </c>
      <c r="N3388">
        <v>0.46062469429110398</v>
      </c>
      <c r="O3388">
        <v>43.0055955235811</v>
      </c>
      <c r="P3388">
        <v>58.354430379746802</v>
      </c>
    </row>
    <row r="3389" spans="1:17" hidden="1" x14ac:dyDescent="0.3">
      <c r="A3389" t="s">
        <v>6999</v>
      </c>
      <c r="B3389" t="s">
        <v>7000</v>
      </c>
      <c r="C3389" t="str">
        <f>IFERROR(VLOOKUP(Table1[[#This Row],[Ticker]],[1]!Table2[[Symbol]:[Industry]],2,FALSE),"-")</f>
        <v>-</v>
      </c>
      <c r="D3389" t="s">
        <v>405</v>
      </c>
      <c r="E3389">
        <v>56.326282739999897</v>
      </c>
      <c r="F3389">
        <v>3.78</v>
      </c>
      <c r="G3389">
        <v>-59.805687948673103</v>
      </c>
      <c r="H3389">
        <v>-3.55167992872956</v>
      </c>
      <c r="I3389">
        <v>-31.6699426751372</v>
      </c>
      <c r="J3389">
        <v>-2.8576597808243598</v>
      </c>
      <c r="K3389">
        <v>3.8953520725932802</v>
      </c>
      <c r="L3389">
        <v>4.8237557477147597</v>
      </c>
      <c r="M3389">
        <v>40.634895634516703</v>
      </c>
      <c r="N3389">
        <v>0.85445304338390005</v>
      </c>
      <c r="O3389">
        <v>66.402116402116405</v>
      </c>
      <c r="P3389">
        <v>19.6202531645569</v>
      </c>
      <c r="Q3389">
        <v>4.0731701727638001E-2</v>
      </c>
    </row>
    <row r="3390" spans="1:17" hidden="1" x14ac:dyDescent="0.3">
      <c r="A3390" t="s">
        <v>7001</v>
      </c>
      <c r="B3390" t="s">
        <v>7002</v>
      </c>
      <c r="C3390" t="str">
        <f>IFERROR(VLOOKUP(Table1[[#This Row],[Ticker]],[1]!Table2[[Symbol]:[Industry]],2,FALSE),"-")</f>
        <v>-</v>
      </c>
      <c r="D3390" t="s">
        <v>338</v>
      </c>
      <c r="E3390">
        <v>56.323387799999999</v>
      </c>
      <c r="F3390">
        <v>105.03</v>
      </c>
      <c r="G3390">
        <v>-45.388491642161597</v>
      </c>
      <c r="H3390">
        <v>-5.2481442716783002</v>
      </c>
      <c r="I3390">
        <v>-42.8935541150218</v>
      </c>
      <c r="J3390">
        <v>-10.258417158729801</v>
      </c>
      <c r="K3390">
        <v>104.325504537393</v>
      </c>
      <c r="L3390">
        <v>117.861894861477</v>
      </c>
      <c r="M3390">
        <v>57.018133844122801</v>
      </c>
      <c r="N3390">
        <v>0.99031835096047605</v>
      </c>
      <c r="O3390">
        <v>98.990764543463698</v>
      </c>
      <c r="P3390">
        <v>20.9604975238972</v>
      </c>
      <c r="Q3390">
        <v>0.132156790814214</v>
      </c>
    </row>
    <row r="3391" spans="1:17" hidden="1" x14ac:dyDescent="0.3">
      <c r="A3391" t="s">
        <v>7003</v>
      </c>
      <c r="B3391" t="s">
        <v>7004</v>
      </c>
      <c r="C3391" t="str">
        <f>IFERROR(VLOOKUP(Table1[[#This Row],[Ticker]],[1]!Table2[[Symbol]:[Industry]],2,FALSE),"-")</f>
        <v>-</v>
      </c>
      <c r="D3391" t="s">
        <v>384</v>
      </c>
      <c r="E3391">
        <v>56.312762800000002</v>
      </c>
      <c r="F3391">
        <v>156.1</v>
      </c>
      <c r="G3391">
        <v>-18.406397406156199</v>
      </c>
      <c r="H3391">
        <v>-5.43536421464849</v>
      </c>
      <c r="I3391">
        <v>-12.9282242432863</v>
      </c>
      <c r="J3391">
        <v>-2.0243264474910299</v>
      </c>
      <c r="K3391">
        <v>155.942641208802</v>
      </c>
      <c r="L3391">
        <v>154.26359096563701</v>
      </c>
      <c r="M3391">
        <v>46.814034515572601</v>
      </c>
      <c r="N3391">
        <v>1.00709789741529</v>
      </c>
      <c r="O3391">
        <v>62.075592568866099</v>
      </c>
      <c r="P3391">
        <v>35.739130434782602</v>
      </c>
      <c r="Q3391">
        <v>6.1728060560357997E-2</v>
      </c>
    </row>
    <row r="3392" spans="1:17" hidden="1" x14ac:dyDescent="0.3">
      <c r="A3392" t="s">
        <v>7005</v>
      </c>
      <c r="B3392" t="s">
        <v>7006</v>
      </c>
      <c r="C3392" t="str">
        <f>IFERROR(VLOOKUP(Table1[[#This Row],[Ticker]],[1]!Table2[[Symbol]:[Industry]],2,FALSE),"-")</f>
        <v>-</v>
      </c>
      <c r="D3392" t="s">
        <v>177</v>
      </c>
      <c r="E3392">
        <v>56.265785999999999</v>
      </c>
      <c r="F3392">
        <v>32.22</v>
      </c>
      <c r="G3392">
        <v>96.357138897588499</v>
      </c>
      <c r="H3392">
        <v>-21.2696286466782</v>
      </c>
      <c r="I3392">
        <v>59.708545033606697</v>
      </c>
      <c r="J3392">
        <v>1.49298956982497</v>
      </c>
      <c r="K3392">
        <v>30.7909766154918</v>
      </c>
      <c r="L3392">
        <v>23.623876317891199</v>
      </c>
      <c r="M3392">
        <v>51.520359787310397</v>
      </c>
      <c r="N3392">
        <v>0.28047157526987099</v>
      </c>
      <c r="O3392">
        <v>25.387957790192399</v>
      </c>
      <c r="P3392">
        <v>174.914675767918</v>
      </c>
      <c r="Q3392">
        <v>0.113016101665767</v>
      </c>
    </row>
    <row r="3393" spans="1:17" hidden="1" x14ac:dyDescent="0.3">
      <c r="A3393" t="s">
        <v>7007</v>
      </c>
      <c r="B3393" t="s">
        <v>7008</v>
      </c>
      <c r="C3393" t="str">
        <f>IFERROR(VLOOKUP(Table1[[#This Row],[Ticker]],[1]!Table2[[Symbol]:[Industry]],2,FALSE),"-")</f>
        <v>-</v>
      </c>
      <c r="D3393" t="s">
        <v>7009</v>
      </c>
      <c r="E3393">
        <v>56.257249999999999</v>
      </c>
      <c r="F3393">
        <v>259.25</v>
      </c>
      <c r="G3393">
        <v>-27.1889268700161</v>
      </c>
      <c r="H3393">
        <v>-6.9571286466782896</v>
      </c>
      <c r="I3393">
        <v>-10.0832811287982</v>
      </c>
      <c r="J3393">
        <v>6.0561536784436303</v>
      </c>
      <c r="M3393">
        <v>57.358430825321399</v>
      </c>
      <c r="O3393">
        <v>40.0192864030858</v>
      </c>
      <c r="P3393">
        <v>19.884393063583801</v>
      </c>
    </row>
    <row r="3394" spans="1:17" hidden="1" x14ac:dyDescent="0.3">
      <c r="A3394" t="s">
        <v>7010</v>
      </c>
      <c r="B3394" t="s">
        <v>7011</v>
      </c>
      <c r="C3394" t="str">
        <f>IFERROR(VLOOKUP(Table1[[#This Row],[Ticker]],[1]!Table2[[Symbol]:[Industry]],2,FALSE),"-")</f>
        <v>-</v>
      </c>
      <c r="D3394" t="s">
        <v>2952</v>
      </c>
      <c r="E3394">
        <v>56.156100000000002</v>
      </c>
      <c r="F3394">
        <v>100.1</v>
      </c>
      <c r="G3394">
        <v>-40.370570495208199</v>
      </c>
      <c r="H3394">
        <v>-6.7195063972895301</v>
      </c>
      <c r="I3394">
        <v>-7.5918442031507798</v>
      </c>
      <c r="J3394">
        <v>-3.5669554751499999</v>
      </c>
      <c r="K3394">
        <v>103.98778821143399</v>
      </c>
      <c r="L3394">
        <v>98.473132694602896</v>
      </c>
      <c r="M3394">
        <v>48.539010728034498</v>
      </c>
      <c r="N3394">
        <v>0.27882422072962298</v>
      </c>
      <c r="O3394">
        <v>59.820179820179803</v>
      </c>
      <c r="P3394">
        <v>38.565891472868202</v>
      </c>
    </row>
    <row r="3395" spans="1:17" hidden="1" x14ac:dyDescent="0.3">
      <c r="A3395" t="s">
        <v>7012</v>
      </c>
      <c r="B3395" t="s">
        <v>7013</v>
      </c>
      <c r="C3395" t="str">
        <f>IFERROR(VLOOKUP(Table1[[#This Row],[Ticker]],[1]!Table2[[Symbol]:[Industry]],2,FALSE),"-")</f>
        <v>-</v>
      </c>
      <c r="D3395" t="s">
        <v>357</v>
      </c>
      <c r="E3395">
        <v>56.153173799999998</v>
      </c>
      <c r="F3395">
        <v>38</v>
      </c>
      <c r="G3395">
        <v>-64.265045196134494</v>
      </c>
      <c r="H3395">
        <v>18.024489000380498</v>
      </c>
      <c r="I3395">
        <v>-31.936811097999801</v>
      </c>
      <c r="J3395">
        <v>18.170037012178501</v>
      </c>
      <c r="K3395">
        <v>35.076040882075503</v>
      </c>
      <c r="M3395">
        <v>56.800198650381702</v>
      </c>
      <c r="N3395">
        <v>2.6555139775478702</v>
      </c>
      <c r="O3395">
        <v>61.578947368420998</v>
      </c>
      <c r="P3395">
        <v>26.2458471760797</v>
      </c>
    </row>
    <row r="3396" spans="1:17" hidden="1" x14ac:dyDescent="0.3">
      <c r="A3396" t="s">
        <v>7014</v>
      </c>
      <c r="B3396" t="s">
        <v>7015</v>
      </c>
      <c r="C3396" t="str">
        <f>IFERROR(VLOOKUP(Table1[[#This Row],[Ticker]],[1]!Table2[[Symbol]:[Industry]],2,FALSE),"-")</f>
        <v>-</v>
      </c>
      <c r="D3396" t="s">
        <v>89</v>
      </c>
      <c r="E3396">
        <v>55.996644000000003</v>
      </c>
      <c r="F3396">
        <v>2.83</v>
      </c>
      <c r="G3396">
        <v>-51.454799885889202</v>
      </c>
      <c r="H3396">
        <v>-11.8850132620629</v>
      </c>
      <c r="I3396">
        <v>-54.6097497918648</v>
      </c>
      <c r="J3396">
        <v>-4.8262117067141803</v>
      </c>
      <c r="K3396">
        <v>3.07551678551477</v>
      </c>
      <c r="L3396">
        <v>3.6412356896411699</v>
      </c>
      <c r="M3396">
        <v>25.744989257255099</v>
      </c>
      <c r="N3396">
        <v>0.87422027079350495</v>
      </c>
      <c r="O3396">
        <v>166.78445229681901</v>
      </c>
      <c r="P3396">
        <v>4.8148148148147998</v>
      </c>
      <c r="Q3396">
        <v>-1.6835719221000001E-4</v>
      </c>
    </row>
    <row r="3397" spans="1:17" hidden="1" x14ac:dyDescent="0.3">
      <c r="A3397" t="s">
        <v>7016</v>
      </c>
      <c r="B3397" t="s">
        <v>7017</v>
      </c>
      <c r="C3397" t="str">
        <f>IFERROR(VLOOKUP(Table1[[#This Row],[Ticker]],[1]!Table2[[Symbol]:[Industry]],2,FALSE),"-")</f>
        <v>-</v>
      </c>
      <c r="D3397" t="s">
        <v>2332</v>
      </c>
      <c r="E3397">
        <v>55.993833089999903</v>
      </c>
      <c r="F3397">
        <v>54.9</v>
      </c>
      <c r="G3397">
        <v>-18.002224530374399</v>
      </c>
      <c r="H3397">
        <v>-5.9167091403235199</v>
      </c>
      <c r="I3397">
        <v>-0.94230973650057903</v>
      </c>
      <c r="J3397">
        <v>-7.6612312093957904</v>
      </c>
      <c r="K3397">
        <v>52.5428100414114</v>
      </c>
      <c r="L3397">
        <v>49.9091105328772</v>
      </c>
      <c r="M3397">
        <v>48.915267053756203</v>
      </c>
      <c r="N3397">
        <v>0.40074211502782903</v>
      </c>
      <c r="O3397">
        <v>17.6684881602914</v>
      </c>
      <c r="P3397">
        <v>37.25</v>
      </c>
      <c r="Q3397">
        <v>1.6321813505608001E-2</v>
      </c>
    </row>
    <row r="3398" spans="1:17" hidden="1" x14ac:dyDescent="0.3">
      <c r="A3398" t="s">
        <v>7018</v>
      </c>
      <c r="B3398" t="s">
        <v>7019</v>
      </c>
      <c r="C3398" t="str">
        <f>IFERROR(VLOOKUP(Table1[[#This Row],[Ticker]],[1]!Table2[[Symbol]:[Industry]],2,FALSE),"-")</f>
        <v>-</v>
      </c>
      <c r="D3398" t="s">
        <v>573</v>
      </c>
      <c r="E3398">
        <v>55.851797699999999</v>
      </c>
      <c r="F3398">
        <v>54.71</v>
      </c>
      <c r="G3398">
        <v>56.593932059976801</v>
      </c>
      <c r="H3398">
        <v>-8.6015063759359194</v>
      </c>
      <c r="I3398">
        <v>16.316672362365001</v>
      </c>
      <c r="J3398">
        <v>-10.5803018150841</v>
      </c>
      <c r="K3398">
        <v>57.5619358986715</v>
      </c>
      <c r="L3398">
        <v>47.979874913444597</v>
      </c>
      <c r="M3398">
        <v>31.1473837454486</v>
      </c>
      <c r="N3398">
        <v>0.46982156024556598</v>
      </c>
      <c r="O3398">
        <v>44.123560592213401</v>
      </c>
      <c r="P3398">
        <v>94.697508896797103</v>
      </c>
      <c r="Q3398">
        <v>6.4966697037974003E-2</v>
      </c>
    </row>
    <row r="3399" spans="1:17" hidden="1" x14ac:dyDescent="0.3">
      <c r="A3399" t="s">
        <v>7020</v>
      </c>
      <c r="B3399" t="s">
        <v>7021</v>
      </c>
      <c r="C3399" t="str">
        <f>IFERROR(VLOOKUP(Table1[[#This Row],[Ticker]],[1]!Table2[[Symbol]:[Industry]],2,FALSE),"-")</f>
        <v>-</v>
      </c>
      <c r="D3399" t="s">
        <v>72</v>
      </c>
      <c r="E3399">
        <v>55.800655855999899</v>
      </c>
      <c r="F3399">
        <v>61.94</v>
      </c>
      <c r="G3399">
        <v>17.586055629936499</v>
      </c>
      <c r="H3399">
        <v>-2.26962864667829</v>
      </c>
      <c r="I3399">
        <v>21.108998813481598</v>
      </c>
      <c r="J3399">
        <v>-5.9351673796085498</v>
      </c>
      <c r="K3399">
        <v>52.700783762214897</v>
      </c>
      <c r="L3399">
        <v>46.156630116332401</v>
      </c>
      <c r="M3399">
        <v>28.545498092427302</v>
      </c>
      <c r="N3399">
        <v>1.04407482916853</v>
      </c>
      <c r="O3399">
        <v>11.963190184048999</v>
      </c>
      <c r="P3399">
        <v>93.5625</v>
      </c>
      <c r="Q3399">
        <v>3.3564085234771002E-2</v>
      </c>
    </row>
    <row r="3400" spans="1:17" hidden="1" x14ac:dyDescent="0.3">
      <c r="A3400" t="s">
        <v>7022</v>
      </c>
      <c r="B3400" t="s">
        <v>7023</v>
      </c>
      <c r="C3400" t="str">
        <f>IFERROR(VLOOKUP(Table1[[#This Row],[Ticker]],[1]!Table2[[Symbol]:[Industry]],2,FALSE),"-")</f>
        <v>-</v>
      </c>
      <c r="D3400" t="s">
        <v>7024</v>
      </c>
      <c r="E3400">
        <v>55.753624113000001</v>
      </c>
      <c r="F3400">
        <v>39.93</v>
      </c>
      <c r="G3400">
        <v>49.647169171776</v>
      </c>
      <c r="H3400">
        <v>-15.878455994146901</v>
      </c>
      <c r="I3400">
        <v>-39.015820811337903</v>
      </c>
      <c r="J3400">
        <v>9.1710141956684907</v>
      </c>
      <c r="K3400">
        <v>39.618811338114497</v>
      </c>
      <c r="L3400">
        <v>34.7205029701854</v>
      </c>
      <c r="M3400">
        <v>61.325551708359598</v>
      </c>
      <c r="N3400">
        <v>0.70625328428796597</v>
      </c>
      <c r="O3400">
        <v>40.245429501627797</v>
      </c>
      <c r="P3400">
        <v>79.713080168776301</v>
      </c>
    </row>
    <row r="3401" spans="1:17" hidden="1" x14ac:dyDescent="0.3">
      <c r="A3401" t="s">
        <v>7025</v>
      </c>
      <c r="B3401" t="s">
        <v>7026</v>
      </c>
      <c r="C3401" t="str">
        <f>IFERROR(VLOOKUP(Table1[[#This Row],[Ticker]],[1]!Table2[[Symbol]:[Industry]],2,FALSE),"-")</f>
        <v>-</v>
      </c>
      <c r="D3401" t="s">
        <v>6744</v>
      </c>
      <c r="E3401">
        <v>55.7472256</v>
      </c>
      <c r="F3401">
        <v>38.44</v>
      </c>
      <c r="G3401">
        <v>-8.0341649652542806</v>
      </c>
      <c r="H3401">
        <v>5.70297409304772</v>
      </c>
      <c r="I3401">
        <v>-3.10030526721421</v>
      </c>
      <c r="J3401">
        <v>-9.0570026980052507</v>
      </c>
      <c r="K3401">
        <v>36.970067029511803</v>
      </c>
      <c r="L3401">
        <v>34.072039507609702</v>
      </c>
      <c r="M3401">
        <v>45.9366192164998</v>
      </c>
      <c r="N3401">
        <v>2.3000914889864199</v>
      </c>
      <c r="O3401">
        <v>19.6149843912591</v>
      </c>
      <c r="P3401">
        <v>42.264988897113199</v>
      </c>
      <c r="Q3401">
        <v>0.12798923352535099</v>
      </c>
    </row>
    <row r="3402" spans="1:17" hidden="1" x14ac:dyDescent="0.3">
      <c r="A3402" t="s">
        <v>7027</v>
      </c>
      <c r="B3402" t="s">
        <v>7028</v>
      </c>
      <c r="C3402" t="str">
        <f>IFERROR(VLOOKUP(Table1[[#This Row],[Ticker]],[1]!Table2[[Symbol]:[Industry]],2,FALSE),"-")</f>
        <v>-</v>
      </c>
      <c r="D3402" t="s">
        <v>127</v>
      </c>
      <c r="E3402">
        <v>55.688592960000001</v>
      </c>
      <c r="F3402">
        <v>27.4</v>
      </c>
      <c r="G3402">
        <v>103.125578364701</v>
      </c>
      <c r="H3402">
        <v>-0.27666264433361898</v>
      </c>
      <c r="I3402">
        <v>122.637327177579</v>
      </c>
      <c r="J3402">
        <v>-0.88000691545556897</v>
      </c>
      <c r="K3402">
        <v>23.364667059416799</v>
      </c>
      <c r="L3402">
        <v>18.023439768853301</v>
      </c>
      <c r="M3402">
        <v>77.802064401645694</v>
      </c>
      <c r="N3402">
        <v>1.6853113878751</v>
      </c>
      <c r="O3402">
        <v>4.3065693430656999</v>
      </c>
      <c r="P3402">
        <v>199.453551912568</v>
      </c>
    </row>
    <row r="3403" spans="1:17" hidden="1" x14ac:dyDescent="0.3">
      <c r="A3403" t="s">
        <v>7029</v>
      </c>
      <c r="B3403" t="s">
        <v>7030</v>
      </c>
      <c r="C3403" t="str">
        <f>IFERROR(VLOOKUP(Table1[[#This Row],[Ticker]],[1]!Table2[[Symbol]:[Industry]],2,FALSE),"-")</f>
        <v>-</v>
      </c>
      <c r="D3403" t="s">
        <v>474</v>
      </c>
      <c r="E3403">
        <v>55.668599999999998</v>
      </c>
      <c r="F3403">
        <v>117</v>
      </c>
      <c r="G3403">
        <v>-45.005932807251099</v>
      </c>
      <c r="H3403">
        <v>-6.6191135760945503</v>
      </c>
      <c r="I3403">
        <v>-27.900287066033101</v>
      </c>
      <c r="J3403">
        <v>-3.14225799511008</v>
      </c>
      <c r="K3403">
        <v>137.06355431501299</v>
      </c>
      <c r="M3403">
        <v>20.646397405069798</v>
      </c>
      <c r="N3403">
        <v>0.54258319232938501</v>
      </c>
      <c r="O3403">
        <v>69.230769230769198</v>
      </c>
      <c r="P3403">
        <v>2.67661254936375</v>
      </c>
    </row>
    <row r="3404" spans="1:17" hidden="1" x14ac:dyDescent="0.3">
      <c r="A3404" t="s">
        <v>7031</v>
      </c>
      <c r="B3404" t="s">
        <v>7032</v>
      </c>
      <c r="C3404" t="str">
        <f>IFERROR(VLOOKUP(Table1[[#This Row],[Ticker]],[1]!Table2[[Symbol]:[Industry]],2,FALSE),"-")</f>
        <v>-</v>
      </c>
      <c r="D3404" t="s">
        <v>54</v>
      </c>
      <c r="E3404">
        <v>55.591039727999998</v>
      </c>
      <c r="F3404">
        <v>48.09</v>
      </c>
      <c r="G3404">
        <v>-26.289475951682999</v>
      </c>
      <c r="H3404">
        <v>-5.0219222246599404</v>
      </c>
      <c r="I3404">
        <v>-35.320613980354501</v>
      </c>
      <c r="J3404">
        <v>-8.0894893547592002</v>
      </c>
      <c r="K3404">
        <v>53.178464854464899</v>
      </c>
      <c r="L3404">
        <v>53.528489561539701</v>
      </c>
      <c r="M3404">
        <v>27.5258234832101</v>
      </c>
      <c r="N3404">
        <v>2.2344804599616701</v>
      </c>
      <c r="O3404">
        <v>68.226242462050294</v>
      </c>
      <c r="P3404">
        <v>28.24</v>
      </c>
    </row>
    <row r="3405" spans="1:17" hidden="1" x14ac:dyDescent="0.3">
      <c r="A3405" t="s">
        <v>7033</v>
      </c>
      <c r="B3405" t="s">
        <v>7034</v>
      </c>
      <c r="C3405" t="str">
        <f>IFERROR(VLOOKUP(Table1[[#This Row],[Ticker]],[1]!Table2[[Symbol]:[Industry]],2,FALSE),"-")</f>
        <v>-</v>
      </c>
      <c r="D3405" t="s">
        <v>415</v>
      </c>
      <c r="E3405">
        <v>55.511188500000003</v>
      </c>
      <c r="F3405">
        <v>22.71</v>
      </c>
      <c r="G3405">
        <v>-59.516050791967601</v>
      </c>
      <c r="H3405">
        <v>-9.9956342221462204</v>
      </c>
      <c r="I3405">
        <v>-86.544073561005106</v>
      </c>
      <c r="J3405">
        <v>-10.6347870251647</v>
      </c>
      <c r="K3405">
        <v>27.958238556522499</v>
      </c>
      <c r="L3405">
        <v>41.844655669030601</v>
      </c>
      <c r="M3405">
        <v>18.0361305657968</v>
      </c>
      <c r="N3405">
        <v>8.4815066027320293E-2</v>
      </c>
      <c r="O3405">
        <v>313.34214002642</v>
      </c>
      <c r="P3405">
        <v>15.396341463414601</v>
      </c>
      <c r="Q3405">
        <v>0.137688418252784</v>
      </c>
    </row>
    <row r="3406" spans="1:17" hidden="1" x14ac:dyDescent="0.3">
      <c r="A3406" t="s">
        <v>7035</v>
      </c>
      <c r="B3406" t="s">
        <v>7036</v>
      </c>
      <c r="C3406" t="str">
        <f>IFERROR(VLOOKUP(Table1[[#This Row],[Ticker]],[1]!Table2[[Symbol]:[Industry]],2,FALSE),"-")</f>
        <v>-</v>
      </c>
      <c r="D3406" t="s">
        <v>357</v>
      </c>
      <c r="E3406">
        <v>55.486708059999998</v>
      </c>
      <c r="F3406">
        <v>38.020000000000003</v>
      </c>
      <c r="G3406">
        <v>-35.168553473896097</v>
      </c>
      <c r="H3406">
        <v>-8.5456766976711798</v>
      </c>
      <c r="I3406">
        <v>-23.955042169933598</v>
      </c>
      <c r="J3406">
        <v>-4.5315414547060504</v>
      </c>
      <c r="K3406">
        <v>40.355532830323099</v>
      </c>
      <c r="L3406">
        <v>43.750270841325197</v>
      </c>
      <c r="M3406">
        <v>39.381795279783702</v>
      </c>
      <c r="N3406">
        <v>0.35046607921199002</v>
      </c>
      <c r="O3406">
        <v>56.511581857057401</v>
      </c>
      <c r="P3406">
        <v>22.534587946956101</v>
      </c>
      <c r="Q3406">
        <v>-2.3385108973261001E-2</v>
      </c>
    </row>
    <row r="3407" spans="1:17" hidden="1" x14ac:dyDescent="0.3">
      <c r="A3407" t="s">
        <v>7037</v>
      </c>
      <c r="B3407" t="s">
        <v>7038</v>
      </c>
      <c r="C3407" t="str">
        <f>IFERROR(VLOOKUP(Table1[[#This Row],[Ticker]],[1]!Table2[[Symbol]:[Industry]],2,FALSE),"-")</f>
        <v>-</v>
      </c>
      <c r="D3407" t="s">
        <v>72</v>
      </c>
      <c r="E3407">
        <v>55.216163999999999</v>
      </c>
      <c r="F3407">
        <v>19.32</v>
      </c>
      <c r="G3407">
        <v>-23.6196300052647</v>
      </c>
      <c r="H3407">
        <v>-5.0797061660581404</v>
      </c>
      <c r="I3407">
        <v>-38.3656706611877</v>
      </c>
      <c r="J3407">
        <v>-0.77194549511008803</v>
      </c>
      <c r="K3407">
        <v>19.8926743376838</v>
      </c>
      <c r="L3407">
        <v>20.631551363734001</v>
      </c>
      <c r="M3407">
        <v>66.913029405751701</v>
      </c>
      <c r="N3407">
        <v>0.38796686521970503</v>
      </c>
      <c r="O3407">
        <v>84.7826086956522</v>
      </c>
      <c r="P3407">
        <v>13.647058823529401</v>
      </c>
      <c r="Q3407">
        <v>0.13190347644206399</v>
      </c>
    </row>
    <row r="3408" spans="1:17" hidden="1" x14ac:dyDescent="0.3">
      <c r="A3408" t="s">
        <v>7039</v>
      </c>
      <c r="B3408" t="s">
        <v>7040</v>
      </c>
      <c r="C3408" t="str">
        <f>IFERROR(VLOOKUP(Table1[[#This Row],[Ticker]],[1]!Table2[[Symbol]:[Industry]],2,FALSE),"-")</f>
        <v>-</v>
      </c>
      <c r="D3408" t="s">
        <v>257</v>
      </c>
      <c r="E3408">
        <v>55.210577000000001</v>
      </c>
      <c r="F3408">
        <v>53</v>
      </c>
      <c r="G3408">
        <v>145.25876432767501</v>
      </c>
      <c r="I3408">
        <v>-27.888034116135401</v>
      </c>
      <c r="K3408">
        <v>53.706138190125102</v>
      </c>
      <c r="L3408">
        <v>38.513103008389599</v>
      </c>
      <c r="M3408">
        <v>19.721633824694301</v>
      </c>
      <c r="N3408">
        <v>1.32013201320132E-2</v>
      </c>
      <c r="O3408">
        <v>50.943396226415103</v>
      </c>
      <c r="P3408">
        <v>178.21522309711199</v>
      </c>
    </row>
    <row r="3409" spans="1:17" hidden="1" x14ac:dyDescent="0.3">
      <c r="A3409" t="s">
        <v>7041</v>
      </c>
      <c r="B3409" t="s">
        <v>7042</v>
      </c>
      <c r="C3409" t="str">
        <f>IFERROR(VLOOKUP(Table1[[#This Row],[Ticker]],[1]!Table2[[Symbol]:[Industry]],2,FALSE),"-")</f>
        <v>-</v>
      </c>
      <c r="D3409" t="s">
        <v>706</v>
      </c>
      <c r="E3409">
        <v>55.08</v>
      </c>
      <c r="F3409">
        <v>0.9</v>
      </c>
      <c r="G3409">
        <v>-40.065910997000302</v>
      </c>
      <c r="H3409">
        <v>14.613488236438499</v>
      </c>
      <c r="I3409">
        <v>-27.245979541496599</v>
      </c>
      <c r="J3409">
        <v>-11.07194549511</v>
      </c>
      <c r="K3409">
        <v>0.92280250205754</v>
      </c>
      <c r="L3409">
        <v>1.01008088093932</v>
      </c>
      <c r="M3409">
        <v>41.5598540813101</v>
      </c>
      <c r="N3409">
        <v>0.522275864481486</v>
      </c>
      <c r="O3409">
        <v>88.8888888888888</v>
      </c>
      <c r="P3409">
        <v>28.571428571428498</v>
      </c>
      <c r="Q3409">
        <v>-8.4363751363410004E-3</v>
      </c>
    </row>
    <row r="3410" spans="1:17" hidden="1" x14ac:dyDescent="0.3">
      <c r="A3410" t="s">
        <v>7043</v>
      </c>
      <c r="B3410" t="s">
        <v>7044</v>
      </c>
      <c r="C3410" t="str">
        <f>IFERROR(VLOOKUP(Table1[[#This Row],[Ticker]],[1]!Table2[[Symbol]:[Industry]],2,FALSE),"-")</f>
        <v>-</v>
      </c>
      <c r="D3410" t="s">
        <v>3902</v>
      </c>
      <c r="E3410">
        <v>55.012869999999999</v>
      </c>
      <c r="F3410">
        <v>17.45</v>
      </c>
      <c r="G3410">
        <v>-40.761919185331898</v>
      </c>
      <c r="H3410">
        <v>-1.9822723248392</v>
      </c>
      <c r="I3410">
        <v>-0.23416706456789499</v>
      </c>
      <c r="J3410">
        <v>0.73668927735198697</v>
      </c>
      <c r="K3410">
        <v>15.8989569735438</v>
      </c>
      <c r="L3410">
        <v>15.507861531368199</v>
      </c>
      <c r="M3410">
        <v>65.355645871280601</v>
      </c>
      <c r="N3410">
        <v>0.27577987898603401</v>
      </c>
      <c r="O3410">
        <v>27.163323782234901</v>
      </c>
      <c r="P3410">
        <v>58.636363636363598</v>
      </c>
      <c r="Q3410">
        <v>0.137357925981371</v>
      </c>
    </row>
    <row r="3411" spans="1:17" hidden="1" x14ac:dyDescent="0.3">
      <c r="A3411" t="s">
        <v>7045</v>
      </c>
      <c r="B3411" t="s">
        <v>7046</v>
      </c>
      <c r="C3411" t="str">
        <f>IFERROR(VLOOKUP(Table1[[#This Row],[Ticker]],[1]!Table2[[Symbol]:[Industry]],2,FALSE),"-")</f>
        <v>-</v>
      </c>
      <c r="D3411" t="s">
        <v>428</v>
      </c>
      <c r="E3411">
        <v>54.99</v>
      </c>
      <c r="F3411">
        <v>117</v>
      </c>
      <c r="G3411">
        <v>-12.772677914293499</v>
      </c>
      <c r="H3411">
        <v>-18.174564661303499</v>
      </c>
      <c r="I3411">
        <v>4.3329678269244001</v>
      </c>
      <c r="J3411">
        <v>-11.368357351584301</v>
      </c>
      <c r="K3411">
        <v>125.481581124222</v>
      </c>
      <c r="M3411">
        <v>38.623438810516397</v>
      </c>
      <c r="N3411">
        <v>0.55527574918156597</v>
      </c>
      <c r="O3411">
        <v>49.572649572649503</v>
      </c>
      <c r="P3411">
        <v>23.875066172577998</v>
      </c>
    </row>
    <row r="3412" spans="1:17" hidden="1" x14ac:dyDescent="0.3">
      <c r="A3412" t="s">
        <v>7047</v>
      </c>
      <c r="B3412" t="s">
        <v>7048</v>
      </c>
      <c r="C3412" t="str">
        <f>IFERROR(VLOOKUP(Table1[[#This Row],[Ticker]],[1]!Table2[[Symbol]:[Industry]],2,FALSE),"-")</f>
        <v>-</v>
      </c>
      <c r="D3412" t="s">
        <v>741</v>
      </c>
      <c r="E3412">
        <v>54.986265107999998</v>
      </c>
      <c r="F3412">
        <v>455.84</v>
      </c>
      <c r="G3412">
        <v>6.0707512894648596</v>
      </c>
      <c r="H3412">
        <v>4.6254742896925496</v>
      </c>
      <c r="I3412">
        <v>2.0259870460111302</v>
      </c>
      <c r="J3412">
        <v>2.5482916304216401</v>
      </c>
      <c r="K3412">
        <v>418.00740996624398</v>
      </c>
      <c r="L3412">
        <v>380.65258809188299</v>
      </c>
      <c r="M3412">
        <v>51.557362812998498</v>
      </c>
      <c r="N3412">
        <v>2.3853128263377998</v>
      </c>
      <c r="O3412">
        <v>0.80291330291330998</v>
      </c>
      <c r="P3412">
        <v>44.711111111111101</v>
      </c>
    </row>
    <row r="3413" spans="1:17" hidden="1" x14ac:dyDescent="0.3">
      <c r="A3413" t="s">
        <v>7049</v>
      </c>
      <c r="B3413" t="s">
        <v>7050</v>
      </c>
      <c r="C3413" t="str">
        <f>IFERROR(VLOOKUP(Table1[[#This Row],[Ticker]],[1]!Table2[[Symbol]:[Industry]],2,FALSE),"-")</f>
        <v>-</v>
      </c>
      <c r="D3413" t="s">
        <v>405</v>
      </c>
      <c r="E3413">
        <v>54.920567200000001</v>
      </c>
      <c r="F3413">
        <v>42.16</v>
      </c>
      <c r="G3413">
        <v>45.600755669666299</v>
      </c>
      <c r="H3413">
        <v>10.174815797766099</v>
      </c>
      <c r="I3413">
        <v>-26.919448929251701</v>
      </c>
      <c r="J3413">
        <v>-0.62822760627309504</v>
      </c>
      <c r="K3413">
        <v>39.347863137547201</v>
      </c>
      <c r="L3413">
        <v>38.588817232302198</v>
      </c>
      <c r="M3413">
        <v>59.8262385859421</v>
      </c>
      <c r="N3413">
        <v>1.80355257007323</v>
      </c>
      <c r="O3413">
        <v>50.4981024667931</v>
      </c>
      <c r="P3413">
        <v>82.510822510822393</v>
      </c>
      <c r="Q3413">
        <v>-9.5196263365121006E-2</v>
      </c>
    </row>
    <row r="3414" spans="1:17" hidden="1" x14ac:dyDescent="0.3">
      <c r="A3414" t="s">
        <v>7051</v>
      </c>
      <c r="B3414" t="s">
        <v>7052</v>
      </c>
      <c r="C3414" t="str">
        <f>IFERROR(VLOOKUP(Table1[[#This Row],[Ticker]],[1]!Table2[[Symbol]:[Industry]],2,FALSE),"-")</f>
        <v>-</v>
      </c>
      <c r="D3414" t="s">
        <v>573</v>
      </c>
      <c r="E3414">
        <v>54.834659584000001</v>
      </c>
      <c r="F3414">
        <v>59.48</v>
      </c>
      <c r="G3414">
        <v>-16.0103021762908</v>
      </c>
      <c r="H3414">
        <v>-9.4234748005244402</v>
      </c>
      <c r="I3414">
        <v>-6.7459795414966504</v>
      </c>
      <c r="J3414">
        <v>-5.1259995491641304</v>
      </c>
      <c r="K3414">
        <v>60.790783358488198</v>
      </c>
      <c r="L3414">
        <v>59.333638398527803</v>
      </c>
      <c r="M3414">
        <v>38.700160538691897</v>
      </c>
      <c r="N3414">
        <v>0.87650079426234995</v>
      </c>
      <c r="O3414">
        <v>49.462004034969702</v>
      </c>
      <c r="P3414">
        <v>27.6394849785407</v>
      </c>
      <c r="Q3414">
        <v>-2.1312637418790002E-2</v>
      </c>
    </row>
    <row r="3415" spans="1:17" hidden="1" x14ac:dyDescent="0.3">
      <c r="A3415" t="s">
        <v>7053</v>
      </c>
      <c r="B3415" t="s">
        <v>7054</v>
      </c>
      <c r="C3415" t="str">
        <f>IFERROR(VLOOKUP(Table1[[#This Row],[Ticker]],[1]!Table2[[Symbol]:[Industry]],2,FALSE),"-")</f>
        <v>-</v>
      </c>
      <c r="D3415" t="s">
        <v>535</v>
      </c>
      <c r="E3415">
        <v>54.658799999999999</v>
      </c>
      <c r="F3415">
        <v>3.78</v>
      </c>
      <c r="G3415">
        <v>81.144666058501599</v>
      </c>
      <c r="H3415">
        <v>8.3625552613676799</v>
      </c>
      <c r="I3415">
        <v>-27.825130120647199</v>
      </c>
      <c r="J3415">
        <v>-10.270058702657201</v>
      </c>
      <c r="K3415">
        <v>4.1842778903065598</v>
      </c>
      <c r="L3415">
        <v>3.86086596210182</v>
      </c>
      <c r="M3415">
        <v>39.103077207442198</v>
      </c>
      <c r="N3415">
        <v>0.32194755964980099</v>
      </c>
      <c r="O3415">
        <v>118.51851851851799</v>
      </c>
      <c r="P3415">
        <v>111.21057705550101</v>
      </c>
      <c r="Q3415">
        <v>0.12575888555728601</v>
      </c>
    </row>
    <row r="3416" spans="1:17" hidden="1" x14ac:dyDescent="0.3">
      <c r="A3416" t="s">
        <v>7055</v>
      </c>
      <c r="B3416" t="s">
        <v>7056</v>
      </c>
      <c r="C3416" t="str">
        <f>IFERROR(VLOOKUP(Table1[[#This Row],[Ticker]],[1]!Table2[[Symbol]:[Industry]],2,FALSE),"-")</f>
        <v>-</v>
      </c>
      <c r="D3416" t="s">
        <v>124</v>
      </c>
      <c r="E3416">
        <v>54.557924999999997</v>
      </c>
      <c r="F3416">
        <v>5.43</v>
      </c>
      <c r="G3416">
        <v>15.121254778400701</v>
      </c>
      <c r="H3416">
        <v>-3.5423559194055598</v>
      </c>
      <c r="I3416">
        <v>-17.361673706486499</v>
      </c>
      <c r="J3416">
        <v>0.42338160769365701</v>
      </c>
      <c r="K3416">
        <v>5.3052441114160098</v>
      </c>
      <c r="L3416">
        <v>5.34865491508614</v>
      </c>
      <c r="M3416">
        <v>66.292880675547195</v>
      </c>
      <c r="N3416">
        <v>0.79953293881546605</v>
      </c>
      <c r="O3416">
        <v>76.058931860036793</v>
      </c>
      <c r="P3416">
        <v>67.076923076922995</v>
      </c>
      <c r="Q3416">
        <v>8.0057874049636005E-2</v>
      </c>
    </row>
    <row r="3417" spans="1:17" hidden="1" x14ac:dyDescent="0.3">
      <c r="A3417" t="s">
        <v>7057</v>
      </c>
      <c r="B3417" t="s">
        <v>7058</v>
      </c>
      <c r="C3417" t="str">
        <f>IFERROR(VLOOKUP(Table1[[#This Row],[Ticker]],[1]!Table2[[Symbol]:[Industry]],2,FALSE),"-")</f>
        <v>-</v>
      </c>
      <c r="D3417" t="s">
        <v>357</v>
      </c>
      <c r="E3417">
        <v>54.526854164999897</v>
      </c>
      <c r="F3417">
        <v>17.13</v>
      </c>
      <c r="G3417">
        <v>-57.172293975723697</v>
      </c>
      <c r="H3417">
        <v>-20.2123247481343</v>
      </c>
      <c r="I3417">
        <v>-62.279791883001202</v>
      </c>
      <c r="J3417">
        <v>0.79394371771790795</v>
      </c>
      <c r="K3417">
        <v>20.222893427076901</v>
      </c>
      <c r="L3417">
        <v>27.416745348816001</v>
      </c>
      <c r="M3417">
        <v>37.065521488728599</v>
      </c>
      <c r="N3417">
        <v>0.189607211513631</v>
      </c>
      <c r="O3417">
        <v>164.68184471687101</v>
      </c>
      <c r="P3417">
        <v>3.94417475728154</v>
      </c>
      <c r="Q3417">
        <v>0.10032771618175799</v>
      </c>
    </row>
    <row r="3418" spans="1:17" hidden="1" x14ac:dyDescent="0.3">
      <c r="A3418" t="s">
        <v>7059</v>
      </c>
      <c r="B3418" t="s">
        <v>7060</v>
      </c>
      <c r="C3418" t="str">
        <f>IFERROR(VLOOKUP(Table1[[#This Row],[Ticker]],[1]!Table2[[Symbol]:[Industry]],2,FALSE),"-")</f>
        <v>-</v>
      </c>
      <c r="D3418" t="s">
        <v>276</v>
      </c>
      <c r="E3418">
        <v>54.498235319999999</v>
      </c>
      <c r="F3418">
        <v>63.99</v>
      </c>
      <c r="G3418">
        <v>-6.6522176508093702</v>
      </c>
      <c r="H3418">
        <v>1.7615807161305399</v>
      </c>
      <c r="I3418">
        <v>-10.6253859978261</v>
      </c>
      <c r="J3418">
        <v>0.51535609219150502</v>
      </c>
      <c r="K3418">
        <v>64.165772173364999</v>
      </c>
      <c r="L3418">
        <v>62.0863461910781</v>
      </c>
      <c r="M3418">
        <v>56.839981227578797</v>
      </c>
      <c r="N3418">
        <v>0.58315775240356704</v>
      </c>
      <c r="O3418">
        <v>18.768557587122899</v>
      </c>
      <c r="P3418">
        <v>42.136828076410403</v>
      </c>
      <c r="Q3418">
        <v>0.100119917146465</v>
      </c>
    </row>
    <row r="3419" spans="1:17" hidden="1" x14ac:dyDescent="0.3">
      <c r="A3419" t="s">
        <v>7061</v>
      </c>
      <c r="B3419" t="s">
        <v>7062</v>
      </c>
      <c r="C3419" t="str">
        <f>IFERROR(VLOOKUP(Table1[[#This Row],[Ticker]],[1]!Table2[[Symbol]:[Industry]],2,FALSE),"-")</f>
        <v>-</v>
      </c>
      <c r="D3419" t="s">
        <v>281</v>
      </c>
      <c r="E3419">
        <v>54.345109999999998</v>
      </c>
      <c r="F3419">
        <v>162.19999999999999</v>
      </c>
      <c r="G3419">
        <v>-11.9734464902656</v>
      </c>
      <c r="H3419">
        <v>-10.993094770551499</v>
      </c>
      <c r="I3419">
        <v>-19.2842617905787</v>
      </c>
      <c r="J3419">
        <v>-7.5936846255448698</v>
      </c>
      <c r="K3419">
        <v>167.67236469415101</v>
      </c>
      <c r="L3419">
        <v>160.60683562330101</v>
      </c>
      <c r="M3419">
        <v>43.395542755495804</v>
      </c>
      <c r="N3419">
        <v>0.88630940865415597</v>
      </c>
      <c r="O3419">
        <v>41.8002466091245</v>
      </c>
      <c r="P3419">
        <v>33.278553820870897</v>
      </c>
      <c r="Q3419">
        <v>9.8736559645192998E-2</v>
      </c>
    </row>
    <row r="3420" spans="1:17" hidden="1" x14ac:dyDescent="0.3">
      <c r="A3420" t="s">
        <v>7063</v>
      </c>
      <c r="B3420" t="s">
        <v>7064</v>
      </c>
      <c r="C3420" t="str">
        <f>IFERROR(VLOOKUP(Table1[[#This Row],[Ticker]],[1]!Table2[[Symbol]:[Industry]],2,FALSE),"-")</f>
        <v>-</v>
      </c>
      <c r="D3420" t="s">
        <v>89</v>
      </c>
      <c r="E3420">
        <v>54.230981450000002</v>
      </c>
      <c r="F3420">
        <v>104.75</v>
      </c>
      <c r="G3420">
        <v>200.584341528252</v>
      </c>
      <c r="H3420">
        <v>32.444447599656002</v>
      </c>
      <c r="I3420">
        <v>8.1800146100670705</v>
      </c>
      <c r="J3420">
        <v>-11.035195801357499</v>
      </c>
      <c r="K3420">
        <v>87.619253028324707</v>
      </c>
      <c r="L3420">
        <v>71.580097902754801</v>
      </c>
      <c r="M3420">
        <v>47.135502116859101</v>
      </c>
      <c r="N3420">
        <v>1.6163748651701899</v>
      </c>
      <c r="O3420">
        <v>28.868735083532201</v>
      </c>
      <c r="P3420">
        <v>266.90017513134802</v>
      </c>
      <c r="Q3420">
        <v>9.7458511747690005E-2</v>
      </c>
    </row>
    <row r="3421" spans="1:17" hidden="1" x14ac:dyDescent="0.3">
      <c r="A3421" t="s">
        <v>7065</v>
      </c>
      <c r="B3421" t="s">
        <v>7066</v>
      </c>
      <c r="C3421" t="str">
        <f>IFERROR(VLOOKUP(Table1[[#This Row],[Ticker]],[1]!Table2[[Symbol]:[Industry]],2,FALSE),"-")</f>
        <v>-</v>
      </c>
      <c r="D3421" t="s">
        <v>46</v>
      </c>
      <c r="E3421">
        <v>53.980499999999999</v>
      </c>
      <c r="F3421">
        <v>74.2</v>
      </c>
      <c r="G3421">
        <v>22.1704451786254</v>
      </c>
      <c r="H3421">
        <v>-12.562668939718501</v>
      </c>
      <c r="I3421">
        <v>-34.325250418987103</v>
      </c>
      <c r="J3421">
        <v>-1.4110664934823001</v>
      </c>
      <c r="K3421">
        <v>75.844685894315901</v>
      </c>
      <c r="L3421">
        <v>76.620428921433898</v>
      </c>
      <c r="M3421">
        <v>47.688088416669501</v>
      </c>
      <c r="N3421">
        <v>1.31698307428822</v>
      </c>
      <c r="O3421">
        <v>49.595687331536297</v>
      </c>
      <c r="P3421">
        <v>61.620561969069897</v>
      </c>
      <c r="Q3421">
        <v>5.2984328940962999E-2</v>
      </c>
    </row>
    <row r="3422" spans="1:17" hidden="1" x14ac:dyDescent="0.3">
      <c r="A3422" t="s">
        <v>7067</v>
      </c>
      <c r="B3422" t="s">
        <v>7068</v>
      </c>
      <c r="C3422" t="str">
        <f>IFERROR(VLOOKUP(Table1[[#This Row],[Ticker]],[1]!Table2[[Symbol]:[Industry]],2,FALSE),"-")</f>
        <v>-</v>
      </c>
      <c r="E3422">
        <v>53.94</v>
      </c>
      <c r="F3422">
        <v>44.95</v>
      </c>
      <c r="G3422">
        <v>31.392422336332999</v>
      </c>
      <c r="H3422">
        <v>43.199574836069097</v>
      </c>
      <c r="I3422">
        <v>32.839280641071298</v>
      </c>
      <c r="J3422">
        <v>11.731255305089901</v>
      </c>
      <c r="K3422">
        <v>34.608512968375102</v>
      </c>
      <c r="M3422">
        <v>86.130674847559803</v>
      </c>
      <c r="N3422">
        <v>3.4382542754515901</v>
      </c>
      <c r="O3422">
        <v>6.2513904338153203</v>
      </c>
      <c r="P3422">
        <v>61.4583333333333</v>
      </c>
    </row>
    <row r="3423" spans="1:17" hidden="1" x14ac:dyDescent="0.3">
      <c r="A3423" t="s">
        <v>7069</v>
      </c>
      <c r="B3423" t="s">
        <v>7070</v>
      </c>
      <c r="C3423" t="str">
        <f>IFERROR(VLOOKUP(Table1[[#This Row],[Ticker]],[1]!Table2[[Symbol]:[Industry]],2,FALSE),"-")</f>
        <v>-</v>
      </c>
      <c r="D3423" t="s">
        <v>741</v>
      </c>
      <c r="E3423">
        <v>53.792091599999999</v>
      </c>
      <c r="F3423">
        <v>930.7</v>
      </c>
      <c r="G3423">
        <v>-2.4993658614428602</v>
      </c>
      <c r="H3423">
        <v>1.56712919479098</v>
      </c>
      <c r="I3423">
        <v>-0.28472046159349201</v>
      </c>
      <c r="J3423">
        <v>3.0623649062899001</v>
      </c>
      <c r="K3423">
        <v>898.07650513937301</v>
      </c>
      <c r="L3423">
        <v>837.034995133763</v>
      </c>
      <c r="M3423">
        <v>58.819350865168801</v>
      </c>
      <c r="N3423">
        <v>0.69111718982866999</v>
      </c>
      <c r="O3423">
        <v>4.7598581712689301</v>
      </c>
      <c r="P3423">
        <v>32.182928561283902</v>
      </c>
      <c r="Q3423">
        <v>1.3226938830403E-2</v>
      </c>
    </row>
    <row r="3424" spans="1:17" hidden="1" x14ac:dyDescent="0.3">
      <c r="A3424" t="s">
        <v>7071</v>
      </c>
      <c r="B3424" t="s">
        <v>7072</v>
      </c>
      <c r="C3424" t="str">
        <f>IFERROR(VLOOKUP(Table1[[#This Row],[Ticker]],[1]!Table2[[Symbol]:[Industry]],2,FALSE),"-")</f>
        <v>-</v>
      </c>
      <c r="D3424" t="s">
        <v>138</v>
      </c>
      <c r="E3424">
        <v>53.603340000000003</v>
      </c>
      <c r="F3424">
        <v>14.26</v>
      </c>
      <c r="G3424">
        <v>-35.315080432216199</v>
      </c>
      <c r="H3424">
        <v>-12.9816639333827</v>
      </c>
      <c r="I3424">
        <v>-20.422951822946501</v>
      </c>
      <c r="J3424">
        <v>-8.4575664101427606</v>
      </c>
      <c r="K3424">
        <v>14.911942653146699</v>
      </c>
      <c r="L3424">
        <v>15.972140288127701</v>
      </c>
      <c r="M3424">
        <v>34.864063955969002</v>
      </c>
      <c r="N3424">
        <v>0.38421444283977502</v>
      </c>
      <c r="O3424">
        <v>80.9256661991584</v>
      </c>
      <c r="P3424">
        <v>14.538152610441699</v>
      </c>
      <c r="Q3424">
        <v>-3.5952160222493E-2</v>
      </c>
    </row>
    <row r="3425" spans="1:17" hidden="1" x14ac:dyDescent="0.3">
      <c r="A3425" t="s">
        <v>7073</v>
      </c>
      <c r="B3425" t="s">
        <v>7074</v>
      </c>
      <c r="C3425" t="str">
        <f>IFERROR(VLOOKUP(Table1[[#This Row],[Ticker]],[1]!Table2[[Symbol]:[Industry]],2,FALSE),"-")</f>
        <v>-</v>
      </c>
      <c r="D3425" t="s">
        <v>405</v>
      </c>
      <c r="E3425">
        <v>53.55</v>
      </c>
      <c r="F3425">
        <v>63.75</v>
      </c>
      <c r="G3425">
        <v>719.03626254081405</v>
      </c>
      <c r="H3425">
        <v>37.520127559986797</v>
      </c>
      <c r="I3425">
        <v>553.78088762683399</v>
      </c>
      <c r="J3425">
        <v>9.2935851423612093</v>
      </c>
      <c r="K3425">
        <v>45.813959063203903</v>
      </c>
      <c r="L3425">
        <v>27.680546598212</v>
      </c>
      <c r="M3425">
        <v>100</v>
      </c>
      <c r="N3425">
        <v>1.3353204172876301</v>
      </c>
      <c r="O3425">
        <v>0</v>
      </c>
      <c r="P3425">
        <v>749.102173537814</v>
      </c>
    </row>
    <row r="3426" spans="1:17" hidden="1" x14ac:dyDescent="0.3">
      <c r="A3426" t="s">
        <v>7075</v>
      </c>
      <c r="B3426" t="s">
        <v>7076</v>
      </c>
      <c r="C3426" t="str">
        <f>IFERROR(VLOOKUP(Table1[[#This Row],[Ticker]],[1]!Table2[[Symbol]:[Industry]],2,FALSE),"-")</f>
        <v>-</v>
      </c>
      <c r="D3426" t="s">
        <v>573</v>
      </c>
      <c r="E3426">
        <v>53.4904236</v>
      </c>
      <c r="F3426">
        <v>31.14</v>
      </c>
      <c r="G3426">
        <v>-48.4407471700016</v>
      </c>
      <c r="H3426">
        <v>19.4171183412735</v>
      </c>
      <c r="I3426">
        <v>-9.5051157541212294</v>
      </c>
      <c r="J3426">
        <v>-8.1983822767192596</v>
      </c>
      <c r="K3426">
        <v>29.012975831494501</v>
      </c>
      <c r="L3426">
        <v>29.250000596256498</v>
      </c>
      <c r="M3426">
        <v>45.684239735735801</v>
      </c>
      <c r="N3426">
        <v>2.59527020935325</v>
      </c>
      <c r="O3426">
        <v>38.7283236994219</v>
      </c>
      <c r="Q3426">
        <v>6.5403381336195998E-2</v>
      </c>
    </row>
    <row r="3427" spans="1:17" hidden="1" x14ac:dyDescent="0.3">
      <c r="A3427" t="s">
        <v>7077</v>
      </c>
      <c r="B3427" t="s">
        <v>7078</v>
      </c>
      <c r="C3427" t="str">
        <f>IFERROR(VLOOKUP(Table1[[#This Row],[Ticker]],[1]!Table2[[Symbol]:[Industry]],2,FALSE),"-")</f>
        <v>-</v>
      </c>
      <c r="D3427" t="s">
        <v>415</v>
      </c>
      <c r="E3427">
        <v>53.447394000000003</v>
      </c>
      <c r="F3427">
        <v>72.8</v>
      </c>
      <c r="G3427">
        <v>23.682769045238299</v>
      </c>
      <c r="H3427">
        <v>80.976444651750995</v>
      </c>
      <c r="I3427">
        <v>86.2189413105651</v>
      </c>
      <c r="J3427">
        <v>9.5125726723464705</v>
      </c>
      <c r="K3427">
        <v>48.734380242395297</v>
      </c>
      <c r="L3427">
        <v>41.725628361385098</v>
      </c>
      <c r="M3427">
        <v>83.6003770565586</v>
      </c>
      <c r="N3427">
        <v>1.05508440992311</v>
      </c>
      <c r="O3427">
        <v>0.54945054945054705</v>
      </c>
      <c r="P3427">
        <v>154.10122164048801</v>
      </c>
    </row>
    <row r="3428" spans="1:17" hidden="1" x14ac:dyDescent="0.3">
      <c r="A3428" t="s">
        <v>7079</v>
      </c>
      <c r="B3428" t="s">
        <v>7080</v>
      </c>
      <c r="C3428" t="str">
        <f>IFERROR(VLOOKUP(Table1[[#This Row],[Ticker]],[1]!Table2[[Symbol]:[Industry]],2,FALSE),"-")</f>
        <v>-</v>
      </c>
      <c r="D3428" t="s">
        <v>118</v>
      </c>
      <c r="E3428">
        <v>53.420619000000002</v>
      </c>
      <c r="F3428">
        <v>139</v>
      </c>
      <c r="G3428">
        <v>-30.531360334630101</v>
      </c>
      <c r="H3428">
        <v>-4.7371611142107604</v>
      </c>
      <c r="I3428">
        <v>-13.425714593412099</v>
      </c>
      <c r="J3428">
        <v>-2.9020108545872101</v>
      </c>
      <c r="K3428">
        <v>160.107082011285</v>
      </c>
      <c r="M3428">
        <v>23.450525890604901</v>
      </c>
      <c r="N3428">
        <v>0.207646081063802</v>
      </c>
      <c r="O3428">
        <v>53.812949640287698</v>
      </c>
      <c r="P3428">
        <v>10.8452950558213</v>
      </c>
    </row>
    <row r="3429" spans="1:17" hidden="1" x14ac:dyDescent="0.3">
      <c r="A3429" t="s">
        <v>7081</v>
      </c>
      <c r="B3429" t="s">
        <v>7082</v>
      </c>
      <c r="C3429" t="str">
        <f>IFERROR(VLOOKUP(Table1[[#This Row],[Ticker]],[1]!Table2[[Symbol]:[Industry]],2,FALSE),"-")</f>
        <v>-</v>
      </c>
      <c r="D3429" t="s">
        <v>204</v>
      </c>
      <c r="E3429">
        <v>53.240154099999998</v>
      </c>
      <c r="F3429">
        <v>51.5</v>
      </c>
      <c r="G3429">
        <v>-51.259484065095101</v>
      </c>
      <c r="H3429">
        <v>-15.172854453129901</v>
      </c>
      <c r="I3429">
        <v>-34.153838323877203</v>
      </c>
      <c r="J3429">
        <v>-12.47090922568</v>
      </c>
      <c r="K3429">
        <v>56.602666127098097</v>
      </c>
      <c r="M3429">
        <v>31.859930713892599</v>
      </c>
      <c r="N3429">
        <v>0.44450342844503399</v>
      </c>
      <c r="O3429">
        <v>44.4660194174757</v>
      </c>
      <c r="P3429">
        <v>4.5685279187817196</v>
      </c>
    </row>
    <row r="3430" spans="1:17" hidden="1" x14ac:dyDescent="0.3">
      <c r="A3430" t="s">
        <v>7083</v>
      </c>
      <c r="B3430" t="s">
        <v>7084</v>
      </c>
      <c r="C3430" t="str">
        <f>IFERROR(VLOOKUP(Table1[[#This Row],[Ticker]],[1]!Table2[[Symbol]:[Industry]],2,FALSE),"-")</f>
        <v>-</v>
      </c>
      <c r="D3430" t="s">
        <v>51</v>
      </c>
      <c r="E3430">
        <v>53.24</v>
      </c>
      <c r="F3430">
        <v>53.24</v>
      </c>
      <c r="G3430">
        <v>25.606603622882702</v>
      </c>
      <c r="H3430">
        <v>-11.521329326950299</v>
      </c>
      <c r="I3430">
        <v>-5.2087979414734997</v>
      </c>
      <c r="J3430">
        <v>1.3071796008223799</v>
      </c>
      <c r="K3430">
        <v>56.372277700742202</v>
      </c>
      <c r="L3430">
        <v>49.2969125420097</v>
      </c>
      <c r="M3430">
        <v>40.783409340837899</v>
      </c>
      <c r="N3430">
        <v>0.18263861419954799</v>
      </c>
      <c r="O3430">
        <v>65.101427498121694</v>
      </c>
      <c r="P3430">
        <v>88.127208480565301</v>
      </c>
      <c r="Q3430">
        <v>5.4517016458556999E-2</v>
      </c>
    </row>
    <row r="3431" spans="1:17" hidden="1" x14ac:dyDescent="0.3">
      <c r="A3431" t="s">
        <v>7085</v>
      </c>
      <c r="B3431" t="s">
        <v>7086</v>
      </c>
      <c r="C3431" t="str">
        <f>IFERROR(VLOOKUP(Table1[[#This Row],[Ticker]],[1]!Table2[[Symbol]:[Industry]],2,FALSE),"-")</f>
        <v>-</v>
      </c>
      <c r="D3431" t="s">
        <v>138</v>
      </c>
      <c r="E3431">
        <v>53.225000000000001</v>
      </c>
      <c r="F3431">
        <v>21.29</v>
      </c>
      <c r="G3431">
        <v>-26.009215004820401</v>
      </c>
      <c r="H3431">
        <v>-13.088342096970599</v>
      </c>
      <c r="I3431">
        <v>-34.049961326946097</v>
      </c>
      <c r="J3431">
        <v>-3.1810697500390002</v>
      </c>
      <c r="K3431">
        <v>21.235613534758802</v>
      </c>
      <c r="L3431">
        <v>22.326418032716401</v>
      </c>
      <c r="M3431">
        <v>52.222321378148798</v>
      </c>
      <c r="N3431">
        <v>0.82578882126811803</v>
      </c>
      <c r="O3431">
        <v>75.857209957726596</v>
      </c>
      <c r="P3431">
        <v>16.657534246575299</v>
      </c>
      <c r="Q3431">
        <v>8.0639911618782006E-2</v>
      </c>
    </row>
    <row r="3432" spans="1:17" hidden="1" x14ac:dyDescent="0.3">
      <c r="A3432" t="s">
        <v>7087</v>
      </c>
      <c r="B3432" t="s">
        <v>7088</v>
      </c>
      <c r="C3432" t="str">
        <f>IFERROR(VLOOKUP(Table1[[#This Row],[Ticker]],[1]!Table2[[Symbol]:[Industry]],2,FALSE),"-")</f>
        <v>-</v>
      </c>
      <c r="D3432" t="s">
        <v>2701</v>
      </c>
      <c r="E3432">
        <v>53.152722404999999</v>
      </c>
      <c r="F3432">
        <v>3.05</v>
      </c>
      <c r="G3432">
        <v>-19.993968550957099</v>
      </c>
      <c r="H3432">
        <v>-10.187517209728099</v>
      </c>
      <c r="I3432">
        <v>-47.085535234184</v>
      </c>
      <c r="J3432">
        <v>-7.6195645427291199</v>
      </c>
      <c r="K3432">
        <v>3.3600105033965399</v>
      </c>
      <c r="L3432">
        <v>3.58838573827212</v>
      </c>
      <c r="M3432">
        <v>38.703065320271598</v>
      </c>
      <c r="N3432">
        <v>0.71345902849084697</v>
      </c>
      <c r="O3432">
        <v>123.27868852459</v>
      </c>
      <c r="P3432">
        <v>43.867924528301799</v>
      </c>
      <c r="Q3432">
        <v>3.1074768801700001E-2</v>
      </c>
    </row>
    <row r="3433" spans="1:17" hidden="1" x14ac:dyDescent="0.3">
      <c r="A3433" t="s">
        <v>7089</v>
      </c>
      <c r="B3433" t="s">
        <v>7090</v>
      </c>
      <c r="C3433" t="str">
        <f>IFERROR(VLOOKUP(Table1[[#This Row],[Ticker]],[1]!Table2[[Symbol]:[Industry]],2,FALSE),"-")</f>
        <v>-</v>
      </c>
      <c r="E3433">
        <v>53.122495217999997</v>
      </c>
      <c r="F3433">
        <v>9.23</v>
      </c>
      <c r="G3433">
        <v>-20.619270680794699</v>
      </c>
      <c r="H3433">
        <v>22.036844272740399</v>
      </c>
      <c r="I3433">
        <v>-33.845979541496597</v>
      </c>
      <c r="J3433">
        <v>-10.416839522085001</v>
      </c>
      <c r="K3433">
        <v>9.7744616631590802</v>
      </c>
      <c r="L3433">
        <v>10.2447119971755</v>
      </c>
      <c r="M3433">
        <v>43.771241341896904</v>
      </c>
      <c r="N3433">
        <v>0.43507788805143099</v>
      </c>
      <c r="O3433">
        <v>94.1133983387504</v>
      </c>
      <c r="P3433">
        <v>51.311475409836</v>
      </c>
      <c r="Q3433">
        <v>0.10523814701748301</v>
      </c>
    </row>
    <row r="3434" spans="1:17" hidden="1" x14ac:dyDescent="0.3">
      <c r="A3434" t="s">
        <v>7091</v>
      </c>
      <c r="B3434" t="s">
        <v>7092</v>
      </c>
      <c r="C3434" t="str">
        <f>IFERROR(VLOOKUP(Table1[[#This Row],[Ticker]],[1]!Table2[[Symbol]:[Industry]],2,FALSE),"-")</f>
        <v>-</v>
      </c>
      <c r="D3434" t="s">
        <v>118</v>
      </c>
      <c r="E3434">
        <v>53.097964040000001</v>
      </c>
      <c r="F3434">
        <v>2.2000000000000002</v>
      </c>
      <c r="G3434">
        <v>-5.5931859894901201</v>
      </c>
      <c r="H3434">
        <v>-1.87035303188851</v>
      </c>
      <c r="I3434">
        <v>-12.2495918825592</v>
      </c>
      <c r="J3434">
        <v>1.0670674632677399</v>
      </c>
      <c r="K3434">
        <v>2.80531640952095</v>
      </c>
      <c r="L3434">
        <v>2.8492677430408602</v>
      </c>
      <c r="M3434">
        <v>15.3874106226971</v>
      </c>
      <c r="N3434">
        <v>1</v>
      </c>
      <c r="Q3434">
        <v>-0.13535727796024799</v>
      </c>
    </row>
    <row r="3435" spans="1:17" hidden="1" x14ac:dyDescent="0.3">
      <c r="A3435" t="s">
        <v>7093</v>
      </c>
      <c r="B3435" t="s">
        <v>7094</v>
      </c>
      <c r="C3435" t="str">
        <f>IFERROR(VLOOKUP(Table1[[#This Row],[Ticker]],[1]!Table2[[Symbol]:[Industry]],2,FALSE),"-")</f>
        <v>-</v>
      </c>
      <c r="D3435" t="s">
        <v>627</v>
      </c>
      <c r="E3435">
        <v>53.075000000000003</v>
      </c>
      <c r="F3435">
        <v>9.65</v>
      </c>
      <c r="G3435">
        <v>-22.244681946720899</v>
      </c>
      <c r="H3435">
        <v>7.7303713533217202</v>
      </c>
      <c r="I3435">
        <v>-2.04072502589728</v>
      </c>
      <c r="J3435">
        <v>3.9774507727274599</v>
      </c>
      <c r="K3435">
        <v>8.7609640389113608</v>
      </c>
      <c r="L3435">
        <v>8.2986715735453291</v>
      </c>
      <c r="M3435">
        <v>61.912345278117598</v>
      </c>
      <c r="N3435">
        <v>1.03845745232785</v>
      </c>
      <c r="O3435">
        <v>21.450777202072501</v>
      </c>
      <c r="P3435">
        <v>48.461538461538403</v>
      </c>
      <c r="Q3435">
        <v>-1.4621077420335001E-2</v>
      </c>
    </row>
    <row r="3436" spans="1:17" hidden="1" x14ac:dyDescent="0.3">
      <c r="A3436" t="s">
        <v>7095</v>
      </c>
      <c r="B3436" t="s">
        <v>7096</v>
      </c>
      <c r="C3436" t="str">
        <f>IFERROR(VLOOKUP(Table1[[#This Row],[Ticker]],[1]!Table2[[Symbol]:[Industry]],2,FALSE),"-")</f>
        <v>-</v>
      </c>
      <c r="D3436" t="s">
        <v>552</v>
      </c>
      <c r="E3436">
        <v>52.98531105</v>
      </c>
      <c r="F3436">
        <v>37.1</v>
      </c>
      <c r="G3436">
        <v>14.742832172398501</v>
      </c>
      <c r="H3436">
        <v>3.6247995058143698</v>
      </c>
      <c r="I3436">
        <v>-1.9821019294287701</v>
      </c>
      <c r="J3436">
        <v>-1.2102198313932599</v>
      </c>
      <c r="K3436">
        <v>34.324642525572898</v>
      </c>
      <c r="L3436">
        <v>33.086194935245203</v>
      </c>
      <c r="M3436">
        <v>69.457540056347995</v>
      </c>
      <c r="N3436">
        <v>0.62309215920806804</v>
      </c>
      <c r="O3436">
        <v>28.032345013476998</v>
      </c>
      <c r="P3436">
        <v>58.479282357966603</v>
      </c>
      <c r="Q3436">
        <v>-3.0438318601306E-2</v>
      </c>
    </row>
    <row r="3437" spans="1:17" hidden="1" x14ac:dyDescent="0.3">
      <c r="A3437" t="s">
        <v>7097</v>
      </c>
      <c r="B3437" t="s">
        <v>7098</v>
      </c>
      <c r="C3437" t="str">
        <f>IFERROR(VLOOKUP(Table1[[#This Row],[Ticker]],[1]!Table2[[Symbol]:[Industry]],2,FALSE),"-")</f>
        <v>-</v>
      </c>
      <c r="D3437" t="s">
        <v>405</v>
      </c>
      <c r="E3437">
        <v>52.85</v>
      </c>
      <c r="F3437">
        <v>14</v>
      </c>
      <c r="G3437">
        <v>-91.709746613438597</v>
      </c>
      <c r="H3437">
        <v>5.0923345435057596</v>
      </c>
      <c r="I3437">
        <v>-21.1569865672577</v>
      </c>
      <c r="J3437">
        <v>2.3253957161159202</v>
      </c>
      <c r="K3437">
        <v>13.4458972017718</v>
      </c>
      <c r="L3437">
        <v>17.0401178457181</v>
      </c>
      <c r="M3437">
        <v>54.284510148202301</v>
      </c>
      <c r="N3437">
        <v>1.5579136766663699</v>
      </c>
      <c r="O3437">
        <v>173.57142857142799</v>
      </c>
      <c r="P3437">
        <v>68.674698795180703</v>
      </c>
      <c r="Q3437">
        <v>1.6984104666792E-2</v>
      </c>
    </row>
    <row r="3438" spans="1:17" hidden="1" x14ac:dyDescent="0.3">
      <c r="A3438" t="s">
        <v>7099</v>
      </c>
      <c r="B3438" t="s">
        <v>7100</v>
      </c>
      <c r="C3438" t="str">
        <f>IFERROR(VLOOKUP(Table1[[#This Row],[Ticker]],[1]!Table2[[Symbol]:[Industry]],2,FALSE),"-")</f>
        <v>-</v>
      </c>
      <c r="D3438" t="s">
        <v>1199</v>
      </c>
      <c r="E3438">
        <v>52.75179</v>
      </c>
      <c r="F3438">
        <v>119.7</v>
      </c>
      <c r="G3438">
        <v>4.5797582943382604</v>
      </c>
      <c r="H3438">
        <v>0.125580934160029</v>
      </c>
      <c r="I3438">
        <v>46.639734744217598</v>
      </c>
      <c r="J3438">
        <v>3.01501102662905</v>
      </c>
      <c r="K3438">
        <v>111.16047556875</v>
      </c>
      <c r="L3438">
        <v>94.0961967114267</v>
      </c>
      <c r="M3438">
        <v>54.514396069068397</v>
      </c>
      <c r="N3438">
        <v>1.23086517598451</v>
      </c>
      <c r="O3438">
        <v>15.355054302422699</v>
      </c>
      <c r="P3438">
        <v>70.951156812339306</v>
      </c>
      <c r="Q3438">
        <v>6.1111651444827997E-2</v>
      </c>
    </row>
    <row r="3439" spans="1:17" hidden="1" x14ac:dyDescent="0.3">
      <c r="A3439" t="s">
        <v>7101</v>
      </c>
      <c r="B3439" t="s">
        <v>7102</v>
      </c>
      <c r="C3439" t="str">
        <f>IFERROR(VLOOKUP(Table1[[#This Row],[Ticker]],[1]!Table2[[Symbol]:[Industry]],2,FALSE),"-")</f>
        <v>-</v>
      </c>
      <c r="D3439" t="s">
        <v>276</v>
      </c>
      <c r="E3439">
        <v>52.702800000000003</v>
      </c>
      <c r="F3439">
        <v>237.4</v>
      </c>
      <c r="G3439">
        <v>87.732254140614302</v>
      </c>
      <c r="H3439">
        <v>37.545704313590299</v>
      </c>
      <c r="I3439">
        <v>100.913608618091</v>
      </c>
      <c r="J3439">
        <v>21.223698166172301</v>
      </c>
      <c r="K3439">
        <v>188.60312244915499</v>
      </c>
      <c r="L3439">
        <v>146.03921461878801</v>
      </c>
      <c r="M3439">
        <v>62.027485633931903</v>
      </c>
      <c r="N3439">
        <v>0.96709724591762103</v>
      </c>
      <c r="O3439">
        <v>16.596461668070699</v>
      </c>
      <c r="P3439">
        <v>180.61465721040099</v>
      </c>
    </row>
    <row r="3440" spans="1:17" hidden="1" x14ac:dyDescent="0.3">
      <c r="A3440" t="s">
        <v>7103</v>
      </c>
      <c r="B3440" t="s">
        <v>7104</v>
      </c>
      <c r="C3440" t="str">
        <f>IFERROR(VLOOKUP(Table1[[#This Row],[Ticker]],[1]!Table2[[Symbol]:[Industry]],2,FALSE),"-")</f>
        <v>-</v>
      </c>
      <c r="D3440" t="s">
        <v>72</v>
      </c>
      <c r="E3440">
        <v>52.676000000000002</v>
      </c>
      <c r="F3440">
        <v>26</v>
      </c>
      <c r="G3440">
        <v>74.336604726270096</v>
      </c>
      <c r="H3440">
        <v>6.0983979977846596</v>
      </c>
      <c r="I3440">
        <v>52.539416475598898</v>
      </c>
      <c r="J3440">
        <v>-4.2341478760624502</v>
      </c>
      <c r="K3440">
        <v>25.475537443723599</v>
      </c>
      <c r="L3440">
        <v>20.8902846216582</v>
      </c>
      <c r="M3440">
        <v>48.6754914840918</v>
      </c>
      <c r="N3440">
        <v>0.52453482186624101</v>
      </c>
      <c r="O3440">
        <v>13.4615384615384</v>
      </c>
      <c r="P3440">
        <v>173.68421052631501</v>
      </c>
      <c r="Q3440">
        <v>6.5202714427319994E-2</v>
      </c>
    </row>
    <row r="3441" spans="1:17" hidden="1" x14ac:dyDescent="0.3">
      <c r="A3441" t="s">
        <v>7105</v>
      </c>
      <c r="B3441" t="s">
        <v>7106</v>
      </c>
      <c r="C3441" t="str">
        <f>IFERROR(VLOOKUP(Table1[[#This Row],[Ticker]],[1]!Table2[[Symbol]:[Industry]],2,FALSE),"-")</f>
        <v>-</v>
      </c>
      <c r="D3441" t="s">
        <v>2686</v>
      </c>
      <c r="E3441">
        <v>52.675642000000003</v>
      </c>
      <c r="F3441">
        <v>74</v>
      </c>
      <c r="G3441">
        <v>116.68300530843401</v>
      </c>
      <c r="H3441">
        <v>8.6488136751439093</v>
      </c>
      <c r="I3441">
        <v>40.3440645556947</v>
      </c>
      <c r="J3441">
        <v>-3.8790534013681199</v>
      </c>
      <c r="K3441">
        <v>68.727976246491295</v>
      </c>
      <c r="L3441">
        <v>53.636252997498801</v>
      </c>
      <c r="M3441">
        <v>48.074805988569203</v>
      </c>
      <c r="N3441">
        <v>1.3010123257976101</v>
      </c>
      <c r="O3441">
        <v>11.472972972972901</v>
      </c>
      <c r="P3441">
        <v>193.06930693069299</v>
      </c>
      <c r="Q3441">
        <v>0.143076780796834</v>
      </c>
    </row>
    <row r="3442" spans="1:17" hidden="1" x14ac:dyDescent="0.3">
      <c r="A3442" t="s">
        <v>7107</v>
      </c>
      <c r="B3442" t="s">
        <v>7108</v>
      </c>
      <c r="C3442" t="str">
        <f>IFERROR(VLOOKUP(Table1[[#This Row],[Ticker]],[1]!Table2[[Symbol]:[Industry]],2,FALSE),"-")</f>
        <v>-</v>
      </c>
      <c r="D3442" t="s">
        <v>627</v>
      </c>
      <c r="E3442">
        <v>52.612139999999997</v>
      </c>
      <c r="F3442">
        <v>3.47</v>
      </c>
      <c r="G3442">
        <v>29.1084009296051</v>
      </c>
      <c r="H3442">
        <v>-6.8642232412728896</v>
      </c>
      <c r="I3442">
        <v>-58.656665881760397</v>
      </c>
      <c r="J3442">
        <v>-4.88665939156785</v>
      </c>
      <c r="K3442">
        <v>3.6892968619839901</v>
      </c>
      <c r="L3442">
        <v>3.72622520513996</v>
      </c>
      <c r="M3442">
        <v>44.400600940775099</v>
      </c>
      <c r="N3442">
        <v>0.73112386677542396</v>
      </c>
      <c r="O3442">
        <v>120.461095100864</v>
      </c>
      <c r="P3442">
        <v>59.174311926605498</v>
      </c>
      <c r="Q3442">
        <v>9.0407728625409994E-2</v>
      </c>
    </row>
    <row r="3443" spans="1:17" hidden="1" x14ac:dyDescent="0.3">
      <c r="A3443" t="s">
        <v>7109</v>
      </c>
      <c r="B3443" t="s">
        <v>7110</v>
      </c>
      <c r="C3443" t="str">
        <f>IFERROR(VLOOKUP(Table1[[#This Row],[Ticker]],[1]!Table2[[Symbol]:[Industry]],2,FALSE),"-")</f>
        <v>-</v>
      </c>
      <c r="D3443" t="s">
        <v>118</v>
      </c>
      <c r="E3443">
        <v>52.567680000000003</v>
      </c>
      <c r="F3443">
        <v>8.36</v>
      </c>
      <c r="G3443">
        <v>-39.393459803941703</v>
      </c>
      <c r="H3443">
        <v>-11.231377280558</v>
      </c>
      <c r="I3443">
        <v>-39.819407862956403</v>
      </c>
      <c r="J3443">
        <v>-9.7342261968644603</v>
      </c>
      <c r="K3443">
        <v>8.9332049953305503</v>
      </c>
      <c r="L3443">
        <v>9.7189479342123803</v>
      </c>
      <c r="M3443">
        <v>36.621268144137801</v>
      </c>
      <c r="N3443">
        <v>1.8880845802440001</v>
      </c>
      <c r="O3443">
        <v>83.014354066985604</v>
      </c>
      <c r="P3443">
        <v>1.9512195121951199</v>
      </c>
      <c r="Q3443">
        <v>6.5924351666000005E-4</v>
      </c>
    </row>
    <row r="3444" spans="1:17" hidden="1" x14ac:dyDescent="0.3">
      <c r="A3444" t="s">
        <v>7111</v>
      </c>
      <c r="B3444" t="s">
        <v>7112</v>
      </c>
      <c r="C3444" t="str">
        <f>IFERROR(VLOOKUP(Table1[[#This Row],[Ticker]],[1]!Table2[[Symbol]:[Industry]],2,FALSE),"-")</f>
        <v>-</v>
      </c>
      <c r="D3444" t="s">
        <v>138</v>
      </c>
      <c r="E3444">
        <v>52.428219300000002</v>
      </c>
      <c r="F3444">
        <v>157.25</v>
      </c>
      <c r="G3444">
        <v>52.782926212302002</v>
      </c>
      <c r="H3444">
        <v>-15.176605390864299</v>
      </c>
      <c r="I3444">
        <v>32.372451934605799</v>
      </c>
      <c r="J3444">
        <v>-14.3570395616802</v>
      </c>
      <c r="K3444">
        <v>156.01838280951699</v>
      </c>
      <c r="L3444">
        <v>128.58533172047001</v>
      </c>
      <c r="M3444">
        <v>46.944593556988202</v>
      </c>
      <c r="N3444">
        <v>1.7962203525145699</v>
      </c>
      <c r="O3444">
        <v>14.467408585055599</v>
      </c>
      <c r="P3444">
        <v>99.050632911392398</v>
      </c>
      <c r="Q3444">
        <v>9.8574184091698006E-2</v>
      </c>
    </row>
    <row r="3445" spans="1:17" hidden="1" x14ac:dyDescent="0.3">
      <c r="A3445" t="s">
        <v>7113</v>
      </c>
      <c r="B3445" t="s">
        <v>7114</v>
      </c>
      <c r="C3445" t="str">
        <f>IFERROR(VLOOKUP(Table1[[#This Row],[Ticker]],[1]!Table2[[Symbol]:[Industry]],2,FALSE),"-")</f>
        <v>-</v>
      </c>
      <c r="D3445" t="s">
        <v>21</v>
      </c>
      <c r="E3445">
        <v>52.285896000000001</v>
      </c>
      <c r="F3445">
        <v>1.56</v>
      </c>
      <c r="G3445">
        <v>-84.848519692652403</v>
      </c>
      <c r="H3445">
        <v>-11.928719555769099</v>
      </c>
      <c r="I3445">
        <v>-79.909417798155204</v>
      </c>
      <c r="J3445">
        <v>-0.43903410270501803</v>
      </c>
      <c r="K3445">
        <v>1.7977738393782701</v>
      </c>
      <c r="L3445">
        <v>2.6147561228363001</v>
      </c>
      <c r="M3445">
        <v>34.625085953313899</v>
      </c>
      <c r="N3445">
        <v>0.64337273835404596</v>
      </c>
      <c r="O3445">
        <v>239.74358974358901</v>
      </c>
      <c r="P3445">
        <v>3.3112582781456901</v>
      </c>
      <c r="Q3445">
        <v>0.11571651210488799</v>
      </c>
    </row>
    <row r="3446" spans="1:17" hidden="1" x14ac:dyDescent="0.3">
      <c r="A3446" t="s">
        <v>7115</v>
      </c>
      <c r="B3446" t="s">
        <v>7116</v>
      </c>
      <c r="C3446" t="str">
        <f>IFERROR(VLOOKUP(Table1[[#This Row],[Ticker]],[1]!Table2[[Symbol]:[Industry]],2,FALSE),"-")</f>
        <v>-</v>
      </c>
      <c r="D3446" t="s">
        <v>4484</v>
      </c>
      <c r="E3446">
        <v>52.239472499999998</v>
      </c>
      <c r="F3446">
        <v>75</v>
      </c>
      <c r="G3446">
        <v>10.1210048908501</v>
      </c>
      <c r="H3446">
        <v>14.5028245427853</v>
      </c>
      <c r="I3446">
        <v>9.3888375174639709</v>
      </c>
      <c r="J3446">
        <v>-8.38932584775492</v>
      </c>
      <c r="K3446">
        <v>66.696939499957296</v>
      </c>
      <c r="L3446">
        <v>60.324723514338501</v>
      </c>
      <c r="M3446">
        <v>52.236331097618297</v>
      </c>
      <c r="N3446">
        <v>2.43115323513888</v>
      </c>
      <c r="O3446">
        <v>20.52</v>
      </c>
      <c r="P3446">
        <v>95.720250521920605</v>
      </c>
      <c r="Q3446">
        <v>0.12316257868759301</v>
      </c>
    </row>
    <row r="3447" spans="1:17" hidden="1" x14ac:dyDescent="0.3">
      <c r="A3447" t="s">
        <v>7117</v>
      </c>
      <c r="B3447" t="s">
        <v>7118</v>
      </c>
      <c r="C3447" t="str">
        <f>IFERROR(VLOOKUP(Table1[[#This Row],[Ticker]],[1]!Table2[[Symbol]:[Industry]],2,FALSE),"-")</f>
        <v>-</v>
      </c>
      <c r="D3447" t="s">
        <v>138</v>
      </c>
      <c r="E3447">
        <v>52.232596000000001</v>
      </c>
      <c r="F3447">
        <v>36.46</v>
      </c>
      <c r="G3447">
        <v>145.103900323754</v>
      </c>
      <c r="H3447">
        <v>21.743976795498501</v>
      </c>
      <c r="I3447">
        <v>3.898709103192</v>
      </c>
      <c r="J3447">
        <v>7.1179654841183897</v>
      </c>
      <c r="K3447">
        <v>30.794022543496901</v>
      </c>
      <c r="L3447">
        <v>27.432162581158799</v>
      </c>
      <c r="M3447">
        <v>91.967638950044602</v>
      </c>
      <c r="N3447">
        <v>0.95359245804930404</v>
      </c>
      <c r="O3447">
        <v>23.2857926494788</v>
      </c>
      <c r="P3447">
        <v>222.654867256637</v>
      </c>
      <c r="Q3447">
        <v>0.13294716074465401</v>
      </c>
    </row>
    <row r="3448" spans="1:17" hidden="1" x14ac:dyDescent="0.3">
      <c r="A3448" t="s">
        <v>7119</v>
      </c>
      <c r="B3448" t="s">
        <v>7120</v>
      </c>
      <c r="C3448" t="str">
        <f>IFERROR(VLOOKUP(Table1[[#This Row],[Ticker]],[1]!Table2[[Symbol]:[Industry]],2,FALSE),"-")</f>
        <v>-</v>
      </c>
      <c r="D3448" t="s">
        <v>535</v>
      </c>
      <c r="E3448">
        <v>52.185169109999997</v>
      </c>
      <c r="F3448">
        <v>14.79</v>
      </c>
      <c r="G3448">
        <v>167.526400426208</v>
      </c>
      <c r="H3448">
        <v>8.7183270302126505</v>
      </c>
      <c r="I3448">
        <v>151.66523322533399</v>
      </c>
      <c r="J3448">
        <v>-3.3387848733484198</v>
      </c>
      <c r="K3448">
        <v>12.5196627265406</v>
      </c>
      <c r="L3448">
        <v>9.1421648085764602</v>
      </c>
      <c r="M3448">
        <v>53.423917819046302</v>
      </c>
      <c r="N3448">
        <v>0.97429908938371002</v>
      </c>
      <c r="O3448">
        <v>8.45165652467883</v>
      </c>
      <c r="P3448">
        <v>311.09263484973502</v>
      </c>
      <c r="Q3448">
        <v>1.3665376495190999E-2</v>
      </c>
    </row>
    <row r="3449" spans="1:17" hidden="1" x14ac:dyDescent="0.3">
      <c r="A3449" t="s">
        <v>7121</v>
      </c>
      <c r="B3449" t="s">
        <v>7122</v>
      </c>
      <c r="C3449" t="str">
        <f>IFERROR(VLOOKUP(Table1[[#This Row],[Ticker]],[1]!Table2[[Symbol]:[Industry]],2,FALSE),"-")</f>
        <v>-</v>
      </c>
      <c r="D3449" t="s">
        <v>2643</v>
      </c>
      <c r="E3449">
        <v>52.130159999999997</v>
      </c>
      <c r="F3449">
        <v>42.59</v>
      </c>
      <c r="G3449">
        <v>-70.0799955040425</v>
      </c>
      <c r="H3449">
        <v>-0.91280884186991096</v>
      </c>
      <c r="I3449">
        <v>-32.601774689744602</v>
      </c>
      <c r="J3449">
        <v>6.8197022704637095E-2</v>
      </c>
      <c r="K3449">
        <v>43.302740767677498</v>
      </c>
      <c r="L3449">
        <v>47.612528468281297</v>
      </c>
      <c r="M3449">
        <v>52.4215276180933</v>
      </c>
      <c r="N3449">
        <v>0.50113636363636305</v>
      </c>
      <c r="O3449">
        <v>68.584174688893995</v>
      </c>
      <c r="P3449">
        <v>4.8756463925141604</v>
      </c>
    </row>
    <row r="3450" spans="1:17" hidden="1" x14ac:dyDescent="0.3">
      <c r="A3450" t="s">
        <v>7123</v>
      </c>
      <c r="B3450" t="s">
        <v>7124</v>
      </c>
      <c r="C3450" t="str">
        <f>IFERROR(VLOOKUP(Table1[[#This Row],[Ticker]],[1]!Table2[[Symbol]:[Industry]],2,FALSE),"-")</f>
        <v>-</v>
      </c>
      <c r="D3450" t="s">
        <v>7125</v>
      </c>
      <c r="E3450">
        <v>51.8250168</v>
      </c>
      <c r="F3450">
        <v>62.73</v>
      </c>
      <c r="G3450">
        <v>-15.6994570316402</v>
      </c>
      <c r="H3450">
        <v>8.2062415399704403</v>
      </c>
      <c r="I3450">
        <v>-27.1815150848538</v>
      </c>
      <c r="J3450">
        <v>3.3463634686534198</v>
      </c>
      <c r="K3450">
        <v>61.473223096447001</v>
      </c>
      <c r="L3450">
        <v>62.989446130659502</v>
      </c>
      <c r="M3450">
        <v>50.2172350215289</v>
      </c>
      <c r="N3450">
        <v>0.54847932482251804</v>
      </c>
      <c r="O3450">
        <v>47.3138849035549</v>
      </c>
      <c r="P3450">
        <v>28.020408163265198</v>
      </c>
      <c r="Q3450">
        <v>-6.0035459230829001E-2</v>
      </c>
    </row>
    <row r="3451" spans="1:17" hidden="1" x14ac:dyDescent="0.3">
      <c r="A3451" t="s">
        <v>7126</v>
      </c>
      <c r="B3451" t="s">
        <v>7127</v>
      </c>
      <c r="C3451" t="str">
        <f>IFERROR(VLOOKUP(Table1[[#This Row],[Ticker]],[1]!Table2[[Symbol]:[Industry]],2,FALSE),"-")</f>
        <v>-</v>
      </c>
      <c r="D3451" t="s">
        <v>603</v>
      </c>
      <c r="E3451">
        <v>51.723907500000003</v>
      </c>
      <c r="F3451">
        <v>13.35</v>
      </c>
      <c r="G3451">
        <v>293.93408900299897</v>
      </c>
      <c r="H3451">
        <v>54.573774559240299</v>
      </c>
      <c r="I3451">
        <v>69.916447072984695</v>
      </c>
      <c r="J3451">
        <v>20.302100306416602</v>
      </c>
      <c r="K3451">
        <v>9.0427853703789207</v>
      </c>
      <c r="L3451">
        <v>6.5417962917912202</v>
      </c>
      <c r="M3451">
        <v>97.454707716349802</v>
      </c>
      <c r="N3451">
        <v>1.74510268274697</v>
      </c>
      <c r="O3451">
        <v>0</v>
      </c>
      <c r="P3451">
        <v>345</v>
      </c>
      <c r="Q3451">
        <v>0.1559119097211</v>
      </c>
    </row>
    <row r="3452" spans="1:17" hidden="1" x14ac:dyDescent="0.3">
      <c r="A3452" t="s">
        <v>7128</v>
      </c>
      <c r="B3452" t="s">
        <v>7129</v>
      </c>
      <c r="C3452" t="str">
        <f>IFERROR(VLOOKUP(Table1[[#This Row],[Ticker]],[1]!Table2[[Symbol]:[Industry]],2,FALSE),"-")</f>
        <v>-</v>
      </c>
      <c r="D3452" t="s">
        <v>276</v>
      </c>
      <c r="E3452">
        <v>51.674878831999997</v>
      </c>
      <c r="F3452">
        <v>92.93</v>
      </c>
      <c r="G3452">
        <v>59.703335480434802</v>
      </c>
      <c r="H3452">
        <v>-5.4160630505977201</v>
      </c>
      <c r="I3452">
        <v>-18.133734643537402</v>
      </c>
      <c r="J3452">
        <v>2.32182484426693</v>
      </c>
      <c r="K3452">
        <v>82.1654708453284</v>
      </c>
      <c r="L3452">
        <v>76.840207509213698</v>
      </c>
      <c r="M3452">
        <v>80.924300560266104</v>
      </c>
      <c r="N3452">
        <v>1.06983485407979</v>
      </c>
      <c r="O3452">
        <v>22.672979662111199</v>
      </c>
      <c r="P3452">
        <v>112.411428571428</v>
      </c>
      <c r="Q3452">
        <v>6.6289445772150998E-2</v>
      </c>
    </row>
    <row r="3453" spans="1:17" hidden="1" x14ac:dyDescent="0.3">
      <c r="A3453" t="s">
        <v>7130</v>
      </c>
      <c r="B3453" t="s">
        <v>7131</v>
      </c>
      <c r="C3453" t="str">
        <f>IFERROR(VLOOKUP(Table1[[#This Row],[Ticker]],[1]!Table2[[Symbol]:[Industry]],2,FALSE),"-")</f>
        <v>-</v>
      </c>
      <c r="D3453" t="s">
        <v>405</v>
      </c>
      <c r="E3453">
        <v>51.6013953</v>
      </c>
      <c r="F3453">
        <v>169</v>
      </c>
      <c r="G3453">
        <v>-22.6278944680747</v>
      </c>
      <c r="H3453">
        <v>-6.9900557329384601</v>
      </c>
      <c r="I3453">
        <v>-17.0193058461882</v>
      </c>
      <c r="J3453">
        <v>-3.9364542318617199</v>
      </c>
      <c r="K3453">
        <v>186.20474858976101</v>
      </c>
      <c r="L3453">
        <v>200.914992574222</v>
      </c>
      <c r="M3453">
        <v>46.130821676663501</v>
      </c>
      <c r="N3453">
        <v>0.344119972620062</v>
      </c>
      <c r="O3453">
        <v>61.775147928994002</v>
      </c>
      <c r="P3453">
        <v>12.7418278852568</v>
      </c>
      <c r="Q3453">
        <v>2.2421553024278999E-2</v>
      </c>
    </row>
    <row r="3454" spans="1:17" hidden="1" x14ac:dyDescent="0.3">
      <c r="A3454" t="s">
        <v>7132</v>
      </c>
      <c r="B3454" t="s">
        <v>7133</v>
      </c>
      <c r="C3454" t="str">
        <f>IFERROR(VLOOKUP(Table1[[#This Row],[Ticker]],[1]!Table2[[Symbol]:[Industry]],2,FALSE),"-")</f>
        <v>-</v>
      </c>
      <c r="D3454" t="s">
        <v>474</v>
      </c>
      <c r="E3454">
        <v>51.566803739999997</v>
      </c>
      <c r="F3454">
        <v>4.82</v>
      </c>
      <c r="G3454">
        <v>89.024998093908707</v>
      </c>
      <c r="H3454">
        <v>3.1067154393432102</v>
      </c>
      <c r="I3454">
        <v>50.985312975510098</v>
      </c>
      <c r="J3454">
        <v>-10.162854586019099</v>
      </c>
      <c r="K3454">
        <v>4.9687152654199496</v>
      </c>
      <c r="L3454">
        <v>3.8606670960205398</v>
      </c>
      <c r="M3454">
        <v>21.747121105242801</v>
      </c>
      <c r="N3454">
        <v>0.45687136853275601</v>
      </c>
      <c r="O3454">
        <v>28.008298755186701</v>
      </c>
      <c r="P3454">
        <v>170.786516853932</v>
      </c>
      <c r="Q3454">
        <v>8.7806973032185001E-2</v>
      </c>
    </row>
    <row r="3455" spans="1:17" hidden="1" x14ac:dyDescent="0.3">
      <c r="A3455" t="s">
        <v>7134</v>
      </c>
      <c r="B3455" t="s">
        <v>7135</v>
      </c>
      <c r="C3455" t="str">
        <f>IFERROR(VLOOKUP(Table1[[#This Row],[Ticker]],[1]!Table2[[Symbol]:[Industry]],2,FALSE),"-")</f>
        <v>-</v>
      </c>
      <c r="D3455" t="s">
        <v>627</v>
      </c>
      <c r="E3455">
        <v>51.532275237999997</v>
      </c>
      <c r="F3455">
        <v>0.83</v>
      </c>
      <c r="G3455">
        <v>-54.390235321324603</v>
      </c>
      <c r="H3455">
        <v>-1.0350607454437299</v>
      </c>
      <c r="I3455">
        <v>-59.755137050654099</v>
      </c>
      <c r="J3455">
        <v>-8.9371140344359308</v>
      </c>
      <c r="K3455">
        <v>0.84940131385195905</v>
      </c>
      <c r="L3455">
        <v>1.06067867333359</v>
      </c>
      <c r="M3455">
        <v>40.273078467283902</v>
      </c>
      <c r="N3455">
        <v>1.49339892692288</v>
      </c>
      <c r="O3455">
        <v>140.96385542168599</v>
      </c>
      <c r="P3455">
        <v>13.6986301369862</v>
      </c>
      <c r="Q3455">
        <v>6.1405064432894001E-2</v>
      </c>
    </row>
    <row r="3456" spans="1:17" hidden="1" x14ac:dyDescent="0.3">
      <c r="A3456" t="s">
        <v>7136</v>
      </c>
      <c r="B3456" t="s">
        <v>7137</v>
      </c>
      <c r="C3456" t="str">
        <f>IFERROR(VLOOKUP(Table1[[#This Row],[Ticker]],[1]!Table2[[Symbol]:[Industry]],2,FALSE),"-")</f>
        <v>-</v>
      </c>
      <c r="D3456" t="s">
        <v>535</v>
      </c>
      <c r="E3456">
        <v>51.496716499999998</v>
      </c>
      <c r="F3456">
        <v>171.65</v>
      </c>
      <c r="G3456">
        <v>103.185889519374</v>
      </c>
      <c r="H3456">
        <v>-25.908467122177299</v>
      </c>
      <c r="I3456">
        <v>1.2066785420227699</v>
      </c>
      <c r="J3456">
        <v>-5.98719973239821</v>
      </c>
      <c r="K3456">
        <v>188.083441267756</v>
      </c>
      <c r="L3456">
        <v>155.07759938265301</v>
      </c>
      <c r="M3456">
        <v>35.207062932334502</v>
      </c>
      <c r="N3456">
        <v>0.32290145021510902</v>
      </c>
      <c r="O3456">
        <v>55.170404893678999</v>
      </c>
      <c r="P3456">
        <v>152.42647058823499</v>
      </c>
      <c r="Q3456">
        <v>8.6551441473783006E-2</v>
      </c>
    </row>
    <row r="3457" spans="1:17" hidden="1" x14ac:dyDescent="0.3">
      <c r="A3457" t="s">
        <v>7138</v>
      </c>
      <c r="B3457" t="s">
        <v>7139</v>
      </c>
      <c r="C3457" t="str">
        <f>IFERROR(VLOOKUP(Table1[[#This Row],[Ticker]],[1]!Table2[[Symbol]:[Industry]],2,FALSE),"-")</f>
        <v>-</v>
      </c>
      <c r="D3457" t="s">
        <v>257</v>
      </c>
      <c r="E3457">
        <v>51.401600000000002</v>
      </c>
      <c r="F3457">
        <v>803.15</v>
      </c>
      <c r="G3457">
        <v>-35.843714844959003</v>
      </c>
      <c r="H3457">
        <v>18.859867756199399</v>
      </c>
      <c r="I3457">
        <v>4.0658166326046397</v>
      </c>
      <c r="J3457">
        <v>24.511704836806</v>
      </c>
      <c r="K3457">
        <v>732.78060988372795</v>
      </c>
      <c r="L3457">
        <v>751.54820401809195</v>
      </c>
      <c r="M3457">
        <v>58.957438170094299</v>
      </c>
      <c r="N3457">
        <v>4.24336834609222</v>
      </c>
      <c r="O3457">
        <v>26.999937745128499</v>
      </c>
      <c r="P3457">
        <v>33.858333333333299</v>
      </c>
      <c r="Q3457">
        <v>0.12276009198653499</v>
      </c>
    </row>
    <row r="3458" spans="1:17" hidden="1" x14ac:dyDescent="0.3">
      <c r="A3458" t="s">
        <v>7140</v>
      </c>
      <c r="B3458" t="s">
        <v>7141</v>
      </c>
      <c r="C3458" t="str">
        <f>IFERROR(VLOOKUP(Table1[[#This Row],[Ticker]],[1]!Table2[[Symbol]:[Industry]],2,FALSE),"-")</f>
        <v>-</v>
      </c>
      <c r="D3458" t="s">
        <v>2943</v>
      </c>
      <c r="E3458">
        <v>51.226573332000001</v>
      </c>
      <c r="F3458">
        <v>37.07</v>
      </c>
      <c r="G3458">
        <v>-64.801826489958003</v>
      </c>
      <c r="H3458">
        <v>-14.0196286466782</v>
      </c>
      <c r="I3458">
        <v>-55.092641153378302</v>
      </c>
      <c r="J3458">
        <v>-9.5780717910572992</v>
      </c>
      <c r="K3458">
        <v>42.845181060666299</v>
      </c>
      <c r="L3458">
        <v>50.135128257239202</v>
      </c>
      <c r="M3458">
        <v>22.3747001947043</v>
      </c>
      <c r="N3458">
        <v>0.62526908428547701</v>
      </c>
      <c r="O3458">
        <v>122.390072835176</v>
      </c>
      <c r="P3458">
        <v>2.94362677034156</v>
      </c>
      <c r="Q3458">
        <v>6.6336660873222E-2</v>
      </c>
    </row>
    <row r="3459" spans="1:17" hidden="1" x14ac:dyDescent="0.3">
      <c r="A3459" t="s">
        <v>7142</v>
      </c>
      <c r="B3459" t="s">
        <v>7143</v>
      </c>
      <c r="C3459" t="str">
        <f>IFERROR(VLOOKUP(Table1[[#This Row],[Ticker]],[1]!Table2[[Symbol]:[Industry]],2,FALSE),"-")</f>
        <v>-</v>
      </c>
      <c r="D3459" t="s">
        <v>46</v>
      </c>
      <c r="E3459">
        <v>51.225020000000001</v>
      </c>
      <c r="F3459">
        <v>284.89999999999998</v>
      </c>
      <c r="G3459">
        <v>239.88604329464999</v>
      </c>
      <c r="H3459">
        <v>6.9653440309173398</v>
      </c>
      <c r="I3459">
        <v>203.59529029977301</v>
      </c>
      <c r="J3459">
        <v>-6.0624397916880204</v>
      </c>
      <c r="K3459">
        <v>244.74200731442301</v>
      </c>
      <c r="L3459">
        <v>152.215893036599</v>
      </c>
      <c r="M3459">
        <v>24.419020620894901</v>
      </c>
      <c r="N3459">
        <v>0.39365079365079297</v>
      </c>
      <c r="O3459">
        <v>22.604422604422599</v>
      </c>
      <c r="P3459">
        <v>288.41172460804302</v>
      </c>
    </row>
    <row r="3460" spans="1:17" hidden="1" x14ac:dyDescent="0.3">
      <c r="A3460" t="s">
        <v>7144</v>
      </c>
      <c r="B3460" t="s">
        <v>7145</v>
      </c>
      <c r="C3460" t="str">
        <f>IFERROR(VLOOKUP(Table1[[#This Row],[Ticker]],[1]!Table2[[Symbol]:[Industry]],2,FALSE),"-")</f>
        <v>-</v>
      </c>
      <c r="D3460" t="s">
        <v>627</v>
      </c>
      <c r="E3460">
        <v>51.218141959999997</v>
      </c>
      <c r="F3460">
        <v>307.7</v>
      </c>
      <c r="G3460">
        <v>3.7166976986518598</v>
      </c>
      <c r="H3460">
        <v>-6.3003388194230201</v>
      </c>
      <c r="I3460">
        <v>-17.844345626725101</v>
      </c>
      <c r="J3460">
        <v>-3.3520757882696901</v>
      </c>
      <c r="K3460">
        <v>307.01870654104698</v>
      </c>
      <c r="L3460">
        <v>287.658052369156</v>
      </c>
      <c r="M3460">
        <v>54.520177847694598</v>
      </c>
      <c r="N3460">
        <v>0.70321413056786897</v>
      </c>
      <c r="O3460">
        <v>33.571660708482298</v>
      </c>
      <c r="P3460">
        <v>45.967741935483801</v>
      </c>
      <c r="Q3460">
        <v>-2.1794128887826999E-2</v>
      </c>
    </row>
    <row r="3461" spans="1:17" hidden="1" x14ac:dyDescent="0.3">
      <c r="A3461" t="s">
        <v>7146</v>
      </c>
      <c r="B3461" t="s">
        <v>7147</v>
      </c>
      <c r="C3461" t="str">
        <f>IFERROR(VLOOKUP(Table1[[#This Row],[Ticker]],[1]!Table2[[Symbol]:[Industry]],2,FALSE),"-")</f>
        <v>-</v>
      </c>
      <c r="D3461" t="s">
        <v>101</v>
      </c>
      <c r="E3461">
        <v>51.186124</v>
      </c>
      <c r="F3461">
        <v>39.380000000000003</v>
      </c>
      <c r="G3461">
        <v>516.56791494717004</v>
      </c>
      <c r="H3461">
        <v>-28.677319445187202</v>
      </c>
      <c r="I3461">
        <v>144.76224783322201</v>
      </c>
      <c r="J3461">
        <v>-4.8431101949561501</v>
      </c>
      <c r="K3461">
        <v>35.608896656874698</v>
      </c>
      <c r="L3461">
        <v>22.0076152681909</v>
      </c>
      <c r="M3461">
        <v>47.325074731804797</v>
      </c>
      <c r="N3461">
        <v>0.70207852193995302</v>
      </c>
      <c r="O3461">
        <v>43.042153377348797</v>
      </c>
      <c r="P3461">
        <v>607.001795332136</v>
      </c>
      <c r="Q3461">
        <v>8.3944844952646994E-2</v>
      </c>
    </row>
    <row r="3462" spans="1:17" hidden="1" x14ac:dyDescent="0.3">
      <c r="A3462" t="s">
        <v>7148</v>
      </c>
      <c r="B3462" t="s">
        <v>7149</v>
      </c>
      <c r="C3462" t="str">
        <f>IFERROR(VLOOKUP(Table1[[#This Row],[Ticker]],[1]!Table2[[Symbol]:[Industry]],2,FALSE),"-")</f>
        <v>-</v>
      </c>
      <c r="D3462" t="s">
        <v>124</v>
      </c>
      <c r="E3462">
        <v>51.136000000000003</v>
      </c>
      <c r="F3462">
        <v>47</v>
      </c>
      <c r="G3462">
        <v>29.743677578314198</v>
      </c>
      <c r="H3462">
        <v>-4.7377137530612599</v>
      </c>
      <c r="I3462">
        <v>4.5397347442176397</v>
      </c>
      <c r="J3462">
        <v>-2.4913003338197499</v>
      </c>
      <c r="K3462">
        <v>45.568901968479203</v>
      </c>
      <c r="L3462">
        <v>41.698552738274202</v>
      </c>
      <c r="M3462">
        <v>59.014484695859402</v>
      </c>
      <c r="N3462">
        <v>0.26683472063160901</v>
      </c>
      <c r="O3462">
        <v>25.531914893617</v>
      </c>
      <c r="P3462">
        <v>80.769230769230703</v>
      </c>
      <c r="Q3462">
        <v>8.1955754985613E-2</v>
      </c>
    </row>
    <row r="3463" spans="1:17" hidden="1" x14ac:dyDescent="0.3">
      <c r="A3463" t="s">
        <v>7150</v>
      </c>
      <c r="B3463" t="s">
        <v>7151</v>
      </c>
      <c r="C3463" t="str">
        <f>IFERROR(VLOOKUP(Table1[[#This Row],[Ticker]],[1]!Table2[[Symbol]:[Industry]],2,FALSE),"-")</f>
        <v>-</v>
      </c>
      <c r="D3463" t="s">
        <v>627</v>
      </c>
      <c r="E3463">
        <v>51.089388167999999</v>
      </c>
      <c r="F3463">
        <v>47.32</v>
      </c>
      <c r="G3463">
        <v>-13.3128885444959</v>
      </c>
      <c r="H3463">
        <v>-3.7972917350350102</v>
      </c>
      <c r="I3463">
        <v>-33.149167262866101</v>
      </c>
      <c r="J3463">
        <v>-4.9025906564003998</v>
      </c>
      <c r="K3463">
        <v>49.436369580462703</v>
      </c>
      <c r="L3463">
        <v>50.218131732177604</v>
      </c>
      <c r="M3463">
        <v>34.767128131849802</v>
      </c>
      <c r="N3463">
        <v>1.2555764863876999</v>
      </c>
      <c r="O3463">
        <v>49.366018596787796</v>
      </c>
      <c r="P3463">
        <v>27.033557046979801</v>
      </c>
      <c r="Q3463">
        <v>0.13488459656964699</v>
      </c>
    </row>
    <row r="3464" spans="1:17" hidden="1" x14ac:dyDescent="0.3">
      <c r="A3464" t="s">
        <v>7152</v>
      </c>
      <c r="B3464" t="s">
        <v>7153</v>
      </c>
      <c r="C3464" t="str">
        <f>IFERROR(VLOOKUP(Table1[[#This Row],[Ticker]],[1]!Table2[[Symbol]:[Industry]],2,FALSE),"-")</f>
        <v>-</v>
      </c>
      <c r="D3464" t="s">
        <v>1518</v>
      </c>
      <c r="E3464">
        <v>50.967194999999997</v>
      </c>
      <c r="F3464">
        <v>111.55</v>
      </c>
      <c r="G3464">
        <v>-18.515910997000301</v>
      </c>
      <c r="H3464">
        <v>2.71860664743935</v>
      </c>
      <c r="I3464">
        <v>10.6408427774586</v>
      </c>
      <c r="J3464">
        <v>-1.07194549511008</v>
      </c>
      <c r="K3464">
        <v>103.529595531442</v>
      </c>
      <c r="L3464">
        <v>97.576705174081098</v>
      </c>
      <c r="M3464">
        <v>99.999996782331607</v>
      </c>
      <c r="N3464">
        <v>0.72244897959183596</v>
      </c>
      <c r="O3464">
        <v>0</v>
      </c>
      <c r="P3464">
        <v>23.601108033241001</v>
      </c>
    </row>
    <row r="3465" spans="1:17" hidden="1" x14ac:dyDescent="0.3">
      <c r="A3465" t="s">
        <v>7154</v>
      </c>
      <c r="B3465" t="s">
        <v>7155</v>
      </c>
      <c r="C3465" t="str">
        <f>IFERROR(VLOOKUP(Table1[[#This Row],[Ticker]],[1]!Table2[[Symbol]:[Industry]],2,FALSE),"-")</f>
        <v>-</v>
      </c>
      <c r="D3465" t="s">
        <v>1489</v>
      </c>
      <c r="E3465">
        <v>50.953164999999998</v>
      </c>
      <c r="F3465">
        <v>56.95</v>
      </c>
      <c r="G3465">
        <v>-13.1254592516204</v>
      </c>
      <c r="H3465">
        <v>17.484469713977401</v>
      </c>
      <c r="I3465">
        <v>0.59905677811595603</v>
      </c>
      <c r="J3465">
        <v>0.263237442292373</v>
      </c>
      <c r="K3465">
        <v>51.385455204975003</v>
      </c>
      <c r="L3465">
        <v>49.115642854813998</v>
      </c>
      <c r="M3465">
        <v>54.016685815879001</v>
      </c>
      <c r="N3465">
        <v>2.4949165989927198</v>
      </c>
      <c r="O3465">
        <v>61.106233538191297</v>
      </c>
      <c r="P3465">
        <v>53.918918918918898</v>
      </c>
      <c r="Q3465">
        <v>-5.3386519312649998E-3</v>
      </c>
    </row>
    <row r="3466" spans="1:17" hidden="1" x14ac:dyDescent="0.3">
      <c r="A3466" t="s">
        <v>7156</v>
      </c>
      <c r="B3466" t="s">
        <v>7157</v>
      </c>
      <c r="C3466" t="str">
        <f>IFERROR(VLOOKUP(Table1[[#This Row],[Ticker]],[1]!Table2[[Symbol]:[Industry]],2,FALSE),"-")</f>
        <v>-</v>
      </c>
      <c r="D3466" t="s">
        <v>1537</v>
      </c>
      <c r="E3466">
        <v>50.924999999999997</v>
      </c>
      <c r="F3466">
        <v>20.37</v>
      </c>
      <c r="G3466">
        <v>-23.024397597105398</v>
      </c>
      <c r="H3466">
        <v>-1.77580148618445</v>
      </c>
      <c r="I3466">
        <v>-25.722577889615302</v>
      </c>
      <c r="J3466">
        <v>-4.16718359034817</v>
      </c>
      <c r="K3466">
        <v>20.512356275832001</v>
      </c>
      <c r="L3466">
        <v>20.7898246226978</v>
      </c>
      <c r="M3466">
        <v>47.3934242122602</v>
      </c>
      <c r="N3466">
        <v>1.8123957409673299</v>
      </c>
      <c r="O3466">
        <v>36.475208640157099</v>
      </c>
      <c r="P3466">
        <v>18.7062937062937</v>
      </c>
      <c r="Q3466">
        <v>2.7223660348088999E-2</v>
      </c>
    </row>
    <row r="3467" spans="1:17" hidden="1" x14ac:dyDescent="0.3">
      <c r="A3467" t="s">
        <v>7158</v>
      </c>
      <c r="B3467" t="s">
        <v>7159</v>
      </c>
      <c r="C3467" t="str">
        <f>IFERROR(VLOOKUP(Table1[[#This Row],[Ticker]],[1]!Table2[[Symbol]:[Industry]],2,FALSE),"-")</f>
        <v>-</v>
      </c>
      <c r="D3467" t="s">
        <v>627</v>
      </c>
      <c r="E3467">
        <v>50.837718299999999</v>
      </c>
      <c r="F3467">
        <v>14.6</v>
      </c>
      <c r="G3467">
        <v>-59.019682286538</v>
      </c>
      <c r="H3467">
        <v>16.693219650535301</v>
      </c>
      <c r="I3467">
        <v>-48.7844410799581</v>
      </c>
      <c r="J3467">
        <v>1.3947211715565699</v>
      </c>
      <c r="K3467">
        <v>15.0664635471182</v>
      </c>
      <c r="L3467">
        <v>19.501282145710402</v>
      </c>
      <c r="M3467">
        <v>58.237530197231301</v>
      </c>
      <c r="N3467">
        <v>1.2383102389386</v>
      </c>
      <c r="O3467">
        <v>124.657534246575</v>
      </c>
      <c r="P3467">
        <v>32.606721162579397</v>
      </c>
      <c r="Q3467">
        <v>9.404839701661E-3</v>
      </c>
    </row>
    <row r="3468" spans="1:17" hidden="1" x14ac:dyDescent="0.3">
      <c r="A3468" t="s">
        <v>7160</v>
      </c>
      <c r="B3468" t="s">
        <v>7161</v>
      </c>
      <c r="C3468" t="str">
        <f>IFERROR(VLOOKUP(Table1[[#This Row],[Ticker]],[1]!Table2[[Symbol]:[Industry]],2,FALSE),"-")</f>
        <v>-</v>
      </c>
      <c r="D3468" t="s">
        <v>522</v>
      </c>
      <c r="E3468">
        <v>50.819271795999903</v>
      </c>
      <c r="F3468">
        <v>5.71</v>
      </c>
      <c r="G3468">
        <v>-20.805491022679199</v>
      </c>
      <c r="H3468">
        <v>-22.996411957580001</v>
      </c>
      <c r="I3468">
        <v>-10.073369779963301</v>
      </c>
      <c r="J3468">
        <v>-8.0229723513502105</v>
      </c>
      <c r="K3468">
        <v>6.6349574364406703</v>
      </c>
      <c r="L3468">
        <v>7.1809212218947902</v>
      </c>
      <c r="M3468">
        <v>16.560103186895599</v>
      </c>
      <c r="N3468">
        <v>0.30579093515978101</v>
      </c>
      <c r="O3468">
        <v>56.042031523642699</v>
      </c>
      <c r="P3468">
        <v>38.723904012340199</v>
      </c>
      <c r="Q3468">
        <v>1.3406228233901999E-2</v>
      </c>
    </row>
    <row r="3469" spans="1:17" hidden="1" x14ac:dyDescent="0.3">
      <c r="A3469" t="s">
        <v>7162</v>
      </c>
      <c r="B3469" t="s">
        <v>7163</v>
      </c>
      <c r="C3469" t="str">
        <f>IFERROR(VLOOKUP(Table1[[#This Row],[Ticker]],[1]!Table2[[Symbol]:[Industry]],2,FALSE),"-")</f>
        <v>-</v>
      </c>
      <c r="D3469" t="s">
        <v>281</v>
      </c>
      <c r="E3469">
        <v>50.783999999999999</v>
      </c>
      <c r="F3469">
        <v>25</v>
      </c>
      <c r="G3469">
        <v>-57.179613620906999</v>
      </c>
      <c r="H3469">
        <v>-1.8584444361519601</v>
      </c>
      <c r="I3469">
        <v>-25.455890037021401</v>
      </c>
      <c r="J3469">
        <v>2.8429481219112001</v>
      </c>
      <c r="K3469">
        <v>24.234117736163299</v>
      </c>
      <c r="L3469">
        <v>27.312584802177199</v>
      </c>
      <c r="M3469">
        <v>64.577437687333102</v>
      </c>
      <c r="N3469">
        <v>0.568382958211055</v>
      </c>
      <c r="O3469">
        <v>41.919999999999902</v>
      </c>
      <c r="P3469">
        <v>18.2033096926714</v>
      </c>
      <c r="Q3469">
        <v>-8.4226387805982003E-2</v>
      </c>
    </row>
    <row r="3470" spans="1:17" hidden="1" x14ac:dyDescent="0.3">
      <c r="A3470" t="s">
        <v>7164</v>
      </c>
      <c r="B3470" t="s">
        <v>7165</v>
      </c>
      <c r="C3470" t="str">
        <f>IFERROR(VLOOKUP(Table1[[#This Row],[Ticker]],[1]!Table2[[Symbol]:[Industry]],2,FALSE),"-")</f>
        <v>-</v>
      </c>
      <c r="D3470" t="s">
        <v>627</v>
      </c>
      <c r="E3470">
        <v>50.737499999999997</v>
      </c>
      <c r="F3470">
        <v>338.25</v>
      </c>
      <c r="G3470">
        <v>144.934089002999</v>
      </c>
      <c r="H3470">
        <v>17.821946444896799</v>
      </c>
      <c r="I3470">
        <v>5.3089655134484097</v>
      </c>
      <c r="J3470">
        <v>2.2204300562446799</v>
      </c>
      <c r="K3470">
        <v>282.38457168565299</v>
      </c>
      <c r="L3470">
        <v>247.02074092199999</v>
      </c>
      <c r="M3470">
        <v>60.283274695805403</v>
      </c>
      <c r="N3470">
        <v>1.0042271168044801</v>
      </c>
      <c r="O3470">
        <v>13.821138211382101</v>
      </c>
      <c r="P3470">
        <v>180.58896723351299</v>
      </c>
      <c r="Q3470">
        <v>0.11437808406575101</v>
      </c>
    </row>
    <row r="3471" spans="1:17" hidden="1" x14ac:dyDescent="0.3">
      <c r="A3471" t="s">
        <v>7166</v>
      </c>
      <c r="B3471" t="s">
        <v>7167</v>
      </c>
      <c r="C3471" t="str">
        <f>IFERROR(VLOOKUP(Table1[[#This Row],[Ticker]],[1]!Table2[[Symbol]:[Industry]],2,FALSE),"-")</f>
        <v>-</v>
      </c>
      <c r="D3471" t="s">
        <v>474</v>
      </c>
      <c r="E3471">
        <v>50.6828</v>
      </c>
      <c r="F3471">
        <v>115</v>
      </c>
      <c r="G3471">
        <v>4.0448761750113498</v>
      </c>
      <c r="H3471">
        <v>-1.39243566422215</v>
      </c>
      <c r="I3471">
        <v>-27.775080070597099</v>
      </c>
      <c r="K3471">
        <v>103.73144989199101</v>
      </c>
      <c r="L3471">
        <v>67.939947030370703</v>
      </c>
      <c r="M3471">
        <v>35.259131148800201</v>
      </c>
      <c r="N3471">
        <v>1.5</v>
      </c>
      <c r="O3471">
        <v>20.5217391304347</v>
      </c>
      <c r="P3471">
        <v>48.005148005147902</v>
      </c>
    </row>
    <row r="3472" spans="1:17" hidden="1" x14ac:dyDescent="0.3">
      <c r="A3472" t="s">
        <v>7168</v>
      </c>
      <c r="B3472" t="s">
        <v>7169</v>
      </c>
      <c r="C3472" t="str">
        <f>IFERROR(VLOOKUP(Table1[[#This Row],[Ticker]],[1]!Table2[[Symbol]:[Industry]],2,FALSE),"-")</f>
        <v>-</v>
      </c>
      <c r="D3472" t="s">
        <v>1147</v>
      </c>
      <c r="E3472">
        <v>50.675350399999999</v>
      </c>
      <c r="F3472">
        <v>17.559999999999999</v>
      </c>
      <c r="G3472">
        <v>-66.900443371101005</v>
      </c>
      <c r="H3472">
        <v>20.6425769207735</v>
      </c>
      <c r="I3472">
        <v>10.3543414857906</v>
      </c>
      <c r="J3472">
        <v>7.0938836506185501</v>
      </c>
      <c r="K3472">
        <v>14.4827633788244</v>
      </c>
      <c r="L3472">
        <v>16.903176344394399</v>
      </c>
      <c r="M3472">
        <v>96.666028732968201</v>
      </c>
      <c r="N3472">
        <v>0.88562793239533</v>
      </c>
      <c r="O3472">
        <v>158.82687927107</v>
      </c>
      <c r="P3472">
        <v>75.951903807615196</v>
      </c>
      <c r="Q3472">
        <v>0.25847721417359298</v>
      </c>
    </row>
    <row r="3473" spans="1:17" hidden="1" x14ac:dyDescent="0.3">
      <c r="A3473" t="s">
        <v>7170</v>
      </c>
      <c r="B3473" t="s">
        <v>7171</v>
      </c>
      <c r="C3473" t="str">
        <f>IFERROR(VLOOKUP(Table1[[#This Row],[Ticker]],[1]!Table2[[Symbol]:[Industry]],2,FALSE),"-")</f>
        <v>-</v>
      </c>
      <c r="D3473" t="s">
        <v>1665</v>
      </c>
      <c r="E3473">
        <v>50.644109999999998</v>
      </c>
      <c r="F3473">
        <v>27.39</v>
      </c>
      <c r="G3473">
        <v>-16.508697066652001</v>
      </c>
      <c r="H3473">
        <v>6.0997230232627597</v>
      </c>
      <c r="I3473">
        <v>-24.376824117360599</v>
      </c>
      <c r="J3473">
        <v>10.0481189690317</v>
      </c>
      <c r="K3473">
        <v>25.3749223949821</v>
      </c>
      <c r="L3473">
        <v>26.800448579493501</v>
      </c>
      <c r="M3473">
        <v>59.745544876163898</v>
      </c>
      <c r="N3473">
        <v>2.9353204867049301</v>
      </c>
      <c r="O3473">
        <v>49.689667761956898</v>
      </c>
      <c r="P3473">
        <v>21.194690265486699</v>
      </c>
      <c r="Q3473">
        <v>-6.2622663186980001E-3</v>
      </c>
    </row>
    <row r="3474" spans="1:17" hidden="1" x14ac:dyDescent="0.3">
      <c r="A3474" t="s">
        <v>7172</v>
      </c>
      <c r="B3474" t="s">
        <v>7173</v>
      </c>
      <c r="C3474" t="str">
        <f>IFERROR(VLOOKUP(Table1[[#This Row],[Ticker]],[1]!Table2[[Symbol]:[Industry]],2,FALSE),"-")</f>
        <v>-</v>
      </c>
      <c r="D3474" t="s">
        <v>410</v>
      </c>
      <c r="E3474">
        <v>50.632399999999997</v>
      </c>
      <c r="F3474">
        <v>27.82</v>
      </c>
      <c r="G3474">
        <v>25.093040480969499</v>
      </c>
      <c r="H3474">
        <v>6.38274501335232</v>
      </c>
      <c r="I3474">
        <v>-27.465489595057001</v>
      </c>
      <c r="J3474">
        <v>-10.603344921313401</v>
      </c>
      <c r="K3474">
        <v>28.198655875554401</v>
      </c>
      <c r="L3474">
        <v>25.671393497914298</v>
      </c>
      <c r="M3474">
        <v>39.625364747621603</v>
      </c>
      <c r="N3474">
        <v>1.2766483523771801</v>
      </c>
      <c r="O3474">
        <v>40.150970524802297</v>
      </c>
      <c r="P3474">
        <v>82.306684141546498</v>
      </c>
      <c r="Q3474">
        <v>0.10159904029674301</v>
      </c>
    </row>
    <row r="3475" spans="1:17" hidden="1" x14ac:dyDescent="0.3">
      <c r="A3475" t="s">
        <v>7174</v>
      </c>
      <c r="B3475" t="s">
        <v>7175</v>
      </c>
      <c r="C3475" t="str">
        <f>IFERROR(VLOOKUP(Table1[[#This Row],[Ticker]],[1]!Table2[[Symbol]:[Industry]],2,FALSE),"-")</f>
        <v>-</v>
      </c>
      <c r="D3475" t="s">
        <v>77</v>
      </c>
      <c r="E3475">
        <v>50.425983789999997</v>
      </c>
      <c r="F3475">
        <v>17.149999999999999</v>
      </c>
      <c r="G3475">
        <v>104.865595852314</v>
      </c>
      <c r="H3475">
        <v>38.592440318838896</v>
      </c>
      <c r="I3475">
        <v>37.478331235445602</v>
      </c>
      <c r="J3475">
        <v>1.6953501023741899</v>
      </c>
      <c r="K3475">
        <v>12.398551118112801</v>
      </c>
      <c r="L3475">
        <v>10.315690385131701</v>
      </c>
      <c r="M3475">
        <v>68.451673981796702</v>
      </c>
      <c r="N3475">
        <v>3.4645258835883501</v>
      </c>
      <c r="O3475">
        <v>11.0204081632653</v>
      </c>
      <c r="P3475">
        <v>178.86178861788599</v>
      </c>
      <c r="Q3475">
        <v>6.2570081649194004E-2</v>
      </c>
    </row>
    <row r="3476" spans="1:17" hidden="1" x14ac:dyDescent="0.3">
      <c r="A3476" t="s">
        <v>7176</v>
      </c>
      <c r="B3476" t="s">
        <v>7177</v>
      </c>
      <c r="C3476" t="str">
        <f>IFERROR(VLOOKUP(Table1[[#This Row],[Ticker]],[1]!Table2[[Symbol]:[Industry]],2,FALSE),"-")</f>
        <v>-</v>
      </c>
      <c r="D3476" t="s">
        <v>573</v>
      </c>
      <c r="E3476">
        <v>50.4</v>
      </c>
      <c r="F3476">
        <v>168</v>
      </c>
      <c r="G3476">
        <v>126.814822947953</v>
      </c>
      <c r="H3476">
        <v>2.9243227011192099</v>
      </c>
      <c r="I3476">
        <v>17.779034355112501</v>
      </c>
      <c r="J3476">
        <v>-3.8961179822039198</v>
      </c>
      <c r="K3476">
        <v>151.51612189784399</v>
      </c>
      <c r="L3476">
        <v>121.282947912263</v>
      </c>
      <c r="M3476">
        <v>62.322816968318698</v>
      </c>
      <c r="N3476">
        <v>0.72658463091667602</v>
      </c>
      <c r="O3476">
        <v>5.5357142857142803</v>
      </c>
      <c r="P3476">
        <v>179.99999999999901</v>
      </c>
      <c r="Q3476">
        <v>9.9380693154360003E-2</v>
      </c>
    </row>
    <row r="3477" spans="1:17" hidden="1" x14ac:dyDescent="0.3">
      <c r="A3477" t="s">
        <v>7178</v>
      </c>
      <c r="B3477" t="s">
        <v>7179</v>
      </c>
      <c r="C3477" t="str">
        <f>IFERROR(VLOOKUP(Table1[[#This Row],[Ticker]],[1]!Table2[[Symbol]:[Industry]],2,FALSE),"-")</f>
        <v>-</v>
      </c>
      <c r="E3477">
        <v>50.392800000000001</v>
      </c>
      <c r="F3477">
        <v>69.989999999999995</v>
      </c>
      <c r="G3477">
        <v>-52.797198256881003</v>
      </c>
      <c r="H3477">
        <v>-3.2456585017091601</v>
      </c>
      <c r="I3477">
        <v>-22.848252895797799</v>
      </c>
      <c r="J3477">
        <v>0.23495612016157799</v>
      </c>
      <c r="K3477">
        <v>70.231806919049703</v>
      </c>
      <c r="L3477">
        <v>76.239344834638601</v>
      </c>
      <c r="M3477">
        <v>51.278486127046797</v>
      </c>
      <c r="N3477">
        <v>1.8944728288824699</v>
      </c>
      <c r="O3477">
        <v>39.019859979997101</v>
      </c>
      <c r="P3477">
        <v>14.7377049180327</v>
      </c>
      <c r="Q3477">
        <v>3.1512824936850002E-2</v>
      </c>
    </row>
    <row r="3478" spans="1:17" hidden="1" x14ac:dyDescent="0.3">
      <c r="A3478" t="s">
        <v>7180</v>
      </c>
      <c r="B3478" t="s">
        <v>7181</v>
      </c>
      <c r="C3478" t="str">
        <f>IFERROR(VLOOKUP(Table1[[#This Row],[Ticker]],[1]!Table2[[Symbol]:[Industry]],2,FALSE),"-")</f>
        <v>-</v>
      </c>
      <c r="D3478" t="s">
        <v>474</v>
      </c>
      <c r="E3478">
        <v>50.318147799999998</v>
      </c>
      <c r="F3478">
        <v>19.100000000000001</v>
      </c>
      <c r="G3478">
        <v>16.8571659260766</v>
      </c>
      <c r="H3478">
        <v>0.57656730296593095</v>
      </c>
      <c r="I3478">
        <v>-26.142083437600501</v>
      </c>
      <c r="J3478">
        <v>-3.8655305959895401</v>
      </c>
      <c r="K3478">
        <v>18.061933224906898</v>
      </c>
      <c r="L3478">
        <v>18.0960072981016</v>
      </c>
      <c r="M3478">
        <v>64.569982085241193</v>
      </c>
      <c r="N3478">
        <v>1.81467778294277</v>
      </c>
      <c r="O3478">
        <v>43.193717277486897</v>
      </c>
      <c r="P3478">
        <v>49.21875</v>
      </c>
      <c r="Q3478">
        <v>-0.104330560455761</v>
      </c>
    </row>
    <row r="3479" spans="1:17" hidden="1" x14ac:dyDescent="0.3">
      <c r="A3479" t="s">
        <v>7182</v>
      </c>
      <c r="B3479" t="s">
        <v>7183</v>
      </c>
      <c r="C3479" t="str">
        <f>IFERROR(VLOOKUP(Table1[[#This Row],[Ticker]],[1]!Table2[[Symbol]:[Industry]],2,FALSE),"-")</f>
        <v>-</v>
      </c>
      <c r="D3479" t="s">
        <v>959</v>
      </c>
      <c r="E3479">
        <v>50.28078</v>
      </c>
      <c r="F3479">
        <v>9.57</v>
      </c>
      <c r="G3479">
        <v>84.990268778280495</v>
      </c>
      <c r="H3479">
        <v>-1.42752338352039</v>
      </c>
      <c r="I3479">
        <v>52.039734744217597</v>
      </c>
      <c r="J3479">
        <v>6.8109373877727899</v>
      </c>
      <c r="K3479">
        <v>8.7221751890378307</v>
      </c>
      <c r="L3479">
        <v>6.7434018188270803</v>
      </c>
      <c r="M3479">
        <v>58.121179687720698</v>
      </c>
      <c r="N3479">
        <v>0.71295019271095095</v>
      </c>
      <c r="O3479">
        <v>23.5109717868338</v>
      </c>
      <c r="P3479">
        <v>139.25</v>
      </c>
      <c r="Q3479">
        <v>1.5525642376726E-2</v>
      </c>
    </row>
    <row r="3480" spans="1:17" hidden="1" x14ac:dyDescent="0.3">
      <c r="A3480" t="s">
        <v>7184</v>
      </c>
      <c r="B3480" t="s">
        <v>7185</v>
      </c>
      <c r="C3480" t="str">
        <f>IFERROR(VLOOKUP(Table1[[#This Row],[Ticker]],[1]!Table2[[Symbol]:[Industry]],2,FALSE),"-")</f>
        <v>-</v>
      </c>
      <c r="D3480" t="s">
        <v>2643</v>
      </c>
      <c r="E3480">
        <v>50.075000000000003</v>
      </c>
      <c r="F3480">
        <v>40.06</v>
      </c>
      <c r="G3480">
        <v>8.69404743736062</v>
      </c>
      <c r="H3480">
        <v>-5.77716160336377</v>
      </c>
      <c r="I3480">
        <v>-20.570966362793399</v>
      </c>
      <c r="J3480">
        <v>2.7264844871639098</v>
      </c>
      <c r="K3480">
        <v>41.667285831469201</v>
      </c>
      <c r="L3480">
        <v>42.441773490830499</v>
      </c>
      <c r="M3480">
        <v>51.795820068700003</v>
      </c>
      <c r="N3480">
        <v>0.69102195792083299</v>
      </c>
      <c r="O3480">
        <v>68.871692461308001</v>
      </c>
      <c r="P3480">
        <v>45.619774627408198</v>
      </c>
      <c r="Q3480">
        <v>0.103526003897698</v>
      </c>
    </row>
    <row r="3481" spans="1:17" hidden="1" x14ac:dyDescent="0.3">
      <c r="A3481" t="s">
        <v>7186</v>
      </c>
      <c r="B3481" t="s">
        <v>7187</v>
      </c>
      <c r="C3481" t="str">
        <f>IFERROR(VLOOKUP(Table1[[#This Row],[Ticker]],[1]!Table2[[Symbol]:[Industry]],2,FALSE),"-")</f>
        <v>-</v>
      </c>
      <c r="D3481" t="s">
        <v>127</v>
      </c>
      <c r="E3481">
        <v>49.850359470000001</v>
      </c>
      <c r="F3481">
        <v>138.30000000000001</v>
      </c>
      <c r="G3481">
        <v>-33.689604376791202</v>
      </c>
      <c r="H3481">
        <v>-0.45540513434157098</v>
      </c>
      <c r="I3481">
        <v>-4.0626274605067501</v>
      </c>
      <c r="J3481">
        <v>-1.3207901449501001</v>
      </c>
      <c r="K3481">
        <v>130.57357805713801</v>
      </c>
      <c r="L3481">
        <v>127.974716253803</v>
      </c>
      <c r="M3481">
        <v>54.434258732247699</v>
      </c>
      <c r="N3481">
        <v>0.635504802626778</v>
      </c>
      <c r="O3481">
        <v>17.859725234996301</v>
      </c>
      <c r="P3481">
        <v>34.271844660194198</v>
      </c>
      <c r="Q3481">
        <v>9.3647774650204005E-2</v>
      </c>
    </row>
    <row r="3482" spans="1:17" hidden="1" x14ac:dyDescent="0.3">
      <c r="A3482" t="s">
        <v>7188</v>
      </c>
      <c r="B3482" t="s">
        <v>7189</v>
      </c>
      <c r="C3482" t="str">
        <f>IFERROR(VLOOKUP(Table1[[#This Row],[Ticker]],[1]!Table2[[Symbol]:[Industry]],2,FALSE),"-")</f>
        <v>-</v>
      </c>
      <c r="D3482" t="s">
        <v>950</v>
      </c>
      <c r="E3482">
        <v>49.802300000000002</v>
      </c>
      <c r="F3482">
        <v>87.25</v>
      </c>
      <c r="G3482">
        <v>25.459935705316902</v>
      </c>
      <c r="H3482">
        <v>-9.0397273772847804</v>
      </c>
      <c r="I3482">
        <v>28.2209645176804</v>
      </c>
      <c r="J3482">
        <v>-5.7895447612613102</v>
      </c>
      <c r="K3482">
        <v>72.493865225071602</v>
      </c>
      <c r="L3482">
        <v>65.729927161791295</v>
      </c>
      <c r="M3482">
        <v>73.267540750421304</v>
      </c>
      <c r="N3482">
        <v>0.78954378115038704</v>
      </c>
      <c r="O3482">
        <v>0.40114613180515202</v>
      </c>
      <c r="P3482">
        <v>63.0841121495327</v>
      </c>
      <c r="Q3482">
        <v>3.2557527120919999E-2</v>
      </c>
    </row>
    <row r="3483" spans="1:17" hidden="1" x14ac:dyDescent="0.3">
      <c r="A3483" t="s">
        <v>7190</v>
      </c>
      <c r="B3483" t="s">
        <v>7191</v>
      </c>
      <c r="C3483" t="str">
        <f>IFERROR(VLOOKUP(Table1[[#This Row],[Ticker]],[1]!Table2[[Symbol]:[Industry]],2,FALSE),"-")</f>
        <v>-</v>
      </c>
      <c r="D3483" t="s">
        <v>3126</v>
      </c>
      <c r="E3483">
        <v>49.768323551999998</v>
      </c>
      <c r="F3483">
        <v>7.44</v>
      </c>
      <c r="G3483">
        <v>23.3361508586698</v>
      </c>
      <c r="H3483">
        <v>3.7781913251922998</v>
      </c>
      <c r="I3483">
        <v>-4.3471265696509596</v>
      </c>
      <c r="J3483">
        <v>-6.3483274046578204</v>
      </c>
      <c r="K3483">
        <v>7.4994474455317199</v>
      </c>
      <c r="L3483">
        <v>6.9680639385378198</v>
      </c>
      <c r="M3483">
        <v>33.465882985780901</v>
      </c>
      <c r="N3483">
        <v>0.33147509565144401</v>
      </c>
      <c r="O3483">
        <v>47.311827956989198</v>
      </c>
      <c r="P3483">
        <v>55</v>
      </c>
      <c r="Q3483">
        <v>6.1688464575449999E-2</v>
      </c>
    </row>
    <row r="3484" spans="1:17" hidden="1" x14ac:dyDescent="0.3">
      <c r="A3484" t="s">
        <v>7192</v>
      </c>
      <c r="B3484" t="s">
        <v>7193</v>
      </c>
      <c r="C3484" t="str">
        <f>IFERROR(VLOOKUP(Table1[[#This Row],[Ticker]],[1]!Table2[[Symbol]:[Industry]],2,FALSE),"-")</f>
        <v>-</v>
      </c>
      <c r="D3484" t="s">
        <v>535</v>
      </c>
      <c r="E3484">
        <v>49.315551565</v>
      </c>
      <c r="F3484">
        <v>32.33</v>
      </c>
      <c r="G3484">
        <v>-6.4330238077077597</v>
      </c>
      <c r="H3484">
        <v>6.1240514059879301</v>
      </c>
      <c r="I3484">
        <v>-12.7122032402784</v>
      </c>
      <c r="J3484">
        <v>-0.98076008477573196</v>
      </c>
      <c r="K3484">
        <v>30.8587480952256</v>
      </c>
      <c r="L3484">
        <v>29.414642392359799</v>
      </c>
      <c r="M3484">
        <v>49.365288161233103</v>
      </c>
      <c r="N3484">
        <v>0.89241347965196804</v>
      </c>
      <c r="O3484">
        <v>13.7643055985153</v>
      </c>
      <c r="P3484">
        <v>44.653243847874698</v>
      </c>
      <c r="Q3484">
        <v>5.4154658563229E-2</v>
      </c>
    </row>
    <row r="3485" spans="1:17" hidden="1" x14ac:dyDescent="0.3">
      <c r="A3485" t="s">
        <v>7194</v>
      </c>
      <c r="B3485" t="s">
        <v>7195</v>
      </c>
      <c r="C3485" t="str">
        <f>IFERROR(VLOOKUP(Table1[[#This Row],[Ticker]],[1]!Table2[[Symbol]:[Industry]],2,FALSE),"-")</f>
        <v>-</v>
      </c>
      <c r="D3485" t="s">
        <v>4353</v>
      </c>
      <c r="E3485">
        <v>49.241614300000002</v>
      </c>
      <c r="F3485">
        <v>55.91</v>
      </c>
      <c r="G3485">
        <v>-27.478755033697499</v>
      </c>
      <c r="H3485">
        <v>-7.6750340520837002</v>
      </c>
      <c r="I3485">
        <v>-19.776931922448998</v>
      </c>
      <c r="J3485">
        <v>0.67586973585121002</v>
      </c>
      <c r="K3485">
        <v>59.3158809495227</v>
      </c>
      <c r="L3485">
        <v>58.163496087197302</v>
      </c>
      <c r="M3485">
        <v>35.714017570650903</v>
      </c>
      <c r="N3485">
        <v>1.04131998884833</v>
      </c>
      <c r="O3485">
        <v>43.891969236272502</v>
      </c>
      <c r="P3485">
        <v>31.8010372465817</v>
      </c>
      <c r="Q3485">
        <v>4.1076369325624001E-2</v>
      </c>
    </row>
    <row r="3486" spans="1:17" hidden="1" x14ac:dyDescent="0.3">
      <c r="A3486" t="s">
        <v>7196</v>
      </c>
      <c r="B3486" t="s">
        <v>7197</v>
      </c>
      <c r="C3486" t="str">
        <f>IFERROR(VLOOKUP(Table1[[#This Row],[Ticker]],[1]!Table2[[Symbol]:[Industry]],2,FALSE),"-")</f>
        <v>-</v>
      </c>
      <c r="D3486" t="s">
        <v>54</v>
      </c>
      <c r="E3486">
        <v>49.125</v>
      </c>
      <c r="F3486">
        <v>3.93</v>
      </c>
      <c r="G3486">
        <v>-51.6928951239844</v>
      </c>
      <c r="H3486">
        <v>-4.0196286466782798</v>
      </c>
      <c r="I3486">
        <v>-23.234237858522</v>
      </c>
      <c r="J3486">
        <v>-4.2739159384598198</v>
      </c>
      <c r="K3486">
        <v>4.0119847279286596</v>
      </c>
      <c r="L3486">
        <v>4.1272839747928902</v>
      </c>
      <c r="M3486">
        <v>40.259520631464802</v>
      </c>
      <c r="N3486">
        <v>1.0895686875577699</v>
      </c>
      <c r="O3486">
        <v>60.559796437659003</v>
      </c>
      <c r="P3486">
        <v>14.9122807017543</v>
      </c>
      <c r="Q3486">
        <v>0.10043375596498599</v>
      </c>
    </row>
    <row r="3487" spans="1:17" hidden="1" x14ac:dyDescent="0.3">
      <c r="A3487" t="s">
        <v>7198</v>
      </c>
      <c r="B3487" t="s">
        <v>7199</v>
      </c>
      <c r="C3487" t="str">
        <f>IFERROR(VLOOKUP(Table1[[#This Row],[Ticker]],[1]!Table2[[Symbol]:[Industry]],2,FALSE),"-")</f>
        <v>-</v>
      </c>
      <c r="D3487" t="s">
        <v>127</v>
      </c>
      <c r="E3487">
        <v>49.079735534999998</v>
      </c>
      <c r="F3487">
        <v>3.45</v>
      </c>
      <c r="K3487">
        <v>3.4677458506360201</v>
      </c>
      <c r="L3487">
        <v>4.1767796842679701</v>
      </c>
      <c r="M3487">
        <v>60.755946489344097</v>
      </c>
      <c r="N3487">
        <v>1</v>
      </c>
      <c r="Q3487">
        <v>-4.7233022382218999E-2</v>
      </c>
    </row>
    <row r="3488" spans="1:17" hidden="1" x14ac:dyDescent="0.3">
      <c r="A3488" t="s">
        <v>7200</v>
      </c>
      <c r="B3488" t="s">
        <v>7201</v>
      </c>
      <c r="C3488" t="str">
        <f>IFERROR(VLOOKUP(Table1[[#This Row],[Ticker]],[1]!Table2[[Symbol]:[Industry]],2,FALSE),"-")</f>
        <v>-</v>
      </c>
      <c r="D3488" t="s">
        <v>7202</v>
      </c>
      <c r="E3488">
        <v>48.975135174000002</v>
      </c>
      <c r="F3488">
        <v>34.53</v>
      </c>
      <c r="G3488">
        <v>-17.809734143944301</v>
      </c>
      <c r="H3488">
        <v>1.4273410502913999</v>
      </c>
      <c r="I3488">
        <v>-33.544441888717003</v>
      </c>
      <c r="J3488">
        <v>-1.4213922044869101</v>
      </c>
      <c r="K3488">
        <v>34.6443101198292</v>
      </c>
      <c r="L3488">
        <v>38.002858935044998</v>
      </c>
      <c r="M3488">
        <v>57.855450079955602</v>
      </c>
      <c r="N3488">
        <v>0.59616319701945597</v>
      </c>
      <c r="O3488">
        <v>62.119895742832298</v>
      </c>
      <c r="P3488">
        <v>20.481507327285399</v>
      </c>
      <c r="Q3488">
        <v>4.7470577257701999E-2</v>
      </c>
    </row>
    <row r="3489" spans="1:17" hidden="1" x14ac:dyDescent="0.3">
      <c r="A3489" t="s">
        <v>7203</v>
      </c>
      <c r="B3489" t="s">
        <v>7204</v>
      </c>
      <c r="C3489" t="str">
        <f>IFERROR(VLOOKUP(Table1[[#This Row],[Ticker]],[1]!Table2[[Symbol]:[Industry]],2,FALSE),"-")</f>
        <v>-</v>
      </c>
      <c r="D3489" t="s">
        <v>535</v>
      </c>
      <c r="E3489">
        <v>48.908417999999998</v>
      </c>
      <c r="F3489">
        <v>1.04</v>
      </c>
      <c r="G3489">
        <v>-14.435484665524299</v>
      </c>
      <c r="H3489">
        <v>-36.035862412912003</v>
      </c>
      <c r="I3489">
        <v>-22.525482647086601</v>
      </c>
      <c r="J3489">
        <v>-4.8455304007704596</v>
      </c>
      <c r="K3489">
        <v>1.2781707273468399</v>
      </c>
      <c r="L3489">
        <v>1.20742653698406</v>
      </c>
      <c r="M3489">
        <v>33.724193831259598</v>
      </c>
      <c r="N3489">
        <v>1.21096083459926</v>
      </c>
      <c r="O3489">
        <v>88.461538461538396</v>
      </c>
      <c r="P3489">
        <v>31.658406219007201</v>
      </c>
      <c r="Q3489">
        <v>0.11495070851895101</v>
      </c>
    </row>
    <row r="3490" spans="1:17" hidden="1" x14ac:dyDescent="0.3">
      <c r="A3490" t="s">
        <v>7205</v>
      </c>
      <c r="B3490" t="s">
        <v>7206</v>
      </c>
      <c r="C3490" t="str">
        <f>IFERROR(VLOOKUP(Table1[[#This Row],[Ticker]],[1]!Table2[[Symbol]:[Industry]],2,FALSE),"-")</f>
        <v>-</v>
      </c>
      <c r="D3490" t="s">
        <v>2408</v>
      </c>
      <c r="E3490">
        <v>48.858414400000001</v>
      </c>
      <c r="F3490">
        <v>45.68</v>
      </c>
      <c r="G3490">
        <v>80.441001445395997</v>
      </c>
      <c r="H3490">
        <v>-12.7052722110347</v>
      </c>
      <c r="I3490">
        <v>3.2738314363295999</v>
      </c>
      <c r="J3490">
        <v>-3.8867284774908302</v>
      </c>
      <c r="K3490">
        <v>46.4393163717411</v>
      </c>
      <c r="L3490">
        <v>39.985571925423798</v>
      </c>
      <c r="M3490">
        <v>42.713664937654301</v>
      </c>
      <c r="N3490">
        <v>0.68696069517105196</v>
      </c>
      <c r="O3490">
        <v>33.647110332749499</v>
      </c>
      <c r="P3490">
        <v>117.420276059019</v>
      </c>
      <c r="Q3490">
        <v>0.13634767998529401</v>
      </c>
    </row>
    <row r="3491" spans="1:17" hidden="1" x14ac:dyDescent="0.3">
      <c r="A3491" t="s">
        <v>7207</v>
      </c>
      <c r="B3491" t="s">
        <v>7208</v>
      </c>
      <c r="C3491" t="str">
        <f>IFERROR(VLOOKUP(Table1[[#This Row],[Ticker]],[1]!Table2[[Symbol]:[Industry]],2,FALSE),"-")</f>
        <v>-</v>
      </c>
      <c r="D3491" t="s">
        <v>535</v>
      </c>
      <c r="E3491">
        <v>48.848706032000003</v>
      </c>
      <c r="F3491">
        <v>61.18</v>
      </c>
      <c r="G3491">
        <v>32.603591794810299</v>
      </c>
      <c r="H3491">
        <v>12.271629287539801</v>
      </c>
      <c r="I3491">
        <v>2.77942449071783</v>
      </c>
      <c r="J3491">
        <v>-1.9870869260585</v>
      </c>
      <c r="K3491">
        <v>54.614040166166397</v>
      </c>
      <c r="L3491">
        <v>52.044692939934798</v>
      </c>
      <c r="M3491">
        <v>62.079813495839701</v>
      </c>
      <c r="N3491">
        <v>2.64813404442928</v>
      </c>
      <c r="O3491">
        <v>7.8783916312520299</v>
      </c>
      <c r="P3491">
        <v>69.991664351208598</v>
      </c>
      <c r="Q3491">
        <v>6.9193009147681006E-2</v>
      </c>
    </row>
    <row r="3492" spans="1:17" hidden="1" x14ac:dyDescent="0.3">
      <c r="A3492" t="s">
        <v>7209</v>
      </c>
      <c r="B3492" t="s">
        <v>7210</v>
      </c>
      <c r="C3492" t="str">
        <f>IFERROR(VLOOKUP(Table1[[#This Row],[Ticker]],[1]!Table2[[Symbol]:[Industry]],2,FALSE),"-")</f>
        <v>-</v>
      </c>
      <c r="D3492" t="s">
        <v>138</v>
      </c>
      <c r="E3492">
        <v>48.84537229</v>
      </c>
      <c r="F3492">
        <v>39.049999999999997</v>
      </c>
      <c r="G3492">
        <v>0.100755669666348</v>
      </c>
      <c r="H3492">
        <v>0.169395743565599</v>
      </c>
      <c r="I3492">
        <v>-29.269738037608299</v>
      </c>
      <c r="J3492">
        <v>6.7367548561463302</v>
      </c>
      <c r="K3492">
        <v>40.038406016744901</v>
      </c>
      <c r="L3492">
        <v>39.9017789982125</v>
      </c>
      <c r="M3492">
        <v>60.981051430929099</v>
      </c>
      <c r="N3492">
        <v>2.8702418271383698</v>
      </c>
      <c r="O3492">
        <v>36.491677336747699</v>
      </c>
      <c r="P3492">
        <v>30.1666666666666</v>
      </c>
      <c r="Q3492">
        <v>1.0866965946425E-2</v>
      </c>
    </row>
    <row r="3493" spans="1:17" hidden="1" x14ac:dyDescent="0.3">
      <c r="A3493" t="s">
        <v>7211</v>
      </c>
      <c r="B3493" t="s">
        <v>7212</v>
      </c>
      <c r="C3493" t="str">
        <f>IFERROR(VLOOKUP(Table1[[#This Row],[Ticker]],[1]!Table2[[Symbol]:[Industry]],2,FALSE),"-")</f>
        <v>-</v>
      </c>
      <c r="D3493" t="s">
        <v>535</v>
      </c>
      <c r="E3493">
        <v>48.704069699999998</v>
      </c>
      <c r="F3493">
        <v>28.99</v>
      </c>
      <c r="G3493">
        <v>145.766629440678</v>
      </c>
      <c r="H3493">
        <v>76.899741891933004</v>
      </c>
      <c r="I3493">
        <v>84.116553235040101</v>
      </c>
      <c r="J3493">
        <v>14.6447351419393</v>
      </c>
      <c r="K3493">
        <v>19.118220177505702</v>
      </c>
      <c r="L3493">
        <v>15.5292474162805</v>
      </c>
      <c r="M3493">
        <v>99.582714131182101</v>
      </c>
      <c r="N3493">
        <v>5.5335608686238897</v>
      </c>
      <c r="O3493">
        <v>0</v>
      </c>
      <c r="P3493">
        <v>190.19019019019001</v>
      </c>
    </row>
    <row r="3494" spans="1:17" hidden="1" x14ac:dyDescent="0.3">
      <c r="A3494" t="s">
        <v>7213</v>
      </c>
      <c r="B3494" t="s">
        <v>7214</v>
      </c>
      <c r="C3494" t="str">
        <f>IFERROR(VLOOKUP(Table1[[#This Row],[Ticker]],[1]!Table2[[Symbol]:[Industry]],2,FALSE),"-")</f>
        <v>-</v>
      </c>
      <c r="D3494" t="s">
        <v>496</v>
      </c>
      <c r="E3494">
        <v>48.670628999999998</v>
      </c>
      <c r="F3494">
        <v>93.45</v>
      </c>
      <c r="G3494">
        <v>-56.685463411605703</v>
      </c>
      <c r="H3494">
        <v>16.547917443595001</v>
      </c>
      <c r="I3494">
        <v>-39.579817670387698</v>
      </c>
      <c r="J3494">
        <v>2.3019483101996401</v>
      </c>
      <c r="K3494">
        <v>85.851800889460094</v>
      </c>
      <c r="M3494">
        <v>58.001077637090702</v>
      </c>
      <c r="N3494">
        <v>0.29207516339869199</v>
      </c>
      <c r="O3494">
        <v>43.071161048689099</v>
      </c>
      <c r="P3494">
        <v>63.231441048034903</v>
      </c>
    </row>
    <row r="3495" spans="1:17" hidden="1" x14ac:dyDescent="0.3">
      <c r="A3495" t="s">
        <v>7215</v>
      </c>
      <c r="B3495" t="s">
        <v>7216</v>
      </c>
      <c r="C3495" t="str">
        <f>IFERROR(VLOOKUP(Table1[[#This Row],[Ticker]],[1]!Table2[[Symbol]:[Industry]],2,FALSE),"-")</f>
        <v>-</v>
      </c>
      <c r="D3495" t="s">
        <v>405</v>
      </c>
      <c r="E3495">
        <v>48.571378504000002</v>
      </c>
      <c r="F3495">
        <v>76.84</v>
      </c>
      <c r="G3495">
        <v>-40.247091593142898</v>
      </c>
      <c r="H3495">
        <v>-12.6289380260529</v>
      </c>
      <c r="I3495">
        <v>-35.664218580397502</v>
      </c>
      <c r="J3495">
        <v>-3.8676444198412501</v>
      </c>
      <c r="K3495">
        <v>82.510771927852502</v>
      </c>
      <c r="L3495">
        <v>90.216654826364106</v>
      </c>
      <c r="M3495">
        <v>33.369700889621797</v>
      </c>
      <c r="N3495">
        <v>0.78357336672928402</v>
      </c>
      <c r="O3495">
        <v>109.526288391462</v>
      </c>
      <c r="P3495">
        <v>9.3029871977240397</v>
      </c>
      <c r="Q3495">
        <v>2.5954251357454002E-2</v>
      </c>
    </row>
    <row r="3496" spans="1:17" hidden="1" x14ac:dyDescent="0.3">
      <c r="A3496" t="s">
        <v>7217</v>
      </c>
      <c r="B3496" t="s">
        <v>7218</v>
      </c>
      <c r="C3496" t="str">
        <f>IFERROR(VLOOKUP(Table1[[#This Row],[Ticker]],[1]!Table2[[Symbol]:[Industry]],2,FALSE),"-")</f>
        <v>-</v>
      </c>
      <c r="D3496" t="s">
        <v>750</v>
      </c>
      <c r="E3496">
        <v>48.569715000000002</v>
      </c>
      <c r="F3496">
        <v>172.05</v>
      </c>
      <c r="G3496">
        <v>-64.209451666856694</v>
      </c>
      <c r="H3496">
        <v>6.4534227629402796</v>
      </c>
      <c r="I3496">
        <v>-47.103805925638802</v>
      </c>
      <c r="J3496">
        <v>-0.51979825584627504</v>
      </c>
      <c r="K3496">
        <v>151.78539914904701</v>
      </c>
      <c r="M3496">
        <v>67.7665512736002</v>
      </c>
      <c r="N3496">
        <v>1.09334144116752</v>
      </c>
      <c r="O3496">
        <v>67.829119442022602</v>
      </c>
      <c r="P3496">
        <v>37.64</v>
      </c>
    </row>
    <row r="3497" spans="1:17" hidden="1" x14ac:dyDescent="0.3">
      <c r="A3497" t="s">
        <v>7219</v>
      </c>
      <c r="B3497" t="s">
        <v>7220</v>
      </c>
      <c r="C3497" t="str">
        <f>IFERROR(VLOOKUP(Table1[[#This Row],[Ticker]],[1]!Table2[[Symbol]:[Industry]],2,FALSE),"-")</f>
        <v>-</v>
      </c>
      <c r="D3497" t="s">
        <v>1746</v>
      </c>
      <c r="E3497">
        <v>48.479909399999997</v>
      </c>
      <c r="F3497">
        <v>32.4</v>
      </c>
      <c r="G3497">
        <v>92.156311225221899</v>
      </c>
      <c r="H3497">
        <v>38.687309152364698</v>
      </c>
      <c r="I3497">
        <v>12.378226040155701</v>
      </c>
      <c r="J3497">
        <v>42.6353715780606</v>
      </c>
      <c r="K3497">
        <v>21.451714990005101</v>
      </c>
      <c r="L3497">
        <v>20.152849943380701</v>
      </c>
      <c r="M3497">
        <v>95.202889523490796</v>
      </c>
      <c r="N3497">
        <v>3.6675768008374701</v>
      </c>
      <c r="O3497">
        <v>1.8518518518518601</v>
      </c>
      <c r="P3497">
        <v>138.23529411764699</v>
      </c>
      <c r="Q3497">
        <v>9.4917970241721994E-2</v>
      </c>
    </row>
    <row r="3498" spans="1:17" hidden="1" x14ac:dyDescent="0.3">
      <c r="A3498" t="s">
        <v>7221</v>
      </c>
      <c r="B3498" t="s">
        <v>7222</v>
      </c>
      <c r="C3498" t="str">
        <f>IFERROR(VLOOKUP(Table1[[#This Row],[Ticker]],[1]!Table2[[Symbol]:[Industry]],2,FALSE),"-")</f>
        <v>-</v>
      </c>
      <c r="D3498" t="s">
        <v>276</v>
      </c>
      <c r="E3498">
        <v>48.395362400000003</v>
      </c>
      <c r="F3498">
        <v>25.52</v>
      </c>
      <c r="G3498">
        <v>9.0076584852884896</v>
      </c>
      <c r="H3498">
        <v>32.7953064182567</v>
      </c>
      <c r="I3498">
        <v>-6.8479991435162502</v>
      </c>
      <c r="J3498">
        <v>2.9280545048899098</v>
      </c>
      <c r="K3498">
        <v>23.744134000481299</v>
      </c>
      <c r="L3498">
        <v>23.230792685783399</v>
      </c>
      <c r="M3498">
        <v>63.889037242360303</v>
      </c>
      <c r="N3498">
        <v>0.60778614814482901</v>
      </c>
      <c r="O3498">
        <v>53.134796238244498</v>
      </c>
    </row>
    <row r="3499" spans="1:17" hidden="1" x14ac:dyDescent="0.3">
      <c r="A3499" t="s">
        <v>7223</v>
      </c>
      <c r="B3499" t="s">
        <v>7224</v>
      </c>
      <c r="C3499" t="str">
        <f>IFERROR(VLOOKUP(Table1[[#This Row],[Ticker]],[1]!Table2[[Symbol]:[Industry]],2,FALSE),"-")</f>
        <v>-</v>
      </c>
      <c r="D3499" t="s">
        <v>7225</v>
      </c>
      <c r="E3499">
        <v>48.382723675999998</v>
      </c>
      <c r="F3499">
        <v>57.82</v>
      </c>
      <c r="G3499">
        <v>461.74575737556802</v>
      </c>
      <c r="H3499">
        <v>21.290580777405399</v>
      </c>
      <c r="I3499">
        <v>-15.9793863560842</v>
      </c>
      <c r="J3499">
        <v>1.8948956916263899</v>
      </c>
      <c r="K3499">
        <v>51.8425508992554</v>
      </c>
      <c r="L3499">
        <v>40.7120802022935</v>
      </c>
      <c r="M3499">
        <v>55.282656367055402</v>
      </c>
      <c r="N3499">
        <v>1.2138785897350699</v>
      </c>
      <c r="O3499">
        <v>9.4085091663783995</v>
      </c>
      <c r="P3499">
        <v>496.08247422680398</v>
      </c>
      <c r="Q3499">
        <v>0.18959416123199199</v>
      </c>
    </row>
    <row r="3500" spans="1:17" hidden="1" x14ac:dyDescent="0.3">
      <c r="A3500" t="s">
        <v>7226</v>
      </c>
      <c r="B3500" t="s">
        <v>7227</v>
      </c>
      <c r="C3500" t="str">
        <f>IFERROR(VLOOKUP(Table1[[#This Row],[Ticker]],[1]!Table2[[Symbol]:[Industry]],2,FALSE),"-")</f>
        <v>-</v>
      </c>
      <c r="D3500" t="s">
        <v>640</v>
      </c>
      <c r="E3500">
        <v>48.330497999999999</v>
      </c>
      <c r="F3500">
        <v>10.58</v>
      </c>
      <c r="G3500">
        <v>-13.802174733264</v>
      </c>
      <c r="H3500">
        <v>-23.196384999443602</v>
      </c>
      <c r="I3500">
        <v>-28.6574764111608</v>
      </c>
      <c r="J3500">
        <v>-7.2776192539753204</v>
      </c>
      <c r="K3500">
        <v>11.4966015919423</v>
      </c>
      <c r="L3500">
        <v>10.581748632831699</v>
      </c>
      <c r="M3500">
        <v>19.890695830319501</v>
      </c>
      <c r="N3500">
        <v>0.44345071009699499</v>
      </c>
      <c r="O3500">
        <v>61.625708884688102</v>
      </c>
      <c r="P3500">
        <v>61.526717557251899</v>
      </c>
      <c r="Q3500">
        <v>3.9857903523809997E-3</v>
      </c>
    </row>
    <row r="3501" spans="1:17" hidden="1" x14ac:dyDescent="0.3">
      <c r="A3501" t="s">
        <v>7228</v>
      </c>
      <c r="B3501" t="s">
        <v>7229</v>
      </c>
      <c r="C3501" t="str">
        <f>IFERROR(VLOOKUP(Table1[[#This Row],[Ticker]],[1]!Table2[[Symbol]:[Industry]],2,FALSE),"-")</f>
        <v>-</v>
      </c>
      <c r="D3501" t="s">
        <v>156</v>
      </c>
      <c r="E3501">
        <v>48.306556800000003</v>
      </c>
      <c r="F3501">
        <v>28.32</v>
      </c>
      <c r="G3501">
        <v>-21.1428340739233</v>
      </c>
      <c r="H3501">
        <v>-13.2519152811388</v>
      </c>
      <c r="I3501">
        <v>-15.3050928419892</v>
      </c>
      <c r="J3501">
        <v>-8.7848002530399594</v>
      </c>
      <c r="K3501">
        <v>29.4092939211891</v>
      </c>
      <c r="L3501">
        <v>28.196927662633399</v>
      </c>
      <c r="M3501">
        <v>41.681157968523003</v>
      </c>
      <c r="N3501">
        <v>0.22454827612672501</v>
      </c>
      <c r="O3501">
        <v>42.831920903954803</v>
      </c>
      <c r="P3501">
        <v>27.855530474040599</v>
      </c>
      <c r="Q3501">
        <v>-1.6773112501324999E-2</v>
      </c>
    </row>
    <row r="3502" spans="1:17" hidden="1" x14ac:dyDescent="0.3">
      <c r="A3502" t="s">
        <v>7230</v>
      </c>
      <c r="B3502" t="s">
        <v>7231</v>
      </c>
      <c r="C3502" t="str">
        <f>IFERROR(VLOOKUP(Table1[[#This Row],[Ticker]],[1]!Table2[[Symbol]:[Industry]],2,FALSE),"-")</f>
        <v>-</v>
      </c>
      <c r="D3502" t="s">
        <v>573</v>
      </c>
      <c r="E3502">
        <v>48.184875353999999</v>
      </c>
      <c r="F3502">
        <v>44.66</v>
      </c>
      <c r="G3502">
        <v>-65.384636390701104</v>
      </c>
      <c r="H3502">
        <v>12.2425664752729</v>
      </c>
      <c r="I3502">
        <v>-7.2657400747856897</v>
      </c>
      <c r="J3502">
        <v>25.819946396781798</v>
      </c>
      <c r="K3502">
        <v>41.244004254274202</v>
      </c>
      <c r="L3502">
        <v>43.324702038939797</v>
      </c>
      <c r="M3502">
        <v>58.865293737698202</v>
      </c>
      <c r="N3502">
        <v>0.74693877551020404</v>
      </c>
      <c r="O3502">
        <v>74.619979675584304</v>
      </c>
      <c r="P3502">
        <v>38.137952366223303</v>
      </c>
      <c r="Q3502">
        <v>0.17780379808593499</v>
      </c>
    </row>
    <row r="3503" spans="1:17" hidden="1" x14ac:dyDescent="0.3">
      <c r="A3503" t="s">
        <v>7232</v>
      </c>
      <c r="B3503" t="s">
        <v>7233</v>
      </c>
      <c r="C3503" t="str">
        <f>IFERROR(VLOOKUP(Table1[[#This Row],[Ticker]],[1]!Table2[[Symbol]:[Industry]],2,FALSE),"-")</f>
        <v>-</v>
      </c>
      <c r="D3503" t="s">
        <v>231</v>
      </c>
      <c r="E3503">
        <v>48.007455999999998</v>
      </c>
      <c r="F3503">
        <v>166.6</v>
      </c>
      <c r="G3503">
        <v>3067.6308260471401</v>
      </c>
      <c r="H3503">
        <v>10.350444225133501</v>
      </c>
      <c r="I3503">
        <v>139.923766316773</v>
      </c>
      <c r="J3503">
        <v>4.9130919113736997</v>
      </c>
      <c r="K3503">
        <v>155.79691006530101</v>
      </c>
      <c r="L3503">
        <v>108.990720822442</v>
      </c>
      <c r="M3503">
        <v>59.352405812299402</v>
      </c>
      <c r="N3503">
        <v>0.77448330906967999</v>
      </c>
      <c r="O3503">
        <v>21.278511404561801</v>
      </c>
      <c r="P3503">
        <v>3097.6967370441398</v>
      </c>
    </row>
    <row r="3504" spans="1:17" hidden="1" x14ac:dyDescent="0.3">
      <c r="A3504" t="s">
        <v>7234</v>
      </c>
      <c r="B3504" t="s">
        <v>7235</v>
      </c>
      <c r="C3504" t="str">
        <f>IFERROR(VLOOKUP(Table1[[#This Row],[Ticker]],[1]!Table2[[Symbol]:[Industry]],2,FALSE),"-")</f>
        <v>-</v>
      </c>
      <c r="D3504" t="s">
        <v>1401</v>
      </c>
      <c r="E3504">
        <v>47.72726514</v>
      </c>
      <c r="F3504">
        <v>9.07</v>
      </c>
      <c r="G3504">
        <v>-85.757166492847801</v>
      </c>
      <c r="H3504">
        <v>-10.2856607108065</v>
      </c>
      <c r="I3504">
        <v>-44.662072484698001</v>
      </c>
      <c r="J3504">
        <v>-3.4123710270249799</v>
      </c>
      <c r="K3504">
        <v>9.7332201215482907</v>
      </c>
      <c r="L3504">
        <v>13.4657925320123</v>
      </c>
      <c r="M3504">
        <v>28.3376915144066</v>
      </c>
      <c r="N3504">
        <v>0.53933563912525695</v>
      </c>
      <c r="O3504">
        <v>134.28886438809201</v>
      </c>
      <c r="P3504">
        <v>8.2338902147971194</v>
      </c>
      <c r="Q3504">
        <v>0.20148107672177801</v>
      </c>
    </row>
    <row r="3505" spans="1:17" hidden="1" x14ac:dyDescent="0.3">
      <c r="A3505" t="s">
        <v>7236</v>
      </c>
      <c r="B3505" t="s">
        <v>7237</v>
      </c>
      <c r="C3505" t="str">
        <f>IFERROR(VLOOKUP(Table1[[#This Row],[Ticker]],[1]!Table2[[Symbol]:[Industry]],2,FALSE),"-")</f>
        <v>-</v>
      </c>
      <c r="D3505" t="s">
        <v>750</v>
      </c>
      <c r="E3505">
        <v>47.641976</v>
      </c>
      <c r="F3505">
        <v>46.6</v>
      </c>
      <c r="G3505">
        <v>-99.707604808075203</v>
      </c>
      <c r="H3505">
        <v>-15.941358917148801</v>
      </c>
      <c r="I3505">
        <v>-54.710265255782303</v>
      </c>
      <c r="J3505">
        <v>2.8299497111329499</v>
      </c>
      <c r="K3505">
        <v>50.622216466573001</v>
      </c>
      <c r="L3505">
        <v>72.116248230667395</v>
      </c>
      <c r="M3505">
        <v>41.121309346131703</v>
      </c>
      <c r="N3505">
        <v>0.56027471534429696</v>
      </c>
      <c r="O3505">
        <v>242.811158798283</v>
      </c>
      <c r="P3505">
        <v>13.6585365853658</v>
      </c>
    </row>
    <row r="3506" spans="1:17" hidden="1" x14ac:dyDescent="0.3">
      <c r="A3506" t="s">
        <v>7238</v>
      </c>
      <c r="B3506" t="s">
        <v>7239</v>
      </c>
      <c r="C3506" t="str">
        <f>IFERROR(VLOOKUP(Table1[[#This Row],[Ticker]],[1]!Table2[[Symbol]:[Industry]],2,FALSE),"-")</f>
        <v>-</v>
      </c>
      <c r="D3506" t="s">
        <v>54</v>
      </c>
      <c r="E3506">
        <v>47.636369832</v>
      </c>
      <c r="F3506">
        <v>23.82</v>
      </c>
      <c r="G3506">
        <v>-17.148157974957101</v>
      </c>
      <c r="H3506">
        <v>4.9011666597102197</v>
      </c>
      <c r="I3506">
        <v>-10.154913507832401</v>
      </c>
      <c r="J3506">
        <v>6.1454458092377404</v>
      </c>
      <c r="K3506">
        <v>23.0217850601957</v>
      </c>
      <c r="L3506">
        <v>21.295014872000099</v>
      </c>
      <c r="M3506">
        <v>55.666728672917699</v>
      </c>
      <c r="N3506">
        <v>0.71274791573075802</v>
      </c>
      <c r="O3506">
        <v>26.364399664147701</v>
      </c>
      <c r="P3506">
        <v>132.39024390243901</v>
      </c>
      <c r="Q3506">
        <v>0.13429001927324399</v>
      </c>
    </row>
    <row r="3507" spans="1:17" hidden="1" x14ac:dyDescent="0.3">
      <c r="A3507" t="s">
        <v>7240</v>
      </c>
      <c r="B3507" t="s">
        <v>7241</v>
      </c>
      <c r="C3507" t="str">
        <f>IFERROR(VLOOKUP(Table1[[#This Row],[Ticker]],[1]!Table2[[Symbol]:[Industry]],2,FALSE),"-")</f>
        <v>-</v>
      </c>
      <c r="D3507" t="s">
        <v>46</v>
      </c>
      <c r="E3507">
        <v>47.592545000000001</v>
      </c>
      <c r="F3507">
        <v>24.05</v>
      </c>
      <c r="G3507">
        <v>-0.62565265469674303</v>
      </c>
      <c r="H3507">
        <v>-12.6785505797637</v>
      </c>
      <c r="I3507">
        <v>-32.471644104510503</v>
      </c>
      <c r="J3507">
        <v>-8.3796378028023799</v>
      </c>
      <c r="K3507">
        <v>26.437692634201799</v>
      </c>
      <c r="L3507">
        <v>26.358916603533402</v>
      </c>
      <c r="M3507">
        <v>33.700977427663602</v>
      </c>
      <c r="N3507">
        <v>0.40530912496594501</v>
      </c>
      <c r="O3507">
        <v>41.3721413721413</v>
      </c>
      <c r="P3507">
        <v>29.440258342303501</v>
      </c>
    </row>
    <row r="3508" spans="1:17" hidden="1" x14ac:dyDescent="0.3">
      <c r="A3508" t="s">
        <v>7242</v>
      </c>
      <c r="B3508" t="s">
        <v>7243</v>
      </c>
      <c r="C3508" t="str">
        <f>IFERROR(VLOOKUP(Table1[[#This Row],[Ticker]],[1]!Table2[[Symbol]:[Industry]],2,FALSE),"-")</f>
        <v>-</v>
      </c>
      <c r="D3508" t="s">
        <v>222</v>
      </c>
      <c r="E3508">
        <v>47.566443</v>
      </c>
      <c r="F3508">
        <v>31.73</v>
      </c>
      <c r="G3508">
        <v>-11.6703886089406</v>
      </c>
      <c r="H3508">
        <v>-0.99776855128877695</v>
      </c>
      <c r="I3508">
        <v>-15.896943138927</v>
      </c>
      <c r="J3508">
        <v>3.4914162908386999</v>
      </c>
      <c r="K3508">
        <v>30.077456030734901</v>
      </c>
      <c r="L3508">
        <v>28.8090182427615</v>
      </c>
      <c r="M3508">
        <v>58.996728906769597</v>
      </c>
      <c r="N3508">
        <v>0.65578256439070404</v>
      </c>
      <c r="O3508">
        <v>11.881500157579501</v>
      </c>
      <c r="P3508">
        <v>35.021276595744602</v>
      </c>
      <c r="Q3508">
        <v>1.3817865946459999E-2</v>
      </c>
    </row>
    <row r="3509" spans="1:17" hidden="1" x14ac:dyDescent="0.3">
      <c r="A3509" t="s">
        <v>7244</v>
      </c>
      <c r="B3509" t="s">
        <v>7245</v>
      </c>
      <c r="C3509" t="str">
        <f>IFERROR(VLOOKUP(Table1[[#This Row],[Ticker]],[1]!Table2[[Symbol]:[Industry]],2,FALSE),"-")</f>
        <v>-</v>
      </c>
      <c r="D3509" t="s">
        <v>4636</v>
      </c>
      <c r="E3509">
        <v>47.366984000000002</v>
      </c>
      <c r="F3509">
        <v>75.86</v>
      </c>
      <c r="G3509">
        <v>-19.321385449554999</v>
      </c>
      <c r="H3509">
        <v>-13.707369339874701</v>
      </c>
      <c r="I3509">
        <v>-21.562674894336499</v>
      </c>
      <c r="J3509">
        <v>2.8286569145284499</v>
      </c>
      <c r="K3509">
        <v>76.3627001544655</v>
      </c>
      <c r="L3509">
        <v>85.014662781764201</v>
      </c>
      <c r="M3509">
        <v>65.303671609425095</v>
      </c>
      <c r="N3509">
        <v>1.54710743801652</v>
      </c>
      <c r="O3509">
        <v>77.049828631689905</v>
      </c>
      <c r="P3509">
        <v>22.870100421120799</v>
      </c>
    </row>
    <row r="3510" spans="1:17" hidden="1" x14ac:dyDescent="0.3">
      <c r="A3510" t="s">
        <v>7246</v>
      </c>
      <c r="B3510" t="s">
        <v>7247</v>
      </c>
      <c r="C3510" t="str">
        <f>IFERROR(VLOOKUP(Table1[[#This Row],[Ticker]],[1]!Table2[[Symbol]:[Industry]],2,FALSE),"-")</f>
        <v>-</v>
      </c>
      <c r="D3510" t="s">
        <v>357</v>
      </c>
      <c r="E3510">
        <v>47.194097057999997</v>
      </c>
      <c r="F3510">
        <v>5.99</v>
      </c>
      <c r="G3510">
        <v>-74.344980764442099</v>
      </c>
      <c r="H3510">
        <v>7.1573584143198499</v>
      </c>
      <c r="I3510">
        <v>-20.2358070514479</v>
      </c>
      <c r="J3510">
        <v>-4.0227651672412197</v>
      </c>
      <c r="K3510">
        <v>5.9299489472505602</v>
      </c>
      <c r="L3510">
        <v>6.8177509489745702</v>
      </c>
      <c r="M3510">
        <v>59.646766683221102</v>
      </c>
      <c r="N3510">
        <v>1.29295911545167</v>
      </c>
      <c r="O3510">
        <v>88.480801335559207</v>
      </c>
      <c r="P3510">
        <v>26.105263157894701</v>
      </c>
      <c r="Q3510">
        <v>-4.3435051963942997E-2</v>
      </c>
    </row>
    <row r="3511" spans="1:17" hidden="1" x14ac:dyDescent="0.3">
      <c r="A3511" t="s">
        <v>7248</v>
      </c>
      <c r="B3511" t="s">
        <v>7249</v>
      </c>
      <c r="C3511" t="str">
        <f>IFERROR(VLOOKUP(Table1[[#This Row],[Ticker]],[1]!Table2[[Symbol]:[Industry]],2,FALSE),"-")</f>
        <v>-</v>
      </c>
      <c r="D3511" t="s">
        <v>54</v>
      </c>
      <c r="E3511">
        <v>47.136240000000001</v>
      </c>
      <c r="F3511">
        <v>38.51</v>
      </c>
      <c r="G3511">
        <v>20.835342921494899</v>
      </c>
      <c r="H3511">
        <v>-4.5196286466782798</v>
      </c>
      <c r="I3511">
        <v>-6.7550804791690098</v>
      </c>
      <c r="J3511">
        <v>-5.4729234902200998</v>
      </c>
      <c r="K3511">
        <v>38.421454342479798</v>
      </c>
      <c r="L3511">
        <v>34.977504311431197</v>
      </c>
      <c r="M3511">
        <v>46.1024537158602</v>
      </c>
      <c r="N3511">
        <v>0.84284307016716398</v>
      </c>
      <c r="O3511">
        <v>31.628148532848599</v>
      </c>
      <c r="P3511">
        <v>77.057471264367805</v>
      </c>
      <c r="Q3511">
        <v>5.1056873197725998E-2</v>
      </c>
    </row>
    <row r="3512" spans="1:17" hidden="1" x14ac:dyDescent="0.3">
      <c r="A3512" t="s">
        <v>7250</v>
      </c>
      <c r="B3512" t="s">
        <v>7251</v>
      </c>
      <c r="C3512" t="str">
        <f>IFERROR(VLOOKUP(Table1[[#This Row],[Ticker]],[1]!Table2[[Symbol]:[Industry]],2,FALSE),"-")</f>
        <v>-</v>
      </c>
      <c r="D3512" t="s">
        <v>1210</v>
      </c>
      <c r="E3512">
        <v>47.024999999999999</v>
      </c>
      <c r="F3512">
        <v>9</v>
      </c>
      <c r="G3512">
        <v>9.9029848039328101</v>
      </c>
      <c r="H3512">
        <v>-3.2575540034291102</v>
      </c>
      <c r="I3512">
        <v>-25.919646300269701</v>
      </c>
      <c r="J3512">
        <v>1.4280545048899</v>
      </c>
      <c r="K3512">
        <v>8.8716568935014202</v>
      </c>
      <c r="L3512">
        <v>8.01792943789121</v>
      </c>
      <c r="M3512">
        <v>50.338333902354101</v>
      </c>
      <c r="N3512">
        <v>1.26151604811143</v>
      </c>
      <c r="O3512">
        <v>20.5555555555555</v>
      </c>
      <c r="P3512">
        <v>63.043478260869499</v>
      </c>
      <c r="Q3512">
        <v>8.7944649894192997E-2</v>
      </c>
    </row>
    <row r="3513" spans="1:17" hidden="1" x14ac:dyDescent="0.3">
      <c r="A3513" t="s">
        <v>7252</v>
      </c>
      <c r="B3513" t="s">
        <v>7253</v>
      </c>
      <c r="C3513" t="str">
        <f>IFERROR(VLOOKUP(Table1[[#This Row],[Ticker]],[1]!Table2[[Symbol]:[Industry]],2,FALSE),"-")</f>
        <v>-</v>
      </c>
      <c r="E3513">
        <v>47.0085275</v>
      </c>
      <c r="F3513">
        <v>96.5</v>
      </c>
      <c r="G3513">
        <v>-25.7979477338992</v>
      </c>
      <c r="H3513">
        <v>33.072031897039501</v>
      </c>
      <c r="I3513">
        <v>18.852328652153702</v>
      </c>
      <c r="J3513">
        <v>4.6807241569739499</v>
      </c>
      <c r="K3513">
        <v>74.504759411994598</v>
      </c>
      <c r="L3513">
        <v>70.580373636101001</v>
      </c>
      <c r="M3513">
        <v>82.565255284148705</v>
      </c>
      <c r="N3513">
        <v>4.7187596432468997</v>
      </c>
      <c r="O3513">
        <v>4.1347150259067202</v>
      </c>
      <c r="P3513">
        <v>93</v>
      </c>
      <c r="Q3513">
        <v>0.138395660613228</v>
      </c>
    </row>
    <row r="3514" spans="1:17" hidden="1" x14ac:dyDescent="0.3">
      <c r="A3514" t="s">
        <v>7254</v>
      </c>
      <c r="B3514" t="s">
        <v>7255</v>
      </c>
      <c r="C3514" t="str">
        <f>IFERROR(VLOOKUP(Table1[[#This Row],[Ticker]],[1]!Table2[[Symbol]:[Industry]],2,FALSE),"-")</f>
        <v>-</v>
      </c>
      <c r="D3514" t="s">
        <v>54</v>
      </c>
      <c r="E3514">
        <v>47</v>
      </c>
      <c r="F3514">
        <v>47</v>
      </c>
      <c r="G3514">
        <v>-70.677485422069793</v>
      </c>
      <c r="H3514">
        <v>-0.73435893713473299</v>
      </c>
      <c r="I3514">
        <v>-38.047928628431301</v>
      </c>
      <c r="J3514">
        <v>-0.78506024920844097</v>
      </c>
      <c r="K3514">
        <v>47.399214741172102</v>
      </c>
      <c r="L3514">
        <v>58.430942104436497</v>
      </c>
      <c r="M3514">
        <v>45.576353152311</v>
      </c>
      <c r="N3514">
        <v>1.0593786051295899</v>
      </c>
      <c r="O3514">
        <v>159.57446808510599</v>
      </c>
      <c r="P3514">
        <v>20.5128205128205</v>
      </c>
      <c r="Q3514">
        <v>3.8289415372556999E-2</v>
      </c>
    </row>
    <row r="3515" spans="1:17" hidden="1" x14ac:dyDescent="0.3">
      <c r="A3515" t="s">
        <v>7256</v>
      </c>
      <c r="B3515" t="s">
        <v>7257</v>
      </c>
      <c r="C3515" t="str">
        <f>IFERROR(VLOOKUP(Table1[[#This Row],[Ticker]],[1]!Table2[[Symbol]:[Industry]],2,FALSE),"-")</f>
        <v>-</v>
      </c>
      <c r="D3515" t="s">
        <v>46</v>
      </c>
      <c r="E3515">
        <v>46.982250000000001</v>
      </c>
      <c r="F3515">
        <v>59.85</v>
      </c>
      <c r="G3515">
        <v>8.3155918931730994</v>
      </c>
      <c r="H3515">
        <v>-12.066162180966099</v>
      </c>
      <c r="I3515">
        <v>-0.46026525578236199</v>
      </c>
      <c r="J3515">
        <v>-4.9273671818570604</v>
      </c>
      <c r="K3515">
        <v>64.431924903805594</v>
      </c>
      <c r="L3515">
        <v>58.6735584109896</v>
      </c>
      <c r="M3515">
        <v>36.223333249094601</v>
      </c>
      <c r="N3515">
        <v>0.822542533081285</v>
      </c>
      <c r="O3515">
        <v>44.527986633249697</v>
      </c>
      <c r="P3515">
        <v>53.461538461538403</v>
      </c>
      <c r="Q3515">
        <v>7.9896069421324004E-2</v>
      </c>
    </row>
    <row r="3516" spans="1:17" hidden="1" x14ac:dyDescent="0.3">
      <c r="A3516" t="s">
        <v>7258</v>
      </c>
      <c r="B3516" t="s">
        <v>7259</v>
      </c>
      <c r="C3516" t="str">
        <f>IFERROR(VLOOKUP(Table1[[#This Row],[Ticker]],[1]!Table2[[Symbol]:[Industry]],2,FALSE),"-")</f>
        <v>-</v>
      </c>
      <c r="E3516">
        <v>46.949759999999998</v>
      </c>
      <c r="F3516">
        <v>66.69</v>
      </c>
      <c r="G3516">
        <v>82.661361730272304</v>
      </c>
      <c r="H3516">
        <v>17.462514210464501</v>
      </c>
      <c r="I3516">
        <v>14.3107271106298</v>
      </c>
      <c r="J3516">
        <v>2.08190065873606</v>
      </c>
      <c r="K3516">
        <v>59.617164909436902</v>
      </c>
      <c r="L3516">
        <v>52.4398115456328</v>
      </c>
      <c r="M3516">
        <v>60.467856423955801</v>
      </c>
      <c r="N3516">
        <v>0.47375815566033602</v>
      </c>
      <c r="O3516">
        <v>18.158644474433899</v>
      </c>
      <c r="P3516">
        <v>131.64293157346299</v>
      </c>
      <c r="Q3516">
        <v>5.2731861802164999E-2</v>
      </c>
    </row>
    <row r="3517" spans="1:17" hidden="1" x14ac:dyDescent="0.3">
      <c r="A3517" t="s">
        <v>7260</v>
      </c>
      <c r="B3517" t="s">
        <v>7261</v>
      </c>
      <c r="C3517" t="str">
        <f>IFERROR(VLOOKUP(Table1[[#This Row],[Ticker]],[1]!Table2[[Symbol]:[Industry]],2,FALSE),"-")</f>
        <v>-</v>
      </c>
      <c r="D3517" t="s">
        <v>305</v>
      </c>
      <c r="E3517">
        <v>46.946099199999999</v>
      </c>
      <c r="F3517">
        <v>16.03</v>
      </c>
      <c r="G3517">
        <v>8.1237441754134903</v>
      </c>
      <c r="H3517">
        <v>-7.9421432665613398</v>
      </c>
      <c r="I3517">
        <v>-20.301305718210099</v>
      </c>
      <c r="J3517">
        <v>-1.50404426054218</v>
      </c>
      <c r="K3517">
        <v>16.117876624458301</v>
      </c>
      <c r="L3517">
        <v>15.192558536525601</v>
      </c>
      <c r="M3517">
        <v>48.192392243046598</v>
      </c>
      <c r="N3517">
        <v>1.09310456781192</v>
      </c>
      <c r="O3517">
        <v>26.637554585152799</v>
      </c>
      <c r="P3517">
        <v>68.736842105263094</v>
      </c>
      <c r="Q3517">
        <v>7.5206795231917006E-2</v>
      </c>
    </row>
    <row r="3518" spans="1:17" hidden="1" x14ac:dyDescent="0.3">
      <c r="A3518" t="s">
        <v>7262</v>
      </c>
      <c r="B3518" t="s">
        <v>7263</v>
      </c>
      <c r="C3518" t="str">
        <f>IFERROR(VLOOKUP(Table1[[#This Row],[Ticker]],[1]!Table2[[Symbol]:[Industry]],2,FALSE),"-")</f>
        <v>-</v>
      </c>
      <c r="D3518" t="s">
        <v>6633</v>
      </c>
      <c r="E3518">
        <v>46.832783999999997</v>
      </c>
      <c r="F3518">
        <v>81.42</v>
      </c>
      <c r="G3518">
        <v>96.100755669666299</v>
      </c>
      <c r="H3518">
        <v>-2.26962864667829</v>
      </c>
      <c r="I3518">
        <v>15.909630280779799</v>
      </c>
      <c r="J3518">
        <v>-1.07194549511008</v>
      </c>
      <c r="K3518">
        <v>75.429642599764307</v>
      </c>
      <c r="L3518">
        <v>65.991271645456706</v>
      </c>
      <c r="M3518">
        <v>99.845564157426594</v>
      </c>
      <c r="N3518">
        <v>0.59</v>
      </c>
      <c r="O3518">
        <v>0</v>
      </c>
      <c r="P3518">
        <v>182.708333333333</v>
      </c>
    </row>
    <row r="3519" spans="1:17" hidden="1" x14ac:dyDescent="0.3">
      <c r="A3519" t="s">
        <v>7264</v>
      </c>
      <c r="B3519" t="s">
        <v>7265</v>
      </c>
      <c r="C3519" t="str">
        <f>IFERROR(VLOOKUP(Table1[[#This Row],[Ticker]],[1]!Table2[[Symbol]:[Industry]],2,FALSE),"-")</f>
        <v>-</v>
      </c>
      <c r="D3519" t="s">
        <v>1401</v>
      </c>
      <c r="E3519">
        <v>46.8</v>
      </c>
      <c r="F3519">
        <v>46.8</v>
      </c>
      <c r="G3519">
        <v>-36.447187252251297</v>
      </c>
      <c r="H3519">
        <v>0.45528484813139197</v>
      </c>
      <c r="I3519">
        <v>-21.123530561904801</v>
      </c>
      <c r="J3519">
        <v>-2.3809004088852799</v>
      </c>
      <c r="K3519">
        <v>47.052062139050904</v>
      </c>
      <c r="L3519">
        <v>49.403362359814999</v>
      </c>
      <c r="M3519">
        <v>45.553393609783299</v>
      </c>
      <c r="N3519">
        <v>1.31585056241016</v>
      </c>
      <c r="O3519">
        <v>50.747863247863201</v>
      </c>
      <c r="P3519">
        <v>10.9004739336492</v>
      </c>
      <c r="Q3519">
        <v>-0.112510441907285</v>
      </c>
    </row>
    <row r="3520" spans="1:17" hidden="1" x14ac:dyDescent="0.3">
      <c r="A3520" t="s">
        <v>7266</v>
      </c>
      <c r="B3520" t="s">
        <v>7267</v>
      </c>
      <c r="C3520" t="str">
        <f>IFERROR(VLOOKUP(Table1[[#This Row],[Ticker]],[1]!Table2[[Symbol]:[Industry]],2,FALSE),"-")</f>
        <v>-</v>
      </c>
      <c r="D3520" t="s">
        <v>989</v>
      </c>
      <c r="E3520">
        <v>46.792250000000003</v>
      </c>
      <c r="F3520">
        <v>98.51</v>
      </c>
      <c r="G3520">
        <v>45.844803288713898</v>
      </c>
      <c r="H3520">
        <v>9.8501975595874391</v>
      </c>
      <c r="I3520">
        <v>8.6570186948349299</v>
      </c>
      <c r="J3520">
        <v>-15.906060485556401</v>
      </c>
      <c r="K3520">
        <v>92.473891930654403</v>
      </c>
      <c r="L3520">
        <v>74.569086607039694</v>
      </c>
      <c r="M3520">
        <v>38.192286745251501</v>
      </c>
      <c r="N3520">
        <v>1.09131474790477</v>
      </c>
      <c r="O3520">
        <v>29.936047101817</v>
      </c>
      <c r="P3520">
        <v>85.867924528301899</v>
      </c>
      <c r="Q3520">
        <v>9.2857616294302003E-2</v>
      </c>
    </row>
    <row r="3521" spans="1:17" hidden="1" x14ac:dyDescent="0.3">
      <c r="A3521" t="s">
        <v>7268</v>
      </c>
      <c r="B3521" t="s">
        <v>7269</v>
      </c>
      <c r="C3521" t="str">
        <f>IFERROR(VLOOKUP(Table1[[#This Row],[Ticker]],[1]!Table2[[Symbol]:[Industry]],2,FALSE),"-")</f>
        <v>-</v>
      </c>
      <c r="D3521" t="s">
        <v>357</v>
      </c>
      <c r="E3521">
        <v>46.713263472000001</v>
      </c>
      <c r="F3521">
        <v>31.14</v>
      </c>
      <c r="G3521">
        <v>25.4008888032992</v>
      </c>
      <c r="H3521">
        <v>3.28969338722001</v>
      </c>
      <c r="I3521">
        <v>55.364059068541899</v>
      </c>
      <c r="J3521">
        <v>12.164418141253501</v>
      </c>
      <c r="K3521">
        <v>27.248940100586701</v>
      </c>
      <c r="L3521">
        <v>23.793877313683101</v>
      </c>
      <c r="M3521">
        <v>75.206221194289895</v>
      </c>
      <c r="N3521">
        <v>0.79272727272727195</v>
      </c>
      <c r="O3521">
        <v>2.76172125883107</v>
      </c>
      <c r="P3521">
        <v>107.6</v>
      </c>
    </row>
    <row r="3522" spans="1:17" hidden="1" x14ac:dyDescent="0.3">
      <c r="A3522" t="s">
        <v>7270</v>
      </c>
      <c r="B3522" t="s">
        <v>7271</v>
      </c>
      <c r="C3522" t="str">
        <f>IFERROR(VLOOKUP(Table1[[#This Row],[Ticker]],[1]!Table2[[Symbol]:[Industry]],2,FALSE),"-")</f>
        <v>-</v>
      </c>
      <c r="D3522" t="s">
        <v>405</v>
      </c>
      <c r="E3522">
        <v>46.7132516</v>
      </c>
      <c r="F3522">
        <v>0.8</v>
      </c>
      <c r="G3522">
        <v>-50.065910997000302</v>
      </c>
      <c r="H3522">
        <v>-12.38198819724</v>
      </c>
      <c r="I3522">
        <v>-25.048177343694402</v>
      </c>
      <c r="J3522">
        <v>-3.5109698853539699</v>
      </c>
      <c r="K3522">
        <v>0.85243896058689905</v>
      </c>
      <c r="L3522">
        <v>0.85907220166948906</v>
      </c>
      <c r="M3522">
        <v>32.598625300900402</v>
      </c>
      <c r="N3522">
        <v>0.47552445639251101</v>
      </c>
      <c r="O3522">
        <v>58.749999999999901</v>
      </c>
      <c r="P3522">
        <v>21.2121212121212</v>
      </c>
      <c r="Q3522">
        <v>9.4434801711703001E-2</v>
      </c>
    </row>
    <row r="3523" spans="1:17" hidden="1" x14ac:dyDescent="0.3">
      <c r="A3523" t="s">
        <v>7272</v>
      </c>
      <c r="B3523" t="s">
        <v>7273</v>
      </c>
      <c r="C3523" t="str">
        <f>IFERROR(VLOOKUP(Table1[[#This Row],[Ticker]],[1]!Table2[[Symbol]:[Industry]],2,FALSE),"-")</f>
        <v>-</v>
      </c>
      <c r="D3523" t="s">
        <v>4430</v>
      </c>
      <c r="E3523">
        <v>46.611901875000001</v>
      </c>
      <c r="F3523">
        <v>355.85</v>
      </c>
      <c r="G3523">
        <v>248.05543636247199</v>
      </c>
      <c r="H3523">
        <v>10.056760242210601</v>
      </c>
      <c r="I3523">
        <v>201.95123916899601</v>
      </c>
      <c r="J3523">
        <v>1.8939109863713901</v>
      </c>
      <c r="K3523">
        <v>292.12827012528697</v>
      </c>
      <c r="L3523">
        <v>184.286018417854</v>
      </c>
      <c r="M3523">
        <v>66.875987968860898</v>
      </c>
      <c r="N3523">
        <v>0.45692527367919999</v>
      </c>
      <c r="O3523">
        <v>12.6879303077139</v>
      </c>
      <c r="P3523">
        <v>372.89036544850501</v>
      </c>
    </row>
    <row r="3524" spans="1:17" hidden="1" x14ac:dyDescent="0.3">
      <c r="A3524" t="s">
        <v>7274</v>
      </c>
      <c r="B3524" t="s">
        <v>7275</v>
      </c>
      <c r="C3524" t="str">
        <f>IFERROR(VLOOKUP(Table1[[#This Row],[Ticker]],[1]!Table2[[Symbol]:[Industry]],2,FALSE),"-")</f>
        <v>-</v>
      </c>
      <c r="D3524" t="s">
        <v>46</v>
      </c>
      <c r="E3524">
        <v>46.51994732</v>
      </c>
      <c r="F3524">
        <v>68.11</v>
      </c>
      <c r="G3524">
        <v>-54.597766952678903</v>
      </c>
      <c r="H3524">
        <v>20.795570337233599</v>
      </c>
      <c r="I3524">
        <v>-37.492121211460997</v>
      </c>
      <c r="J3524">
        <v>3.7607146318374198</v>
      </c>
      <c r="K3524">
        <v>66.547583793021701</v>
      </c>
      <c r="M3524">
        <v>46.811802646985001</v>
      </c>
      <c r="N3524">
        <v>0.64960282436010497</v>
      </c>
      <c r="O3524">
        <v>39.480252532667699</v>
      </c>
      <c r="P3524">
        <v>39.569672131147499</v>
      </c>
    </row>
    <row r="3525" spans="1:17" hidden="1" x14ac:dyDescent="0.3">
      <c r="A3525" t="s">
        <v>7276</v>
      </c>
      <c r="B3525" t="s">
        <v>7277</v>
      </c>
      <c r="C3525" t="str">
        <f>IFERROR(VLOOKUP(Table1[[#This Row],[Ticker]],[1]!Table2[[Symbol]:[Industry]],2,FALSE),"-")</f>
        <v>-</v>
      </c>
      <c r="D3525" t="s">
        <v>5712</v>
      </c>
      <c r="E3525">
        <v>46.461070499999998</v>
      </c>
      <c r="F3525">
        <v>173.55</v>
      </c>
      <c r="G3525">
        <v>-36.734370260243097</v>
      </c>
      <c r="H3525">
        <v>-11.362998064810901</v>
      </c>
      <c r="I3525">
        <v>-43.816838960961597</v>
      </c>
      <c r="J3525">
        <v>-6.3187720113301102</v>
      </c>
      <c r="K3525">
        <v>172.306180808242</v>
      </c>
      <c r="L3525">
        <v>195.675541207393</v>
      </c>
      <c r="M3525">
        <v>49.236614696418201</v>
      </c>
      <c r="N3525">
        <v>0.41603773584905601</v>
      </c>
      <c r="O3525">
        <v>89.570728896571495</v>
      </c>
      <c r="P3525">
        <v>39.565741857659802</v>
      </c>
      <c r="Q3525">
        <v>-1.3629265197219E-2</v>
      </c>
    </row>
    <row r="3526" spans="1:17" hidden="1" x14ac:dyDescent="0.3">
      <c r="A3526" t="s">
        <v>7278</v>
      </c>
      <c r="B3526" t="s">
        <v>7279</v>
      </c>
      <c r="C3526" t="str">
        <f>IFERROR(VLOOKUP(Table1[[#This Row],[Ticker]],[1]!Table2[[Symbol]:[Industry]],2,FALSE),"-")</f>
        <v>-</v>
      </c>
      <c r="D3526" t="s">
        <v>51</v>
      </c>
      <c r="E3526">
        <v>46.4238456</v>
      </c>
      <c r="F3526">
        <v>66.77</v>
      </c>
      <c r="G3526">
        <v>15.086262916043101</v>
      </c>
      <c r="H3526">
        <v>-3.6388993298722698</v>
      </c>
      <c r="I3526">
        <v>-17.7377894999352</v>
      </c>
      <c r="J3526">
        <v>8.0494067613083597</v>
      </c>
      <c r="K3526">
        <v>62.432879661723398</v>
      </c>
      <c r="L3526">
        <v>58.527274587981204</v>
      </c>
      <c r="M3526">
        <v>62.9678078434345</v>
      </c>
      <c r="N3526">
        <v>1.30000134419777</v>
      </c>
      <c r="O3526">
        <v>17.5677699565673</v>
      </c>
      <c r="P3526">
        <v>64.864197530864104</v>
      </c>
      <c r="Q3526">
        <v>8.6081376607362994E-2</v>
      </c>
    </row>
    <row r="3527" spans="1:17" hidden="1" x14ac:dyDescent="0.3">
      <c r="A3527" t="s">
        <v>7280</v>
      </c>
      <c r="B3527" t="s">
        <v>7281</v>
      </c>
      <c r="C3527" t="str">
        <f>IFERROR(VLOOKUP(Table1[[#This Row],[Ticker]],[1]!Table2[[Symbol]:[Industry]],2,FALSE),"-")</f>
        <v>-</v>
      </c>
      <c r="D3527" t="s">
        <v>298</v>
      </c>
      <c r="E3527">
        <v>46.411200000000001</v>
      </c>
      <c r="F3527">
        <v>117.2</v>
      </c>
      <c r="G3527">
        <v>39.053858122768801</v>
      </c>
      <c r="H3527">
        <v>-29.0196286466782</v>
      </c>
      <c r="I3527">
        <v>3.6566501671032099</v>
      </c>
      <c r="J3527">
        <v>8.1545223520474206</v>
      </c>
      <c r="K3527">
        <v>129.45683381233599</v>
      </c>
      <c r="L3527">
        <v>113.07199763364299</v>
      </c>
      <c r="M3527">
        <v>49.386528234213998</v>
      </c>
      <c r="N3527">
        <v>2.3125790921109299</v>
      </c>
      <c r="O3527">
        <v>61.988054607508502</v>
      </c>
      <c r="P3527">
        <v>78.522467631378504</v>
      </c>
      <c r="Q3527">
        <v>0.11759754779101</v>
      </c>
    </row>
    <row r="3528" spans="1:17" hidden="1" x14ac:dyDescent="0.3">
      <c r="A3528" t="s">
        <v>7282</v>
      </c>
      <c r="B3528" t="s">
        <v>7283</v>
      </c>
      <c r="C3528" t="str">
        <f>IFERROR(VLOOKUP(Table1[[#This Row],[Ticker]],[1]!Table2[[Symbol]:[Industry]],2,FALSE),"-")</f>
        <v>-</v>
      </c>
      <c r="D3528" t="s">
        <v>276</v>
      </c>
      <c r="E3528">
        <v>46.241520000000001</v>
      </c>
      <c r="F3528">
        <v>104</v>
      </c>
      <c r="G3528">
        <v>62.776662709656399</v>
      </c>
      <c r="H3528">
        <v>13.7294712633127</v>
      </c>
      <c r="I3528">
        <v>4.9535669437641197</v>
      </c>
      <c r="J3528">
        <v>29.269394580743199</v>
      </c>
      <c r="K3528">
        <v>81.306695281207297</v>
      </c>
      <c r="L3528">
        <v>75.117621503195807</v>
      </c>
      <c r="M3528">
        <v>83.220406454322003</v>
      </c>
      <c r="N3528">
        <v>2.1124051457660502</v>
      </c>
      <c r="O3528">
        <v>9.6923076923076898</v>
      </c>
      <c r="P3528">
        <v>129.27689594356201</v>
      </c>
      <c r="Q3528">
        <v>4.9847996792977002E-2</v>
      </c>
    </row>
    <row r="3529" spans="1:17" hidden="1" x14ac:dyDescent="0.3">
      <c r="A3529" t="s">
        <v>7284</v>
      </c>
      <c r="B3529" t="s">
        <v>7285</v>
      </c>
      <c r="C3529" t="str">
        <f>IFERROR(VLOOKUP(Table1[[#This Row],[Ticker]],[1]!Table2[[Symbol]:[Industry]],2,FALSE),"-")</f>
        <v>-</v>
      </c>
      <c r="E3529">
        <v>46.182225000000003</v>
      </c>
      <c r="F3529">
        <v>88.05</v>
      </c>
      <c r="G3529">
        <v>-14.0732881541601</v>
      </c>
      <c r="H3529">
        <v>3.9142504465206902</v>
      </c>
      <c r="I3529">
        <v>0.75534884727845597</v>
      </c>
      <c r="J3529">
        <v>-1.07194549511008</v>
      </c>
      <c r="K3529">
        <v>80.649019970016298</v>
      </c>
      <c r="L3529">
        <v>76.350351470040195</v>
      </c>
      <c r="M3529">
        <v>89.186663348320906</v>
      </c>
      <c r="N3529">
        <v>0.82244897959183605</v>
      </c>
      <c r="O3529">
        <v>0</v>
      </c>
      <c r="P3529">
        <v>26.690647482014299</v>
      </c>
    </row>
    <row r="3530" spans="1:17" hidden="1" x14ac:dyDescent="0.3">
      <c r="A3530" t="s">
        <v>7286</v>
      </c>
      <c r="B3530" t="s">
        <v>3396</v>
      </c>
      <c r="C3530" t="str">
        <f>IFERROR(VLOOKUP(Table1[[#This Row],[Ticker]],[1]!Table2[[Symbol]:[Industry]],2,FALSE),"-")</f>
        <v>-</v>
      </c>
      <c r="D3530" t="s">
        <v>7287</v>
      </c>
      <c r="E3530">
        <v>46.092591599999999</v>
      </c>
      <c r="F3530">
        <v>100.21</v>
      </c>
      <c r="G3530">
        <v>11.2740043767655</v>
      </c>
      <c r="H3530">
        <v>2.3774056056191002</v>
      </c>
      <c r="I3530">
        <v>38.528774804686201</v>
      </c>
      <c r="J3530">
        <v>-1.07194549511008</v>
      </c>
      <c r="K3530">
        <v>87.478175801850995</v>
      </c>
      <c r="L3530">
        <v>70.916701595595299</v>
      </c>
      <c r="M3530">
        <v>42.485166085515701</v>
      </c>
      <c r="N3530">
        <v>0.27272727272727199</v>
      </c>
      <c r="O3530">
        <v>5.25895619199681</v>
      </c>
      <c r="P3530">
        <v>76.674894217207296</v>
      </c>
    </row>
    <row r="3531" spans="1:17" hidden="1" x14ac:dyDescent="0.3">
      <c r="A3531" t="s">
        <v>7288</v>
      </c>
      <c r="B3531" t="s">
        <v>7289</v>
      </c>
      <c r="C3531" t="str">
        <f>IFERROR(VLOOKUP(Table1[[#This Row],[Ticker]],[1]!Table2[[Symbol]:[Industry]],2,FALSE),"-")</f>
        <v>-</v>
      </c>
      <c r="D3531" t="s">
        <v>281</v>
      </c>
      <c r="E3531">
        <v>46.009</v>
      </c>
      <c r="F3531">
        <v>33.1</v>
      </c>
      <c r="G3531">
        <v>-39.875175302177396</v>
      </c>
      <c r="H3531">
        <v>-3.1519815878547499</v>
      </c>
      <c r="I3531">
        <v>-12.657234952752001</v>
      </c>
      <c r="J3531">
        <v>-3.2490137099141401</v>
      </c>
      <c r="K3531">
        <v>33.6850783702372</v>
      </c>
      <c r="L3531">
        <v>34.419240303752296</v>
      </c>
      <c r="M3531">
        <v>43.5528230292187</v>
      </c>
      <c r="N3531">
        <v>0.32002222376553902</v>
      </c>
      <c r="O3531">
        <v>24.320241691842799</v>
      </c>
      <c r="P3531">
        <v>22.592592592592599</v>
      </c>
      <c r="Q3531">
        <v>-8.5923662975876003E-2</v>
      </c>
    </row>
    <row r="3532" spans="1:17" hidden="1" x14ac:dyDescent="0.3">
      <c r="A3532" t="s">
        <v>7290</v>
      </c>
      <c r="B3532" t="s">
        <v>7291</v>
      </c>
      <c r="C3532" t="str">
        <f>IFERROR(VLOOKUP(Table1[[#This Row],[Ticker]],[1]!Table2[[Symbol]:[Industry]],2,FALSE),"-")</f>
        <v>-</v>
      </c>
      <c r="D3532" t="s">
        <v>3356</v>
      </c>
      <c r="E3532">
        <v>45.914356300000001</v>
      </c>
      <c r="F3532">
        <v>95.5</v>
      </c>
      <c r="G3532">
        <v>46.263483390001099</v>
      </c>
      <c r="H3532">
        <v>1.8638013750765901</v>
      </c>
      <c r="I3532">
        <v>3.2622003642736099</v>
      </c>
      <c r="J3532">
        <v>-0.83261561876385604</v>
      </c>
      <c r="K3532">
        <v>90.621633221568203</v>
      </c>
      <c r="L3532">
        <v>74.850146214475998</v>
      </c>
      <c r="M3532">
        <v>45.178381837527297</v>
      </c>
      <c r="N3532">
        <v>0.76021147384321297</v>
      </c>
      <c r="O3532">
        <v>13.2460732984293</v>
      </c>
      <c r="P3532">
        <v>98.132780082987495</v>
      </c>
      <c r="Q3532">
        <v>0.14009785032303901</v>
      </c>
    </row>
    <row r="3533" spans="1:17" hidden="1" x14ac:dyDescent="0.3">
      <c r="A3533" t="s">
        <v>7292</v>
      </c>
      <c r="B3533" t="s">
        <v>7293</v>
      </c>
      <c r="C3533" t="str">
        <f>IFERROR(VLOOKUP(Table1[[#This Row],[Ticker]],[1]!Table2[[Symbol]:[Industry]],2,FALSE),"-")</f>
        <v>-</v>
      </c>
      <c r="D3533" t="s">
        <v>573</v>
      </c>
      <c r="E3533">
        <v>45.894194499999998</v>
      </c>
      <c r="F3533">
        <v>93.5</v>
      </c>
      <c r="G3533">
        <v>68.701095805720698</v>
      </c>
      <c r="H3533">
        <v>-20.314741428633099</v>
      </c>
      <c r="I3533">
        <v>26.446324873932799</v>
      </c>
      <c r="J3533">
        <v>2.5054720565947801</v>
      </c>
      <c r="K3533">
        <v>98.861940112078997</v>
      </c>
      <c r="L3533">
        <v>82.751027957533296</v>
      </c>
      <c r="M3533">
        <v>43.714520890481403</v>
      </c>
      <c r="N3533">
        <v>0.55556338288238105</v>
      </c>
      <c r="O3533">
        <v>28.021390374331499</v>
      </c>
      <c r="P3533">
        <v>114.252978918423</v>
      </c>
      <c r="Q3533">
        <v>7.6970726789942004E-2</v>
      </c>
    </row>
    <row r="3534" spans="1:17" hidden="1" x14ac:dyDescent="0.3">
      <c r="A3534" t="s">
        <v>7294</v>
      </c>
      <c r="B3534" t="s">
        <v>7295</v>
      </c>
      <c r="C3534" t="str">
        <f>IFERROR(VLOOKUP(Table1[[#This Row],[Ticker]],[1]!Table2[[Symbol]:[Industry]],2,FALSE),"-")</f>
        <v>-</v>
      </c>
      <c r="D3534" t="s">
        <v>627</v>
      </c>
      <c r="E3534">
        <v>45.782305559999998</v>
      </c>
      <c r="F3534">
        <v>156.15</v>
      </c>
      <c r="G3534">
        <v>-41.845572013949401</v>
      </c>
      <c r="H3534">
        <v>-6.6332650103146404</v>
      </c>
      <c r="I3534">
        <v>-20.013836684353699</v>
      </c>
      <c r="J3534">
        <v>1.7099988554246399E-2</v>
      </c>
      <c r="K3534">
        <v>157.71211231504799</v>
      </c>
      <c r="L3534">
        <v>163.974600420066</v>
      </c>
      <c r="M3534">
        <v>45.761960535398401</v>
      </c>
      <c r="N3534">
        <v>0.36429460262518998</v>
      </c>
      <c r="O3534">
        <v>33.013128402177301</v>
      </c>
      <c r="P3534">
        <v>13.978102189781</v>
      </c>
      <c r="Q3534">
        <v>-1.6546624734419999E-3</v>
      </c>
    </row>
    <row r="3535" spans="1:17" hidden="1" x14ac:dyDescent="0.3">
      <c r="A3535" t="s">
        <v>7296</v>
      </c>
      <c r="B3535" t="s">
        <v>7297</v>
      </c>
      <c r="C3535" t="str">
        <f>IFERROR(VLOOKUP(Table1[[#This Row],[Ticker]],[1]!Table2[[Symbol]:[Industry]],2,FALSE),"-")</f>
        <v>-</v>
      </c>
      <c r="D3535" t="s">
        <v>627</v>
      </c>
      <c r="E3535">
        <v>45.772463000000002</v>
      </c>
      <c r="F3535">
        <v>61.93</v>
      </c>
      <c r="G3535">
        <v>107.577987698318</v>
      </c>
      <c r="H3535">
        <v>-5.2098548179222304</v>
      </c>
      <c r="I3535">
        <v>17.4461360918697</v>
      </c>
      <c r="J3535">
        <v>-2.51551504891586</v>
      </c>
      <c r="K3535">
        <v>59.326184011751202</v>
      </c>
      <c r="L3535">
        <v>50.4006226669811</v>
      </c>
      <c r="M3535">
        <v>58.457370786505599</v>
      </c>
      <c r="N3535">
        <v>0.57714957311850801</v>
      </c>
      <c r="O3535">
        <v>13.0146940093654</v>
      </c>
      <c r="P3535">
        <v>160.75789473684199</v>
      </c>
      <c r="Q3535">
        <v>7.0510222050659002E-2</v>
      </c>
    </row>
    <row r="3536" spans="1:17" hidden="1" x14ac:dyDescent="0.3">
      <c r="A3536" t="s">
        <v>7298</v>
      </c>
      <c r="B3536" t="s">
        <v>7299</v>
      </c>
      <c r="C3536" t="str">
        <f>IFERROR(VLOOKUP(Table1[[#This Row],[Ticker]],[1]!Table2[[Symbol]:[Industry]],2,FALSE),"-")</f>
        <v>-</v>
      </c>
      <c r="D3536" t="s">
        <v>817</v>
      </c>
      <c r="E3536">
        <v>45.734963399999998</v>
      </c>
      <c r="F3536">
        <v>21.07</v>
      </c>
      <c r="G3536">
        <v>52.833394558555199</v>
      </c>
      <c r="H3536">
        <v>-14.6730446694517</v>
      </c>
      <c r="I3536">
        <v>-4.2960053279845196</v>
      </c>
      <c r="J3536">
        <v>0.38825233814473897</v>
      </c>
      <c r="K3536">
        <v>21.367595554291</v>
      </c>
      <c r="L3536">
        <v>18.911403732445802</v>
      </c>
      <c r="M3536">
        <v>44.100215214749099</v>
      </c>
      <c r="N3536">
        <v>0.55686924509370295</v>
      </c>
      <c r="O3536">
        <v>25.439012814428001</v>
      </c>
      <c r="P3536">
        <v>96.732026143790804</v>
      </c>
      <c r="Q3536">
        <v>8.7936076907234997E-2</v>
      </c>
    </row>
    <row r="3537" spans="1:17" hidden="1" x14ac:dyDescent="0.3">
      <c r="A3537" t="s">
        <v>7300</v>
      </c>
      <c r="B3537" t="s">
        <v>7301</v>
      </c>
      <c r="C3537" t="str">
        <f>IFERROR(VLOOKUP(Table1[[#This Row],[Ticker]],[1]!Table2[[Symbol]:[Industry]],2,FALSE),"-")</f>
        <v>-</v>
      </c>
      <c r="D3537" t="s">
        <v>77</v>
      </c>
      <c r="E3537">
        <v>45.731883150000002</v>
      </c>
      <c r="F3537">
        <v>14.58</v>
      </c>
      <c r="G3537">
        <v>-32.213562003711701</v>
      </c>
      <c r="H3537">
        <v>-13.0158973033947</v>
      </c>
      <c r="I3537">
        <v>-27.195559373429401</v>
      </c>
      <c r="J3537">
        <v>-7.2827359593509797</v>
      </c>
      <c r="K3537">
        <v>15.5655300400279</v>
      </c>
      <c r="L3537">
        <v>16.434413817011201</v>
      </c>
      <c r="M3537">
        <v>32.008555784776902</v>
      </c>
      <c r="N3537">
        <v>1.26210814766697</v>
      </c>
      <c r="O3537">
        <v>44.032921810699499</v>
      </c>
    </row>
    <row r="3538" spans="1:17" hidden="1" x14ac:dyDescent="0.3">
      <c r="A3538" t="s">
        <v>7302</v>
      </c>
      <c r="B3538" t="s">
        <v>7303</v>
      </c>
      <c r="C3538" t="str">
        <f>IFERROR(VLOOKUP(Table1[[#This Row],[Ticker]],[1]!Table2[[Symbol]:[Industry]],2,FALSE),"-")</f>
        <v>-</v>
      </c>
      <c r="D3538" t="s">
        <v>1731</v>
      </c>
      <c r="E3538">
        <v>45.703211400000001</v>
      </c>
      <c r="F3538">
        <v>74.97</v>
      </c>
      <c r="G3538">
        <v>253.21629759195599</v>
      </c>
      <c r="H3538">
        <v>-6.7902833621888101</v>
      </c>
      <c r="I3538">
        <v>-1.3977652557823601</v>
      </c>
      <c r="J3538">
        <v>-2.7310303225117298</v>
      </c>
      <c r="K3538">
        <v>77.983215559309699</v>
      </c>
      <c r="L3538">
        <v>66.945244555764504</v>
      </c>
      <c r="M3538">
        <v>46.913346692241603</v>
      </c>
      <c r="N3538">
        <v>9.4651496087363104E-2</v>
      </c>
      <c r="O3538">
        <v>32.452981192476898</v>
      </c>
      <c r="P3538">
        <v>283.28220858895702</v>
      </c>
      <c r="Q3538">
        <v>0.160212827874507</v>
      </c>
    </row>
    <row r="3539" spans="1:17" hidden="1" x14ac:dyDescent="0.3">
      <c r="A3539" t="s">
        <v>7304</v>
      </c>
      <c r="B3539" t="s">
        <v>7305</v>
      </c>
      <c r="C3539" t="str">
        <f>IFERROR(VLOOKUP(Table1[[#This Row],[Ticker]],[1]!Table2[[Symbol]:[Industry]],2,FALSE),"-")</f>
        <v>-</v>
      </c>
      <c r="D3539" t="s">
        <v>54</v>
      </c>
      <c r="E3539">
        <v>45.664526199999997</v>
      </c>
      <c r="F3539">
        <v>61.54</v>
      </c>
      <c r="G3539">
        <v>231.508707099356</v>
      </c>
      <c r="H3539">
        <v>20.345434114827899</v>
      </c>
      <c r="I3539">
        <v>76.393580898063703</v>
      </c>
      <c r="J3539">
        <v>19.848211302909299</v>
      </c>
      <c r="K3539">
        <v>51.092778181602299</v>
      </c>
      <c r="L3539">
        <v>44.277235783846699</v>
      </c>
      <c r="M3539">
        <v>80.279911380359493</v>
      </c>
      <c r="N3539">
        <v>0.81995528949710805</v>
      </c>
      <c r="O3539">
        <v>15.2258693532661</v>
      </c>
      <c r="P3539">
        <v>269.60960960960898</v>
      </c>
      <c r="Q3539">
        <v>0.12870449392890401</v>
      </c>
    </row>
    <row r="3540" spans="1:17" hidden="1" x14ac:dyDescent="0.3">
      <c r="A3540" t="s">
        <v>7306</v>
      </c>
      <c r="B3540" t="s">
        <v>7307</v>
      </c>
      <c r="C3540" t="str">
        <f>IFERROR(VLOOKUP(Table1[[#This Row],[Ticker]],[1]!Table2[[Symbol]:[Industry]],2,FALSE),"-")</f>
        <v>-</v>
      </c>
      <c r="D3540" t="s">
        <v>1401</v>
      </c>
      <c r="E3540">
        <v>45.541955000000002</v>
      </c>
      <c r="F3540">
        <v>83.03</v>
      </c>
      <c r="G3540">
        <v>17.542977891888501</v>
      </c>
      <c r="H3540">
        <v>8.7144983374486902</v>
      </c>
      <c r="I3540">
        <v>32.706401410884297</v>
      </c>
      <c r="J3540">
        <v>4.22925932416703</v>
      </c>
      <c r="K3540">
        <v>76.368958694778499</v>
      </c>
      <c r="L3540">
        <v>65.708995609833394</v>
      </c>
      <c r="M3540">
        <v>54.578031023375601</v>
      </c>
      <c r="N3540">
        <v>0.151227248173643</v>
      </c>
      <c r="O3540">
        <v>5.2631578947368496</v>
      </c>
      <c r="P3540">
        <v>71.372549019607803</v>
      </c>
      <c r="Q3540">
        <v>6.5871950951759004E-2</v>
      </c>
    </row>
    <row r="3541" spans="1:17" hidden="1" x14ac:dyDescent="0.3">
      <c r="A3541" t="s">
        <v>7308</v>
      </c>
      <c r="B3541" t="s">
        <v>7309</v>
      </c>
      <c r="C3541" t="str">
        <f>IFERROR(VLOOKUP(Table1[[#This Row],[Ticker]],[1]!Table2[[Symbol]:[Industry]],2,FALSE),"-")</f>
        <v>-</v>
      </c>
      <c r="D3541" t="s">
        <v>113</v>
      </c>
      <c r="E3541">
        <v>45.518888259999997</v>
      </c>
      <c r="F3541">
        <v>2.2599999999999998</v>
      </c>
      <c r="G3541">
        <v>-76.256387187476506</v>
      </c>
      <c r="H3541">
        <v>-3.1279977453907302</v>
      </c>
      <c r="I3541">
        <v>-29.256561552078601</v>
      </c>
      <c r="J3541">
        <v>-1.9303145938225199</v>
      </c>
      <c r="K3541">
        <v>2.3197608984725999</v>
      </c>
      <c r="L3541">
        <v>2.94728026394497</v>
      </c>
      <c r="M3541">
        <v>38.132052990176199</v>
      </c>
      <c r="N3541">
        <v>0.66446611497979102</v>
      </c>
      <c r="O3541">
        <v>119.02654867256599</v>
      </c>
      <c r="P3541">
        <v>25.5555555555555</v>
      </c>
      <c r="Q3541">
        <v>-0.17559095036356401</v>
      </c>
    </row>
    <row r="3542" spans="1:17" hidden="1" x14ac:dyDescent="0.3">
      <c r="A3542" t="s">
        <v>7310</v>
      </c>
      <c r="B3542" t="s">
        <v>7311</v>
      </c>
      <c r="C3542" t="str">
        <f>IFERROR(VLOOKUP(Table1[[#This Row],[Ticker]],[1]!Table2[[Symbol]:[Industry]],2,FALSE),"-")</f>
        <v>-</v>
      </c>
      <c r="D3542" t="s">
        <v>276</v>
      </c>
      <c r="E3542">
        <v>45.450969780000001</v>
      </c>
      <c r="F3542">
        <v>8.6999999999999993</v>
      </c>
      <c r="G3542">
        <v>68.564225989300994</v>
      </c>
      <c r="H3542">
        <v>35.493742504050999</v>
      </c>
      <c r="I3542">
        <v>32.281804861079003</v>
      </c>
      <c r="J3542">
        <v>1.9583575351929401</v>
      </c>
      <c r="K3542">
        <v>6.9759893657447103</v>
      </c>
      <c r="L3542">
        <v>5.9598959288872901</v>
      </c>
      <c r="M3542">
        <v>69.783834794488698</v>
      </c>
      <c r="N3542">
        <v>1.20831362198655</v>
      </c>
      <c r="O3542">
        <v>11.954022988505701</v>
      </c>
      <c r="P3542">
        <v>114.814814814814</v>
      </c>
      <c r="Q3542">
        <v>0.103052726936135</v>
      </c>
    </row>
    <row r="3543" spans="1:17" hidden="1" x14ac:dyDescent="0.3">
      <c r="A3543" t="s">
        <v>7312</v>
      </c>
      <c r="B3543" t="s">
        <v>7313</v>
      </c>
      <c r="C3543" t="str">
        <f>IFERROR(VLOOKUP(Table1[[#This Row],[Ticker]],[1]!Table2[[Symbol]:[Industry]],2,FALSE),"-")</f>
        <v>-</v>
      </c>
      <c r="D3543" t="s">
        <v>138</v>
      </c>
      <c r="E3543">
        <v>45.45</v>
      </c>
      <c r="F3543">
        <v>5.05</v>
      </c>
      <c r="G3543">
        <v>28.684089002999599</v>
      </c>
      <c r="H3543">
        <v>-1.0648093695698599</v>
      </c>
      <c r="I3543">
        <v>-15.2813484279293</v>
      </c>
      <c r="J3543">
        <v>-7.73861216177675</v>
      </c>
      <c r="K3543">
        <v>4.8924385079442096</v>
      </c>
      <c r="L3543">
        <v>4.4039089684961397</v>
      </c>
      <c r="M3543">
        <v>50.216178681787703</v>
      </c>
      <c r="N3543">
        <v>0.72876544597910498</v>
      </c>
      <c r="O3543">
        <v>18.019801980198</v>
      </c>
      <c r="P3543">
        <v>84.981684981684893</v>
      </c>
      <c r="Q3543">
        <v>8.1443581364163006E-2</v>
      </c>
    </row>
    <row r="3544" spans="1:17" hidden="1" x14ac:dyDescent="0.3">
      <c r="A3544" t="s">
        <v>7314</v>
      </c>
      <c r="B3544" t="s">
        <v>7315</v>
      </c>
      <c r="C3544" t="str">
        <f>IFERROR(VLOOKUP(Table1[[#This Row],[Ticker]],[1]!Table2[[Symbol]:[Industry]],2,FALSE),"-")</f>
        <v>-</v>
      </c>
      <c r="D3544" t="s">
        <v>46</v>
      </c>
      <c r="E3544">
        <v>45.294499999999999</v>
      </c>
      <c r="F3544">
        <v>144.25</v>
      </c>
      <c r="G3544">
        <v>164.14171698586699</v>
      </c>
      <c r="H3544">
        <v>-7.8835485416224804</v>
      </c>
      <c r="I3544">
        <v>8.4112113954587002</v>
      </c>
      <c r="J3544">
        <v>-7.3321346049894398</v>
      </c>
      <c r="K3544">
        <v>146.60310040552699</v>
      </c>
      <c r="L3544">
        <v>116.31583950649301</v>
      </c>
      <c r="M3544">
        <v>42.562792476457901</v>
      </c>
      <c r="N3544">
        <v>0.54418781498632895</v>
      </c>
      <c r="O3544">
        <v>22.045060658578802</v>
      </c>
      <c r="P3544">
        <v>239.33192190072899</v>
      </c>
      <c r="Q3544">
        <v>0.12222206759427599</v>
      </c>
    </row>
    <row r="3545" spans="1:17" hidden="1" x14ac:dyDescent="0.3">
      <c r="A3545" t="s">
        <v>7316</v>
      </c>
      <c r="B3545" t="s">
        <v>7317</v>
      </c>
      <c r="C3545" t="str">
        <f>IFERROR(VLOOKUP(Table1[[#This Row],[Ticker]],[1]!Table2[[Symbol]:[Industry]],2,FALSE),"-")</f>
        <v>-</v>
      </c>
      <c r="D3545" t="s">
        <v>384</v>
      </c>
      <c r="E3545">
        <v>45.178353000000001</v>
      </c>
      <c r="F3545">
        <v>45.21</v>
      </c>
      <c r="G3545">
        <v>-62.467226786473901</v>
      </c>
      <c r="H3545">
        <v>-7.8704870157769999</v>
      </c>
      <c r="I3545">
        <v>-37.497070463594</v>
      </c>
      <c r="J3545">
        <v>-10.370914567274999</v>
      </c>
      <c r="K3545">
        <v>44.521035444435803</v>
      </c>
      <c r="L3545">
        <v>51.944620439473901</v>
      </c>
      <c r="M3545">
        <v>62.777730456339299</v>
      </c>
      <c r="N3545">
        <v>0.67769789220996501</v>
      </c>
      <c r="O3545">
        <v>80.048661800486599</v>
      </c>
      <c r="P3545">
        <v>22.0242914979757</v>
      </c>
      <c r="Q3545">
        <v>-1.6797486471165E-2</v>
      </c>
    </row>
    <row r="3546" spans="1:17" hidden="1" x14ac:dyDescent="0.3">
      <c r="A3546" t="s">
        <v>7318</v>
      </c>
      <c r="B3546" t="s">
        <v>7319</v>
      </c>
      <c r="C3546" t="str">
        <f>IFERROR(VLOOKUP(Table1[[#This Row],[Ticker]],[1]!Table2[[Symbol]:[Industry]],2,FALSE),"-")</f>
        <v>-</v>
      </c>
      <c r="D3546" t="s">
        <v>627</v>
      </c>
      <c r="E3546">
        <v>45.134188199999997</v>
      </c>
      <c r="F3546">
        <v>44.82</v>
      </c>
      <c r="G3546">
        <v>-56.481934638438403</v>
      </c>
      <c r="H3546">
        <v>1.44347098431801</v>
      </c>
      <c r="I3546">
        <v>-34.754018527462698</v>
      </c>
      <c r="J3546">
        <v>1.1558335455809701</v>
      </c>
      <c r="K3546">
        <v>44.095131544944699</v>
      </c>
      <c r="L3546">
        <v>51.726614521648202</v>
      </c>
      <c r="M3546">
        <v>56.008198823472497</v>
      </c>
      <c r="N3546">
        <v>0.44966913989109297</v>
      </c>
      <c r="O3546">
        <v>69.790272199910703</v>
      </c>
      <c r="P3546">
        <v>23.983402489626499</v>
      </c>
      <c r="Q3546">
        <v>2.0408335811217999E-2</v>
      </c>
    </row>
    <row r="3547" spans="1:17" hidden="1" x14ac:dyDescent="0.3">
      <c r="A3547" t="s">
        <v>7320</v>
      </c>
      <c r="B3547" t="s">
        <v>7321</v>
      </c>
      <c r="C3547" t="str">
        <f>IFERROR(VLOOKUP(Table1[[#This Row],[Ticker]],[1]!Table2[[Symbol]:[Industry]],2,FALSE),"-")</f>
        <v>-</v>
      </c>
      <c r="D3547" t="s">
        <v>741</v>
      </c>
      <c r="E3547">
        <v>45.057158311999999</v>
      </c>
      <c r="F3547">
        <v>23.5</v>
      </c>
      <c r="G3547">
        <v>23.7299005213243</v>
      </c>
      <c r="H3547">
        <v>5.8262555686089001</v>
      </c>
      <c r="I3547">
        <v>8.9277015491968807</v>
      </c>
      <c r="J3547">
        <v>2.30175692703523</v>
      </c>
      <c r="K3547">
        <v>21.9244003108961</v>
      </c>
      <c r="L3547">
        <v>19.4090243778776</v>
      </c>
      <c r="M3547">
        <v>37.579943371070499</v>
      </c>
      <c r="N3547">
        <v>0.74440988709962297</v>
      </c>
      <c r="O3547">
        <v>4.0425531914893602</v>
      </c>
      <c r="P3547">
        <v>62.629757785467099</v>
      </c>
    </row>
    <row r="3548" spans="1:17" hidden="1" x14ac:dyDescent="0.3">
      <c r="A3548" t="s">
        <v>7322</v>
      </c>
      <c r="B3548" t="s">
        <v>7323</v>
      </c>
      <c r="C3548" t="str">
        <f>IFERROR(VLOOKUP(Table1[[#This Row],[Ticker]],[1]!Table2[[Symbol]:[Industry]],2,FALSE),"-")</f>
        <v>-</v>
      </c>
      <c r="D3548" t="s">
        <v>950</v>
      </c>
      <c r="E3548">
        <v>45.044511999999997</v>
      </c>
      <c r="F3548">
        <v>1.1299999999999999</v>
      </c>
      <c r="G3548">
        <v>-17.065910997000302</v>
      </c>
      <c r="H3548">
        <v>-8.0073335647110806</v>
      </c>
      <c r="I3548">
        <v>-31.665301227005301</v>
      </c>
      <c r="J3548">
        <v>-2.78134720451179</v>
      </c>
      <c r="K3548">
        <v>1.1862490823012399</v>
      </c>
      <c r="L3548">
        <v>1.2150342017079001</v>
      </c>
      <c r="M3548">
        <v>28.829734663198099</v>
      </c>
      <c r="N3548">
        <v>0.65954031565808802</v>
      </c>
      <c r="O3548">
        <v>67.256637168141594</v>
      </c>
      <c r="P3548">
        <v>61.428571428571402</v>
      </c>
      <c r="Q3548">
        <v>-0.152953355291849</v>
      </c>
    </row>
    <row r="3549" spans="1:17" hidden="1" x14ac:dyDescent="0.3">
      <c r="A3549" t="s">
        <v>7324</v>
      </c>
      <c r="B3549" t="s">
        <v>7325</v>
      </c>
      <c r="C3549" t="str">
        <f>IFERROR(VLOOKUP(Table1[[#This Row],[Ticker]],[1]!Table2[[Symbol]:[Industry]],2,FALSE),"-")</f>
        <v>-</v>
      </c>
      <c r="D3549" t="s">
        <v>627</v>
      </c>
      <c r="E3549">
        <v>45.018075570000001</v>
      </c>
      <c r="F3549">
        <v>76.7</v>
      </c>
      <c r="G3549">
        <v>-71.560952949708096</v>
      </c>
      <c r="H3549">
        <v>-4.7634251727328696</v>
      </c>
      <c r="I3549">
        <v>-15.476787879066499</v>
      </c>
      <c r="J3549">
        <v>-6.0187282720815398</v>
      </c>
      <c r="K3549">
        <v>77.177250610714296</v>
      </c>
      <c r="L3549">
        <v>80.930116846283795</v>
      </c>
      <c r="M3549">
        <v>38.756869739633203</v>
      </c>
      <c r="N3549">
        <v>8.7129704120854495E-2</v>
      </c>
      <c r="O3549">
        <v>79.921773142112102</v>
      </c>
      <c r="P3549">
        <v>25.0203748981255</v>
      </c>
      <c r="Q3549">
        <v>6.2844760909769995E-2</v>
      </c>
    </row>
    <row r="3550" spans="1:17" hidden="1" x14ac:dyDescent="0.3">
      <c r="A3550" t="s">
        <v>7326</v>
      </c>
      <c r="B3550" t="s">
        <v>7327</v>
      </c>
      <c r="C3550" t="str">
        <f>IFERROR(VLOOKUP(Table1[[#This Row],[Ticker]],[1]!Table2[[Symbol]:[Industry]],2,FALSE),"-")</f>
        <v>-</v>
      </c>
      <c r="D3550" t="s">
        <v>627</v>
      </c>
      <c r="E3550">
        <v>44.938800000000001</v>
      </c>
      <c r="F3550">
        <v>27.74</v>
      </c>
      <c r="G3550">
        <v>-48.405622507156302</v>
      </c>
      <c r="H3550">
        <v>-6.1185756328801704</v>
      </c>
      <c r="I3550">
        <v>-20.800796817244098</v>
      </c>
      <c r="J3550">
        <v>-2.5966758781521002</v>
      </c>
      <c r="K3550">
        <v>28.023489732744501</v>
      </c>
      <c r="L3550">
        <v>30.745007316256601</v>
      </c>
      <c r="M3550">
        <v>53.858954231815503</v>
      </c>
      <c r="N3550">
        <v>2.1896455378222499</v>
      </c>
      <c r="O3550">
        <v>180.60562364816099</v>
      </c>
      <c r="P3550">
        <v>12.444264288609601</v>
      </c>
      <c r="Q3550">
        <v>0.203228862598065</v>
      </c>
    </row>
    <row r="3551" spans="1:17" hidden="1" x14ac:dyDescent="0.3">
      <c r="A3551" t="s">
        <v>7328</v>
      </c>
      <c r="B3551" t="s">
        <v>7329</v>
      </c>
      <c r="C3551" t="str">
        <f>IFERROR(VLOOKUP(Table1[[#This Row],[Ticker]],[1]!Table2[[Symbol]:[Industry]],2,FALSE),"-")</f>
        <v>-</v>
      </c>
      <c r="D3551" t="s">
        <v>573</v>
      </c>
      <c r="E3551">
        <v>44.785094399999998</v>
      </c>
      <c r="F3551">
        <v>23.2</v>
      </c>
      <c r="G3551">
        <v>-65.682349353164696</v>
      </c>
      <c r="H3551">
        <v>-2.4819428717313698</v>
      </c>
      <c r="I3551">
        <v>-39.309471604988701</v>
      </c>
      <c r="J3551">
        <v>0.43993355456594901</v>
      </c>
      <c r="K3551">
        <v>24.479005713114599</v>
      </c>
      <c r="L3551">
        <v>28.139542620603599</v>
      </c>
      <c r="M3551">
        <v>42.9854792300345</v>
      </c>
      <c r="N3551">
        <v>0.53924731182795604</v>
      </c>
      <c r="O3551">
        <v>85.344827586206804</v>
      </c>
      <c r="P3551">
        <v>1.9780219780219701</v>
      </c>
    </row>
    <row r="3552" spans="1:17" hidden="1" x14ac:dyDescent="0.3">
      <c r="A3552" t="s">
        <v>7330</v>
      </c>
      <c r="B3552" t="s">
        <v>7331</v>
      </c>
      <c r="C3552" t="str">
        <f>IFERROR(VLOOKUP(Table1[[#This Row],[Ticker]],[1]!Table2[[Symbol]:[Industry]],2,FALSE),"-")</f>
        <v>-</v>
      </c>
      <c r="D3552" t="s">
        <v>138</v>
      </c>
      <c r="E3552">
        <v>44.764393560000002</v>
      </c>
      <c r="F3552">
        <v>29.99</v>
      </c>
      <c r="G3552">
        <v>62.300990863166398</v>
      </c>
      <c r="H3552">
        <v>-1.93506859314869</v>
      </c>
      <c r="I3552">
        <v>32.410553939564203</v>
      </c>
      <c r="J3552">
        <v>-6.4961019126439901</v>
      </c>
      <c r="K3552">
        <v>27.0414962592831</v>
      </c>
      <c r="L3552">
        <v>20.654214187573402</v>
      </c>
      <c r="M3552">
        <v>41.067019902537197</v>
      </c>
      <c r="N3552">
        <v>0.22167763457539999</v>
      </c>
      <c r="O3552">
        <v>16.938979659886598</v>
      </c>
      <c r="P3552">
        <v>120.839469808541</v>
      </c>
      <c r="Q3552">
        <v>0.138248632449432</v>
      </c>
    </row>
    <row r="3553" spans="1:17" hidden="1" x14ac:dyDescent="0.3">
      <c r="A3553" t="s">
        <v>7332</v>
      </c>
      <c r="B3553" t="s">
        <v>7333</v>
      </c>
      <c r="C3553" t="str">
        <f>IFERROR(VLOOKUP(Table1[[#This Row],[Ticker]],[1]!Table2[[Symbol]:[Industry]],2,FALSE),"-")</f>
        <v>-</v>
      </c>
      <c r="D3553" t="s">
        <v>127</v>
      </c>
      <c r="E3553">
        <v>44.641005555</v>
      </c>
      <c r="F3553">
        <v>4.71</v>
      </c>
      <c r="G3553">
        <v>89.003856444860105</v>
      </c>
      <c r="H3553">
        <v>-5.7104888617320499</v>
      </c>
      <c r="I3553">
        <v>-38.198360493877502</v>
      </c>
      <c r="J3553">
        <v>5.8328164096518202</v>
      </c>
      <c r="K3553">
        <v>4.4156464223296403</v>
      </c>
      <c r="L3553">
        <v>4.2021606234183499</v>
      </c>
      <c r="M3553">
        <v>73.552776275473207</v>
      </c>
      <c r="N3553">
        <v>0.869397323025066</v>
      </c>
      <c r="O3553">
        <v>60.2972399150743</v>
      </c>
      <c r="Q3553">
        <v>2.5239297069627999E-2</v>
      </c>
    </row>
    <row r="3554" spans="1:17" hidden="1" x14ac:dyDescent="0.3">
      <c r="A3554" t="s">
        <v>7334</v>
      </c>
      <c r="B3554" t="s">
        <v>7335</v>
      </c>
      <c r="C3554" t="str">
        <f>IFERROR(VLOOKUP(Table1[[#This Row],[Ticker]],[1]!Table2[[Symbol]:[Industry]],2,FALSE),"-")</f>
        <v>-</v>
      </c>
      <c r="D3554" t="s">
        <v>627</v>
      </c>
      <c r="E3554">
        <v>44.538375000000002</v>
      </c>
      <c r="F3554">
        <v>90.25</v>
      </c>
      <c r="G3554">
        <v>61.955365598744301</v>
      </c>
      <c r="H3554">
        <v>-6.94999394348193</v>
      </c>
      <c r="I3554">
        <v>79.061011339962306</v>
      </c>
      <c r="J3554">
        <v>-1.07194549511008</v>
      </c>
      <c r="K3554">
        <v>74.137202118589798</v>
      </c>
      <c r="L3554">
        <v>64.471000000000004</v>
      </c>
      <c r="M3554">
        <v>66.494662327946003</v>
      </c>
      <c r="N3554">
        <v>1.0405405405405399</v>
      </c>
      <c r="O3554">
        <v>5.0415512465374004</v>
      </c>
      <c r="P3554">
        <v>92.841880341880298</v>
      </c>
    </row>
    <row r="3555" spans="1:17" hidden="1" x14ac:dyDescent="0.3">
      <c r="A3555" t="s">
        <v>7336</v>
      </c>
      <c r="B3555" t="s">
        <v>7337</v>
      </c>
      <c r="C3555" t="str">
        <f>IFERROR(VLOOKUP(Table1[[#This Row],[Ticker]],[1]!Table2[[Symbol]:[Industry]],2,FALSE),"-")</f>
        <v>-</v>
      </c>
      <c r="D3555" t="s">
        <v>410</v>
      </c>
      <c r="E3555">
        <v>44.513559999999998</v>
      </c>
      <c r="F3555">
        <v>63.7</v>
      </c>
      <c r="G3555">
        <v>-52.783533077679699</v>
      </c>
      <c r="H3555">
        <v>-1.15641305492615E-2</v>
      </c>
      <c r="I3555">
        <v>-7.6710090574352403</v>
      </c>
      <c r="J3555">
        <v>-3.9815932745893998</v>
      </c>
      <c r="K3555">
        <v>65.566616008699597</v>
      </c>
      <c r="L3555">
        <v>68.329074516168504</v>
      </c>
      <c r="M3555">
        <v>37.870764594725799</v>
      </c>
      <c r="N3555">
        <v>0.98026998961578404</v>
      </c>
      <c r="O3555">
        <v>59.890109890109798</v>
      </c>
      <c r="P3555">
        <v>20.7582938388625</v>
      </c>
      <c r="Q3555">
        <v>4.3285454293517003E-2</v>
      </c>
    </row>
    <row r="3556" spans="1:17" hidden="1" x14ac:dyDescent="0.3">
      <c r="A3556" t="s">
        <v>7338</v>
      </c>
      <c r="B3556" t="s">
        <v>7339</v>
      </c>
      <c r="C3556" t="str">
        <f>IFERROR(VLOOKUP(Table1[[#This Row],[Ticker]],[1]!Table2[[Symbol]:[Industry]],2,FALSE),"-")</f>
        <v>-</v>
      </c>
      <c r="D3556" t="s">
        <v>257</v>
      </c>
      <c r="E3556">
        <v>44.42248128</v>
      </c>
      <c r="F3556">
        <v>97.8</v>
      </c>
      <c r="G3556">
        <v>39.0504645866068</v>
      </c>
      <c r="H3556">
        <v>-0.63447279588625305</v>
      </c>
      <c r="I3556">
        <v>14.983219830559801</v>
      </c>
      <c r="J3556">
        <v>-7.2511907781289402</v>
      </c>
      <c r="K3556">
        <v>98.267425799163107</v>
      </c>
      <c r="L3556">
        <v>86.234223077144506</v>
      </c>
      <c r="M3556">
        <v>45.767319277764102</v>
      </c>
      <c r="N3556">
        <v>0.22976829300714799</v>
      </c>
      <c r="O3556">
        <v>25.460122699386499</v>
      </c>
      <c r="P3556">
        <v>87.284565300651096</v>
      </c>
      <c r="Q3556">
        <v>9.7015588076206999E-2</v>
      </c>
    </row>
    <row r="3557" spans="1:17" hidden="1" x14ac:dyDescent="0.3">
      <c r="A3557" t="s">
        <v>7340</v>
      </c>
      <c r="B3557" t="s">
        <v>7341</v>
      </c>
      <c r="C3557" t="str">
        <f>IFERROR(VLOOKUP(Table1[[#This Row],[Ticker]],[1]!Table2[[Symbol]:[Industry]],2,FALSE),"-")</f>
        <v>-</v>
      </c>
      <c r="D3557" t="s">
        <v>535</v>
      </c>
      <c r="E3557">
        <v>44.333301210999998</v>
      </c>
      <c r="F3557">
        <v>5.99</v>
      </c>
      <c r="G3557">
        <v>26.740371725512698</v>
      </c>
      <c r="H3557">
        <v>6.6430273248012002</v>
      </c>
      <c r="I3557">
        <v>23.176098380581202</v>
      </c>
      <c r="J3557">
        <v>2.1375139643493801</v>
      </c>
      <c r="K3557">
        <v>5.8291553742733004</v>
      </c>
      <c r="L3557">
        <v>4.7414298860604296</v>
      </c>
      <c r="M3557">
        <v>45.758435180968497</v>
      </c>
      <c r="N3557">
        <v>1.0110922466202401</v>
      </c>
      <c r="O3557">
        <v>22.8714524207011</v>
      </c>
      <c r="P3557">
        <v>121.033210332103</v>
      </c>
      <c r="Q3557">
        <v>9.0092108985767E-2</v>
      </c>
    </row>
    <row r="3558" spans="1:17" hidden="1" x14ac:dyDescent="0.3">
      <c r="A3558" t="s">
        <v>7342</v>
      </c>
      <c r="B3558" t="s">
        <v>7343</v>
      </c>
      <c r="C3558" t="str">
        <f>IFERROR(VLOOKUP(Table1[[#This Row],[Ticker]],[1]!Table2[[Symbol]:[Industry]],2,FALSE),"-")</f>
        <v>-</v>
      </c>
      <c r="D3558" t="s">
        <v>338</v>
      </c>
      <c r="E3558">
        <v>44.31694281</v>
      </c>
      <c r="F3558">
        <v>26.45</v>
      </c>
      <c r="G3558">
        <v>-17.272734024718801</v>
      </c>
      <c r="H3558">
        <v>-5.0371563219550399</v>
      </c>
      <c r="I3558">
        <v>-61.7501974919875</v>
      </c>
      <c r="J3558">
        <v>-6.7964535451995198</v>
      </c>
      <c r="K3558">
        <v>29.3422740632125</v>
      </c>
      <c r="L3558">
        <v>31.284792408544298</v>
      </c>
      <c r="M3558">
        <v>48.494292972169397</v>
      </c>
      <c r="N3558">
        <v>0.48297957549058801</v>
      </c>
      <c r="O3558">
        <v>131.94706994328899</v>
      </c>
      <c r="P3558">
        <v>75.747508305647798</v>
      </c>
      <c r="Q3558">
        <v>0.11295733326654001</v>
      </c>
    </row>
    <row r="3559" spans="1:17" hidden="1" x14ac:dyDescent="0.3">
      <c r="A3559" t="s">
        <v>7344</v>
      </c>
      <c r="B3559" t="s">
        <v>7345</v>
      </c>
      <c r="C3559" t="str">
        <f>IFERROR(VLOOKUP(Table1[[#This Row],[Ticker]],[1]!Table2[[Symbol]:[Industry]],2,FALSE),"-")</f>
        <v>-</v>
      </c>
      <c r="D3559" t="s">
        <v>3902</v>
      </c>
      <c r="E3559">
        <v>44.300003400000001</v>
      </c>
      <c r="F3559">
        <v>27.15</v>
      </c>
      <c r="G3559">
        <v>-23.260246166158399</v>
      </c>
      <c r="H3559">
        <v>5.1275232520558696</v>
      </c>
      <c r="I3559">
        <v>-3.26329555881266</v>
      </c>
      <c r="J3559">
        <v>3.6330294374005101</v>
      </c>
      <c r="K3559">
        <v>25.960100670515899</v>
      </c>
      <c r="L3559">
        <v>24.160195690775002</v>
      </c>
      <c r="M3559">
        <v>56.169631376675902</v>
      </c>
      <c r="N3559">
        <v>0.78499278499278402</v>
      </c>
      <c r="O3559">
        <v>27.366482504604001</v>
      </c>
      <c r="P3559">
        <v>50.8333333333333</v>
      </c>
    </row>
    <row r="3560" spans="1:17" hidden="1" x14ac:dyDescent="0.3">
      <c r="A3560" t="s">
        <v>7346</v>
      </c>
      <c r="B3560" t="s">
        <v>7347</v>
      </c>
      <c r="C3560" t="str">
        <f>IFERROR(VLOOKUP(Table1[[#This Row],[Ticker]],[1]!Table2[[Symbol]:[Industry]],2,FALSE),"-")</f>
        <v>-</v>
      </c>
      <c r="D3560" t="s">
        <v>573</v>
      </c>
      <c r="E3560">
        <v>44.2453</v>
      </c>
      <c r="F3560">
        <v>73</v>
      </c>
      <c r="G3560">
        <v>-23.200151957328199</v>
      </c>
      <c r="H3560">
        <v>-11.4513900458038</v>
      </c>
      <c r="I3560">
        <v>-28.8395001025212</v>
      </c>
      <c r="J3560">
        <v>-9.6828820130233293</v>
      </c>
      <c r="K3560">
        <v>76.930244209612098</v>
      </c>
      <c r="L3560">
        <v>78.014478838184203</v>
      </c>
      <c r="M3560">
        <v>39.440351550833903</v>
      </c>
      <c r="N3560">
        <v>0.275832148395178</v>
      </c>
      <c r="O3560">
        <v>56.027397260273901</v>
      </c>
      <c r="P3560">
        <v>24.255319148936099</v>
      </c>
      <c r="Q3560">
        <v>0.171196721600474</v>
      </c>
    </row>
    <row r="3561" spans="1:17" hidden="1" x14ac:dyDescent="0.3">
      <c r="A3561" t="s">
        <v>7348</v>
      </c>
      <c r="B3561" t="s">
        <v>7349</v>
      </c>
      <c r="C3561" t="str">
        <f>IFERROR(VLOOKUP(Table1[[#This Row],[Ticker]],[1]!Table2[[Symbol]:[Industry]],2,FALSE),"-")</f>
        <v>-</v>
      </c>
      <c r="D3561" t="s">
        <v>1607</v>
      </c>
      <c r="E3561">
        <v>44.212956923999997</v>
      </c>
      <c r="F3561">
        <v>28.22</v>
      </c>
      <c r="G3561">
        <v>-1.79318372427304</v>
      </c>
      <c r="H3561">
        <v>-11.430918969258901</v>
      </c>
      <c r="I3561">
        <v>-0.97613827165537603</v>
      </c>
      <c r="J3561">
        <v>-3.9350017213949999</v>
      </c>
      <c r="K3561">
        <v>27.532092855544199</v>
      </c>
      <c r="L3561">
        <v>25.624194329877898</v>
      </c>
      <c r="M3561">
        <v>49.420510220698297</v>
      </c>
      <c r="N3561">
        <v>1.06910988428553</v>
      </c>
      <c r="O3561">
        <v>55.9177888022679</v>
      </c>
      <c r="P3561">
        <v>76.375</v>
      </c>
      <c r="Q3561">
        <v>8.9905234019956995E-2</v>
      </c>
    </row>
    <row r="3562" spans="1:17" hidden="1" x14ac:dyDescent="0.3">
      <c r="A3562" t="s">
        <v>7350</v>
      </c>
      <c r="B3562" t="s">
        <v>7351</v>
      </c>
      <c r="C3562" t="str">
        <f>IFERROR(VLOOKUP(Table1[[#This Row],[Ticker]],[1]!Table2[[Symbol]:[Industry]],2,FALSE),"-")</f>
        <v>-</v>
      </c>
      <c r="D3562" t="s">
        <v>405</v>
      </c>
      <c r="E3562">
        <v>44.135551874999997</v>
      </c>
      <c r="F3562">
        <v>85.35</v>
      </c>
      <c r="G3562">
        <v>148.30982285818499</v>
      </c>
      <c r="H3562">
        <v>-8.3206535049425696</v>
      </c>
      <c r="I3562">
        <v>67.407443958080606</v>
      </c>
      <c r="J3562">
        <v>-6.3796378028023799</v>
      </c>
      <c r="K3562">
        <v>89.201780215417003</v>
      </c>
      <c r="L3562">
        <v>76.115524542462097</v>
      </c>
      <c r="M3562">
        <v>33.576780367581499</v>
      </c>
      <c r="N3562">
        <v>0.98461695679526795</v>
      </c>
      <c r="O3562">
        <v>76.274165202108904</v>
      </c>
      <c r="P3562">
        <v>202.123893805309</v>
      </c>
      <c r="Q3562">
        <v>0.113656330141426</v>
      </c>
    </row>
    <row r="3563" spans="1:17" hidden="1" x14ac:dyDescent="0.3">
      <c r="A3563" t="s">
        <v>7352</v>
      </c>
      <c r="B3563" t="s">
        <v>7353</v>
      </c>
      <c r="C3563" t="str">
        <f>IFERROR(VLOOKUP(Table1[[#This Row],[Ticker]],[1]!Table2[[Symbol]:[Industry]],2,FALSE),"-")</f>
        <v>-</v>
      </c>
      <c r="E3563">
        <v>44.006399999999999</v>
      </c>
      <c r="F3563">
        <v>22.92</v>
      </c>
      <c r="G3563">
        <v>219.93633468007101</v>
      </c>
      <c r="H3563">
        <v>34.056901965566603</v>
      </c>
      <c r="I3563">
        <v>-53.489585442601197</v>
      </c>
      <c r="J3563">
        <v>1.8782966889497901</v>
      </c>
      <c r="K3563">
        <v>22.7894735242892</v>
      </c>
      <c r="L3563">
        <v>25.425775371071602</v>
      </c>
      <c r="M3563">
        <v>67.046671992785093</v>
      </c>
      <c r="N3563">
        <v>2.7021299882452698</v>
      </c>
      <c r="O3563">
        <v>217.40837696335001</v>
      </c>
      <c r="P3563">
        <v>285.954137982269</v>
      </c>
    </row>
    <row r="3564" spans="1:17" hidden="1" x14ac:dyDescent="0.3">
      <c r="A3564" t="s">
        <v>7354</v>
      </c>
      <c r="B3564" t="s">
        <v>7355</v>
      </c>
      <c r="C3564" t="str">
        <f>IFERROR(VLOOKUP(Table1[[#This Row],[Ticker]],[1]!Table2[[Symbol]:[Industry]],2,FALSE),"-")</f>
        <v>-</v>
      </c>
      <c r="D3564" t="s">
        <v>1210</v>
      </c>
      <c r="E3564">
        <v>43.958035770000002</v>
      </c>
      <c r="F3564">
        <v>32.299999999999997</v>
      </c>
      <c r="G3564">
        <v>-82.460899943205106</v>
      </c>
      <c r="H3564">
        <v>4.5264878581760799</v>
      </c>
      <c r="I3564">
        <v>-37.843986186014902</v>
      </c>
      <c r="J3564">
        <v>-2.5644828085429099</v>
      </c>
      <c r="K3564">
        <v>33.701451792526903</v>
      </c>
      <c r="L3564">
        <v>46.385664359253703</v>
      </c>
      <c r="M3564">
        <v>38.045551523092598</v>
      </c>
      <c r="N3564">
        <v>0.48742138364779802</v>
      </c>
      <c r="O3564">
        <v>123.21981424148601</v>
      </c>
      <c r="P3564">
        <v>10.996563573883099</v>
      </c>
    </row>
    <row r="3565" spans="1:17" hidden="1" x14ac:dyDescent="0.3">
      <c r="A3565" t="s">
        <v>7356</v>
      </c>
      <c r="B3565" t="s">
        <v>7357</v>
      </c>
      <c r="C3565" t="str">
        <f>IFERROR(VLOOKUP(Table1[[#This Row],[Ticker]],[1]!Table2[[Symbol]:[Industry]],2,FALSE),"-")</f>
        <v>-</v>
      </c>
      <c r="D3565" t="s">
        <v>535</v>
      </c>
      <c r="E3565">
        <v>43.765360000000001</v>
      </c>
      <c r="F3565">
        <v>152</v>
      </c>
      <c r="G3565">
        <v>-10.3808716269215</v>
      </c>
      <c r="H3565">
        <v>-7.5821286466782896</v>
      </c>
      <c r="I3565">
        <v>-14.7690507854981</v>
      </c>
      <c r="J3565">
        <v>-0.87353279669737605</v>
      </c>
      <c r="K3565">
        <v>154.64693737441601</v>
      </c>
      <c r="L3565">
        <v>147.42393008843399</v>
      </c>
      <c r="M3565">
        <v>48.648568786083501</v>
      </c>
      <c r="N3565">
        <v>0.80359532650637699</v>
      </c>
      <c r="O3565">
        <v>37.894736842105203</v>
      </c>
      <c r="P3565">
        <v>30.808950086058498</v>
      </c>
      <c r="Q3565">
        <v>0.15631302892778101</v>
      </c>
    </row>
    <row r="3566" spans="1:17" hidden="1" x14ac:dyDescent="0.3">
      <c r="A3566" t="s">
        <v>7358</v>
      </c>
      <c r="B3566" t="s">
        <v>7359</v>
      </c>
      <c r="C3566" t="str">
        <f>IFERROR(VLOOKUP(Table1[[#This Row],[Ticker]],[1]!Table2[[Symbol]:[Industry]],2,FALSE),"-")</f>
        <v>-</v>
      </c>
      <c r="D3566" t="s">
        <v>185</v>
      </c>
      <c r="E3566">
        <v>43.686891107999998</v>
      </c>
      <c r="F3566">
        <v>15.43</v>
      </c>
      <c r="G3566">
        <v>-87.876288611778904</v>
      </c>
      <c r="H3566">
        <v>11.631080573179799</v>
      </c>
      <c r="I3566">
        <v>-58.552648894710401</v>
      </c>
      <c r="J3566">
        <v>-16.2330654105881</v>
      </c>
      <c r="K3566">
        <v>15.904256922573699</v>
      </c>
      <c r="L3566">
        <v>22.791877832449401</v>
      </c>
      <c r="M3566">
        <v>43.414830232943999</v>
      </c>
      <c r="N3566">
        <v>1.7842879749848699</v>
      </c>
      <c r="O3566">
        <v>165.068049254698</v>
      </c>
      <c r="P3566">
        <v>17.338403041825</v>
      </c>
      <c r="Q3566">
        <v>-9.3396722117894002E-2</v>
      </c>
    </row>
    <row r="3567" spans="1:17" hidden="1" x14ac:dyDescent="0.3">
      <c r="A3567" t="s">
        <v>7360</v>
      </c>
      <c r="B3567" t="s">
        <v>7361</v>
      </c>
      <c r="C3567" t="str">
        <f>IFERROR(VLOOKUP(Table1[[#This Row],[Ticker]],[1]!Table2[[Symbol]:[Industry]],2,FALSE),"-")</f>
        <v>-</v>
      </c>
      <c r="E3567">
        <v>43.670309744999997</v>
      </c>
      <c r="F3567">
        <v>55.83</v>
      </c>
      <c r="G3567">
        <v>150.76909906336101</v>
      </c>
      <c r="H3567">
        <v>44.172318918864697</v>
      </c>
      <c r="I3567">
        <v>197.20640141088401</v>
      </c>
      <c r="J3567">
        <v>9.1798168412443992</v>
      </c>
      <c r="K3567">
        <v>38.836575475384898</v>
      </c>
      <c r="L3567">
        <v>26.103650814538401</v>
      </c>
      <c r="M3567">
        <v>90.488453166539003</v>
      </c>
      <c r="N3567">
        <v>1.1058724920456899</v>
      </c>
      <c r="O3567">
        <v>0</v>
      </c>
      <c r="P3567">
        <v>272.2</v>
      </c>
      <c r="Q3567">
        <v>4.6878973936100004E-3</v>
      </c>
    </row>
    <row r="3568" spans="1:17" hidden="1" x14ac:dyDescent="0.3">
      <c r="A3568" t="s">
        <v>7362</v>
      </c>
      <c r="B3568" t="s">
        <v>7363</v>
      </c>
      <c r="C3568" t="str">
        <f>IFERROR(VLOOKUP(Table1[[#This Row],[Ticker]],[1]!Table2[[Symbol]:[Industry]],2,FALSE),"-")</f>
        <v>-</v>
      </c>
      <c r="D3568" t="s">
        <v>627</v>
      </c>
      <c r="E3568">
        <v>43.618340000000003</v>
      </c>
      <c r="F3568">
        <v>86</v>
      </c>
      <c r="G3568">
        <v>108.822977891888</v>
      </c>
      <c r="H3568">
        <v>-32.528077950853202</v>
      </c>
      <c r="I3568">
        <v>54.322364582770398</v>
      </c>
      <c r="J3568">
        <v>-10.5662695405177</v>
      </c>
      <c r="K3568">
        <v>92.292603712645601</v>
      </c>
      <c r="L3568">
        <v>66.429164694832195</v>
      </c>
      <c r="M3568">
        <v>9.3289929763811692</v>
      </c>
      <c r="N3568">
        <v>7.8905557740843998E-2</v>
      </c>
      <c r="O3568">
        <v>51.162790697674403</v>
      </c>
      <c r="P3568">
        <v>168.75</v>
      </c>
      <c r="Q3568">
        <v>6.5525542843858003E-2</v>
      </c>
    </row>
    <row r="3569" spans="1:17" hidden="1" x14ac:dyDescent="0.3">
      <c r="A3569" t="s">
        <v>7364</v>
      </c>
      <c r="B3569" t="s">
        <v>7365</v>
      </c>
      <c r="C3569" t="str">
        <f>IFERROR(VLOOKUP(Table1[[#This Row],[Ticker]],[1]!Table2[[Symbol]:[Industry]],2,FALSE),"-")</f>
        <v>-</v>
      </c>
      <c r="D3569" t="s">
        <v>118</v>
      </c>
      <c r="E3569">
        <v>43.429900000000004</v>
      </c>
      <c r="F3569">
        <v>0.59</v>
      </c>
      <c r="G3569">
        <v>1.0452001141107901</v>
      </c>
      <c r="H3569">
        <v>49.0124226353729</v>
      </c>
      <c r="I3569">
        <v>34.539734744217597</v>
      </c>
      <c r="J3569">
        <v>8.1873137641491596</v>
      </c>
      <c r="K3569">
        <v>0.465350624246814</v>
      </c>
      <c r="L3569">
        <v>0.52799275520016997</v>
      </c>
      <c r="M3569">
        <v>99.095738152327499</v>
      </c>
      <c r="N3569">
        <v>0.59919291178423795</v>
      </c>
      <c r="O3569">
        <v>1.6949152542372801</v>
      </c>
      <c r="P3569">
        <v>96.6666666666666</v>
      </c>
      <c r="Q3569">
        <v>2.9174464478419999E-2</v>
      </c>
    </row>
    <row r="3570" spans="1:17" hidden="1" x14ac:dyDescent="0.3">
      <c r="A3570" t="s">
        <v>7366</v>
      </c>
      <c r="B3570" t="s">
        <v>7367</v>
      </c>
      <c r="C3570" t="str">
        <f>IFERROR(VLOOKUP(Table1[[#This Row],[Ticker]],[1]!Table2[[Symbol]:[Industry]],2,FALSE),"-")</f>
        <v>-</v>
      </c>
      <c r="D3570" t="s">
        <v>1607</v>
      </c>
      <c r="E3570">
        <v>43.426679999999998</v>
      </c>
      <c r="F3570">
        <v>43.34</v>
      </c>
      <c r="G3570">
        <v>72.853109718630506</v>
      </c>
      <c r="H3570">
        <v>8.3788901683737507</v>
      </c>
      <c r="I3570">
        <v>-14.3706383222063</v>
      </c>
      <c r="J3570">
        <v>2.6818082586436698</v>
      </c>
      <c r="K3570">
        <v>38.771934887604502</v>
      </c>
      <c r="L3570">
        <v>36.351880210498301</v>
      </c>
      <c r="M3570">
        <v>68.694968422683701</v>
      </c>
      <c r="N3570">
        <v>1.86547335987687</v>
      </c>
      <c r="O3570">
        <v>33.779418550992098</v>
      </c>
      <c r="P3570">
        <v>121.68797953964101</v>
      </c>
      <c r="Q3570">
        <v>5.5856518044337999E-2</v>
      </c>
    </row>
    <row r="3571" spans="1:17" hidden="1" x14ac:dyDescent="0.3">
      <c r="A3571" t="s">
        <v>7368</v>
      </c>
      <c r="B3571" t="s">
        <v>7369</v>
      </c>
      <c r="C3571" t="str">
        <f>IFERROR(VLOOKUP(Table1[[#This Row],[Ticker]],[1]!Table2[[Symbol]:[Industry]],2,FALSE),"-")</f>
        <v>-</v>
      </c>
      <c r="D3571" t="s">
        <v>723</v>
      </c>
      <c r="E3571">
        <v>43.414769999999997</v>
      </c>
      <c r="F3571">
        <v>119</v>
      </c>
      <c r="G3571">
        <v>27.842793886226801</v>
      </c>
      <c r="H3571">
        <v>10.419765292715599</v>
      </c>
      <c r="I3571">
        <v>0.37306807755097499</v>
      </c>
      <c r="J3571">
        <v>11.351294939467101</v>
      </c>
      <c r="K3571">
        <v>112.095108384271</v>
      </c>
      <c r="L3571">
        <v>105.97809261241601</v>
      </c>
      <c r="M3571">
        <v>66.860371657109098</v>
      </c>
      <c r="N3571">
        <v>1.7847483200557701</v>
      </c>
      <c r="O3571">
        <v>34.453781512604998</v>
      </c>
      <c r="P3571">
        <v>60.8108108108108</v>
      </c>
      <c r="Q3571">
        <v>7.1036277791271002E-2</v>
      </c>
    </row>
    <row r="3572" spans="1:17" hidden="1" x14ac:dyDescent="0.3">
      <c r="A3572" t="s">
        <v>7370</v>
      </c>
      <c r="B3572" t="s">
        <v>7371</v>
      </c>
      <c r="C3572" t="str">
        <f>IFERROR(VLOOKUP(Table1[[#This Row],[Ticker]],[1]!Table2[[Symbol]:[Industry]],2,FALSE),"-")</f>
        <v>-</v>
      </c>
      <c r="D3572" t="s">
        <v>7372</v>
      </c>
      <c r="E3572">
        <v>43.3611206</v>
      </c>
      <c r="F3572">
        <v>36.950000000000003</v>
      </c>
      <c r="G3572">
        <v>67.527671890700205</v>
      </c>
      <c r="H3572">
        <v>11.039172334615801</v>
      </c>
      <c r="I3572">
        <v>144.351712460095</v>
      </c>
      <c r="J3572">
        <v>-1.07194549511008</v>
      </c>
      <c r="K3572">
        <v>37.284084618429901</v>
      </c>
      <c r="L3572">
        <v>29.610402543291201</v>
      </c>
      <c r="M3572">
        <v>68.839106235358301</v>
      </c>
      <c r="N3572">
        <v>0.27925872384153799</v>
      </c>
      <c r="O3572">
        <v>48.849797023004001</v>
      </c>
      <c r="P3572">
        <v>198.706548100242</v>
      </c>
    </row>
    <row r="3573" spans="1:17" hidden="1" x14ac:dyDescent="0.3">
      <c r="A3573" t="s">
        <v>7373</v>
      </c>
      <c r="B3573" t="s">
        <v>7374</v>
      </c>
      <c r="C3573" t="str">
        <f>IFERROR(VLOOKUP(Table1[[#This Row],[Ticker]],[1]!Table2[[Symbol]:[Industry]],2,FALSE),"-")</f>
        <v>-</v>
      </c>
      <c r="D3573" t="s">
        <v>46</v>
      </c>
      <c r="E3573">
        <v>43.315890000000003</v>
      </c>
      <c r="F3573">
        <v>19.05</v>
      </c>
      <c r="G3573">
        <v>-29.802753102263399</v>
      </c>
      <c r="H3573">
        <v>-8.9590817716782905</v>
      </c>
      <c r="I3573">
        <v>-24.355614092991601</v>
      </c>
      <c r="J3573">
        <v>1.66998998876087</v>
      </c>
      <c r="K3573">
        <v>20.082852578475201</v>
      </c>
      <c r="L3573">
        <v>20.813084803284099</v>
      </c>
      <c r="M3573">
        <v>46.112800733627601</v>
      </c>
      <c r="N3573">
        <v>1.25715602821975</v>
      </c>
      <c r="O3573">
        <v>40.419947506561599</v>
      </c>
      <c r="P3573">
        <v>10.434782608695601</v>
      </c>
      <c r="Q3573">
        <v>-2.494614598527E-2</v>
      </c>
    </row>
    <row r="3574" spans="1:17" hidden="1" x14ac:dyDescent="0.3">
      <c r="A3574" t="s">
        <v>7375</v>
      </c>
      <c r="B3574" t="s">
        <v>7376</v>
      </c>
      <c r="C3574" t="str">
        <f>IFERROR(VLOOKUP(Table1[[#This Row],[Ticker]],[1]!Table2[[Symbol]:[Industry]],2,FALSE),"-")</f>
        <v>-</v>
      </c>
      <c r="D3574" t="s">
        <v>950</v>
      </c>
      <c r="E3574">
        <v>43.2684</v>
      </c>
      <c r="F3574">
        <v>1.01</v>
      </c>
      <c r="G3574">
        <v>-70.654146291117897</v>
      </c>
      <c r="H3574">
        <v>-2.26962864667829</v>
      </c>
      <c r="I3574">
        <v>-38.145450440967501</v>
      </c>
      <c r="J3574">
        <v>-4.8455304007704596</v>
      </c>
      <c r="K3574">
        <v>1.06201607702558</v>
      </c>
      <c r="L3574">
        <v>1.3704325611349899</v>
      </c>
      <c r="M3574">
        <v>39.836678807540302</v>
      </c>
      <c r="N3574">
        <v>1.60125545222911</v>
      </c>
      <c r="O3574">
        <v>88.118811881188094</v>
      </c>
      <c r="P3574">
        <v>6.3157894736842</v>
      </c>
      <c r="Q3574">
        <v>-3.5197124553510997E-2</v>
      </c>
    </row>
    <row r="3575" spans="1:17" hidden="1" x14ac:dyDescent="0.3">
      <c r="A3575" t="s">
        <v>7377</v>
      </c>
      <c r="B3575" t="s">
        <v>7378</v>
      </c>
      <c r="C3575" t="str">
        <f>IFERROR(VLOOKUP(Table1[[#This Row],[Ticker]],[1]!Table2[[Symbol]:[Industry]],2,FALSE),"-")</f>
        <v>-</v>
      </c>
      <c r="D3575" t="s">
        <v>405</v>
      </c>
      <c r="E3575">
        <v>43.2</v>
      </c>
      <c r="F3575">
        <v>4.8</v>
      </c>
      <c r="G3575">
        <v>72.750990411450402</v>
      </c>
      <c r="H3575">
        <v>-3.8956449068408898</v>
      </c>
      <c r="I3575">
        <v>8.4562608824975705</v>
      </c>
      <c r="J3575">
        <v>-2.2964352910284598</v>
      </c>
      <c r="K3575">
        <v>4.8321235755421101</v>
      </c>
      <c r="L3575">
        <v>4.1696004480668201</v>
      </c>
      <c r="M3575">
        <v>50.488241020342997</v>
      </c>
      <c r="N3575">
        <v>0.491506194431722</v>
      </c>
      <c r="O3575">
        <v>35.9722222222222</v>
      </c>
      <c r="P3575">
        <v>105.714285714285</v>
      </c>
      <c r="Q3575">
        <v>7.7166907040658997E-2</v>
      </c>
    </row>
    <row r="3576" spans="1:17" hidden="1" x14ac:dyDescent="0.3">
      <c r="A3576" t="s">
        <v>7379</v>
      </c>
      <c r="B3576" t="s">
        <v>7380</v>
      </c>
      <c r="C3576" t="str">
        <f>IFERROR(VLOOKUP(Table1[[#This Row],[Ticker]],[1]!Table2[[Symbol]:[Industry]],2,FALSE),"-")</f>
        <v>-</v>
      </c>
      <c r="D3576" t="s">
        <v>21</v>
      </c>
      <c r="E3576">
        <v>43.09</v>
      </c>
      <c r="F3576">
        <v>43.09</v>
      </c>
      <c r="G3576">
        <v>85.384089002999701</v>
      </c>
      <c r="H3576">
        <v>-13.0646246111657</v>
      </c>
      <c r="I3576">
        <v>18.1319160645705</v>
      </c>
      <c r="J3576">
        <v>-7.0681181508617303</v>
      </c>
      <c r="K3576">
        <v>41.605955128955003</v>
      </c>
      <c r="L3576">
        <v>31.885153692504499</v>
      </c>
      <c r="M3576">
        <v>34.912145686182598</v>
      </c>
      <c r="N3576">
        <v>0.53798517752457198</v>
      </c>
      <c r="O3576">
        <v>37.270828498491497</v>
      </c>
      <c r="P3576">
        <v>130.427807486631</v>
      </c>
    </row>
    <row r="3577" spans="1:17" hidden="1" x14ac:dyDescent="0.3">
      <c r="A3577" t="s">
        <v>7381</v>
      </c>
      <c r="B3577" t="s">
        <v>7382</v>
      </c>
      <c r="C3577" t="str">
        <f>IFERROR(VLOOKUP(Table1[[#This Row],[Ticker]],[1]!Table2[[Symbol]:[Industry]],2,FALSE),"-")</f>
        <v>-</v>
      </c>
      <c r="D3577" t="s">
        <v>741</v>
      </c>
      <c r="E3577">
        <v>43.024297066000003</v>
      </c>
      <c r="F3577">
        <v>80.89</v>
      </c>
      <c r="G3577">
        <v>-18.385668003765399</v>
      </c>
      <c r="H3577">
        <v>-3.8034083180112201</v>
      </c>
      <c r="I3577">
        <v>3.5959307096355002</v>
      </c>
      <c r="J3577">
        <v>-3.6727883608536001</v>
      </c>
      <c r="K3577">
        <v>83.011438773257893</v>
      </c>
      <c r="L3577">
        <v>79.151840333524106</v>
      </c>
      <c r="M3577">
        <v>57.290049328383198</v>
      </c>
      <c r="N3577">
        <v>0.91257973215167698</v>
      </c>
      <c r="O3577">
        <v>23.624675485226799</v>
      </c>
      <c r="P3577">
        <v>22.375189107413</v>
      </c>
    </row>
    <row r="3578" spans="1:17" hidden="1" x14ac:dyDescent="0.3">
      <c r="A3578" t="s">
        <v>7383</v>
      </c>
      <c r="B3578" t="s">
        <v>7384</v>
      </c>
      <c r="C3578" t="str">
        <f>IFERROR(VLOOKUP(Table1[[#This Row],[Ticker]],[1]!Table2[[Symbol]:[Industry]],2,FALSE),"-")</f>
        <v>-</v>
      </c>
      <c r="D3578" t="s">
        <v>5327</v>
      </c>
      <c r="E3578">
        <v>42.897249000000002</v>
      </c>
      <c r="F3578">
        <v>40.229999999999997</v>
      </c>
      <c r="G3578">
        <v>53.214271235345898</v>
      </c>
      <c r="H3578">
        <v>1.77320937206333</v>
      </c>
      <c r="I3578">
        <v>73.721869314983195</v>
      </c>
      <c r="J3578">
        <v>14.514015242546</v>
      </c>
      <c r="K3578">
        <v>33.138673794718301</v>
      </c>
      <c r="L3578">
        <v>26.133042478821601</v>
      </c>
      <c r="M3578">
        <v>68.565446025326395</v>
      </c>
      <c r="N3578">
        <v>0.37741740772147803</v>
      </c>
      <c r="O3578">
        <v>5.1454138702460899</v>
      </c>
      <c r="P3578">
        <v>156.24203821655999</v>
      </c>
      <c r="Q3578">
        <v>0.10645960137018901</v>
      </c>
    </row>
    <row r="3579" spans="1:17" hidden="1" x14ac:dyDescent="0.3">
      <c r="A3579" t="s">
        <v>7385</v>
      </c>
      <c r="B3579" t="s">
        <v>7386</v>
      </c>
      <c r="C3579" t="str">
        <f>IFERROR(VLOOKUP(Table1[[#This Row],[Ticker]],[1]!Table2[[Symbol]:[Industry]],2,FALSE),"-")</f>
        <v>-</v>
      </c>
      <c r="D3579" t="s">
        <v>46</v>
      </c>
      <c r="E3579">
        <v>42.710169465</v>
      </c>
      <c r="F3579">
        <v>35.69</v>
      </c>
      <c r="G3579">
        <v>-7.7980110312586302</v>
      </c>
      <c r="H3579">
        <v>-7.5063974489066903</v>
      </c>
      <c r="I3579">
        <v>-33.437092350256499</v>
      </c>
      <c r="J3579">
        <v>-6.1765480055703197</v>
      </c>
      <c r="K3579">
        <v>35.562790979829103</v>
      </c>
      <c r="L3579">
        <v>35.938770011272503</v>
      </c>
      <c r="M3579">
        <v>59.220530409637</v>
      </c>
      <c r="N3579">
        <v>0.92679196451272905</v>
      </c>
      <c r="O3579">
        <v>57.326982347996598</v>
      </c>
      <c r="P3579">
        <v>50.590717299578003</v>
      </c>
      <c r="Q3579">
        <v>0.106901703075014</v>
      </c>
    </row>
    <row r="3580" spans="1:17" hidden="1" x14ac:dyDescent="0.3">
      <c r="A3580" t="s">
        <v>7387</v>
      </c>
      <c r="B3580" t="s">
        <v>7388</v>
      </c>
      <c r="C3580" t="str">
        <f>IFERROR(VLOOKUP(Table1[[#This Row],[Ticker]],[1]!Table2[[Symbol]:[Industry]],2,FALSE),"-")</f>
        <v>-</v>
      </c>
      <c r="D3580" t="s">
        <v>627</v>
      </c>
      <c r="E3580">
        <v>42.700519999999997</v>
      </c>
      <c r="F3580">
        <v>13.81</v>
      </c>
      <c r="G3580">
        <v>-6.0982269754563196</v>
      </c>
      <c r="H3580">
        <v>-11.685213062262701</v>
      </c>
      <c r="I3580">
        <v>-11.713930944931899</v>
      </c>
      <c r="J3580">
        <v>-2.1357752823441198</v>
      </c>
      <c r="K3580">
        <v>14.104182795784199</v>
      </c>
      <c r="L3580">
        <v>13.2763593921495</v>
      </c>
      <c r="M3580">
        <v>32.287912200378798</v>
      </c>
      <c r="N3580">
        <v>0.38777527123323002</v>
      </c>
      <c r="O3580">
        <v>34.467776973207798</v>
      </c>
      <c r="P3580">
        <v>30.900473933649199</v>
      </c>
      <c r="Q3580">
        <v>5.2815770043709E-2</v>
      </c>
    </row>
    <row r="3581" spans="1:17" hidden="1" x14ac:dyDescent="0.3">
      <c r="A3581" t="s">
        <v>7389</v>
      </c>
      <c r="B3581" t="s">
        <v>7390</v>
      </c>
      <c r="C3581" t="str">
        <f>IFERROR(VLOOKUP(Table1[[#This Row],[Ticker]],[1]!Table2[[Symbol]:[Industry]],2,FALSE),"-")</f>
        <v>-</v>
      </c>
      <c r="D3581" t="s">
        <v>124</v>
      </c>
      <c r="E3581">
        <v>42.594932</v>
      </c>
      <c r="F3581">
        <v>40</v>
      </c>
      <c r="G3581">
        <v>8.0079585231929897</v>
      </c>
      <c r="H3581">
        <v>41.171597929130897</v>
      </c>
      <c r="I3581">
        <v>23.558506075275599</v>
      </c>
      <c r="J3581">
        <v>-15.153578148171301</v>
      </c>
      <c r="K3581">
        <v>34.276974034776401</v>
      </c>
      <c r="L3581">
        <v>32.350659939402803</v>
      </c>
      <c r="M3581">
        <v>48.936439747602201</v>
      </c>
      <c r="N3581">
        <v>3.7523883795058901</v>
      </c>
      <c r="O3581">
        <v>32.450000000000003</v>
      </c>
      <c r="P3581">
        <v>65.220983064849193</v>
      </c>
    </row>
    <row r="3582" spans="1:17" hidden="1" x14ac:dyDescent="0.3">
      <c r="A3582" t="s">
        <v>7391</v>
      </c>
      <c r="B3582" t="s">
        <v>7392</v>
      </c>
      <c r="C3582" t="str">
        <f>IFERROR(VLOOKUP(Table1[[#This Row],[Ticker]],[1]!Table2[[Symbol]:[Industry]],2,FALSE),"-")</f>
        <v>-</v>
      </c>
      <c r="D3582" t="s">
        <v>7125</v>
      </c>
      <c r="E3582">
        <v>42.476084499999999</v>
      </c>
      <c r="F3582">
        <v>135.65</v>
      </c>
      <c r="G3582">
        <v>37.506664666989799</v>
      </c>
      <c r="H3582">
        <v>-11.601197144361899</v>
      </c>
      <c r="I3582">
        <v>-15.8940756314531</v>
      </c>
      <c r="J3582">
        <v>-0.70564512880971497</v>
      </c>
      <c r="K3582">
        <v>133.133891204024</v>
      </c>
      <c r="L3582">
        <v>123.016746364524</v>
      </c>
      <c r="M3582">
        <v>48.239159030157097</v>
      </c>
      <c r="N3582">
        <v>0.55488448196871498</v>
      </c>
      <c r="O3582">
        <v>24.511610762992898</v>
      </c>
      <c r="P3582">
        <v>99.192364170337697</v>
      </c>
      <c r="Q3582">
        <v>0.120791909363948</v>
      </c>
    </row>
    <row r="3583" spans="1:17" hidden="1" x14ac:dyDescent="0.3">
      <c r="A3583" t="s">
        <v>7393</v>
      </c>
      <c r="B3583" t="s">
        <v>7394</v>
      </c>
      <c r="C3583" t="str">
        <f>IFERROR(VLOOKUP(Table1[[#This Row],[Ticker]],[1]!Table2[[Symbol]:[Industry]],2,FALSE),"-")</f>
        <v>-</v>
      </c>
      <c r="D3583" t="s">
        <v>573</v>
      </c>
      <c r="E3583">
        <v>42.404955264000002</v>
      </c>
      <c r="F3583">
        <v>71.040000000000006</v>
      </c>
      <c r="G3583">
        <v>10.9424256445241</v>
      </c>
      <c r="H3583">
        <v>9.0888101397220709</v>
      </c>
      <c r="I3583">
        <v>-4.2865617220512799</v>
      </c>
      <c r="J3583">
        <v>-0.257590767711871</v>
      </c>
      <c r="K3583">
        <v>67.944770187195402</v>
      </c>
      <c r="L3583">
        <v>63.875467775857302</v>
      </c>
      <c r="M3583">
        <v>56.663293058950302</v>
      </c>
      <c r="N3583">
        <v>1.31526474230768</v>
      </c>
      <c r="O3583">
        <v>37.8941441441441</v>
      </c>
      <c r="P3583">
        <v>60.542372881355902</v>
      </c>
      <c r="Q3583">
        <v>4.6199336089670001E-2</v>
      </c>
    </row>
    <row r="3584" spans="1:17" hidden="1" x14ac:dyDescent="0.3">
      <c r="A3584" t="s">
        <v>7395</v>
      </c>
      <c r="B3584" t="s">
        <v>7396</v>
      </c>
      <c r="C3584" t="str">
        <f>IFERROR(VLOOKUP(Table1[[#This Row],[Ticker]],[1]!Table2[[Symbol]:[Industry]],2,FALSE),"-")</f>
        <v>-</v>
      </c>
      <c r="E3584">
        <v>42.333413999999998</v>
      </c>
      <c r="F3584">
        <v>39.99</v>
      </c>
      <c r="G3584">
        <v>-23.1407773071607</v>
      </c>
      <c r="H3584">
        <v>-2.2946286466782801</v>
      </c>
      <c r="I3584">
        <v>-0.50244748300395603</v>
      </c>
      <c r="J3584">
        <v>-2.37994154644276</v>
      </c>
      <c r="K3584">
        <v>39.256567925584697</v>
      </c>
      <c r="L3584">
        <v>38.1310887374337</v>
      </c>
      <c r="M3584">
        <v>54.219558607543803</v>
      </c>
      <c r="N3584">
        <v>1.1704001322212401</v>
      </c>
      <c r="O3584">
        <v>32.283070767691903</v>
      </c>
      <c r="P3584">
        <v>33.211192538307799</v>
      </c>
      <c r="Q3584">
        <v>5.9831856579265999E-2</v>
      </c>
    </row>
    <row r="3585" spans="1:17" hidden="1" x14ac:dyDescent="0.3">
      <c r="A3585" t="s">
        <v>7397</v>
      </c>
      <c r="B3585" t="s">
        <v>7398</v>
      </c>
      <c r="C3585" t="str">
        <f>IFERROR(VLOOKUP(Table1[[#This Row],[Ticker]],[1]!Table2[[Symbol]:[Industry]],2,FALSE),"-")</f>
        <v>-</v>
      </c>
      <c r="D3585" t="s">
        <v>276</v>
      </c>
      <c r="E3585">
        <v>42.245428050000001</v>
      </c>
      <c r="F3585">
        <v>16.309999999999999</v>
      </c>
      <c r="G3585">
        <v>-49.027731080682301</v>
      </c>
      <c r="H3585">
        <v>-7.3284521760900496</v>
      </c>
      <c r="I3585">
        <v>-43.496892172307</v>
      </c>
      <c r="J3585">
        <v>-6.40918889686961</v>
      </c>
      <c r="K3585">
        <v>17.480036029275901</v>
      </c>
      <c r="L3585">
        <v>19.679607653405199</v>
      </c>
      <c r="M3585">
        <v>42.558688786822202</v>
      </c>
      <c r="N3585">
        <v>0.29634360996399001</v>
      </c>
      <c r="O3585">
        <v>129.500790603117</v>
      </c>
      <c r="P3585">
        <v>9.0969899665551903</v>
      </c>
      <c r="Q3585">
        <v>-3.7052075532809002E-2</v>
      </c>
    </row>
    <row r="3586" spans="1:17" hidden="1" x14ac:dyDescent="0.3">
      <c r="A3586" t="s">
        <v>7399</v>
      </c>
      <c r="B3586" t="s">
        <v>7400</v>
      </c>
      <c r="C3586" t="str">
        <f>IFERROR(VLOOKUP(Table1[[#This Row],[Ticker]],[1]!Table2[[Symbol]:[Industry]],2,FALSE),"-")</f>
        <v>-</v>
      </c>
      <c r="D3586" t="s">
        <v>627</v>
      </c>
      <c r="E3586">
        <v>42.195639038000003</v>
      </c>
      <c r="F3586">
        <v>7.99</v>
      </c>
      <c r="G3586">
        <v>-41.288133219222502</v>
      </c>
      <c r="H3586">
        <v>3.9803713533216998</v>
      </c>
      <c r="I3586">
        <v>-1.0555033510204399</v>
      </c>
      <c r="J3586">
        <v>1.9583575351929401</v>
      </c>
      <c r="K3586">
        <v>8.0944471945054506</v>
      </c>
      <c r="L3586">
        <v>8.2986372533502095</v>
      </c>
      <c r="M3586">
        <v>41.479766292028501</v>
      </c>
      <c r="N3586">
        <v>1.18859071708398</v>
      </c>
      <c r="O3586">
        <v>58.322903629536903</v>
      </c>
      <c r="P3586">
        <v>52.190476190476097</v>
      </c>
      <c r="Q3586">
        <v>-6.3968350514036001E-2</v>
      </c>
    </row>
    <row r="3587" spans="1:17" hidden="1" x14ac:dyDescent="0.3">
      <c r="A3587" t="s">
        <v>7401</v>
      </c>
      <c r="B3587" t="s">
        <v>7402</v>
      </c>
      <c r="C3587" t="str">
        <f>IFERROR(VLOOKUP(Table1[[#This Row],[Ticker]],[1]!Table2[[Symbol]:[Industry]],2,FALSE),"-")</f>
        <v>-</v>
      </c>
      <c r="D3587" t="s">
        <v>101</v>
      </c>
      <c r="E3587">
        <v>42.107475000000001</v>
      </c>
      <c r="F3587">
        <v>742.8</v>
      </c>
      <c r="G3587">
        <v>-9.4031429658112398</v>
      </c>
      <c r="H3587">
        <v>-16.594888162249202</v>
      </c>
      <c r="I3587">
        <v>-49.914941881143001</v>
      </c>
      <c r="J3587">
        <v>-1.07194549511008</v>
      </c>
      <c r="K3587">
        <v>943.371386348084</v>
      </c>
      <c r="M3587">
        <v>1.3066103967700001E-4</v>
      </c>
      <c r="N3587">
        <v>0.8125</v>
      </c>
      <c r="O3587">
        <v>83.764135702746302</v>
      </c>
      <c r="P3587">
        <v>23.799999999999901</v>
      </c>
    </row>
    <row r="3588" spans="1:17" hidden="1" x14ac:dyDescent="0.3">
      <c r="A3588" t="s">
        <v>7403</v>
      </c>
      <c r="B3588" t="s">
        <v>7404</v>
      </c>
      <c r="C3588" t="str">
        <f>IFERROR(VLOOKUP(Table1[[#This Row],[Ticker]],[1]!Table2[[Symbol]:[Industry]],2,FALSE),"-")</f>
        <v>-</v>
      </c>
      <c r="D3588" t="s">
        <v>180</v>
      </c>
      <c r="E3588">
        <v>42.1042366</v>
      </c>
      <c r="F3588">
        <v>66.83</v>
      </c>
      <c r="G3588">
        <v>38.102181604912097</v>
      </c>
      <c r="H3588">
        <v>8.2859269088772596</v>
      </c>
      <c r="I3588">
        <v>-1.5769319224490199</v>
      </c>
      <c r="J3588">
        <v>-2.4387223049628801</v>
      </c>
      <c r="K3588">
        <v>61.333096858700898</v>
      </c>
      <c r="L3588">
        <v>56.801388807572501</v>
      </c>
      <c r="M3588">
        <v>70.141506713723302</v>
      </c>
      <c r="N3588">
        <v>1.6231444597182001</v>
      </c>
      <c r="O3588">
        <v>7.5864132874457502</v>
      </c>
      <c r="P3588">
        <v>76.986228813559293</v>
      </c>
      <c r="Q3588">
        <v>5.2819784298886001E-2</v>
      </c>
    </row>
    <row r="3589" spans="1:17" hidden="1" x14ac:dyDescent="0.3">
      <c r="A3589" t="s">
        <v>7405</v>
      </c>
      <c r="B3589" t="s">
        <v>7406</v>
      </c>
      <c r="C3589" t="str">
        <f>IFERROR(VLOOKUP(Table1[[#This Row],[Ticker]],[1]!Table2[[Symbol]:[Industry]],2,FALSE),"-")</f>
        <v>-</v>
      </c>
      <c r="D3589" t="s">
        <v>89</v>
      </c>
      <c r="E3589">
        <v>42.096512699999998</v>
      </c>
      <c r="F3589">
        <v>9.1300000000000008</v>
      </c>
      <c r="G3589">
        <v>-49.608164518126998</v>
      </c>
      <c r="H3589">
        <v>3.6952836340234598</v>
      </c>
      <c r="I3589">
        <v>-25.256134612170399</v>
      </c>
      <c r="J3589">
        <v>0.497561231347323</v>
      </c>
      <c r="K3589">
        <v>8.5765522660971207</v>
      </c>
      <c r="L3589">
        <v>9.7229170385130601</v>
      </c>
      <c r="M3589">
        <v>74.455137704945997</v>
      </c>
      <c r="N3589">
        <v>2.88991204737078</v>
      </c>
      <c r="O3589">
        <v>57.174151150054698</v>
      </c>
      <c r="P3589">
        <v>30.428571428571399</v>
      </c>
      <c r="Q3589">
        <v>-3.733144211785E-3</v>
      </c>
    </row>
    <row r="3590" spans="1:17" hidden="1" x14ac:dyDescent="0.3">
      <c r="A3590" t="s">
        <v>7407</v>
      </c>
      <c r="B3590" t="s">
        <v>7408</v>
      </c>
      <c r="C3590" t="str">
        <f>IFERROR(VLOOKUP(Table1[[#This Row],[Ticker]],[1]!Table2[[Symbol]:[Industry]],2,FALSE),"-")</f>
        <v>-</v>
      </c>
      <c r="E3590">
        <v>42.094579367999998</v>
      </c>
      <c r="F3590">
        <v>8.0399999999999991</v>
      </c>
      <c r="G3590">
        <v>16.649417470152901</v>
      </c>
      <c r="H3590">
        <v>-3.02150834592641</v>
      </c>
      <c r="I3590">
        <v>-17.017544492059201</v>
      </c>
      <c r="J3590">
        <v>-3.6549713253683902</v>
      </c>
      <c r="K3590">
        <v>8.0462568512887298</v>
      </c>
      <c r="L3590">
        <v>7.89052426652934</v>
      </c>
      <c r="M3590">
        <v>61.0745096161166</v>
      </c>
      <c r="N3590">
        <v>0.74134106830065205</v>
      </c>
      <c r="O3590">
        <v>47.388059701492502</v>
      </c>
      <c r="P3590">
        <v>51.412429378531002</v>
      </c>
      <c r="Q3590">
        <v>8.5933433129404005E-2</v>
      </c>
    </row>
    <row r="3591" spans="1:17" hidden="1" x14ac:dyDescent="0.3">
      <c r="A3591" t="s">
        <v>7409</v>
      </c>
      <c r="B3591" t="s">
        <v>7410</v>
      </c>
      <c r="C3591" t="str">
        <f>IFERROR(VLOOKUP(Table1[[#This Row],[Ticker]],[1]!Table2[[Symbol]:[Industry]],2,FALSE),"-")</f>
        <v>-</v>
      </c>
      <c r="D3591" t="s">
        <v>7009</v>
      </c>
      <c r="E3591">
        <v>42.015000000000001</v>
      </c>
      <c r="F3591">
        <v>187.5</v>
      </c>
      <c r="G3591">
        <v>11.7110266211471</v>
      </c>
      <c r="H3591">
        <v>9.7375398121030692</v>
      </c>
      <c r="I3591">
        <v>34.910397204785397</v>
      </c>
      <c r="J3591">
        <v>3.6766578568452202</v>
      </c>
      <c r="K3591">
        <v>159.17572798240701</v>
      </c>
      <c r="L3591">
        <v>131.08100815099101</v>
      </c>
      <c r="M3591">
        <v>67.269613903298705</v>
      </c>
      <c r="N3591">
        <v>0.82358182358182297</v>
      </c>
      <c r="O3591">
        <v>10.5866666666666</v>
      </c>
      <c r="P3591">
        <v>81.774115365971795</v>
      </c>
    </row>
    <row r="3592" spans="1:17" hidden="1" x14ac:dyDescent="0.3">
      <c r="A3592" t="s">
        <v>7411</v>
      </c>
      <c r="B3592" t="s">
        <v>7412</v>
      </c>
      <c r="C3592" t="str">
        <f>IFERROR(VLOOKUP(Table1[[#This Row],[Ticker]],[1]!Table2[[Symbol]:[Industry]],2,FALSE),"-")</f>
        <v>-</v>
      </c>
      <c r="D3592" t="s">
        <v>627</v>
      </c>
      <c r="E3592">
        <v>41.950359980999998</v>
      </c>
      <c r="F3592">
        <v>15.91</v>
      </c>
      <c r="G3592">
        <v>-33.583194198940802</v>
      </c>
      <c r="H3592">
        <v>9.1158308869293698</v>
      </c>
      <c r="I3592">
        <v>-19.701179675477501</v>
      </c>
      <c r="J3592">
        <v>9.1792425564852795</v>
      </c>
      <c r="K3592">
        <v>14.842663406999</v>
      </c>
      <c r="L3592">
        <v>15.7632263743306</v>
      </c>
      <c r="M3592">
        <v>53.1769236807026</v>
      </c>
      <c r="N3592">
        <v>2.2185536357300899</v>
      </c>
      <c r="O3592">
        <v>38.2778126964173</v>
      </c>
      <c r="P3592">
        <v>36.566523605150202</v>
      </c>
      <c r="Q3592">
        <v>7.7384127165069996E-3</v>
      </c>
    </row>
    <row r="3593" spans="1:17" hidden="1" x14ac:dyDescent="0.3">
      <c r="A3593" t="s">
        <v>7413</v>
      </c>
      <c r="B3593" t="s">
        <v>7414</v>
      </c>
      <c r="C3593" t="str">
        <f>IFERROR(VLOOKUP(Table1[[#This Row],[Ticker]],[1]!Table2[[Symbol]:[Industry]],2,FALSE),"-")</f>
        <v>-</v>
      </c>
      <c r="D3593" t="s">
        <v>3902</v>
      </c>
      <c r="E3593">
        <v>41.740310000000001</v>
      </c>
      <c r="F3593">
        <v>139</v>
      </c>
      <c r="G3593">
        <v>-73.504364710123397</v>
      </c>
      <c r="H3593">
        <v>-11.1921875692372</v>
      </c>
      <c r="I3593">
        <v>-25.538881607983601</v>
      </c>
      <c r="J3593">
        <v>-4.0837776930304699</v>
      </c>
      <c r="K3593">
        <v>147.42228957303999</v>
      </c>
      <c r="L3593">
        <v>162.27095401318201</v>
      </c>
      <c r="M3593">
        <v>43.912474848598798</v>
      </c>
      <c r="N3593">
        <v>2.1796922876681801</v>
      </c>
      <c r="O3593">
        <v>94.964028776978395</v>
      </c>
      <c r="P3593">
        <v>4.2760690172542999</v>
      </c>
      <c r="Q3593">
        <v>9.2416120201743002E-2</v>
      </c>
    </row>
    <row r="3594" spans="1:17" hidden="1" x14ac:dyDescent="0.3">
      <c r="A3594" t="s">
        <v>7415</v>
      </c>
      <c r="B3594" t="s">
        <v>7416</v>
      </c>
      <c r="C3594" t="str">
        <f>IFERROR(VLOOKUP(Table1[[#This Row],[Ticker]],[1]!Table2[[Symbol]:[Industry]],2,FALSE),"-")</f>
        <v>-</v>
      </c>
      <c r="D3594" t="s">
        <v>443</v>
      </c>
      <c r="E3594">
        <v>41.680299024</v>
      </c>
      <c r="F3594">
        <v>14.56</v>
      </c>
      <c r="G3594">
        <v>142.08362171328</v>
      </c>
      <c r="H3594">
        <v>-14.662266683488101</v>
      </c>
      <c r="I3594">
        <v>7.3703132566143399</v>
      </c>
      <c r="J3594">
        <v>5.7343372274029996</v>
      </c>
      <c r="K3594">
        <v>15.761957344915</v>
      </c>
      <c r="L3594">
        <v>14.295789239465201</v>
      </c>
      <c r="M3594">
        <v>65.681639803255806</v>
      </c>
      <c r="N3594">
        <v>0.47653208037642603</v>
      </c>
      <c r="O3594">
        <v>98.832417582417506</v>
      </c>
      <c r="P3594">
        <v>182.718446601941</v>
      </c>
      <c r="Q3594">
        <v>7.8937992605753002E-2</v>
      </c>
    </row>
    <row r="3595" spans="1:17" hidden="1" x14ac:dyDescent="0.3">
      <c r="A3595" t="s">
        <v>7417</v>
      </c>
      <c r="B3595" t="s">
        <v>7418</v>
      </c>
      <c r="C3595" t="str">
        <f>IFERROR(VLOOKUP(Table1[[#This Row],[Ticker]],[1]!Table2[[Symbol]:[Industry]],2,FALSE),"-")</f>
        <v>-</v>
      </c>
      <c r="D3595" t="s">
        <v>741</v>
      </c>
      <c r="E3595">
        <v>41.638247819999997</v>
      </c>
      <c r="F3595">
        <v>165.45</v>
      </c>
      <c r="G3595">
        <v>12.859106280124699</v>
      </c>
      <c r="H3595">
        <v>-0.854100734428764</v>
      </c>
      <c r="I3595">
        <v>4.0316736496058398</v>
      </c>
      <c r="J3595">
        <v>0.468026282299569</v>
      </c>
      <c r="K3595">
        <v>156.92501769490801</v>
      </c>
      <c r="L3595">
        <v>142.37263068532999</v>
      </c>
      <c r="M3595">
        <v>54.966471854101101</v>
      </c>
      <c r="N3595">
        <v>0.66901527844334696</v>
      </c>
      <c r="O3595">
        <v>1.45058930190389</v>
      </c>
      <c r="P3595">
        <v>47.459893048128301</v>
      </c>
      <c r="Q3595">
        <v>4.2502533627336997E-2</v>
      </c>
    </row>
    <row r="3596" spans="1:17" hidden="1" x14ac:dyDescent="0.3">
      <c r="A3596" t="s">
        <v>7419</v>
      </c>
      <c r="B3596" t="s">
        <v>7420</v>
      </c>
      <c r="C3596" t="str">
        <f>IFERROR(VLOOKUP(Table1[[#This Row],[Ticker]],[1]!Table2[[Symbol]:[Industry]],2,FALSE),"-")</f>
        <v>-</v>
      </c>
      <c r="D3596" t="s">
        <v>276</v>
      </c>
      <c r="E3596">
        <v>41.531503999999998</v>
      </c>
      <c r="F3596">
        <v>96.16</v>
      </c>
      <c r="G3596">
        <v>-32.659103865719899</v>
      </c>
      <c r="H3596">
        <v>-3.58541812036249</v>
      </c>
      <c r="I3596">
        <v>-40.713834001086603</v>
      </c>
      <c r="J3596">
        <v>-2.1079324089595901</v>
      </c>
      <c r="K3596">
        <v>93.018165725811599</v>
      </c>
      <c r="L3596">
        <v>94.306861307897293</v>
      </c>
      <c r="M3596">
        <v>71.384900026863704</v>
      </c>
      <c r="N3596">
        <v>1.4194657027304001</v>
      </c>
      <c r="O3596">
        <v>48.606489184692101</v>
      </c>
      <c r="P3596">
        <v>26.5263157894736</v>
      </c>
      <c r="Q3596">
        <v>0.109920335027239</v>
      </c>
    </row>
    <row r="3597" spans="1:17" hidden="1" x14ac:dyDescent="0.3">
      <c r="A3597" t="s">
        <v>7421</v>
      </c>
      <c r="B3597" t="s">
        <v>7422</v>
      </c>
      <c r="C3597" t="str">
        <f>IFERROR(VLOOKUP(Table1[[#This Row],[Ticker]],[1]!Table2[[Symbol]:[Industry]],2,FALSE),"-")</f>
        <v>-</v>
      </c>
      <c r="D3597" t="s">
        <v>51</v>
      </c>
      <c r="E3597">
        <v>41.478000000000002</v>
      </c>
      <c r="F3597">
        <v>33.450000000000003</v>
      </c>
      <c r="G3597">
        <v>17.700564014056699</v>
      </c>
      <c r="H3597">
        <v>61.952697369202099</v>
      </c>
      <c r="I3597">
        <v>24.524321673934001</v>
      </c>
      <c r="J3597">
        <v>16.284529805290401</v>
      </c>
      <c r="K3597">
        <v>25.2331540076277</v>
      </c>
      <c r="L3597">
        <v>22.435123863249299</v>
      </c>
      <c r="M3597">
        <v>66.014632334384999</v>
      </c>
      <c r="N3597">
        <v>3.4981503925359201</v>
      </c>
      <c r="O3597">
        <v>19.491778774289902</v>
      </c>
      <c r="P3597">
        <v>86.871508379888297</v>
      </c>
      <c r="Q3597">
        <v>0.106296414911537</v>
      </c>
    </row>
    <row r="3598" spans="1:17" hidden="1" x14ac:dyDescent="0.3">
      <c r="A3598" t="s">
        <v>7423</v>
      </c>
      <c r="B3598" t="s">
        <v>7424</v>
      </c>
      <c r="C3598" t="str">
        <f>IFERROR(VLOOKUP(Table1[[#This Row],[Ticker]],[1]!Table2[[Symbol]:[Industry]],2,FALSE),"-")</f>
        <v>-</v>
      </c>
      <c r="D3598" t="s">
        <v>706</v>
      </c>
      <c r="E3598">
        <v>41.362688499999997</v>
      </c>
      <c r="F3598">
        <v>181.3</v>
      </c>
      <c r="G3598">
        <v>62.806429428531601</v>
      </c>
      <c r="H3598">
        <v>-5.6793249705994304</v>
      </c>
      <c r="I3598">
        <v>66.544685239267096</v>
      </c>
      <c r="J3598">
        <v>3.5745191513545702</v>
      </c>
      <c r="K3598">
        <v>170.35627706596699</v>
      </c>
      <c r="L3598">
        <v>134.871401877474</v>
      </c>
      <c r="M3598">
        <v>55.9966081597127</v>
      </c>
      <c r="N3598">
        <v>0.23110363960505501</v>
      </c>
      <c r="O3598">
        <v>45.752895752895697</v>
      </c>
      <c r="P3598">
        <v>112.046783625731</v>
      </c>
      <c r="Q3598">
        <v>0.17657821098280799</v>
      </c>
    </row>
    <row r="3599" spans="1:17" hidden="1" x14ac:dyDescent="0.3">
      <c r="A3599" t="s">
        <v>7425</v>
      </c>
      <c r="B3599" t="s">
        <v>7426</v>
      </c>
      <c r="C3599" t="str">
        <f>IFERROR(VLOOKUP(Table1[[#This Row],[Ticker]],[1]!Table2[[Symbol]:[Industry]],2,FALSE),"-")</f>
        <v>-</v>
      </c>
      <c r="E3599">
        <v>41.31</v>
      </c>
      <c r="F3599">
        <v>13.77</v>
      </c>
      <c r="G3599">
        <v>52.318194963264503</v>
      </c>
      <c r="H3599">
        <v>-2.19814901837236</v>
      </c>
      <c r="I3599">
        <v>-21.404414191952501</v>
      </c>
      <c r="J3599">
        <v>-11.3283557515203</v>
      </c>
      <c r="K3599">
        <v>13.6358663648172</v>
      </c>
      <c r="L3599">
        <v>12.8281405850024</v>
      </c>
      <c r="M3599">
        <v>45.906180694623302</v>
      </c>
      <c r="N3599">
        <v>1.04075120702115</v>
      </c>
      <c r="O3599">
        <v>62.599854756717498</v>
      </c>
      <c r="P3599">
        <v>102.49999999999901</v>
      </c>
      <c r="Q3599">
        <v>6.0073204987199001E-2</v>
      </c>
    </row>
    <row r="3600" spans="1:17" hidden="1" x14ac:dyDescent="0.3">
      <c r="A3600" t="s">
        <v>7427</v>
      </c>
      <c r="B3600" t="s">
        <v>7428</v>
      </c>
      <c r="C3600" t="str">
        <f>IFERROR(VLOOKUP(Table1[[#This Row],[Ticker]],[1]!Table2[[Symbol]:[Industry]],2,FALSE),"-")</f>
        <v>-</v>
      </c>
      <c r="D3600" t="s">
        <v>1401</v>
      </c>
      <c r="E3600">
        <v>41.270781599999999</v>
      </c>
      <c r="F3600">
        <v>78.28</v>
      </c>
      <c r="G3600">
        <v>-50.172055108043303</v>
      </c>
      <c r="H3600">
        <v>-2.5665944310553099</v>
      </c>
      <c r="I3600">
        <v>-34.820916084290999</v>
      </c>
      <c r="J3600">
        <v>-4.5469454951100801</v>
      </c>
      <c r="K3600">
        <v>77.605903504381601</v>
      </c>
      <c r="L3600">
        <v>84.744464342069094</v>
      </c>
      <c r="M3600">
        <v>54.2126392950574</v>
      </c>
      <c r="N3600">
        <v>1.10903220847718</v>
      </c>
      <c r="O3600">
        <v>53.398058252427099</v>
      </c>
      <c r="P3600">
        <v>20.430769230769201</v>
      </c>
      <c r="Q3600">
        <v>0.11133873085127401</v>
      </c>
    </row>
    <row r="3601" spans="1:17" hidden="1" x14ac:dyDescent="0.3">
      <c r="A3601" t="s">
        <v>7429</v>
      </c>
      <c r="B3601" t="s">
        <v>7430</v>
      </c>
      <c r="C3601" t="str">
        <f>IFERROR(VLOOKUP(Table1[[#This Row],[Ticker]],[1]!Table2[[Symbol]:[Industry]],2,FALSE),"-")</f>
        <v>-</v>
      </c>
      <c r="D3601" t="s">
        <v>3507</v>
      </c>
      <c r="E3601">
        <v>41.25</v>
      </c>
      <c r="F3601">
        <v>125</v>
      </c>
      <c r="G3601">
        <v>7.29672636563705</v>
      </c>
      <c r="H3601">
        <v>-2.26962864667829</v>
      </c>
      <c r="I3601">
        <v>-10.425608541813</v>
      </c>
      <c r="J3601">
        <v>-1.07194549511008</v>
      </c>
      <c r="K3601">
        <v>124.908149046315</v>
      </c>
      <c r="L3601">
        <v>117.20043876423399</v>
      </c>
      <c r="M3601">
        <v>99.999999993730199</v>
      </c>
      <c r="O3601">
        <v>0</v>
      </c>
      <c r="P3601">
        <v>37.362637362637301</v>
      </c>
    </row>
    <row r="3602" spans="1:17" hidden="1" x14ac:dyDescent="0.3">
      <c r="A3602" t="s">
        <v>7431</v>
      </c>
      <c r="B3602" t="s">
        <v>7432</v>
      </c>
      <c r="C3602" t="str">
        <f>IFERROR(VLOOKUP(Table1[[#This Row],[Ticker]],[1]!Table2[[Symbol]:[Industry]],2,FALSE),"-")</f>
        <v>-</v>
      </c>
      <c r="E3602">
        <v>41.238384000000003</v>
      </c>
      <c r="F3602">
        <v>66</v>
      </c>
      <c r="G3602">
        <v>0.111603795899089</v>
      </c>
      <c r="H3602">
        <v>-9.4828780307461695</v>
      </c>
      <c r="I3602">
        <v>-41.330137189795799</v>
      </c>
      <c r="J3602">
        <v>8.2667641823092808</v>
      </c>
      <c r="K3602">
        <v>70.497965865250706</v>
      </c>
      <c r="L3602">
        <v>71.644767231045194</v>
      </c>
      <c r="M3602">
        <v>49.069391546178103</v>
      </c>
      <c r="N3602">
        <v>0.93328176114647599</v>
      </c>
      <c r="O3602">
        <v>77.272727272727195</v>
      </c>
      <c r="P3602">
        <v>82.825484764542907</v>
      </c>
      <c r="Q3602">
        <v>0.13089104491672701</v>
      </c>
    </row>
    <row r="3603" spans="1:17" hidden="1" x14ac:dyDescent="0.3">
      <c r="A3603" t="s">
        <v>7433</v>
      </c>
      <c r="B3603" t="s">
        <v>7434</v>
      </c>
      <c r="C3603" t="str">
        <f>IFERROR(VLOOKUP(Table1[[#This Row],[Ticker]],[1]!Table2[[Symbol]:[Industry]],2,FALSE),"-")</f>
        <v>-</v>
      </c>
      <c r="D3603" t="s">
        <v>2701</v>
      </c>
      <c r="E3603">
        <v>41.228206200000002</v>
      </c>
      <c r="F3603">
        <v>37.53</v>
      </c>
      <c r="G3603">
        <v>6.65540047840953</v>
      </c>
      <c r="H3603">
        <v>-15.7990404113841</v>
      </c>
      <c r="I3603">
        <v>-2.18694766428295</v>
      </c>
      <c r="J3603">
        <v>-4.1062462866668001</v>
      </c>
      <c r="K3603">
        <v>35.265434194583101</v>
      </c>
      <c r="L3603">
        <v>33.1049469735933</v>
      </c>
      <c r="M3603">
        <v>58.732124478711597</v>
      </c>
      <c r="N3603">
        <v>0.37409116937173797</v>
      </c>
      <c r="O3603">
        <v>21.1564082067679</v>
      </c>
      <c r="P3603">
        <v>44.346153846153797</v>
      </c>
      <c r="Q3603">
        <v>1.4280882919143E-2</v>
      </c>
    </row>
    <row r="3604" spans="1:17" hidden="1" x14ac:dyDescent="0.3">
      <c r="A3604" t="s">
        <v>7435</v>
      </c>
      <c r="B3604" t="s">
        <v>7436</v>
      </c>
      <c r="C3604" t="str">
        <f>IFERROR(VLOOKUP(Table1[[#This Row],[Ticker]],[1]!Table2[[Symbol]:[Industry]],2,FALSE),"-")</f>
        <v>-</v>
      </c>
      <c r="D3604" t="s">
        <v>2332</v>
      </c>
      <c r="E3604">
        <v>41.095999999999997</v>
      </c>
      <c r="F3604">
        <v>88</v>
      </c>
      <c r="G3604">
        <v>29.934089002999599</v>
      </c>
      <c r="H3604">
        <v>72.581856501836498</v>
      </c>
      <c r="I3604">
        <v>62.164112853670296</v>
      </c>
      <c r="J3604">
        <v>-1.1285385907524099</v>
      </c>
      <c r="K3604">
        <v>70.772762060202595</v>
      </c>
      <c r="L3604">
        <v>56.787421723670697</v>
      </c>
      <c r="M3604">
        <v>65.420365653548302</v>
      </c>
      <c r="N3604">
        <v>1.79621720561317</v>
      </c>
      <c r="O3604">
        <v>7.2159090909090704</v>
      </c>
      <c r="P3604">
        <v>113.333333333333</v>
      </c>
    </row>
    <row r="3605" spans="1:17" hidden="1" x14ac:dyDescent="0.3">
      <c r="A3605" t="s">
        <v>7437</v>
      </c>
      <c r="B3605" t="s">
        <v>7438</v>
      </c>
      <c r="C3605" t="str">
        <f>IFERROR(VLOOKUP(Table1[[#This Row],[Ticker]],[1]!Table2[[Symbol]:[Industry]],2,FALSE),"-")</f>
        <v>-</v>
      </c>
      <c r="D3605" t="s">
        <v>21</v>
      </c>
      <c r="E3605">
        <v>40.960798875000002</v>
      </c>
      <c r="F3605">
        <v>161.94999999999999</v>
      </c>
      <c r="G3605">
        <v>85.407745203106103</v>
      </c>
      <c r="H3605">
        <v>7.5964742426804097</v>
      </c>
      <c r="I3605">
        <v>36.993438447921299</v>
      </c>
      <c r="J3605">
        <v>4.3727619786809298</v>
      </c>
      <c r="K3605">
        <v>152.82181746038401</v>
      </c>
      <c r="L3605">
        <v>137.32518788893799</v>
      </c>
      <c r="M3605">
        <v>70.307042063528201</v>
      </c>
      <c r="N3605">
        <v>1.36078325584347</v>
      </c>
      <c r="O3605">
        <v>50.632911392404999</v>
      </c>
      <c r="P3605">
        <v>130.665147414898</v>
      </c>
      <c r="Q3605">
        <v>0.159353255131919</v>
      </c>
    </row>
    <row r="3606" spans="1:17" hidden="1" x14ac:dyDescent="0.3">
      <c r="A3606" t="s">
        <v>7439</v>
      </c>
      <c r="B3606" t="s">
        <v>7440</v>
      </c>
      <c r="C3606" t="str">
        <f>IFERROR(VLOOKUP(Table1[[#This Row],[Ticker]],[1]!Table2[[Symbol]:[Industry]],2,FALSE),"-")</f>
        <v>-</v>
      </c>
      <c r="D3606" t="s">
        <v>2686</v>
      </c>
      <c r="E3606">
        <v>40.921046629999999</v>
      </c>
      <c r="F3606">
        <v>51.85</v>
      </c>
      <c r="G3606">
        <v>34.694177976625298</v>
      </c>
      <c r="H3606">
        <v>31.560588634776899</v>
      </c>
      <c r="I3606">
        <v>57.486809037445703</v>
      </c>
      <c r="J3606">
        <v>0.98971153764521702</v>
      </c>
      <c r="K3606">
        <v>41.429792649948702</v>
      </c>
      <c r="L3606">
        <v>35.092011703223903</v>
      </c>
      <c r="M3606">
        <v>71.797299248486496</v>
      </c>
      <c r="N3606">
        <v>4.2351226791806296</v>
      </c>
      <c r="O3606">
        <v>7.6567020250723097</v>
      </c>
      <c r="P3606">
        <v>115.951686797167</v>
      </c>
      <c r="Q3606">
        <v>0.119881288056872</v>
      </c>
    </row>
    <row r="3607" spans="1:17" hidden="1" x14ac:dyDescent="0.3">
      <c r="A3607" t="s">
        <v>7441</v>
      </c>
      <c r="B3607" t="s">
        <v>7442</v>
      </c>
      <c r="C3607" t="str">
        <f>IFERROR(VLOOKUP(Table1[[#This Row],[Ticker]],[1]!Table2[[Symbol]:[Industry]],2,FALSE),"-")</f>
        <v>-</v>
      </c>
      <c r="D3607" t="s">
        <v>27</v>
      </c>
      <c r="E3607">
        <v>40.82633216</v>
      </c>
      <c r="F3607">
        <v>38.18</v>
      </c>
      <c r="G3607">
        <v>12.131481926649499</v>
      </c>
      <c r="H3607">
        <v>-6.1471796670864602</v>
      </c>
      <c r="I3607">
        <v>-36.980165753294798</v>
      </c>
      <c r="J3607">
        <v>-11.357659780824299</v>
      </c>
      <c r="K3607">
        <v>38.817562364611803</v>
      </c>
      <c r="L3607">
        <v>35.490389929225401</v>
      </c>
      <c r="M3607">
        <v>42.731230636658097</v>
      </c>
      <c r="N3607">
        <v>0.64161902514912195</v>
      </c>
      <c r="O3607">
        <v>49.161864850707097</v>
      </c>
      <c r="P3607">
        <v>75.944700460829495</v>
      </c>
      <c r="Q3607">
        <v>4.6448051073409997E-2</v>
      </c>
    </row>
    <row r="3608" spans="1:17" hidden="1" x14ac:dyDescent="0.3">
      <c r="A3608" t="s">
        <v>7443</v>
      </c>
      <c r="B3608" t="s">
        <v>7444</v>
      </c>
      <c r="C3608" t="str">
        <f>IFERROR(VLOOKUP(Table1[[#This Row],[Ticker]],[1]!Table2[[Symbol]:[Industry]],2,FALSE),"-")</f>
        <v>-</v>
      </c>
      <c r="D3608" t="s">
        <v>7445</v>
      </c>
      <c r="E3608">
        <v>40.781154369999904</v>
      </c>
      <c r="F3608">
        <v>7.55</v>
      </c>
      <c r="G3608">
        <v>-19.539595207526599</v>
      </c>
      <c r="H3608">
        <v>-0.3979708926676</v>
      </c>
      <c r="I3608">
        <v>-29.7188099084835</v>
      </c>
      <c r="J3608">
        <v>-4.0018818008425603</v>
      </c>
      <c r="K3608">
        <v>7.61285212280377</v>
      </c>
      <c r="L3608">
        <v>8.1587689590335</v>
      </c>
      <c r="M3608">
        <v>44.7209576848187</v>
      </c>
      <c r="N3608">
        <v>0.59881437238215995</v>
      </c>
      <c r="O3608">
        <v>37.615894039735103</v>
      </c>
      <c r="P3608">
        <v>21.187800963081798</v>
      </c>
      <c r="Q3608">
        <v>-4.1994602176067E-2</v>
      </c>
    </row>
    <row r="3609" spans="1:17" hidden="1" x14ac:dyDescent="0.3">
      <c r="A3609" t="s">
        <v>7446</v>
      </c>
      <c r="B3609" t="s">
        <v>7447</v>
      </c>
      <c r="C3609" t="str">
        <f>IFERROR(VLOOKUP(Table1[[#This Row],[Ticker]],[1]!Table2[[Symbol]:[Industry]],2,FALSE),"-")</f>
        <v>-</v>
      </c>
      <c r="D3609" t="s">
        <v>950</v>
      </c>
      <c r="E3609">
        <v>40.762334439</v>
      </c>
      <c r="F3609">
        <v>79.569999999999993</v>
      </c>
      <c r="G3609">
        <v>-24.717042997529902</v>
      </c>
      <c r="H3609">
        <v>-1.8746319383175301</v>
      </c>
      <c r="I3609">
        <v>-12.4930935386106</v>
      </c>
      <c r="J3609">
        <v>-3.3280665052369902</v>
      </c>
      <c r="K3609">
        <v>75.571656080919496</v>
      </c>
      <c r="L3609">
        <v>75.169092663815704</v>
      </c>
      <c r="M3609">
        <v>57.784478615068501</v>
      </c>
      <c r="N3609">
        <v>1.1330821348334399</v>
      </c>
      <c r="O3609">
        <v>10.0289053663441</v>
      </c>
      <c r="P3609">
        <v>28.338709677419299</v>
      </c>
      <c r="Q3609">
        <v>1.310792792941E-3</v>
      </c>
    </row>
    <row r="3610" spans="1:17" hidden="1" x14ac:dyDescent="0.3">
      <c r="A3610" t="s">
        <v>7448</v>
      </c>
      <c r="B3610" t="s">
        <v>7449</v>
      </c>
      <c r="C3610" t="str">
        <f>IFERROR(VLOOKUP(Table1[[#This Row],[Ticker]],[1]!Table2[[Symbol]:[Industry]],2,FALSE),"-")</f>
        <v>-</v>
      </c>
      <c r="D3610" t="s">
        <v>357</v>
      </c>
      <c r="E3610">
        <v>40.7171156</v>
      </c>
      <c r="F3610">
        <v>66.709999999999994</v>
      </c>
      <c r="G3610">
        <v>472.00990127736702</v>
      </c>
      <c r="H3610">
        <v>46.052366818174299</v>
      </c>
      <c r="I3610">
        <v>574.77169350710403</v>
      </c>
      <c r="J3610">
        <v>9.2874268686489696</v>
      </c>
      <c r="K3610">
        <v>45.034513036738801</v>
      </c>
      <c r="L3610">
        <v>25.236154619420901</v>
      </c>
      <c r="M3610">
        <v>99.972127944611799</v>
      </c>
      <c r="N3610">
        <v>0.55718023813665796</v>
      </c>
      <c r="O3610">
        <v>0</v>
      </c>
      <c r="P3610">
        <v>679.32242990654095</v>
      </c>
      <c r="Q3610">
        <v>0.17174823129469499</v>
      </c>
    </row>
    <row r="3611" spans="1:17" hidden="1" x14ac:dyDescent="0.3">
      <c r="A3611" t="s">
        <v>7450</v>
      </c>
      <c r="B3611" t="s">
        <v>7451</v>
      </c>
      <c r="C3611" t="str">
        <f>IFERROR(VLOOKUP(Table1[[#This Row],[Ticker]],[1]!Table2[[Symbol]:[Industry]],2,FALSE),"-")</f>
        <v>-</v>
      </c>
      <c r="D3611" t="s">
        <v>7452</v>
      </c>
      <c r="E3611">
        <v>40.659930000000003</v>
      </c>
      <c r="F3611">
        <v>33.03</v>
      </c>
      <c r="G3611">
        <v>200.23408900299901</v>
      </c>
      <c r="H3611">
        <v>28.456208134066301</v>
      </c>
      <c r="I3611">
        <v>110.971938134048</v>
      </c>
      <c r="J3611">
        <v>15.143367109370001</v>
      </c>
      <c r="K3611">
        <v>26.306458154604901</v>
      </c>
      <c r="L3611">
        <v>17.7415413661438</v>
      </c>
      <c r="M3611">
        <v>59.696757794323297</v>
      </c>
      <c r="N3611">
        <v>1.4401440144014399</v>
      </c>
      <c r="O3611">
        <v>10.4753254617014</v>
      </c>
      <c r="P3611">
        <v>424.28571428571399</v>
      </c>
      <c r="Q3611">
        <v>0.134944673933652</v>
      </c>
    </row>
    <row r="3612" spans="1:17" hidden="1" x14ac:dyDescent="0.3">
      <c r="A3612" t="s">
        <v>7453</v>
      </c>
      <c r="B3612" t="s">
        <v>7454</v>
      </c>
      <c r="C3612" t="str">
        <f>IFERROR(VLOOKUP(Table1[[#This Row],[Ticker]],[1]!Table2[[Symbol]:[Industry]],2,FALSE),"-")</f>
        <v>-</v>
      </c>
      <c r="D3612" t="s">
        <v>124</v>
      </c>
      <c r="E3612">
        <v>40.612499999999997</v>
      </c>
      <c r="F3612">
        <v>2.85</v>
      </c>
      <c r="G3612">
        <v>57.047872744332899</v>
      </c>
      <c r="H3612">
        <v>31.533188254730099</v>
      </c>
      <c r="I3612">
        <v>8.8346065390894406</v>
      </c>
      <c r="J3612">
        <v>10.692760387242799</v>
      </c>
      <c r="K3612">
        <v>2.5120892004564102</v>
      </c>
      <c r="L3612">
        <v>2.3169111618649598</v>
      </c>
      <c r="M3612">
        <v>88.244044059128598</v>
      </c>
      <c r="N3612">
        <v>0.85454794060742001</v>
      </c>
      <c r="O3612">
        <v>20.350877192982399</v>
      </c>
      <c r="P3612">
        <v>139.73953541858299</v>
      </c>
      <c r="Q3612">
        <v>8.1175541276588006E-2</v>
      </c>
    </row>
    <row r="3613" spans="1:17" hidden="1" x14ac:dyDescent="0.3">
      <c r="A3613" t="s">
        <v>7455</v>
      </c>
      <c r="B3613" t="s">
        <v>7456</v>
      </c>
      <c r="C3613" t="str">
        <f>IFERROR(VLOOKUP(Table1[[#This Row],[Ticker]],[1]!Table2[[Symbol]:[Industry]],2,FALSE),"-")</f>
        <v>-</v>
      </c>
      <c r="D3613" t="s">
        <v>124</v>
      </c>
      <c r="E3613">
        <v>40.505662919999999</v>
      </c>
      <c r="F3613">
        <v>36.97</v>
      </c>
      <c r="G3613">
        <v>56.1932577071561</v>
      </c>
      <c r="H3613">
        <v>1.6877949341077401</v>
      </c>
      <c r="I3613">
        <v>-2.4370963469632301</v>
      </c>
      <c r="J3613">
        <v>-0.83510338984691501</v>
      </c>
      <c r="K3613">
        <v>36.8069178781167</v>
      </c>
      <c r="L3613">
        <v>34.380319785118502</v>
      </c>
      <c r="M3613">
        <v>48.119126032223797</v>
      </c>
      <c r="N3613">
        <v>0.874798340891354</v>
      </c>
      <c r="O3613">
        <v>33.621855558560902</v>
      </c>
      <c r="P3613">
        <v>88.142493638676797</v>
      </c>
      <c r="Q3613">
        <v>6.7464416775804004E-2</v>
      </c>
    </row>
    <row r="3614" spans="1:17" hidden="1" x14ac:dyDescent="0.3">
      <c r="A3614" t="s">
        <v>7457</v>
      </c>
      <c r="B3614" t="s">
        <v>7458</v>
      </c>
      <c r="C3614" t="str">
        <f>IFERROR(VLOOKUP(Table1[[#This Row],[Ticker]],[1]!Table2[[Symbol]:[Industry]],2,FALSE),"-")</f>
        <v>-</v>
      </c>
      <c r="D3614" t="s">
        <v>627</v>
      </c>
      <c r="E3614">
        <v>40.423414999999999</v>
      </c>
      <c r="F3614">
        <v>39.4</v>
      </c>
      <c r="G3614">
        <v>16.402490489988502</v>
      </c>
      <c r="H3614">
        <v>9.7314723717637595</v>
      </c>
      <c r="I3614">
        <v>-8.2843885288960699</v>
      </c>
      <c r="J3614">
        <v>14.360678618365</v>
      </c>
      <c r="K3614">
        <v>37.110523853411998</v>
      </c>
      <c r="L3614">
        <v>35.081262079891196</v>
      </c>
      <c r="M3614">
        <v>63.271814364851799</v>
      </c>
      <c r="N3614">
        <v>1.54802209955951</v>
      </c>
      <c r="O3614">
        <v>11.1675126903553</v>
      </c>
      <c r="P3614">
        <v>74.3362831858406</v>
      </c>
      <c r="Q3614">
        <v>1.5072191749868E-2</v>
      </c>
    </row>
    <row r="3615" spans="1:17" hidden="1" x14ac:dyDescent="0.3">
      <c r="A3615" t="s">
        <v>7459</v>
      </c>
      <c r="B3615" t="s">
        <v>7460</v>
      </c>
      <c r="C3615" t="str">
        <f>IFERROR(VLOOKUP(Table1[[#This Row],[Ticker]],[1]!Table2[[Symbol]:[Industry]],2,FALSE),"-")</f>
        <v>-</v>
      </c>
      <c r="D3615" t="s">
        <v>21</v>
      </c>
      <c r="E3615">
        <v>40.373698500000003</v>
      </c>
      <c r="F3615">
        <v>128.55000000000001</v>
      </c>
      <c r="G3615">
        <v>2.0405966620929399</v>
      </c>
      <c r="H3615">
        <v>-6.8080901851398297</v>
      </c>
      <c r="I3615">
        <v>9.5850159644273596</v>
      </c>
      <c r="J3615">
        <v>-5.2788154294983602</v>
      </c>
      <c r="K3615">
        <v>124.54272812943501</v>
      </c>
      <c r="L3615">
        <v>115.06288880593701</v>
      </c>
      <c r="M3615">
        <v>58.905292624499701</v>
      </c>
      <c r="N3615">
        <v>1.1700333297810901</v>
      </c>
      <c r="O3615">
        <v>38.428626993387702</v>
      </c>
      <c r="P3615">
        <v>74.423337856173603</v>
      </c>
      <c r="Q3615">
        <v>-4.3740778296785E-2</v>
      </c>
    </row>
    <row r="3616" spans="1:17" hidden="1" x14ac:dyDescent="0.3">
      <c r="A3616" t="s">
        <v>7461</v>
      </c>
      <c r="B3616" t="s">
        <v>7462</v>
      </c>
      <c r="C3616" t="str">
        <f>IFERROR(VLOOKUP(Table1[[#This Row],[Ticker]],[1]!Table2[[Symbol]:[Industry]],2,FALSE),"-")</f>
        <v>-</v>
      </c>
      <c r="D3616" t="s">
        <v>405</v>
      </c>
      <c r="E3616">
        <v>40.357750000000003</v>
      </c>
      <c r="F3616">
        <v>218.15</v>
      </c>
      <c r="G3616">
        <v>92.150652107817805</v>
      </c>
      <c r="H3616">
        <v>4.2933271141384299</v>
      </c>
      <c r="I3616">
        <v>89.049180063228604</v>
      </c>
      <c r="J3616">
        <v>-5.3514214776428304</v>
      </c>
      <c r="K3616">
        <v>204.37506708241</v>
      </c>
      <c r="L3616">
        <v>155.90393663359799</v>
      </c>
      <c r="M3616">
        <v>45.657005418688499</v>
      </c>
      <c r="N3616">
        <v>0.56723787394713898</v>
      </c>
      <c r="O3616">
        <v>12.491404996562</v>
      </c>
      <c r="P3616">
        <v>175.790139064475</v>
      </c>
      <c r="Q3616">
        <v>0.11963138453351201</v>
      </c>
    </row>
    <row r="3617" spans="1:17" hidden="1" x14ac:dyDescent="0.3">
      <c r="A3617" t="s">
        <v>7463</v>
      </c>
      <c r="B3617" t="s">
        <v>7464</v>
      </c>
      <c r="C3617" t="str">
        <f>IFERROR(VLOOKUP(Table1[[#This Row],[Ticker]],[1]!Table2[[Symbol]:[Industry]],2,FALSE),"-")</f>
        <v>-</v>
      </c>
      <c r="D3617" t="s">
        <v>185</v>
      </c>
      <c r="E3617">
        <v>40.288854960000002</v>
      </c>
      <c r="F3617">
        <v>60.15</v>
      </c>
      <c r="G3617">
        <v>-71.978030745913799</v>
      </c>
      <c r="H3617">
        <v>9.9505206070530399</v>
      </c>
      <c r="I3617">
        <v>-55.0680612134339</v>
      </c>
      <c r="J3617">
        <v>-7.0875704951100804</v>
      </c>
      <c r="K3617">
        <v>67.581729843732205</v>
      </c>
      <c r="M3617">
        <v>35.199845529274299</v>
      </c>
      <c r="N3617">
        <v>0.80842391304347805</v>
      </c>
      <c r="O3617">
        <v>141.06400665004099</v>
      </c>
      <c r="P3617">
        <v>13.4905660377358</v>
      </c>
    </row>
    <row r="3618" spans="1:17" hidden="1" x14ac:dyDescent="0.3">
      <c r="A3618" t="s">
        <v>7465</v>
      </c>
      <c r="B3618" t="s">
        <v>7466</v>
      </c>
      <c r="C3618" t="str">
        <f>IFERROR(VLOOKUP(Table1[[#This Row],[Ticker]],[1]!Table2[[Symbol]:[Industry]],2,FALSE),"-")</f>
        <v>-</v>
      </c>
      <c r="D3618" t="s">
        <v>1518</v>
      </c>
      <c r="E3618">
        <v>40.238392599999997</v>
      </c>
      <c r="F3618">
        <v>98.5</v>
      </c>
      <c r="G3618">
        <v>93.290098073294402</v>
      </c>
      <c r="H3618">
        <v>5.7821484485389103</v>
      </c>
      <c r="I3618">
        <v>50.416745857171698</v>
      </c>
      <c r="J3618">
        <v>2.6122650312057001</v>
      </c>
      <c r="K3618">
        <v>87.977600431496498</v>
      </c>
      <c r="L3618">
        <v>69.793437896936098</v>
      </c>
      <c r="M3618">
        <v>68.554476150232304</v>
      </c>
      <c r="N3618">
        <v>1.08679245283018</v>
      </c>
      <c r="O3618">
        <v>18.3756345177664</v>
      </c>
      <c r="P3618">
        <v>176.68539325842599</v>
      </c>
      <c r="Q3618">
        <v>0.14444928771273999</v>
      </c>
    </row>
    <row r="3619" spans="1:17" hidden="1" x14ac:dyDescent="0.3">
      <c r="A3619" t="s">
        <v>7467</v>
      </c>
      <c r="B3619" t="s">
        <v>7468</v>
      </c>
      <c r="C3619" t="str">
        <f>IFERROR(VLOOKUP(Table1[[#This Row],[Ticker]],[1]!Table2[[Symbol]:[Industry]],2,FALSE),"-")</f>
        <v>-</v>
      </c>
      <c r="D3619" t="s">
        <v>156</v>
      </c>
      <c r="E3619">
        <v>40.182603999999998</v>
      </c>
      <c r="F3619">
        <v>39.619999999999997</v>
      </c>
      <c r="G3619">
        <v>-6.7159732635009304</v>
      </c>
      <c r="H3619">
        <v>-9.0973109504404892</v>
      </c>
      <c r="I3619">
        <v>-37.979190312557499</v>
      </c>
      <c r="J3619">
        <v>-1.4010986293975E-2</v>
      </c>
      <c r="K3619">
        <v>42.619216109809102</v>
      </c>
      <c r="L3619">
        <v>42.137149594003198</v>
      </c>
      <c r="M3619">
        <v>41.420736025319499</v>
      </c>
      <c r="N3619">
        <v>0.95495890973582398</v>
      </c>
      <c r="O3619">
        <v>66.961130742049505</v>
      </c>
      <c r="P3619">
        <v>50.646387832699602</v>
      </c>
      <c r="Q3619">
        <v>5.1901571167446002E-2</v>
      </c>
    </row>
    <row r="3620" spans="1:17" hidden="1" x14ac:dyDescent="0.3">
      <c r="A3620" t="s">
        <v>7469</v>
      </c>
      <c r="B3620" t="s">
        <v>7470</v>
      </c>
      <c r="C3620" t="str">
        <f>IFERROR(VLOOKUP(Table1[[#This Row],[Ticker]],[1]!Table2[[Symbol]:[Industry]],2,FALSE),"-")</f>
        <v>-</v>
      </c>
      <c r="D3620" t="s">
        <v>2943</v>
      </c>
      <c r="E3620">
        <v>40.119599999999998</v>
      </c>
      <c r="F3620">
        <v>49.9</v>
      </c>
      <c r="G3620">
        <v>-55.185959016208002</v>
      </c>
      <c r="H3620">
        <v>0.57573217806398203</v>
      </c>
      <c r="I3620">
        <v>-25.7377517091995</v>
      </c>
      <c r="J3620">
        <v>2.8014405940194398</v>
      </c>
      <c r="K3620">
        <v>49.240534306164498</v>
      </c>
      <c r="L3620">
        <v>54.277342233721498</v>
      </c>
      <c r="M3620">
        <v>63.3571928002793</v>
      </c>
      <c r="N3620">
        <v>0.906553911205074</v>
      </c>
      <c r="O3620">
        <v>66.3326653306613</v>
      </c>
      <c r="P3620">
        <v>15.7504059382973</v>
      </c>
    </row>
    <row r="3621" spans="1:17" hidden="1" x14ac:dyDescent="0.3">
      <c r="A3621" t="s">
        <v>7471</v>
      </c>
      <c r="B3621" t="s">
        <v>7472</v>
      </c>
      <c r="C3621" t="str">
        <f>IFERROR(VLOOKUP(Table1[[#This Row],[Ticker]],[1]!Table2[[Symbol]:[Industry]],2,FALSE),"-")</f>
        <v>-</v>
      </c>
      <c r="D3621" t="s">
        <v>305</v>
      </c>
      <c r="E3621">
        <v>40.035899999999998</v>
      </c>
      <c r="F3621">
        <v>11.81</v>
      </c>
      <c r="G3621">
        <v>-73.4232251456813</v>
      </c>
      <c r="H3621">
        <v>-4.2433128572046002</v>
      </c>
      <c r="I3621">
        <v>-45.743418357660502</v>
      </c>
      <c r="J3621">
        <v>2.4002767271121401</v>
      </c>
      <c r="K3621">
        <v>11.5900582434803</v>
      </c>
      <c r="L3621">
        <v>13.2170358364633</v>
      </c>
      <c r="M3621">
        <v>43.622092372921898</v>
      </c>
      <c r="N3621">
        <v>0.31571121677890501</v>
      </c>
      <c r="O3621">
        <v>97.967823878069396</v>
      </c>
      <c r="P3621">
        <v>24.709609292502599</v>
      </c>
      <c r="Q3621">
        <v>-3.5948737930749999E-3</v>
      </c>
    </row>
    <row r="3622" spans="1:17" hidden="1" x14ac:dyDescent="0.3">
      <c r="A3622" t="s">
        <v>7473</v>
      </c>
      <c r="B3622" t="s">
        <v>7474</v>
      </c>
      <c r="C3622" t="str">
        <f>IFERROR(VLOOKUP(Table1[[#This Row],[Ticker]],[1]!Table2[[Symbol]:[Industry]],2,FALSE),"-")</f>
        <v>-</v>
      </c>
      <c r="D3622" t="s">
        <v>627</v>
      </c>
      <c r="E3622">
        <v>40.005962154000002</v>
      </c>
      <c r="F3622">
        <v>3.86</v>
      </c>
      <c r="G3622">
        <v>30.767422336332999</v>
      </c>
      <c r="H3622">
        <v>-26.117324037459799</v>
      </c>
      <c r="I3622">
        <v>-8.6359409314580393</v>
      </c>
      <c r="J3622">
        <v>-4.3798335358225504</v>
      </c>
      <c r="K3622">
        <v>3.69508944152251</v>
      </c>
      <c r="L3622">
        <v>3.5614921337371599</v>
      </c>
      <c r="M3622">
        <v>37.866857607763599</v>
      </c>
      <c r="N3622">
        <v>0.41296886152941598</v>
      </c>
      <c r="O3622">
        <v>37.305699481865197</v>
      </c>
      <c r="P3622">
        <v>103.157894736842</v>
      </c>
      <c r="Q3622">
        <v>-6.4461136742130004E-3</v>
      </c>
    </row>
    <row r="3623" spans="1:17" hidden="1" x14ac:dyDescent="0.3">
      <c r="A3623" t="s">
        <v>7475</v>
      </c>
      <c r="B3623" t="s">
        <v>7476</v>
      </c>
      <c r="C3623" t="str">
        <f>IFERROR(VLOOKUP(Table1[[#This Row],[Ticker]],[1]!Table2[[Symbol]:[Industry]],2,FALSE),"-")</f>
        <v>-</v>
      </c>
      <c r="D3623" t="s">
        <v>132</v>
      </c>
      <c r="E3623">
        <v>39.882856239320702</v>
      </c>
      <c r="F3623">
        <v>31.7</v>
      </c>
      <c r="M3623">
        <v>8.5813433096764804</v>
      </c>
      <c r="N3623">
        <v>1</v>
      </c>
    </row>
    <row r="3624" spans="1:17" hidden="1" x14ac:dyDescent="0.3">
      <c r="A3624" t="s">
        <v>7477</v>
      </c>
      <c r="B3624" t="s">
        <v>7478</v>
      </c>
      <c r="C3624" t="str">
        <f>IFERROR(VLOOKUP(Table1[[#This Row],[Ticker]],[1]!Table2[[Symbol]:[Industry]],2,FALSE),"-")</f>
        <v>-</v>
      </c>
      <c r="D3624" t="s">
        <v>357</v>
      </c>
      <c r="E3624">
        <v>39.685496499999999</v>
      </c>
      <c r="F3624">
        <v>116.65</v>
      </c>
      <c r="G3624">
        <v>-2.8437493654156101</v>
      </c>
      <c r="H3624">
        <v>5.2303713533216998</v>
      </c>
      <c r="I3624">
        <v>9.3143678679073592</v>
      </c>
      <c r="J3624">
        <v>0.45844366098961098</v>
      </c>
      <c r="K3624">
        <v>108.49854992636701</v>
      </c>
      <c r="L3624">
        <v>99.049851581083701</v>
      </c>
      <c r="M3624">
        <v>51.925273635594401</v>
      </c>
      <c r="N3624">
        <v>0.859530905946293</v>
      </c>
      <c r="O3624">
        <v>11.3587655379339</v>
      </c>
      <c r="P3624">
        <v>47.081074265540202</v>
      </c>
      <c r="Q3624">
        <v>4.4558560855969001E-2</v>
      </c>
    </row>
    <row r="3625" spans="1:17" hidden="1" x14ac:dyDescent="0.3">
      <c r="A3625" t="s">
        <v>7479</v>
      </c>
      <c r="B3625" t="s">
        <v>7480</v>
      </c>
      <c r="C3625" t="str">
        <f>IFERROR(VLOOKUP(Table1[[#This Row],[Ticker]],[1]!Table2[[Symbol]:[Industry]],2,FALSE),"-")</f>
        <v>-</v>
      </c>
      <c r="E3625">
        <v>39.638339999999999</v>
      </c>
      <c r="F3625">
        <v>3.86</v>
      </c>
      <c r="G3625">
        <v>32.803287315235899</v>
      </c>
      <c r="H3625">
        <v>2.5821233748850498</v>
      </c>
      <c r="I3625">
        <v>-33.861904600044603</v>
      </c>
      <c r="J3625">
        <v>-3.2984456149042399E-2</v>
      </c>
      <c r="K3625">
        <v>3.9086677028988701</v>
      </c>
      <c r="L3625">
        <v>3.8323938471117098</v>
      </c>
      <c r="M3625">
        <v>54.609906698829398</v>
      </c>
      <c r="N3625">
        <v>1.23573989581344</v>
      </c>
      <c r="O3625">
        <v>82.642487046632098</v>
      </c>
      <c r="P3625">
        <v>76.255707762556995</v>
      </c>
      <c r="Q3625">
        <v>-2.7972974379546E-2</v>
      </c>
    </row>
    <row r="3626" spans="1:17" hidden="1" x14ac:dyDescent="0.3">
      <c r="A3626" t="s">
        <v>7481</v>
      </c>
      <c r="B3626" t="s">
        <v>7482</v>
      </c>
      <c r="C3626" t="str">
        <f>IFERROR(VLOOKUP(Table1[[#This Row],[Ticker]],[1]!Table2[[Symbol]:[Industry]],2,FALSE),"-")</f>
        <v>-</v>
      </c>
      <c r="D3626" t="s">
        <v>1665</v>
      </c>
      <c r="E3626">
        <v>39.6</v>
      </c>
      <c r="F3626">
        <v>30</v>
      </c>
      <c r="G3626">
        <v>-49.615388068601199</v>
      </c>
      <c r="H3626">
        <v>-5.6136800936236302</v>
      </c>
      <c r="I3626">
        <v>-39.068639640018802</v>
      </c>
      <c r="J3626">
        <v>-1.56846982480224</v>
      </c>
      <c r="K3626">
        <v>31.244879745881299</v>
      </c>
      <c r="L3626">
        <v>34.800612606393898</v>
      </c>
      <c r="M3626">
        <v>43.359659378927297</v>
      </c>
      <c r="N3626">
        <v>0.66344871035159003</v>
      </c>
      <c r="O3626">
        <v>64.8</v>
      </c>
      <c r="P3626">
        <v>2.21465076660987</v>
      </c>
      <c r="Q3626">
        <v>0.13576399509058601</v>
      </c>
    </row>
    <row r="3627" spans="1:17" hidden="1" x14ac:dyDescent="0.3">
      <c r="A3627" t="s">
        <v>7483</v>
      </c>
      <c r="B3627" t="s">
        <v>7484</v>
      </c>
      <c r="C3627" t="str">
        <f>IFERROR(VLOOKUP(Table1[[#This Row],[Ticker]],[1]!Table2[[Symbol]:[Industry]],2,FALSE),"-")</f>
        <v>-</v>
      </c>
      <c r="D3627" t="s">
        <v>7485</v>
      </c>
      <c r="E3627">
        <v>39.598111799999998</v>
      </c>
      <c r="F3627">
        <v>94.98</v>
      </c>
      <c r="G3627">
        <v>58.0132969237917</v>
      </c>
      <c r="H3627">
        <v>-0.21440099069177801</v>
      </c>
      <c r="I3627">
        <v>31.254736262589901</v>
      </c>
      <c r="J3627">
        <v>2.2795327843220798</v>
      </c>
      <c r="K3627">
        <v>90.497399682762506</v>
      </c>
      <c r="L3627">
        <v>79.871764444270198</v>
      </c>
      <c r="M3627">
        <v>55.562591541308599</v>
      </c>
      <c r="N3627">
        <v>1.46022785466782</v>
      </c>
      <c r="O3627">
        <v>37.776373973468097</v>
      </c>
      <c r="P3627">
        <v>96.849740932642405</v>
      </c>
      <c r="Q3627">
        <v>9.3341673320752994E-2</v>
      </c>
    </row>
    <row r="3628" spans="1:17" hidden="1" x14ac:dyDescent="0.3">
      <c r="A3628" t="s">
        <v>7486</v>
      </c>
      <c r="B3628" t="s">
        <v>7487</v>
      </c>
      <c r="C3628" t="str">
        <f>IFERROR(VLOOKUP(Table1[[#This Row],[Ticker]],[1]!Table2[[Symbol]:[Industry]],2,FALSE),"-")</f>
        <v>-</v>
      </c>
      <c r="D3628" t="s">
        <v>3356</v>
      </c>
      <c r="E3628">
        <v>39.376777199999999</v>
      </c>
      <c r="F3628">
        <v>76.709999999999994</v>
      </c>
      <c r="G3628">
        <v>55.447994686191898</v>
      </c>
      <c r="H3628">
        <v>3.0445973572028802</v>
      </c>
      <c r="I3628">
        <v>-12.934186236353399</v>
      </c>
      <c r="J3628">
        <v>9.7860054791199502</v>
      </c>
      <c r="K3628">
        <v>63.983614402946301</v>
      </c>
      <c r="L3628">
        <v>60.304700610760797</v>
      </c>
      <c r="M3628">
        <v>81.047644281861395</v>
      </c>
      <c r="N3628">
        <v>1.94441395428986</v>
      </c>
      <c r="O3628">
        <v>27.401903272063599</v>
      </c>
      <c r="P3628">
        <v>111.205947136563</v>
      </c>
      <c r="Q3628">
        <v>8.9083167432876004E-2</v>
      </c>
    </row>
    <row r="3629" spans="1:17" hidden="1" x14ac:dyDescent="0.3">
      <c r="A3629" t="s">
        <v>7488</v>
      </c>
      <c r="B3629" t="s">
        <v>7489</v>
      </c>
      <c r="C3629" t="str">
        <f>IFERROR(VLOOKUP(Table1[[#This Row],[Ticker]],[1]!Table2[[Symbol]:[Industry]],2,FALSE),"-")</f>
        <v>-</v>
      </c>
      <c r="D3629" t="s">
        <v>1518</v>
      </c>
      <c r="E3629">
        <v>39.3380425</v>
      </c>
      <c r="F3629">
        <v>66.59</v>
      </c>
      <c r="G3629">
        <v>5.8320481866731599</v>
      </c>
      <c r="H3629">
        <v>8.5804284588854198</v>
      </c>
      <c r="I3629">
        <v>1.2984856021448901</v>
      </c>
      <c r="J3629">
        <v>-5.1656778497120097</v>
      </c>
      <c r="K3629">
        <v>63.789874322753597</v>
      </c>
      <c r="L3629">
        <v>58.111865476010699</v>
      </c>
      <c r="M3629">
        <v>44.050861215360797</v>
      </c>
      <c r="N3629">
        <v>0.52399935072772597</v>
      </c>
      <c r="O3629">
        <v>28.187415527856999</v>
      </c>
      <c r="P3629">
        <v>56.682352941176397</v>
      </c>
      <c r="Q3629">
        <v>5.5651785894053001E-2</v>
      </c>
    </row>
    <row r="3630" spans="1:17" hidden="1" x14ac:dyDescent="0.3">
      <c r="A3630" t="s">
        <v>7490</v>
      </c>
      <c r="B3630" t="s">
        <v>7491</v>
      </c>
      <c r="C3630" t="str">
        <f>IFERROR(VLOOKUP(Table1[[#This Row],[Ticker]],[1]!Table2[[Symbol]:[Industry]],2,FALSE),"-")</f>
        <v>-</v>
      </c>
      <c r="D3630" t="s">
        <v>5104</v>
      </c>
      <c r="E3630">
        <v>39.229199999999999</v>
      </c>
      <c r="F3630">
        <v>38.46</v>
      </c>
      <c r="G3630">
        <v>-4.9927402652929898</v>
      </c>
      <c r="H3630">
        <v>-3.6029619800116199</v>
      </c>
      <c r="I3630">
        <v>-30.692885576637899</v>
      </c>
      <c r="J3630">
        <v>-2.9287094208395299</v>
      </c>
      <c r="K3630">
        <v>38.133316366770799</v>
      </c>
      <c r="L3630">
        <v>38.267990643602701</v>
      </c>
      <c r="M3630">
        <v>51.860669407684199</v>
      </c>
      <c r="N3630">
        <v>1.0980392156862699</v>
      </c>
      <c r="O3630">
        <v>40.145605824232902</v>
      </c>
      <c r="P3630">
        <v>37.406216505894903</v>
      </c>
      <c r="Q3630">
        <v>4.7283609985522002E-2</v>
      </c>
    </row>
    <row r="3631" spans="1:17" hidden="1" x14ac:dyDescent="0.3">
      <c r="A3631" t="s">
        <v>7492</v>
      </c>
      <c r="B3631" t="s">
        <v>7493</v>
      </c>
      <c r="C3631" t="str">
        <f>IFERROR(VLOOKUP(Table1[[#This Row],[Ticker]],[1]!Table2[[Symbol]:[Industry]],2,FALSE),"-")</f>
        <v>-</v>
      </c>
      <c r="D3631" t="s">
        <v>405</v>
      </c>
      <c r="E3631">
        <v>39.22346142</v>
      </c>
      <c r="F3631">
        <v>23.4</v>
      </c>
      <c r="G3631">
        <v>552.14983244323196</v>
      </c>
      <c r="H3631">
        <v>-3.94585273137172</v>
      </c>
      <c r="I3631">
        <v>-48.050417821662997</v>
      </c>
      <c r="J3631">
        <v>29.126652635730998</v>
      </c>
      <c r="K3631">
        <v>21.5546557846213</v>
      </c>
      <c r="L3631">
        <v>19.962089046985401</v>
      </c>
      <c r="M3631">
        <v>79.574773636112994</v>
      </c>
      <c r="N3631">
        <v>0.54934964093274496</v>
      </c>
      <c r="O3631">
        <v>73.418803418803407</v>
      </c>
      <c r="P3631">
        <v>604.81927710843297</v>
      </c>
    </row>
    <row r="3632" spans="1:17" hidden="1" x14ac:dyDescent="0.3">
      <c r="A3632" t="s">
        <v>7494</v>
      </c>
      <c r="B3632" t="s">
        <v>7495</v>
      </c>
      <c r="C3632" t="str">
        <f>IFERROR(VLOOKUP(Table1[[#This Row],[Ticker]],[1]!Table2[[Symbol]:[Industry]],2,FALSE),"-")</f>
        <v>-</v>
      </c>
      <c r="D3632" t="s">
        <v>741</v>
      </c>
      <c r="E3632">
        <v>39.201162959999998</v>
      </c>
      <c r="F3632">
        <v>52.62</v>
      </c>
      <c r="G3632">
        <v>-13.8813227876825</v>
      </c>
      <c r="H3632">
        <v>-2.3654875423838</v>
      </c>
      <c r="I3632">
        <v>-3.5859148088898198</v>
      </c>
      <c r="J3632">
        <v>-1.14864731677834</v>
      </c>
      <c r="K3632">
        <v>52.0087436248212</v>
      </c>
      <c r="L3632">
        <v>49.485484755978803</v>
      </c>
      <c r="M3632">
        <v>73.375507359077204</v>
      </c>
      <c r="N3632">
        <v>0.35741897357262598</v>
      </c>
      <c r="O3632">
        <v>4.02888635499811</v>
      </c>
      <c r="P3632">
        <v>28.341463414634099</v>
      </c>
      <c r="Q3632">
        <v>8.5918559496748995E-2</v>
      </c>
    </row>
    <row r="3633" spans="1:17" hidden="1" x14ac:dyDescent="0.3">
      <c r="A3633" t="s">
        <v>7496</v>
      </c>
      <c r="B3633" t="s">
        <v>7497</v>
      </c>
      <c r="C3633" t="str">
        <f>IFERROR(VLOOKUP(Table1[[#This Row],[Ticker]],[1]!Table2[[Symbol]:[Industry]],2,FALSE),"-")</f>
        <v>-</v>
      </c>
      <c r="D3633" t="s">
        <v>127</v>
      </c>
      <c r="E3633">
        <v>39.146991999999997</v>
      </c>
      <c r="F3633">
        <v>49.15</v>
      </c>
      <c r="G3633">
        <v>4.2604076693019302</v>
      </c>
      <c r="H3633">
        <v>12.517456051496699</v>
      </c>
      <c r="I3633">
        <v>14.6689219683152</v>
      </c>
      <c r="J3633">
        <v>-6.7257916489562302</v>
      </c>
      <c r="K3633">
        <v>46.391504850328097</v>
      </c>
      <c r="L3633">
        <v>42.661453280719797</v>
      </c>
      <c r="M3633">
        <v>57.173530134025398</v>
      </c>
      <c r="N3633">
        <v>1.1334965481949999</v>
      </c>
      <c r="O3633">
        <v>24.923702950152599</v>
      </c>
      <c r="P3633">
        <v>82.037037037036995</v>
      </c>
      <c r="Q3633">
        <v>0.109477621743355</v>
      </c>
    </row>
    <row r="3634" spans="1:17" hidden="1" x14ac:dyDescent="0.3">
      <c r="A3634" t="s">
        <v>7498</v>
      </c>
      <c r="B3634" t="s">
        <v>7499</v>
      </c>
      <c r="C3634" t="str">
        <f>IFERROR(VLOOKUP(Table1[[#This Row],[Ticker]],[1]!Table2[[Symbol]:[Industry]],2,FALSE),"-")</f>
        <v>-</v>
      </c>
      <c r="D3634" t="s">
        <v>1199</v>
      </c>
      <c r="E3634">
        <v>39.08296</v>
      </c>
      <c r="F3634">
        <v>96.74</v>
      </c>
      <c r="G3634">
        <v>54.2007556696663</v>
      </c>
      <c r="H3634">
        <v>34.813704686655001</v>
      </c>
      <c r="I3634">
        <v>40.619668066967201</v>
      </c>
      <c r="J3634">
        <v>2.9322694680089798</v>
      </c>
      <c r="K3634">
        <v>80.785253920672105</v>
      </c>
      <c r="L3634">
        <v>66.676096304858405</v>
      </c>
      <c r="M3634">
        <v>57.962837064048998</v>
      </c>
      <c r="N3634">
        <v>0.67082680100742298</v>
      </c>
      <c r="O3634">
        <v>30.246020260491999</v>
      </c>
      <c r="P3634">
        <v>99.4227994227994</v>
      </c>
      <c r="Q3634">
        <v>9.0103746318796002E-2</v>
      </c>
    </row>
    <row r="3635" spans="1:17" hidden="1" x14ac:dyDescent="0.3">
      <c r="A3635" t="s">
        <v>7500</v>
      </c>
      <c r="B3635" t="s">
        <v>7501</v>
      </c>
      <c r="C3635" t="str">
        <f>IFERROR(VLOOKUP(Table1[[#This Row],[Ticker]],[1]!Table2[[Symbol]:[Industry]],2,FALSE),"-")</f>
        <v>-</v>
      </c>
      <c r="D3635" t="s">
        <v>627</v>
      </c>
      <c r="E3635">
        <v>39.060749424999997</v>
      </c>
      <c r="F3635">
        <v>27.59</v>
      </c>
      <c r="G3635">
        <v>48.510140782934897</v>
      </c>
      <c r="H3635">
        <v>0.96954272808630104</v>
      </c>
      <c r="I3635">
        <v>12.1644512975056</v>
      </c>
      <c r="J3635">
        <v>3.3073385871442902</v>
      </c>
      <c r="K3635">
        <v>26.4251445952561</v>
      </c>
      <c r="L3635">
        <v>22.969030869878299</v>
      </c>
      <c r="M3635">
        <v>62.190009111519601</v>
      </c>
      <c r="N3635">
        <v>0.14069965563425299</v>
      </c>
      <c r="O3635">
        <v>33.200434940195699</v>
      </c>
      <c r="P3635">
        <v>92.264808362369294</v>
      </c>
      <c r="Q3635">
        <v>7.4159062690960995E-2</v>
      </c>
    </row>
    <row r="3636" spans="1:17" hidden="1" x14ac:dyDescent="0.3">
      <c r="A3636" t="s">
        <v>7502</v>
      </c>
      <c r="B3636" t="s">
        <v>7503</v>
      </c>
      <c r="C3636" t="str">
        <f>IFERROR(VLOOKUP(Table1[[#This Row],[Ticker]],[1]!Table2[[Symbol]:[Industry]],2,FALSE),"-")</f>
        <v>-</v>
      </c>
      <c r="D3636" t="s">
        <v>2408</v>
      </c>
      <c r="E3636">
        <v>39</v>
      </c>
      <c r="F3636">
        <v>260</v>
      </c>
      <c r="G3636">
        <v>-54.703592156420598</v>
      </c>
      <c r="H3636">
        <v>-11.0415584712396</v>
      </c>
      <c r="I3636">
        <v>-8.6473264393330105</v>
      </c>
      <c r="J3636">
        <v>-1.07194549511008</v>
      </c>
      <c r="K3636">
        <v>269.98657002650202</v>
      </c>
      <c r="L3636">
        <v>267.799957301093</v>
      </c>
      <c r="M3636">
        <v>22.360774694338499</v>
      </c>
      <c r="N3636">
        <v>0.20224719101123501</v>
      </c>
      <c r="O3636">
        <v>43.076923076923002</v>
      </c>
      <c r="P3636">
        <v>29.9350324837581</v>
      </c>
    </row>
    <row r="3637" spans="1:17" hidden="1" x14ac:dyDescent="0.3">
      <c r="A3637" t="s">
        <v>7504</v>
      </c>
      <c r="B3637" t="s">
        <v>7505</v>
      </c>
      <c r="C3637" t="str">
        <f>IFERROR(VLOOKUP(Table1[[#This Row],[Ticker]],[1]!Table2[[Symbol]:[Industry]],2,FALSE),"-")</f>
        <v>-</v>
      </c>
      <c r="D3637" t="s">
        <v>2256</v>
      </c>
      <c r="E3637">
        <v>38.847858850000001</v>
      </c>
      <c r="F3637">
        <v>69.349999999999994</v>
      </c>
      <c r="G3637">
        <v>-10.9078353956257</v>
      </c>
      <c r="H3637">
        <v>1.0354560990844199</v>
      </c>
      <c r="I3637">
        <v>11.2116237325793</v>
      </c>
      <c r="J3637">
        <v>7.1873795492949002</v>
      </c>
      <c r="K3637">
        <v>60.375677810696899</v>
      </c>
      <c r="L3637">
        <v>59.010646993454102</v>
      </c>
      <c r="M3637">
        <v>80.911627022674296</v>
      </c>
      <c r="N3637">
        <v>2.57737191160553</v>
      </c>
      <c r="O3637">
        <v>13.6265320836337</v>
      </c>
      <c r="P3637">
        <v>62.2222222222222</v>
      </c>
      <c r="Q3637">
        <v>1.3137595448743E-2</v>
      </c>
    </row>
    <row r="3638" spans="1:17" hidden="1" x14ac:dyDescent="0.3">
      <c r="A3638" t="s">
        <v>7506</v>
      </c>
      <c r="B3638" t="s">
        <v>7507</v>
      </c>
      <c r="C3638" t="str">
        <f>IFERROR(VLOOKUP(Table1[[#This Row],[Ticker]],[1]!Table2[[Symbol]:[Industry]],2,FALSE),"-")</f>
        <v>-</v>
      </c>
      <c r="D3638" t="s">
        <v>405</v>
      </c>
      <c r="E3638">
        <v>38.734856999999998</v>
      </c>
      <c r="F3638">
        <v>74.34</v>
      </c>
      <c r="G3638">
        <v>-41.901774374609403</v>
      </c>
      <c r="H3638">
        <v>3.9455449495497499</v>
      </c>
      <c r="I3638">
        <v>-3.5562917458485801</v>
      </c>
      <c r="J3638">
        <v>3.7947493842805202</v>
      </c>
      <c r="K3638">
        <v>68.387808867145395</v>
      </c>
      <c r="L3638">
        <v>65.866859766194594</v>
      </c>
      <c r="M3638">
        <v>90.341836784969999</v>
      </c>
      <c r="N3638">
        <v>0.71716185097704899</v>
      </c>
      <c r="O3638">
        <v>26.984126984126899</v>
      </c>
      <c r="P3638">
        <v>41.870229007633597</v>
      </c>
    </row>
    <row r="3639" spans="1:17" hidden="1" x14ac:dyDescent="0.3">
      <c r="A3639" t="s">
        <v>7508</v>
      </c>
      <c r="B3639" t="s">
        <v>7509</v>
      </c>
      <c r="C3639" t="str">
        <f>IFERROR(VLOOKUP(Table1[[#This Row],[Ticker]],[1]!Table2[[Symbol]:[Industry]],2,FALSE),"-")</f>
        <v>-</v>
      </c>
      <c r="D3639" t="s">
        <v>127</v>
      </c>
      <c r="E3639">
        <v>38.727393499999998</v>
      </c>
      <c r="F3639">
        <v>72.53</v>
      </c>
      <c r="G3639">
        <v>108.51961531878899</v>
      </c>
      <c r="H3639">
        <v>-12.4455080436632</v>
      </c>
      <c r="I3639">
        <v>32.8579896698308</v>
      </c>
      <c r="J3639">
        <v>-7.6201091338501197</v>
      </c>
      <c r="K3639">
        <v>73.780062946603294</v>
      </c>
      <c r="L3639">
        <v>60.558395781305101</v>
      </c>
      <c r="M3639">
        <v>43.145943239173</v>
      </c>
      <c r="N3639">
        <v>0.79790464530502003</v>
      </c>
      <c r="O3639">
        <v>29.5877567902936</v>
      </c>
      <c r="P3639">
        <v>158.48182466143899</v>
      </c>
      <c r="Q3639">
        <v>8.0310358470341001E-2</v>
      </c>
    </row>
    <row r="3640" spans="1:17" hidden="1" x14ac:dyDescent="0.3">
      <c r="A3640" t="s">
        <v>7510</v>
      </c>
      <c r="B3640" t="s">
        <v>7511</v>
      </c>
      <c r="C3640" t="str">
        <f>IFERROR(VLOOKUP(Table1[[#This Row],[Ticker]],[1]!Table2[[Symbol]:[Industry]],2,FALSE),"-")</f>
        <v>-</v>
      </c>
      <c r="D3640" t="s">
        <v>46</v>
      </c>
      <c r="E3640">
        <v>38.660129999999903</v>
      </c>
      <c r="F3640">
        <v>30.75</v>
      </c>
      <c r="K3640">
        <v>26.2695652130257</v>
      </c>
      <c r="L3640">
        <v>18.751713502708899</v>
      </c>
      <c r="M3640">
        <v>99.999990516182706</v>
      </c>
      <c r="N3640">
        <v>1</v>
      </c>
      <c r="Q3640">
        <v>6.2078155048784001E-2</v>
      </c>
    </row>
    <row r="3641" spans="1:17" hidden="1" x14ac:dyDescent="0.3">
      <c r="A3641" t="s">
        <v>7512</v>
      </c>
      <c r="B3641" t="s">
        <v>7513</v>
      </c>
      <c r="C3641" t="str">
        <f>IFERROR(VLOOKUP(Table1[[#This Row],[Ticker]],[1]!Table2[[Symbol]:[Industry]],2,FALSE),"-")</f>
        <v>-</v>
      </c>
      <c r="D3641" t="s">
        <v>127</v>
      </c>
      <c r="E3641">
        <v>38.639919632999998</v>
      </c>
      <c r="F3641">
        <v>69.87</v>
      </c>
      <c r="G3641">
        <v>-38.732577663666902</v>
      </c>
      <c r="H3641">
        <v>-4.9960295235107202</v>
      </c>
      <c r="I3641">
        <v>-21.4235169261609</v>
      </c>
      <c r="J3641">
        <v>1.1157344127770701</v>
      </c>
      <c r="K3641">
        <v>73.060925212947296</v>
      </c>
      <c r="L3641">
        <v>79.568642950544998</v>
      </c>
      <c r="M3641">
        <v>45.824931829822901</v>
      </c>
      <c r="N3641">
        <v>1.1830879679623101</v>
      </c>
      <c r="O3641">
        <v>33.8772005152425</v>
      </c>
      <c r="P3641">
        <v>10.031496062992099</v>
      </c>
      <c r="Q3641">
        <v>7.2034011343743001E-2</v>
      </c>
    </row>
    <row r="3642" spans="1:17" hidden="1" x14ac:dyDescent="0.3">
      <c r="A3642" t="s">
        <v>7514</v>
      </c>
      <c r="B3642" t="s">
        <v>7515</v>
      </c>
      <c r="C3642" t="str">
        <f>IFERROR(VLOOKUP(Table1[[#This Row],[Ticker]],[1]!Table2[[Symbol]:[Industry]],2,FALSE),"-")</f>
        <v>-</v>
      </c>
      <c r="D3642" t="s">
        <v>741</v>
      </c>
      <c r="E3642">
        <v>38.618346535999997</v>
      </c>
      <c r="F3642">
        <v>153.22</v>
      </c>
      <c r="G3642">
        <v>23.415006562851399</v>
      </c>
      <c r="H3642">
        <v>0.27336318653330399</v>
      </c>
      <c r="I3642">
        <v>13.1674923997988</v>
      </c>
      <c r="J3642">
        <v>1.35293420928062E-3</v>
      </c>
      <c r="K3642">
        <v>148.58936748933999</v>
      </c>
      <c r="L3642">
        <v>130.849684141328</v>
      </c>
      <c r="M3642">
        <v>44.752496423100702</v>
      </c>
      <c r="N3642">
        <v>0.40702398185563698</v>
      </c>
      <c r="O3642">
        <v>1.8143845450985401</v>
      </c>
      <c r="P3642">
        <v>90.809464508094607</v>
      </c>
    </row>
    <row r="3643" spans="1:17" hidden="1" x14ac:dyDescent="0.3">
      <c r="A3643" t="s">
        <v>7516</v>
      </c>
      <c r="B3643" t="s">
        <v>7517</v>
      </c>
      <c r="C3643" t="str">
        <f>IFERROR(VLOOKUP(Table1[[#This Row],[Ticker]],[1]!Table2[[Symbol]:[Industry]],2,FALSE),"-")</f>
        <v>-</v>
      </c>
      <c r="D3643" t="s">
        <v>3576</v>
      </c>
      <c r="E3643">
        <v>38.596800000000002</v>
      </c>
      <c r="F3643">
        <v>43.86</v>
      </c>
      <c r="G3643">
        <v>430.08734570797998</v>
      </c>
      <c r="H3643">
        <v>45.955121439498797</v>
      </c>
      <c r="I3643">
        <v>371.14569500911801</v>
      </c>
      <c r="J3643">
        <v>9.2693426752773895</v>
      </c>
      <c r="K3643">
        <v>28.594526254571601</v>
      </c>
      <c r="L3643">
        <v>14.1557273538399</v>
      </c>
      <c r="M3643">
        <v>100</v>
      </c>
      <c r="N3643">
        <v>0.22790224969624401</v>
      </c>
      <c r="O3643">
        <v>0</v>
      </c>
      <c r="P3643">
        <v>460.15325670497998</v>
      </c>
      <c r="Q3643">
        <v>0.22772661265733099</v>
      </c>
    </row>
    <row r="3644" spans="1:17" hidden="1" x14ac:dyDescent="0.3">
      <c r="A3644" t="s">
        <v>7518</v>
      </c>
      <c r="B3644" t="s">
        <v>7519</v>
      </c>
      <c r="C3644" t="str">
        <f>IFERROR(VLOOKUP(Table1[[#This Row],[Ticker]],[1]!Table2[[Symbol]:[Industry]],2,FALSE),"-")</f>
        <v>-</v>
      </c>
      <c r="D3644" t="s">
        <v>2740</v>
      </c>
      <c r="E3644">
        <v>38.527375092</v>
      </c>
      <c r="F3644">
        <v>26.58</v>
      </c>
      <c r="G3644">
        <v>376.21980328871399</v>
      </c>
      <c r="H3644">
        <v>-7.96795266902466</v>
      </c>
      <c r="I3644">
        <v>143.60344130792399</v>
      </c>
      <c r="J3644">
        <v>8.82388783822325</v>
      </c>
      <c r="K3644">
        <v>22.5114577328394</v>
      </c>
      <c r="L3644">
        <v>13.8525194701737</v>
      </c>
      <c r="M3644">
        <v>64.143829938988603</v>
      </c>
      <c r="N3644">
        <v>1.0661427103329</v>
      </c>
      <c r="O3644">
        <v>9.2174567343867597</v>
      </c>
      <c r="P3644">
        <v>432.665330661322</v>
      </c>
      <c r="Q3644">
        <v>0.19915679201346501</v>
      </c>
    </row>
    <row r="3645" spans="1:17" hidden="1" x14ac:dyDescent="0.3">
      <c r="A3645" t="s">
        <v>7520</v>
      </c>
      <c r="B3645" t="s">
        <v>7521</v>
      </c>
      <c r="C3645" t="str">
        <f>IFERROR(VLOOKUP(Table1[[#This Row],[Ticker]],[1]!Table2[[Symbol]:[Industry]],2,FALSE),"-")</f>
        <v>-</v>
      </c>
      <c r="D3645" t="s">
        <v>741</v>
      </c>
      <c r="E3645">
        <v>38.500961535999998</v>
      </c>
      <c r="F3645">
        <v>22.15</v>
      </c>
      <c r="G3645">
        <v>17.012442256651699</v>
      </c>
      <c r="H3645">
        <v>0.26027015736955</v>
      </c>
      <c r="I3645">
        <v>8.4761382529895695</v>
      </c>
      <c r="J3645">
        <v>0.24623632307173199</v>
      </c>
      <c r="K3645">
        <v>21.365591055898999</v>
      </c>
      <c r="L3645">
        <v>19.049902169331201</v>
      </c>
      <c r="M3645">
        <v>45.204362990631097</v>
      </c>
      <c r="N3645">
        <v>0.59682904559139904</v>
      </c>
      <c r="O3645">
        <v>2.0316027088036201</v>
      </c>
      <c r="P3645">
        <v>58.214285714285701</v>
      </c>
    </row>
    <row r="3646" spans="1:17" hidden="1" x14ac:dyDescent="0.3">
      <c r="A3646" t="s">
        <v>7522</v>
      </c>
      <c r="B3646" t="s">
        <v>7523</v>
      </c>
      <c r="C3646" t="str">
        <f>IFERROR(VLOOKUP(Table1[[#This Row],[Ticker]],[1]!Table2[[Symbol]:[Industry]],2,FALSE),"-")</f>
        <v>-</v>
      </c>
      <c r="D3646" t="s">
        <v>276</v>
      </c>
      <c r="E3646">
        <v>38.473033299999997</v>
      </c>
      <c r="F3646">
        <v>19.63</v>
      </c>
      <c r="G3646">
        <v>7.3028783661907299</v>
      </c>
      <c r="H3646">
        <v>-7.4824454807289804</v>
      </c>
      <c r="I3646">
        <v>-3.8440896026417199</v>
      </c>
      <c r="J3646">
        <v>-6.2847623291607704</v>
      </c>
      <c r="K3646">
        <v>19.599939950145</v>
      </c>
      <c r="L3646">
        <v>17.760007659285399</v>
      </c>
      <c r="M3646">
        <v>40.895844876337897</v>
      </c>
      <c r="N3646">
        <v>0.47588285034896699</v>
      </c>
      <c r="O3646">
        <v>20.9373408048904</v>
      </c>
      <c r="P3646">
        <v>63.5833333333333</v>
      </c>
      <c r="Q3646">
        <v>5.9339731648087E-2</v>
      </c>
    </row>
    <row r="3647" spans="1:17" hidden="1" x14ac:dyDescent="0.3">
      <c r="A3647" t="s">
        <v>7524</v>
      </c>
      <c r="B3647" t="s">
        <v>7525</v>
      </c>
      <c r="C3647" t="str">
        <f>IFERROR(VLOOKUP(Table1[[#This Row],[Ticker]],[1]!Table2[[Symbol]:[Industry]],2,FALSE),"-")</f>
        <v>-</v>
      </c>
      <c r="D3647" t="s">
        <v>1401</v>
      </c>
      <c r="E3647">
        <v>38.359739249999997</v>
      </c>
      <c r="F3647">
        <v>35.700000000000003</v>
      </c>
      <c r="G3647">
        <v>-61.345987994112903</v>
      </c>
      <c r="H3647">
        <v>-7.1963929609259401</v>
      </c>
      <c r="I3647">
        <v>-7.80562608052462</v>
      </c>
      <c r="J3647">
        <v>-1.07194549511008</v>
      </c>
      <c r="K3647">
        <v>36.278550429886501</v>
      </c>
      <c r="L3647">
        <v>37.443464211646003</v>
      </c>
      <c r="M3647">
        <v>46.872686742625298</v>
      </c>
      <c r="N3647">
        <v>1.0154867256637099</v>
      </c>
      <c r="O3647">
        <v>46.918767507002698</v>
      </c>
      <c r="P3647">
        <v>23.316062176165801</v>
      </c>
    </row>
    <row r="3648" spans="1:17" hidden="1" x14ac:dyDescent="0.3">
      <c r="A3648" t="s">
        <v>7526</v>
      </c>
      <c r="B3648" t="s">
        <v>7527</v>
      </c>
      <c r="C3648" t="str">
        <f>IFERROR(VLOOKUP(Table1[[#This Row],[Ticker]],[1]!Table2[[Symbol]:[Industry]],2,FALSE),"-")</f>
        <v>-</v>
      </c>
      <c r="D3648" t="s">
        <v>141</v>
      </c>
      <c r="E3648">
        <v>38.252095199999999</v>
      </c>
      <c r="F3648">
        <v>38.03</v>
      </c>
      <c r="G3648">
        <v>-59.220158388952598</v>
      </c>
      <c r="H3648">
        <v>8.50611183287036</v>
      </c>
      <c r="I3648">
        <v>-10.1486945609999</v>
      </c>
      <c r="J3648">
        <v>3.5643454721161398</v>
      </c>
      <c r="K3648">
        <v>37.16387743856</v>
      </c>
      <c r="L3648">
        <v>38.690913781676301</v>
      </c>
      <c r="M3648">
        <v>52.893939783038803</v>
      </c>
      <c r="N3648">
        <v>3.2482934427503198</v>
      </c>
      <c r="O3648">
        <v>48.119905337891097</v>
      </c>
      <c r="P3648">
        <v>39.7134459955914</v>
      </c>
      <c r="Q3648">
        <v>3.2204061081831999E-2</v>
      </c>
    </row>
    <row r="3649" spans="1:17" hidden="1" x14ac:dyDescent="0.3">
      <c r="A3649" t="s">
        <v>7528</v>
      </c>
      <c r="B3649" t="s">
        <v>7529</v>
      </c>
      <c r="C3649" t="str">
        <f>IFERROR(VLOOKUP(Table1[[#This Row],[Ticker]],[1]!Table2[[Symbol]:[Industry]],2,FALSE),"-")</f>
        <v>-</v>
      </c>
      <c r="D3649" t="s">
        <v>405</v>
      </c>
      <c r="E3649">
        <v>38.225586100000001</v>
      </c>
      <c r="F3649">
        <v>64.81</v>
      </c>
      <c r="G3649">
        <v>34.217992678538302</v>
      </c>
      <c r="H3649">
        <v>35.213667567130102</v>
      </c>
      <c r="I3649">
        <v>91.423209988620002</v>
      </c>
      <c r="J3649">
        <v>42.787294775223103</v>
      </c>
      <c r="K3649">
        <v>45.2860057689483</v>
      </c>
      <c r="L3649">
        <v>39.7707569710036</v>
      </c>
      <c r="M3649">
        <v>89.627781097832397</v>
      </c>
      <c r="N3649">
        <v>1.7443816527590501</v>
      </c>
      <c r="O3649">
        <v>0</v>
      </c>
      <c r="P3649">
        <v>124.644714038128</v>
      </c>
      <c r="Q3649">
        <v>8.5732766715594003E-2</v>
      </c>
    </row>
    <row r="3650" spans="1:17" hidden="1" x14ac:dyDescent="0.3">
      <c r="A3650" t="s">
        <v>7530</v>
      </c>
      <c r="B3650" t="s">
        <v>7531</v>
      </c>
      <c r="C3650" t="str">
        <f>IFERROR(VLOOKUP(Table1[[#This Row],[Ticker]],[1]!Table2[[Symbol]:[Industry]],2,FALSE),"-")</f>
        <v>-</v>
      </c>
      <c r="E3650">
        <v>38.186545760000001</v>
      </c>
      <c r="F3650">
        <v>255.2</v>
      </c>
      <c r="G3650">
        <v>31.350913797433499</v>
      </c>
      <c r="H3650">
        <v>69.946848430191693</v>
      </c>
      <c r="I3650">
        <v>57.173068077550901</v>
      </c>
      <c r="J3650">
        <v>50.782157848354899</v>
      </c>
      <c r="K3650">
        <v>165.637432368405</v>
      </c>
      <c r="L3650">
        <v>156.19175618985599</v>
      </c>
      <c r="M3650">
        <v>97.732394242728404</v>
      </c>
      <c r="N3650">
        <v>3.8541995920688401</v>
      </c>
      <c r="O3650">
        <v>5.7993730407523501</v>
      </c>
      <c r="P3650">
        <v>95.705521472392604</v>
      </c>
      <c r="Q3650">
        <v>0.11378485232786199</v>
      </c>
    </row>
    <row r="3651" spans="1:17" hidden="1" x14ac:dyDescent="0.3">
      <c r="A3651" t="s">
        <v>7532</v>
      </c>
      <c r="B3651" t="s">
        <v>7533</v>
      </c>
      <c r="C3651" t="str">
        <f>IFERROR(VLOOKUP(Table1[[#This Row],[Ticker]],[1]!Table2[[Symbol]:[Industry]],2,FALSE),"-")</f>
        <v>-</v>
      </c>
      <c r="E3651">
        <v>38.178848674999998</v>
      </c>
      <c r="F3651">
        <v>14.44</v>
      </c>
      <c r="G3651">
        <v>48.2056939412712</v>
      </c>
      <c r="H3651">
        <v>6.0828617747776397</v>
      </c>
      <c r="I3651">
        <v>46.5977457939413</v>
      </c>
      <c r="J3651">
        <v>4.0581660290534902</v>
      </c>
      <c r="K3651">
        <v>12.6138790880496</v>
      </c>
      <c r="L3651">
        <v>10.988783496350701</v>
      </c>
      <c r="M3651">
        <v>64.685278890049105</v>
      </c>
      <c r="N3651">
        <v>0.84826482525930502</v>
      </c>
      <c r="O3651">
        <v>9.3490304709141299</v>
      </c>
    </row>
    <row r="3652" spans="1:17" hidden="1" x14ac:dyDescent="0.3">
      <c r="A3652" t="s">
        <v>7534</v>
      </c>
      <c r="B3652" t="s">
        <v>7535</v>
      </c>
      <c r="C3652" t="str">
        <f>IFERROR(VLOOKUP(Table1[[#This Row],[Ticker]],[1]!Table2[[Symbol]:[Industry]],2,FALSE),"-")</f>
        <v>-</v>
      </c>
      <c r="D3652" t="s">
        <v>21</v>
      </c>
      <c r="E3652">
        <v>38.150770368000003</v>
      </c>
      <c r="F3652">
        <v>6.36</v>
      </c>
      <c r="G3652">
        <v>54.817809933232198</v>
      </c>
      <c r="H3652">
        <v>74.254761597224103</v>
      </c>
      <c r="I3652">
        <v>71.923455674450196</v>
      </c>
      <c r="J3652">
        <v>25.623896955655699</v>
      </c>
      <c r="M3652">
        <v>100</v>
      </c>
      <c r="O3652">
        <v>0</v>
      </c>
      <c r="P3652">
        <v>93.902439024390205</v>
      </c>
    </row>
    <row r="3653" spans="1:17" hidden="1" x14ac:dyDescent="0.3">
      <c r="A3653" t="s">
        <v>7536</v>
      </c>
      <c r="B3653" t="s">
        <v>7537</v>
      </c>
      <c r="C3653" t="str">
        <f>IFERROR(VLOOKUP(Table1[[#This Row],[Ticker]],[1]!Table2[[Symbol]:[Industry]],2,FALSE),"-")</f>
        <v>-</v>
      </c>
      <c r="D3653" t="s">
        <v>89</v>
      </c>
      <c r="E3653">
        <v>38.103650000000002</v>
      </c>
      <c r="F3653">
        <v>7.93</v>
      </c>
      <c r="G3653">
        <v>10.7866644914543</v>
      </c>
      <c r="H3653">
        <v>12.902785146425099</v>
      </c>
      <c r="I3653">
        <v>1.14045416867806</v>
      </c>
      <c r="J3653">
        <v>-8.5511698718413793</v>
      </c>
      <c r="K3653">
        <v>6.4595587711775098</v>
      </c>
      <c r="L3653">
        <v>6.5736409807890697</v>
      </c>
      <c r="M3653">
        <v>74.401812919602705</v>
      </c>
      <c r="N3653">
        <v>2.0431881745628502</v>
      </c>
      <c r="O3653">
        <v>17.1500630517023</v>
      </c>
      <c r="P3653">
        <v>53.384912959380998</v>
      </c>
      <c r="Q3653">
        <v>0.13751247422610999</v>
      </c>
    </row>
    <row r="3654" spans="1:17" hidden="1" x14ac:dyDescent="0.3">
      <c r="A3654" t="s">
        <v>7538</v>
      </c>
      <c r="B3654" t="s">
        <v>7539</v>
      </c>
      <c r="C3654" t="str">
        <f>IFERROR(VLOOKUP(Table1[[#This Row],[Ticker]],[1]!Table2[[Symbol]:[Industry]],2,FALSE),"-")</f>
        <v>-</v>
      </c>
      <c r="D3654" t="s">
        <v>627</v>
      </c>
      <c r="E3654">
        <v>38.077532499999997</v>
      </c>
      <c r="F3654">
        <v>90.65</v>
      </c>
      <c r="G3654">
        <v>80.7970803963469</v>
      </c>
      <c r="H3654">
        <v>-3.71874958434478</v>
      </c>
      <c r="I3654">
        <v>89.383484744217597</v>
      </c>
      <c r="J3654">
        <v>-1.9082272577347199</v>
      </c>
      <c r="K3654">
        <v>83.327520950759606</v>
      </c>
      <c r="L3654">
        <v>60.450759614415198</v>
      </c>
      <c r="M3654">
        <v>37.957830387025801</v>
      </c>
      <c r="N3654">
        <v>0.30916353531234803</v>
      </c>
      <c r="O3654">
        <v>10.5791505791505</v>
      </c>
      <c r="P3654">
        <v>164.671532846715</v>
      </c>
      <c r="Q3654">
        <v>0.113254585618554</v>
      </c>
    </row>
    <row r="3655" spans="1:17" hidden="1" x14ac:dyDescent="0.3">
      <c r="A3655" t="s">
        <v>7540</v>
      </c>
      <c r="B3655" t="s">
        <v>7541</v>
      </c>
      <c r="C3655" t="str">
        <f>IFERROR(VLOOKUP(Table1[[#This Row],[Ticker]],[1]!Table2[[Symbol]:[Industry]],2,FALSE),"-")</f>
        <v>-</v>
      </c>
      <c r="E3655">
        <v>38.068779311999997</v>
      </c>
      <c r="F3655">
        <v>22.74</v>
      </c>
      <c r="G3655">
        <v>-21.6252815263279</v>
      </c>
      <c r="H3655">
        <v>-11.385760236056001</v>
      </c>
      <c r="I3655">
        <v>-22.109286430372801</v>
      </c>
      <c r="J3655">
        <v>-0.10320925556803499</v>
      </c>
      <c r="K3655">
        <v>22.8896499225493</v>
      </c>
      <c r="L3655">
        <v>23.229068103000198</v>
      </c>
      <c r="M3655">
        <v>42.786757378727899</v>
      </c>
      <c r="N3655">
        <v>0.53888485986092705</v>
      </c>
      <c r="O3655">
        <v>40.721196130167101</v>
      </c>
      <c r="P3655">
        <v>31.0662824207492</v>
      </c>
      <c r="Q3655">
        <v>5.8381867824863001E-2</v>
      </c>
    </row>
    <row r="3656" spans="1:17" hidden="1" x14ac:dyDescent="0.3">
      <c r="A3656" t="s">
        <v>7542</v>
      </c>
      <c r="B3656" t="s">
        <v>7543</v>
      </c>
      <c r="C3656" t="str">
        <f>IFERROR(VLOOKUP(Table1[[#This Row],[Ticker]],[1]!Table2[[Symbol]:[Industry]],2,FALSE),"-")</f>
        <v>-</v>
      </c>
      <c r="D3656" t="s">
        <v>124</v>
      </c>
      <c r="E3656">
        <v>38.01</v>
      </c>
      <c r="F3656">
        <v>25.34</v>
      </c>
      <c r="G3656">
        <v>84.679851714864</v>
      </c>
      <c r="H3656">
        <v>14.146787769738101</v>
      </c>
      <c r="I3656">
        <v>24.6075957648473</v>
      </c>
      <c r="J3656">
        <v>-5.9390211597317499</v>
      </c>
      <c r="K3656">
        <v>19.861186381900101</v>
      </c>
      <c r="L3656">
        <v>17.518668284261899</v>
      </c>
      <c r="M3656">
        <v>71.416567425805496</v>
      </c>
      <c r="N3656">
        <v>1.5695375879620099</v>
      </c>
      <c r="O3656">
        <v>13.0228887134964</v>
      </c>
      <c r="P3656">
        <v>140.18957345971501</v>
      </c>
      <c r="Q3656">
        <v>9.3318136190491993E-2</v>
      </c>
    </row>
    <row r="3657" spans="1:17" hidden="1" x14ac:dyDescent="0.3">
      <c r="A3657" t="s">
        <v>7544</v>
      </c>
      <c r="B3657" t="s">
        <v>7545</v>
      </c>
      <c r="C3657" t="str">
        <f>IFERROR(VLOOKUP(Table1[[#This Row],[Ticker]],[1]!Table2[[Symbol]:[Industry]],2,FALSE),"-")</f>
        <v>-</v>
      </c>
      <c r="D3657" t="s">
        <v>1537</v>
      </c>
      <c r="E3657">
        <v>38.001812000000001</v>
      </c>
      <c r="F3657">
        <v>23.72</v>
      </c>
      <c r="G3657">
        <v>-29.896992078081301</v>
      </c>
      <c r="H3657">
        <v>-30.249366429753302</v>
      </c>
      <c r="I3657">
        <v>-7.7717951892635098</v>
      </c>
      <c r="J3657">
        <v>-6.0267233165807701</v>
      </c>
      <c r="K3657">
        <v>28.028712491694701</v>
      </c>
      <c r="L3657">
        <v>25.773025358748999</v>
      </c>
      <c r="M3657">
        <v>12.507405944422199</v>
      </c>
      <c r="N3657">
        <v>0.28738807911991099</v>
      </c>
      <c r="O3657">
        <v>55.143338954468703</v>
      </c>
      <c r="P3657">
        <v>23.5416666666666</v>
      </c>
      <c r="Q3657">
        <v>3.6553129918144002E-2</v>
      </c>
    </row>
    <row r="3658" spans="1:17" hidden="1" x14ac:dyDescent="0.3">
      <c r="A3658" t="s">
        <v>7546</v>
      </c>
      <c r="B3658" t="s">
        <v>7547</v>
      </c>
      <c r="C3658" t="str">
        <f>IFERROR(VLOOKUP(Table1[[#This Row],[Ticker]],[1]!Table2[[Symbol]:[Industry]],2,FALSE),"-")</f>
        <v>-</v>
      </c>
      <c r="D3658" t="s">
        <v>2943</v>
      </c>
      <c r="E3658">
        <v>37.783520000000003</v>
      </c>
      <c r="F3658">
        <v>78.88</v>
      </c>
      <c r="G3658">
        <v>-100.93202364704599</v>
      </c>
      <c r="H3658">
        <v>12.2545092843561</v>
      </c>
      <c r="I3658">
        <v>-83.826377905828494</v>
      </c>
      <c r="J3658">
        <v>13.6103749468788</v>
      </c>
      <c r="K3658">
        <v>85.642997761056094</v>
      </c>
      <c r="M3658">
        <v>50.450152489667097</v>
      </c>
      <c r="N3658">
        <v>0.80375629348871402</v>
      </c>
      <c r="O3658">
        <v>279.37373225152101</v>
      </c>
      <c r="P3658">
        <v>29.078710522009398</v>
      </c>
    </row>
    <row r="3659" spans="1:17" hidden="1" x14ac:dyDescent="0.3">
      <c r="A3659" t="s">
        <v>7548</v>
      </c>
      <c r="B3659" t="s">
        <v>7549</v>
      </c>
      <c r="C3659" t="str">
        <f>IFERROR(VLOOKUP(Table1[[#This Row],[Ticker]],[1]!Table2[[Symbol]:[Industry]],2,FALSE),"-")</f>
        <v>-</v>
      </c>
      <c r="D3659" t="s">
        <v>72</v>
      </c>
      <c r="E3659">
        <v>37.755267000000003</v>
      </c>
      <c r="F3659">
        <v>0.66</v>
      </c>
      <c r="G3659">
        <v>-29.412316225758399</v>
      </c>
      <c r="H3659">
        <v>7.5664369270922096</v>
      </c>
      <c r="I3659">
        <v>-48.8825953528697</v>
      </c>
      <c r="J3659">
        <v>8.7641200786604099</v>
      </c>
      <c r="K3659">
        <v>0.73878778005287804</v>
      </c>
      <c r="L3659">
        <v>0.91817433089614497</v>
      </c>
      <c r="M3659">
        <v>58.894941192779903</v>
      </c>
      <c r="N3659">
        <v>0.41742208464164099</v>
      </c>
      <c r="O3659">
        <v>174.24242424242399</v>
      </c>
      <c r="P3659">
        <v>15.789473684210501</v>
      </c>
      <c r="Q3659">
        <v>0.100657227465427</v>
      </c>
    </row>
    <row r="3660" spans="1:17" hidden="1" x14ac:dyDescent="0.3">
      <c r="A3660" t="s">
        <v>7550</v>
      </c>
      <c r="B3660" t="s">
        <v>7551</v>
      </c>
      <c r="C3660" t="str">
        <f>IFERROR(VLOOKUP(Table1[[#This Row],[Ticker]],[1]!Table2[[Symbol]:[Industry]],2,FALSE),"-")</f>
        <v>-</v>
      </c>
      <c r="D3660" t="s">
        <v>1351</v>
      </c>
      <c r="E3660">
        <v>37.752000000000002</v>
      </c>
      <c r="F3660">
        <v>55</v>
      </c>
      <c r="G3660">
        <v>-58.748483611108199</v>
      </c>
      <c r="H3660">
        <v>-3.1883820244480501</v>
      </c>
      <c r="I3660">
        <v>-29.626931922449</v>
      </c>
      <c r="J3660">
        <v>0.16125899596299201</v>
      </c>
      <c r="K3660">
        <v>55.337564165514102</v>
      </c>
      <c r="M3660">
        <v>46.0895131666677</v>
      </c>
      <c r="N3660">
        <v>0.29375185075510801</v>
      </c>
      <c r="O3660">
        <v>61.890909090909098</v>
      </c>
      <c r="P3660">
        <v>27.1676300578034</v>
      </c>
    </row>
    <row r="3661" spans="1:17" hidden="1" x14ac:dyDescent="0.3">
      <c r="A3661" t="s">
        <v>7552</v>
      </c>
      <c r="B3661" t="s">
        <v>7553</v>
      </c>
      <c r="C3661" t="str">
        <f>IFERROR(VLOOKUP(Table1[[#This Row],[Ticker]],[1]!Table2[[Symbol]:[Industry]],2,FALSE),"-")</f>
        <v>-</v>
      </c>
      <c r="D3661" t="s">
        <v>4575</v>
      </c>
      <c r="E3661">
        <v>37.747500000000002</v>
      </c>
      <c r="F3661">
        <v>35.950000000000003</v>
      </c>
      <c r="G3661">
        <v>-53.576549294872599</v>
      </c>
      <c r="H3661">
        <v>6.2327868122588903</v>
      </c>
      <c r="I3661">
        <v>-34.808091342738798</v>
      </c>
      <c r="J3661">
        <v>12.938206789153799</v>
      </c>
      <c r="K3661">
        <v>32.1420571226421</v>
      </c>
      <c r="L3661">
        <v>38.776569455631098</v>
      </c>
      <c r="M3661">
        <v>74.750042906123497</v>
      </c>
      <c r="N3661">
        <v>0.57476584022038502</v>
      </c>
      <c r="O3661">
        <v>71.627260083449201</v>
      </c>
      <c r="P3661">
        <v>33.148148148148103</v>
      </c>
      <c r="Q3661">
        <v>-0.16651649012537301</v>
      </c>
    </row>
    <row r="3662" spans="1:17" hidden="1" x14ac:dyDescent="0.3">
      <c r="A3662" t="s">
        <v>7554</v>
      </c>
      <c r="B3662" t="s">
        <v>7555</v>
      </c>
      <c r="C3662" t="str">
        <f>IFERROR(VLOOKUP(Table1[[#This Row],[Ticker]],[1]!Table2[[Symbol]:[Industry]],2,FALSE),"-")</f>
        <v>-</v>
      </c>
      <c r="D3662" t="s">
        <v>627</v>
      </c>
      <c r="E3662">
        <v>37.725499999999997</v>
      </c>
      <c r="F3662">
        <v>197</v>
      </c>
      <c r="G3662">
        <v>51.000265473587902</v>
      </c>
      <c r="H3662">
        <v>15.1670330522784</v>
      </c>
      <c r="I3662">
        <v>42.770960040660299</v>
      </c>
      <c r="J3662">
        <v>3.5761288740798198</v>
      </c>
      <c r="K3662">
        <v>166.63169742191201</v>
      </c>
      <c r="L3662">
        <v>141.52848243709701</v>
      </c>
      <c r="M3662">
        <v>72.793784107798203</v>
      </c>
      <c r="N3662">
        <v>2.2457635516797101</v>
      </c>
      <c r="O3662">
        <v>5.1269035532995</v>
      </c>
      <c r="P3662">
        <v>123.73651334469</v>
      </c>
      <c r="Q3662">
        <v>0.18976020600617599</v>
      </c>
    </row>
    <row r="3663" spans="1:17" hidden="1" x14ac:dyDescent="0.3">
      <c r="A3663" t="s">
        <v>7556</v>
      </c>
      <c r="B3663" t="s">
        <v>7557</v>
      </c>
      <c r="C3663" t="str">
        <f>IFERROR(VLOOKUP(Table1[[#This Row],[Ticker]],[1]!Table2[[Symbol]:[Industry]],2,FALSE),"-")</f>
        <v>-</v>
      </c>
      <c r="D3663" t="s">
        <v>5327</v>
      </c>
      <c r="E3663">
        <v>37.6777674</v>
      </c>
      <c r="F3663">
        <v>142.35</v>
      </c>
      <c r="G3663">
        <v>-12.1777122392363</v>
      </c>
      <c r="H3663">
        <v>0.52607027805289497</v>
      </c>
      <c r="I3663">
        <v>-10.4026283681743</v>
      </c>
      <c r="J3663">
        <v>4.3692309754781498</v>
      </c>
      <c r="K3663">
        <v>142.99867199058201</v>
      </c>
      <c r="M3663">
        <v>53.855613953473501</v>
      </c>
      <c r="N3663">
        <v>0.93027360988525998</v>
      </c>
      <c r="O3663">
        <v>19.5293291183702</v>
      </c>
      <c r="P3663">
        <v>28.012589928057501</v>
      </c>
    </row>
    <row r="3664" spans="1:17" hidden="1" x14ac:dyDescent="0.3">
      <c r="A3664" t="s">
        <v>7558</v>
      </c>
      <c r="B3664" t="s">
        <v>7559</v>
      </c>
      <c r="C3664" t="str">
        <f>IFERROR(VLOOKUP(Table1[[#This Row],[Ticker]],[1]!Table2[[Symbol]:[Industry]],2,FALSE),"-")</f>
        <v>-</v>
      </c>
      <c r="D3664" t="s">
        <v>365</v>
      </c>
      <c r="E3664">
        <v>37.657115937999997</v>
      </c>
      <c r="F3664">
        <v>65.53</v>
      </c>
      <c r="G3664">
        <v>50.856231465727397</v>
      </c>
      <c r="H3664">
        <v>18.891310976695799</v>
      </c>
      <c r="I3664">
        <v>47.573786679543403</v>
      </c>
      <c r="J3664">
        <v>9.1346587782432493</v>
      </c>
      <c r="K3664">
        <v>57.047433224162603</v>
      </c>
      <c r="L3664">
        <v>48.283205501191098</v>
      </c>
      <c r="M3664">
        <v>82.622522873426107</v>
      </c>
      <c r="N3664">
        <v>0.51624999999999999</v>
      </c>
      <c r="O3664">
        <v>13.001678620479099</v>
      </c>
      <c r="P3664">
        <v>137.42753623188401</v>
      </c>
    </row>
    <row r="3665" spans="1:17" hidden="1" x14ac:dyDescent="0.3">
      <c r="A3665" t="s">
        <v>7560</v>
      </c>
      <c r="B3665" t="s">
        <v>7561</v>
      </c>
      <c r="C3665" t="str">
        <f>IFERROR(VLOOKUP(Table1[[#This Row],[Ticker]],[1]!Table2[[Symbol]:[Industry]],2,FALSE),"-")</f>
        <v>-</v>
      </c>
      <c r="D3665" t="s">
        <v>21</v>
      </c>
      <c r="E3665">
        <v>37.642763289000001</v>
      </c>
      <c r="F3665">
        <v>47.49</v>
      </c>
      <c r="G3665">
        <v>-8.2342024285036306</v>
      </c>
      <c r="H3665">
        <v>-15.5241513047474</v>
      </c>
      <c r="I3665">
        <v>-45.4453377607581</v>
      </c>
      <c r="J3665">
        <v>1.75183369809585</v>
      </c>
      <c r="K3665">
        <v>51.576386291862299</v>
      </c>
      <c r="L3665">
        <v>51.279703021273001</v>
      </c>
      <c r="M3665">
        <v>40.5005494807437</v>
      </c>
      <c r="N3665">
        <v>1.95834724236627</v>
      </c>
      <c r="O3665">
        <v>95.409559907348793</v>
      </c>
      <c r="P3665">
        <v>46.438482886216399</v>
      </c>
      <c r="Q3665">
        <v>0.124894243483728</v>
      </c>
    </row>
    <row r="3666" spans="1:17" hidden="1" x14ac:dyDescent="0.3">
      <c r="A3666" t="s">
        <v>7562</v>
      </c>
      <c r="B3666" t="s">
        <v>7563</v>
      </c>
      <c r="C3666" t="str">
        <f>IFERROR(VLOOKUP(Table1[[#This Row],[Ticker]],[1]!Table2[[Symbol]:[Industry]],2,FALSE),"-")</f>
        <v>-</v>
      </c>
      <c r="D3666" t="s">
        <v>51</v>
      </c>
      <c r="E3666">
        <v>37.51895725</v>
      </c>
      <c r="F3666">
        <v>42.11</v>
      </c>
      <c r="G3666">
        <v>-37.840768640451898</v>
      </c>
      <c r="H3666">
        <v>-6.2126991086474801</v>
      </c>
      <c r="I3666">
        <v>-27.889558185075199</v>
      </c>
      <c r="J3666">
        <v>-4.5420510050749003</v>
      </c>
      <c r="K3666">
        <v>42.044947393621698</v>
      </c>
      <c r="L3666">
        <v>43.058442985252398</v>
      </c>
      <c r="M3666">
        <v>53.548756799831501</v>
      </c>
      <c r="N3666">
        <v>0.35051987001407398</v>
      </c>
      <c r="O3666">
        <v>41.2966041320351</v>
      </c>
      <c r="P3666">
        <v>16.939738961399598</v>
      </c>
      <c r="Q3666">
        <v>8.5847720899169006E-2</v>
      </c>
    </row>
    <row r="3667" spans="1:17" hidden="1" x14ac:dyDescent="0.3">
      <c r="A3667" t="s">
        <v>7564</v>
      </c>
      <c r="B3667" t="s">
        <v>7565</v>
      </c>
      <c r="C3667" t="str">
        <f>IFERROR(VLOOKUP(Table1[[#This Row],[Ticker]],[1]!Table2[[Symbol]:[Industry]],2,FALSE),"-")</f>
        <v>-</v>
      </c>
      <c r="D3667" t="s">
        <v>741</v>
      </c>
      <c r="E3667">
        <v>37.354653050000003</v>
      </c>
      <c r="F3667">
        <v>273.72000000000003</v>
      </c>
      <c r="G3667">
        <v>0.81918439820842703</v>
      </c>
      <c r="H3667">
        <v>0.74428459141340897</v>
      </c>
      <c r="I3667">
        <v>0.76278098627174795</v>
      </c>
      <c r="J3667">
        <v>1.0997156221670099</v>
      </c>
      <c r="K3667">
        <v>263.70937213191303</v>
      </c>
      <c r="L3667">
        <v>244.389674372732</v>
      </c>
      <c r="M3667">
        <v>62.782489239617902</v>
      </c>
      <c r="N3667">
        <v>1.4039100914606599</v>
      </c>
      <c r="O3667">
        <v>0.89507525938914401</v>
      </c>
      <c r="P3667">
        <v>38.312278928751901</v>
      </c>
      <c r="Q3667">
        <v>1.5022786694405E-2</v>
      </c>
    </row>
    <row r="3668" spans="1:17" hidden="1" x14ac:dyDescent="0.3">
      <c r="A3668" t="s">
        <v>7566</v>
      </c>
      <c r="B3668" t="s">
        <v>7567</v>
      </c>
      <c r="C3668" t="str">
        <f>IFERROR(VLOOKUP(Table1[[#This Row],[Ticker]],[1]!Table2[[Symbol]:[Industry]],2,FALSE),"-")</f>
        <v>-</v>
      </c>
      <c r="D3668" t="s">
        <v>281</v>
      </c>
      <c r="E3668">
        <v>37.291407039999903</v>
      </c>
      <c r="F3668">
        <v>37.36</v>
      </c>
      <c r="G3668">
        <v>15.871589002999601</v>
      </c>
      <c r="H3668">
        <v>6.1854275330969797</v>
      </c>
      <c r="I3668">
        <v>-20.485017731029799</v>
      </c>
      <c r="J3668">
        <v>-9.1433740665386498</v>
      </c>
      <c r="K3668">
        <v>36.898629270986298</v>
      </c>
      <c r="L3668">
        <v>35.852104494679402</v>
      </c>
      <c r="M3668">
        <v>49.775412631618799</v>
      </c>
      <c r="N3668">
        <v>0.819469473142724</v>
      </c>
      <c r="O3668">
        <v>72.644539614560998</v>
      </c>
      <c r="P3668">
        <v>65.970679697912004</v>
      </c>
      <c r="Q3668">
        <v>-2.5253873473391999E-2</v>
      </c>
    </row>
    <row r="3669" spans="1:17" hidden="1" x14ac:dyDescent="0.3">
      <c r="A3669" t="s">
        <v>7568</v>
      </c>
      <c r="B3669" t="s">
        <v>7569</v>
      </c>
      <c r="C3669" t="str">
        <f>IFERROR(VLOOKUP(Table1[[#This Row],[Ticker]],[1]!Table2[[Symbol]:[Industry]],2,FALSE),"-")</f>
        <v>-</v>
      </c>
      <c r="D3669" t="s">
        <v>627</v>
      </c>
      <c r="E3669">
        <v>37.253999999999998</v>
      </c>
      <c r="F3669">
        <v>62.09</v>
      </c>
      <c r="G3669">
        <v>530.46600389661603</v>
      </c>
      <c r="H3669">
        <v>46.073451275349001</v>
      </c>
      <c r="I3669">
        <v>515.48103029077595</v>
      </c>
      <c r="J3669">
        <v>9.2978877173627303</v>
      </c>
      <c r="K3669">
        <v>41.323172887377098</v>
      </c>
      <c r="L3669">
        <v>22.418254470836299</v>
      </c>
      <c r="M3669">
        <v>99.999957524934999</v>
      </c>
      <c r="N3669">
        <v>0.67620539838314997</v>
      </c>
      <c r="O3669">
        <v>0</v>
      </c>
      <c r="P3669">
        <v>589.888888888888</v>
      </c>
    </row>
    <row r="3670" spans="1:17" hidden="1" x14ac:dyDescent="0.3">
      <c r="A3670" t="s">
        <v>7570</v>
      </c>
      <c r="B3670" t="s">
        <v>7571</v>
      </c>
      <c r="C3670" t="str">
        <f>IFERROR(VLOOKUP(Table1[[#This Row],[Ticker]],[1]!Table2[[Symbol]:[Industry]],2,FALSE),"-")</f>
        <v>-</v>
      </c>
      <c r="D3670" t="s">
        <v>1518</v>
      </c>
      <c r="E3670">
        <v>37.210751999999999</v>
      </c>
      <c r="F3670">
        <v>118.4</v>
      </c>
      <c r="G3670">
        <v>-64.561070056474705</v>
      </c>
      <c r="H3670">
        <v>28.126847124246801</v>
      </c>
      <c r="I3670">
        <v>-59.019490768310803</v>
      </c>
      <c r="J3670">
        <v>-7.3639913993443402</v>
      </c>
      <c r="K3670">
        <v>128.08057955084399</v>
      </c>
      <c r="M3670">
        <v>46.487216012621403</v>
      </c>
      <c r="N3670">
        <v>0.400108873162765</v>
      </c>
      <c r="O3670">
        <v>143.41216216216199</v>
      </c>
      <c r="P3670">
        <v>35.702005730659003</v>
      </c>
    </row>
    <row r="3671" spans="1:17" hidden="1" x14ac:dyDescent="0.3">
      <c r="A3671" t="s">
        <v>7572</v>
      </c>
      <c r="B3671" t="s">
        <v>7573</v>
      </c>
      <c r="C3671" t="str">
        <f>IFERROR(VLOOKUP(Table1[[#This Row],[Ticker]],[1]!Table2[[Symbol]:[Industry]],2,FALSE),"-")</f>
        <v>-</v>
      </c>
      <c r="D3671" t="s">
        <v>1665</v>
      </c>
      <c r="E3671">
        <v>37.044224</v>
      </c>
      <c r="F3671">
        <v>21.76</v>
      </c>
      <c r="G3671">
        <v>-87.071078001647095</v>
      </c>
      <c r="H3671">
        <v>7.8055812676987797</v>
      </c>
      <c r="I3671">
        <v>-15.151466045863399</v>
      </c>
      <c r="J3671">
        <v>-1.80755778416243</v>
      </c>
      <c r="K3671">
        <v>21.481713251433799</v>
      </c>
      <c r="L3671">
        <v>24.531111293812199</v>
      </c>
      <c r="M3671">
        <v>46.661662569893501</v>
      </c>
      <c r="N3671">
        <v>0.91695730548288201</v>
      </c>
      <c r="O3671">
        <v>215.12975176378501</v>
      </c>
      <c r="P3671">
        <v>26.632499553787699</v>
      </c>
      <c r="Q3671">
        <v>5.8888321029395001E-2</v>
      </c>
    </row>
    <row r="3672" spans="1:17" hidden="1" x14ac:dyDescent="0.3">
      <c r="A3672" t="s">
        <v>7574</v>
      </c>
      <c r="B3672" t="s">
        <v>7575</v>
      </c>
      <c r="C3672" t="str">
        <f>IFERROR(VLOOKUP(Table1[[#This Row],[Ticker]],[1]!Table2[[Symbol]:[Industry]],2,FALSE),"-")</f>
        <v>-</v>
      </c>
      <c r="D3672" t="s">
        <v>627</v>
      </c>
      <c r="E3672">
        <v>37.001100000000001</v>
      </c>
      <c r="F3672">
        <v>72.5</v>
      </c>
      <c r="G3672">
        <v>-66.636339693413206</v>
      </c>
      <c r="H3672">
        <v>-9.0477636949097899</v>
      </c>
      <c r="I3672">
        <v>-49.5306939521953</v>
      </c>
      <c r="J3672">
        <v>-0.40527882844341001</v>
      </c>
      <c r="K3672">
        <v>78.620857602701093</v>
      </c>
      <c r="M3672">
        <v>41.206532087397399</v>
      </c>
      <c r="N3672">
        <v>0.42020202020202002</v>
      </c>
      <c r="O3672">
        <v>73.806896551724094</v>
      </c>
      <c r="P3672">
        <v>9.83184366005149</v>
      </c>
    </row>
    <row r="3673" spans="1:17" hidden="1" x14ac:dyDescent="0.3">
      <c r="A3673" t="s">
        <v>7576</v>
      </c>
      <c r="B3673" t="s">
        <v>7577</v>
      </c>
      <c r="C3673" t="str">
        <f>IFERROR(VLOOKUP(Table1[[#This Row],[Ticker]],[1]!Table2[[Symbol]:[Industry]],2,FALSE),"-")</f>
        <v>-</v>
      </c>
      <c r="E3673">
        <v>37.000366749999998</v>
      </c>
      <c r="F3673">
        <v>11.95</v>
      </c>
      <c r="G3673">
        <v>33.857271444700601</v>
      </c>
      <c r="H3673">
        <v>17.811097892171301</v>
      </c>
      <c r="I3673">
        <v>16.790006188300101</v>
      </c>
      <c r="J3673">
        <v>-1.40695387031945</v>
      </c>
      <c r="K3673">
        <v>11.314182092611301</v>
      </c>
      <c r="L3673">
        <v>9.8131451111058006</v>
      </c>
      <c r="M3673">
        <v>56.174274622629198</v>
      </c>
      <c r="N3673">
        <v>0.68980623462931001</v>
      </c>
      <c r="O3673">
        <v>13.723849372384899</v>
      </c>
      <c r="P3673">
        <v>93.993506493506402</v>
      </c>
    </row>
    <row r="3674" spans="1:17" hidden="1" x14ac:dyDescent="0.3">
      <c r="A3674" t="s">
        <v>7578</v>
      </c>
      <c r="B3674" t="s">
        <v>7579</v>
      </c>
      <c r="C3674" t="str">
        <f>IFERROR(VLOOKUP(Table1[[#This Row],[Ticker]],[1]!Table2[[Symbol]:[Industry]],2,FALSE),"-")</f>
        <v>-</v>
      </c>
      <c r="D3674" t="s">
        <v>603</v>
      </c>
      <c r="E3674">
        <v>36.997943669999998</v>
      </c>
      <c r="F3674">
        <v>3.69</v>
      </c>
      <c r="G3674">
        <v>-49.673754134255198</v>
      </c>
      <c r="H3674">
        <v>-6.4471743385842997</v>
      </c>
      <c r="I3674">
        <v>-37.190244721901401</v>
      </c>
      <c r="J3674">
        <v>-0.52400028963062895</v>
      </c>
      <c r="K3674">
        <v>3.7906090818256302</v>
      </c>
      <c r="L3674">
        <v>4.3860649262809002</v>
      </c>
      <c r="M3674">
        <v>49.696708780637202</v>
      </c>
      <c r="N3674">
        <v>0.86365253012061605</v>
      </c>
      <c r="O3674">
        <v>122.222222222222</v>
      </c>
      <c r="P3674">
        <v>3.9436619718309802</v>
      </c>
      <c r="Q3674">
        <v>0.118801067024896</v>
      </c>
    </row>
    <row r="3675" spans="1:17" hidden="1" x14ac:dyDescent="0.3">
      <c r="A3675" t="s">
        <v>7580</v>
      </c>
      <c r="B3675" t="s">
        <v>7581</v>
      </c>
      <c r="C3675" t="str">
        <f>IFERROR(VLOOKUP(Table1[[#This Row],[Ticker]],[1]!Table2[[Symbol]:[Industry]],2,FALSE),"-")</f>
        <v>-</v>
      </c>
      <c r="D3675" t="s">
        <v>627</v>
      </c>
      <c r="E3675">
        <v>36.976930160000002</v>
      </c>
      <c r="F3675">
        <v>46.66</v>
      </c>
      <c r="G3675">
        <v>-11.5191630295206</v>
      </c>
      <c r="H3675">
        <v>25.614726932894701</v>
      </c>
      <c r="I3675">
        <v>1.9092571469749</v>
      </c>
      <c r="J3675">
        <v>-10.4014474108189</v>
      </c>
      <c r="K3675">
        <v>41.0576977295486</v>
      </c>
      <c r="L3675">
        <v>40.8145619291275</v>
      </c>
      <c r="M3675">
        <v>55.9699551926415</v>
      </c>
      <c r="N3675">
        <v>3.8642382103499999</v>
      </c>
      <c r="O3675">
        <v>28.546935276468002</v>
      </c>
      <c r="P3675">
        <v>45.812499999999901</v>
      </c>
      <c r="Q3675">
        <v>-8.9705968522570002E-3</v>
      </c>
    </row>
    <row r="3676" spans="1:17" hidden="1" x14ac:dyDescent="0.3">
      <c r="A3676" t="s">
        <v>7582</v>
      </c>
      <c r="B3676" t="s">
        <v>7583</v>
      </c>
      <c r="C3676" t="str">
        <f>IFERROR(VLOOKUP(Table1[[#This Row],[Ticker]],[1]!Table2[[Symbol]:[Industry]],2,FALSE),"-")</f>
        <v>-</v>
      </c>
      <c r="D3676" t="s">
        <v>51</v>
      </c>
      <c r="E3676">
        <v>36.909104085000003</v>
      </c>
      <c r="F3676">
        <v>15.85</v>
      </c>
      <c r="G3676">
        <v>-101.665982668743</v>
      </c>
      <c r="H3676">
        <v>0.150753518926797</v>
      </c>
      <c r="I3676">
        <v>-63.413531901609097</v>
      </c>
      <c r="J3676">
        <v>-1.1340958990877099</v>
      </c>
      <c r="K3676">
        <v>17.6208331357738</v>
      </c>
      <c r="L3676">
        <v>25.626498984576699</v>
      </c>
      <c r="M3676">
        <v>56.875261184805503</v>
      </c>
      <c r="N3676">
        <v>0.300062557233018</v>
      </c>
      <c r="O3676">
        <v>265.61514195583601</v>
      </c>
      <c r="P3676">
        <v>29.918032786885199</v>
      </c>
      <c r="Q3676">
        <v>-5.1300746536465998E-2</v>
      </c>
    </row>
    <row r="3677" spans="1:17" hidden="1" x14ac:dyDescent="0.3">
      <c r="A3677" t="s">
        <v>7584</v>
      </c>
      <c r="B3677" t="s">
        <v>7585</v>
      </c>
      <c r="C3677" t="str">
        <f>IFERROR(VLOOKUP(Table1[[#This Row],[Ticker]],[1]!Table2[[Symbol]:[Industry]],2,FALSE),"-")</f>
        <v>-</v>
      </c>
      <c r="D3677" t="s">
        <v>1210</v>
      </c>
      <c r="E3677">
        <v>36.868589999999998</v>
      </c>
      <c r="F3677">
        <v>15.03</v>
      </c>
      <c r="G3677">
        <v>37.842787014528398</v>
      </c>
      <c r="H3677">
        <v>-0.86494637243079397</v>
      </c>
      <c r="I3677">
        <v>54.039734744217597</v>
      </c>
      <c r="J3677">
        <v>-2.9489681488317498</v>
      </c>
      <c r="K3677">
        <v>13.8689273403516</v>
      </c>
      <c r="L3677">
        <v>10.9293589864635</v>
      </c>
      <c r="M3677">
        <v>44.385108820124898</v>
      </c>
      <c r="N3677">
        <v>0.39112649343150702</v>
      </c>
      <c r="O3677">
        <v>16.433799068529598</v>
      </c>
      <c r="P3677">
        <v>143.75616225241501</v>
      </c>
      <c r="Q3677">
        <v>6.9154097365268993E-2</v>
      </c>
    </row>
    <row r="3678" spans="1:17" hidden="1" x14ac:dyDescent="0.3">
      <c r="A3678" t="s">
        <v>7586</v>
      </c>
      <c r="B3678" t="s">
        <v>7587</v>
      </c>
      <c r="C3678" t="str">
        <f>IFERROR(VLOOKUP(Table1[[#This Row],[Ticker]],[1]!Table2[[Symbol]:[Industry]],2,FALSE),"-")</f>
        <v>-</v>
      </c>
      <c r="D3678" t="s">
        <v>1406</v>
      </c>
      <c r="E3678">
        <v>36.858542499999999</v>
      </c>
      <c r="F3678">
        <v>32.5</v>
      </c>
      <c r="G3678">
        <v>-70.158076895617796</v>
      </c>
      <c r="H3678">
        <v>-2.26962864667829</v>
      </c>
      <c r="I3678">
        <v>-38.9283745951901</v>
      </c>
      <c r="J3678">
        <v>3.7667641823092701</v>
      </c>
      <c r="K3678">
        <v>33.393897493602999</v>
      </c>
      <c r="M3678">
        <v>53.891175468933</v>
      </c>
      <c r="N3678">
        <v>0.99101123595505602</v>
      </c>
      <c r="O3678">
        <v>80.923076923076906</v>
      </c>
      <c r="P3678">
        <v>11.1111111111111</v>
      </c>
    </row>
    <row r="3679" spans="1:17" hidden="1" x14ac:dyDescent="0.3">
      <c r="A3679" t="s">
        <v>7588</v>
      </c>
      <c r="B3679" t="s">
        <v>7589</v>
      </c>
      <c r="C3679" t="str">
        <f>IFERROR(VLOOKUP(Table1[[#This Row],[Ticker]],[1]!Table2[[Symbol]:[Industry]],2,FALSE),"-")</f>
        <v>-</v>
      </c>
      <c r="D3679" t="s">
        <v>54</v>
      </c>
      <c r="E3679">
        <v>36.776833519999997</v>
      </c>
      <c r="F3679">
        <v>53.87</v>
      </c>
      <c r="G3679">
        <v>78.732538615402703</v>
      </c>
      <c r="H3679">
        <v>5.6832432237193498</v>
      </c>
      <c r="I3679">
        <v>53.665160045795098</v>
      </c>
      <c r="J3679">
        <v>8.5648066416420594</v>
      </c>
      <c r="K3679">
        <v>48.121846325229598</v>
      </c>
      <c r="L3679">
        <v>40.136932215917398</v>
      </c>
      <c r="M3679">
        <v>79.890601965444205</v>
      </c>
      <c r="N3679">
        <v>0.80295178897458896</v>
      </c>
      <c r="O3679">
        <v>20.196770001856301</v>
      </c>
      <c r="P3679">
        <v>129.13653764355499</v>
      </c>
      <c r="Q3679">
        <v>5.3566424261736002E-2</v>
      </c>
    </row>
    <row r="3680" spans="1:17" hidden="1" x14ac:dyDescent="0.3">
      <c r="A3680" t="s">
        <v>7590</v>
      </c>
      <c r="B3680" t="s">
        <v>7591</v>
      </c>
      <c r="C3680" t="str">
        <f>IFERROR(VLOOKUP(Table1[[#This Row],[Ticker]],[1]!Table2[[Symbol]:[Industry]],2,FALSE),"-")</f>
        <v>-</v>
      </c>
      <c r="D3680" t="s">
        <v>741</v>
      </c>
      <c r="E3680">
        <v>36.765885388999997</v>
      </c>
      <c r="F3680">
        <v>266.17</v>
      </c>
      <c r="G3680">
        <v>34.003619915901098</v>
      </c>
      <c r="H3680">
        <v>-1.37154932891669</v>
      </c>
      <c r="I3680">
        <v>11.990443597846401</v>
      </c>
      <c r="J3680">
        <v>0.14696656909098901</v>
      </c>
      <c r="K3680">
        <v>257.95730393748602</v>
      </c>
      <c r="L3680">
        <v>225.57060525219799</v>
      </c>
      <c r="M3680">
        <v>30.790198502182001</v>
      </c>
      <c r="N3680">
        <v>0.94452504358803102</v>
      </c>
      <c r="O3680">
        <v>4.0688281925085299</v>
      </c>
      <c r="P3680">
        <v>66.564455569461799</v>
      </c>
    </row>
    <row r="3681" spans="1:17" hidden="1" x14ac:dyDescent="0.3">
      <c r="A3681" t="s">
        <v>7592</v>
      </c>
      <c r="B3681" t="s">
        <v>7593</v>
      </c>
      <c r="C3681" t="str">
        <f>IFERROR(VLOOKUP(Table1[[#This Row],[Ticker]],[1]!Table2[[Symbol]:[Industry]],2,FALSE),"-")</f>
        <v>-</v>
      </c>
      <c r="D3681" t="s">
        <v>231</v>
      </c>
      <c r="E3681">
        <v>36.754387000000001</v>
      </c>
      <c r="F3681">
        <v>53</v>
      </c>
      <c r="G3681">
        <v>-19.418729368607799</v>
      </c>
      <c r="H3681">
        <v>-10.722714022840499</v>
      </c>
      <c r="I3681">
        <v>-48.326118914318897</v>
      </c>
      <c r="J3681">
        <v>-9.6795404318189409</v>
      </c>
      <c r="K3681">
        <v>59.4497099245784</v>
      </c>
      <c r="L3681">
        <v>62.427418779552298</v>
      </c>
      <c r="M3681">
        <v>39.047129989331303</v>
      </c>
      <c r="N3681">
        <v>0.82191780821917804</v>
      </c>
      <c r="O3681">
        <v>122.641509433962</v>
      </c>
      <c r="P3681">
        <v>10.647181628392399</v>
      </c>
    </row>
    <row r="3682" spans="1:17" hidden="1" x14ac:dyDescent="0.3">
      <c r="A3682" t="s">
        <v>7594</v>
      </c>
      <c r="B3682" t="s">
        <v>7595</v>
      </c>
      <c r="C3682" t="str">
        <f>IFERROR(VLOOKUP(Table1[[#This Row],[Ticker]],[1]!Table2[[Symbol]:[Industry]],2,FALSE),"-")</f>
        <v>-</v>
      </c>
      <c r="D3682" t="s">
        <v>1401</v>
      </c>
      <c r="E3682">
        <v>36.742940910000002</v>
      </c>
      <c r="F3682">
        <v>21.3</v>
      </c>
      <c r="G3682">
        <v>-39.040269971359201</v>
      </c>
      <c r="H3682">
        <v>-17.609434471920999</v>
      </c>
      <c r="I3682">
        <v>-10.5564191019362</v>
      </c>
      <c r="J3682">
        <v>-8.1081928298648709</v>
      </c>
      <c r="K3682">
        <v>23.177263594560301</v>
      </c>
      <c r="L3682">
        <v>21.268009066489999</v>
      </c>
      <c r="M3682">
        <v>26.001757510773299</v>
      </c>
      <c r="N3682">
        <v>0.72010747872816805</v>
      </c>
      <c r="O3682">
        <v>43.661971830985898</v>
      </c>
      <c r="P3682">
        <v>57.7777777777777</v>
      </c>
    </row>
    <row r="3683" spans="1:17" hidden="1" x14ac:dyDescent="0.3">
      <c r="A3683" t="s">
        <v>7596</v>
      </c>
      <c r="B3683" t="s">
        <v>7597</v>
      </c>
      <c r="C3683" t="str">
        <f>IFERROR(VLOOKUP(Table1[[#This Row],[Ticker]],[1]!Table2[[Symbol]:[Industry]],2,FALSE),"-")</f>
        <v>-</v>
      </c>
      <c r="D3683" t="s">
        <v>1665</v>
      </c>
      <c r="E3683">
        <v>36.708547199999998</v>
      </c>
      <c r="F3683">
        <v>58.76</v>
      </c>
      <c r="G3683">
        <v>172.820686941144</v>
      </c>
      <c r="H3683">
        <v>9.5944490232246196</v>
      </c>
      <c r="I3683">
        <v>143.07459313201699</v>
      </c>
      <c r="J3683">
        <v>4.9652346999939097</v>
      </c>
      <c r="K3683">
        <v>44.455890907095302</v>
      </c>
      <c r="L3683">
        <v>31.963442002393599</v>
      </c>
      <c r="M3683">
        <v>83.714803834724606</v>
      </c>
      <c r="N3683">
        <v>0.603531734662207</v>
      </c>
      <c r="O3683">
        <v>0</v>
      </c>
      <c r="P3683">
        <v>266.10591900311499</v>
      </c>
      <c r="Q3683">
        <v>0.11503390224301301</v>
      </c>
    </row>
    <row r="3684" spans="1:17" hidden="1" x14ac:dyDescent="0.3">
      <c r="A3684" t="s">
        <v>7598</v>
      </c>
      <c r="B3684" t="s">
        <v>7599</v>
      </c>
      <c r="C3684" t="str">
        <f>IFERROR(VLOOKUP(Table1[[#This Row],[Ticker]],[1]!Table2[[Symbol]:[Industry]],2,FALSE),"-")</f>
        <v>-</v>
      </c>
      <c r="E3684">
        <v>36.680045999999997</v>
      </c>
      <c r="F3684">
        <v>111.7</v>
      </c>
      <c r="G3684">
        <v>342.83840737725802</v>
      </c>
      <c r="H3684">
        <v>46.151566637235497</v>
      </c>
      <c r="I3684">
        <v>359.94405311847601</v>
      </c>
      <c r="J3684">
        <v>9.3090260832007399</v>
      </c>
      <c r="M3684">
        <v>100</v>
      </c>
      <c r="O3684">
        <v>0</v>
      </c>
      <c r="P3684">
        <v>396.444444444444</v>
      </c>
    </row>
    <row r="3685" spans="1:17" hidden="1" x14ac:dyDescent="0.3">
      <c r="A3685" t="s">
        <v>7600</v>
      </c>
      <c r="B3685" t="s">
        <v>7601</v>
      </c>
      <c r="C3685" t="str">
        <f>IFERROR(VLOOKUP(Table1[[#This Row],[Ticker]],[1]!Table2[[Symbol]:[Industry]],2,FALSE),"-")</f>
        <v>-</v>
      </c>
      <c r="D3685" t="s">
        <v>1665</v>
      </c>
      <c r="E3685">
        <v>36.662113400000003</v>
      </c>
      <c r="F3685">
        <v>55.4</v>
      </c>
      <c r="G3685">
        <v>-83.783538398838203</v>
      </c>
      <c r="H3685">
        <v>3.80444542739578</v>
      </c>
      <c r="I3685">
        <v>-66.677892657620205</v>
      </c>
      <c r="J3685">
        <v>-4.6247321595316997</v>
      </c>
      <c r="K3685">
        <v>57.208142881073996</v>
      </c>
      <c r="M3685">
        <v>46.2694621501158</v>
      </c>
      <c r="N3685">
        <v>1.4337066944516801</v>
      </c>
      <c r="O3685">
        <v>116.064981949458</v>
      </c>
      <c r="P3685">
        <v>21.198862393349302</v>
      </c>
    </row>
    <row r="3686" spans="1:17" hidden="1" x14ac:dyDescent="0.3">
      <c r="A3686" t="s">
        <v>7602</v>
      </c>
      <c r="B3686" t="s">
        <v>7603</v>
      </c>
      <c r="C3686" t="str">
        <f>IFERROR(VLOOKUP(Table1[[#This Row],[Ticker]],[1]!Table2[[Symbol]:[Industry]],2,FALSE),"-")</f>
        <v>-</v>
      </c>
      <c r="D3686" t="s">
        <v>163</v>
      </c>
      <c r="E3686">
        <v>36.426020547999997</v>
      </c>
      <c r="F3686">
        <v>18.68</v>
      </c>
      <c r="G3686">
        <v>229.164858233768</v>
      </c>
      <c r="H3686">
        <v>47.770531995891901</v>
      </c>
      <c r="I3686">
        <v>190.77957214259101</v>
      </c>
      <c r="J3686">
        <v>9.1345441804061398</v>
      </c>
      <c r="K3686">
        <v>14.185860316989301</v>
      </c>
      <c r="L3686">
        <v>10.4720830412369</v>
      </c>
      <c r="M3686">
        <v>93.8923076011163</v>
      </c>
      <c r="N3686">
        <v>0.67681864465437303</v>
      </c>
      <c r="O3686">
        <v>0</v>
      </c>
      <c r="P3686">
        <v>324.54545454545399</v>
      </c>
      <c r="Q3686">
        <v>0.11650698395879699</v>
      </c>
    </row>
    <row r="3687" spans="1:17" hidden="1" x14ac:dyDescent="0.3">
      <c r="A3687" t="s">
        <v>7604</v>
      </c>
      <c r="B3687" t="s">
        <v>7605</v>
      </c>
      <c r="C3687" t="str">
        <f>IFERROR(VLOOKUP(Table1[[#This Row],[Ticker]],[1]!Table2[[Symbol]:[Industry]],2,FALSE),"-")</f>
        <v>-</v>
      </c>
      <c r="D3687" t="s">
        <v>1607</v>
      </c>
      <c r="E3687">
        <v>36.390774700000001</v>
      </c>
      <c r="F3687">
        <v>7.25</v>
      </c>
      <c r="G3687">
        <v>13.4984454386432</v>
      </c>
      <c r="H3687">
        <v>8.1137579347913604</v>
      </c>
      <c r="I3687">
        <v>16.504020458503302</v>
      </c>
      <c r="J3687">
        <v>-5.7616006675238696</v>
      </c>
      <c r="K3687">
        <v>6.5556757402934904</v>
      </c>
      <c r="L3687">
        <v>6.0482528763175702</v>
      </c>
      <c r="M3687">
        <v>69.068672626297698</v>
      </c>
      <c r="N3687">
        <v>1.08317629500484</v>
      </c>
      <c r="O3687">
        <v>16.413793103448199</v>
      </c>
      <c r="P3687">
        <v>55.913978494623599</v>
      </c>
      <c r="Q3687">
        <v>6.1815665196920999E-2</v>
      </c>
    </row>
    <row r="3688" spans="1:17" hidden="1" x14ac:dyDescent="0.3">
      <c r="A3688" t="s">
        <v>7606</v>
      </c>
      <c r="B3688" t="s">
        <v>7607</v>
      </c>
      <c r="C3688" t="str">
        <f>IFERROR(VLOOKUP(Table1[[#This Row],[Ticker]],[1]!Table2[[Symbol]:[Industry]],2,FALSE),"-")</f>
        <v>-</v>
      </c>
      <c r="D3688" t="s">
        <v>428</v>
      </c>
      <c r="E3688">
        <v>36.387984600000003</v>
      </c>
      <c r="F3688">
        <v>2.37</v>
      </c>
      <c r="G3688">
        <v>9.3458537088820499</v>
      </c>
      <c r="H3688">
        <v>-14.345100344791399</v>
      </c>
      <c r="I3688">
        <v>-16.225571378231301</v>
      </c>
      <c r="J3688">
        <v>-4.3914475697988804</v>
      </c>
      <c r="K3688">
        <v>2.4347074483478002</v>
      </c>
      <c r="L3688">
        <v>2.4064850017024702</v>
      </c>
      <c r="M3688">
        <v>46.550262727824801</v>
      </c>
      <c r="N3688">
        <v>0.63946570979683903</v>
      </c>
      <c r="O3688">
        <v>54.008438818565303</v>
      </c>
      <c r="P3688">
        <v>43.636363636363598</v>
      </c>
      <c r="Q3688">
        <v>5.3471887125401997E-2</v>
      </c>
    </row>
    <row r="3689" spans="1:17" hidden="1" x14ac:dyDescent="0.3">
      <c r="A3689" t="s">
        <v>7608</v>
      </c>
      <c r="B3689" t="s">
        <v>7609</v>
      </c>
      <c r="C3689" t="str">
        <f>IFERROR(VLOOKUP(Table1[[#This Row],[Ticker]],[1]!Table2[[Symbol]:[Industry]],2,FALSE),"-")</f>
        <v>-</v>
      </c>
      <c r="E3689">
        <v>36.38243319</v>
      </c>
      <c r="F3689">
        <v>17.7</v>
      </c>
      <c r="G3689">
        <v>128.706018827561</v>
      </c>
      <c r="H3689">
        <v>46.559802791448703</v>
      </c>
      <c r="I3689">
        <v>85.916139238599598</v>
      </c>
      <c r="J3689">
        <v>7.1347414349811098</v>
      </c>
      <c r="K3689">
        <v>13.278029427431401</v>
      </c>
      <c r="L3689">
        <v>10.1761692822349</v>
      </c>
      <c r="M3689">
        <v>84.746527642618702</v>
      </c>
      <c r="N3689">
        <v>0.81148957534812804</v>
      </c>
      <c r="O3689">
        <v>0.96045197740113297</v>
      </c>
      <c r="P3689">
        <v>198.986486486486</v>
      </c>
      <c r="Q3689">
        <v>0.14106347055972099</v>
      </c>
    </row>
    <row r="3690" spans="1:17" hidden="1" x14ac:dyDescent="0.3">
      <c r="A3690" t="s">
        <v>7610</v>
      </c>
      <c r="B3690" t="s">
        <v>7611</v>
      </c>
      <c r="C3690" t="str">
        <f>IFERROR(VLOOKUP(Table1[[#This Row],[Ticker]],[1]!Table2[[Symbol]:[Industry]],2,FALSE),"-")</f>
        <v>-</v>
      </c>
      <c r="D3690" t="s">
        <v>2686</v>
      </c>
      <c r="E3690">
        <v>36.2943523</v>
      </c>
      <c r="F3690">
        <v>17</v>
      </c>
      <c r="G3690">
        <v>95.099651916906893</v>
      </c>
      <c r="H3690">
        <v>24.084161967040099</v>
      </c>
      <c r="I3690">
        <v>67.890798574004805</v>
      </c>
      <c r="J3690">
        <v>2.7240212901805498</v>
      </c>
      <c r="K3690">
        <v>14.012447418028801</v>
      </c>
      <c r="L3690">
        <v>10.6564108977113</v>
      </c>
      <c r="M3690">
        <v>58.824848795302898</v>
      </c>
      <c r="N3690">
        <v>0.485115031569127</v>
      </c>
      <c r="O3690">
        <v>7.3529411764705799</v>
      </c>
      <c r="P3690">
        <v>148.17518248175099</v>
      </c>
    </row>
    <row r="3691" spans="1:17" hidden="1" x14ac:dyDescent="0.3">
      <c r="A3691" t="s">
        <v>7612</v>
      </c>
      <c r="B3691" t="s">
        <v>7613</v>
      </c>
      <c r="C3691" t="str">
        <f>IFERROR(VLOOKUP(Table1[[#This Row],[Ticker]],[1]!Table2[[Symbol]:[Industry]],2,FALSE),"-")</f>
        <v>-</v>
      </c>
      <c r="D3691" t="s">
        <v>627</v>
      </c>
      <c r="E3691">
        <v>36.286051200000003</v>
      </c>
      <c r="F3691">
        <v>92</v>
      </c>
      <c r="G3691">
        <v>6.1900131736158102</v>
      </c>
      <c r="H3691">
        <v>0.93378182835217105</v>
      </c>
      <c r="I3691">
        <v>-3.7095824390147398</v>
      </c>
      <c r="J3691">
        <v>-3.6811408974089201</v>
      </c>
      <c r="K3691">
        <v>84.066949121635005</v>
      </c>
      <c r="L3691">
        <v>79.657739049353907</v>
      </c>
      <c r="M3691">
        <v>68.810989273847497</v>
      </c>
      <c r="N3691">
        <v>1.36735229177873</v>
      </c>
      <c r="O3691">
        <v>27.1630434782608</v>
      </c>
      <c r="P3691">
        <v>47.317854283426698</v>
      </c>
      <c r="Q3691">
        <v>1.7654598901153999E-2</v>
      </c>
    </row>
    <row r="3692" spans="1:17" hidden="1" x14ac:dyDescent="0.3">
      <c r="A3692" t="s">
        <v>7614</v>
      </c>
      <c r="B3692" t="s">
        <v>7615</v>
      </c>
      <c r="C3692" t="str">
        <f>IFERROR(VLOOKUP(Table1[[#This Row],[Ticker]],[1]!Table2[[Symbol]:[Industry]],2,FALSE),"-")</f>
        <v>-</v>
      </c>
      <c r="D3692" t="s">
        <v>405</v>
      </c>
      <c r="E3692">
        <v>36.244936000000003</v>
      </c>
      <c r="F3692">
        <v>0.91</v>
      </c>
      <c r="G3692">
        <v>-11.8840928151821</v>
      </c>
      <c r="H3692">
        <v>-3.3685297455793899</v>
      </c>
      <c r="I3692">
        <v>-22.861255354792199</v>
      </c>
      <c r="J3692">
        <v>-4.2977519467229799</v>
      </c>
      <c r="K3692">
        <v>0.918264023883407</v>
      </c>
      <c r="L3692">
        <v>0.93125554626336005</v>
      </c>
      <c r="M3692">
        <v>55.003073627678098</v>
      </c>
      <c r="N3692">
        <v>0.48108930273747302</v>
      </c>
      <c r="O3692">
        <v>35.164835164835097</v>
      </c>
      <c r="P3692">
        <v>21.3333333333333</v>
      </c>
      <c r="Q3692">
        <v>0.112007264241586</v>
      </c>
    </row>
    <row r="3693" spans="1:17" hidden="1" x14ac:dyDescent="0.3">
      <c r="A3693" t="s">
        <v>7616</v>
      </c>
      <c r="B3693" t="s">
        <v>7617</v>
      </c>
      <c r="C3693" t="str">
        <f>IFERROR(VLOOKUP(Table1[[#This Row],[Ticker]],[1]!Table2[[Symbol]:[Industry]],2,FALSE),"-")</f>
        <v>-</v>
      </c>
      <c r="D3693" t="s">
        <v>357</v>
      </c>
      <c r="E3693">
        <v>36.185607900000001</v>
      </c>
      <c r="F3693">
        <v>60.21</v>
      </c>
      <c r="G3693">
        <v>18.9687424683462</v>
      </c>
      <c r="H3693">
        <v>-1.99509192739209</v>
      </c>
      <c r="I3693">
        <v>-3.28813410824137</v>
      </c>
      <c r="J3693">
        <v>5.1825999594353602</v>
      </c>
      <c r="K3693">
        <v>56.089723070132102</v>
      </c>
      <c r="L3693">
        <v>54.440211330262699</v>
      </c>
      <c r="M3693">
        <v>66.214771592252703</v>
      </c>
      <c r="N3693">
        <v>0.475400425941995</v>
      </c>
      <c r="O3693">
        <v>56.784587277860801</v>
      </c>
      <c r="Q3693">
        <v>4.8806650825349997E-2</v>
      </c>
    </row>
    <row r="3694" spans="1:17" hidden="1" x14ac:dyDescent="0.3">
      <c r="A3694" t="s">
        <v>7618</v>
      </c>
      <c r="B3694" t="s">
        <v>7619</v>
      </c>
      <c r="C3694" t="str">
        <f>IFERROR(VLOOKUP(Table1[[#This Row],[Ticker]],[1]!Table2[[Symbol]:[Industry]],2,FALSE),"-")</f>
        <v>-</v>
      </c>
      <c r="D3694" t="s">
        <v>405</v>
      </c>
      <c r="E3694">
        <v>36.181419599999998</v>
      </c>
      <c r="F3694">
        <v>60.18</v>
      </c>
      <c r="G3694">
        <v>131.81398456435701</v>
      </c>
      <c r="H3694">
        <v>3.4651383784113099</v>
      </c>
      <c r="I3694">
        <v>48.034919334907798</v>
      </c>
      <c r="J3694">
        <v>-1.8956133384450999</v>
      </c>
      <c r="K3694">
        <v>52.5585304181295</v>
      </c>
      <c r="L3694">
        <v>39.828739631303797</v>
      </c>
      <c r="M3694">
        <v>66.107207123464093</v>
      </c>
      <c r="N3694">
        <v>0.63840765442638303</v>
      </c>
      <c r="O3694">
        <v>12.994350282485801</v>
      </c>
      <c r="P3694">
        <v>185.07816200852599</v>
      </c>
      <c r="Q3694">
        <v>9.3880375274929997E-2</v>
      </c>
    </row>
    <row r="3695" spans="1:17" hidden="1" x14ac:dyDescent="0.3">
      <c r="A3695" t="s">
        <v>7620</v>
      </c>
      <c r="B3695" t="s">
        <v>7621</v>
      </c>
      <c r="C3695" t="str">
        <f>IFERROR(VLOOKUP(Table1[[#This Row],[Ticker]],[1]!Table2[[Symbol]:[Industry]],2,FALSE),"-")</f>
        <v>-</v>
      </c>
      <c r="D3695" t="s">
        <v>7287</v>
      </c>
      <c r="E3695">
        <v>36.123666399999998</v>
      </c>
      <c r="F3695">
        <v>632</v>
      </c>
      <c r="G3695">
        <v>-33.555259702810801</v>
      </c>
      <c r="H3695">
        <v>15.1434951105416</v>
      </c>
      <c r="I3695">
        <v>-28.5698259447929</v>
      </c>
      <c r="J3695">
        <v>-1.12836525814708</v>
      </c>
      <c r="K3695">
        <v>614.28993670893203</v>
      </c>
      <c r="L3695">
        <v>693.15999369820497</v>
      </c>
      <c r="M3695">
        <v>66.224774126391097</v>
      </c>
      <c r="N3695">
        <v>0.81282448663308704</v>
      </c>
      <c r="O3695">
        <v>100.00791139240501</v>
      </c>
      <c r="P3695">
        <v>24.901185770750899</v>
      </c>
      <c r="Q3695">
        <v>0.107771600225334</v>
      </c>
    </row>
    <row r="3696" spans="1:17" hidden="1" x14ac:dyDescent="0.3">
      <c r="A3696" t="s">
        <v>7622</v>
      </c>
      <c r="B3696" t="s">
        <v>7623</v>
      </c>
      <c r="C3696" t="str">
        <f>IFERROR(VLOOKUP(Table1[[#This Row],[Ticker]],[1]!Table2[[Symbol]:[Industry]],2,FALSE),"-")</f>
        <v>-</v>
      </c>
      <c r="D3696" t="s">
        <v>535</v>
      </c>
      <c r="E3696">
        <v>36.04119</v>
      </c>
      <c r="F3696">
        <v>1.7</v>
      </c>
      <c r="G3696">
        <v>36.600755669666299</v>
      </c>
      <c r="H3696">
        <v>54.0410509649722</v>
      </c>
      <c r="I3696">
        <v>-4.6800104787123002</v>
      </c>
      <c r="J3696">
        <v>49.395344224516002</v>
      </c>
      <c r="K3696">
        <v>1.14591054722611</v>
      </c>
      <c r="L3696">
        <v>1.21668444482918</v>
      </c>
      <c r="M3696">
        <v>89.439389978019904</v>
      </c>
      <c r="N3696">
        <v>2.3477129668526202</v>
      </c>
      <c r="O3696">
        <v>50</v>
      </c>
      <c r="P3696">
        <v>78.947368421052602</v>
      </c>
      <c r="Q3696">
        <v>5.2971554408476E-2</v>
      </c>
    </row>
    <row r="3697" spans="1:17" hidden="1" x14ac:dyDescent="0.3">
      <c r="A3697" t="s">
        <v>7624</v>
      </c>
      <c r="B3697" t="s">
        <v>7625</v>
      </c>
      <c r="C3697" t="str">
        <f>IFERROR(VLOOKUP(Table1[[#This Row],[Ticker]],[1]!Table2[[Symbol]:[Industry]],2,FALSE),"-")</f>
        <v>-</v>
      </c>
      <c r="D3697" t="s">
        <v>72</v>
      </c>
      <c r="E3697">
        <v>36.011879999999998</v>
      </c>
      <c r="F3697">
        <v>35.94</v>
      </c>
      <c r="G3697">
        <v>89.086833633071194</v>
      </c>
      <c r="H3697">
        <v>33.719489114689701</v>
      </c>
      <c r="I3697">
        <v>29.1512412685355</v>
      </c>
      <c r="J3697">
        <v>-12.4896670140974</v>
      </c>
      <c r="K3697">
        <v>30.168352528246299</v>
      </c>
      <c r="L3697">
        <v>24.846031710765299</v>
      </c>
      <c r="M3697">
        <v>52.389978459833202</v>
      </c>
      <c r="N3697">
        <v>1.38557239421334</v>
      </c>
      <c r="O3697">
        <v>14.051196438508599</v>
      </c>
      <c r="P3697">
        <v>124.765478424015</v>
      </c>
      <c r="Q3697">
        <v>0.104351500412687</v>
      </c>
    </row>
    <row r="3698" spans="1:17" hidden="1" x14ac:dyDescent="0.3">
      <c r="A3698" t="s">
        <v>7626</v>
      </c>
      <c r="B3698" t="s">
        <v>7627</v>
      </c>
      <c r="C3698" t="str">
        <f>IFERROR(VLOOKUP(Table1[[#This Row],[Ticker]],[1]!Table2[[Symbol]:[Industry]],2,FALSE),"-")</f>
        <v>-</v>
      </c>
      <c r="D3698" t="s">
        <v>3576</v>
      </c>
      <c r="E3698">
        <v>35.97919332</v>
      </c>
      <c r="F3698">
        <v>75.180000000000007</v>
      </c>
      <c r="G3698">
        <v>58.355141634578601</v>
      </c>
      <c r="H3698">
        <v>18.555349869506099</v>
      </c>
      <c r="I3698">
        <v>25.2382641559823</v>
      </c>
      <c r="J3698">
        <v>-0.58355955109579205</v>
      </c>
      <c r="K3698">
        <v>72.823868080200498</v>
      </c>
      <c r="L3698">
        <v>60.841883775068602</v>
      </c>
      <c r="M3698">
        <v>41.578904543813003</v>
      </c>
      <c r="N3698">
        <v>1.8113383586734999</v>
      </c>
      <c r="O3698">
        <v>22.106943335993499</v>
      </c>
      <c r="P3698">
        <v>98.259493670886002</v>
      </c>
      <c r="Q3698">
        <v>0.104716473398263</v>
      </c>
    </row>
    <row r="3699" spans="1:17" hidden="1" x14ac:dyDescent="0.3">
      <c r="A3699" t="s">
        <v>7628</v>
      </c>
      <c r="B3699" t="s">
        <v>7629</v>
      </c>
      <c r="C3699" t="str">
        <f>IFERROR(VLOOKUP(Table1[[#This Row],[Ticker]],[1]!Table2[[Symbol]:[Industry]],2,FALSE),"-")</f>
        <v>-</v>
      </c>
      <c r="D3699" t="s">
        <v>54</v>
      </c>
      <c r="E3699">
        <v>35.97</v>
      </c>
      <c r="F3699">
        <v>35.97</v>
      </c>
      <c r="G3699">
        <v>-31.301495840492901</v>
      </c>
      <c r="H3699">
        <v>-9.4271453218963508</v>
      </c>
      <c r="I3699">
        <v>-18.797961590860901</v>
      </c>
      <c r="J3699">
        <v>-2.6760781759148702</v>
      </c>
      <c r="K3699">
        <v>36.858467831256903</v>
      </c>
      <c r="L3699">
        <v>37.489632021273103</v>
      </c>
      <c r="M3699">
        <v>52.020865939337803</v>
      </c>
      <c r="N3699">
        <v>0.58536894665926897</v>
      </c>
      <c r="O3699">
        <v>70.975813177648007</v>
      </c>
      <c r="P3699">
        <v>19.660678642714501</v>
      </c>
      <c r="Q3699">
        <v>3.0077584719048998E-2</v>
      </c>
    </row>
    <row r="3700" spans="1:17" hidden="1" x14ac:dyDescent="0.3">
      <c r="A3700" t="s">
        <v>7630</v>
      </c>
      <c r="B3700" t="s">
        <v>7631</v>
      </c>
      <c r="C3700" t="str">
        <f>IFERROR(VLOOKUP(Table1[[#This Row],[Ticker]],[1]!Table2[[Symbol]:[Industry]],2,FALSE),"-")</f>
        <v>-</v>
      </c>
      <c r="D3700" t="s">
        <v>538</v>
      </c>
      <c r="E3700">
        <v>35.884926249999999</v>
      </c>
      <c r="F3700">
        <v>14.5</v>
      </c>
      <c r="G3700">
        <v>-79.188718014544094</v>
      </c>
      <c r="H3700">
        <v>5.9154247341046098</v>
      </c>
      <c r="I3700">
        <v>-34.581886877403903</v>
      </c>
      <c r="J3700">
        <v>4.8513994526250999</v>
      </c>
      <c r="K3700">
        <v>14.7321437069495</v>
      </c>
      <c r="L3700">
        <v>16.706900455449802</v>
      </c>
      <c r="M3700">
        <v>44.284170528193599</v>
      </c>
      <c r="N3700">
        <v>1.02230215827338</v>
      </c>
      <c r="O3700">
        <v>106.896551724137</v>
      </c>
      <c r="P3700">
        <v>9.4339622641509404</v>
      </c>
    </row>
    <row r="3701" spans="1:17" hidden="1" x14ac:dyDescent="0.3">
      <c r="A3701" t="s">
        <v>7632</v>
      </c>
      <c r="B3701" t="s">
        <v>7633</v>
      </c>
      <c r="C3701" t="str">
        <f>IFERROR(VLOOKUP(Table1[[#This Row],[Ticker]],[1]!Table2[[Symbol]:[Industry]],2,FALSE),"-")</f>
        <v>-</v>
      </c>
      <c r="D3701" t="s">
        <v>138</v>
      </c>
      <c r="E3701">
        <v>35.840511999999997</v>
      </c>
      <c r="F3701">
        <v>25.6</v>
      </c>
      <c r="G3701">
        <v>-23.709450672945401</v>
      </c>
      <c r="H3701">
        <v>20.393687936236201</v>
      </c>
      <c r="I3701">
        <v>-7.0000003551201004</v>
      </c>
      <c r="J3701">
        <v>29.812773003549399</v>
      </c>
      <c r="K3701">
        <v>20.220444617729498</v>
      </c>
      <c r="L3701">
        <v>20.143426587924498</v>
      </c>
      <c r="M3701">
        <v>88.103943412487894</v>
      </c>
      <c r="N3701">
        <v>1.96843990621526</v>
      </c>
      <c r="O3701">
        <v>4.6875</v>
      </c>
      <c r="P3701">
        <v>85.507246376811594</v>
      </c>
    </row>
    <row r="3702" spans="1:17" hidden="1" x14ac:dyDescent="0.3">
      <c r="A3702" t="s">
        <v>7634</v>
      </c>
      <c r="B3702" t="s">
        <v>7635</v>
      </c>
      <c r="C3702" t="str">
        <f>IFERROR(VLOOKUP(Table1[[#This Row],[Ticker]],[1]!Table2[[Symbol]:[Industry]],2,FALSE),"-")</f>
        <v>-</v>
      </c>
      <c r="D3702" t="s">
        <v>4353</v>
      </c>
      <c r="E3702">
        <v>35.692918949999999</v>
      </c>
      <c r="F3702">
        <v>14.29</v>
      </c>
      <c r="G3702">
        <v>1.03500643419233</v>
      </c>
      <c r="H3702">
        <v>7.4845956236750002</v>
      </c>
      <c r="I3702">
        <v>-6.3184742110062402</v>
      </c>
      <c r="J3702">
        <v>2.4037967206755702</v>
      </c>
      <c r="K3702">
        <v>13.778325169220899</v>
      </c>
      <c r="L3702">
        <v>13.059378489658799</v>
      </c>
      <c r="M3702">
        <v>68.652432279241907</v>
      </c>
      <c r="N3702">
        <v>0.22938689217758901</v>
      </c>
      <c r="O3702">
        <v>48.915325402379302</v>
      </c>
      <c r="P3702">
        <v>39.414634146341399</v>
      </c>
      <c r="Q3702">
        <v>3.1140363976369999E-3</v>
      </c>
    </row>
    <row r="3703" spans="1:17" hidden="1" x14ac:dyDescent="0.3">
      <c r="A3703" t="s">
        <v>7636</v>
      </c>
      <c r="B3703" t="s">
        <v>7637</v>
      </c>
      <c r="C3703" t="str">
        <f>IFERROR(VLOOKUP(Table1[[#This Row],[Ticker]],[1]!Table2[[Symbol]:[Industry]],2,FALSE),"-")</f>
        <v>-</v>
      </c>
      <c r="E3703">
        <v>35.685986049999997</v>
      </c>
      <c r="F3703">
        <v>68.5</v>
      </c>
      <c r="G3703">
        <v>60.529525842176099</v>
      </c>
      <c r="H3703">
        <v>-13.212110472975899</v>
      </c>
      <c r="I3703">
        <v>-20.217237906743598</v>
      </c>
      <c r="J3703">
        <v>-7.8782980908661298</v>
      </c>
      <c r="K3703">
        <v>72.191155536477893</v>
      </c>
      <c r="L3703">
        <v>65.319095829451996</v>
      </c>
      <c r="M3703">
        <v>39.617515695688802</v>
      </c>
      <c r="N3703">
        <v>0.28213013017017602</v>
      </c>
      <c r="O3703">
        <v>77.985401459854003</v>
      </c>
      <c r="P3703">
        <v>107.575757575757</v>
      </c>
      <c r="Q3703">
        <v>5.4177318753247002E-2</v>
      </c>
    </row>
    <row r="3704" spans="1:17" hidden="1" x14ac:dyDescent="0.3">
      <c r="A3704" t="s">
        <v>7638</v>
      </c>
      <c r="B3704" t="s">
        <v>7639</v>
      </c>
      <c r="C3704" t="str">
        <f>IFERROR(VLOOKUP(Table1[[#This Row],[Ticker]],[1]!Table2[[Symbol]:[Industry]],2,FALSE),"-")</f>
        <v>-</v>
      </c>
      <c r="D3704" t="s">
        <v>405</v>
      </c>
      <c r="E3704">
        <v>35.636846400000003</v>
      </c>
      <c r="F3704">
        <v>49.44</v>
      </c>
      <c r="G3704">
        <v>84.424327614713306</v>
      </c>
      <c r="H3704">
        <v>26.769983778514</v>
      </c>
      <c r="I3704">
        <v>19.1969119695584</v>
      </c>
      <c r="J3704">
        <v>6.7889406411452802</v>
      </c>
      <c r="K3704">
        <v>37.9206538934327</v>
      </c>
      <c r="L3704">
        <v>35.408926590965997</v>
      </c>
      <c r="M3704">
        <v>83.494935052757299</v>
      </c>
      <c r="N3704">
        <v>2.9690114262729899</v>
      </c>
      <c r="O3704">
        <v>4.77346278317152</v>
      </c>
      <c r="P3704">
        <v>124.72727272727199</v>
      </c>
      <c r="Q3704">
        <v>8.4975384400806001E-2</v>
      </c>
    </row>
    <row r="3705" spans="1:17" hidden="1" x14ac:dyDescent="0.3">
      <c r="A3705" t="s">
        <v>7640</v>
      </c>
      <c r="B3705" t="s">
        <v>7641</v>
      </c>
      <c r="C3705" t="str">
        <f>IFERROR(VLOOKUP(Table1[[#This Row],[Ticker]],[1]!Table2[[Symbol]:[Industry]],2,FALSE),"-")</f>
        <v>-</v>
      </c>
      <c r="D3705" t="s">
        <v>405</v>
      </c>
      <c r="E3705">
        <v>35.538041</v>
      </c>
      <c r="F3705">
        <v>115.6</v>
      </c>
      <c r="G3705">
        <v>-30.065910997000302</v>
      </c>
      <c r="H3705">
        <v>-33.842033867312203</v>
      </c>
      <c r="I3705">
        <v>97.988639853706701</v>
      </c>
      <c r="J3705">
        <v>-10.5291823372153</v>
      </c>
      <c r="K3705">
        <v>102.40607593307</v>
      </c>
      <c r="M3705">
        <v>30.456107355294701</v>
      </c>
      <c r="N3705">
        <v>0.30462679768334699</v>
      </c>
      <c r="O3705">
        <v>56.920415224913498</v>
      </c>
    </row>
    <row r="3706" spans="1:17" hidden="1" x14ac:dyDescent="0.3">
      <c r="A3706" t="s">
        <v>7642</v>
      </c>
      <c r="B3706" t="s">
        <v>7643</v>
      </c>
      <c r="C3706" t="str">
        <f>IFERROR(VLOOKUP(Table1[[#This Row],[Ticker]],[1]!Table2[[Symbol]:[Industry]],2,FALSE),"-")</f>
        <v>-</v>
      </c>
      <c r="D3706" t="s">
        <v>405</v>
      </c>
      <c r="E3706">
        <v>35.5291</v>
      </c>
      <c r="F3706">
        <v>22.63</v>
      </c>
      <c r="G3706">
        <v>274.04123186014198</v>
      </c>
      <c r="H3706">
        <v>-12.8081795959227</v>
      </c>
      <c r="I3706">
        <v>106.110402701623</v>
      </c>
      <c r="J3706">
        <v>4.55476996692102</v>
      </c>
      <c r="K3706">
        <v>20.764917353826601</v>
      </c>
      <c r="L3706">
        <v>14.2141534249934</v>
      </c>
      <c r="M3706">
        <v>48.786012450246602</v>
      </c>
      <c r="N3706">
        <v>1.06756753783055</v>
      </c>
      <c r="O3706">
        <v>36.676977463543899</v>
      </c>
      <c r="P3706">
        <v>323.78277153558003</v>
      </c>
      <c r="Q3706">
        <v>0.108497063684828</v>
      </c>
    </row>
    <row r="3707" spans="1:17" hidden="1" x14ac:dyDescent="0.3">
      <c r="A3707" t="s">
        <v>7644</v>
      </c>
      <c r="B3707" t="s">
        <v>7645</v>
      </c>
      <c r="C3707" t="str">
        <f>IFERROR(VLOOKUP(Table1[[#This Row],[Ticker]],[1]!Table2[[Symbol]:[Industry]],2,FALSE),"-")</f>
        <v>-</v>
      </c>
      <c r="D3707" t="s">
        <v>405</v>
      </c>
      <c r="E3707">
        <v>35.454276</v>
      </c>
      <c r="F3707">
        <v>0.97</v>
      </c>
      <c r="G3707">
        <v>16.9037859726966</v>
      </c>
      <c r="H3707">
        <v>0.88826609016381697</v>
      </c>
      <c r="I3707">
        <v>-23.9694395677089</v>
      </c>
      <c r="J3707">
        <v>-4.1017660058534799E-2</v>
      </c>
      <c r="K3707">
        <v>0.95815936526015599</v>
      </c>
      <c r="L3707">
        <v>0.96147002294216699</v>
      </c>
      <c r="M3707">
        <v>56.7333676602208</v>
      </c>
      <c r="N3707">
        <v>0.88719033467241104</v>
      </c>
      <c r="O3707">
        <v>36.082474226804102</v>
      </c>
      <c r="P3707">
        <v>64.406779661016898</v>
      </c>
      <c r="Q3707">
        <v>5.9799694121992E-2</v>
      </c>
    </row>
    <row r="3708" spans="1:17" hidden="1" x14ac:dyDescent="0.3">
      <c r="A3708" t="s">
        <v>7646</v>
      </c>
      <c r="B3708" t="s">
        <v>7647</v>
      </c>
      <c r="C3708" t="str">
        <f>IFERROR(VLOOKUP(Table1[[#This Row],[Ticker]],[1]!Table2[[Symbol]:[Industry]],2,FALSE),"-")</f>
        <v>-</v>
      </c>
      <c r="D3708" t="s">
        <v>773</v>
      </c>
      <c r="E3708">
        <v>35.443350000000002</v>
      </c>
      <c r="F3708">
        <v>39.5</v>
      </c>
      <c r="G3708">
        <v>83.4476025165132</v>
      </c>
      <c r="H3708">
        <v>8.4398760387300094</v>
      </c>
      <c r="I3708">
        <v>52.3117012714143</v>
      </c>
      <c r="J3708">
        <v>-4.9091547974356597</v>
      </c>
      <c r="K3708">
        <v>37.4838680584838</v>
      </c>
      <c r="L3708">
        <v>29.164422517592602</v>
      </c>
      <c r="M3708">
        <v>46.806474685933402</v>
      </c>
      <c r="N3708">
        <v>1.38820358660723</v>
      </c>
      <c r="O3708">
        <v>13.9240506329113</v>
      </c>
      <c r="P3708">
        <v>159.01639344262199</v>
      </c>
    </row>
    <row r="3709" spans="1:17" hidden="1" x14ac:dyDescent="0.3">
      <c r="A3709" t="s">
        <v>7648</v>
      </c>
      <c r="B3709" t="s">
        <v>7649</v>
      </c>
      <c r="C3709" t="str">
        <f>IFERROR(VLOOKUP(Table1[[#This Row],[Ticker]],[1]!Table2[[Symbol]:[Industry]],2,FALSE),"-")</f>
        <v>-</v>
      </c>
      <c r="D3709" t="s">
        <v>535</v>
      </c>
      <c r="E3709">
        <v>35.431240000000003</v>
      </c>
      <c r="F3709">
        <v>63.44</v>
      </c>
      <c r="G3709">
        <v>28.020308788696099</v>
      </c>
      <c r="H3709">
        <v>3.98250664542967</v>
      </c>
      <c r="I3709">
        <v>-30.0863266535615</v>
      </c>
      <c r="J3709">
        <v>2.1645690277114902</v>
      </c>
      <c r="K3709">
        <v>56.665060253887702</v>
      </c>
      <c r="L3709">
        <v>55.112155801080696</v>
      </c>
      <c r="M3709">
        <v>73.986832371241405</v>
      </c>
      <c r="N3709">
        <v>1.9673986746547001</v>
      </c>
      <c r="O3709">
        <v>37.1059268600252</v>
      </c>
      <c r="P3709">
        <v>61.795460341749497</v>
      </c>
      <c r="Q3709">
        <v>3.7972051740484999E-2</v>
      </c>
    </row>
    <row r="3710" spans="1:17" hidden="1" x14ac:dyDescent="0.3">
      <c r="A3710" t="s">
        <v>7650</v>
      </c>
      <c r="B3710" t="s">
        <v>7651</v>
      </c>
      <c r="C3710" t="str">
        <f>IFERROR(VLOOKUP(Table1[[#This Row],[Ticker]],[1]!Table2[[Symbol]:[Industry]],2,FALSE),"-")</f>
        <v>-</v>
      </c>
      <c r="D3710" t="s">
        <v>2256</v>
      </c>
      <c r="E3710">
        <v>35.386755749999999</v>
      </c>
      <c r="F3710">
        <v>189.1</v>
      </c>
      <c r="G3710">
        <v>-50.444858365421297</v>
      </c>
      <c r="H3710">
        <v>-1.7460684372541999</v>
      </c>
      <c r="I3710">
        <v>-8.1957223194942692</v>
      </c>
      <c r="J3710">
        <v>8.0189635957990095</v>
      </c>
      <c r="K3710">
        <v>170.00126456892701</v>
      </c>
      <c r="M3710">
        <v>60.298798858947897</v>
      </c>
      <c r="N3710">
        <v>1.6951739618406201</v>
      </c>
      <c r="O3710">
        <v>34.8492860920148</v>
      </c>
      <c r="P3710">
        <v>55</v>
      </c>
    </row>
    <row r="3711" spans="1:17" hidden="1" x14ac:dyDescent="0.3">
      <c r="A3711" t="s">
        <v>7652</v>
      </c>
      <c r="B3711" t="s">
        <v>7653</v>
      </c>
      <c r="C3711" t="str">
        <f>IFERROR(VLOOKUP(Table1[[#This Row],[Ticker]],[1]!Table2[[Symbol]:[Industry]],2,FALSE),"-")</f>
        <v>-</v>
      </c>
      <c r="D3711" t="s">
        <v>3507</v>
      </c>
      <c r="E3711">
        <v>35.356993699999997</v>
      </c>
      <c r="F3711">
        <v>24.5</v>
      </c>
      <c r="G3711">
        <v>-30.065910997000302</v>
      </c>
      <c r="H3711">
        <v>-19.578719555769201</v>
      </c>
      <c r="I3711">
        <v>-28.477506635092698</v>
      </c>
      <c r="J3711">
        <v>-4.7568247835471897</v>
      </c>
      <c r="K3711">
        <v>25.436234038915799</v>
      </c>
      <c r="L3711">
        <v>26.956589822629201</v>
      </c>
      <c r="M3711">
        <v>58.096336259059598</v>
      </c>
      <c r="N3711">
        <v>4.0540540540540499</v>
      </c>
      <c r="O3711">
        <v>46.938775510204003</v>
      </c>
      <c r="P3711">
        <v>33.879781420764999</v>
      </c>
      <c r="Q3711">
        <v>3.9162221654249997E-3</v>
      </c>
    </row>
    <row r="3712" spans="1:17" hidden="1" x14ac:dyDescent="0.3">
      <c r="A3712" t="s">
        <v>7654</v>
      </c>
      <c r="B3712" t="s">
        <v>7655</v>
      </c>
      <c r="C3712" t="str">
        <f>IFERROR(VLOOKUP(Table1[[#This Row],[Ticker]],[1]!Table2[[Symbol]:[Industry]],2,FALSE),"-")</f>
        <v>-</v>
      </c>
      <c r="D3712" t="s">
        <v>1348</v>
      </c>
      <c r="E3712">
        <v>35.335546641000001</v>
      </c>
      <c r="F3712">
        <v>999.99</v>
      </c>
      <c r="G3712">
        <v>-30.065910997000302</v>
      </c>
      <c r="H3712">
        <v>-2.26962864667829</v>
      </c>
      <c r="I3712">
        <v>-12.9602652557823</v>
      </c>
      <c r="J3712">
        <v>-1.0729454951100801</v>
      </c>
      <c r="K3712">
        <v>999.99304010164701</v>
      </c>
      <c r="L3712">
        <v>999.99287563536495</v>
      </c>
      <c r="M3712">
        <v>45.349584451913898</v>
      </c>
      <c r="N3712">
        <v>0.901473508032968</v>
      </c>
      <c r="O3712">
        <v>4.5010450104500999</v>
      </c>
      <c r="P3712">
        <v>0.88171500630516098</v>
      </c>
      <c r="Q3712">
        <v>-0.10191173764686701</v>
      </c>
    </row>
    <row r="3713" spans="1:17" hidden="1" x14ac:dyDescent="0.3">
      <c r="A3713" t="s">
        <v>7656</v>
      </c>
      <c r="B3713" t="s">
        <v>7657</v>
      </c>
      <c r="C3713" t="str">
        <f>IFERROR(VLOOKUP(Table1[[#This Row],[Ticker]],[1]!Table2[[Symbol]:[Industry]],2,FALSE),"-")</f>
        <v>-</v>
      </c>
      <c r="D3713" t="s">
        <v>138</v>
      </c>
      <c r="E3713">
        <v>35.300699999999999</v>
      </c>
      <c r="F3713">
        <v>30.5</v>
      </c>
      <c r="G3713">
        <v>-38.336587688729601</v>
      </c>
      <c r="I3713">
        <v>-17.048315570247699</v>
      </c>
      <c r="M3713">
        <v>0</v>
      </c>
      <c r="N3713">
        <v>1</v>
      </c>
      <c r="O3713">
        <v>9.01639344262294</v>
      </c>
      <c r="P3713">
        <v>0</v>
      </c>
    </row>
    <row r="3714" spans="1:17" hidden="1" x14ac:dyDescent="0.3">
      <c r="A3714" t="s">
        <v>7658</v>
      </c>
      <c r="B3714" t="s">
        <v>7659</v>
      </c>
      <c r="C3714" t="str">
        <f>IFERROR(VLOOKUP(Table1[[#This Row],[Ticker]],[1]!Table2[[Symbol]:[Industry]],2,FALSE),"-")</f>
        <v>-</v>
      </c>
      <c r="D3714" t="s">
        <v>365</v>
      </c>
      <c r="E3714">
        <v>35.208095</v>
      </c>
      <c r="F3714">
        <v>80.599999999999994</v>
      </c>
      <c r="G3714">
        <v>-54.809141622583802</v>
      </c>
      <c r="H3714">
        <v>-54.409593944538301</v>
      </c>
      <c r="I3714">
        <v>-37.703495881365903</v>
      </c>
      <c r="J3714">
        <v>-19.544851899050901</v>
      </c>
      <c r="O3714">
        <v>39.516129032258</v>
      </c>
      <c r="P3714">
        <v>2.4793388429751899</v>
      </c>
    </row>
    <row r="3715" spans="1:17" hidden="1" x14ac:dyDescent="0.3">
      <c r="A3715" t="s">
        <v>7660</v>
      </c>
      <c r="B3715" t="s">
        <v>7661</v>
      </c>
      <c r="C3715" t="str">
        <f>IFERROR(VLOOKUP(Table1[[#This Row],[Ticker]],[1]!Table2[[Symbol]:[Industry]],2,FALSE),"-")</f>
        <v>-</v>
      </c>
      <c r="E3715">
        <v>35.208073499999998</v>
      </c>
      <c r="F3715">
        <v>5.51</v>
      </c>
      <c r="G3715">
        <v>-45.2966802277695</v>
      </c>
      <c r="H3715">
        <v>-13.146252023301599</v>
      </c>
      <c r="I3715">
        <v>-53.585265255782303</v>
      </c>
      <c r="J3715">
        <v>-1.6154237559796301</v>
      </c>
      <c r="K3715">
        <v>5.9771974613044101</v>
      </c>
      <c r="L3715">
        <v>5.5178736295261501</v>
      </c>
      <c r="M3715">
        <v>42.911347855986598</v>
      </c>
      <c r="N3715">
        <v>1.2849799999842699</v>
      </c>
      <c r="O3715">
        <v>76.769509981851101</v>
      </c>
      <c r="P3715">
        <v>4.9523809523809499</v>
      </c>
    </row>
    <row r="3716" spans="1:17" hidden="1" x14ac:dyDescent="0.3">
      <c r="A3716" t="s">
        <v>7662</v>
      </c>
      <c r="B3716" t="s">
        <v>7663</v>
      </c>
      <c r="C3716" t="str">
        <f>IFERROR(VLOOKUP(Table1[[#This Row],[Ticker]],[1]!Table2[[Symbol]:[Industry]],2,FALSE),"-")</f>
        <v>-</v>
      </c>
      <c r="D3716" t="s">
        <v>1481</v>
      </c>
      <c r="E3716">
        <v>35.2044</v>
      </c>
      <c r="F3716">
        <v>83.82</v>
      </c>
      <c r="G3716">
        <v>-11.491855260686799</v>
      </c>
      <c r="H3716">
        <v>-19.763486140535701</v>
      </c>
      <c r="I3716">
        <v>-3.98990644142979</v>
      </c>
      <c r="J3716">
        <v>-1.8402670081124299</v>
      </c>
      <c r="K3716">
        <v>92.270679595367397</v>
      </c>
      <c r="L3716">
        <v>84.8024538458736</v>
      </c>
      <c r="M3716">
        <v>38.245138652254802</v>
      </c>
      <c r="N3716">
        <v>0.726678133825996</v>
      </c>
      <c r="O3716">
        <v>45.549988069673098</v>
      </c>
      <c r="P3716">
        <v>46.0278745644599</v>
      </c>
      <c r="Q3716">
        <v>0.128401461365384</v>
      </c>
    </row>
    <row r="3717" spans="1:17" hidden="1" x14ac:dyDescent="0.3">
      <c r="A3717" t="s">
        <v>7664</v>
      </c>
      <c r="B3717" t="s">
        <v>7665</v>
      </c>
      <c r="C3717" t="str">
        <f>IFERROR(VLOOKUP(Table1[[#This Row],[Ticker]],[1]!Table2[[Symbol]:[Industry]],2,FALSE),"-")</f>
        <v>-</v>
      </c>
      <c r="D3717" t="s">
        <v>1210</v>
      </c>
      <c r="E3717">
        <v>35.171364036</v>
      </c>
      <c r="F3717">
        <v>96.34</v>
      </c>
      <c r="G3717">
        <v>54.034987149378402</v>
      </c>
      <c r="H3717">
        <v>36.700959588615802</v>
      </c>
      <c r="I3717">
        <v>-3.4581056740592402</v>
      </c>
      <c r="J3717">
        <v>5.6353715780606404</v>
      </c>
      <c r="K3717">
        <v>77.748975370775597</v>
      </c>
      <c r="L3717">
        <v>75.106747329077393</v>
      </c>
      <c r="M3717">
        <v>82.312370270740999</v>
      </c>
      <c r="N3717">
        <v>1.5629175203804599</v>
      </c>
      <c r="O3717">
        <v>23.396304753996201</v>
      </c>
      <c r="P3717">
        <v>84.100898146378697</v>
      </c>
      <c r="Q3717">
        <v>0.134142710341632</v>
      </c>
    </row>
    <row r="3718" spans="1:17" hidden="1" x14ac:dyDescent="0.3">
      <c r="A3718" t="s">
        <v>7666</v>
      </c>
      <c r="B3718" t="s">
        <v>7667</v>
      </c>
      <c r="C3718" t="str">
        <f>IFERROR(VLOOKUP(Table1[[#This Row],[Ticker]],[1]!Table2[[Symbol]:[Industry]],2,FALSE),"-")</f>
        <v>-</v>
      </c>
      <c r="D3718" t="s">
        <v>1518</v>
      </c>
      <c r="E3718">
        <v>35.164086933999997</v>
      </c>
      <c r="F3718">
        <v>0.83</v>
      </c>
      <c r="G3718">
        <v>-33.554283090023503</v>
      </c>
      <c r="H3718">
        <v>-6.7640106691502</v>
      </c>
      <c r="I3718">
        <v>-38.853122398639499</v>
      </c>
      <c r="J3718">
        <v>-2.2347361927845002</v>
      </c>
      <c r="K3718">
        <v>0.87216669089190202</v>
      </c>
      <c r="L3718">
        <v>0.91881261853060303</v>
      </c>
      <c r="M3718">
        <v>27.1935757453344</v>
      </c>
      <c r="N3718">
        <v>0.87150053216942802</v>
      </c>
      <c r="O3718">
        <v>62.650602409638502</v>
      </c>
      <c r="P3718">
        <v>3.74999999999998</v>
      </c>
      <c r="Q3718">
        <v>2.1876272687518E-2</v>
      </c>
    </row>
    <row r="3719" spans="1:17" hidden="1" x14ac:dyDescent="0.3">
      <c r="A3719" t="s">
        <v>7668</v>
      </c>
      <c r="B3719" t="s">
        <v>7669</v>
      </c>
      <c r="C3719" t="str">
        <f>IFERROR(VLOOKUP(Table1[[#This Row],[Ticker]],[1]!Table2[[Symbol]:[Industry]],2,FALSE),"-")</f>
        <v>-</v>
      </c>
      <c r="D3719" t="s">
        <v>627</v>
      </c>
      <c r="E3719">
        <v>35.162399999999998</v>
      </c>
      <c r="F3719">
        <v>69</v>
      </c>
      <c r="G3719">
        <v>276.77371164450898</v>
      </c>
      <c r="H3719">
        <v>34.6953518980688</v>
      </c>
      <c r="I3719">
        <v>313.22874030320401</v>
      </c>
      <c r="J3719">
        <v>9.2728820910968199</v>
      </c>
      <c r="K3719">
        <v>51.429974204342003</v>
      </c>
      <c r="L3719">
        <v>32.121113236479097</v>
      </c>
      <c r="M3719">
        <v>79.401332249230705</v>
      </c>
      <c r="N3719">
        <v>1.23079018547337</v>
      </c>
      <c r="O3719">
        <v>2.0289855072463898</v>
      </c>
      <c r="P3719">
        <v>370.66848567530599</v>
      </c>
    </row>
    <row r="3720" spans="1:17" hidden="1" x14ac:dyDescent="0.3">
      <c r="A3720" t="s">
        <v>7670</v>
      </c>
      <c r="B3720" t="s">
        <v>7671</v>
      </c>
      <c r="C3720" t="str">
        <f>IFERROR(VLOOKUP(Table1[[#This Row],[Ticker]],[1]!Table2[[Symbol]:[Industry]],2,FALSE),"-")</f>
        <v>-</v>
      </c>
      <c r="D3720" t="s">
        <v>535</v>
      </c>
      <c r="E3720">
        <v>35.114640000000001</v>
      </c>
      <c r="F3720">
        <v>113.2</v>
      </c>
      <c r="G3720">
        <v>192.34935530889501</v>
      </c>
      <c r="H3720">
        <v>33.9562144757165</v>
      </c>
      <c r="I3720">
        <v>75.737851096943004</v>
      </c>
      <c r="J3720">
        <v>24.000535080095698</v>
      </c>
      <c r="K3720">
        <v>82.338051709213204</v>
      </c>
      <c r="L3720">
        <v>63.826922268828604</v>
      </c>
      <c r="M3720">
        <v>94.427353576293697</v>
      </c>
      <c r="N3720">
        <v>1.9115289556578601</v>
      </c>
      <c r="O3720">
        <v>0</v>
      </c>
      <c r="P3720">
        <v>272.73625288113197</v>
      </c>
    </row>
    <row r="3721" spans="1:17" hidden="1" x14ac:dyDescent="0.3">
      <c r="A3721" t="s">
        <v>7672</v>
      </c>
      <c r="B3721" t="s">
        <v>7673</v>
      </c>
      <c r="C3721" t="str">
        <f>IFERROR(VLOOKUP(Table1[[#This Row],[Ticker]],[1]!Table2[[Symbol]:[Industry]],2,FALSE),"-")</f>
        <v>-</v>
      </c>
      <c r="D3721" t="s">
        <v>138</v>
      </c>
      <c r="E3721">
        <v>35.107892769999999</v>
      </c>
      <c r="F3721">
        <v>112.1</v>
      </c>
      <c r="G3721">
        <v>149.83421384694401</v>
      </c>
      <c r="H3721">
        <v>35.454633845796103</v>
      </c>
      <c r="I3721">
        <v>43.735289678520097</v>
      </c>
      <c r="J3721">
        <v>-10.380540484009501</v>
      </c>
      <c r="K3721">
        <v>92.3082202031202</v>
      </c>
      <c r="L3721">
        <v>64.891910265888399</v>
      </c>
      <c r="M3721">
        <v>38.777937821240599</v>
      </c>
      <c r="N3721">
        <v>1.0011243608788001</v>
      </c>
      <c r="O3721">
        <v>19.518287243532502</v>
      </c>
      <c r="P3721">
        <v>268.75</v>
      </c>
    </row>
    <row r="3722" spans="1:17" hidden="1" x14ac:dyDescent="0.3">
      <c r="A3722" t="s">
        <v>7674</v>
      </c>
      <c r="B3722" t="s">
        <v>7675</v>
      </c>
      <c r="C3722" t="str">
        <f>IFERROR(VLOOKUP(Table1[[#This Row],[Ticker]],[1]!Table2[[Symbol]:[Industry]],2,FALSE),"-")</f>
        <v>-</v>
      </c>
      <c r="D3722" t="s">
        <v>2686</v>
      </c>
      <c r="E3722">
        <v>35.083476091999998</v>
      </c>
      <c r="F3722">
        <v>47.33</v>
      </c>
      <c r="G3722">
        <v>90.381224540959593</v>
      </c>
      <c r="H3722">
        <v>-11.1803254082092</v>
      </c>
      <c r="I3722">
        <v>-3.9551984662844299</v>
      </c>
      <c r="J3722">
        <v>5.9868780343016699</v>
      </c>
      <c r="K3722">
        <v>44.446564245571203</v>
      </c>
      <c r="L3722">
        <v>42.5898391508129</v>
      </c>
      <c r="M3722">
        <v>69.427537199020506</v>
      </c>
      <c r="N3722">
        <v>1.10561551124931</v>
      </c>
      <c r="O3722">
        <v>42.171983942531099</v>
      </c>
      <c r="P3722">
        <v>128.09638554216801</v>
      </c>
      <c r="Q3722">
        <v>0.10905619610853</v>
      </c>
    </row>
    <row r="3723" spans="1:17" hidden="1" x14ac:dyDescent="0.3">
      <c r="A3723" t="s">
        <v>7676</v>
      </c>
      <c r="B3723" t="s">
        <v>7677</v>
      </c>
      <c r="C3723" t="str">
        <f>IFERROR(VLOOKUP(Table1[[#This Row],[Ticker]],[1]!Table2[[Symbol]:[Industry]],2,FALSE),"-")</f>
        <v>-</v>
      </c>
      <c r="D3723" t="s">
        <v>535</v>
      </c>
      <c r="E3723">
        <v>34.976759999999999</v>
      </c>
      <c r="F3723">
        <v>43.68</v>
      </c>
      <c r="G3723">
        <v>-14.3266423165551</v>
      </c>
      <c r="H3723">
        <v>2.7303713533216998</v>
      </c>
      <c r="I3723">
        <v>-2.71291543246079</v>
      </c>
      <c r="J3723">
        <v>-1.07194549511008</v>
      </c>
      <c r="K3723">
        <v>42.017036640908202</v>
      </c>
      <c r="L3723">
        <v>40.260616480871697</v>
      </c>
      <c r="M3723">
        <v>100</v>
      </c>
      <c r="N3723">
        <v>5.4544571275471299</v>
      </c>
      <c r="O3723">
        <v>0</v>
      </c>
      <c r="P3723">
        <v>15.7392686804451</v>
      </c>
    </row>
    <row r="3724" spans="1:17" hidden="1" x14ac:dyDescent="0.3">
      <c r="A3724" t="s">
        <v>7678</v>
      </c>
      <c r="B3724" t="s">
        <v>7679</v>
      </c>
      <c r="C3724" t="str">
        <f>IFERROR(VLOOKUP(Table1[[#This Row],[Ticker]],[1]!Table2[[Symbol]:[Industry]],2,FALSE),"-")</f>
        <v>-</v>
      </c>
      <c r="D3724" t="s">
        <v>357</v>
      </c>
      <c r="E3724">
        <v>34.924944839999903</v>
      </c>
      <c r="F3724">
        <v>86.7</v>
      </c>
      <c r="G3724">
        <v>-42.490153421242702</v>
      </c>
      <c r="H3724">
        <v>-5.64548085692679</v>
      </c>
      <c r="I3724">
        <v>-16.626931922449</v>
      </c>
      <c r="J3724">
        <v>2.0376531906444399</v>
      </c>
      <c r="K3724">
        <v>87.978791809782706</v>
      </c>
      <c r="L3724">
        <v>90.517152657169405</v>
      </c>
      <c r="M3724">
        <v>50.5379966505349</v>
      </c>
      <c r="N3724">
        <v>1.19355976800393</v>
      </c>
      <c r="O3724">
        <v>32.641291810841899</v>
      </c>
      <c r="P3724">
        <v>11.1538461538461</v>
      </c>
      <c r="Q3724">
        <v>-1.7602497704171001E-2</v>
      </c>
    </row>
    <row r="3725" spans="1:17" hidden="1" x14ac:dyDescent="0.3">
      <c r="A3725" t="s">
        <v>7680</v>
      </c>
      <c r="B3725" t="s">
        <v>7681</v>
      </c>
      <c r="C3725" t="str">
        <f>IFERROR(VLOOKUP(Table1[[#This Row],[Ticker]],[1]!Table2[[Symbol]:[Industry]],2,FALSE),"-")</f>
        <v>-</v>
      </c>
      <c r="D3725" t="s">
        <v>138</v>
      </c>
      <c r="E3725">
        <v>34.874000000000002</v>
      </c>
      <c r="F3725">
        <v>94</v>
      </c>
      <c r="G3725">
        <v>-51.992821296003598</v>
      </c>
      <c r="H3725">
        <v>-5.2894306268762996</v>
      </c>
      <c r="I3725">
        <v>-40.063793755200699</v>
      </c>
      <c r="J3725">
        <v>-5.5109698853539797</v>
      </c>
      <c r="K3725">
        <v>98.367790674284805</v>
      </c>
      <c r="L3725">
        <v>77.792527661911905</v>
      </c>
      <c r="M3725">
        <v>40.1010620932989</v>
      </c>
      <c r="N3725">
        <v>0.88928973644263398</v>
      </c>
      <c r="O3725">
        <v>42.393617021276597</v>
      </c>
      <c r="P3725">
        <v>21.3686249193027</v>
      </c>
      <c r="Q3725">
        <v>9.7754654327621995E-2</v>
      </c>
    </row>
    <row r="3726" spans="1:17" hidden="1" x14ac:dyDescent="0.3">
      <c r="A3726" t="s">
        <v>7682</v>
      </c>
      <c r="B3726" t="s">
        <v>7683</v>
      </c>
      <c r="C3726" t="str">
        <f>IFERROR(VLOOKUP(Table1[[#This Row],[Ticker]],[1]!Table2[[Symbol]:[Industry]],2,FALSE),"-")</f>
        <v>-</v>
      </c>
      <c r="E3726">
        <v>34.734000000000002</v>
      </c>
      <c r="F3726">
        <v>49.62</v>
      </c>
      <c r="G3726">
        <v>221.59957447429599</v>
      </c>
      <c r="H3726">
        <v>-8.5316710358883103</v>
      </c>
      <c r="I3726">
        <v>-50.529465054473803</v>
      </c>
      <c r="J3726">
        <v>-4.44831093701674</v>
      </c>
      <c r="K3726">
        <v>53.774162962799302</v>
      </c>
      <c r="L3726">
        <v>51.219653346361802</v>
      </c>
      <c r="M3726">
        <v>42.368581171418398</v>
      </c>
      <c r="N3726">
        <v>0.55901868129177501</v>
      </c>
      <c r="O3726">
        <v>80.330511890366793</v>
      </c>
      <c r="P3726">
        <v>251.66548547129599</v>
      </c>
    </row>
    <row r="3727" spans="1:17" hidden="1" x14ac:dyDescent="0.3">
      <c r="A3727" t="s">
        <v>7684</v>
      </c>
      <c r="B3727" t="s">
        <v>7685</v>
      </c>
      <c r="C3727" t="str">
        <f>IFERROR(VLOOKUP(Table1[[#This Row],[Ticker]],[1]!Table2[[Symbol]:[Industry]],2,FALSE),"-")</f>
        <v>-</v>
      </c>
      <c r="D3727" t="s">
        <v>1518</v>
      </c>
      <c r="E3727">
        <v>34.690199999999997</v>
      </c>
      <c r="F3727">
        <v>34.01</v>
      </c>
      <c r="G3727">
        <v>-33.8565757777641</v>
      </c>
      <c r="H3727">
        <v>-10.7455644755553</v>
      </c>
      <c r="I3727">
        <v>-22.266931922449</v>
      </c>
      <c r="J3727">
        <v>-2.1413096569598</v>
      </c>
      <c r="K3727">
        <v>33.677890313651197</v>
      </c>
      <c r="L3727">
        <v>35.696137743384099</v>
      </c>
      <c r="M3727">
        <v>54.405873137599698</v>
      </c>
      <c r="N3727">
        <v>0.82396680707452497</v>
      </c>
      <c r="O3727">
        <v>63.187297853572403</v>
      </c>
      <c r="P3727">
        <v>14.898648648648599</v>
      </c>
      <c r="Q3727">
        <v>6.8682034554167007E-2</v>
      </c>
    </row>
    <row r="3728" spans="1:17" hidden="1" x14ac:dyDescent="0.3">
      <c r="A3728" t="s">
        <v>7686</v>
      </c>
      <c r="B3728" t="s">
        <v>7687</v>
      </c>
      <c r="C3728" t="str">
        <f>IFERROR(VLOOKUP(Table1[[#This Row],[Ticker]],[1]!Table2[[Symbol]:[Industry]],2,FALSE),"-")</f>
        <v>-</v>
      </c>
      <c r="D3728" t="s">
        <v>950</v>
      </c>
      <c r="E3728">
        <v>34.543871699999997</v>
      </c>
      <c r="F3728">
        <v>36.869999999999997</v>
      </c>
      <c r="G3728">
        <v>467.50297068857498</v>
      </c>
      <c r="H3728">
        <v>45.840607573794102</v>
      </c>
      <c r="I3728">
        <v>180.59069015822999</v>
      </c>
      <c r="J3728">
        <v>4.95962158493501</v>
      </c>
      <c r="K3728">
        <v>26.9710452839537</v>
      </c>
      <c r="L3728">
        <v>17.5484622927545</v>
      </c>
      <c r="M3728">
        <v>73.444227810244996</v>
      </c>
      <c r="N3728">
        <v>1.98540623269518</v>
      </c>
      <c r="O3728">
        <v>4.0954705722809903</v>
      </c>
      <c r="P3728">
        <v>561.93895870736003</v>
      </c>
      <c r="Q3728">
        <v>0.22461744993441199</v>
      </c>
    </row>
    <row r="3729" spans="1:17" hidden="1" x14ac:dyDescent="0.3">
      <c r="A3729" t="s">
        <v>7688</v>
      </c>
      <c r="B3729" t="s">
        <v>7689</v>
      </c>
      <c r="C3729" t="str">
        <f>IFERROR(VLOOKUP(Table1[[#This Row],[Ticker]],[1]!Table2[[Symbol]:[Industry]],2,FALSE),"-")</f>
        <v>-</v>
      </c>
      <c r="D3729" t="s">
        <v>474</v>
      </c>
      <c r="E3729">
        <v>34.540253370000002</v>
      </c>
      <c r="F3729">
        <v>124.95</v>
      </c>
      <c r="G3729">
        <v>-42.072953250521401</v>
      </c>
      <c r="H3729">
        <v>4.9297055189480101</v>
      </c>
      <c r="I3729">
        <v>-26.787851462678901</v>
      </c>
      <c r="J3729">
        <v>9.7714279988658195</v>
      </c>
      <c r="K3729">
        <v>118.856707556229</v>
      </c>
      <c r="L3729">
        <v>126.828730121307</v>
      </c>
      <c r="M3729">
        <v>60.206601682005797</v>
      </c>
      <c r="N3729">
        <v>3.44372138402034</v>
      </c>
      <c r="O3729">
        <v>60.064025610244002</v>
      </c>
      <c r="P3729">
        <v>21.016949152542299</v>
      </c>
      <c r="Q3729">
        <v>7.4647346221779001E-2</v>
      </c>
    </row>
    <row r="3730" spans="1:17" hidden="1" x14ac:dyDescent="0.3">
      <c r="A3730" t="s">
        <v>7690</v>
      </c>
      <c r="B3730" t="s">
        <v>7691</v>
      </c>
      <c r="C3730" t="str">
        <f>IFERROR(VLOOKUP(Table1[[#This Row],[Ticker]],[1]!Table2[[Symbol]:[Industry]],2,FALSE),"-")</f>
        <v>-</v>
      </c>
      <c r="D3730" t="s">
        <v>627</v>
      </c>
      <c r="E3730">
        <v>34.538663012000001</v>
      </c>
      <c r="F3730">
        <v>1.18</v>
      </c>
      <c r="G3730">
        <v>-5.8553846812108299</v>
      </c>
      <c r="H3730">
        <v>4.6610644226286402</v>
      </c>
      <c r="I3730">
        <v>-18.560265255782301</v>
      </c>
      <c r="J3730">
        <v>-1.98937668777063</v>
      </c>
      <c r="K3730">
        <v>1.10111215162249</v>
      </c>
      <c r="L3730">
        <v>1.11555849733159</v>
      </c>
      <c r="M3730">
        <v>76.973094596075498</v>
      </c>
      <c r="N3730">
        <v>1.4017567412201899</v>
      </c>
      <c r="O3730">
        <v>77.966101694915196</v>
      </c>
      <c r="P3730">
        <v>38.823529411764703</v>
      </c>
      <c r="Q3730">
        <v>3.8305060012508003E-2</v>
      </c>
    </row>
    <row r="3731" spans="1:17" hidden="1" x14ac:dyDescent="0.3">
      <c r="A3731" t="s">
        <v>7692</v>
      </c>
      <c r="B3731" t="s">
        <v>7693</v>
      </c>
      <c r="C3731" t="str">
        <f>IFERROR(VLOOKUP(Table1[[#This Row],[Ticker]],[1]!Table2[[Symbol]:[Industry]],2,FALSE),"-")</f>
        <v>-</v>
      </c>
      <c r="D3731" t="s">
        <v>627</v>
      </c>
      <c r="E3731">
        <v>34.459420520000002</v>
      </c>
      <c r="F3731">
        <v>32.9</v>
      </c>
      <c r="G3731">
        <v>-27.253410997000302</v>
      </c>
      <c r="H3731">
        <v>-10.8822013412227</v>
      </c>
      <c r="I3731">
        <v>-33.202689498206603</v>
      </c>
      <c r="J3731">
        <v>-11.8827563059208</v>
      </c>
      <c r="K3731">
        <v>37.297567571044503</v>
      </c>
      <c r="L3731">
        <v>37.279919935417396</v>
      </c>
      <c r="M3731">
        <v>16.199048482070499</v>
      </c>
      <c r="N3731">
        <v>2.77317840716533</v>
      </c>
      <c r="O3731">
        <v>68.085106382978694</v>
      </c>
      <c r="P3731">
        <v>4.44444444444445</v>
      </c>
    </row>
    <row r="3732" spans="1:17" hidden="1" x14ac:dyDescent="0.3">
      <c r="A3732" t="s">
        <v>7694</v>
      </c>
      <c r="B3732" t="s">
        <v>7695</v>
      </c>
      <c r="C3732" t="str">
        <f>IFERROR(VLOOKUP(Table1[[#This Row],[Ticker]],[1]!Table2[[Symbol]:[Industry]],2,FALSE),"-")</f>
        <v>-</v>
      </c>
      <c r="D3732" t="s">
        <v>1401</v>
      </c>
      <c r="E3732">
        <v>34.412131199999997</v>
      </c>
      <c r="F3732">
        <v>2.2200000000000002</v>
      </c>
      <c r="G3732">
        <v>103.618299529315</v>
      </c>
      <c r="H3732">
        <v>47.730371353321601</v>
      </c>
      <c r="I3732">
        <v>13.896877601360501</v>
      </c>
      <c r="J3732">
        <v>19.546611205920801</v>
      </c>
      <c r="K3732">
        <v>1.6850253397194599</v>
      </c>
      <c r="L3732">
        <v>1.4553050451576599</v>
      </c>
      <c r="M3732">
        <v>75.654302521075806</v>
      </c>
      <c r="N3732">
        <v>1.09112813737907</v>
      </c>
      <c r="O3732">
        <v>5.4054054054053902</v>
      </c>
      <c r="P3732">
        <v>241.53846153846101</v>
      </c>
      <c r="Q3732">
        <v>9.6392986350835E-2</v>
      </c>
    </row>
    <row r="3733" spans="1:17" hidden="1" x14ac:dyDescent="0.3">
      <c r="A3733" t="s">
        <v>7696</v>
      </c>
      <c r="B3733" t="s">
        <v>7697</v>
      </c>
      <c r="C3733" t="str">
        <f>IFERROR(VLOOKUP(Table1[[#This Row],[Ticker]],[1]!Table2[[Symbol]:[Industry]],2,FALSE),"-")</f>
        <v>-</v>
      </c>
      <c r="D3733" t="s">
        <v>405</v>
      </c>
      <c r="E3733">
        <v>34.397587387999998</v>
      </c>
      <c r="F3733">
        <v>13.54</v>
      </c>
      <c r="G3733">
        <v>-43.215365775704598</v>
      </c>
      <c r="H3733">
        <v>2.3760406446602902</v>
      </c>
      <c r="I3733">
        <v>-33.031103508438797</v>
      </c>
      <c r="J3733">
        <v>-4.4174000405646296</v>
      </c>
      <c r="K3733">
        <v>13.655090488631201</v>
      </c>
      <c r="L3733">
        <v>14.398628732890501</v>
      </c>
      <c r="M3733">
        <v>52.857749973864998</v>
      </c>
      <c r="N3733">
        <v>0.77955243412724096</v>
      </c>
      <c r="O3733">
        <v>79.468242245199406</v>
      </c>
      <c r="P3733">
        <v>13.2107023411371</v>
      </c>
      <c r="Q3733">
        <v>1.450190329046E-2</v>
      </c>
    </row>
    <row r="3734" spans="1:17" hidden="1" x14ac:dyDescent="0.3">
      <c r="A3734" t="s">
        <v>7698</v>
      </c>
      <c r="B3734" t="s">
        <v>7699</v>
      </c>
      <c r="C3734" t="str">
        <f>IFERROR(VLOOKUP(Table1[[#This Row],[Ticker]],[1]!Table2[[Symbol]:[Industry]],2,FALSE),"-")</f>
        <v>-</v>
      </c>
      <c r="D3734" t="s">
        <v>474</v>
      </c>
      <c r="E3734">
        <v>34.277914287000002</v>
      </c>
      <c r="F3734">
        <v>5.09</v>
      </c>
      <c r="G3734">
        <v>-67.226404824160795</v>
      </c>
      <c r="H3734">
        <v>-15.1029619800116</v>
      </c>
      <c r="I3734">
        <v>-50.120759082942797</v>
      </c>
      <c r="J3734">
        <v>8.8596090963428395E-2</v>
      </c>
      <c r="K3734">
        <v>5.8095227421087099</v>
      </c>
      <c r="L3734">
        <v>8.3549751788596396</v>
      </c>
      <c r="M3734">
        <v>31.331071778368599</v>
      </c>
      <c r="N3734">
        <v>0.24262529299626601</v>
      </c>
      <c r="O3734">
        <v>116.110019646365</v>
      </c>
      <c r="P3734">
        <v>1.8</v>
      </c>
      <c r="Q3734">
        <v>-0.22598769046805001</v>
      </c>
    </row>
    <row r="3735" spans="1:17" hidden="1" x14ac:dyDescent="0.3">
      <c r="A3735" t="s">
        <v>7700</v>
      </c>
      <c r="B3735" t="s">
        <v>7701</v>
      </c>
      <c r="C3735" t="str">
        <f>IFERROR(VLOOKUP(Table1[[#This Row],[Ticker]],[1]!Table2[[Symbol]:[Industry]],2,FALSE),"-")</f>
        <v>-</v>
      </c>
      <c r="D3735" t="s">
        <v>21</v>
      </c>
      <c r="E3735">
        <v>34.257599999999996</v>
      </c>
      <c r="F3735">
        <v>117</v>
      </c>
      <c r="G3735">
        <v>-47.087187592744897</v>
      </c>
      <c r="H3735">
        <v>-9.2547751741772899</v>
      </c>
      <c r="I3735">
        <v>-28.544680840197898</v>
      </c>
      <c r="J3735">
        <v>-7.5691206363530199</v>
      </c>
      <c r="K3735">
        <v>140.67877165486601</v>
      </c>
      <c r="L3735">
        <v>149.66808590058</v>
      </c>
      <c r="M3735">
        <v>30.065245884139699</v>
      </c>
      <c r="N3735">
        <v>0.90330306356651002</v>
      </c>
      <c r="O3735">
        <v>75.213675213675202</v>
      </c>
      <c r="P3735">
        <v>13.702623906705499</v>
      </c>
    </row>
    <row r="3736" spans="1:17" hidden="1" x14ac:dyDescent="0.3">
      <c r="A3736" t="s">
        <v>7702</v>
      </c>
      <c r="B3736" t="s">
        <v>7703</v>
      </c>
      <c r="C3736" t="str">
        <f>IFERROR(VLOOKUP(Table1[[#This Row],[Ticker]],[1]!Table2[[Symbol]:[Industry]],2,FALSE),"-")</f>
        <v>-</v>
      </c>
      <c r="D3736" t="s">
        <v>54</v>
      </c>
      <c r="E3736">
        <v>34.040607699999903</v>
      </c>
      <c r="F3736">
        <v>5.5</v>
      </c>
      <c r="G3736">
        <v>-5.5931859894901201</v>
      </c>
      <c r="H3736">
        <v>-1.87035303188851</v>
      </c>
      <c r="I3736">
        <v>-12.2495918825592</v>
      </c>
      <c r="J3736">
        <v>1.0670674632677399</v>
      </c>
      <c r="K3736">
        <v>3.84060084798248</v>
      </c>
      <c r="L3736">
        <v>2.670549716824</v>
      </c>
      <c r="M3736">
        <v>38.443217552922597</v>
      </c>
      <c r="N3736">
        <v>1</v>
      </c>
      <c r="Q3736">
        <v>2.0202940921462999E-2</v>
      </c>
    </row>
    <row r="3737" spans="1:17" hidden="1" x14ac:dyDescent="0.3">
      <c r="A3737" t="s">
        <v>7704</v>
      </c>
      <c r="B3737" t="s">
        <v>7705</v>
      </c>
      <c r="C3737" t="str">
        <f>IFERROR(VLOOKUP(Table1[[#This Row],[Ticker]],[1]!Table2[[Symbol]:[Industry]],2,FALSE),"-")</f>
        <v>-</v>
      </c>
      <c r="D3737" t="s">
        <v>950</v>
      </c>
      <c r="E3737">
        <v>33.936973600000002</v>
      </c>
      <c r="F3737">
        <v>1.66</v>
      </c>
      <c r="G3737">
        <v>-5.2538809218123497</v>
      </c>
      <c r="H3737">
        <v>4.7367407800732897</v>
      </c>
      <c r="I3737">
        <v>-3.0264904213452701</v>
      </c>
      <c r="J3737">
        <v>-7.73861216177675</v>
      </c>
      <c r="K3737">
        <v>1.62617144552814</v>
      </c>
      <c r="L3737">
        <v>1.59901087232896</v>
      </c>
      <c r="M3737">
        <v>43.962030904872002</v>
      </c>
      <c r="N3737">
        <v>1.0789653804275201</v>
      </c>
      <c r="O3737">
        <v>19.277108433734899</v>
      </c>
      <c r="P3737">
        <v>50.9090909090908</v>
      </c>
      <c r="Q3737">
        <v>-7.2618011141394004E-2</v>
      </c>
    </row>
    <row r="3738" spans="1:17" hidden="1" x14ac:dyDescent="0.3">
      <c r="A3738" t="s">
        <v>7706</v>
      </c>
      <c r="B3738" t="s">
        <v>7707</v>
      </c>
      <c r="C3738" t="str">
        <f>IFERROR(VLOOKUP(Table1[[#This Row],[Ticker]],[1]!Table2[[Symbol]:[Industry]],2,FALSE),"-")</f>
        <v>-</v>
      </c>
      <c r="D3738" t="s">
        <v>51</v>
      </c>
      <c r="E3738">
        <v>33.936500000000002</v>
      </c>
      <c r="F3738">
        <v>4.54</v>
      </c>
      <c r="G3738">
        <v>423.59262558836502</v>
      </c>
      <c r="H3738">
        <v>97.269541860234099</v>
      </c>
      <c r="I3738">
        <v>303.55349621210701</v>
      </c>
      <c r="J3738">
        <v>19.5408678753634</v>
      </c>
      <c r="K3738">
        <v>2.57421702477555</v>
      </c>
      <c r="L3738">
        <v>1.75604857990285</v>
      </c>
      <c r="M3738">
        <v>99.084241529032795</v>
      </c>
      <c r="N3738">
        <v>1.2732251522414499</v>
      </c>
      <c r="O3738">
        <v>0</v>
      </c>
      <c r="P3738">
        <v>467.5</v>
      </c>
      <c r="Q3738">
        <v>8.9406092643248003E-2</v>
      </c>
    </row>
    <row r="3739" spans="1:17" hidden="1" x14ac:dyDescent="0.3">
      <c r="A3739" t="s">
        <v>7708</v>
      </c>
      <c r="B3739" t="s">
        <v>7709</v>
      </c>
      <c r="C3739" t="str">
        <f>IFERROR(VLOOKUP(Table1[[#This Row],[Ticker]],[1]!Table2[[Symbol]:[Industry]],2,FALSE),"-")</f>
        <v>-</v>
      </c>
      <c r="D3739" t="s">
        <v>127</v>
      </c>
      <c r="E3739">
        <v>33.863700000000001</v>
      </c>
      <c r="F3739">
        <v>61.75</v>
      </c>
      <c r="G3739">
        <v>-41.216990133690899</v>
      </c>
      <c r="H3739">
        <v>4.1041870294629703</v>
      </c>
      <c r="I3739">
        <v>-19.752718085971001</v>
      </c>
      <c r="J3739">
        <v>3.7667641823092701</v>
      </c>
      <c r="K3739">
        <v>59.781033090558303</v>
      </c>
      <c r="L3739">
        <v>61.729363101496403</v>
      </c>
      <c r="M3739">
        <v>62.017153416331404</v>
      </c>
      <c r="N3739">
        <v>0.88148148148148098</v>
      </c>
      <c r="O3739">
        <v>94.251012145749002</v>
      </c>
      <c r="P3739">
        <v>30</v>
      </c>
    </row>
    <row r="3740" spans="1:17" hidden="1" x14ac:dyDescent="0.3">
      <c r="A3740" t="s">
        <v>7710</v>
      </c>
      <c r="B3740" t="s">
        <v>7711</v>
      </c>
      <c r="C3740" t="str">
        <f>IFERROR(VLOOKUP(Table1[[#This Row],[Ticker]],[1]!Table2[[Symbol]:[Industry]],2,FALSE),"-")</f>
        <v>-</v>
      </c>
      <c r="D3740" t="s">
        <v>1731</v>
      </c>
      <c r="E3740">
        <v>33.827949500000003</v>
      </c>
      <c r="F3740">
        <v>34.130000000000003</v>
      </c>
      <c r="G3740">
        <v>-18.090845380202399</v>
      </c>
      <c r="H3740">
        <v>9.7406475254475993</v>
      </c>
      <c r="I3740">
        <v>-4.3006027279249803</v>
      </c>
      <c r="J3740">
        <v>-6.6741105830667804</v>
      </c>
      <c r="K3740">
        <v>33.332048507850502</v>
      </c>
      <c r="L3740">
        <v>29.250796920629298</v>
      </c>
      <c r="M3740">
        <v>43.672046798799897</v>
      </c>
      <c r="N3740">
        <v>0.41373697204124299</v>
      </c>
      <c r="O3740">
        <v>17.1403457368883</v>
      </c>
      <c r="P3740">
        <v>68.128078817733893</v>
      </c>
      <c r="Q3740">
        <v>0.12321031629093999</v>
      </c>
    </row>
    <row r="3741" spans="1:17" hidden="1" x14ac:dyDescent="0.3">
      <c r="A3741" t="s">
        <v>7712</v>
      </c>
      <c r="B3741" t="s">
        <v>7713</v>
      </c>
      <c r="C3741" t="str">
        <f>IFERROR(VLOOKUP(Table1[[#This Row],[Ticker]],[1]!Table2[[Symbol]:[Industry]],2,FALSE),"-")</f>
        <v>-</v>
      </c>
      <c r="E3741">
        <v>33.692529149999999</v>
      </c>
      <c r="F3741">
        <v>53.62</v>
      </c>
      <c r="G3741">
        <v>282.39562746453799</v>
      </c>
      <c r="H3741">
        <v>4.8163252317284</v>
      </c>
      <c r="I3741">
        <v>-2.4491358246199599</v>
      </c>
      <c r="J3741">
        <v>21.333997471580499</v>
      </c>
      <c r="K3741">
        <v>42.943952788309304</v>
      </c>
      <c r="L3741">
        <v>36.4203976900504</v>
      </c>
      <c r="M3741">
        <v>87.276156898971607</v>
      </c>
      <c r="N3741">
        <v>2.53553016004465</v>
      </c>
      <c r="O3741">
        <v>5.5016784781797901</v>
      </c>
      <c r="P3741">
        <v>312.461538461538</v>
      </c>
      <c r="Q3741">
        <v>0.102418279353492</v>
      </c>
    </row>
    <row r="3742" spans="1:17" hidden="1" x14ac:dyDescent="0.3">
      <c r="A3742" t="s">
        <v>7714</v>
      </c>
      <c r="B3742" t="s">
        <v>7715</v>
      </c>
      <c r="C3742" t="str">
        <f>IFERROR(VLOOKUP(Table1[[#This Row],[Ticker]],[1]!Table2[[Symbol]:[Industry]],2,FALSE),"-")</f>
        <v>-</v>
      </c>
      <c r="D3742" t="s">
        <v>538</v>
      </c>
      <c r="E3742">
        <v>33.659999999999997</v>
      </c>
      <c r="F3742">
        <v>110</v>
      </c>
      <c r="G3742">
        <v>41.809089002999599</v>
      </c>
      <c r="H3742">
        <v>-4.0553429323925698</v>
      </c>
      <c r="I3742">
        <v>-25.658677954194999</v>
      </c>
      <c r="J3742">
        <v>-1.07194549511008</v>
      </c>
      <c r="K3742">
        <v>114.553859377951</v>
      </c>
      <c r="L3742">
        <v>111.794858639335</v>
      </c>
      <c r="M3742">
        <v>7.2324154976260002E-3</v>
      </c>
      <c r="N3742">
        <v>1.23232323232323</v>
      </c>
      <c r="O3742">
        <v>26.272727272727199</v>
      </c>
      <c r="P3742">
        <v>71.875</v>
      </c>
    </row>
    <row r="3743" spans="1:17" hidden="1" x14ac:dyDescent="0.3">
      <c r="A3743" t="s">
        <v>7716</v>
      </c>
      <c r="B3743" t="s">
        <v>7717</v>
      </c>
      <c r="C3743" t="str">
        <f>IFERROR(VLOOKUP(Table1[[#This Row],[Ticker]],[1]!Table2[[Symbol]:[Industry]],2,FALSE),"-")</f>
        <v>-</v>
      </c>
      <c r="D3743" t="s">
        <v>54</v>
      </c>
      <c r="E3743">
        <v>33.499766403999999</v>
      </c>
      <c r="F3743">
        <v>20.54</v>
      </c>
      <c r="G3743">
        <v>-9.5260048937139192</v>
      </c>
      <c r="H3743">
        <v>-18.8362552973385</v>
      </c>
      <c r="I3743">
        <v>-2.5894968516985299</v>
      </c>
      <c r="J3743">
        <v>-5.6486045340116799</v>
      </c>
      <c r="K3743">
        <v>20.708746291674601</v>
      </c>
      <c r="L3743">
        <v>18.9185002200817</v>
      </c>
      <c r="M3743">
        <v>41.249217618402199</v>
      </c>
      <c r="N3743">
        <v>0.62079094398662404</v>
      </c>
      <c r="O3743">
        <v>21.6650438169425</v>
      </c>
      <c r="P3743">
        <v>68.360655737704903</v>
      </c>
      <c r="Q3743">
        <v>5.4842402843566999E-2</v>
      </c>
    </row>
    <row r="3744" spans="1:17" hidden="1" x14ac:dyDescent="0.3">
      <c r="A3744" t="s">
        <v>7718</v>
      </c>
      <c r="B3744" t="s">
        <v>7719</v>
      </c>
      <c r="C3744" t="str">
        <f>IFERROR(VLOOKUP(Table1[[#This Row],[Ticker]],[1]!Table2[[Symbol]:[Industry]],2,FALSE),"-")</f>
        <v>-</v>
      </c>
      <c r="D3744" t="s">
        <v>517</v>
      </c>
      <c r="E3744">
        <v>33.434199999999997</v>
      </c>
      <c r="F3744">
        <v>4.45</v>
      </c>
      <c r="K3744">
        <v>4.2784012200506201</v>
      </c>
      <c r="L3744">
        <v>4.6367428745490402</v>
      </c>
      <c r="M3744">
        <v>37.211772227299498</v>
      </c>
      <c r="N3744">
        <v>1</v>
      </c>
      <c r="Q3744">
        <v>4.2811073451381999E-2</v>
      </c>
    </row>
    <row r="3745" spans="1:17" hidden="1" x14ac:dyDescent="0.3">
      <c r="A3745" t="s">
        <v>7720</v>
      </c>
      <c r="B3745" t="s">
        <v>7721</v>
      </c>
      <c r="C3745" t="str">
        <f>IFERROR(VLOOKUP(Table1[[#This Row],[Ticker]],[1]!Table2[[Symbol]:[Industry]],2,FALSE),"-")</f>
        <v>-</v>
      </c>
      <c r="D3745" t="s">
        <v>127</v>
      </c>
      <c r="E3745">
        <v>33.41400952</v>
      </c>
      <c r="F3745">
        <v>3.8</v>
      </c>
      <c r="G3745">
        <v>8.1159071848178606</v>
      </c>
      <c r="H3745">
        <v>14.639992344575299</v>
      </c>
      <c r="I3745">
        <v>-34.6097497918648</v>
      </c>
      <c r="J3745">
        <v>-3.0279357151589799</v>
      </c>
      <c r="K3745">
        <v>3.6849911219874198</v>
      </c>
      <c r="L3745">
        <v>3.7746250838653301</v>
      </c>
      <c r="M3745">
        <v>46.199622641939598</v>
      </c>
      <c r="N3745">
        <v>1.4415671694488299</v>
      </c>
      <c r="O3745">
        <v>68.421052631578902</v>
      </c>
      <c r="P3745">
        <v>38.181818181818102</v>
      </c>
      <c r="Q3745">
        <v>0.117739498774458</v>
      </c>
    </row>
    <row r="3746" spans="1:17" hidden="1" x14ac:dyDescent="0.3">
      <c r="A3746" t="s">
        <v>7722</v>
      </c>
      <c r="B3746" t="s">
        <v>7723</v>
      </c>
      <c r="C3746" t="str">
        <f>IFERROR(VLOOKUP(Table1[[#This Row],[Ticker]],[1]!Table2[[Symbol]:[Industry]],2,FALSE),"-")</f>
        <v>-</v>
      </c>
      <c r="D3746" t="s">
        <v>1351</v>
      </c>
      <c r="E3746">
        <v>33.383835869999999</v>
      </c>
      <c r="F3746">
        <v>8.4700000000000006</v>
      </c>
      <c r="G3746">
        <v>71.838850907761497</v>
      </c>
      <c r="H3746">
        <v>-7.9300060051688499</v>
      </c>
      <c r="I3746">
        <v>-5.8806192380832298</v>
      </c>
      <c r="J3746">
        <v>-13.4430795157286</v>
      </c>
      <c r="K3746">
        <v>8.9180668428483507</v>
      </c>
      <c r="L3746">
        <v>8.4112995555638292</v>
      </c>
      <c r="M3746">
        <v>33.879267051775798</v>
      </c>
      <c r="N3746">
        <v>0.95470612534156796</v>
      </c>
      <c r="O3746">
        <v>35.773317591499399</v>
      </c>
      <c r="P3746">
        <v>111.75</v>
      </c>
      <c r="Q3746">
        <v>7.7543889607420993E-2</v>
      </c>
    </row>
    <row r="3747" spans="1:17" hidden="1" x14ac:dyDescent="0.3">
      <c r="A3747" t="s">
        <v>7724</v>
      </c>
      <c r="B3747" t="s">
        <v>7725</v>
      </c>
      <c r="C3747" t="str">
        <f>IFERROR(VLOOKUP(Table1[[#This Row],[Ticker]],[1]!Table2[[Symbol]:[Industry]],2,FALSE),"-")</f>
        <v>-</v>
      </c>
      <c r="D3747" t="s">
        <v>225</v>
      </c>
      <c r="E3747">
        <v>33.378143039999998</v>
      </c>
      <c r="F3747">
        <v>84.12</v>
      </c>
      <c r="G3747">
        <v>-29.923053854143099</v>
      </c>
      <c r="H3747">
        <v>-1.5686940672390199</v>
      </c>
      <c r="I3747">
        <v>-18.0059814765747</v>
      </c>
      <c r="J3747">
        <v>-3.2285856767218699</v>
      </c>
      <c r="K3747">
        <v>83.5457502261157</v>
      </c>
      <c r="L3747">
        <v>82.171841351316601</v>
      </c>
      <c r="M3747">
        <v>49.118906911203901</v>
      </c>
      <c r="N3747">
        <v>2.0228927325254098</v>
      </c>
      <c r="O3747">
        <v>28.566333808844501</v>
      </c>
      <c r="P3747">
        <v>15.8677685950413</v>
      </c>
      <c r="Q3747">
        <v>-5.9286843039623997E-2</v>
      </c>
    </row>
    <row r="3748" spans="1:17" hidden="1" x14ac:dyDescent="0.3">
      <c r="A3748" t="s">
        <v>7726</v>
      </c>
      <c r="B3748" t="s">
        <v>7727</v>
      </c>
      <c r="C3748" t="str">
        <f>IFERROR(VLOOKUP(Table1[[#This Row],[Ticker]],[1]!Table2[[Symbol]:[Industry]],2,FALSE),"-")</f>
        <v>-</v>
      </c>
      <c r="D3748" t="s">
        <v>1665</v>
      </c>
      <c r="E3748">
        <v>33.36</v>
      </c>
      <c r="F3748">
        <v>41.7</v>
      </c>
      <c r="G3748">
        <v>-30.543237965974001</v>
      </c>
      <c r="H3748">
        <v>1.5698128890983201</v>
      </c>
      <c r="I3748">
        <v>-21.693029536806598</v>
      </c>
      <c r="J3748">
        <v>-1.78708256304811</v>
      </c>
      <c r="K3748">
        <v>41.1360441602191</v>
      </c>
      <c r="L3748">
        <v>42.969478863128501</v>
      </c>
      <c r="M3748">
        <v>54.5209820886828</v>
      </c>
      <c r="N3748">
        <v>0.83589413973744797</v>
      </c>
      <c r="O3748">
        <v>40.767386091127001</v>
      </c>
      <c r="P3748">
        <v>15.8333333333333</v>
      </c>
      <c r="Q3748">
        <v>2.8430750592632999E-2</v>
      </c>
    </row>
    <row r="3749" spans="1:17" hidden="1" x14ac:dyDescent="0.3">
      <c r="A3749" t="s">
        <v>7728</v>
      </c>
      <c r="B3749" t="s">
        <v>7729</v>
      </c>
      <c r="C3749" t="str">
        <f>IFERROR(VLOOKUP(Table1[[#This Row],[Ticker]],[1]!Table2[[Symbol]:[Industry]],2,FALSE),"-")</f>
        <v>-</v>
      </c>
      <c r="D3749" t="s">
        <v>281</v>
      </c>
      <c r="E3749">
        <v>33.328733999999997</v>
      </c>
      <c r="F3749">
        <v>32.380000000000003</v>
      </c>
      <c r="G3749">
        <v>-46.762592242176503</v>
      </c>
      <c r="H3749">
        <v>1.3397816014686501</v>
      </c>
      <c r="I3749">
        <v>-16.0721742922874</v>
      </c>
      <c r="J3749">
        <v>4.2688146621638303</v>
      </c>
      <c r="K3749">
        <v>31.2624278765188</v>
      </c>
      <c r="L3749">
        <v>32.555739670353702</v>
      </c>
      <c r="M3749">
        <v>57.705949665179098</v>
      </c>
      <c r="N3749">
        <v>0.19301558433364699</v>
      </c>
      <c r="O3749">
        <v>35.731933292155603</v>
      </c>
      <c r="P3749">
        <v>29.52</v>
      </c>
      <c r="Q3749">
        <v>-4.9426272505305999E-2</v>
      </c>
    </row>
    <row r="3750" spans="1:17" hidden="1" x14ac:dyDescent="0.3">
      <c r="A3750" t="s">
        <v>7730</v>
      </c>
      <c r="B3750" t="s">
        <v>7731</v>
      </c>
      <c r="C3750" t="str">
        <f>IFERROR(VLOOKUP(Table1[[#This Row],[Ticker]],[1]!Table2[[Symbol]:[Industry]],2,FALSE),"-")</f>
        <v>-</v>
      </c>
      <c r="D3750" t="s">
        <v>2686</v>
      </c>
      <c r="E3750">
        <v>33.245780000000003</v>
      </c>
      <c r="F3750">
        <v>4.8499999999999996</v>
      </c>
      <c r="G3750">
        <v>-15.6791185441701</v>
      </c>
      <c r="H3750">
        <v>15.287623261718601</v>
      </c>
      <c r="I3750">
        <v>-18.418354924398301</v>
      </c>
      <c r="J3750">
        <v>-10.83757049511</v>
      </c>
      <c r="K3750">
        <v>4.4773059724868203</v>
      </c>
      <c r="L3750">
        <v>4.7207684177915796</v>
      </c>
      <c r="M3750">
        <v>52.612112551738598</v>
      </c>
      <c r="N3750">
        <v>3.0668142601591502</v>
      </c>
      <c r="O3750">
        <v>53.6082474226804</v>
      </c>
      <c r="P3750">
        <v>47.865853658536501</v>
      </c>
      <c r="Q3750">
        <v>1.3519388342388999E-2</v>
      </c>
    </row>
    <row r="3751" spans="1:17" hidden="1" x14ac:dyDescent="0.3">
      <c r="A3751" t="s">
        <v>7732</v>
      </c>
      <c r="B3751" t="s">
        <v>7733</v>
      </c>
      <c r="C3751" t="str">
        <f>IFERROR(VLOOKUP(Table1[[#This Row],[Ticker]],[1]!Table2[[Symbol]:[Industry]],2,FALSE),"-")</f>
        <v>-</v>
      </c>
      <c r="D3751" t="s">
        <v>2332</v>
      </c>
      <c r="E3751">
        <v>33.149467999999999</v>
      </c>
      <c r="F3751">
        <v>661.6</v>
      </c>
      <c r="G3751">
        <v>390.87897089276299</v>
      </c>
      <c r="H3751">
        <v>-30.797662421069401</v>
      </c>
      <c r="I3751">
        <v>-8.4008025928032897</v>
      </c>
      <c r="J3751">
        <v>2.0173163495357</v>
      </c>
      <c r="K3751">
        <v>863.35492949524803</v>
      </c>
      <c r="L3751">
        <v>666.91167142947302</v>
      </c>
      <c r="M3751">
        <v>22.217409516383199</v>
      </c>
      <c r="N3751">
        <v>4.3060692128194002</v>
      </c>
      <c r="O3751">
        <v>81.378476420797995</v>
      </c>
      <c r="P3751">
        <v>448.363033568172</v>
      </c>
      <c r="Q3751">
        <v>0.39569410117898102</v>
      </c>
    </row>
    <row r="3752" spans="1:17" hidden="1" x14ac:dyDescent="0.3">
      <c r="A3752" t="s">
        <v>7734</v>
      </c>
      <c r="B3752" t="s">
        <v>7735</v>
      </c>
      <c r="C3752" t="str">
        <f>IFERROR(VLOOKUP(Table1[[#This Row],[Ticker]],[1]!Table2[[Symbol]:[Industry]],2,FALSE),"-")</f>
        <v>-</v>
      </c>
      <c r="E3752">
        <v>33.109301539999997</v>
      </c>
      <c r="F3752">
        <v>446.9</v>
      </c>
      <c r="G3752">
        <v>729.35716592607605</v>
      </c>
      <c r="H3752">
        <v>7.1311204169921103</v>
      </c>
      <c r="I3752">
        <v>98.489935832459807</v>
      </c>
      <c r="J3752">
        <v>-3.1394466126782499</v>
      </c>
      <c r="K3752">
        <v>403.246690958876</v>
      </c>
      <c r="L3752">
        <v>264.708461672233</v>
      </c>
      <c r="M3752">
        <v>52.755397603112002</v>
      </c>
      <c r="N3752">
        <v>0.67905855484362099</v>
      </c>
      <c r="O3752">
        <v>15.204743790557099</v>
      </c>
      <c r="P3752">
        <v>759.423076923076</v>
      </c>
    </row>
    <row r="3753" spans="1:17" hidden="1" x14ac:dyDescent="0.3">
      <c r="A3753" t="s">
        <v>7736</v>
      </c>
      <c r="B3753" t="s">
        <v>7737</v>
      </c>
      <c r="C3753" t="str">
        <f>IFERROR(VLOOKUP(Table1[[#This Row],[Ticker]],[1]!Table2[[Symbol]:[Industry]],2,FALSE),"-")</f>
        <v>-</v>
      </c>
      <c r="D3753" t="s">
        <v>627</v>
      </c>
      <c r="E3753">
        <v>33.104399999999998</v>
      </c>
      <c r="F3753">
        <v>168</v>
      </c>
      <c r="G3753">
        <v>-14.997417846315299</v>
      </c>
      <c r="H3753">
        <v>-1.4431823656865499</v>
      </c>
      <c r="I3753">
        <v>-26.562733756682299</v>
      </c>
      <c r="J3753">
        <v>2.3178850133644699</v>
      </c>
      <c r="K3753">
        <v>163.30771981275799</v>
      </c>
      <c r="L3753">
        <v>162.789939710574</v>
      </c>
      <c r="M3753">
        <v>67.915499911100198</v>
      </c>
      <c r="N3753">
        <v>0.62408219963398204</v>
      </c>
      <c r="O3753">
        <v>30.0595238095238</v>
      </c>
      <c r="P3753">
        <v>30.7901907356948</v>
      </c>
      <c r="Q3753">
        <v>-7.0759725258590003E-3</v>
      </c>
    </row>
    <row r="3754" spans="1:17" hidden="1" x14ac:dyDescent="0.3">
      <c r="A3754" t="s">
        <v>7738</v>
      </c>
      <c r="B3754" t="s">
        <v>7739</v>
      </c>
      <c r="C3754" t="str">
        <f>IFERROR(VLOOKUP(Table1[[#This Row],[Ticker]],[1]!Table2[[Symbol]:[Industry]],2,FALSE),"-")</f>
        <v>-</v>
      </c>
      <c r="D3754" t="s">
        <v>410</v>
      </c>
      <c r="E3754">
        <v>33.087600000000002</v>
      </c>
      <c r="F3754">
        <v>26</v>
      </c>
      <c r="G3754">
        <v>-46.1949432550648</v>
      </c>
      <c r="H3754">
        <v>-4.1564210995084796</v>
      </c>
      <c r="I3754">
        <v>-38.461697920538803</v>
      </c>
      <c r="J3754">
        <v>-3.3275845928544401</v>
      </c>
      <c r="K3754">
        <v>27.941145751137199</v>
      </c>
      <c r="M3754">
        <v>46.305253452336103</v>
      </c>
      <c r="N3754">
        <v>0.98119658119658104</v>
      </c>
      <c r="O3754">
        <v>97.884615384615302</v>
      </c>
      <c r="P3754">
        <v>11.587982832618</v>
      </c>
    </row>
    <row r="3755" spans="1:17" hidden="1" x14ac:dyDescent="0.3">
      <c r="A3755" t="s">
        <v>7740</v>
      </c>
      <c r="B3755" t="s">
        <v>7741</v>
      </c>
      <c r="C3755" t="str">
        <f>IFERROR(VLOOKUP(Table1[[#This Row],[Ticker]],[1]!Table2[[Symbol]:[Industry]],2,FALSE),"-")</f>
        <v>-</v>
      </c>
      <c r="D3755" t="s">
        <v>4575</v>
      </c>
      <c r="E3755">
        <v>33.021428700000001</v>
      </c>
      <c r="F3755">
        <v>48.5</v>
      </c>
      <c r="G3755">
        <v>-47.7229568374077</v>
      </c>
      <c r="H3755">
        <v>-15.662485789535401</v>
      </c>
      <c r="I3755">
        <v>-34.7344588041694</v>
      </c>
      <c r="J3755">
        <v>-4.5161023734696197</v>
      </c>
      <c r="K3755">
        <v>51.125626002390497</v>
      </c>
      <c r="L3755">
        <v>59.606401969291603</v>
      </c>
      <c r="M3755">
        <v>28.219132910373201</v>
      </c>
      <c r="N3755">
        <v>0.76242038216560504</v>
      </c>
      <c r="O3755">
        <v>85.154639175257699</v>
      </c>
      <c r="P3755">
        <v>11.4942528735632</v>
      </c>
    </row>
    <row r="3756" spans="1:17" hidden="1" x14ac:dyDescent="0.3">
      <c r="A3756" t="s">
        <v>7742</v>
      </c>
      <c r="B3756" t="s">
        <v>7743</v>
      </c>
      <c r="C3756" t="str">
        <f>IFERROR(VLOOKUP(Table1[[#This Row],[Ticker]],[1]!Table2[[Symbol]:[Industry]],2,FALSE),"-")</f>
        <v>-</v>
      </c>
      <c r="D3756" t="s">
        <v>225</v>
      </c>
      <c r="E3756">
        <v>32.9007024</v>
      </c>
      <c r="F3756">
        <v>26.08</v>
      </c>
      <c r="G3756">
        <v>25.635581540313101</v>
      </c>
      <c r="H3756">
        <v>-9.1267715038211499</v>
      </c>
      <c r="I3756">
        <v>24.3028926389544</v>
      </c>
      <c r="J3756">
        <v>-8.9164684633079698</v>
      </c>
      <c r="K3756">
        <v>26.3903320893318</v>
      </c>
      <c r="L3756">
        <v>22.2038452801558</v>
      </c>
      <c r="M3756">
        <v>29.090046951101399</v>
      </c>
      <c r="N3756">
        <v>0.37328306959582103</v>
      </c>
      <c r="O3756">
        <v>20.820552147239201</v>
      </c>
      <c r="P3756">
        <v>84.964539007092199</v>
      </c>
      <c r="Q3756">
        <v>0.10959978384567</v>
      </c>
    </row>
    <row r="3757" spans="1:17" hidden="1" x14ac:dyDescent="0.3">
      <c r="A3757" t="s">
        <v>7744</v>
      </c>
      <c r="B3757" t="s">
        <v>7745</v>
      </c>
      <c r="C3757" t="str">
        <f>IFERROR(VLOOKUP(Table1[[#This Row],[Ticker]],[1]!Table2[[Symbol]:[Industry]],2,FALSE),"-")</f>
        <v>-</v>
      </c>
      <c r="D3757" t="s">
        <v>46</v>
      </c>
      <c r="E3757">
        <v>32.860367908000001</v>
      </c>
      <c r="F3757">
        <v>24.34</v>
      </c>
      <c r="G3757">
        <v>168.218402728489</v>
      </c>
      <c r="H3757">
        <v>48.026667649617998</v>
      </c>
      <c r="I3757">
        <v>69.225363486732604</v>
      </c>
      <c r="J3757">
        <v>11.712934994050499</v>
      </c>
      <c r="K3757">
        <v>14.4019550287352</v>
      </c>
      <c r="L3757">
        <v>12.4067520557099</v>
      </c>
      <c r="M3757">
        <v>93.177645686324396</v>
      </c>
      <c r="N3757">
        <v>2.8218382553403298</v>
      </c>
      <c r="O3757">
        <v>0</v>
      </c>
      <c r="P3757">
        <v>218.169934640522</v>
      </c>
      <c r="Q3757">
        <v>6.3920899034429005E-2</v>
      </c>
    </row>
    <row r="3758" spans="1:17" hidden="1" x14ac:dyDescent="0.3">
      <c r="A3758" t="s">
        <v>7746</v>
      </c>
      <c r="B3758" t="s">
        <v>7747</v>
      </c>
      <c r="C3758" t="str">
        <f>IFERROR(VLOOKUP(Table1[[#This Row],[Ticker]],[1]!Table2[[Symbol]:[Industry]],2,FALSE),"-")</f>
        <v>-</v>
      </c>
      <c r="D3758" t="s">
        <v>535</v>
      </c>
      <c r="E3758">
        <v>32.814223239</v>
      </c>
      <c r="F3758">
        <v>30.97</v>
      </c>
      <c r="G3758">
        <v>220.27345551883599</v>
      </c>
      <c r="H3758">
        <v>12.9319068619589</v>
      </c>
      <c r="I3758">
        <v>-27.4314058246859</v>
      </c>
      <c r="J3758">
        <v>7.2674046853953396</v>
      </c>
      <c r="K3758">
        <v>29.026856149326701</v>
      </c>
      <c r="L3758">
        <v>26.1599556938151</v>
      </c>
      <c r="M3758">
        <v>76.8228910313928</v>
      </c>
      <c r="N3758">
        <v>1.3650077143573101</v>
      </c>
      <c r="O3758">
        <v>38.8440426218921</v>
      </c>
      <c r="P3758">
        <v>291.529709228824</v>
      </c>
      <c r="Q3758">
        <v>0.21533377253584299</v>
      </c>
    </row>
    <row r="3759" spans="1:17" hidden="1" x14ac:dyDescent="0.3">
      <c r="A3759" t="s">
        <v>7748</v>
      </c>
      <c r="B3759" t="s">
        <v>7749</v>
      </c>
      <c r="C3759" t="str">
        <f>IFERROR(VLOOKUP(Table1[[#This Row],[Ticker]],[1]!Table2[[Symbol]:[Industry]],2,FALSE),"-")</f>
        <v>-</v>
      </c>
      <c r="D3759" t="s">
        <v>138</v>
      </c>
      <c r="E3759">
        <v>32.804200000000002</v>
      </c>
      <c r="F3759">
        <v>264.55</v>
      </c>
      <c r="G3759">
        <v>545.15103642515305</v>
      </c>
      <c r="H3759">
        <v>61.3061289290792</v>
      </c>
      <c r="I3759">
        <v>107.40624869673699</v>
      </c>
      <c r="J3759">
        <v>-10.653185026098299</v>
      </c>
      <c r="K3759">
        <v>200.425444623413</v>
      </c>
      <c r="L3759">
        <v>131.89754508755499</v>
      </c>
      <c r="M3759">
        <v>51.968493521563403</v>
      </c>
      <c r="N3759">
        <v>2.6747594207971699</v>
      </c>
      <c r="O3759">
        <v>17.406917406917401</v>
      </c>
      <c r="P3759">
        <v>575.21694742215402</v>
      </c>
    </row>
    <row r="3760" spans="1:17" hidden="1" x14ac:dyDescent="0.3">
      <c r="A3760" t="s">
        <v>7750</v>
      </c>
      <c r="B3760" t="s">
        <v>7751</v>
      </c>
      <c r="C3760" t="str">
        <f>IFERROR(VLOOKUP(Table1[[#This Row],[Ticker]],[1]!Table2[[Symbol]:[Industry]],2,FALSE),"-")</f>
        <v>-</v>
      </c>
      <c r="D3760" t="s">
        <v>1210</v>
      </c>
      <c r="E3760">
        <v>32.795087199999998</v>
      </c>
      <c r="F3760">
        <v>19.28</v>
      </c>
      <c r="G3760">
        <v>-49.227336573520198</v>
      </c>
      <c r="H3760">
        <v>8.4525935755439292</v>
      </c>
      <c r="I3760">
        <v>-41.287402802250703</v>
      </c>
      <c r="J3760">
        <v>-8.1581925813571594</v>
      </c>
      <c r="K3760">
        <v>19.4555850758464</v>
      </c>
      <c r="L3760">
        <v>23.874953750037999</v>
      </c>
      <c r="M3760">
        <v>46.371521793914603</v>
      </c>
      <c r="N3760">
        <v>0.139283964363937</v>
      </c>
      <c r="O3760">
        <v>119.139004149377</v>
      </c>
      <c r="P3760">
        <v>29.744279946164198</v>
      </c>
      <c r="Q3760">
        <v>3.8998005123230001E-3</v>
      </c>
    </row>
    <row r="3761" spans="1:17" hidden="1" x14ac:dyDescent="0.3">
      <c r="A3761" t="s">
        <v>7752</v>
      </c>
      <c r="B3761" t="s">
        <v>7753</v>
      </c>
      <c r="C3761" t="str">
        <f>IFERROR(VLOOKUP(Table1[[#This Row],[Ticker]],[1]!Table2[[Symbol]:[Industry]],2,FALSE),"-")</f>
        <v>-</v>
      </c>
      <c r="D3761" t="s">
        <v>1518</v>
      </c>
      <c r="E3761">
        <v>32.791536516000001</v>
      </c>
      <c r="F3761">
        <v>4.54</v>
      </c>
      <c r="G3761">
        <v>-30.285691216780499</v>
      </c>
      <c r="H3761">
        <v>24.192766896497201</v>
      </c>
      <c r="I3761">
        <v>1.9764436049771299</v>
      </c>
      <c r="J3761">
        <v>15.6375660730133</v>
      </c>
      <c r="K3761">
        <v>3.55841739534138</v>
      </c>
      <c r="L3761">
        <v>3.70498360785861</v>
      </c>
      <c r="M3761">
        <v>91.4103878615783</v>
      </c>
      <c r="N3761">
        <v>2.2958891409272999</v>
      </c>
      <c r="O3761">
        <v>29.9559471365638</v>
      </c>
      <c r="P3761">
        <v>62.142857142857103</v>
      </c>
      <c r="Q3761">
        <v>-4.2279782369271997E-2</v>
      </c>
    </row>
    <row r="3762" spans="1:17" hidden="1" x14ac:dyDescent="0.3">
      <c r="A3762" t="s">
        <v>7754</v>
      </c>
      <c r="B3762" t="s">
        <v>7755</v>
      </c>
      <c r="C3762" t="str">
        <f>IFERROR(VLOOKUP(Table1[[#This Row],[Ticker]],[1]!Table2[[Symbol]:[Industry]],2,FALSE),"-")</f>
        <v>-</v>
      </c>
      <c r="D3762" t="s">
        <v>46</v>
      </c>
      <c r="E3762">
        <v>32.594320719999999</v>
      </c>
      <c r="F3762">
        <v>941.2</v>
      </c>
      <c r="G3762">
        <v>56.310326626761999</v>
      </c>
      <c r="H3762">
        <v>-4.7359498902016002</v>
      </c>
      <c r="I3762">
        <v>8.4770613683064209</v>
      </c>
      <c r="J3762">
        <v>-1.99826128458376</v>
      </c>
      <c r="K3762">
        <v>917.799677568986</v>
      </c>
      <c r="L3762">
        <v>804.07147706664</v>
      </c>
      <c r="M3762">
        <v>45.175437336299098</v>
      </c>
      <c r="N3762">
        <v>0.18738223307643301</v>
      </c>
      <c r="O3762">
        <v>29.903314917126998</v>
      </c>
      <c r="P3762">
        <v>98.147368421052605</v>
      </c>
      <c r="Q3762">
        <v>0.10195312755369999</v>
      </c>
    </row>
    <row r="3763" spans="1:17" hidden="1" x14ac:dyDescent="0.3">
      <c r="A3763" t="s">
        <v>7756</v>
      </c>
      <c r="B3763" t="s">
        <v>7757</v>
      </c>
      <c r="C3763" t="str">
        <f>IFERROR(VLOOKUP(Table1[[#This Row],[Ticker]],[1]!Table2[[Symbol]:[Industry]],2,FALSE),"-")</f>
        <v>-</v>
      </c>
      <c r="D3763" t="s">
        <v>77</v>
      </c>
      <c r="E3763">
        <v>32.515214999999998</v>
      </c>
      <c r="F3763">
        <v>181.7</v>
      </c>
      <c r="G3763">
        <v>51.634089002999602</v>
      </c>
      <c r="H3763">
        <v>-31.014726685893901</v>
      </c>
      <c r="I3763">
        <v>17.712154737025902</v>
      </c>
      <c r="J3763">
        <v>-15.3239511581586</v>
      </c>
      <c r="K3763">
        <v>248.40252949559201</v>
      </c>
      <c r="L3763">
        <v>166.02597389632899</v>
      </c>
      <c r="M3763">
        <v>4.0141593645001201</v>
      </c>
      <c r="N3763">
        <v>1.58996389891696</v>
      </c>
      <c r="O3763">
        <v>109.13593835993299</v>
      </c>
      <c r="P3763">
        <v>103.35758254056999</v>
      </c>
    </row>
    <row r="3764" spans="1:17" hidden="1" x14ac:dyDescent="0.3">
      <c r="A3764" t="s">
        <v>7758</v>
      </c>
      <c r="B3764" t="s">
        <v>7759</v>
      </c>
      <c r="C3764" t="str">
        <f>IFERROR(VLOOKUP(Table1[[#This Row],[Ticker]],[1]!Table2[[Symbol]:[Industry]],2,FALSE),"-")</f>
        <v>-</v>
      </c>
      <c r="D3764" t="s">
        <v>5104</v>
      </c>
      <c r="E3764">
        <v>32.416625000000003</v>
      </c>
      <c r="F3764">
        <v>60.31</v>
      </c>
      <c r="G3764">
        <v>-5.7922658290629503</v>
      </c>
      <c r="H3764">
        <v>-2.6831935763722501</v>
      </c>
      <c r="I3764">
        <v>-31.537286991977801</v>
      </c>
      <c r="J3764">
        <v>-3.5346804270608199</v>
      </c>
      <c r="K3764">
        <v>61.0468162891435</v>
      </c>
      <c r="L3764">
        <v>62.601895606841197</v>
      </c>
      <c r="M3764">
        <v>52.486967054529302</v>
      </c>
      <c r="N3764">
        <v>0.715791946272895</v>
      </c>
      <c r="O3764">
        <v>57.3039296965677</v>
      </c>
      <c r="P3764">
        <v>24.2736451679373</v>
      </c>
      <c r="Q3764">
        <v>7.6663826971995003E-2</v>
      </c>
    </row>
    <row r="3765" spans="1:17" hidden="1" x14ac:dyDescent="0.3">
      <c r="A3765" t="s">
        <v>7760</v>
      </c>
      <c r="B3765" t="s">
        <v>7761</v>
      </c>
      <c r="C3765" t="str">
        <f>IFERROR(VLOOKUP(Table1[[#This Row],[Ticker]],[1]!Table2[[Symbol]:[Industry]],2,FALSE),"-")</f>
        <v>-</v>
      </c>
      <c r="D3765" t="s">
        <v>405</v>
      </c>
      <c r="E3765">
        <v>32.378399999999999</v>
      </c>
      <c r="F3765">
        <v>59.96</v>
      </c>
      <c r="G3765">
        <v>147.398225976623</v>
      </c>
      <c r="H3765">
        <v>-0.91709044186535704</v>
      </c>
      <c r="I3765">
        <v>59.437664588955997</v>
      </c>
      <c r="J3765">
        <v>0.15612468032851901</v>
      </c>
      <c r="K3765">
        <v>58.151093277941698</v>
      </c>
      <c r="L3765">
        <v>48.3558117483648</v>
      </c>
      <c r="M3765">
        <v>55.382365538444503</v>
      </c>
      <c r="N3765">
        <v>1.2536246231758299</v>
      </c>
      <c r="O3765">
        <v>41.794529686457601</v>
      </c>
      <c r="P3765">
        <v>177.464136973623</v>
      </c>
      <c r="Q3765">
        <v>0.21348149331338701</v>
      </c>
    </row>
    <row r="3766" spans="1:17" hidden="1" x14ac:dyDescent="0.3">
      <c r="A3766" t="s">
        <v>7762</v>
      </c>
      <c r="B3766" t="s">
        <v>7763</v>
      </c>
      <c r="C3766" t="str">
        <f>IFERROR(VLOOKUP(Table1[[#This Row],[Ticker]],[1]!Table2[[Symbol]:[Industry]],2,FALSE),"-")</f>
        <v>-</v>
      </c>
      <c r="D3766" t="s">
        <v>627</v>
      </c>
      <c r="E3766">
        <v>32.373899999999999</v>
      </c>
      <c r="F3766">
        <v>52</v>
      </c>
      <c r="G3766">
        <v>9.5314044392412907</v>
      </c>
      <c r="H3766">
        <v>13.2507333442719</v>
      </c>
      <c r="I3766">
        <v>9.3926759206882195</v>
      </c>
      <c r="J3766">
        <v>-10.2663257191897</v>
      </c>
      <c r="K3766">
        <v>48.9125754978811</v>
      </c>
      <c r="L3766">
        <v>45.107220587088101</v>
      </c>
      <c r="M3766">
        <v>46.750567417627998</v>
      </c>
      <c r="N3766">
        <v>0.41701235036641798</v>
      </c>
      <c r="O3766">
        <v>24.615384615384599</v>
      </c>
      <c r="P3766">
        <v>68.148746968472096</v>
      </c>
      <c r="Q3766">
        <v>8.5481782968577003E-2</v>
      </c>
    </row>
    <row r="3767" spans="1:17" hidden="1" x14ac:dyDescent="0.3">
      <c r="A3767" t="s">
        <v>7764</v>
      </c>
      <c r="B3767" t="s">
        <v>7765</v>
      </c>
      <c r="C3767" t="str">
        <f>IFERROR(VLOOKUP(Table1[[#This Row],[Ticker]],[1]!Table2[[Symbol]:[Industry]],2,FALSE),"-")</f>
        <v>-</v>
      </c>
      <c r="D3767" t="s">
        <v>357</v>
      </c>
      <c r="E3767">
        <v>32.338734619999997</v>
      </c>
      <c r="F3767">
        <v>25.66</v>
      </c>
      <c r="G3767">
        <v>-5.2979663407540798</v>
      </c>
      <c r="H3767">
        <v>-10.9392848499667</v>
      </c>
      <c r="I3767">
        <v>-2.4044703397978702</v>
      </c>
      <c r="J3767">
        <v>-0.57852444247849899</v>
      </c>
      <c r="K3767">
        <v>25.928274929859299</v>
      </c>
      <c r="L3767">
        <v>26.299665075678</v>
      </c>
      <c r="M3767">
        <v>60.526079105733402</v>
      </c>
      <c r="N3767">
        <v>2.94971774368994</v>
      </c>
      <c r="O3767">
        <v>65.432579890880703</v>
      </c>
      <c r="P3767">
        <v>32.884515794924901</v>
      </c>
      <c r="Q3767">
        <v>0.13977864969940099</v>
      </c>
    </row>
    <row r="3768" spans="1:17" hidden="1" x14ac:dyDescent="0.3">
      <c r="A3768" t="s">
        <v>7766</v>
      </c>
      <c r="B3768" t="s">
        <v>7767</v>
      </c>
      <c r="C3768" t="str">
        <f>IFERROR(VLOOKUP(Table1[[#This Row],[Ticker]],[1]!Table2[[Symbol]:[Industry]],2,FALSE),"-")</f>
        <v>-</v>
      </c>
      <c r="D3768" t="s">
        <v>1731</v>
      </c>
      <c r="E3768">
        <v>32.324634564</v>
      </c>
      <c r="F3768">
        <v>38.76</v>
      </c>
      <c r="G3768">
        <v>-66.753268069852297</v>
      </c>
      <c r="H3768">
        <v>-12.831689536608</v>
      </c>
      <c r="I3768">
        <v>-36.990057494120201</v>
      </c>
      <c r="J3768">
        <v>1.8660598957254799</v>
      </c>
      <c r="K3768">
        <v>39.185827667079103</v>
      </c>
      <c r="L3768">
        <v>43.506841926415397</v>
      </c>
      <c r="M3768">
        <v>50.038400820163602</v>
      </c>
      <c r="N3768">
        <v>0.44356453397576501</v>
      </c>
      <c r="O3768">
        <v>82.662538699690401</v>
      </c>
      <c r="P3768">
        <v>24.630225080385799</v>
      </c>
      <c r="Q3768">
        <v>-1.7401719085854001E-2</v>
      </c>
    </row>
    <row r="3769" spans="1:17" hidden="1" x14ac:dyDescent="0.3">
      <c r="A3769" t="s">
        <v>7768</v>
      </c>
      <c r="B3769" t="s">
        <v>7769</v>
      </c>
      <c r="C3769" t="str">
        <f>IFERROR(VLOOKUP(Table1[[#This Row],[Ticker]],[1]!Table2[[Symbol]:[Industry]],2,FALSE),"-")</f>
        <v>-</v>
      </c>
      <c r="D3769" t="s">
        <v>121</v>
      </c>
      <c r="E3769">
        <v>32.24</v>
      </c>
      <c r="F3769">
        <v>322.39999999999998</v>
      </c>
      <c r="G3769">
        <v>-20.406047051422</v>
      </c>
      <c r="H3769">
        <v>-2.5325830163612002</v>
      </c>
      <c r="I3769">
        <v>-8.5222995933269008</v>
      </c>
      <c r="J3769">
        <v>-1.07194549511008</v>
      </c>
      <c r="K3769">
        <v>321.90880919947801</v>
      </c>
      <c r="L3769">
        <v>312.471376490995</v>
      </c>
      <c r="M3769">
        <v>52.309979785624598</v>
      </c>
      <c r="N3769">
        <v>4.3415094339622602</v>
      </c>
      <c r="O3769">
        <v>0.52729528535981895</v>
      </c>
      <c r="P3769">
        <v>9.6598639455782198</v>
      </c>
    </row>
    <row r="3770" spans="1:17" hidden="1" x14ac:dyDescent="0.3">
      <c r="A3770" t="s">
        <v>7770</v>
      </c>
      <c r="B3770" t="s">
        <v>7771</v>
      </c>
      <c r="C3770" t="str">
        <f>IFERROR(VLOOKUP(Table1[[#This Row],[Ticker]],[1]!Table2[[Symbol]:[Industry]],2,FALSE),"-")</f>
        <v>-</v>
      </c>
      <c r="D3770" t="s">
        <v>21</v>
      </c>
      <c r="E3770">
        <v>32.197151798</v>
      </c>
      <c r="F3770">
        <v>20.83</v>
      </c>
      <c r="G3770">
        <v>17.1425695683706</v>
      </c>
      <c r="H3770">
        <v>25.933964167692899</v>
      </c>
      <c r="I3770">
        <v>-6.0536258492390901E-2</v>
      </c>
      <c r="J3770">
        <v>-10.696259551674</v>
      </c>
      <c r="K3770">
        <v>18.669230701001901</v>
      </c>
      <c r="L3770">
        <v>17.262160995145901</v>
      </c>
      <c r="M3770">
        <v>52.220932157099597</v>
      </c>
      <c r="N3770">
        <v>2.8978433815187099</v>
      </c>
      <c r="O3770">
        <v>14.546327412385899</v>
      </c>
      <c r="P3770">
        <v>73.5833333333333</v>
      </c>
      <c r="Q3770">
        <v>3.5124005379723003E-2</v>
      </c>
    </row>
    <row r="3771" spans="1:17" hidden="1" x14ac:dyDescent="0.3">
      <c r="A3771" t="s">
        <v>7772</v>
      </c>
      <c r="B3771" t="s">
        <v>7773</v>
      </c>
      <c r="C3771" t="str">
        <f>IFERROR(VLOOKUP(Table1[[#This Row],[Ticker]],[1]!Table2[[Symbol]:[Industry]],2,FALSE),"-")</f>
        <v>-</v>
      </c>
      <c r="D3771" t="s">
        <v>72</v>
      </c>
      <c r="E3771">
        <v>32.065679447999997</v>
      </c>
      <c r="F3771">
        <v>51.12</v>
      </c>
      <c r="G3771">
        <v>-32.172383612856301</v>
      </c>
      <c r="H3771">
        <v>3.8051377084619</v>
      </c>
      <c r="I3771">
        <v>-26.404220555477501</v>
      </c>
      <c r="J3771">
        <v>-12.5804200713812</v>
      </c>
      <c r="K3771">
        <v>50.259760348023903</v>
      </c>
      <c r="L3771">
        <v>52.819168450021998</v>
      </c>
      <c r="M3771">
        <v>45.262481760472703</v>
      </c>
      <c r="N3771">
        <v>1.3431989123033801</v>
      </c>
      <c r="O3771">
        <v>153.81455399060999</v>
      </c>
      <c r="P3771">
        <v>34.5263157894736</v>
      </c>
      <c r="Q3771">
        <v>7.8938098486617994E-2</v>
      </c>
    </row>
    <row r="3772" spans="1:17" hidden="1" x14ac:dyDescent="0.3">
      <c r="A3772" t="s">
        <v>7774</v>
      </c>
      <c r="B3772" t="s">
        <v>7775</v>
      </c>
      <c r="C3772" t="str">
        <f>IFERROR(VLOOKUP(Table1[[#This Row],[Ticker]],[1]!Table2[[Symbol]:[Industry]],2,FALSE),"-")</f>
        <v>-</v>
      </c>
      <c r="D3772" t="s">
        <v>89</v>
      </c>
      <c r="E3772">
        <v>32.019624</v>
      </c>
      <c r="F3772">
        <v>10.86</v>
      </c>
      <c r="G3772">
        <v>62.146478383530599</v>
      </c>
      <c r="H3772">
        <v>85.271354959879005</v>
      </c>
      <c r="I3772">
        <v>34.794836785033901</v>
      </c>
      <c r="J3772">
        <v>16.2613878382232</v>
      </c>
      <c r="K3772">
        <v>7.3054575929410204</v>
      </c>
      <c r="L3772">
        <v>6.3849167333774401</v>
      </c>
      <c r="M3772">
        <v>70.263101216818399</v>
      </c>
      <c r="N3772">
        <v>3.4704261961154899</v>
      </c>
      <c r="O3772">
        <v>10.9576427255985</v>
      </c>
      <c r="P3772">
        <v>131.063829787234</v>
      </c>
      <c r="Q3772">
        <v>8.3253158271752004E-2</v>
      </c>
    </row>
    <row r="3773" spans="1:17" hidden="1" x14ac:dyDescent="0.3">
      <c r="A3773" t="s">
        <v>7776</v>
      </c>
      <c r="B3773" t="s">
        <v>7777</v>
      </c>
      <c r="C3773" t="str">
        <f>IFERROR(VLOOKUP(Table1[[#This Row],[Ticker]],[1]!Table2[[Symbol]:[Industry]],2,FALSE),"-")</f>
        <v>-</v>
      </c>
      <c r="D3773" t="s">
        <v>627</v>
      </c>
      <c r="E3773">
        <v>31.9827189999999</v>
      </c>
      <c r="F3773">
        <v>7.6</v>
      </c>
      <c r="G3773">
        <v>-5.5931859894901201</v>
      </c>
      <c r="H3773">
        <v>-1.87035303188851</v>
      </c>
      <c r="I3773">
        <v>-12.2495918825592</v>
      </c>
      <c r="J3773">
        <v>1.0670674632677399</v>
      </c>
      <c r="K3773">
        <v>10.0372087729983</v>
      </c>
      <c r="L3773">
        <v>10.066633630706701</v>
      </c>
      <c r="M3773">
        <v>25.7607462659657</v>
      </c>
      <c r="N3773">
        <v>1</v>
      </c>
      <c r="Q3773">
        <v>-9.4079221239847993E-2</v>
      </c>
    </row>
    <row r="3774" spans="1:17" hidden="1" x14ac:dyDescent="0.3">
      <c r="A3774" t="s">
        <v>7778</v>
      </c>
      <c r="B3774" t="s">
        <v>7779</v>
      </c>
      <c r="C3774" t="str">
        <f>IFERROR(VLOOKUP(Table1[[#This Row],[Ticker]],[1]!Table2[[Symbol]:[Industry]],2,FALSE),"-")</f>
        <v>-</v>
      </c>
      <c r="D3774" t="s">
        <v>741</v>
      </c>
      <c r="E3774">
        <v>31.948726656000002</v>
      </c>
      <c r="F3774">
        <v>334.41</v>
      </c>
      <c r="G3774">
        <v>11.083000027818199</v>
      </c>
      <c r="H3774">
        <v>-0.20846656716758499</v>
      </c>
      <c r="I3774">
        <v>2.9892510577990001</v>
      </c>
      <c r="J3774">
        <v>0.11964966574010601</v>
      </c>
      <c r="K3774">
        <v>319.47943501715002</v>
      </c>
      <c r="L3774">
        <v>291.49755146916999</v>
      </c>
      <c r="M3774">
        <v>50.554369654686603</v>
      </c>
      <c r="N3774">
        <v>0.25438979532745798</v>
      </c>
      <c r="O3774">
        <v>2.8198917496486202</v>
      </c>
      <c r="P3774">
        <v>46.446244799649598</v>
      </c>
    </row>
    <row r="3775" spans="1:17" hidden="1" x14ac:dyDescent="0.3">
      <c r="A3775" t="s">
        <v>7780</v>
      </c>
      <c r="B3775" t="s">
        <v>7781</v>
      </c>
      <c r="C3775" t="str">
        <f>IFERROR(VLOOKUP(Table1[[#This Row],[Ticker]],[1]!Table2[[Symbol]:[Industry]],2,FALSE),"-")</f>
        <v>-</v>
      </c>
      <c r="E3775">
        <v>31.824144</v>
      </c>
      <c r="F3775">
        <v>40.700000000000003</v>
      </c>
      <c r="G3775">
        <v>37.423800937156003</v>
      </c>
      <c r="H3775">
        <v>69.263848675135904</v>
      </c>
      <c r="I3775">
        <v>54.529446678374001</v>
      </c>
      <c r="J3775">
        <v>18.392555106574601</v>
      </c>
      <c r="M3775">
        <v>82.515770135926999</v>
      </c>
      <c r="O3775">
        <v>6.7567567567567499</v>
      </c>
      <c r="P3775">
        <v>89.743589743589695</v>
      </c>
    </row>
    <row r="3776" spans="1:17" hidden="1" x14ac:dyDescent="0.3">
      <c r="A3776" t="s">
        <v>7782</v>
      </c>
      <c r="B3776" t="s">
        <v>7783</v>
      </c>
      <c r="C3776" t="str">
        <f>IFERROR(VLOOKUP(Table1[[#This Row],[Ticker]],[1]!Table2[[Symbol]:[Industry]],2,FALSE),"-")</f>
        <v>-</v>
      </c>
      <c r="D3776" t="s">
        <v>741</v>
      </c>
      <c r="E3776">
        <v>31.730069843999999</v>
      </c>
      <c r="F3776">
        <v>244.85</v>
      </c>
      <c r="G3776">
        <v>14.005874822358299</v>
      </c>
      <c r="H3776">
        <v>3.0223806301507099</v>
      </c>
      <c r="I3776">
        <v>10.117044485848201</v>
      </c>
      <c r="J3776">
        <v>3.4750315606594602</v>
      </c>
      <c r="K3776">
        <v>231.72470521656601</v>
      </c>
      <c r="L3776">
        <v>208.468523374862</v>
      </c>
      <c r="M3776">
        <v>48.807085432446698</v>
      </c>
      <c r="N3776">
        <v>1.50307504368944</v>
      </c>
      <c r="O3776">
        <v>1.98080457422911</v>
      </c>
      <c r="P3776">
        <v>46.0134772496869</v>
      </c>
      <c r="Q3776">
        <v>5.0860317588420001E-3</v>
      </c>
    </row>
    <row r="3777" spans="1:17" hidden="1" x14ac:dyDescent="0.3">
      <c r="A3777" t="s">
        <v>7784</v>
      </c>
      <c r="B3777" t="s">
        <v>7785</v>
      </c>
      <c r="C3777" t="str">
        <f>IFERROR(VLOOKUP(Table1[[#This Row],[Ticker]],[1]!Table2[[Symbol]:[Industry]],2,FALSE),"-")</f>
        <v>-</v>
      </c>
      <c r="D3777" t="s">
        <v>1147</v>
      </c>
      <c r="E3777">
        <v>31.712627926</v>
      </c>
      <c r="F3777">
        <v>4.0599999999999996</v>
      </c>
      <c r="G3777">
        <v>53.644496242818597</v>
      </c>
      <c r="H3777">
        <v>-6.4654328424824801</v>
      </c>
      <c r="I3777">
        <v>-56.649585644131797</v>
      </c>
      <c r="J3777">
        <v>-5.9330566062211902</v>
      </c>
      <c r="K3777">
        <v>4.5023885634658596</v>
      </c>
      <c r="L3777">
        <v>4.7703906449053601</v>
      </c>
      <c r="M3777">
        <v>46.480641821436002</v>
      </c>
      <c r="N3777">
        <v>1.5651165019214299</v>
      </c>
      <c r="O3777">
        <v>80.788177339901495</v>
      </c>
      <c r="P3777">
        <v>92.417061611374393</v>
      </c>
      <c r="Q3777">
        <v>7.5556656026162003E-2</v>
      </c>
    </row>
    <row r="3778" spans="1:17" hidden="1" x14ac:dyDescent="0.3">
      <c r="A3778" t="s">
        <v>7786</v>
      </c>
      <c r="B3778" t="s">
        <v>7787</v>
      </c>
      <c r="C3778" t="str">
        <f>IFERROR(VLOOKUP(Table1[[#This Row],[Ticker]],[1]!Table2[[Symbol]:[Industry]],2,FALSE),"-")</f>
        <v>-</v>
      </c>
      <c r="D3778" t="s">
        <v>156</v>
      </c>
      <c r="E3778">
        <v>31.704168568</v>
      </c>
      <c r="F3778">
        <v>78.92</v>
      </c>
      <c r="G3778">
        <v>95.807014017309896</v>
      </c>
      <c r="H3778">
        <v>-28.400042735207499</v>
      </c>
      <c r="I3778">
        <v>-1.4913387021100299</v>
      </c>
      <c r="J3778">
        <v>-8.6909931141577008</v>
      </c>
      <c r="K3778">
        <v>83.059967553559801</v>
      </c>
      <c r="L3778">
        <v>67.224233117838907</v>
      </c>
      <c r="M3778">
        <v>37.729345697912201</v>
      </c>
      <c r="N3778">
        <v>0.315081545522988</v>
      </c>
      <c r="O3778">
        <v>73.162696401419097</v>
      </c>
      <c r="P3778">
        <v>146.317103620474</v>
      </c>
      <c r="Q3778">
        <v>0.107069869769857</v>
      </c>
    </row>
    <row r="3779" spans="1:17" hidden="1" x14ac:dyDescent="0.3">
      <c r="A3779" t="s">
        <v>7788</v>
      </c>
      <c r="B3779" t="s">
        <v>7789</v>
      </c>
      <c r="C3779" t="str">
        <f>IFERROR(VLOOKUP(Table1[[#This Row],[Ticker]],[1]!Table2[[Symbol]:[Industry]],2,FALSE),"-")</f>
        <v>-</v>
      </c>
      <c r="D3779" t="s">
        <v>138</v>
      </c>
      <c r="E3779">
        <v>31.667024999999999</v>
      </c>
      <c r="F3779">
        <v>97.5</v>
      </c>
      <c r="G3779">
        <v>29.5346782974832</v>
      </c>
      <c r="H3779">
        <v>-2.26962864667829</v>
      </c>
      <c r="I3779">
        <v>78.780147723568604</v>
      </c>
      <c r="J3779">
        <v>-2.8502746927941098</v>
      </c>
      <c r="K3779">
        <v>91.965453787140007</v>
      </c>
      <c r="L3779">
        <v>74.019542570488795</v>
      </c>
      <c r="M3779">
        <v>47.065229716038502</v>
      </c>
      <c r="N3779">
        <v>1.2186189052726699</v>
      </c>
      <c r="O3779">
        <v>31.230769230769202</v>
      </c>
      <c r="P3779">
        <v>136.13465730201</v>
      </c>
      <c r="Q3779">
        <v>4.3132995996549003E-2</v>
      </c>
    </row>
    <row r="3780" spans="1:17" hidden="1" x14ac:dyDescent="0.3">
      <c r="A3780" t="s">
        <v>7790</v>
      </c>
      <c r="B3780" t="s">
        <v>7791</v>
      </c>
      <c r="C3780" t="str">
        <f>IFERROR(VLOOKUP(Table1[[#This Row],[Ticker]],[1]!Table2[[Symbol]:[Industry]],2,FALSE),"-")</f>
        <v>-</v>
      </c>
      <c r="D3780" t="s">
        <v>276</v>
      </c>
      <c r="E3780">
        <v>31.601508201999899</v>
      </c>
      <c r="F3780">
        <v>42.26</v>
      </c>
      <c r="G3780">
        <v>-22.561459203563501</v>
      </c>
      <c r="H3780">
        <v>-10.3212971073887</v>
      </c>
      <c r="I3780">
        <v>-41.815484111001197</v>
      </c>
      <c r="J3780">
        <v>-1.28222586894184</v>
      </c>
      <c r="K3780">
        <v>45.831548769208602</v>
      </c>
      <c r="L3780">
        <v>48.1760366500692</v>
      </c>
      <c r="M3780">
        <v>41.068344590826399</v>
      </c>
      <c r="N3780">
        <v>0.66866355893653295</v>
      </c>
      <c r="O3780">
        <v>58.4713677236157</v>
      </c>
      <c r="P3780">
        <v>18.508132361188999</v>
      </c>
      <c r="Q3780">
        <v>3.2673492306281998E-2</v>
      </c>
    </row>
    <row r="3781" spans="1:17" hidden="1" x14ac:dyDescent="0.3">
      <c r="A3781" t="s">
        <v>7792</v>
      </c>
      <c r="B3781" t="s">
        <v>7793</v>
      </c>
      <c r="C3781" t="str">
        <f>IFERROR(VLOOKUP(Table1[[#This Row],[Ticker]],[1]!Table2[[Symbol]:[Industry]],2,FALSE),"-")</f>
        <v>-</v>
      </c>
      <c r="D3781" t="s">
        <v>538</v>
      </c>
      <c r="E3781">
        <v>31.59375</v>
      </c>
      <c r="F3781">
        <v>6.25</v>
      </c>
      <c r="G3781">
        <v>-23.228304159393399</v>
      </c>
      <c r="H3781">
        <v>-7.9147899370008803</v>
      </c>
      <c r="I3781">
        <v>-11.334248995619699</v>
      </c>
      <c r="J3781">
        <v>-11.758968395873399</v>
      </c>
      <c r="K3781">
        <v>5.9753245650091102</v>
      </c>
      <c r="L3781">
        <v>5.9148901706194197</v>
      </c>
      <c r="M3781">
        <v>45.893001022752003</v>
      </c>
      <c r="N3781">
        <v>0.90835360908353602</v>
      </c>
      <c r="O3781">
        <v>40.799999999999997</v>
      </c>
      <c r="P3781">
        <v>30.2083333333333</v>
      </c>
      <c r="Q3781">
        <v>-3.0824758429935002E-2</v>
      </c>
    </row>
    <row r="3782" spans="1:17" hidden="1" x14ac:dyDescent="0.3">
      <c r="A3782" t="s">
        <v>7794</v>
      </c>
      <c r="B3782" t="s">
        <v>7795</v>
      </c>
      <c r="C3782" t="str">
        <f>IFERROR(VLOOKUP(Table1[[#This Row],[Ticker]],[1]!Table2[[Symbol]:[Industry]],2,FALSE),"-")</f>
        <v>-</v>
      </c>
      <c r="D3782" t="s">
        <v>5166</v>
      </c>
      <c r="E3782">
        <v>31.59</v>
      </c>
      <c r="F3782">
        <v>58.5</v>
      </c>
      <c r="G3782">
        <v>-74.298513475551303</v>
      </c>
      <c r="H3782">
        <v>-9.1464194776238497</v>
      </c>
      <c r="I3782">
        <v>-43.0677921375027</v>
      </c>
      <c r="J3782">
        <v>-6.7171067854326596</v>
      </c>
      <c r="K3782">
        <v>63.511196292420998</v>
      </c>
      <c r="L3782">
        <v>74.161371052078493</v>
      </c>
      <c r="M3782">
        <v>27.965845279880199</v>
      </c>
      <c r="N3782">
        <v>0.65826144658261398</v>
      </c>
      <c r="O3782">
        <v>86.239316239316196</v>
      </c>
      <c r="P3782">
        <v>0.775193798449613</v>
      </c>
    </row>
    <row r="3783" spans="1:17" hidden="1" x14ac:dyDescent="0.3">
      <c r="A3783" t="s">
        <v>7796</v>
      </c>
      <c r="B3783" t="s">
        <v>7797</v>
      </c>
      <c r="C3783" t="str">
        <f>IFERROR(VLOOKUP(Table1[[#This Row],[Ticker]],[1]!Table2[[Symbol]:[Industry]],2,FALSE),"-")</f>
        <v>-</v>
      </c>
      <c r="E3783">
        <v>31.565906325</v>
      </c>
      <c r="F3783">
        <v>118.85</v>
      </c>
      <c r="G3783">
        <v>-33.321914253003499</v>
      </c>
      <c r="H3783">
        <v>4.6534482763986196</v>
      </c>
      <c r="I3783">
        <v>-16.2162685117856</v>
      </c>
      <c r="J3783">
        <v>5.8511314279668296</v>
      </c>
      <c r="O3783">
        <v>7.6987799747580903</v>
      </c>
      <c r="P3783">
        <v>6.9275753486279701</v>
      </c>
    </row>
    <row r="3784" spans="1:17" hidden="1" x14ac:dyDescent="0.3">
      <c r="A3784" t="s">
        <v>7798</v>
      </c>
      <c r="B3784" t="s">
        <v>7799</v>
      </c>
      <c r="C3784" t="str">
        <f>IFERROR(VLOOKUP(Table1[[#This Row],[Ticker]],[1]!Table2[[Symbol]:[Industry]],2,FALSE),"-")</f>
        <v>-</v>
      </c>
      <c r="D3784" t="s">
        <v>741</v>
      </c>
      <c r="E3784">
        <v>31.504857428999902</v>
      </c>
      <c r="F3784">
        <v>259.29000000000002</v>
      </c>
      <c r="G3784">
        <v>0.78950156923739401</v>
      </c>
      <c r="H3784">
        <v>-0.87132854092450396</v>
      </c>
      <c r="I3784">
        <v>0.56922377613674302</v>
      </c>
      <c r="J3784">
        <v>-0.214847162555933</v>
      </c>
      <c r="K3784">
        <v>249.67677376337801</v>
      </c>
      <c r="L3784">
        <v>231.26577520356199</v>
      </c>
      <c r="M3784">
        <v>51.891311594454301</v>
      </c>
      <c r="N3784">
        <v>0.53229278713357997</v>
      </c>
      <c r="O3784">
        <v>6.8301901345983103</v>
      </c>
      <c r="P3784">
        <v>36.145970070884701</v>
      </c>
      <c r="Q3784">
        <v>1.5187022887975E-2</v>
      </c>
    </row>
    <row r="3785" spans="1:17" hidden="1" x14ac:dyDescent="0.3">
      <c r="A3785" t="s">
        <v>7800</v>
      </c>
      <c r="B3785" t="s">
        <v>7801</v>
      </c>
      <c r="C3785" t="str">
        <f>IFERROR(VLOOKUP(Table1[[#This Row],[Ticker]],[1]!Table2[[Symbol]:[Industry]],2,FALSE),"-")</f>
        <v>-</v>
      </c>
      <c r="D3785" t="s">
        <v>405</v>
      </c>
      <c r="E3785">
        <v>31.5</v>
      </c>
      <c r="F3785">
        <v>3.15</v>
      </c>
      <c r="G3785">
        <v>-14.681295612384901</v>
      </c>
      <c r="H3785">
        <v>1.73037135332171</v>
      </c>
      <c r="I3785">
        <v>-18.6488880102733</v>
      </c>
      <c r="J3785">
        <v>1.5596334522583399</v>
      </c>
      <c r="K3785">
        <v>2.9454777405061301</v>
      </c>
      <c r="L3785">
        <v>2.8459283425286999</v>
      </c>
      <c r="M3785">
        <v>68.185390747803297</v>
      </c>
      <c r="N3785">
        <v>1.24311200632703</v>
      </c>
      <c r="O3785">
        <v>80.634920634920604</v>
      </c>
      <c r="P3785">
        <v>57.499999999999901</v>
      </c>
      <c r="Q3785">
        <v>8.0762957098636998E-2</v>
      </c>
    </row>
    <row r="3786" spans="1:17" hidden="1" x14ac:dyDescent="0.3">
      <c r="A3786" t="s">
        <v>7802</v>
      </c>
      <c r="B3786" t="s">
        <v>7803</v>
      </c>
      <c r="C3786" t="str">
        <f>IFERROR(VLOOKUP(Table1[[#This Row],[Ticker]],[1]!Table2[[Symbol]:[Industry]],2,FALSE),"-")</f>
        <v>-</v>
      </c>
      <c r="D3786" t="s">
        <v>54</v>
      </c>
      <c r="E3786">
        <v>31.491053999999998</v>
      </c>
      <c r="F3786">
        <v>5.86</v>
      </c>
      <c r="G3786">
        <v>16.7002581572285</v>
      </c>
      <c r="H3786">
        <v>0.64133025743129601</v>
      </c>
      <c r="I3786">
        <v>7.8644770122588898</v>
      </c>
      <c r="J3786">
        <v>2.9072932592151601</v>
      </c>
      <c r="K3786">
        <v>5.3932951341888398</v>
      </c>
      <c r="L3786">
        <v>4.8764802008703896</v>
      </c>
      <c r="M3786">
        <v>55.100034150314499</v>
      </c>
      <c r="N3786">
        <v>1.20480213990685</v>
      </c>
      <c r="O3786">
        <v>16.894197952218398</v>
      </c>
      <c r="P3786">
        <v>62.326869806094102</v>
      </c>
      <c r="Q3786">
        <v>-1.7194951871345E-2</v>
      </c>
    </row>
    <row r="3787" spans="1:17" hidden="1" x14ac:dyDescent="0.3">
      <c r="A3787" t="s">
        <v>7804</v>
      </c>
      <c r="B3787" t="s">
        <v>7805</v>
      </c>
      <c r="C3787" t="str">
        <f>IFERROR(VLOOKUP(Table1[[#This Row],[Ticker]],[1]!Table2[[Symbol]:[Industry]],2,FALSE),"-")</f>
        <v>-</v>
      </c>
      <c r="D3787" t="s">
        <v>7372</v>
      </c>
      <c r="E3787">
        <v>31.48516</v>
      </c>
      <c r="F3787">
        <v>16.100000000000001</v>
      </c>
      <c r="G3787">
        <v>-80.679407929515605</v>
      </c>
      <c r="H3787">
        <v>-16.223117018771301</v>
      </c>
      <c r="I3787">
        <v>-44.653095124259202</v>
      </c>
      <c r="J3787">
        <v>-6.9299336607905397</v>
      </c>
      <c r="K3787">
        <v>17.4090636487498</v>
      </c>
      <c r="L3787">
        <v>20.613370721617201</v>
      </c>
      <c r="M3787">
        <v>40.718272972405501</v>
      </c>
      <c r="N3787">
        <v>0.65079715448571196</v>
      </c>
      <c r="O3787">
        <v>115.52795031055901</v>
      </c>
      <c r="P3787">
        <v>7.1190951430472396</v>
      </c>
      <c r="Q3787">
        <v>4.6598418443845997E-2</v>
      </c>
    </row>
    <row r="3788" spans="1:17" hidden="1" x14ac:dyDescent="0.3">
      <c r="A3788" t="s">
        <v>7806</v>
      </c>
      <c r="B3788" t="s">
        <v>7807</v>
      </c>
      <c r="C3788" t="str">
        <f>IFERROR(VLOOKUP(Table1[[#This Row],[Ticker]],[1]!Table2[[Symbol]:[Industry]],2,FALSE),"-")</f>
        <v>-</v>
      </c>
      <c r="E3788">
        <v>31.35870542</v>
      </c>
      <c r="F3788">
        <v>52.06</v>
      </c>
      <c r="G3788">
        <v>-67.206698246456895</v>
      </c>
      <c r="H3788">
        <v>-4.9308181448029504</v>
      </c>
      <c r="I3788">
        <v>-26.1212327286764</v>
      </c>
      <c r="J3788">
        <v>3.0947211715565799</v>
      </c>
      <c r="K3788">
        <v>55.533237741795602</v>
      </c>
      <c r="L3788">
        <v>62.472491759637798</v>
      </c>
      <c r="M3788">
        <v>44.438709970226803</v>
      </c>
      <c r="N3788">
        <v>0.437388441895605</v>
      </c>
      <c r="O3788">
        <v>76.719170188244306</v>
      </c>
      <c r="P3788">
        <v>23.160634019399001</v>
      </c>
      <c r="Q3788">
        <v>7.4192488989276995E-2</v>
      </c>
    </row>
    <row r="3789" spans="1:17" hidden="1" x14ac:dyDescent="0.3">
      <c r="A3789" t="s">
        <v>7808</v>
      </c>
      <c r="B3789" t="s">
        <v>7809</v>
      </c>
      <c r="C3789" t="str">
        <f>IFERROR(VLOOKUP(Table1[[#This Row],[Ticker]],[1]!Table2[[Symbol]:[Industry]],2,FALSE),"-")</f>
        <v>-</v>
      </c>
      <c r="D3789" t="s">
        <v>950</v>
      </c>
      <c r="E3789">
        <v>31.297560000000001</v>
      </c>
      <c r="F3789">
        <v>30.21</v>
      </c>
      <c r="G3789">
        <v>20.9840890029996</v>
      </c>
      <c r="H3789">
        <v>-8.9712963427869994</v>
      </c>
      <c r="I3789">
        <v>-21.220210594379299</v>
      </c>
      <c r="J3789">
        <v>-1.69694549511007</v>
      </c>
      <c r="K3789">
        <v>29.3324576478296</v>
      </c>
      <c r="L3789">
        <v>26.811595159544702</v>
      </c>
      <c r="M3789">
        <v>46.565224011515802</v>
      </c>
      <c r="N3789">
        <v>1.88271604938271</v>
      </c>
      <c r="O3789">
        <v>25.753061900033099</v>
      </c>
      <c r="P3789">
        <v>56.447436561367098</v>
      </c>
    </row>
    <row r="3790" spans="1:17" hidden="1" x14ac:dyDescent="0.3">
      <c r="A3790" t="s">
        <v>7810</v>
      </c>
      <c r="B3790" t="s">
        <v>7811</v>
      </c>
      <c r="C3790" t="str">
        <f>IFERROR(VLOOKUP(Table1[[#This Row],[Ticker]],[1]!Table2[[Symbol]:[Industry]],2,FALSE),"-")</f>
        <v>-</v>
      </c>
      <c r="D3790" t="s">
        <v>2943</v>
      </c>
      <c r="E3790">
        <v>31.293355500000001</v>
      </c>
      <c r="F3790">
        <v>24.75</v>
      </c>
      <c r="G3790">
        <v>-65.393844103872496</v>
      </c>
      <c r="H3790">
        <v>-7.0040397321286303</v>
      </c>
      <c r="I3790">
        <v>-47.6912779140102</v>
      </c>
      <c r="J3790">
        <v>-1.5944535336952801</v>
      </c>
      <c r="K3790">
        <v>26.284711978315801</v>
      </c>
      <c r="L3790">
        <v>33.512307884772902</v>
      </c>
      <c r="M3790">
        <v>42.848345949854497</v>
      </c>
      <c r="N3790">
        <v>0.73943661971830899</v>
      </c>
      <c r="O3790">
        <v>176.76767676767599</v>
      </c>
      <c r="P3790">
        <v>5.3191489361702002</v>
      </c>
      <c r="Q3790">
        <v>1.4667255771391999E-2</v>
      </c>
    </row>
    <row r="3791" spans="1:17" hidden="1" x14ac:dyDescent="0.3">
      <c r="A3791" t="s">
        <v>7812</v>
      </c>
      <c r="B3791" t="s">
        <v>7813</v>
      </c>
      <c r="C3791" t="str">
        <f>IFERROR(VLOOKUP(Table1[[#This Row],[Ticker]],[1]!Table2[[Symbol]:[Industry]],2,FALSE),"-")</f>
        <v>-</v>
      </c>
      <c r="D3791" t="s">
        <v>1348</v>
      </c>
      <c r="E3791">
        <v>31.257184429999999</v>
      </c>
      <c r="F3791">
        <v>57.39</v>
      </c>
      <c r="G3791">
        <v>-21.5576863798704</v>
      </c>
      <c r="H3791">
        <v>-1.3047163659765399</v>
      </c>
      <c r="I3791">
        <v>-8.6527407192501897</v>
      </c>
      <c r="J3791">
        <v>-1.21076208369242</v>
      </c>
      <c r="K3791">
        <v>57.0000635998082</v>
      </c>
      <c r="L3791">
        <v>55.4939648990104</v>
      </c>
      <c r="M3791">
        <v>56.093149880285502</v>
      </c>
      <c r="N3791">
        <v>1.19405606909158</v>
      </c>
      <c r="O3791">
        <v>3.2409827496079302</v>
      </c>
      <c r="P3791">
        <v>12.089843749999901</v>
      </c>
    </row>
    <row r="3792" spans="1:17" hidden="1" x14ac:dyDescent="0.3">
      <c r="A3792" t="s">
        <v>7814</v>
      </c>
      <c r="B3792" t="s">
        <v>7815</v>
      </c>
      <c r="C3792" t="str">
        <f>IFERROR(VLOOKUP(Table1[[#This Row],[Ticker]],[1]!Table2[[Symbol]:[Industry]],2,FALSE),"-")</f>
        <v>-</v>
      </c>
      <c r="D3792" t="s">
        <v>7816</v>
      </c>
      <c r="E3792">
        <v>31.244194799999999</v>
      </c>
      <c r="F3792">
        <v>84</v>
      </c>
      <c r="G3792">
        <v>60.410279479190102</v>
      </c>
      <c r="H3792">
        <v>-5.75800073970154</v>
      </c>
      <c r="I3792">
        <v>77.515925220408107</v>
      </c>
      <c r="J3792">
        <v>-5.9539074478948599</v>
      </c>
      <c r="K3792">
        <v>76.676797974855504</v>
      </c>
      <c r="M3792">
        <v>42.653622781797303</v>
      </c>
      <c r="N3792">
        <v>8.9743589743589702E-2</v>
      </c>
      <c r="O3792">
        <v>7.1428571428571397</v>
      </c>
      <c r="P3792">
        <v>160.869565217391</v>
      </c>
    </row>
    <row r="3793" spans="1:17" hidden="1" x14ac:dyDescent="0.3">
      <c r="A3793" t="s">
        <v>7817</v>
      </c>
      <c r="B3793" t="s">
        <v>7818</v>
      </c>
      <c r="C3793" t="str">
        <f>IFERROR(VLOOKUP(Table1[[#This Row],[Ticker]],[1]!Table2[[Symbol]:[Industry]],2,FALSE),"-")</f>
        <v>-</v>
      </c>
      <c r="D3793" t="s">
        <v>627</v>
      </c>
      <c r="E3793">
        <v>31.215683489999901</v>
      </c>
      <c r="F3793">
        <v>14.55</v>
      </c>
      <c r="G3793">
        <v>-93.599745583466401</v>
      </c>
      <c r="H3793">
        <v>-17.630130214076399</v>
      </c>
      <c r="I3793">
        <v>-54.643631989249201</v>
      </c>
      <c r="J3793">
        <v>-4.6433740665386498</v>
      </c>
      <c r="K3793">
        <v>16.0038973154921</v>
      </c>
      <c r="M3793">
        <v>43.882840566718002</v>
      </c>
      <c r="N3793">
        <v>1.76644295302013</v>
      </c>
      <c r="O3793">
        <v>188.65979381443299</v>
      </c>
      <c r="P3793">
        <v>8.1784386617100395</v>
      </c>
    </row>
    <row r="3794" spans="1:17" hidden="1" x14ac:dyDescent="0.3">
      <c r="A3794" t="s">
        <v>7819</v>
      </c>
      <c r="B3794" t="s">
        <v>7820</v>
      </c>
      <c r="C3794" t="str">
        <f>IFERROR(VLOOKUP(Table1[[#This Row],[Ticker]],[1]!Table2[[Symbol]:[Industry]],2,FALSE),"-")</f>
        <v>-</v>
      </c>
      <c r="D3794" t="s">
        <v>21</v>
      </c>
      <c r="E3794">
        <v>31.215499999999999</v>
      </c>
      <c r="F3794">
        <v>74.5</v>
      </c>
      <c r="G3794">
        <v>5.3886344575451401</v>
      </c>
      <c r="H3794">
        <v>8.9244012040679692</v>
      </c>
      <c r="I3794">
        <v>-11.406284885008001</v>
      </c>
      <c r="J3794">
        <v>3.2697911995677802</v>
      </c>
      <c r="K3794">
        <v>71.437423933876801</v>
      </c>
      <c r="L3794">
        <v>69.673202774592497</v>
      </c>
      <c r="M3794">
        <v>86.266940178740398</v>
      </c>
      <c r="N3794">
        <v>2.32380952380952</v>
      </c>
      <c r="O3794">
        <v>2.6845637583892499</v>
      </c>
      <c r="P3794">
        <v>35.454545454545404</v>
      </c>
    </row>
    <row r="3795" spans="1:17" hidden="1" x14ac:dyDescent="0.3">
      <c r="A3795" t="s">
        <v>7821</v>
      </c>
      <c r="B3795" t="s">
        <v>7822</v>
      </c>
      <c r="C3795" t="str">
        <f>IFERROR(VLOOKUP(Table1[[#This Row],[Ticker]],[1]!Table2[[Symbol]:[Industry]],2,FALSE),"-")</f>
        <v>-</v>
      </c>
      <c r="D3795" t="s">
        <v>950</v>
      </c>
      <c r="E3795">
        <v>31.202688341999998</v>
      </c>
      <c r="F3795">
        <v>23.03</v>
      </c>
      <c r="G3795">
        <v>-14.627314505772199</v>
      </c>
      <c r="H3795">
        <v>13.9360967293527</v>
      </c>
      <c r="I3795">
        <v>-23.3493703141481</v>
      </c>
      <c r="J3795">
        <v>-1.8590208886477799</v>
      </c>
      <c r="K3795">
        <v>22.0331236760275</v>
      </c>
      <c r="L3795">
        <v>22.030147517542801</v>
      </c>
      <c r="M3795">
        <v>52.6679264654584</v>
      </c>
      <c r="N3795">
        <v>0.96852265291707396</v>
      </c>
      <c r="O3795">
        <v>51.758575770733799</v>
      </c>
      <c r="P3795">
        <v>29.382022471910101</v>
      </c>
      <c r="Q3795">
        <v>4.9695684417069001E-2</v>
      </c>
    </row>
    <row r="3796" spans="1:17" hidden="1" x14ac:dyDescent="0.3">
      <c r="A3796" t="s">
        <v>7823</v>
      </c>
      <c r="B3796" t="s">
        <v>7824</v>
      </c>
      <c r="C3796" t="str">
        <f>IFERROR(VLOOKUP(Table1[[#This Row],[Ticker]],[1]!Table2[[Symbol]:[Industry]],2,FALSE),"-")</f>
        <v>-</v>
      </c>
      <c r="E3796">
        <v>31.196100000000001</v>
      </c>
      <c r="F3796">
        <v>65</v>
      </c>
      <c r="G3796">
        <v>333.88840734703899</v>
      </c>
      <c r="H3796">
        <v>-4.8806469957542099E-2</v>
      </c>
      <c r="I3796">
        <v>110.4842173843</v>
      </c>
      <c r="J3796">
        <v>-7.0956929610816903</v>
      </c>
      <c r="K3796">
        <v>60.987011724476901</v>
      </c>
      <c r="L3796">
        <v>45.683364634371401</v>
      </c>
      <c r="M3796">
        <v>45.597574422527103</v>
      </c>
      <c r="N3796">
        <v>0.54127041221668204</v>
      </c>
      <c r="O3796">
        <v>10.1999999999999</v>
      </c>
      <c r="P3796">
        <v>363.954318344039</v>
      </c>
      <c r="Q3796">
        <v>0.14069455387580301</v>
      </c>
    </row>
    <row r="3797" spans="1:17" hidden="1" x14ac:dyDescent="0.3">
      <c r="A3797" t="s">
        <v>7825</v>
      </c>
      <c r="B3797" t="s">
        <v>7826</v>
      </c>
      <c r="C3797" t="str">
        <f>IFERROR(VLOOKUP(Table1[[#This Row],[Ticker]],[1]!Table2[[Symbol]:[Industry]],2,FALSE),"-")</f>
        <v>-</v>
      </c>
      <c r="D3797" t="s">
        <v>225</v>
      </c>
      <c r="E3797">
        <v>31.191647759999999</v>
      </c>
      <c r="F3797">
        <v>5.64</v>
      </c>
      <c r="G3797">
        <v>126.297725366636</v>
      </c>
      <c r="H3797">
        <v>-13.789628646678199</v>
      </c>
      <c r="I3797">
        <v>55.397943699441498</v>
      </c>
      <c r="J3797">
        <v>6.7253254600556103</v>
      </c>
      <c r="K3797">
        <v>5.0660178269830904</v>
      </c>
      <c r="L3797">
        <v>3.6020221838943698</v>
      </c>
      <c r="M3797">
        <v>70.738198324723399</v>
      </c>
      <c r="N3797">
        <v>1.2626750543065399</v>
      </c>
      <c r="O3797">
        <v>13.1205673758865</v>
      </c>
      <c r="P3797">
        <v>437.142857142857</v>
      </c>
      <c r="Q3797">
        <v>0.228234553962362</v>
      </c>
    </row>
    <row r="3798" spans="1:17" hidden="1" x14ac:dyDescent="0.3">
      <c r="A3798" t="s">
        <v>7827</v>
      </c>
      <c r="B3798" t="s">
        <v>7828</v>
      </c>
      <c r="C3798" t="str">
        <f>IFERROR(VLOOKUP(Table1[[#This Row],[Ticker]],[1]!Table2[[Symbol]:[Industry]],2,FALSE),"-")</f>
        <v>-</v>
      </c>
      <c r="D3798" t="s">
        <v>1658</v>
      </c>
      <c r="E3798">
        <v>31.184217400000001</v>
      </c>
      <c r="F3798">
        <v>70.87</v>
      </c>
      <c r="G3798">
        <v>160.62317842055501</v>
      </c>
      <c r="H3798">
        <v>43.808802725870699</v>
      </c>
      <c r="I3798">
        <v>4.4908451187618903</v>
      </c>
      <c r="J3798">
        <v>19.089344827470502</v>
      </c>
      <c r="K3798">
        <v>52.189806448420001</v>
      </c>
      <c r="L3798">
        <v>47.762298293929298</v>
      </c>
      <c r="M3798">
        <v>64.449062860393397</v>
      </c>
      <c r="N3798">
        <v>3.1695219790471199</v>
      </c>
      <c r="O3798">
        <v>28.305347819952001</v>
      </c>
      <c r="P3798">
        <v>205.21102497846601</v>
      </c>
    </row>
    <row r="3799" spans="1:17" hidden="1" x14ac:dyDescent="0.3">
      <c r="A3799" t="s">
        <v>7829</v>
      </c>
      <c r="B3799" t="s">
        <v>7830</v>
      </c>
      <c r="C3799" t="str">
        <f>IFERROR(VLOOKUP(Table1[[#This Row],[Ticker]],[1]!Table2[[Symbol]:[Industry]],2,FALSE),"-")</f>
        <v>-</v>
      </c>
      <c r="D3799" t="s">
        <v>21</v>
      </c>
      <c r="E3799">
        <v>31.1325</v>
      </c>
      <c r="F3799">
        <v>41.51</v>
      </c>
      <c r="G3799">
        <v>12.237825718803499</v>
      </c>
      <c r="H3799">
        <v>1.78743631940796E-2</v>
      </c>
      <c r="I3799">
        <v>-11.493631180984</v>
      </c>
      <c r="J3799">
        <v>-1.4938864233801199</v>
      </c>
      <c r="K3799">
        <v>42.103770193886902</v>
      </c>
      <c r="L3799">
        <v>39.365647044550201</v>
      </c>
      <c r="M3799">
        <v>40.561712587782097</v>
      </c>
      <c r="N3799">
        <v>0.69485135274642895</v>
      </c>
      <c r="O3799">
        <v>26.957359672368099</v>
      </c>
      <c r="P3799">
        <v>56.582421727649901</v>
      </c>
      <c r="Q3799">
        <v>4.6976208037615999E-2</v>
      </c>
    </row>
    <row r="3800" spans="1:17" hidden="1" x14ac:dyDescent="0.3">
      <c r="A3800" t="s">
        <v>7831</v>
      </c>
      <c r="B3800" t="s">
        <v>7832</v>
      </c>
      <c r="C3800" t="str">
        <f>IFERROR(VLOOKUP(Table1[[#This Row],[Ticker]],[1]!Table2[[Symbol]:[Industry]],2,FALSE),"-")</f>
        <v>-</v>
      </c>
      <c r="D3800" t="s">
        <v>51</v>
      </c>
      <c r="E3800">
        <v>31.09888956</v>
      </c>
      <c r="F3800">
        <v>47.42</v>
      </c>
      <c r="G3800">
        <v>8.5485292251569494</v>
      </c>
      <c r="H3800">
        <v>-19.899180467406499</v>
      </c>
      <c r="I3800">
        <v>-19.979873098919601</v>
      </c>
      <c r="J3800">
        <v>1.32196092491166</v>
      </c>
      <c r="K3800">
        <v>45.492027622217002</v>
      </c>
      <c r="L3800">
        <v>44.352147276945303</v>
      </c>
      <c r="M3800">
        <v>60.796968853631498</v>
      </c>
      <c r="N3800">
        <v>0.79332168469773701</v>
      </c>
      <c r="O3800">
        <v>52.804723745255103</v>
      </c>
      <c r="P3800">
        <v>50.110794555239004</v>
      </c>
      <c r="Q3800">
        <v>4.6945296692832997E-2</v>
      </c>
    </row>
    <row r="3801" spans="1:17" hidden="1" x14ac:dyDescent="0.3">
      <c r="A3801" t="s">
        <v>7833</v>
      </c>
      <c r="B3801" t="s">
        <v>7834</v>
      </c>
      <c r="C3801" t="str">
        <f>IFERROR(VLOOKUP(Table1[[#This Row],[Ticker]],[1]!Table2[[Symbol]:[Industry]],2,FALSE),"-")</f>
        <v>-</v>
      </c>
      <c r="D3801" t="s">
        <v>627</v>
      </c>
      <c r="E3801">
        <v>31.040473531</v>
      </c>
      <c r="F3801">
        <v>4.3899999999999997</v>
      </c>
      <c r="G3801">
        <v>-78.720881757234196</v>
      </c>
      <c r="H3801">
        <v>-0.63411462798671603</v>
      </c>
      <c r="I3801">
        <v>10.701706575203501</v>
      </c>
      <c r="J3801">
        <v>-1.9831072263173699</v>
      </c>
      <c r="K3801">
        <v>4.02218405548573</v>
      </c>
      <c r="L3801">
        <v>4.0998213710324496</v>
      </c>
      <c r="M3801">
        <v>65.289903491179004</v>
      </c>
      <c r="N3801">
        <v>1.47123710672955</v>
      </c>
      <c r="O3801">
        <v>105.01138952164</v>
      </c>
      <c r="P3801">
        <v>48.813559322033797</v>
      </c>
    </row>
    <row r="3802" spans="1:17" hidden="1" x14ac:dyDescent="0.3">
      <c r="A3802" t="s">
        <v>7835</v>
      </c>
      <c r="B3802" t="s">
        <v>7836</v>
      </c>
      <c r="C3802" t="str">
        <f>IFERROR(VLOOKUP(Table1[[#This Row],[Ticker]],[1]!Table2[[Symbol]:[Industry]],2,FALSE),"-")</f>
        <v>-</v>
      </c>
      <c r="D3802" t="s">
        <v>357</v>
      </c>
      <c r="E3802">
        <v>30.980984599999999</v>
      </c>
      <c r="F3802">
        <v>62</v>
      </c>
      <c r="G3802">
        <v>-53.2857252384863</v>
      </c>
      <c r="H3802">
        <v>-13.799309011975</v>
      </c>
      <c r="I3802">
        <v>-36.180079497268402</v>
      </c>
      <c r="J3802">
        <v>-1.88781495599633</v>
      </c>
      <c r="K3802">
        <v>65.227299406910703</v>
      </c>
      <c r="M3802">
        <v>38.629982373423701</v>
      </c>
      <c r="N3802">
        <v>8.9473684210526302E-2</v>
      </c>
      <c r="O3802">
        <v>43.548387096774199</v>
      </c>
      <c r="P3802">
        <v>24.348174889691101</v>
      </c>
    </row>
    <row r="3803" spans="1:17" hidden="1" x14ac:dyDescent="0.3">
      <c r="A3803" t="s">
        <v>7837</v>
      </c>
      <c r="B3803" t="s">
        <v>7838</v>
      </c>
      <c r="C3803" t="str">
        <f>IFERROR(VLOOKUP(Table1[[#This Row],[Ticker]],[1]!Table2[[Symbol]:[Industry]],2,FALSE),"-")</f>
        <v>-</v>
      </c>
      <c r="D3803" t="s">
        <v>2686</v>
      </c>
      <c r="E3803">
        <v>30.976797600000001</v>
      </c>
      <c r="F3803">
        <v>43.59</v>
      </c>
      <c r="G3803">
        <v>27.071796284903002</v>
      </c>
      <c r="H3803">
        <v>-10.026313684441099</v>
      </c>
      <c r="I3803">
        <v>-22.3365646320817</v>
      </c>
      <c r="J3803">
        <v>3.5587560561749298</v>
      </c>
      <c r="K3803">
        <v>44.188556865424097</v>
      </c>
      <c r="L3803">
        <v>43.928498785479498</v>
      </c>
      <c r="M3803">
        <v>51.448792324542197</v>
      </c>
      <c r="N3803">
        <v>1.28551449588106</v>
      </c>
      <c r="O3803">
        <v>59.050240880935903</v>
      </c>
      <c r="P3803">
        <v>60.316292754689201</v>
      </c>
      <c r="Q3803">
        <v>7.7312712428381003E-2</v>
      </c>
    </row>
    <row r="3804" spans="1:17" hidden="1" x14ac:dyDescent="0.3">
      <c r="A3804" t="s">
        <v>7839</v>
      </c>
      <c r="B3804" t="s">
        <v>7840</v>
      </c>
      <c r="C3804" t="str">
        <f>IFERROR(VLOOKUP(Table1[[#This Row],[Ticker]],[1]!Table2[[Symbol]:[Industry]],2,FALSE),"-")</f>
        <v>-</v>
      </c>
      <c r="D3804" t="s">
        <v>405</v>
      </c>
      <c r="E3804">
        <v>30.9719956</v>
      </c>
      <c r="F3804">
        <v>9.1</v>
      </c>
      <c r="G3804">
        <v>-37.530123675936899</v>
      </c>
      <c r="H3804">
        <v>3.0299105238286299</v>
      </c>
      <c r="I3804">
        <v>-18.8547843871163</v>
      </c>
      <c r="J3804">
        <v>3.4249195155420402E-2</v>
      </c>
      <c r="K3804">
        <v>8.8986128272354197</v>
      </c>
      <c r="L3804">
        <v>9.1356818563920204</v>
      </c>
      <c r="M3804">
        <v>61.906819223769403</v>
      </c>
      <c r="N3804">
        <v>1.07866258859367</v>
      </c>
      <c r="O3804">
        <v>20.219780219780201</v>
      </c>
      <c r="P3804">
        <v>8.3333333333333197</v>
      </c>
      <c r="Q3804">
        <v>9.7836283955362993E-2</v>
      </c>
    </row>
    <row r="3805" spans="1:17" hidden="1" x14ac:dyDescent="0.3">
      <c r="A3805" t="s">
        <v>7841</v>
      </c>
      <c r="B3805" t="s">
        <v>7842</v>
      </c>
      <c r="C3805" t="str">
        <f>IFERROR(VLOOKUP(Table1[[#This Row],[Ticker]],[1]!Table2[[Symbol]:[Industry]],2,FALSE),"-")</f>
        <v>-</v>
      </c>
      <c r="D3805" t="s">
        <v>535</v>
      </c>
      <c r="E3805">
        <v>30.811800000000002</v>
      </c>
      <c r="F3805">
        <v>60</v>
      </c>
      <c r="G3805">
        <v>-49.039577438593803</v>
      </c>
      <c r="H3805">
        <v>-6.3994221570027703</v>
      </c>
      <c r="I3805">
        <v>-27.8659523923587</v>
      </c>
      <c r="J3805">
        <v>-7.62460893336673</v>
      </c>
      <c r="K3805">
        <v>65.565917950926703</v>
      </c>
      <c r="L3805">
        <v>67.567877424746797</v>
      </c>
      <c r="M3805">
        <v>25.012558913323499</v>
      </c>
      <c r="N3805">
        <v>0.87295605358707895</v>
      </c>
      <c r="O3805">
        <v>48.6666666666666</v>
      </c>
      <c r="P3805">
        <v>9.9908340971585705</v>
      </c>
      <c r="Q3805">
        <v>0.16197553013832999</v>
      </c>
    </row>
    <row r="3806" spans="1:17" hidden="1" x14ac:dyDescent="0.3">
      <c r="A3806" t="s">
        <v>7843</v>
      </c>
      <c r="B3806" t="s">
        <v>7844</v>
      </c>
      <c r="C3806" t="str">
        <f>IFERROR(VLOOKUP(Table1[[#This Row],[Ticker]],[1]!Table2[[Symbol]:[Industry]],2,FALSE),"-")</f>
        <v>-</v>
      </c>
      <c r="D3806" t="s">
        <v>231</v>
      </c>
      <c r="E3806">
        <v>30.803999999999998</v>
      </c>
      <c r="F3806">
        <v>77.010000000000005</v>
      </c>
      <c r="G3806">
        <v>135.57741428758001</v>
      </c>
      <c r="H3806">
        <v>-5.4250929873658098</v>
      </c>
      <c r="I3806">
        <v>60.720384270604598</v>
      </c>
      <c r="J3806">
        <v>9.3081714639542295</v>
      </c>
      <c r="K3806">
        <v>67.293406670190194</v>
      </c>
      <c r="L3806">
        <v>53.924435048595399</v>
      </c>
      <c r="M3806">
        <v>80.249502308903502</v>
      </c>
      <c r="N3806">
        <v>0.82150718313079896</v>
      </c>
      <c r="O3806">
        <v>11.803661862095799</v>
      </c>
      <c r="P3806">
        <v>185.11662347278701</v>
      </c>
      <c r="Q3806">
        <v>9.2512052792723995E-2</v>
      </c>
    </row>
    <row r="3807" spans="1:17" hidden="1" x14ac:dyDescent="0.3">
      <c r="A3807" t="s">
        <v>7845</v>
      </c>
      <c r="B3807" t="s">
        <v>7846</v>
      </c>
      <c r="C3807" t="str">
        <f>IFERROR(VLOOKUP(Table1[[#This Row],[Ticker]],[1]!Table2[[Symbol]:[Industry]],2,FALSE),"-")</f>
        <v>-</v>
      </c>
      <c r="D3807" t="s">
        <v>405</v>
      </c>
      <c r="E3807">
        <v>30.6182425199998</v>
      </c>
      <c r="F3807">
        <v>244.45</v>
      </c>
      <c r="G3807">
        <v>-30.065910997000302</v>
      </c>
      <c r="H3807">
        <v>-2.26962864667829</v>
      </c>
      <c r="I3807">
        <v>-12.9602652557823</v>
      </c>
      <c r="J3807">
        <v>-1.07194549511008</v>
      </c>
      <c r="K3807">
        <v>244.45</v>
      </c>
      <c r="L3807">
        <v>244.44999999999899</v>
      </c>
      <c r="M3807">
        <v>50</v>
      </c>
      <c r="O3807">
        <v>0</v>
      </c>
      <c r="P3807">
        <v>0</v>
      </c>
    </row>
    <row r="3808" spans="1:17" hidden="1" x14ac:dyDescent="0.3">
      <c r="A3808" t="s">
        <v>7847</v>
      </c>
      <c r="B3808" t="s">
        <v>7848</v>
      </c>
      <c r="C3808" t="str">
        <f>IFERROR(VLOOKUP(Table1[[#This Row],[Ticker]],[1]!Table2[[Symbol]:[Industry]],2,FALSE),"-")</f>
        <v>-</v>
      </c>
      <c r="D3808" t="s">
        <v>627</v>
      </c>
      <c r="E3808">
        <v>30.600023597</v>
      </c>
      <c r="F3808">
        <v>15.73</v>
      </c>
      <c r="G3808">
        <v>115.715339002999</v>
      </c>
      <c r="H3808">
        <v>-11.8771271821205</v>
      </c>
      <c r="I3808">
        <v>33.7748093710833</v>
      </c>
      <c r="J3808">
        <v>25.715236098973701</v>
      </c>
      <c r="K3808">
        <v>15.2531050663674</v>
      </c>
      <c r="L3808">
        <v>13.028364473435699</v>
      </c>
      <c r="M3808">
        <v>59.250535103307001</v>
      </c>
      <c r="N3808">
        <v>2.5256348594924498</v>
      </c>
      <c r="O3808">
        <v>48.442466624284798</v>
      </c>
      <c r="P3808">
        <v>162.166666666666</v>
      </c>
      <c r="Q3808">
        <v>0.12448428374062399</v>
      </c>
    </row>
    <row r="3809" spans="1:17" hidden="1" x14ac:dyDescent="0.3">
      <c r="A3809" t="s">
        <v>7849</v>
      </c>
      <c r="B3809" t="s">
        <v>7850</v>
      </c>
      <c r="C3809" t="str">
        <f>IFERROR(VLOOKUP(Table1[[#This Row],[Ticker]],[1]!Table2[[Symbol]:[Industry]],2,FALSE),"-")</f>
        <v>-</v>
      </c>
      <c r="D3809" t="s">
        <v>6824</v>
      </c>
      <c r="E3809">
        <v>30.6</v>
      </c>
      <c r="F3809">
        <v>30</v>
      </c>
      <c r="G3809">
        <v>-66.168147418725496</v>
      </c>
      <c r="H3809">
        <v>-12.4188823780215</v>
      </c>
      <c r="I3809">
        <v>-43.079063299108697</v>
      </c>
      <c r="J3809">
        <v>-6.9800417751976003</v>
      </c>
      <c r="K3809">
        <v>33.532613542612303</v>
      </c>
      <c r="L3809">
        <v>39.115830977414397</v>
      </c>
      <c r="M3809">
        <v>29.0903529034169</v>
      </c>
      <c r="N3809">
        <v>1.41165172855313</v>
      </c>
      <c r="O3809">
        <v>93</v>
      </c>
      <c r="P3809">
        <v>3.4482758620689702</v>
      </c>
    </row>
    <row r="3810" spans="1:17" hidden="1" x14ac:dyDescent="0.3">
      <c r="A3810" t="s">
        <v>7851</v>
      </c>
      <c r="B3810" t="s">
        <v>7852</v>
      </c>
      <c r="C3810" t="str">
        <f>IFERROR(VLOOKUP(Table1[[#This Row],[Ticker]],[1]!Table2[[Symbol]:[Industry]],2,FALSE),"-")</f>
        <v>-</v>
      </c>
      <c r="D3810" t="s">
        <v>3507</v>
      </c>
      <c r="E3810">
        <v>30.560400000000001</v>
      </c>
      <c r="F3810">
        <v>78.36</v>
      </c>
      <c r="G3810">
        <v>20.626396695307299</v>
      </c>
      <c r="H3810">
        <v>17.580558619239302</v>
      </c>
      <c r="I3810">
        <v>5.6771306564053798</v>
      </c>
      <c r="J3810">
        <v>-3.3918478150124001</v>
      </c>
      <c r="K3810">
        <v>71.687676284656106</v>
      </c>
      <c r="L3810">
        <v>65.420180114747495</v>
      </c>
      <c r="M3810">
        <v>59.242226314883602</v>
      </c>
      <c r="N3810">
        <v>1.7729104121892201</v>
      </c>
      <c r="O3810">
        <v>17.406840224604299</v>
      </c>
      <c r="P3810">
        <v>78.090909090909093</v>
      </c>
      <c r="Q3810">
        <v>9.2840753058145001E-2</v>
      </c>
    </row>
    <row r="3811" spans="1:17" hidden="1" x14ac:dyDescent="0.3">
      <c r="A3811" t="s">
        <v>7853</v>
      </c>
      <c r="B3811" t="s">
        <v>7854</v>
      </c>
      <c r="C3811" t="str">
        <f>IFERROR(VLOOKUP(Table1[[#This Row],[Ticker]],[1]!Table2[[Symbol]:[Industry]],2,FALSE),"-")</f>
        <v>-</v>
      </c>
      <c r="D3811" t="s">
        <v>405</v>
      </c>
      <c r="E3811">
        <v>30.5225452</v>
      </c>
      <c r="F3811">
        <v>15.61</v>
      </c>
      <c r="G3811">
        <v>1.7422336333016299E-2</v>
      </c>
      <c r="H3811">
        <v>-3.5659249429745801</v>
      </c>
      <c r="I3811">
        <v>-31.146848065006601</v>
      </c>
      <c r="J3811">
        <v>5.1739016809696396</v>
      </c>
      <c r="K3811">
        <v>16.1666434953692</v>
      </c>
      <c r="L3811">
        <v>15.892814081916599</v>
      </c>
      <c r="M3811">
        <v>51.414446295026202</v>
      </c>
      <c r="N3811">
        <v>0.71111278044871795</v>
      </c>
      <c r="O3811">
        <v>46.316463805253001</v>
      </c>
      <c r="P3811">
        <v>80.880648899188799</v>
      </c>
      <c r="Q3811">
        <v>9.9199302936138004E-2</v>
      </c>
    </row>
    <row r="3812" spans="1:17" hidden="1" x14ac:dyDescent="0.3">
      <c r="A3812" t="s">
        <v>7855</v>
      </c>
      <c r="B3812" t="s">
        <v>7856</v>
      </c>
      <c r="C3812" t="str">
        <f>IFERROR(VLOOKUP(Table1[[#This Row],[Ticker]],[1]!Table2[[Symbol]:[Industry]],2,FALSE),"-")</f>
        <v>-</v>
      </c>
      <c r="D3812" t="s">
        <v>357</v>
      </c>
      <c r="E3812">
        <v>30.52</v>
      </c>
      <c r="F3812">
        <v>15.26</v>
      </c>
      <c r="G3812">
        <v>-4.8813334744408303</v>
      </c>
      <c r="H3812">
        <v>-4.1650534832795998</v>
      </c>
      <c r="I3812">
        <v>-11.8336913657889</v>
      </c>
      <c r="J3812">
        <v>2.4452958842002599</v>
      </c>
      <c r="K3812">
        <v>15.2088472332204</v>
      </c>
      <c r="L3812">
        <v>14.854254186411501</v>
      </c>
      <c r="M3812">
        <v>62.949021893237898</v>
      </c>
      <c r="N3812">
        <v>0.44384933331965398</v>
      </c>
      <c r="O3812">
        <v>37.614678899082499</v>
      </c>
      <c r="P3812">
        <v>37.4774774774774</v>
      </c>
      <c r="Q3812">
        <v>1.4098727719391999E-2</v>
      </c>
    </row>
    <row r="3813" spans="1:17" hidden="1" x14ac:dyDescent="0.3">
      <c r="A3813" t="s">
        <v>7857</v>
      </c>
      <c r="B3813" t="s">
        <v>7858</v>
      </c>
      <c r="C3813" t="str">
        <f>IFERROR(VLOOKUP(Table1[[#This Row],[Ticker]],[1]!Table2[[Symbol]:[Industry]],2,FALSE),"-")</f>
        <v>-</v>
      </c>
      <c r="D3813" t="s">
        <v>535</v>
      </c>
      <c r="E3813">
        <v>30.492111999999999</v>
      </c>
      <c r="F3813">
        <v>0.92</v>
      </c>
      <c r="G3813">
        <v>-72.565910997000302</v>
      </c>
      <c r="H3813">
        <v>5.0474445240534198</v>
      </c>
      <c r="I3813">
        <v>-25.341217636734701</v>
      </c>
      <c r="J3813">
        <v>-1.07194549511008</v>
      </c>
      <c r="K3813">
        <v>0.83936823909201896</v>
      </c>
      <c r="L3813">
        <v>1.1017755729116001</v>
      </c>
      <c r="M3813">
        <v>62.279606795358603</v>
      </c>
      <c r="N3813">
        <v>1.1031929296316501</v>
      </c>
      <c r="O3813">
        <v>221.739130434782</v>
      </c>
      <c r="P3813">
        <v>41.538461538461497</v>
      </c>
      <c r="Q3813">
        <v>6.8513493943733003E-2</v>
      </c>
    </row>
    <row r="3814" spans="1:17" hidden="1" x14ac:dyDescent="0.3">
      <c r="A3814" t="s">
        <v>7859</v>
      </c>
      <c r="B3814" t="s">
        <v>7860</v>
      </c>
      <c r="C3814" t="str">
        <f>IFERROR(VLOOKUP(Table1[[#This Row],[Ticker]],[1]!Table2[[Symbol]:[Industry]],2,FALSE),"-")</f>
        <v>-</v>
      </c>
      <c r="D3814" t="s">
        <v>959</v>
      </c>
      <c r="E3814">
        <v>30.481919999999999</v>
      </c>
      <c r="F3814">
        <v>5.67</v>
      </c>
      <c r="G3814">
        <v>-108.20777684125601</v>
      </c>
      <c r="H3814">
        <v>-33.295881629971802</v>
      </c>
      <c r="I3814">
        <v>-91.102131100038306</v>
      </c>
      <c r="J3814">
        <v>-8.5919454951100693</v>
      </c>
      <c r="K3814">
        <v>10.190314840680401</v>
      </c>
      <c r="M3814">
        <v>8.5895499808969992E-3</v>
      </c>
      <c r="N3814">
        <v>0.76897243547552097</v>
      </c>
      <c r="O3814">
        <v>405.46737213403799</v>
      </c>
      <c r="P3814">
        <v>0</v>
      </c>
    </row>
    <row r="3815" spans="1:17" hidden="1" x14ac:dyDescent="0.3">
      <c r="A3815" t="s">
        <v>7861</v>
      </c>
      <c r="B3815" t="s">
        <v>7862</v>
      </c>
      <c r="C3815" t="str">
        <f>IFERROR(VLOOKUP(Table1[[#This Row],[Ticker]],[1]!Table2[[Symbol]:[Industry]],2,FALSE),"-")</f>
        <v>-</v>
      </c>
      <c r="D3815" t="s">
        <v>305</v>
      </c>
      <c r="E3815">
        <v>30.4648</v>
      </c>
      <c r="F3815">
        <v>18.079999999999998</v>
      </c>
      <c r="G3815">
        <v>-63.448372308717303</v>
      </c>
      <c r="H3815">
        <v>-7.9310043080539501</v>
      </c>
      <c r="I3815">
        <v>-21.276695276066299</v>
      </c>
      <c r="J3815">
        <v>-2.6723869962138398</v>
      </c>
      <c r="K3815">
        <v>17.619273568183299</v>
      </c>
      <c r="L3815">
        <v>20.239582229335401</v>
      </c>
      <c r="M3815">
        <v>58.754019991336698</v>
      </c>
      <c r="N3815">
        <v>0.66887548419245402</v>
      </c>
      <c r="O3815">
        <v>71.460176991150405</v>
      </c>
      <c r="P3815">
        <v>24.689655172413701</v>
      </c>
      <c r="Q3815">
        <v>4.9161039603160001E-3</v>
      </c>
    </row>
    <row r="3816" spans="1:17" hidden="1" x14ac:dyDescent="0.3">
      <c r="A3816" t="s">
        <v>7863</v>
      </c>
      <c r="B3816" t="s">
        <v>7864</v>
      </c>
      <c r="C3816" t="str">
        <f>IFERROR(VLOOKUP(Table1[[#This Row],[Ticker]],[1]!Table2[[Symbol]:[Industry]],2,FALSE),"-")</f>
        <v>-</v>
      </c>
      <c r="E3816">
        <v>30.449486799999999</v>
      </c>
      <c r="F3816">
        <v>11.81</v>
      </c>
      <c r="G3816">
        <v>-11.729237650306899</v>
      </c>
      <c r="H3816">
        <v>-3.56727665965477</v>
      </c>
      <c r="I3816">
        <v>-11.412543845636099</v>
      </c>
      <c r="J3816">
        <v>-2.36959350808656</v>
      </c>
      <c r="K3816">
        <v>11.831231982686001</v>
      </c>
      <c r="L3816">
        <v>11.164311053231399</v>
      </c>
      <c r="M3816">
        <v>42.002935050202403</v>
      </c>
      <c r="N3816">
        <v>0.597098144172997</v>
      </c>
      <c r="O3816">
        <v>25.740897544453802</v>
      </c>
      <c r="P3816">
        <v>41.776710684273702</v>
      </c>
      <c r="Q3816">
        <v>-2.8259366904314999E-2</v>
      </c>
    </row>
    <row r="3817" spans="1:17" hidden="1" x14ac:dyDescent="0.3">
      <c r="A3817" t="s">
        <v>7865</v>
      </c>
      <c r="B3817" t="s">
        <v>7866</v>
      </c>
      <c r="C3817" t="str">
        <f>IFERROR(VLOOKUP(Table1[[#This Row],[Ticker]],[1]!Table2[[Symbol]:[Industry]],2,FALSE),"-")</f>
        <v>-</v>
      </c>
      <c r="D3817" t="s">
        <v>535</v>
      </c>
      <c r="E3817">
        <v>30.364999999999998</v>
      </c>
      <c r="F3817">
        <v>60.73</v>
      </c>
      <c r="G3817">
        <v>105.77874919717399</v>
      </c>
      <c r="H3817">
        <v>30.3274922367766</v>
      </c>
      <c r="I3817">
        <v>-4.3198359176786001</v>
      </c>
      <c r="J3817">
        <v>3.2084515272224099</v>
      </c>
      <c r="K3817">
        <v>54.9703804762039</v>
      </c>
      <c r="L3817">
        <v>48.392414369647597</v>
      </c>
      <c r="M3817">
        <v>53.9650459531466</v>
      </c>
      <c r="N3817">
        <v>2.6043038341579399</v>
      </c>
      <c r="O3817">
        <v>16.252264119874798</v>
      </c>
      <c r="P3817">
        <v>142.82287085165899</v>
      </c>
      <c r="Q3817">
        <v>0.122876922311478</v>
      </c>
    </row>
    <row r="3818" spans="1:17" hidden="1" x14ac:dyDescent="0.3">
      <c r="A3818" t="s">
        <v>7867</v>
      </c>
      <c r="B3818" t="s">
        <v>7868</v>
      </c>
      <c r="C3818" t="str">
        <f>IFERROR(VLOOKUP(Table1[[#This Row],[Ticker]],[1]!Table2[[Symbol]:[Industry]],2,FALSE),"-")</f>
        <v>-</v>
      </c>
      <c r="D3818" t="s">
        <v>627</v>
      </c>
      <c r="E3818">
        <v>30.352089599999999</v>
      </c>
      <c r="F3818">
        <v>39.619999999999997</v>
      </c>
      <c r="G3818">
        <v>18.434838628186998</v>
      </c>
      <c r="H3818">
        <v>10.5870939187821</v>
      </c>
      <c r="I3818">
        <v>7.1367338348511504</v>
      </c>
      <c r="J3818">
        <v>8.4234113457717294E-3</v>
      </c>
      <c r="K3818">
        <v>33.664862644950396</v>
      </c>
      <c r="L3818">
        <v>30.1899389176697</v>
      </c>
      <c r="M3818">
        <v>67.566870608170902</v>
      </c>
      <c r="N3818">
        <v>1.32183846223736</v>
      </c>
      <c r="O3818">
        <v>15.7243816254416</v>
      </c>
      <c r="P3818">
        <v>84.279069767441797</v>
      </c>
      <c r="Q3818">
        <v>6.5947118088858003E-2</v>
      </c>
    </row>
    <row r="3819" spans="1:17" hidden="1" x14ac:dyDescent="0.3">
      <c r="A3819" t="s">
        <v>7869</v>
      </c>
      <c r="B3819" t="s">
        <v>7870</v>
      </c>
      <c r="C3819" t="str">
        <f>IFERROR(VLOOKUP(Table1[[#This Row],[Ticker]],[1]!Table2[[Symbol]:[Industry]],2,FALSE),"-")</f>
        <v>-</v>
      </c>
      <c r="D3819" t="s">
        <v>535</v>
      </c>
      <c r="E3819">
        <v>30.331800000000001</v>
      </c>
      <c r="F3819">
        <v>98.64</v>
      </c>
      <c r="G3819">
        <v>23.507185686792301</v>
      </c>
      <c r="H3819">
        <v>8.9611405840909306</v>
      </c>
      <c r="I3819">
        <v>8.9379057773367698</v>
      </c>
      <c r="J3819">
        <v>-8.8796943916279893</v>
      </c>
      <c r="K3819">
        <v>84.631842238628394</v>
      </c>
      <c r="L3819">
        <v>71.599130249683597</v>
      </c>
      <c r="M3819">
        <v>61.020116189914901</v>
      </c>
      <c r="N3819">
        <v>0.43421954438045302</v>
      </c>
      <c r="O3819">
        <v>7.9683698296836898</v>
      </c>
      <c r="P3819">
        <v>91.162790697674396</v>
      </c>
      <c r="Q3819">
        <v>0.222493564873394</v>
      </c>
    </row>
    <row r="3820" spans="1:17" hidden="1" x14ac:dyDescent="0.3">
      <c r="A3820" t="s">
        <v>7871</v>
      </c>
      <c r="B3820" t="s">
        <v>7872</v>
      </c>
      <c r="C3820" t="str">
        <f>IFERROR(VLOOKUP(Table1[[#This Row],[Ticker]],[1]!Table2[[Symbol]:[Industry]],2,FALSE),"-")</f>
        <v>-</v>
      </c>
      <c r="D3820" t="s">
        <v>4133</v>
      </c>
      <c r="E3820">
        <v>30.266999999999999</v>
      </c>
      <c r="F3820">
        <v>180</v>
      </c>
      <c r="G3820">
        <v>-51.736929273762698</v>
      </c>
      <c r="H3820">
        <v>-1.16481278265563</v>
      </c>
      <c r="I3820">
        <v>-13.485272163767901</v>
      </c>
      <c r="J3820">
        <v>-7.1508928635311397</v>
      </c>
      <c r="K3820">
        <v>176.954689813404</v>
      </c>
      <c r="L3820">
        <v>176.010428644435</v>
      </c>
      <c r="M3820">
        <v>40.227684347603102</v>
      </c>
      <c r="N3820">
        <v>1.4090909090909001</v>
      </c>
      <c r="O3820">
        <v>38.6111111111111</v>
      </c>
      <c r="P3820">
        <v>47.540983606557297</v>
      </c>
    </row>
    <row r="3821" spans="1:17" hidden="1" x14ac:dyDescent="0.3">
      <c r="A3821" t="s">
        <v>7873</v>
      </c>
      <c r="B3821" t="s">
        <v>7874</v>
      </c>
      <c r="C3821" t="str">
        <f>IFERROR(VLOOKUP(Table1[[#This Row],[Ticker]],[1]!Table2[[Symbol]:[Industry]],2,FALSE),"-")</f>
        <v>-</v>
      </c>
      <c r="D3821" t="s">
        <v>204</v>
      </c>
      <c r="E3821">
        <v>30.248000000000001</v>
      </c>
      <c r="F3821">
        <v>0.45</v>
      </c>
      <c r="G3821">
        <v>-5.5931859894901201</v>
      </c>
      <c r="H3821">
        <v>-1.87035303188851</v>
      </c>
      <c r="I3821">
        <v>-12.2495918825592</v>
      </c>
      <c r="J3821">
        <v>1.0670674632677399</v>
      </c>
      <c r="K3821">
        <v>0.59267168328142406</v>
      </c>
      <c r="L3821">
        <v>0.50771284078795198</v>
      </c>
      <c r="M3821">
        <v>92.112121951265095</v>
      </c>
      <c r="N3821">
        <v>1</v>
      </c>
      <c r="Q3821">
        <v>4.6288916988924997E-2</v>
      </c>
    </row>
    <row r="3822" spans="1:17" hidden="1" x14ac:dyDescent="0.3">
      <c r="A3822" t="s">
        <v>7875</v>
      </c>
      <c r="B3822" t="s">
        <v>7876</v>
      </c>
      <c r="C3822" t="str">
        <f>IFERROR(VLOOKUP(Table1[[#This Row],[Ticker]],[1]!Table2[[Symbol]:[Industry]],2,FALSE),"-")</f>
        <v>-</v>
      </c>
      <c r="D3822" t="s">
        <v>46</v>
      </c>
      <c r="E3822">
        <v>30.185528555000001</v>
      </c>
      <c r="F3822">
        <v>56.35</v>
      </c>
      <c r="G3822">
        <v>-66.177022108111402</v>
      </c>
      <c r="H3822">
        <v>-14.672729421872001</v>
      </c>
      <c r="I3822">
        <v>-49.071376366893404</v>
      </c>
      <c r="J3822">
        <v>-5.2280099565180498</v>
      </c>
      <c r="M3822">
        <v>32.287824972817198</v>
      </c>
      <c r="O3822">
        <v>62.999112688553602</v>
      </c>
      <c r="P3822">
        <v>4.2553191489361701</v>
      </c>
    </row>
    <row r="3823" spans="1:17" hidden="1" x14ac:dyDescent="0.3">
      <c r="A3823" t="s">
        <v>7877</v>
      </c>
      <c r="B3823" t="s">
        <v>7878</v>
      </c>
      <c r="C3823" t="str">
        <f>IFERROR(VLOOKUP(Table1[[#This Row],[Ticker]],[1]!Table2[[Symbol]:[Industry]],2,FALSE),"-")</f>
        <v>-</v>
      </c>
      <c r="D3823" t="s">
        <v>124</v>
      </c>
      <c r="E3823">
        <v>30.17574875</v>
      </c>
      <c r="F3823">
        <v>16.43</v>
      </c>
      <c r="G3823">
        <v>-27.8892940815774</v>
      </c>
      <c r="H3823">
        <v>-4.3853722683335397</v>
      </c>
      <c r="I3823">
        <v>-20.501064355388401</v>
      </c>
      <c r="J3823">
        <v>-12.4022724398676</v>
      </c>
      <c r="K3823">
        <v>17.213063950545799</v>
      </c>
      <c r="L3823">
        <v>17.970746717951499</v>
      </c>
      <c r="M3823">
        <v>46.646009494374297</v>
      </c>
      <c r="N3823">
        <v>1.0522310935261601</v>
      </c>
      <c r="O3823">
        <v>118.13755325623799</v>
      </c>
      <c r="P3823">
        <v>9.0245520902454999</v>
      </c>
      <c r="Q3823">
        <v>4.7682497751699998E-3</v>
      </c>
    </row>
    <row r="3824" spans="1:17" hidden="1" x14ac:dyDescent="0.3">
      <c r="A3824" t="s">
        <v>7879</v>
      </c>
      <c r="B3824" t="s">
        <v>7880</v>
      </c>
      <c r="C3824" t="str">
        <f>IFERROR(VLOOKUP(Table1[[#This Row],[Ticker]],[1]!Table2[[Symbol]:[Industry]],2,FALSE),"-")</f>
        <v>-</v>
      </c>
      <c r="D3824" t="s">
        <v>627</v>
      </c>
      <c r="E3824">
        <v>30.065358960000001</v>
      </c>
      <c r="F3824">
        <v>32.200000000000003</v>
      </c>
      <c r="G3824">
        <v>1.09498513334592</v>
      </c>
      <c r="H3824">
        <v>-5.2999316769813198</v>
      </c>
      <c r="I3824">
        <v>-15.206774059668099</v>
      </c>
      <c r="J3824">
        <v>0.32222434012439499</v>
      </c>
      <c r="K3824">
        <v>32.8689991255522</v>
      </c>
      <c r="L3824">
        <v>31.8036003425898</v>
      </c>
      <c r="M3824">
        <v>48.665452913730903</v>
      </c>
      <c r="N3824">
        <v>0.321803606050929</v>
      </c>
      <c r="O3824">
        <v>25.900621118012399</v>
      </c>
      <c r="P3824">
        <v>42.920550377274701</v>
      </c>
      <c r="Q3824">
        <v>5.9297098808476001E-2</v>
      </c>
    </row>
    <row r="3825" spans="1:17" hidden="1" x14ac:dyDescent="0.3">
      <c r="A3825" t="s">
        <v>7881</v>
      </c>
      <c r="B3825" t="s">
        <v>7882</v>
      </c>
      <c r="C3825" t="str">
        <f>IFERROR(VLOOKUP(Table1[[#This Row],[Ticker]],[1]!Table2[[Symbol]:[Industry]],2,FALSE),"-")</f>
        <v>-</v>
      </c>
      <c r="D3825" t="s">
        <v>7287</v>
      </c>
      <c r="E3825">
        <v>30.001497227999899</v>
      </c>
      <c r="F3825">
        <v>83.31</v>
      </c>
      <c r="G3825">
        <v>-53.634718336449801</v>
      </c>
      <c r="H3825">
        <v>-18.917952808759299</v>
      </c>
      <c r="I3825">
        <v>-42.951861894437798</v>
      </c>
      <c r="J3825">
        <v>-1.07194549511008</v>
      </c>
      <c r="K3825">
        <v>108.079331769118</v>
      </c>
      <c r="L3825">
        <v>122.850660873206</v>
      </c>
      <c r="M3825">
        <v>4.2739581975257197</v>
      </c>
      <c r="N3825">
        <v>0.31052631578947298</v>
      </c>
      <c r="O3825">
        <v>90.853438962909607</v>
      </c>
      <c r="P3825">
        <v>0</v>
      </c>
    </row>
    <row r="3826" spans="1:17" hidden="1" x14ac:dyDescent="0.3">
      <c r="A3826" t="s">
        <v>7883</v>
      </c>
      <c r="B3826" t="s">
        <v>7884</v>
      </c>
      <c r="C3826" t="str">
        <f>IFERROR(VLOOKUP(Table1[[#This Row],[Ticker]],[1]!Table2[[Symbol]:[Industry]],2,FALSE),"-")</f>
        <v>-</v>
      </c>
      <c r="D3826" t="s">
        <v>5104</v>
      </c>
      <c r="E3826">
        <v>29.973924</v>
      </c>
      <c r="F3826">
        <v>34.68</v>
      </c>
      <c r="G3826">
        <v>17.320404345116099</v>
      </c>
      <c r="H3826">
        <v>3.2745191972641901</v>
      </c>
      <c r="I3826">
        <v>-18.232048921447401</v>
      </c>
      <c r="J3826">
        <v>5.0637477202291397</v>
      </c>
      <c r="K3826">
        <v>34.5001469005228</v>
      </c>
      <c r="L3826">
        <v>32.590150712661398</v>
      </c>
      <c r="M3826">
        <v>44.273117743554103</v>
      </c>
      <c r="N3826">
        <v>2.4412722142653398</v>
      </c>
      <c r="O3826">
        <v>23.7889273356401</v>
      </c>
      <c r="P3826">
        <v>60.0369173973234</v>
      </c>
      <c r="Q3826">
        <v>1.7747521074818001E-2</v>
      </c>
    </row>
    <row r="3827" spans="1:17" hidden="1" x14ac:dyDescent="0.3">
      <c r="A3827" t="s">
        <v>7885</v>
      </c>
      <c r="B3827" t="s">
        <v>7886</v>
      </c>
      <c r="C3827" t="str">
        <f>IFERROR(VLOOKUP(Table1[[#This Row],[Ticker]],[1]!Table2[[Symbol]:[Industry]],2,FALSE),"-")</f>
        <v>-</v>
      </c>
      <c r="D3827" t="s">
        <v>405</v>
      </c>
      <c r="E3827">
        <v>29.902101800000001</v>
      </c>
      <c r="F3827">
        <v>48.89</v>
      </c>
      <c r="G3827">
        <v>41.417778936356399</v>
      </c>
      <c r="H3827">
        <v>13.864706722039401</v>
      </c>
      <c r="I3827">
        <v>10.281479135445201</v>
      </c>
      <c r="J3827">
        <v>16.666149742985102</v>
      </c>
      <c r="K3827">
        <v>41.626177275532399</v>
      </c>
      <c r="L3827">
        <v>37.332306741685002</v>
      </c>
      <c r="M3827">
        <v>67.412621075794206</v>
      </c>
      <c r="N3827">
        <v>0.58848574597103198</v>
      </c>
      <c r="O3827">
        <v>10.4520351810186</v>
      </c>
      <c r="P3827">
        <v>93.623762376237593</v>
      </c>
      <c r="Q3827">
        <v>3.5560799346877003E-2</v>
      </c>
    </row>
    <row r="3828" spans="1:17" hidden="1" x14ac:dyDescent="0.3">
      <c r="A3828" t="s">
        <v>7887</v>
      </c>
      <c r="B3828" t="s">
        <v>7888</v>
      </c>
      <c r="C3828" t="str">
        <f>IFERROR(VLOOKUP(Table1[[#This Row],[Ticker]],[1]!Table2[[Symbol]:[Industry]],2,FALSE),"-")</f>
        <v>-</v>
      </c>
      <c r="D3828" t="s">
        <v>138</v>
      </c>
      <c r="E3828">
        <v>29.87548</v>
      </c>
      <c r="F3828">
        <v>50.8</v>
      </c>
      <c r="G3828">
        <v>116.775682783368</v>
      </c>
      <c r="H3828">
        <v>73.1651539620173</v>
      </c>
      <c r="I3828">
        <v>152.86914343076899</v>
      </c>
      <c r="J3828">
        <v>26.483375895827699</v>
      </c>
      <c r="K3828">
        <v>30.9328926993328</v>
      </c>
      <c r="L3828">
        <v>23.677350637724601</v>
      </c>
      <c r="M3828">
        <v>98.666184448537393</v>
      </c>
      <c r="N3828">
        <v>3.4513478383151401</v>
      </c>
      <c r="O3828">
        <v>7.8740157480328102E-2</v>
      </c>
      <c r="P3828">
        <v>290.16897081413202</v>
      </c>
      <c r="Q3828">
        <v>0.13443010418155399</v>
      </c>
    </row>
    <row r="3829" spans="1:17" hidden="1" x14ac:dyDescent="0.3">
      <c r="A3829" t="s">
        <v>7889</v>
      </c>
      <c r="B3829" t="s">
        <v>7890</v>
      </c>
      <c r="C3829" t="str">
        <f>IFERROR(VLOOKUP(Table1[[#This Row],[Ticker]],[1]!Table2[[Symbol]:[Industry]],2,FALSE),"-")</f>
        <v>-</v>
      </c>
      <c r="D3829" t="s">
        <v>124</v>
      </c>
      <c r="E3829">
        <v>29.866199999999999</v>
      </c>
      <c r="F3829">
        <v>27.3</v>
      </c>
      <c r="G3829">
        <v>12.121589002999601</v>
      </c>
      <c r="H3829">
        <v>12.927535730813901</v>
      </c>
      <c r="I3829">
        <v>69.039734744217597</v>
      </c>
      <c r="J3829">
        <v>5.0505034844817498</v>
      </c>
      <c r="K3829">
        <v>23.858136734086301</v>
      </c>
      <c r="L3829">
        <v>21.5880202150508</v>
      </c>
      <c r="M3829">
        <v>76.081166462894998</v>
      </c>
      <c r="N3829">
        <v>3.9205287681248802</v>
      </c>
      <c r="O3829">
        <v>8.4249084249084092</v>
      </c>
      <c r="P3829">
        <v>96.120689655172399</v>
      </c>
      <c r="Q3829">
        <v>8.8079621001649996E-2</v>
      </c>
    </row>
    <row r="3830" spans="1:17" hidden="1" x14ac:dyDescent="0.3">
      <c r="A3830" t="s">
        <v>7891</v>
      </c>
      <c r="B3830" t="s">
        <v>7892</v>
      </c>
      <c r="C3830" t="str">
        <f>IFERROR(VLOOKUP(Table1[[#This Row],[Ticker]],[1]!Table2[[Symbol]:[Industry]],2,FALSE),"-")</f>
        <v>-</v>
      </c>
      <c r="D3830" t="s">
        <v>156</v>
      </c>
      <c r="E3830">
        <v>29.795760000000001</v>
      </c>
      <c r="F3830">
        <v>104.4</v>
      </c>
      <c r="G3830">
        <v>-43.713553676901</v>
      </c>
      <c r="H3830">
        <v>-3.35915967462712</v>
      </c>
      <c r="I3830">
        <v>-33.265608767232699</v>
      </c>
      <c r="J3830">
        <v>1.2809956813605099</v>
      </c>
      <c r="K3830">
        <v>110.31268029496</v>
      </c>
      <c r="L3830">
        <v>110.197957893609</v>
      </c>
      <c r="M3830">
        <v>52.984222683238102</v>
      </c>
      <c r="N3830">
        <v>1.02564102564102</v>
      </c>
      <c r="O3830">
        <v>59.674329501915601</v>
      </c>
      <c r="P3830">
        <v>28.0981595092024</v>
      </c>
    </row>
    <row r="3831" spans="1:17" hidden="1" x14ac:dyDescent="0.3">
      <c r="A3831" t="s">
        <v>7893</v>
      </c>
      <c r="B3831" t="s">
        <v>7894</v>
      </c>
      <c r="C3831" t="str">
        <f>IFERROR(VLOOKUP(Table1[[#This Row],[Ticker]],[1]!Table2[[Symbol]:[Industry]],2,FALSE),"-")</f>
        <v>-</v>
      </c>
      <c r="D3831" t="s">
        <v>7485</v>
      </c>
      <c r="E3831">
        <v>29.749120000000001</v>
      </c>
      <c r="F3831">
        <v>188</v>
      </c>
      <c r="G3831">
        <v>-45.571528974528398</v>
      </c>
      <c r="H3831">
        <v>18.63069289673</v>
      </c>
      <c r="I3831">
        <v>-23.860739189431602</v>
      </c>
      <c r="J3831">
        <v>-2.0985314387794598</v>
      </c>
      <c r="K3831">
        <v>172.54552992431999</v>
      </c>
      <c r="L3831">
        <v>179.239338019668</v>
      </c>
      <c r="M3831">
        <v>62.135184732409797</v>
      </c>
      <c r="N3831">
        <v>0.91866028708133896</v>
      </c>
      <c r="O3831">
        <v>18.351063829787201</v>
      </c>
      <c r="P3831">
        <v>27.587376993552699</v>
      </c>
      <c r="Q3831">
        <v>8.2732899939500004E-2</v>
      </c>
    </row>
    <row r="3832" spans="1:17" hidden="1" x14ac:dyDescent="0.3">
      <c r="A3832" t="s">
        <v>7895</v>
      </c>
      <c r="B3832" t="s">
        <v>7896</v>
      </c>
      <c r="C3832" t="str">
        <f>IFERROR(VLOOKUP(Table1[[#This Row],[Ticker]],[1]!Table2[[Symbol]:[Industry]],2,FALSE),"-")</f>
        <v>-</v>
      </c>
      <c r="E3832">
        <v>29.7142856</v>
      </c>
      <c r="F3832">
        <v>8</v>
      </c>
      <c r="G3832">
        <v>-99.010010375882302</v>
      </c>
      <c r="H3832">
        <v>-10.8537981004129</v>
      </c>
      <c r="I3832">
        <v>-47.2788202639925</v>
      </c>
      <c r="J3832">
        <v>-12.8049917814394</v>
      </c>
      <c r="K3832">
        <v>8.8922304512028294</v>
      </c>
      <c r="L3832">
        <v>11.347781633814</v>
      </c>
      <c r="M3832">
        <v>35.330884619927097</v>
      </c>
      <c r="N3832">
        <v>2.3274384600270901</v>
      </c>
      <c r="O3832">
        <v>249.87499999999901</v>
      </c>
      <c r="P3832">
        <v>11.7318435754189</v>
      </c>
      <c r="Q3832">
        <v>3.6036892338869003E-2</v>
      </c>
    </row>
    <row r="3833" spans="1:17" hidden="1" x14ac:dyDescent="0.3">
      <c r="A3833" t="s">
        <v>7897</v>
      </c>
      <c r="B3833" t="s">
        <v>7898</v>
      </c>
      <c r="C3833" t="str">
        <f>IFERROR(VLOOKUP(Table1[[#This Row],[Ticker]],[1]!Table2[[Symbol]:[Industry]],2,FALSE),"-")</f>
        <v>-</v>
      </c>
      <c r="D3833" t="s">
        <v>276</v>
      </c>
      <c r="E3833">
        <v>29.707700940999999</v>
      </c>
      <c r="F3833">
        <v>10.130000000000001</v>
      </c>
      <c r="G3833">
        <v>-5.0041826019385702</v>
      </c>
      <c r="H3833">
        <v>8.4524720097768302</v>
      </c>
      <c r="I3833">
        <v>-16.022466212720101</v>
      </c>
      <c r="J3833">
        <v>0.12805450488990999</v>
      </c>
      <c r="K3833">
        <v>9.4301908272210504</v>
      </c>
      <c r="L3833">
        <v>9.4430151356755108</v>
      </c>
      <c r="M3833">
        <v>71.8021068608913</v>
      </c>
      <c r="N3833">
        <v>1.3826687302334899</v>
      </c>
      <c r="O3833">
        <v>35.7354392892398</v>
      </c>
      <c r="P3833">
        <v>44.507845934379397</v>
      </c>
      <c r="Q3833">
        <v>5.1511686153609001E-2</v>
      </c>
    </row>
    <row r="3834" spans="1:17" hidden="1" x14ac:dyDescent="0.3">
      <c r="A3834" t="s">
        <v>7899</v>
      </c>
      <c r="B3834" t="s">
        <v>7900</v>
      </c>
      <c r="C3834" t="str">
        <f>IFERROR(VLOOKUP(Table1[[#This Row],[Ticker]],[1]!Table2[[Symbol]:[Industry]],2,FALSE),"-")</f>
        <v>-</v>
      </c>
      <c r="D3834" t="s">
        <v>773</v>
      </c>
      <c r="E3834">
        <v>29.662500000000001</v>
      </c>
      <c r="F3834">
        <v>70</v>
      </c>
      <c r="G3834">
        <v>-50.565627067414802</v>
      </c>
      <c r="H3834">
        <v>-19.916687470207702</v>
      </c>
      <c r="I3834">
        <v>-30.607324079311699</v>
      </c>
      <c r="J3834">
        <v>-4.3868626221819103</v>
      </c>
      <c r="K3834">
        <v>73.365005223015103</v>
      </c>
      <c r="M3834">
        <v>19.4399197124336</v>
      </c>
      <c r="N3834">
        <v>1.1875</v>
      </c>
      <c r="O3834">
        <v>31.571428571428498</v>
      </c>
      <c r="P3834">
        <v>15.1315789473684</v>
      </c>
    </row>
    <row r="3835" spans="1:17" hidden="1" x14ac:dyDescent="0.3">
      <c r="A3835" t="s">
        <v>7901</v>
      </c>
      <c r="B3835" t="s">
        <v>7902</v>
      </c>
      <c r="C3835" t="str">
        <f>IFERROR(VLOOKUP(Table1[[#This Row],[Ticker]],[1]!Table2[[Symbol]:[Industry]],2,FALSE),"-")</f>
        <v>-</v>
      </c>
      <c r="D3835" t="s">
        <v>741</v>
      </c>
      <c r="E3835">
        <v>29.575091889999999</v>
      </c>
      <c r="F3835">
        <v>44.84</v>
      </c>
      <c r="G3835">
        <v>5.36145233733978</v>
      </c>
      <c r="H3835">
        <v>4.6171638061518996</v>
      </c>
      <c r="I3835">
        <v>1.7493791545527599</v>
      </c>
      <c r="J3835">
        <v>3.4242500317518099</v>
      </c>
      <c r="K3835">
        <v>41.221354369332303</v>
      </c>
      <c r="L3835">
        <v>37.534757077837703</v>
      </c>
      <c r="M3835">
        <v>56.725246441840902</v>
      </c>
      <c r="N3835">
        <v>3.03850529105984</v>
      </c>
      <c r="O3835">
        <v>9.2774308652988395</v>
      </c>
      <c r="P3835">
        <v>68.381524596319906</v>
      </c>
    </row>
    <row r="3836" spans="1:17" hidden="1" x14ac:dyDescent="0.3">
      <c r="A3836" t="s">
        <v>7903</v>
      </c>
      <c r="B3836" t="s">
        <v>7904</v>
      </c>
      <c r="C3836" t="str">
        <f>IFERROR(VLOOKUP(Table1[[#This Row],[Ticker]],[1]!Table2[[Symbol]:[Industry]],2,FALSE),"-")</f>
        <v>-</v>
      </c>
      <c r="D3836" t="s">
        <v>627</v>
      </c>
      <c r="E3836">
        <v>29.574228000000002</v>
      </c>
      <c r="F3836">
        <v>76.36</v>
      </c>
      <c r="G3836">
        <v>268.88915692358398</v>
      </c>
      <c r="H3836">
        <v>43.2785828618753</v>
      </c>
      <c r="I3836">
        <v>43.483086516395403</v>
      </c>
      <c r="J3836">
        <v>10.2589095234772</v>
      </c>
      <c r="K3836">
        <v>55.162075960196901</v>
      </c>
      <c r="L3836">
        <v>43.486614136587399</v>
      </c>
      <c r="M3836">
        <v>88.888156147041599</v>
      </c>
      <c r="N3836">
        <v>2.8968281364964401</v>
      </c>
      <c r="O3836">
        <v>0</v>
      </c>
      <c r="P3836">
        <v>298.95506792058501</v>
      </c>
      <c r="Q3836">
        <v>0.179832667506438</v>
      </c>
    </row>
    <row r="3837" spans="1:17" hidden="1" x14ac:dyDescent="0.3">
      <c r="A3837" t="s">
        <v>7905</v>
      </c>
      <c r="B3837" t="s">
        <v>7906</v>
      </c>
      <c r="C3837" t="str">
        <f>IFERROR(VLOOKUP(Table1[[#This Row],[Ticker]],[1]!Table2[[Symbol]:[Industry]],2,FALSE),"-")</f>
        <v>-</v>
      </c>
      <c r="D3837" t="s">
        <v>305</v>
      </c>
      <c r="E3837">
        <v>29.570126399999999</v>
      </c>
      <c r="F3837">
        <v>18.21</v>
      </c>
      <c r="G3837">
        <v>27.460040560093098</v>
      </c>
      <c r="H3837">
        <v>8.7395456652482899</v>
      </c>
      <c r="I3837">
        <v>-8.2449116042584905</v>
      </c>
      <c r="J3837">
        <v>-4.1685819072830697</v>
      </c>
      <c r="K3837">
        <v>17.929790481385901</v>
      </c>
      <c r="L3837">
        <v>16.878859650131002</v>
      </c>
      <c r="M3837">
        <v>52.731808742881597</v>
      </c>
      <c r="N3837">
        <v>1.1062821290576601</v>
      </c>
      <c r="O3837">
        <v>14.44261394838</v>
      </c>
      <c r="P3837">
        <v>73.428571428571402</v>
      </c>
      <c r="Q3837">
        <v>9.7495322591807002E-2</v>
      </c>
    </row>
    <row r="3838" spans="1:17" hidden="1" x14ac:dyDescent="0.3">
      <c r="A3838" t="s">
        <v>7907</v>
      </c>
      <c r="B3838" t="s">
        <v>7908</v>
      </c>
      <c r="C3838" t="str">
        <f>IFERROR(VLOOKUP(Table1[[#This Row],[Ticker]],[1]!Table2[[Symbol]:[Industry]],2,FALSE),"-")</f>
        <v>-</v>
      </c>
      <c r="D3838" t="s">
        <v>89</v>
      </c>
      <c r="E3838">
        <v>29.481000000000002</v>
      </c>
      <c r="F3838">
        <v>0.93</v>
      </c>
      <c r="G3838">
        <v>-37.065910997000302</v>
      </c>
      <c r="H3838">
        <v>-18.157479113968002</v>
      </c>
      <c r="I3838">
        <v>-3.5485005498999902</v>
      </c>
      <c r="J3838">
        <v>-1.07194549511008</v>
      </c>
      <c r="K3838">
        <v>0.97228763830388398</v>
      </c>
      <c r="L3838">
        <v>0.97967024012859905</v>
      </c>
      <c r="M3838">
        <v>36.766019072322997</v>
      </c>
      <c r="N3838">
        <v>1.5900852021720899</v>
      </c>
      <c r="O3838">
        <v>43.010752688171998</v>
      </c>
      <c r="P3838">
        <v>32.857142857142797</v>
      </c>
      <c r="Q3838">
        <v>-1.126876591811E-2</v>
      </c>
    </row>
    <row r="3839" spans="1:17" hidden="1" x14ac:dyDescent="0.3">
      <c r="A3839" t="s">
        <v>7909</v>
      </c>
      <c r="B3839" t="s">
        <v>7910</v>
      </c>
      <c r="C3839" t="str">
        <f>IFERROR(VLOOKUP(Table1[[#This Row],[Ticker]],[1]!Table2[[Symbol]:[Industry]],2,FALSE),"-")</f>
        <v>-</v>
      </c>
      <c r="D3839" t="s">
        <v>195</v>
      </c>
      <c r="E3839">
        <v>29.477039999999999</v>
      </c>
      <c r="F3839">
        <v>46.7</v>
      </c>
      <c r="G3839">
        <v>-53.508533947819899</v>
      </c>
      <c r="H3839">
        <v>-13.097654124385301</v>
      </c>
      <c r="I3839">
        <v>-63.279414191952498</v>
      </c>
      <c r="J3839">
        <v>-5.8338502570148396</v>
      </c>
      <c r="K3839">
        <v>54.954442517471001</v>
      </c>
      <c r="L3839">
        <v>59.794741522213101</v>
      </c>
      <c r="M3839">
        <v>22.3025471025237</v>
      </c>
      <c r="N3839">
        <v>0.81190476190476102</v>
      </c>
      <c r="O3839">
        <v>117.644539614561</v>
      </c>
      <c r="P3839">
        <v>26.2162162162162</v>
      </c>
      <c r="Q3839">
        <v>-5.3197421497085E-2</v>
      </c>
    </row>
    <row r="3840" spans="1:17" hidden="1" x14ac:dyDescent="0.3">
      <c r="A3840" t="s">
        <v>7911</v>
      </c>
      <c r="B3840" t="s">
        <v>7912</v>
      </c>
      <c r="C3840" t="str">
        <f>IFERROR(VLOOKUP(Table1[[#This Row],[Ticker]],[1]!Table2[[Symbol]:[Industry]],2,FALSE),"-")</f>
        <v>-</v>
      </c>
      <c r="D3840" t="s">
        <v>51</v>
      </c>
      <c r="E3840">
        <v>29.43975</v>
      </c>
      <c r="F3840">
        <v>69.27</v>
      </c>
      <c r="G3840">
        <v>80.097923954455894</v>
      </c>
      <c r="H3840">
        <v>-18.339812239520398</v>
      </c>
      <c r="I3840">
        <v>19.970074410308499</v>
      </c>
      <c r="J3840">
        <v>-0.752501050665632</v>
      </c>
      <c r="K3840">
        <v>70.663895241984306</v>
      </c>
      <c r="L3840">
        <v>56.871757616959997</v>
      </c>
      <c r="M3840">
        <v>26.768102673320801</v>
      </c>
      <c r="N3840">
        <v>1.5213436833452101</v>
      </c>
      <c r="O3840">
        <v>43.7851883932438</v>
      </c>
      <c r="P3840">
        <v>138.86206896551701</v>
      </c>
      <c r="Q3840">
        <v>0.13522731219831899</v>
      </c>
    </row>
    <row r="3841" spans="1:17" hidden="1" x14ac:dyDescent="0.3">
      <c r="A3841" t="s">
        <v>7913</v>
      </c>
      <c r="B3841" t="s">
        <v>7914</v>
      </c>
      <c r="C3841" t="str">
        <f>IFERROR(VLOOKUP(Table1[[#This Row],[Ticker]],[1]!Table2[[Symbol]:[Industry]],2,FALSE),"-")</f>
        <v>-</v>
      </c>
      <c r="D3841" t="s">
        <v>627</v>
      </c>
      <c r="E3841">
        <v>29.4</v>
      </c>
      <c r="F3841">
        <v>70</v>
      </c>
      <c r="G3841">
        <v>11.950725237529999</v>
      </c>
      <c r="H3841">
        <v>-7.9847624780481102E-2</v>
      </c>
      <c r="I3841">
        <v>27.039734744217601</v>
      </c>
      <c r="J3841">
        <v>1.4921570689924799</v>
      </c>
      <c r="K3841">
        <v>70.229005205415206</v>
      </c>
      <c r="L3841">
        <v>63.429988911312897</v>
      </c>
      <c r="M3841">
        <v>71.384239061524497</v>
      </c>
      <c r="N3841">
        <v>0.20425531914893599</v>
      </c>
      <c r="O3841">
        <v>33.871428571428503</v>
      </c>
      <c r="P3841">
        <v>73.7403822288409</v>
      </c>
      <c r="Q3841">
        <v>0.131812413572197</v>
      </c>
    </row>
    <row r="3842" spans="1:17" hidden="1" x14ac:dyDescent="0.3">
      <c r="A3842" t="s">
        <v>7915</v>
      </c>
      <c r="B3842" t="s">
        <v>7916</v>
      </c>
      <c r="C3842" t="str">
        <f>IFERROR(VLOOKUP(Table1[[#This Row],[Ticker]],[1]!Table2[[Symbol]:[Industry]],2,FALSE),"-")</f>
        <v>-</v>
      </c>
      <c r="E3842">
        <v>29.376000000000001</v>
      </c>
      <c r="F3842">
        <v>48.96</v>
      </c>
      <c r="G3842">
        <v>236.675662036707</v>
      </c>
      <c r="H3842">
        <v>-24.322243131900699</v>
      </c>
      <c r="I3842">
        <v>41.001998895161002</v>
      </c>
      <c r="J3842">
        <v>-5.53054422122473</v>
      </c>
      <c r="K3842">
        <v>55.545848986000003</v>
      </c>
      <c r="L3842">
        <v>44.454043963499601</v>
      </c>
      <c r="M3842">
        <v>29.8427160758919</v>
      </c>
      <c r="N3842">
        <v>0.52333319635523701</v>
      </c>
      <c r="O3842">
        <v>50.0204248366013</v>
      </c>
      <c r="P3842">
        <v>281.60561184723298</v>
      </c>
      <c r="Q3842">
        <v>0.10132044243187099</v>
      </c>
    </row>
    <row r="3843" spans="1:17" hidden="1" x14ac:dyDescent="0.3">
      <c r="A3843" t="s">
        <v>7917</v>
      </c>
      <c r="B3843" t="s">
        <v>7918</v>
      </c>
      <c r="C3843" t="str">
        <f>IFERROR(VLOOKUP(Table1[[#This Row],[Ticker]],[1]!Table2[[Symbol]:[Industry]],2,FALSE),"-")</f>
        <v>-</v>
      </c>
      <c r="D3843" t="s">
        <v>276</v>
      </c>
      <c r="E3843">
        <v>29.358000000000001</v>
      </c>
      <c r="F3843">
        <v>69.900000000000006</v>
      </c>
      <c r="G3843">
        <v>33.251846012345503</v>
      </c>
      <c r="H3843">
        <v>-2.8939027465621301</v>
      </c>
      <c r="I3843">
        <v>-25.987514229279899</v>
      </c>
      <c r="J3843">
        <v>2.48327386948902</v>
      </c>
      <c r="K3843">
        <v>70.798874916552194</v>
      </c>
      <c r="L3843">
        <v>66.446858359826706</v>
      </c>
      <c r="M3843">
        <v>62.517277425213102</v>
      </c>
      <c r="N3843">
        <v>0.378</v>
      </c>
      <c r="O3843">
        <v>35.908440629470597</v>
      </c>
      <c r="P3843">
        <v>101.557093425605</v>
      </c>
      <c r="Q3843">
        <v>7.6511828151467995E-2</v>
      </c>
    </row>
    <row r="3844" spans="1:17" hidden="1" x14ac:dyDescent="0.3">
      <c r="A3844" t="s">
        <v>7919</v>
      </c>
      <c r="B3844" t="s">
        <v>7920</v>
      </c>
      <c r="C3844" t="str">
        <f>IFERROR(VLOOKUP(Table1[[#This Row],[Ticker]],[1]!Table2[[Symbol]:[Industry]],2,FALSE),"-")</f>
        <v>-</v>
      </c>
      <c r="D3844" t="s">
        <v>741</v>
      </c>
      <c r="E3844">
        <v>29.289530723999999</v>
      </c>
      <c r="F3844">
        <v>18.8</v>
      </c>
      <c r="G3844">
        <v>27.006526132250201</v>
      </c>
      <c r="H3844">
        <v>2.9789901378520902</v>
      </c>
      <c r="I3844">
        <v>11.8737320881751</v>
      </c>
      <c r="J3844">
        <v>2.2360805352586701</v>
      </c>
      <c r="K3844">
        <v>17.7727752947829</v>
      </c>
      <c r="L3844">
        <v>15.705467914621099</v>
      </c>
      <c r="M3844">
        <v>37.603805705755697</v>
      </c>
      <c r="N3844">
        <v>0.94796643540366898</v>
      </c>
      <c r="O3844">
        <v>2.3936170212765799</v>
      </c>
      <c r="P3844">
        <v>64.120471409864706</v>
      </c>
      <c r="Q3844">
        <v>3.3034621500889999E-3</v>
      </c>
    </row>
    <row r="3845" spans="1:17" hidden="1" x14ac:dyDescent="0.3">
      <c r="A3845" t="s">
        <v>7921</v>
      </c>
      <c r="B3845" t="s">
        <v>7922</v>
      </c>
      <c r="C3845" t="str">
        <f>IFERROR(VLOOKUP(Table1[[#This Row],[Ticker]],[1]!Table2[[Symbol]:[Industry]],2,FALSE),"-")</f>
        <v>-</v>
      </c>
      <c r="D3845" t="s">
        <v>627</v>
      </c>
      <c r="E3845">
        <v>29.281539533999901</v>
      </c>
      <c r="F3845">
        <v>13.26</v>
      </c>
      <c r="G3845">
        <v>-22.2610329482198</v>
      </c>
      <c r="H3845">
        <v>2.78873711207657</v>
      </c>
      <c r="I3845">
        <v>-31.610572004248599</v>
      </c>
      <c r="J3845">
        <v>3.5792172955875801</v>
      </c>
      <c r="K3845">
        <v>12.5277489438466</v>
      </c>
      <c r="L3845">
        <v>13.2604368991628</v>
      </c>
      <c r="M3845">
        <v>54.509844554629403</v>
      </c>
      <c r="N3845">
        <v>2.58641057219568</v>
      </c>
      <c r="O3845">
        <v>69.683257918552002</v>
      </c>
      <c r="P3845">
        <v>21.095890410958901</v>
      </c>
      <c r="Q3845">
        <v>-8.8994052224269996E-3</v>
      </c>
    </row>
    <row r="3846" spans="1:17" hidden="1" x14ac:dyDescent="0.3">
      <c r="A3846" t="s">
        <v>7923</v>
      </c>
      <c r="B3846" t="s">
        <v>7924</v>
      </c>
      <c r="C3846" t="str">
        <f>IFERROR(VLOOKUP(Table1[[#This Row],[Ticker]],[1]!Table2[[Symbol]:[Industry]],2,FALSE),"-")</f>
        <v>-</v>
      </c>
      <c r="D3846" t="s">
        <v>405</v>
      </c>
      <c r="E3846">
        <v>29.19</v>
      </c>
      <c r="F3846">
        <v>417</v>
      </c>
      <c r="G3846">
        <v>30.9379500068606</v>
      </c>
      <c r="H3846">
        <v>7.2183434000896103</v>
      </c>
      <c r="I3846">
        <v>-26.1033604442847</v>
      </c>
      <c r="J3846">
        <v>1.7163462030983401</v>
      </c>
      <c r="K3846">
        <v>400.27971282086901</v>
      </c>
      <c r="L3846">
        <v>379.77788723418303</v>
      </c>
      <c r="M3846">
        <v>58.516414926634297</v>
      </c>
      <c r="N3846">
        <v>0.95373030044251195</v>
      </c>
      <c r="O3846">
        <v>27.577937649880099</v>
      </c>
      <c r="P3846">
        <v>107.565953210552</v>
      </c>
      <c r="Q3846">
        <v>0.121406997428681</v>
      </c>
    </row>
    <row r="3847" spans="1:17" hidden="1" x14ac:dyDescent="0.3">
      <c r="A3847" t="s">
        <v>7925</v>
      </c>
      <c r="B3847" t="s">
        <v>7926</v>
      </c>
      <c r="C3847" t="str">
        <f>IFERROR(VLOOKUP(Table1[[#This Row],[Ticker]],[1]!Table2[[Symbol]:[Industry]],2,FALSE),"-")</f>
        <v>-</v>
      </c>
      <c r="D3847" t="s">
        <v>138</v>
      </c>
      <c r="E3847">
        <v>29.064954</v>
      </c>
      <c r="F3847">
        <v>22.48</v>
      </c>
      <c r="G3847">
        <v>19.800755669666302</v>
      </c>
      <c r="H3847">
        <v>8.0223770976969995</v>
      </c>
      <c r="I3847">
        <v>11.033115880455901</v>
      </c>
      <c r="J3847">
        <v>14.128054504889899</v>
      </c>
      <c r="K3847">
        <v>19.883753158363799</v>
      </c>
      <c r="L3847">
        <v>19.091390265100699</v>
      </c>
      <c r="M3847">
        <v>68.962541704581298</v>
      </c>
      <c r="N3847">
        <v>1.78202352521036</v>
      </c>
      <c r="O3847">
        <v>39.902135231316699</v>
      </c>
      <c r="P3847">
        <v>72.923076923076906</v>
      </c>
      <c r="Q3847">
        <v>4.9257614596560001E-2</v>
      </c>
    </row>
    <row r="3848" spans="1:17" hidden="1" x14ac:dyDescent="0.3">
      <c r="A3848" t="s">
        <v>7927</v>
      </c>
      <c r="B3848" t="s">
        <v>7928</v>
      </c>
      <c r="C3848" t="str">
        <f>IFERROR(VLOOKUP(Table1[[#This Row],[Ticker]],[1]!Table2[[Symbol]:[Industry]],2,FALSE),"-")</f>
        <v>-</v>
      </c>
      <c r="D3848" t="s">
        <v>706</v>
      </c>
      <c r="E3848">
        <v>29.021172</v>
      </c>
      <c r="F3848">
        <v>222</v>
      </c>
      <c r="G3848">
        <v>10.4848962204735</v>
      </c>
      <c r="H3848">
        <v>-2.9133578364674002</v>
      </c>
      <c r="I3848">
        <v>3.2396824018988699</v>
      </c>
      <c r="J3848">
        <v>-6.6813929856204002</v>
      </c>
      <c r="K3848">
        <v>223.17900199014801</v>
      </c>
      <c r="L3848">
        <v>202.80172035985899</v>
      </c>
      <c r="M3848">
        <v>43.040900099367903</v>
      </c>
      <c r="N3848">
        <v>1.23524794246731</v>
      </c>
      <c r="O3848">
        <v>18.040540540540501</v>
      </c>
      <c r="P3848">
        <v>46.971201588877797</v>
      </c>
      <c r="Q3848">
        <v>6.4145622175142997E-2</v>
      </c>
    </row>
    <row r="3849" spans="1:17" hidden="1" x14ac:dyDescent="0.3">
      <c r="A3849" t="s">
        <v>7929</v>
      </c>
      <c r="B3849" t="s">
        <v>7930</v>
      </c>
      <c r="C3849" t="str">
        <f>IFERROR(VLOOKUP(Table1[[#This Row],[Ticker]],[1]!Table2[[Symbol]:[Industry]],2,FALSE),"-")</f>
        <v>-</v>
      </c>
      <c r="D3849" t="s">
        <v>535</v>
      </c>
      <c r="E3849">
        <v>29.000032480000002</v>
      </c>
      <c r="F3849">
        <v>46.4</v>
      </c>
      <c r="G3849">
        <v>109.727370656746</v>
      </c>
      <c r="H3849">
        <v>36.083312529792202</v>
      </c>
      <c r="I3849">
        <v>40.175048275570703</v>
      </c>
      <c r="J3849">
        <v>4.2807980659201501</v>
      </c>
      <c r="K3849">
        <v>37.494793018420602</v>
      </c>
      <c r="L3849">
        <v>29.836452038565501</v>
      </c>
      <c r="M3849">
        <v>61.651425397274203</v>
      </c>
      <c r="N3849">
        <v>1.64837423283964</v>
      </c>
      <c r="O3849">
        <v>9.2241379310344893</v>
      </c>
      <c r="P3849">
        <v>177.01492537313399</v>
      </c>
      <c r="Q3849">
        <v>0.13928421902631</v>
      </c>
    </row>
    <row r="3850" spans="1:17" hidden="1" x14ac:dyDescent="0.3">
      <c r="A3850" t="s">
        <v>7931</v>
      </c>
      <c r="B3850" t="s">
        <v>7932</v>
      </c>
      <c r="C3850" t="str">
        <f>IFERROR(VLOOKUP(Table1[[#This Row],[Ticker]],[1]!Table2[[Symbol]:[Industry]],2,FALSE),"-")</f>
        <v>-</v>
      </c>
      <c r="D3850" t="s">
        <v>2740</v>
      </c>
      <c r="E3850">
        <v>28.968</v>
      </c>
      <c r="F3850">
        <v>71</v>
      </c>
      <c r="G3850">
        <v>-41.8671532330251</v>
      </c>
      <c r="H3850">
        <v>16.311016514612</v>
      </c>
      <c r="I3850">
        <v>-16.282705342928299</v>
      </c>
      <c r="J3850">
        <v>-15.573631737696401</v>
      </c>
      <c r="K3850">
        <v>71.036230101184003</v>
      </c>
      <c r="L3850">
        <v>70.983512692737705</v>
      </c>
      <c r="M3850">
        <v>34.9611604160051</v>
      </c>
      <c r="N3850">
        <v>1.2189803439803399</v>
      </c>
      <c r="O3850">
        <v>39.4366197183098</v>
      </c>
      <c r="P3850">
        <v>39.901477832512299</v>
      </c>
    </row>
    <row r="3851" spans="1:17" hidden="1" x14ac:dyDescent="0.3">
      <c r="A3851" t="s">
        <v>7933</v>
      </c>
      <c r="B3851" t="s">
        <v>7934</v>
      </c>
      <c r="C3851" t="str">
        <f>IFERROR(VLOOKUP(Table1[[#This Row],[Ticker]],[1]!Table2[[Symbol]:[Industry]],2,FALSE),"-")</f>
        <v>-</v>
      </c>
      <c r="D3851" t="s">
        <v>7225</v>
      </c>
      <c r="E3851">
        <v>28.8904</v>
      </c>
      <c r="F3851">
        <v>737</v>
      </c>
      <c r="G3851">
        <v>44.371958825484803</v>
      </c>
      <c r="H3851">
        <v>-2.7531805552430302</v>
      </c>
      <c r="I3851">
        <v>-11.2208947422539</v>
      </c>
      <c r="J3851">
        <v>-1.19694549511008</v>
      </c>
      <c r="K3851">
        <v>655.41085022416496</v>
      </c>
      <c r="L3851">
        <v>608.16110365418604</v>
      </c>
      <c r="M3851">
        <v>67.809760239161506</v>
      </c>
      <c r="N3851">
        <v>1.28970714490126</v>
      </c>
      <c r="O3851">
        <v>29.179104477611901</v>
      </c>
      <c r="P3851">
        <v>81.527093596059103</v>
      </c>
      <c r="Q3851">
        <v>6.0394998724960002E-3</v>
      </c>
    </row>
    <row r="3852" spans="1:17" hidden="1" x14ac:dyDescent="0.3">
      <c r="A3852" t="s">
        <v>7935</v>
      </c>
      <c r="B3852" t="s">
        <v>7936</v>
      </c>
      <c r="C3852" t="str">
        <f>IFERROR(VLOOKUP(Table1[[#This Row],[Ticker]],[1]!Table2[[Symbol]:[Industry]],2,FALSE),"-")</f>
        <v>-</v>
      </c>
      <c r="D3852" t="s">
        <v>1518</v>
      </c>
      <c r="E3852">
        <v>28.77978448</v>
      </c>
      <c r="F3852">
        <v>2.35</v>
      </c>
      <c r="G3852">
        <v>0.48964455855524402</v>
      </c>
      <c r="H3852">
        <v>-3.9022817079027798</v>
      </c>
      <c r="I3852">
        <v>-51.921304216821298</v>
      </c>
      <c r="J3852">
        <v>-8.7347807441522107</v>
      </c>
      <c r="K3852">
        <v>3.08540801663665</v>
      </c>
      <c r="L3852">
        <v>3.1719122956622701</v>
      </c>
      <c r="M3852">
        <v>9.3951107513671595</v>
      </c>
      <c r="N3852">
        <v>1.2569645955049999</v>
      </c>
      <c r="O3852">
        <v>95.744680851063805</v>
      </c>
      <c r="P3852">
        <v>34.285714285714299</v>
      </c>
      <c r="Q3852">
        <v>8.8267684617170002E-3</v>
      </c>
    </row>
    <row r="3853" spans="1:17" hidden="1" x14ac:dyDescent="0.3">
      <c r="A3853" t="s">
        <v>7937</v>
      </c>
      <c r="B3853" t="s">
        <v>7938</v>
      </c>
      <c r="C3853" t="str">
        <f>IFERROR(VLOOKUP(Table1[[#This Row],[Ticker]],[1]!Table2[[Symbol]:[Industry]],2,FALSE),"-")</f>
        <v>-</v>
      </c>
      <c r="D3853" t="s">
        <v>405</v>
      </c>
      <c r="E3853">
        <v>28.728000000000002</v>
      </c>
      <c r="F3853">
        <v>0.36</v>
      </c>
      <c r="G3853">
        <v>-35.329068891737101</v>
      </c>
      <c r="H3853">
        <v>-2.26962864667829</v>
      </c>
      <c r="I3853">
        <v>-25.155387207001802</v>
      </c>
      <c r="J3853">
        <v>-1.07194549511008</v>
      </c>
      <c r="K3853">
        <v>0.35975172534687</v>
      </c>
      <c r="L3853">
        <v>0.37874226204158101</v>
      </c>
      <c r="M3853">
        <v>53.459245969503897</v>
      </c>
      <c r="N3853">
        <v>0.58011679301539698</v>
      </c>
      <c r="O3853">
        <v>58.3333333333333</v>
      </c>
      <c r="P3853">
        <v>16.129032258064498</v>
      </c>
    </row>
    <row r="3854" spans="1:17" hidden="1" x14ac:dyDescent="0.3">
      <c r="A3854" t="s">
        <v>7939</v>
      </c>
      <c r="B3854" t="s">
        <v>7940</v>
      </c>
      <c r="C3854" t="str">
        <f>IFERROR(VLOOKUP(Table1[[#This Row],[Ticker]],[1]!Table2[[Symbol]:[Industry]],2,FALSE),"-")</f>
        <v>-</v>
      </c>
      <c r="D3854" t="s">
        <v>365</v>
      </c>
      <c r="E3854">
        <v>28.664841281999902</v>
      </c>
      <c r="F3854">
        <v>54.46</v>
      </c>
      <c r="G3854">
        <v>71.413926220905694</v>
      </c>
      <c r="H3854">
        <v>60.103656982421199</v>
      </c>
      <c r="I3854">
        <v>25.932874249445799</v>
      </c>
      <c r="J3854">
        <v>22.6726580040946</v>
      </c>
      <c r="K3854">
        <v>40.776404430984002</v>
      </c>
      <c r="L3854">
        <v>38.808928745023699</v>
      </c>
      <c r="M3854">
        <v>88.863375078621601</v>
      </c>
      <c r="N3854">
        <v>2.4934287502380799</v>
      </c>
      <c r="O3854">
        <v>3.1031950055086099</v>
      </c>
      <c r="P3854">
        <v>117.83999999999899</v>
      </c>
      <c r="Q3854">
        <v>5.3276424873530001E-2</v>
      </c>
    </row>
    <row r="3855" spans="1:17" hidden="1" x14ac:dyDescent="0.3">
      <c r="A3855" t="s">
        <v>7941</v>
      </c>
      <c r="B3855" t="s">
        <v>7942</v>
      </c>
      <c r="C3855" t="str">
        <f>IFERROR(VLOOKUP(Table1[[#This Row],[Ticker]],[1]!Table2[[Symbol]:[Industry]],2,FALSE),"-")</f>
        <v>-</v>
      </c>
      <c r="E3855">
        <v>28.64289282</v>
      </c>
      <c r="F3855">
        <v>161.65</v>
      </c>
      <c r="G3855">
        <v>30.142215861275201</v>
      </c>
      <c r="H3855">
        <v>-19.7175453133449</v>
      </c>
      <c r="I3855">
        <v>11.9624549915128</v>
      </c>
      <c r="J3855">
        <v>4.9835914737758404</v>
      </c>
      <c r="K3855">
        <v>173.575302981504</v>
      </c>
      <c r="L3855">
        <v>147.812331512779</v>
      </c>
      <c r="M3855">
        <v>54.587987330980198</v>
      </c>
      <c r="N3855">
        <v>0.36742317105383099</v>
      </c>
      <c r="O3855">
        <v>61.7383235385091</v>
      </c>
      <c r="P3855">
        <v>106.97823303457101</v>
      </c>
      <c r="Q3855">
        <v>0.10329983278762001</v>
      </c>
    </row>
    <row r="3856" spans="1:17" hidden="1" x14ac:dyDescent="0.3">
      <c r="A3856" t="s">
        <v>7943</v>
      </c>
      <c r="B3856" t="s">
        <v>7944</v>
      </c>
      <c r="C3856" t="str">
        <f>IFERROR(VLOOKUP(Table1[[#This Row],[Ticker]],[1]!Table2[[Symbol]:[Industry]],2,FALSE),"-")</f>
        <v>-</v>
      </c>
      <c r="D3856" t="s">
        <v>204</v>
      </c>
      <c r="E3856">
        <v>28.597270119999902</v>
      </c>
      <c r="F3856">
        <v>16.149999999999999</v>
      </c>
      <c r="G3856">
        <v>-12.5258818849188</v>
      </c>
      <c r="H3856">
        <v>-4.9102715858286903</v>
      </c>
      <c r="I3856">
        <v>-36.8886684587969</v>
      </c>
      <c r="J3856">
        <v>1.09672920368509</v>
      </c>
      <c r="K3856">
        <v>16.206586603265301</v>
      </c>
      <c r="L3856">
        <v>16.1006258549051</v>
      </c>
      <c r="M3856">
        <v>44.609808983530797</v>
      </c>
      <c r="N3856">
        <v>0.74089206673476304</v>
      </c>
      <c r="O3856">
        <v>65.634674922600595</v>
      </c>
      <c r="P3856">
        <v>25.193798449612299</v>
      </c>
      <c r="Q3856">
        <v>4.7100843829089002E-2</v>
      </c>
    </row>
    <row r="3857" spans="1:17" hidden="1" x14ac:dyDescent="0.3">
      <c r="A3857" t="s">
        <v>7945</v>
      </c>
      <c r="B3857" t="s">
        <v>7946</v>
      </c>
      <c r="C3857" t="str">
        <f>IFERROR(VLOOKUP(Table1[[#This Row],[Ticker]],[1]!Table2[[Symbol]:[Industry]],2,FALSE),"-")</f>
        <v>-</v>
      </c>
      <c r="D3857" t="s">
        <v>2701</v>
      </c>
      <c r="E3857">
        <v>28.469862399</v>
      </c>
      <c r="F3857">
        <v>69.97</v>
      </c>
      <c r="G3857">
        <v>-41.496290743835701</v>
      </c>
      <c r="H3857">
        <v>14.585210062999099</v>
      </c>
      <c r="I3857">
        <v>-4.9818701940539496</v>
      </c>
      <c r="J3857">
        <v>21.724664674381401</v>
      </c>
      <c r="K3857">
        <v>64.782820474107695</v>
      </c>
      <c r="L3857">
        <v>69.954656989539501</v>
      </c>
      <c r="M3857">
        <v>69.8560392810422</v>
      </c>
      <c r="N3857">
        <v>0.59615384615384603</v>
      </c>
      <c r="O3857">
        <v>69.372588252108002</v>
      </c>
      <c r="P3857">
        <v>18.593220338982999</v>
      </c>
    </row>
    <row r="3858" spans="1:17" hidden="1" x14ac:dyDescent="0.3">
      <c r="A3858" t="s">
        <v>7947</v>
      </c>
      <c r="B3858" t="s">
        <v>7948</v>
      </c>
      <c r="C3858" t="str">
        <f>IFERROR(VLOOKUP(Table1[[#This Row],[Ticker]],[1]!Table2[[Symbol]:[Industry]],2,FALSE),"-")</f>
        <v>-</v>
      </c>
      <c r="D3858" t="s">
        <v>7949</v>
      </c>
      <c r="E3858">
        <v>28.391999999999999</v>
      </c>
      <c r="F3858">
        <v>210</v>
      </c>
      <c r="G3858">
        <v>25.604956312117501</v>
      </c>
      <c r="H3858">
        <v>-0.82035328435944999</v>
      </c>
      <c r="I3858">
        <v>42.7106020533354</v>
      </c>
      <c r="J3858">
        <v>-0.11040703357162</v>
      </c>
      <c r="K3858">
        <v>196.999335399914</v>
      </c>
      <c r="M3858">
        <v>61.6179600355674</v>
      </c>
      <c r="O3858">
        <v>11.619047619047601</v>
      </c>
      <c r="P3858">
        <v>72.413793103448199</v>
      </c>
    </row>
    <row r="3859" spans="1:17" hidden="1" x14ac:dyDescent="0.3">
      <c r="A3859" t="s">
        <v>7950</v>
      </c>
      <c r="B3859" t="s">
        <v>7951</v>
      </c>
      <c r="C3859" t="str">
        <f>IFERROR(VLOOKUP(Table1[[#This Row],[Ticker]],[1]!Table2[[Symbol]:[Industry]],2,FALSE),"-")</f>
        <v>-</v>
      </c>
      <c r="D3859" t="s">
        <v>1348</v>
      </c>
      <c r="E3859">
        <v>28.388294607999999</v>
      </c>
      <c r="F3859">
        <v>236.29</v>
      </c>
      <c r="G3859">
        <v>-21.191561828682499</v>
      </c>
      <c r="H3859">
        <v>-1.25517913472228</v>
      </c>
      <c r="I3859">
        <v>-8.8585822881199991</v>
      </c>
      <c r="J3859">
        <v>-1.2194132628694101</v>
      </c>
      <c r="K3859">
        <v>234.86080229336099</v>
      </c>
      <c r="L3859">
        <v>228.646838181399</v>
      </c>
      <c r="M3859">
        <v>54.0220772595234</v>
      </c>
      <c r="N3859">
        <v>1.2289355959945301</v>
      </c>
      <c r="O3859">
        <v>12.9967412924795</v>
      </c>
      <c r="P3859">
        <v>10.5191768007483</v>
      </c>
      <c r="Q3859">
        <v>-6.2435120747125997E-2</v>
      </c>
    </row>
    <row r="3860" spans="1:17" hidden="1" x14ac:dyDescent="0.3">
      <c r="A3860" t="s">
        <v>7952</v>
      </c>
      <c r="B3860" t="s">
        <v>7953</v>
      </c>
      <c r="C3860" t="str">
        <f>IFERROR(VLOOKUP(Table1[[#This Row],[Ticker]],[1]!Table2[[Symbol]:[Industry]],2,FALSE),"-")</f>
        <v>-</v>
      </c>
      <c r="D3860" t="s">
        <v>138</v>
      </c>
      <c r="E3860">
        <v>28.292000000000002</v>
      </c>
      <c r="F3860">
        <v>25.72</v>
      </c>
      <c r="G3860">
        <v>-122.62378136737</v>
      </c>
      <c r="H3860">
        <v>-7.2871725063274102</v>
      </c>
      <c r="I3860">
        <v>-30.7089061256256</v>
      </c>
      <c r="J3860">
        <v>-2.4203419965678101</v>
      </c>
      <c r="K3860">
        <v>28.259421190518701</v>
      </c>
      <c r="L3860">
        <v>70.576496603235398</v>
      </c>
      <c r="M3860">
        <v>44.107354996382497</v>
      </c>
      <c r="N3860">
        <v>0.86244460468505502</v>
      </c>
      <c r="O3860">
        <v>1314.4634525660899</v>
      </c>
      <c r="P3860">
        <v>6.2370921106980504</v>
      </c>
    </row>
    <row r="3861" spans="1:17" hidden="1" x14ac:dyDescent="0.3">
      <c r="A3861" t="s">
        <v>7954</v>
      </c>
      <c r="B3861" t="s">
        <v>7955</v>
      </c>
      <c r="C3861" t="str">
        <f>IFERROR(VLOOKUP(Table1[[#This Row],[Ticker]],[1]!Table2[[Symbol]:[Industry]],2,FALSE),"-")</f>
        <v>-</v>
      </c>
      <c r="D3861" t="s">
        <v>627</v>
      </c>
      <c r="E3861">
        <v>28.061876699999999</v>
      </c>
      <c r="F3861">
        <v>78.81</v>
      </c>
      <c r="G3861">
        <v>-23.364042597325199</v>
      </c>
      <c r="H3861">
        <v>-7.2605870553582097</v>
      </c>
      <c r="I3861">
        <v>-9.2628968347297196</v>
      </c>
      <c r="J3861">
        <v>-1.07194549511008</v>
      </c>
      <c r="K3861">
        <v>77.453040372160999</v>
      </c>
      <c r="L3861">
        <v>56.654257113376502</v>
      </c>
      <c r="M3861">
        <v>9.8837266546220697</v>
      </c>
      <c r="N3861">
        <v>0.36363636363636298</v>
      </c>
      <c r="O3861">
        <v>10.1256185763228</v>
      </c>
      <c r="P3861">
        <v>6.7018683996750497</v>
      </c>
    </row>
    <row r="3862" spans="1:17" hidden="1" x14ac:dyDescent="0.3">
      <c r="A3862" t="s">
        <v>7956</v>
      </c>
      <c r="B3862" t="s">
        <v>7957</v>
      </c>
      <c r="C3862" t="str">
        <f>IFERROR(VLOOKUP(Table1[[#This Row],[Ticker]],[1]!Table2[[Symbol]:[Industry]],2,FALSE),"-")</f>
        <v>-</v>
      </c>
      <c r="D3862" t="s">
        <v>1401</v>
      </c>
      <c r="E3862">
        <v>28.036293768</v>
      </c>
      <c r="F3862">
        <v>51.99</v>
      </c>
      <c r="G3862">
        <v>32.912145429332</v>
      </c>
      <c r="H3862">
        <v>-13.515094184767699</v>
      </c>
      <c r="I3862">
        <v>-8.9802652557823492</v>
      </c>
      <c r="J3862">
        <v>3.0415296821948798</v>
      </c>
      <c r="K3862">
        <v>48.8483165978611</v>
      </c>
      <c r="L3862">
        <v>44.628403342584498</v>
      </c>
      <c r="M3862">
        <v>63.567753347246402</v>
      </c>
      <c r="N3862">
        <v>0.39423025513832399</v>
      </c>
      <c r="O3862">
        <v>21.9465281784958</v>
      </c>
      <c r="P3862">
        <v>73.3</v>
      </c>
      <c r="Q3862">
        <v>3.1563132566568002E-2</v>
      </c>
    </row>
    <row r="3863" spans="1:17" hidden="1" x14ac:dyDescent="0.3">
      <c r="A3863" t="s">
        <v>7958</v>
      </c>
      <c r="B3863" t="s">
        <v>7959</v>
      </c>
      <c r="C3863" t="str">
        <f>IFERROR(VLOOKUP(Table1[[#This Row],[Ticker]],[1]!Table2[[Symbol]:[Industry]],2,FALSE),"-")</f>
        <v>-</v>
      </c>
      <c r="D3863" t="s">
        <v>552</v>
      </c>
      <c r="E3863">
        <v>28.007000000000001</v>
      </c>
      <c r="F3863">
        <v>40.01</v>
      </c>
      <c r="G3863">
        <v>-80.828894014475097</v>
      </c>
      <c r="H3863">
        <v>-30.3398040852747</v>
      </c>
      <c r="I3863">
        <v>-36.017957563474603</v>
      </c>
      <c r="J3863">
        <v>-9.7172217874451992</v>
      </c>
      <c r="K3863">
        <v>41.3375489212779</v>
      </c>
      <c r="L3863">
        <v>45.147911296098499</v>
      </c>
      <c r="M3863">
        <v>37.630966614319298</v>
      </c>
      <c r="N3863">
        <v>0.30067794298343398</v>
      </c>
      <c r="O3863">
        <v>103.099225193701</v>
      </c>
      <c r="P3863">
        <v>19.397194867203801</v>
      </c>
      <c r="Q3863">
        <v>2.281758097075E-3</v>
      </c>
    </row>
    <row r="3864" spans="1:17" hidden="1" x14ac:dyDescent="0.3">
      <c r="A3864" t="s">
        <v>7960</v>
      </c>
      <c r="B3864" t="s">
        <v>7961</v>
      </c>
      <c r="C3864" t="str">
        <f>IFERROR(VLOOKUP(Table1[[#This Row],[Ticker]],[1]!Table2[[Symbol]:[Industry]],2,FALSE),"-")</f>
        <v>-</v>
      </c>
      <c r="D3864" t="s">
        <v>405</v>
      </c>
      <c r="E3864">
        <v>28</v>
      </c>
      <c r="F3864">
        <v>28</v>
      </c>
      <c r="G3864">
        <v>-5.8423085125282501</v>
      </c>
      <c r="H3864">
        <v>-5.4219929198832002</v>
      </c>
      <c r="I3864">
        <v>-22.666811531177299</v>
      </c>
      <c r="J3864">
        <v>-7.3431319357880502</v>
      </c>
      <c r="K3864">
        <v>30.3841125603163</v>
      </c>
      <c r="L3864">
        <v>29.1136248813572</v>
      </c>
      <c r="M3864">
        <v>34.660797323221502</v>
      </c>
      <c r="N3864">
        <v>1.0334143256198001</v>
      </c>
      <c r="O3864">
        <v>48.249999999999901</v>
      </c>
      <c r="P3864">
        <v>49.732620320855602</v>
      </c>
      <c r="Q3864">
        <v>5.1194574388625E-2</v>
      </c>
    </row>
    <row r="3865" spans="1:17" hidden="1" x14ac:dyDescent="0.3">
      <c r="A3865" t="s">
        <v>7962</v>
      </c>
      <c r="B3865" t="s">
        <v>7963</v>
      </c>
      <c r="C3865" t="str">
        <f>IFERROR(VLOOKUP(Table1[[#This Row],[Ticker]],[1]!Table2[[Symbol]:[Industry]],2,FALSE),"-")</f>
        <v>-</v>
      </c>
      <c r="D3865" t="s">
        <v>257</v>
      </c>
      <c r="E3865">
        <v>27.9776025</v>
      </c>
      <c r="F3865">
        <v>93.15</v>
      </c>
      <c r="G3865">
        <v>490.93408900299897</v>
      </c>
      <c r="H3865">
        <v>-12.2788113831337</v>
      </c>
      <c r="I3865">
        <v>-17.225424556912799</v>
      </c>
      <c r="J3865">
        <v>-7.7386121617767403</v>
      </c>
      <c r="K3865">
        <v>104.25168297120599</v>
      </c>
      <c r="L3865">
        <v>89.945718108539793</v>
      </c>
      <c r="M3865">
        <v>21.328252969976599</v>
      </c>
      <c r="N3865">
        <v>0.50297578346799099</v>
      </c>
      <c r="O3865">
        <v>35.265700483091699</v>
      </c>
      <c r="P3865">
        <v>521</v>
      </c>
    </row>
    <row r="3866" spans="1:17" hidden="1" x14ac:dyDescent="0.3">
      <c r="A3866" t="s">
        <v>7964</v>
      </c>
      <c r="B3866" t="s">
        <v>7965</v>
      </c>
      <c r="C3866" t="str">
        <f>IFERROR(VLOOKUP(Table1[[#This Row],[Ticker]],[1]!Table2[[Symbol]:[Industry]],2,FALSE),"-")</f>
        <v>-</v>
      </c>
      <c r="D3866" t="s">
        <v>627</v>
      </c>
      <c r="E3866">
        <v>27.9539279</v>
      </c>
      <c r="F3866">
        <v>23.89</v>
      </c>
      <c r="G3866">
        <v>-4.6590868500186797</v>
      </c>
      <c r="H3866">
        <v>-7.2582907781975603</v>
      </c>
      <c r="I3866">
        <v>36.352234744217597</v>
      </c>
      <c r="J3866">
        <v>-6.0606076266293503</v>
      </c>
      <c r="K3866">
        <v>22.745429399024701</v>
      </c>
      <c r="L3866">
        <v>19.2767724643249</v>
      </c>
      <c r="M3866">
        <v>8.3165868150130006E-3</v>
      </c>
      <c r="N3866">
        <v>4.6879756468797502E-2</v>
      </c>
      <c r="O3866">
        <v>10.757639179572999</v>
      </c>
      <c r="P3866">
        <v>67.062937062936996</v>
      </c>
      <c r="Q3866">
        <v>0.21570263602426901</v>
      </c>
    </row>
    <row r="3867" spans="1:17" hidden="1" x14ac:dyDescent="0.3">
      <c r="A3867" t="s">
        <v>7966</v>
      </c>
      <c r="B3867" t="s">
        <v>7967</v>
      </c>
      <c r="C3867" t="str">
        <f>IFERROR(VLOOKUP(Table1[[#This Row],[Ticker]],[1]!Table2[[Symbol]:[Industry]],2,FALSE),"-")</f>
        <v>-</v>
      </c>
      <c r="D3867" t="s">
        <v>535</v>
      </c>
      <c r="E3867">
        <v>27.8580918</v>
      </c>
      <c r="F3867">
        <v>70.95</v>
      </c>
      <c r="G3867">
        <v>59.0836491203017</v>
      </c>
      <c r="H3867">
        <v>-3.1356567269826998</v>
      </c>
      <c r="I3867">
        <v>3.56133106545265</v>
      </c>
      <c r="J3867">
        <v>-6.6344454951100804</v>
      </c>
      <c r="K3867">
        <v>73.283272764095798</v>
      </c>
      <c r="L3867">
        <v>60.970000133157797</v>
      </c>
      <c r="M3867">
        <v>31.198016224799201</v>
      </c>
      <c r="N3867">
        <v>0.92237096231159899</v>
      </c>
      <c r="O3867">
        <v>26.4270613107822</v>
      </c>
      <c r="P3867">
        <v>114.99999999999901</v>
      </c>
      <c r="Q3867">
        <v>0.115771122873206</v>
      </c>
    </row>
    <row r="3868" spans="1:17" hidden="1" x14ac:dyDescent="0.3">
      <c r="A3868" t="s">
        <v>7968</v>
      </c>
      <c r="B3868" t="s">
        <v>7969</v>
      </c>
      <c r="C3868" t="str">
        <f>IFERROR(VLOOKUP(Table1[[#This Row],[Ticker]],[1]!Table2[[Symbol]:[Industry]],2,FALSE),"-")</f>
        <v>-</v>
      </c>
      <c r="D3868" t="s">
        <v>741</v>
      </c>
      <c r="E3868">
        <v>27.800666394</v>
      </c>
      <c r="F3868">
        <v>45.8</v>
      </c>
      <c r="G3868">
        <v>6.3247977582111199</v>
      </c>
      <c r="H3868">
        <v>4.4761261800255898</v>
      </c>
      <c r="I3868">
        <v>2.0862054802136099</v>
      </c>
      <c r="J3868">
        <v>2.8456269686580402</v>
      </c>
      <c r="K3868">
        <v>41.928322193954202</v>
      </c>
      <c r="L3868">
        <v>38.1685924988195</v>
      </c>
      <c r="M3868">
        <v>53.1716620480071</v>
      </c>
      <c r="N3868">
        <v>1.96748848158191</v>
      </c>
      <c r="O3868">
        <v>0.61135371179039599</v>
      </c>
      <c r="P3868">
        <v>47.741935483870897</v>
      </c>
    </row>
    <row r="3869" spans="1:17" hidden="1" x14ac:dyDescent="0.3">
      <c r="A3869" t="s">
        <v>7970</v>
      </c>
      <c r="B3869" t="s">
        <v>7971</v>
      </c>
      <c r="C3869" t="str">
        <f>IFERROR(VLOOKUP(Table1[[#This Row],[Ticker]],[1]!Table2[[Symbol]:[Industry]],2,FALSE),"-")</f>
        <v>-</v>
      </c>
      <c r="D3869" t="s">
        <v>72</v>
      </c>
      <c r="E3869">
        <v>27.795000000000002</v>
      </c>
      <c r="F3869">
        <v>1.0900000000000001</v>
      </c>
      <c r="G3869">
        <v>-4.77855467516122</v>
      </c>
      <c r="H3869">
        <v>-7.4870199510260997</v>
      </c>
      <c r="I3869">
        <v>-26.452328747845801</v>
      </c>
      <c r="J3869">
        <v>-4.6117685039596203</v>
      </c>
      <c r="K3869">
        <v>1.17689611607808</v>
      </c>
      <c r="L3869">
        <v>1.14632782310785</v>
      </c>
      <c r="M3869">
        <v>37.272503599860201</v>
      </c>
      <c r="N3869">
        <v>0.448679838122227</v>
      </c>
      <c r="O3869">
        <v>92.660550458715505</v>
      </c>
      <c r="P3869">
        <v>25.287356321838999</v>
      </c>
      <c r="Q3869">
        <v>6.7980477095072003E-2</v>
      </c>
    </row>
    <row r="3870" spans="1:17" hidden="1" x14ac:dyDescent="0.3">
      <c r="A3870" t="s">
        <v>7972</v>
      </c>
      <c r="B3870" t="s">
        <v>7973</v>
      </c>
      <c r="C3870" t="str">
        <f>IFERROR(VLOOKUP(Table1[[#This Row],[Ticker]],[1]!Table2[[Symbol]:[Industry]],2,FALSE),"-")</f>
        <v>-</v>
      </c>
      <c r="D3870" t="s">
        <v>43</v>
      </c>
      <c r="E3870">
        <v>27.78</v>
      </c>
      <c r="F3870">
        <v>694.5</v>
      </c>
      <c r="G3870">
        <v>122.801374639264</v>
      </c>
      <c r="H3870">
        <v>-18.104665318555099</v>
      </c>
      <c r="I3870">
        <v>33.250261060007098</v>
      </c>
      <c r="J3870">
        <v>-4.3868626221818996</v>
      </c>
      <c r="K3870">
        <v>704.72639333131497</v>
      </c>
      <c r="L3870">
        <v>560.68681763874997</v>
      </c>
      <c r="M3870">
        <v>31.0254400004358</v>
      </c>
      <c r="N3870">
        <v>0.530612244897959</v>
      </c>
      <c r="O3870">
        <v>25.9395248380129</v>
      </c>
      <c r="P3870">
        <v>152.867285636264</v>
      </c>
    </row>
    <row r="3871" spans="1:17" hidden="1" x14ac:dyDescent="0.3">
      <c r="A3871" t="s">
        <v>7974</v>
      </c>
      <c r="B3871" t="s">
        <v>7975</v>
      </c>
      <c r="C3871" t="str">
        <f>IFERROR(VLOOKUP(Table1[[#This Row],[Ticker]],[1]!Table2[[Symbol]:[Industry]],2,FALSE),"-")</f>
        <v>-</v>
      </c>
      <c r="D3871" t="s">
        <v>627</v>
      </c>
      <c r="E3871">
        <v>27.747257999999999</v>
      </c>
      <c r="F3871">
        <v>22.89</v>
      </c>
      <c r="G3871">
        <v>-12.500425634904699</v>
      </c>
      <c r="H3871">
        <v>-6.3937609455757896</v>
      </c>
      <c r="I3871">
        <v>-19.263990184149101</v>
      </c>
      <c r="J3871">
        <v>3.2836100604454699</v>
      </c>
      <c r="K3871">
        <v>22.688225422791501</v>
      </c>
      <c r="L3871">
        <v>23.648822959496901</v>
      </c>
      <c r="M3871">
        <v>47.237156605403101</v>
      </c>
      <c r="N3871">
        <v>0.45028800748823899</v>
      </c>
      <c r="O3871">
        <v>86.369593709043201</v>
      </c>
      <c r="P3871">
        <v>38.643246517262199</v>
      </c>
      <c r="Q3871">
        <v>-7.4950895117693997E-2</v>
      </c>
    </row>
    <row r="3872" spans="1:17" hidden="1" x14ac:dyDescent="0.3">
      <c r="A3872" t="s">
        <v>7976</v>
      </c>
      <c r="B3872" t="s">
        <v>7977</v>
      </c>
      <c r="C3872" t="str">
        <f>IFERROR(VLOOKUP(Table1[[#This Row],[Ticker]],[1]!Table2[[Symbol]:[Industry]],2,FALSE),"-")</f>
        <v>-</v>
      </c>
      <c r="D3872" t="s">
        <v>21</v>
      </c>
      <c r="E3872">
        <v>27.657169995</v>
      </c>
      <c r="F3872">
        <v>215.95</v>
      </c>
      <c r="G3872">
        <v>88.506963496926801</v>
      </c>
      <c r="H3872">
        <v>38.080689824659203</v>
      </c>
      <c r="I3872">
        <v>62.466217278742398</v>
      </c>
      <c r="J3872">
        <v>2.3787587302420201</v>
      </c>
      <c r="K3872">
        <v>180.920463258295</v>
      </c>
      <c r="L3872">
        <v>143.06323268743799</v>
      </c>
      <c r="M3872">
        <v>56.441305644191601</v>
      </c>
      <c r="N3872">
        <v>1.04588705124287</v>
      </c>
      <c r="O3872">
        <v>13.4058809909701</v>
      </c>
      <c r="P3872">
        <v>145.397727272727</v>
      </c>
      <c r="Q3872">
        <v>0.239050311811359</v>
      </c>
    </row>
    <row r="3873" spans="1:17" hidden="1" x14ac:dyDescent="0.3">
      <c r="A3873" t="s">
        <v>7978</v>
      </c>
      <c r="B3873" t="s">
        <v>7979</v>
      </c>
      <c r="C3873" t="str">
        <f>IFERROR(VLOOKUP(Table1[[#This Row],[Ticker]],[1]!Table2[[Symbol]:[Industry]],2,FALSE),"-")</f>
        <v>-</v>
      </c>
      <c r="D3873" t="s">
        <v>89</v>
      </c>
      <c r="E3873">
        <v>27.570399999999999</v>
      </c>
      <c r="F3873">
        <v>26</v>
      </c>
      <c r="G3873">
        <v>-100.402476884051</v>
      </c>
      <c r="H3873">
        <v>-12.712106522784399</v>
      </c>
      <c r="I3873">
        <v>-80.861499823683602</v>
      </c>
      <c r="J3873">
        <v>-16.7386121617767</v>
      </c>
      <c r="K3873">
        <v>32.960152653694102</v>
      </c>
      <c r="L3873">
        <v>55.031203736145301</v>
      </c>
      <c r="M3873">
        <v>35.030979710503502</v>
      </c>
      <c r="N3873">
        <v>0.61325420375865403</v>
      </c>
      <c r="O3873">
        <v>280.76923076922998</v>
      </c>
      <c r="P3873">
        <v>8.1081081081081106</v>
      </c>
      <c r="Q3873">
        <v>7.0407273164258002E-2</v>
      </c>
    </row>
    <row r="3874" spans="1:17" hidden="1" x14ac:dyDescent="0.3">
      <c r="A3874" t="s">
        <v>7980</v>
      </c>
      <c r="B3874" t="s">
        <v>7981</v>
      </c>
      <c r="C3874" t="str">
        <f>IFERROR(VLOOKUP(Table1[[#This Row],[Ticker]],[1]!Table2[[Symbol]:[Industry]],2,FALSE),"-")</f>
        <v>-</v>
      </c>
      <c r="D3874" t="s">
        <v>281</v>
      </c>
      <c r="E3874">
        <v>27.49309452</v>
      </c>
      <c r="F3874">
        <v>36.81</v>
      </c>
      <c r="G3874">
        <v>-2.43068214817922</v>
      </c>
      <c r="H3874">
        <v>-8.4230852179621607</v>
      </c>
      <c r="I3874">
        <v>-20.7046261580379</v>
      </c>
      <c r="J3874">
        <v>-6.0463044694690504</v>
      </c>
      <c r="K3874">
        <v>36.644888721803902</v>
      </c>
      <c r="L3874">
        <v>35.127847028256099</v>
      </c>
      <c r="M3874">
        <v>45.880500448463302</v>
      </c>
      <c r="N3874">
        <v>0.88182144228344295</v>
      </c>
      <c r="O3874">
        <v>48.4650910078782</v>
      </c>
      <c r="P3874">
        <v>60.043478260869499</v>
      </c>
      <c r="Q3874">
        <v>3.6337653985621998E-2</v>
      </c>
    </row>
    <row r="3875" spans="1:17" hidden="1" x14ac:dyDescent="0.3">
      <c r="A3875" t="s">
        <v>7982</v>
      </c>
      <c r="B3875" t="s">
        <v>7983</v>
      </c>
      <c r="C3875" t="str">
        <f>IFERROR(VLOOKUP(Table1[[#This Row],[Ticker]],[1]!Table2[[Symbol]:[Industry]],2,FALSE),"-")</f>
        <v>-</v>
      </c>
      <c r="D3875" t="s">
        <v>276</v>
      </c>
      <c r="E3875">
        <v>27.471240000000002</v>
      </c>
      <c r="F3875">
        <v>66.84</v>
      </c>
      <c r="G3875">
        <v>-11.386933724273</v>
      </c>
      <c r="H3875">
        <v>-4.6790846248567801</v>
      </c>
      <c r="I3875">
        <v>-7.2843759277191102</v>
      </c>
      <c r="J3875">
        <v>-1.3043234966592501</v>
      </c>
      <c r="K3875">
        <v>63.126696981254803</v>
      </c>
      <c r="L3875">
        <v>61.767219895630397</v>
      </c>
      <c r="M3875">
        <v>61.557803632456199</v>
      </c>
      <c r="N3875">
        <v>1.0154987794836501</v>
      </c>
      <c r="O3875">
        <v>9.0664272890484696</v>
      </c>
      <c r="P3875">
        <v>37.389516957862298</v>
      </c>
      <c r="Q3875">
        <v>3.7604891426556999E-2</v>
      </c>
    </row>
    <row r="3876" spans="1:17" hidden="1" x14ac:dyDescent="0.3">
      <c r="A3876" t="s">
        <v>7984</v>
      </c>
      <c r="B3876" t="s">
        <v>7985</v>
      </c>
      <c r="C3876" t="str">
        <f>IFERROR(VLOOKUP(Table1[[#This Row],[Ticker]],[1]!Table2[[Symbol]:[Industry]],2,FALSE),"-")</f>
        <v>-</v>
      </c>
      <c r="D3876" t="s">
        <v>138</v>
      </c>
      <c r="E3876">
        <v>27.470068469999902</v>
      </c>
      <c r="F3876">
        <v>53.3</v>
      </c>
      <c r="G3876">
        <v>-9.6683505723334999</v>
      </c>
      <c r="H3876">
        <v>-4.2889438354403699</v>
      </c>
      <c r="I3876">
        <v>-16.7335095237007</v>
      </c>
      <c r="J3876">
        <v>0.75287202313809298</v>
      </c>
      <c r="K3876">
        <v>55.551069958757097</v>
      </c>
      <c r="L3876">
        <v>52.282218939649397</v>
      </c>
      <c r="M3876">
        <v>39.668196963355598</v>
      </c>
      <c r="N3876">
        <v>0.248440756466104</v>
      </c>
      <c r="O3876">
        <v>44.0900562851782</v>
      </c>
      <c r="P3876">
        <v>43.665768194069997</v>
      </c>
      <c r="Q3876">
        <v>4.3491496469714001E-2</v>
      </c>
    </row>
    <row r="3877" spans="1:17" hidden="1" x14ac:dyDescent="0.3">
      <c r="A3877" t="s">
        <v>7986</v>
      </c>
      <c r="B3877" t="s">
        <v>7987</v>
      </c>
      <c r="C3877" t="str">
        <f>IFERROR(VLOOKUP(Table1[[#This Row],[Ticker]],[1]!Table2[[Symbol]:[Industry]],2,FALSE),"-")</f>
        <v>-</v>
      </c>
      <c r="D3877" t="s">
        <v>276</v>
      </c>
      <c r="E3877">
        <v>27.426847500000001</v>
      </c>
      <c r="F3877">
        <v>29.25</v>
      </c>
      <c r="G3877">
        <v>-17.565910997000302</v>
      </c>
      <c r="H3877">
        <v>4.0254035869204898</v>
      </c>
      <c r="I3877">
        <v>-2.1648107103277998</v>
      </c>
      <c r="J3877">
        <v>-6.0549963425676996</v>
      </c>
      <c r="K3877">
        <v>27.4378444019498</v>
      </c>
      <c r="L3877">
        <v>26.480135649914001</v>
      </c>
      <c r="M3877">
        <v>66.992532890125901</v>
      </c>
      <c r="N3877">
        <v>0.44709388971684</v>
      </c>
      <c r="O3877">
        <v>3.5897435897435899</v>
      </c>
      <c r="P3877">
        <v>35.103926096997697</v>
      </c>
    </row>
    <row r="3878" spans="1:17" hidden="1" x14ac:dyDescent="0.3">
      <c r="A3878" t="s">
        <v>7988</v>
      </c>
      <c r="B3878" t="s">
        <v>7989</v>
      </c>
      <c r="C3878" t="str">
        <f>IFERROR(VLOOKUP(Table1[[#This Row],[Ticker]],[1]!Table2[[Symbol]:[Industry]],2,FALSE),"-")</f>
        <v>-</v>
      </c>
      <c r="D3878" t="s">
        <v>6824</v>
      </c>
      <c r="E3878">
        <v>27.382192</v>
      </c>
      <c r="F3878">
        <v>0.76</v>
      </c>
      <c r="G3878">
        <v>-18.301205114647299</v>
      </c>
      <c r="H3878">
        <v>-4.8012742162985402</v>
      </c>
      <c r="I3878">
        <v>-16.7577336102127</v>
      </c>
      <c r="J3878">
        <v>-3.6035910647303302</v>
      </c>
      <c r="K3878">
        <v>0.76900537499622401</v>
      </c>
      <c r="L3878">
        <v>0.75442863042574504</v>
      </c>
      <c r="M3878">
        <v>49.877698448013902</v>
      </c>
      <c r="N3878">
        <v>0.67357531499961099</v>
      </c>
      <c r="O3878">
        <v>46.052631578947299</v>
      </c>
      <c r="P3878">
        <v>43.396226415094297</v>
      </c>
      <c r="Q3878">
        <v>7.3851272751081998E-2</v>
      </c>
    </row>
    <row r="3879" spans="1:17" hidden="1" x14ac:dyDescent="0.3">
      <c r="A3879" t="s">
        <v>7990</v>
      </c>
      <c r="B3879" t="s">
        <v>7991</v>
      </c>
      <c r="C3879" t="str">
        <f>IFERROR(VLOOKUP(Table1[[#This Row],[Ticker]],[1]!Table2[[Symbol]:[Industry]],2,FALSE),"-")</f>
        <v>-</v>
      </c>
      <c r="D3879" t="s">
        <v>51</v>
      </c>
      <c r="E3879">
        <v>27.350035200000001</v>
      </c>
      <c r="F3879">
        <v>50.88</v>
      </c>
      <c r="G3879">
        <v>146.907415078122</v>
      </c>
      <c r="H3879">
        <v>18.332511189101702</v>
      </c>
      <c r="I3879">
        <v>56.639734744217598</v>
      </c>
      <c r="J3879">
        <v>26.447128432803598</v>
      </c>
      <c r="K3879">
        <v>36.9204302211418</v>
      </c>
      <c r="L3879">
        <v>29.922419746382101</v>
      </c>
      <c r="M3879">
        <v>91.512477625222303</v>
      </c>
      <c r="N3879">
        <v>0.97599999999999998</v>
      </c>
      <c r="O3879">
        <v>0</v>
      </c>
      <c r="P3879">
        <v>176.973326075122</v>
      </c>
    </row>
    <row r="3880" spans="1:17" hidden="1" x14ac:dyDescent="0.3">
      <c r="A3880" t="s">
        <v>7992</v>
      </c>
      <c r="B3880" t="s">
        <v>7993</v>
      </c>
      <c r="C3880" t="str">
        <f>IFERROR(VLOOKUP(Table1[[#This Row],[Ticker]],[1]!Table2[[Symbol]:[Industry]],2,FALSE),"-")</f>
        <v>-</v>
      </c>
      <c r="D3880" t="s">
        <v>54</v>
      </c>
      <c r="E3880">
        <v>27.341999999999999</v>
      </c>
      <c r="F3880">
        <v>19.600000000000001</v>
      </c>
      <c r="G3880">
        <v>-45.945739323180497</v>
      </c>
      <c r="H3880">
        <v>15.1497261920313</v>
      </c>
      <c r="I3880">
        <v>-27.1834600041412</v>
      </c>
      <c r="J3880">
        <v>-10.07194549511</v>
      </c>
      <c r="K3880">
        <v>18.969586423975102</v>
      </c>
      <c r="L3880">
        <v>21.294154663814499</v>
      </c>
      <c r="M3880">
        <v>71.565056487496705</v>
      </c>
      <c r="N3880">
        <v>0.72847682119205204</v>
      </c>
      <c r="O3880">
        <v>55.357142857142797</v>
      </c>
      <c r="P3880">
        <v>27.272727272727199</v>
      </c>
    </row>
    <row r="3881" spans="1:17" hidden="1" x14ac:dyDescent="0.3">
      <c r="A3881" t="s">
        <v>7994</v>
      </c>
      <c r="B3881" t="s">
        <v>7995</v>
      </c>
      <c r="C3881" t="str">
        <f>IFERROR(VLOOKUP(Table1[[#This Row],[Ticker]],[1]!Table2[[Symbol]:[Industry]],2,FALSE),"-")</f>
        <v>-</v>
      </c>
      <c r="D3881" t="s">
        <v>573</v>
      </c>
      <c r="E3881">
        <v>27.298898999999999</v>
      </c>
      <c r="F3881">
        <v>90.14</v>
      </c>
      <c r="G3881">
        <v>13.149850045262101</v>
      </c>
      <c r="H3881">
        <v>24.294198129432601</v>
      </c>
      <c r="I3881">
        <v>6.2725389770218802</v>
      </c>
      <c r="J3881">
        <v>-8.0610250582926</v>
      </c>
      <c r="K3881">
        <v>78.020351126887405</v>
      </c>
      <c r="L3881">
        <v>72.209657036987295</v>
      </c>
      <c r="M3881">
        <v>69.826898272473002</v>
      </c>
      <c r="N3881">
        <v>3.0299193487661999</v>
      </c>
      <c r="O3881">
        <v>9.1746172620368291</v>
      </c>
      <c r="P3881">
        <v>55.226450835198897</v>
      </c>
      <c r="Q3881">
        <v>-8.3916972294169993E-3</v>
      </c>
    </row>
    <row r="3882" spans="1:17" hidden="1" x14ac:dyDescent="0.3">
      <c r="A3882" t="s">
        <v>7996</v>
      </c>
      <c r="B3882" t="s">
        <v>7997</v>
      </c>
      <c r="C3882" t="str">
        <f>IFERROR(VLOOKUP(Table1[[#This Row],[Ticker]],[1]!Table2[[Symbol]:[Industry]],2,FALSE),"-")</f>
        <v>-</v>
      </c>
      <c r="E3882">
        <v>27.27655515</v>
      </c>
      <c r="F3882">
        <v>102.7</v>
      </c>
      <c r="G3882">
        <v>-30.065910997000302</v>
      </c>
      <c r="H3882">
        <v>2.6818276640013101</v>
      </c>
      <c r="I3882">
        <v>-12.9602652557823</v>
      </c>
      <c r="J3882">
        <v>3.8795108155695202</v>
      </c>
      <c r="O3882">
        <v>0.29211295034079399</v>
      </c>
      <c r="P3882">
        <v>0</v>
      </c>
    </row>
    <row r="3883" spans="1:17" hidden="1" x14ac:dyDescent="0.3">
      <c r="A3883" t="s">
        <v>7998</v>
      </c>
      <c r="B3883" t="s">
        <v>7999</v>
      </c>
      <c r="C3883" t="str">
        <f>IFERROR(VLOOKUP(Table1[[#This Row],[Ticker]],[1]!Table2[[Symbol]:[Industry]],2,FALSE),"-")</f>
        <v>-</v>
      </c>
      <c r="E3883">
        <v>27.256635299999999</v>
      </c>
      <c r="F3883">
        <v>54.51</v>
      </c>
      <c r="G3883">
        <v>56.502278628557903</v>
      </c>
      <c r="H3883">
        <v>-19.0992582763079</v>
      </c>
      <c r="I3883">
        <v>11.180021694798301</v>
      </c>
      <c r="J3883">
        <v>4.4769202296253099E-2</v>
      </c>
      <c r="K3883">
        <v>54.926510675794901</v>
      </c>
      <c r="L3883">
        <v>44.212186930084997</v>
      </c>
      <c r="M3883">
        <v>27.6327793764452</v>
      </c>
      <c r="N3883">
        <v>0.479806704922984</v>
      </c>
      <c r="O3883">
        <v>48.945147679324897</v>
      </c>
      <c r="P3883">
        <v>94.678571428571402</v>
      </c>
      <c r="Q3883">
        <v>9.8665660645469999E-2</v>
      </c>
    </row>
    <row r="3884" spans="1:17" hidden="1" x14ac:dyDescent="0.3">
      <c r="A3884" t="s">
        <v>8000</v>
      </c>
      <c r="B3884" t="s">
        <v>8001</v>
      </c>
      <c r="C3884" t="str">
        <f>IFERROR(VLOOKUP(Table1[[#This Row],[Ticker]],[1]!Table2[[Symbol]:[Industry]],2,FALSE),"-")</f>
        <v>-</v>
      </c>
      <c r="D3884" t="s">
        <v>1210</v>
      </c>
      <c r="E3884">
        <v>27.220479999999998</v>
      </c>
      <c r="F3884">
        <v>24.8</v>
      </c>
      <c r="G3884">
        <v>-65.820823096276399</v>
      </c>
      <c r="H3884">
        <v>-7.5896286466782801</v>
      </c>
      <c r="I3884">
        <v>-37.2581895537066</v>
      </c>
      <c r="J3884">
        <v>-4.1431985663631501</v>
      </c>
      <c r="K3884">
        <v>25.800957469426901</v>
      </c>
      <c r="L3884">
        <v>30.7814080118562</v>
      </c>
      <c r="M3884">
        <v>50.594288030321302</v>
      </c>
      <c r="N3884">
        <v>0.92682127713141205</v>
      </c>
      <c r="O3884">
        <v>108.91129032258</v>
      </c>
      <c r="P3884">
        <v>12.624886466848301</v>
      </c>
      <c r="Q3884">
        <v>3.2715867014555998E-2</v>
      </c>
    </row>
    <row r="3885" spans="1:17" hidden="1" x14ac:dyDescent="0.3">
      <c r="A3885" t="s">
        <v>8002</v>
      </c>
      <c r="B3885" t="s">
        <v>8003</v>
      </c>
      <c r="C3885" t="str">
        <f>IFERROR(VLOOKUP(Table1[[#This Row],[Ticker]],[1]!Table2[[Symbol]:[Industry]],2,FALSE),"-")</f>
        <v>-</v>
      </c>
      <c r="D3885" t="s">
        <v>4353</v>
      </c>
      <c r="E3885">
        <v>27.2</v>
      </c>
      <c r="F3885">
        <v>136</v>
      </c>
      <c r="G3885">
        <v>-56.052305554823398</v>
      </c>
      <c r="H3885">
        <v>-8.3410572181068598</v>
      </c>
      <c r="I3885">
        <v>-26.1425186869984</v>
      </c>
      <c r="J3885">
        <v>-7.2773663224995104</v>
      </c>
      <c r="K3885">
        <v>137.43037110099701</v>
      </c>
      <c r="M3885">
        <v>48.701690857793601</v>
      </c>
      <c r="N3885">
        <v>1.5147727272727201</v>
      </c>
      <c r="O3885">
        <v>41.029411764705799</v>
      </c>
      <c r="P3885">
        <v>14.478114478114399</v>
      </c>
    </row>
    <row r="3886" spans="1:17" hidden="1" x14ac:dyDescent="0.3">
      <c r="A3886" t="s">
        <v>8004</v>
      </c>
      <c r="B3886" t="s">
        <v>8005</v>
      </c>
      <c r="C3886" t="str">
        <f>IFERROR(VLOOKUP(Table1[[#This Row],[Ticker]],[1]!Table2[[Symbol]:[Industry]],2,FALSE),"-")</f>
        <v>-</v>
      </c>
      <c r="D3886" t="s">
        <v>410</v>
      </c>
      <c r="E3886">
        <v>27.190670999999998</v>
      </c>
      <c r="F3886">
        <v>75.45</v>
      </c>
      <c r="G3886">
        <v>-73.336587688729594</v>
      </c>
      <c r="H3886">
        <v>-9.8795497289781693</v>
      </c>
      <c r="I3886">
        <v>-12.6278184472717</v>
      </c>
      <c r="J3886">
        <v>-1.1938223994367001</v>
      </c>
      <c r="K3886">
        <v>83.408388111147005</v>
      </c>
      <c r="M3886">
        <v>21.195643465961599</v>
      </c>
      <c r="N3886">
        <v>0.206414662084765</v>
      </c>
      <c r="O3886">
        <v>85.553346587143693</v>
      </c>
      <c r="P3886">
        <v>39.463955637707897</v>
      </c>
    </row>
    <row r="3887" spans="1:17" hidden="1" x14ac:dyDescent="0.3">
      <c r="A3887" t="s">
        <v>8006</v>
      </c>
      <c r="B3887" t="s">
        <v>8007</v>
      </c>
      <c r="C3887" t="str">
        <f>IFERROR(VLOOKUP(Table1[[#This Row],[Ticker]],[1]!Table2[[Symbol]:[Industry]],2,FALSE),"-")</f>
        <v>-</v>
      </c>
      <c r="D3887" t="s">
        <v>51</v>
      </c>
      <c r="E3887">
        <v>26.995099679999999</v>
      </c>
      <c r="F3887">
        <v>45.6</v>
      </c>
      <c r="G3887">
        <v>-30.065910997000302</v>
      </c>
      <c r="H3887">
        <v>-2.26962864667829</v>
      </c>
      <c r="I3887">
        <v>-12.9602652557823</v>
      </c>
      <c r="J3887">
        <v>-1.07194549511008</v>
      </c>
      <c r="K3887">
        <v>45.600000035333402</v>
      </c>
      <c r="L3887">
        <v>45.601575999592399</v>
      </c>
      <c r="M3887">
        <v>0</v>
      </c>
      <c r="O3887">
        <v>5.26315789473683</v>
      </c>
      <c r="P3887">
        <v>0</v>
      </c>
    </row>
    <row r="3888" spans="1:17" hidden="1" x14ac:dyDescent="0.3">
      <c r="A3888" t="s">
        <v>8008</v>
      </c>
      <c r="B3888" t="s">
        <v>8009</v>
      </c>
      <c r="C3888" t="str">
        <f>IFERROR(VLOOKUP(Table1[[#This Row],[Ticker]],[1]!Table2[[Symbol]:[Industry]],2,FALSE),"-")</f>
        <v>-</v>
      </c>
      <c r="D3888" t="s">
        <v>320</v>
      </c>
      <c r="E3888">
        <v>26.991507303999999</v>
      </c>
      <c r="F3888">
        <v>46.81</v>
      </c>
      <c r="G3888">
        <v>389.46794027935903</v>
      </c>
      <c r="H3888">
        <v>45.938314524132103</v>
      </c>
      <c r="I3888">
        <v>262.42064893828302</v>
      </c>
      <c r="J3888">
        <v>9.2911225500930801</v>
      </c>
      <c r="K3888">
        <v>30.633869869213299</v>
      </c>
      <c r="L3888">
        <v>18.058725396861899</v>
      </c>
      <c r="M3888">
        <v>99.970085694443199</v>
      </c>
      <c r="N3888">
        <v>2.96522664342011</v>
      </c>
      <c r="O3888">
        <v>0</v>
      </c>
      <c r="P3888">
        <v>481.49068322981299</v>
      </c>
      <c r="Q3888">
        <v>0.12224388170487301</v>
      </c>
    </row>
    <row r="3889" spans="1:17" hidden="1" x14ac:dyDescent="0.3">
      <c r="A3889" t="s">
        <v>8010</v>
      </c>
      <c r="B3889" t="s">
        <v>8011</v>
      </c>
      <c r="C3889" t="str">
        <f>IFERROR(VLOOKUP(Table1[[#This Row],[Ticker]],[1]!Table2[[Symbol]:[Industry]],2,FALSE),"-")</f>
        <v>-</v>
      </c>
      <c r="D3889" t="s">
        <v>741</v>
      </c>
      <c r="E3889">
        <v>26.973934176</v>
      </c>
      <c r="F3889">
        <v>146.37</v>
      </c>
      <c r="G3889">
        <v>22.275887504248601</v>
      </c>
      <c r="H3889">
        <v>4.7817456517819199</v>
      </c>
      <c r="I3889">
        <v>7.9467230144968397</v>
      </c>
      <c r="J3889">
        <v>3.1595243101302</v>
      </c>
      <c r="K3889">
        <v>137.16147688476599</v>
      </c>
      <c r="L3889">
        <v>122.012509206419</v>
      </c>
      <c r="M3889">
        <v>49.068310851650402</v>
      </c>
      <c r="N3889">
        <v>0.98878089691580895</v>
      </c>
      <c r="O3889">
        <v>1.64651226344196</v>
      </c>
      <c r="P3889">
        <v>70.793465577596194</v>
      </c>
    </row>
    <row r="3890" spans="1:17" hidden="1" x14ac:dyDescent="0.3">
      <c r="A3890" t="s">
        <v>8012</v>
      </c>
      <c r="B3890" t="s">
        <v>8013</v>
      </c>
      <c r="C3890" t="str">
        <f>IFERROR(VLOOKUP(Table1[[#This Row],[Ticker]],[1]!Table2[[Symbol]:[Industry]],2,FALSE),"-")</f>
        <v>-</v>
      </c>
      <c r="D3890" t="s">
        <v>741</v>
      </c>
      <c r="E3890">
        <v>26.947385721</v>
      </c>
      <c r="F3890">
        <v>44.18</v>
      </c>
      <c r="G3890">
        <v>5.7973032228163897</v>
      </c>
      <c r="H3890">
        <v>4.2781358292562297</v>
      </c>
      <c r="I3890">
        <v>2.36210488256271</v>
      </c>
      <c r="J3890">
        <v>0.93975041132266401</v>
      </c>
      <c r="K3890">
        <v>40.539732816373999</v>
      </c>
      <c r="L3890">
        <v>36.877309346040498</v>
      </c>
      <c r="N3890">
        <v>2.4637743533536902</v>
      </c>
      <c r="O3890">
        <v>7.2883657763693899</v>
      </c>
      <c r="P3890">
        <v>44.520771998691501</v>
      </c>
    </row>
    <row r="3891" spans="1:17" hidden="1" x14ac:dyDescent="0.3">
      <c r="A3891" t="s">
        <v>8014</v>
      </c>
      <c r="B3891" t="s">
        <v>8015</v>
      </c>
      <c r="C3891" t="str">
        <f>IFERROR(VLOOKUP(Table1[[#This Row],[Ticker]],[1]!Table2[[Symbol]:[Industry]],2,FALSE),"-")</f>
        <v>-</v>
      </c>
      <c r="D3891" t="s">
        <v>80</v>
      </c>
      <c r="E3891">
        <v>26.8900164</v>
      </c>
      <c r="F3891">
        <v>41.34</v>
      </c>
      <c r="G3891">
        <v>-21.902645690877801</v>
      </c>
      <c r="H3891">
        <v>-19.567265124402599</v>
      </c>
      <c r="I3891">
        <v>-4.7969999496598899</v>
      </c>
      <c r="J3891">
        <v>-10.6948026379672</v>
      </c>
      <c r="M3891">
        <v>45.9107671457379</v>
      </c>
      <c r="O3891">
        <v>37.155297532656</v>
      </c>
      <c r="P3891">
        <v>18.1142857142857</v>
      </c>
    </row>
    <row r="3892" spans="1:17" hidden="1" x14ac:dyDescent="0.3">
      <c r="A3892" t="s">
        <v>8016</v>
      </c>
      <c r="B3892" t="s">
        <v>8017</v>
      </c>
      <c r="C3892" t="str">
        <f>IFERROR(VLOOKUP(Table1[[#This Row],[Ticker]],[1]!Table2[[Symbol]:[Industry]],2,FALSE),"-")</f>
        <v>-</v>
      </c>
      <c r="D3892" t="s">
        <v>305</v>
      </c>
      <c r="E3892">
        <v>26.861973419999899</v>
      </c>
      <c r="F3892">
        <v>37.21</v>
      </c>
      <c r="G3892">
        <v>-20.624734526411999</v>
      </c>
      <c r="H3892">
        <v>-7.2491996374852201</v>
      </c>
      <c r="I3892">
        <v>-8.4377933456700003</v>
      </c>
      <c r="J3892">
        <v>-1.07194549511008</v>
      </c>
      <c r="K3892">
        <v>38.607663526020097</v>
      </c>
      <c r="L3892">
        <v>36.866922892943201</v>
      </c>
      <c r="M3892">
        <v>2.18205780612E-4</v>
      </c>
      <c r="N3892">
        <v>5.9</v>
      </c>
      <c r="O3892">
        <v>5.2405267401235998</v>
      </c>
      <c r="P3892">
        <v>15.201238390092801</v>
      </c>
    </row>
    <row r="3893" spans="1:17" hidden="1" x14ac:dyDescent="0.3">
      <c r="A3893" t="s">
        <v>8018</v>
      </c>
      <c r="B3893" t="s">
        <v>8019</v>
      </c>
      <c r="C3893" t="str">
        <f>IFERROR(VLOOKUP(Table1[[#This Row],[Ticker]],[1]!Table2[[Symbol]:[Industry]],2,FALSE),"-")</f>
        <v>-</v>
      </c>
      <c r="D3893" t="s">
        <v>21</v>
      </c>
      <c r="E3893">
        <v>26.740046795000001</v>
      </c>
      <c r="F3893">
        <v>372.6</v>
      </c>
      <c r="G3893">
        <v>5.1035037520484297</v>
      </c>
      <c r="H3893">
        <v>-2.03989891694855</v>
      </c>
      <c r="I3893">
        <v>-9.8897258366952094</v>
      </c>
      <c r="J3893">
        <v>-4.9968159614313201</v>
      </c>
      <c r="K3893">
        <v>366.18748130048198</v>
      </c>
      <c r="L3893">
        <v>332.21447980105899</v>
      </c>
      <c r="M3893">
        <v>74.284915173060398</v>
      </c>
      <c r="N3893">
        <v>0.39622833450836897</v>
      </c>
      <c r="O3893">
        <v>15.4052603327965</v>
      </c>
      <c r="P3893">
        <v>77.386336586526994</v>
      </c>
      <c r="Q3893">
        <v>2.0518194718030999E-2</v>
      </c>
    </row>
    <row r="3894" spans="1:17" hidden="1" x14ac:dyDescent="0.3">
      <c r="A3894" t="s">
        <v>8020</v>
      </c>
      <c r="B3894" t="s">
        <v>8021</v>
      </c>
      <c r="C3894" t="str">
        <f>IFERROR(VLOOKUP(Table1[[#This Row],[Ticker]],[1]!Table2[[Symbol]:[Industry]],2,FALSE),"-")</f>
        <v>-</v>
      </c>
      <c r="D3894" t="s">
        <v>1105</v>
      </c>
      <c r="E3894">
        <v>26.731856759999999</v>
      </c>
      <c r="F3894">
        <v>6.51</v>
      </c>
      <c r="G3894">
        <v>-95.159744777161094</v>
      </c>
      <c r="H3894">
        <v>-12.932452854171</v>
      </c>
      <c r="I3894">
        <v>-79.745979541496595</v>
      </c>
      <c r="J3894">
        <v>6.0092289435773099</v>
      </c>
      <c r="K3894">
        <v>8.4931403296875896</v>
      </c>
      <c r="L3894">
        <v>14.897436363576199</v>
      </c>
      <c r="M3894">
        <v>62.863270296780499</v>
      </c>
      <c r="N3894">
        <v>1.41463043457423</v>
      </c>
      <c r="O3894">
        <v>290.16897081413202</v>
      </c>
      <c r="P3894">
        <v>17.934782608695599</v>
      </c>
      <c r="Q3894">
        <v>5.5956439275251998E-2</v>
      </c>
    </row>
    <row r="3895" spans="1:17" hidden="1" x14ac:dyDescent="0.3">
      <c r="A3895" t="s">
        <v>8022</v>
      </c>
      <c r="B3895" t="s">
        <v>8023</v>
      </c>
      <c r="C3895" t="str">
        <f>IFERROR(VLOOKUP(Table1[[#This Row],[Ticker]],[1]!Table2[[Symbol]:[Industry]],2,FALSE),"-")</f>
        <v>-</v>
      </c>
      <c r="D3895" t="s">
        <v>8024</v>
      </c>
      <c r="E3895">
        <v>26.685288212</v>
      </c>
      <c r="F3895">
        <v>18.02</v>
      </c>
      <c r="G3895">
        <v>-18.624970984631702</v>
      </c>
      <c r="H3895">
        <v>-2.9010867408229601</v>
      </c>
      <c r="I3895">
        <v>-5.6983604938776002</v>
      </c>
      <c r="J3895">
        <v>-2.0444855408766802</v>
      </c>
      <c r="K3895">
        <v>16.872121745515699</v>
      </c>
      <c r="L3895">
        <v>16.969406347209802</v>
      </c>
      <c r="M3895">
        <v>69.752793097518506</v>
      </c>
      <c r="N3895">
        <v>1.5859384218483401</v>
      </c>
      <c r="O3895">
        <v>20.366259711431699</v>
      </c>
      <c r="P3895">
        <v>38.615384615384599</v>
      </c>
      <c r="Q3895">
        <v>-5.9598486210022998E-2</v>
      </c>
    </row>
    <row r="3896" spans="1:17" hidden="1" x14ac:dyDescent="0.3">
      <c r="A3896" t="s">
        <v>8025</v>
      </c>
      <c r="B3896" t="s">
        <v>8026</v>
      </c>
      <c r="C3896" t="str">
        <f>IFERROR(VLOOKUP(Table1[[#This Row],[Ticker]],[1]!Table2[[Symbol]:[Industry]],2,FALSE),"-")</f>
        <v>-</v>
      </c>
      <c r="D3896" t="s">
        <v>627</v>
      </c>
      <c r="E3896">
        <v>26.6814</v>
      </c>
      <c r="F3896">
        <v>49.41</v>
      </c>
      <c r="G3896">
        <v>-13.9982577200447</v>
      </c>
      <c r="H3896">
        <v>0.41078372445572298</v>
      </c>
      <c r="I3896">
        <v>24.0993741339541</v>
      </c>
      <c r="J3896">
        <v>-3.32906031355955</v>
      </c>
      <c r="K3896">
        <v>45.492740160578002</v>
      </c>
      <c r="L3896">
        <v>40.718775289931799</v>
      </c>
      <c r="M3896">
        <v>54.781633725071003</v>
      </c>
      <c r="N3896">
        <v>1.20512414447039</v>
      </c>
      <c r="O3896">
        <v>7.8526614045739596</v>
      </c>
      <c r="P3896">
        <v>102.74928190398001</v>
      </c>
      <c r="Q3896">
        <v>1.9771715032393999E-2</v>
      </c>
    </row>
    <row r="3897" spans="1:17" hidden="1" x14ac:dyDescent="0.3">
      <c r="A3897" t="s">
        <v>8027</v>
      </c>
      <c r="B3897" t="s">
        <v>8028</v>
      </c>
      <c r="C3897" t="str">
        <f>IFERROR(VLOOKUP(Table1[[#This Row],[Ticker]],[1]!Table2[[Symbol]:[Industry]],2,FALSE),"-")</f>
        <v>-</v>
      </c>
      <c r="E3897">
        <v>26.669419919999999</v>
      </c>
      <c r="F3897">
        <v>2.4700000000000002</v>
      </c>
      <c r="G3897">
        <v>-20.7738755987702</v>
      </c>
      <c r="H3897">
        <v>1.4340750570253999</v>
      </c>
      <c r="I3897">
        <v>1.39158659606949</v>
      </c>
      <c r="J3897">
        <v>1.7851973620327599</v>
      </c>
      <c r="K3897">
        <v>2.4078196650343102</v>
      </c>
      <c r="L3897">
        <v>2.3936575166284899</v>
      </c>
      <c r="M3897">
        <v>52.649122400344801</v>
      </c>
      <c r="N3897">
        <v>1.3101617287299701</v>
      </c>
      <c r="O3897">
        <v>25.101214574898702</v>
      </c>
      <c r="P3897">
        <v>26.020408163265301</v>
      </c>
      <c r="Q3897">
        <v>2.2397366173244001E-2</v>
      </c>
    </row>
    <row r="3898" spans="1:17" hidden="1" x14ac:dyDescent="0.3">
      <c r="A3898" t="s">
        <v>8029</v>
      </c>
      <c r="B3898" t="s">
        <v>8030</v>
      </c>
      <c r="C3898" t="str">
        <f>IFERROR(VLOOKUP(Table1[[#This Row],[Ticker]],[1]!Table2[[Symbol]:[Industry]],2,FALSE),"-")</f>
        <v>-</v>
      </c>
      <c r="D3898" t="s">
        <v>72</v>
      </c>
      <c r="E3898">
        <v>26.54</v>
      </c>
      <c r="F3898">
        <v>26.54</v>
      </c>
      <c r="G3898">
        <v>-19.574653711404899</v>
      </c>
      <c r="H3898">
        <v>12.9644139065131</v>
      </c>
      <c r="I3898">
        <v>-12.0477177272652</v>
      </c>
      <c r="J3898">
        <v>4.9163128219153398</v>
      </c>
      <c r="K3898">
        <v>25.276855671296499</v>
      </c>
      <c r="L3898">
        <v>25.657697419588601</v>
      </c>
      <c r="M3898">
        <v>63.377998359637701</v>
      </c>
      <c r="N3898">
        <v>1.6092749324232001</v>
      </c>
      <c r="O3898">
        <v>72.532027128861998</v>
      </c>
      <c r="P3898">
        <v>26.924916307986599</v>
      </c>
    </row>
    <row r="3899" spans="1:17" hidden="1" x14ac:dyDescent="0.3">
      <c r="A3899" t="s">
        <v>8031</v>
      </c>
      <c r="B3899" t="s">
        <v>8032</v>
      </c>
      <c r="C3899" t="str">
        <f>IFERROR(VLOOKUP(Table1[[#This Row],[Ticker]],[1]!Table2[[Symbol]:[Industry]],2,FALSE),"-")</f>
        <v>-</v>
      </c>
      <c r="D3899" t="s">
        <v>127</v>
      </c>
      <c r="E3899">
        <v>26.478778716000001</v>
      </c>
      <c r="F3899">
        <v>19.239999999999998</v>
      </c>
      <c r="G3899">
        <v>-17.617050681395401</v>
      </c>
      <c r="H3899">
        <v>-3.6916702921836202</v>
      </c>
      <c r="I3899">
        <v>-31.2270452048053</v>
      </c>
      <c r="J3899">
        <v>2.3377508288110702</v>
      </c>
      <c r="K3899">
        <v>19.540706592802</v>
      </c>
      <c r="L3899">
        <v>20.646731586018301</v>
      </c>
      <c r="M3899">
        <v>53.554220288926402</v>
      </c>
      <c r="N3899">
        <v>0.70811340878812601</v>
      </c>
      <c r="O3899">
        <v>94.230769230769198</v>
      </c>
      <c r="P3899">
        <v>31.780821917808201</v>
      </c>
      <c r="Q3899">
        <v>0.120116293488836</v>
      </c>
    </row>
    <row r="3900" spans="1:17" hidden="1" x14ac:dyDescent="0.3">
      <c r="A3900" t="s">
        <v>8033</v>
      </c>
      <c r="B3900" t="s">
        <v>8034</v>
      </c>
      <c r="C3900" t="str">
        <f>IFERROR(VLOOKUP(Table1[[#This Row],[Ticker]],[1]!Table2[[Symbol]:[Industry]],2,FALSE),"-")</f>
        <v>-</v>
      </c>
      <c r="D3900" t="s">
        <v>21</v>
      </c>
      <c r="E3900">
        <v>26.408999999999999</v>
      </c>
      <c r="F3900">
        <v>88.03</v>
      </c>
      <c r="G3900">
        <v>67.355035403537897</v>
      </c>
      <c r="H3900">
        <v>-3.22459209869431</v>
      </c>
      <c r="I3900">
        <v>20.925666303153001</v>
      </c>
      <c r="J3900">
        <v>-4.5087271043054704</v>
      </c>
      <c r="K3900">
        <v>82.226773188905995</v>
      </c>
      <c r="L3900">
        <v>70.571392719902704</v>
      </c>
      <c r="M3900">
        <v>63.860272166828203</v>
      </c>
      <c r="N3900">
        <v>0.57743170928572896</v>
      </c>
      <c r="O3900">
        <v>33.795297057821202</v>
      </c>
      <c r="P3900">
        <v>140.51912568306</v>
      </c>
      <c r="Q3900">
        <v>0.12735286789612901</v>
      </c>
    </row>
    <row r="3901" spans="1:17" hidden="1" x14ac:dyDescent="0.3">
      <c r="A3901" t="s">
        <v>8035</v>
      </c>
      <c r="B3901" t="s">
        <v>8036</v>
      </c>
      <c r="C3901" t="str">
        <f>IFERROR(VLOOKUP(Table1[[#This Row],[Ticker]],[1]!Table2[[Symbol]:[Industry]],2,FALSE),"-")</f>
        <v>-</v>
      </c>
      <c r="D3901" t="s">
        <v>231</v>
      </c>
      <c r="E3901">
        <v>26.379667000000001</v>
      </c>
      <c r="F3901">
        <v>36.58</v>
      </c>
      <c r="G3901">
        <v>408.66752051993598</v>
      </c>
      <c r="H3901">
        <v>45.831114540770002</v>
      </c>
      <c r="I3901">
        <v>229.22869639061599</v>
      </c>
      <c r="J3901">
        <v>9.2633359567508808</v>
      </c>
      <c r="K3901">
        <v>24.906722760510601</v>
      </c>
      <c r="L3901">
        <v>15.0041024127245</v>
      </c>
      <c r="M3901">
        <v>99.999761416529907</v>
      </c>
      <c r="N3901">
        <v>0.53853915892632997</v>
      </c>
      <c r="O3901">
        <v>0</v>
      </c>
      <c r="P3901">
        <v>512.73031825795601</v>
      </c>
      <c r="Q3901">
        <v>0.17355301228845599</v>
      </c>
    </row>
    <row r="3902" spans="1:17" hidden="1" x14ac:dyDescent="0.3">
      <c r="A3902" t="s">
        <v>8037</v>
      </c>
      <c r="B3902" t="s">
        <v>8038</v>
      </c>
      <c r="C3902" t="str">
        <f>IFERROR(VLOOKUP(Table1[[#This Row],[Ticker]],[1]!Table2[[Symbol]:[Industry]],2,FALSE),"-")</f>
        <v>-</v>
      </c>
      <c r="D3902" t="s">
        <v>750</v>
      </c>
      <c r="E3902">
        <v>26.372153999999998</v>
      </c>
      <c r="F3902">
        <v>66.63</v>
      </c>
      <c r="G3902">
        <v>42.327361965483497</v>
      </c>
      <c r="H3902">
        <v>23.9953385221127</v>
      </c>
      <c r="I3902">
        <v>49.551929866168798</v>
      </c>
      <c r="J3902">
        <v>6.9941702073692404</v>
      </c>
      <c r="K3902">
        <v>52.834655933156903</v>
      </c>
      <c r="L3902">
        <v>43.053121651472203</v>
      </c>
      <c r="M3902">
        <v>82.386893026213002</v>
      </c>
      <c r="N3902">
        <v>2.1968356127648101</v>
      </c>
      <c r="O3902">
        <v>3.3318325078793398</v>
      </c>
      <c r="P3902">
        <v>151.43396226415001</v>
      </c>
    </row>
    <row r="3903" spans="1:17" hidden="1" x14ac:dyDescent="0.3">
      <c r="A3903" t="s">
        <v>8039</v>
      </c>
      <c r="B3903" t="s">
        <v>8040</v>
      </c>
      <c r="C3903" t="str">
        <f>IFERROR(VLOOKUP(Table1[[#This Row],[Ticker]],[1]!Table2[[Symbol]:[Industry]],2,FALSE),"-")</f>
        <v>-</v>
      </c>
      <c r="D3903" t="s">
        <v>54</v>
      </c>
      <c r="E3903">
        <v>26.347968000000002</v>
      </c>
      <c r="F3903">
        <v>61.4</v>
      </c>
      <c r="G3903">
        <v>-53.123555107275997</v>
      </c>
      <c r="H3903">
        <v>5.2239114050012896</v>
      </c>
      <c r="I3903">
        <v>-27.6824874780045</v>
      </c>
      <c r="J3903">
        <v>-1.07194549511008</v>
      </c>
      <c r="K3903">
        <v>64.780966000419596</v>
      </c>
      <c r="M3903">
        <v>61.425218554689103</v>
      </c>
      <c r="N3903">
        <v>0.5</v>
      </c>
      <c r="O3903">
        <v>36.807817589576501</v>
      </c>
      <c r="P3903">
        <v>6.9686411149825798</v>
      </c>
    </row>
    <row r="3904" spans="1:17" hidden="1" x14ac:dyDescent="0.3">
      <c r="A3904" t="s">
        <v>8041</v>
      </c>
      <c r="B3904" t="s">
        <v>8042</v>
      </c>
      <c r="C3904" t="str">
        <f>IFERROR(VLOOKUP(Table1[[#This Row],[Ticker]],[1]!Table2[[Symbol]:[Industry]],2,FALSE),"-")</f>
        <v>-</v>
      </c>
      <c r="D3904" t="s">
        <v>2943</v>
      </c>
      <c r="E3904">
        <v>26.341559133000001</v>
      </c>
      <c r="F3904">
        <v>2.0099999999999998</v>
      </c>
      <c r="G3904">
        <v>-50.619270680794699</v>
      </c>
      <c r="H3904">
        <v>-8.7812565536550409</v>
      </c>
      <c r="I3904">
        <v>19.276576849480701</v>
      </c>
      <c r="J3904">
        <v>-12.9140507582679</v>
      </c>
      <c r="K3904">
        <v>1.98377361635464</v>
      </c>
      <c r="L3904">
        <v>1.9802340156036999</v>
      </c>
      <c r="M3904">
        <v>36.391649901807597</v>
      </c>
      <c r="N3904">
        <v>0.58030779167546398</v>
      </c>
      <c r="O3904">
        <v>44.278606965174099</v>
      </c>
      <c r="P3904">
        <v>67.499999999999901</v>
      </c>
    </row>
    <row r="3905" spans="1:17" hidden="1" x14ac:dyDescent="0.3">
      <c r="A3905" t="s">
        <v>8043</v>
      </c>
      <c r="B3905" t="s">
        <v>8044</v>
      </c>
      <c r="C3905" t="str">
        <f>IFERROR(VLOOKUP(Table1[[#This Row],[Ticker]],[1]!Table2[[Symbol]:[Industry]],2,FALSE),"-")</f>
        <v>-</v>
      </c>
      <c r="D3905" t="s">
        <v>405</v>
      </c>
      <c r="E3905">
        <v>26.3095</v>
      </c>
      <c r="F3905">
        <v>75.17</v>
      </c>
      <c r="G3905">
        <v>84.582861133210898</v>
      </c>
      <c r="H3905">
        <v>-33.664977483887498</v>
      </c>
      <c r="I3905">
        <v>-18.986018474934699</v>
      </c>
      <c r="J3905">
        <v>-10.517045849301301</v>
      </c>
      <c r="K3905">
        <v>95.223928092325707</v>
      </c>
      <c r="L3905">
        <v>75.978187847518697</v>
      </c>
      <c r="M3905">
        <v>4.3230101655526196</v>
      </c>
      <c r="N3905">
        <v>0.150481932826631</v>
      </c>
      <c r="O3905">
        <v>102.19502461088101</v>
      </c>
      <c r="P3905">
        <v>114.648772130211</v>
      </c>
      <c r="Q3905">
        <v>0.187203231145913</v>
      </c>
    </row>
    <row r="3906" spans="1:17" hidden="1" x14ac:dyDescent="0.3">
      <c r="A3906" t="s">
        <v>8045</v>
      </c>
      <c r="B3906" t="s">
        <v>8046</v>
      </c>
      <c r="C3906" t="str">
        <f>IFERROR(VLOOKUP(Table1[[#This Row],[Ticker]],[1]!Table2[[Symbol]:[Industry]],2,FALSE),"-")</f>
        <v>-</v>
      </c>
      <c r="D3906" t="s">
        <v>627</v>
      </c>
      <c r="E3906">
        <v>26.298999999999999</v>
      </c>
      <c r="F3906">
        <v>40.46</v>
      </c>
      <c r="G3906">
        <v>28.228298705660102</v>
      </c>
      <c r="H3906">
        <v>42.699570531966401</v>
      </c>
      <c r="I3906">
        <v>43.497584705547801</v>
      </c>
      <c r="J3906">
        <v>-1.40135725981596</v>
      </c>
      <c r="K3906">
        <v>33.052672980302702</v>
      </c>
      <c r="L3906">
        <v>29.2449291252859</v>
      </c>
      <c r="M3906">
        <v>70.376754271570604</v>
      </c>
      <c r="N3906">
        <v>1.8010665398361301</v>
      </c>
      <c r="O3906">
        <v>10.973801285219899</v>
      </c>
      <c r="P3906">
        <v>81.353653070372005</v>
      </c>
      <c r="Q3906">
        <v>0.175457517051408</v>
      </c>
    </row>
    <row r="3907" spans="1:17" hidden="1" x14ac:dyDescent="0.3">
      <c r="A3907" t="s">
        <v>8047</v>
      </c>
      <c r="B3907" t="s">
        <v>8048</v>
      </c>
      <c r="C3907" t="str">
        <f>IFERROR(VLOOKUP(Table1[[#This Row],[Ticker]],[1]!Table2[[Symbol]:[Industry]],2,FALSE),"-")</f>
        <v>-</v>
      </c>
      <c r="D3907" t="s">
        <v>405</v>
      </c>
      <c r="E3907">
        <v>26.286639999999998</v>
      </c>
      <c r="F3907">
        <v>57.52</v>
      </c>
      <c r="G3907">
        <v>70.701977310155002</v>
      </c>
      <c r="H3907">
        <v>27.003875626825899</v>
      </c>
      <c r="I3907">
        <v>1.3027462658704001</v>
      </c>
      <c r="J3907">
        <v>8.2917566017807296</v>
      </c>
      <c r="K3907">
        <v>51.351207856375197</v>
      </c>
      <c r="L3907">
        <v>45.149860450962002</v>
      </c>
      <c r="M3907">
        <v>58.3284435901476</v>
      </c>
      <c r="N3907">
        <v>0.98841546422339299</v>
      </c>
      <c r="O3907">
        <v>8.3449235048678592</v>
      </c>
      <c r="P3907">
        <v>113.037037037037</v>
      </c>
      <c r="Q3907">
        <v>7.1449232144371003E-2</v>
      </c>
    </row>
    <row r="3908" spans="1:17" hidden="1" x14ac:dyDescent="0.3">
      <c r="A3908" t="s">
        <v>8049</v>
      </c>
      <c r="B3908" t="s">
        <v>8050</v>
      </c>
      <c r="C3908" t="str">
        <f>IFERROR(VLOOKUP(Table1[[#This Row],[Ticker]],[1]!Table2[[Symbol]:[Industry]],2,FALSE),"-")</f>
        <v>-</v>
      </c>
      <c r="D3908" t="s">
        <v>535</v>
      </c>
      <c r="E3908">
        <v>26.145</v>
      </c>
      <c r="F3908">
        <v>52.29</v>
      </c>
      <c r="G3908">
        <v>107.615907184817</v>
      </c>
      <c r="H3908">
        <v>12.4862328289078</v>
      </c>
      <c r="I3908">
        <v>45.734727156964198</v>
      </c>
      <c r="J3908">
        <v>-2.9479800730022898</v>
      </c>
      <c r="K3908">
        <v>47.5470922138568</v>
      </c>
      <c r="L3908">
        <v>38.532043701238202</v>
      </c>
      <c r="M3908">
        <v>50.787092335636203</v>
      </c>
      <c r="N3908">
        <v>1.7036247422113899</v>
      </c>
      <c r="O3908">
        <v>26.2574105947599</v>
      </c>
      <c r="P3908">
        <v>168.01640184520701</v>
      </c>
      <c r="Q3908">
        <v>8.0298438042343004E-2</v>
      </c>
    </row>
    <row r="3909" spans="1:17" hidden="1" x14ac:dyDescent="0.3">
      <c r="A3909" t="s">
        <v>8051</v>
      </c>
      <c r="B3909" t="s">
        <v>8052</v>
      </c>
      <c r="C3909" t="str">
        <f>IFERROR(VLOOKUP(Table1[[#This Row],[Ticker]],[1]!Table2[[Symbol]:[Industry]],2,FALSE),"-")</f>
        <v>-</v>
      </c>
      <c r="D3909" t="s">
        <v>54</v>
      </c>
      <c r="E3909">
        <v>26.11818018</v>
      </c>
      <c r="F3909">
        <v>40.119999999999997</v>
      </c>
      <c r="G3909">
        <v>-34.291263109676301</v>
      </c>
      <c r="H3909">
        <v>1.1849643917933099</v>
      </c>
      <c r="I3909">
        <v>-25.7428739514345</v>
      </c>
      <c r="J3909">
        <v>-2.4933918791499798</v>
      </c>
      <c r="K3909">
        <v>39.882210712608497</v>
      </c>
      <c r="L3909">
        <v>42.351638392056898</v>
      </c>
      <c r="M3909">
        <v>59.305247736009299</v>
      </c>
      <c r="N3909">
        <v>1.6030958977154299</v>
      </c>
      <c r="O3909">
        <v>74.476570289132596</v>
      </c>
      <c r="P3909">
        <v>28.178913738019101</v>
      </c>
      <c r="Q3909">
        <v>1.1434177404684999E-2</v>
      </c>
    </row>
    <row r="3910" spans="1:17" hidden="1" x14ac:dyDescent="0.3">
      <c r="A3910" t="s">
        <v>8053</v>
      </c>
      <c r="B3910" t="s">
        <v>8054</v>
      </c>
      <c r="C3910" t="str">
        <f>IFERROR(VLOOKUP(Table1[[#This Row],[Ticker]],[1]!Table2[[Symbol]:[Industry]],2,FALSE),"-")</f>
        <v>-</v>
      </c>
      <c r="D3910" t="s">
        <v>51</v>
      </c>
      <c r="E3910">
        <v>26.085438665999899</v>
      </c>
      <c r="F3910">
        <v>11.79</v>
      </c>
      <c r="G3910">
        <v>134.87790922771799</v>
      </c>
      <c r="H3910">
        <v>94.451682828731506</v>
      </c>
      <c r="I3910">
        <v>74.182591887074693</v>
      </c>
      <c r="J3910">
        <v>23.9280545048899</v>
      </c>
      <c r="K3910">
        <v>7.4695589488028302</v>
      </c>
      <c r="L3910">
        <v>5.9548385591030497</v>
      </c>
      <c r="M3910">
        <v>89.523836953235005</v>
      </c>
      <c r="N3910">
        <v>2.7145766524924402</v>
      </c>
      <c r="O3910">
        <v>2.12044105173876</v>
      </c>
      <c r="Q3910">
        <v>0.127446752730308</v>
      </c>
    </row>
    <row r="3911" spans="1:17" hidden="1" x14ac:dyDescent="0.3">
      <c r="A3911" t="s">
        <v>8055</v>
      </c>
      <c r="B3911" t="s">
        <v>8056</v>
      </c>
      <c r="C3911" t="str">
        <f>IFERROR(VLOOKUP(Table1[[#This Row],[Ticker]],[1]!Table2[[Symbol]:[Industry]],2,FALSE),"-")</f>
        <v>-</v>
      </c>
      <c r="D3911" t="s">
        <v>535</v>
      </c>
      <c r="E3911">
        <v>26.077999999999999</v>
      </c>
      <c r="F3911">
        <v>15.34</v>
      </c>
      <c r="G3911">
        <v>-10.2221609970003</v>
      </c>
      <c r="H3911">
        <v>-5.71561936901095</v>
      </c>
      <c r="I3911">
        <v>-16.905161937059699</v>
      </c>
      <c r="J3911">
        <v>-4.8368067896939602</v>
      </c>
      <c r="K3911">
        <v>14.259254970107801</v>
      </c>
      <c r="L3911">
        <v>13.9073205857794</v>
      </c>
      <c r="M3911">
        <v>66.1412974414079</v>
      </c>
      <c r="N3911">
        <v>0.80795516885777596</v>
      </c>
      <c r="O3911">
        <v>17.3402868318122</v>
      </c>
      <c r="P3911">
        <v>41.643582640812497</v>
      </c>
      <c r="Q3911">
        <v>4.6228930669662001E-2</v>
      </c>
    </row>
    <row r="3912" spans="1:17" hidden="1" x14ac:dyDescent="0.3">
      <c r="A3912" t="s">
        <v>8057</v>
      </c>
      <c r="B3912" t="s">
        <v>8058</v>
      </c>
      <c r="C3912" t="str">
        <f>IFERROR(VLOOKUP(Table1[[#This Row],[Ticker]],[1]!Table2[[Symbol]:[Industry]],2,FALSE),"-")</f>
        <v>-</v>
      </c>
      <c r="D3912" t="s">
        <v>89</v>
      </c>
      <c r="E3912">
        <v>26.033405658</v>
      </c>
      <c r="F3912">
        <v>17.309999999999999</v>
      </c>
      <c r="G3912">
        <v>11.935729692089099</v>
      </c>
      <c r="H3912">
        <v>-7.8221300210598201</v>
      </c>
      <c r="I3912">
        <v>-22.5686203471661</v>
      </c>
      <c r="J3912">
        <v>-2.90051692368151</v>
      </c>
      <c r="K3912">
        <v>17.1517091783533</v>
      </c>
      <c r="L3912">
        <v>16.787710827569601</v>
      </c>
      <c r="M3912">
        <v>57.628660265673702</v>
      </c>
      <c r="N3912">
        <v>0.99142291327350995</v>
      </c>
      <c r="O3912">
        <v>45.869439630271501</v>
      </c>
      <c r="P3912">
        <v>49.740484429065702</v>
      </c>
      <c r="Q3912">
        <v>2.4603661541413999E-2</v>
      </c>
    </row>
    <row r="3913" spans="1:17" hidden="1" x14ac:dyDescent="0.3">
      <c r="A3913" t="s">
        <v>8059</v>
      </c>
      <c r="B3913" t="s">
        <v>8060</v>
      </c>
      <c r="C3913" t="str">
        <f>IFERROR(VLOOKUP(Table1[[#This Row],[Ticker]],[1]!Table2[[Symbol]:[Industry]],2,FALSE),"-")</f>
        <v>-</v>
      </c>
      <c r="D3913" t="s">
        <v>3256</v>
      </c>
      <c r="E3913">
        <v>26.023712639999999</v>
      </c>
      <c r="F3913">
        <v>48.8</v>
      </c>
      <c r="G3913">
        <v>-82.058040854353905</v>
      </c>
      <c r="H3913">
        <v>-9.8167984579990399</v>
      </c>
      <c r="I3913">
        <v>-24.232992528509602</v>
      </c>
      <c r="J3913">
        <v>-2.0820465052110899</v>
      </c>
      <c r="K3913">
        <v>48.100151242144896</v>
      </c>
      <c r="L3913">
        <v>52.259277422588497</v>
      </c>
      <c r="M3913">
        <v>48.270230460794302</v>
      </c>
      <c r="N3913">
        <v>0.79353778751369097</v>
      </c>
      <c r="O3913">
        <v>119.262295081967</v>
      </c>
      <c r="P3913">
        <v>52.499999999999901</v>
      </c>
    </row>
    <row r="3914" spans="1:17" hidden="1" x14ac:dyDescent="0.3">
      <c r="A3914" t="s">
        <v>8061</v>
      </c>
      <c r="B3914" t="s">
        <v>8062</v>
      </c>
      <c r="C3914" t="str">
        <f>IFERROR(VLOOKUP(Table1[[#This Row],[Ticker]],[1]!Table2[[Symbol]:[Industry]],2,FALSE),"-")</f>
        <v>-</v>
      </c>
      <c r="D3914" t="s">
        <v>8063</v>
      </c>
      <c r="E3914">
        <v>25.9555525</v>
      </c>
      <c r="F3914">
        <v>71.38</v>
      </c>
      <c r="G3914">
        <v>-76.537602035620395</v>
      </c>
      <c r="H3914">
        <v>35.180060339783402</v>
      </c>
      <c r="I3914">
        <v>-59.431956294402497</v>
      </c>
      <c r="J3914">
        <v>5.04387371392946</v>
      </c>
      <c r="K3914">
        <v>67.554914379106407</v>
      </c>
      <c r="M3914">
        <v>56.778336112173797</v>
      </c>
      <c r="N3914">
        <v>1.11411992263056</v>
      </c>
      <c r="O3914">
        <v>127.02437657607101</v>
      </c>
      <c r="P3914">
        <v>49.643605870020899</v>
      </c>
    </row>
    <row r="3915" spans="1:17" hidden="1" x14ac:dyDescent="0.3">
      <c r="A3915" t="s">
        <v>8064</v>
      </c>
      <c r="B3915" t="s">
        <v>8065</v>
      </c>
      <c r="C3915" t="str">
        <f>IFERROR(VLOOKUP(Table1[[#This Row],[Ticker]],[1]!Table2[[Symbol]:[Industry]],2,FALSE),"-")</f>
        <v>-</v>
      </c>
      <c r="E3915">
        <v>25.90231146</v>
      </c>
      <c r="F3915">
        <v>42.67</v>
      </c>
      <c r="G3915">
        <v>-44.503448594754403</v>
      </c>
      <c r="H3915">
        <v>77.370371353321701</v>
      </c>
      <c r="I3915">
        <v>-27.397802853536501</v>
      </c>
      <c r="J3915">
        <v>-10.8005887111904</v>
      </c>
      <c r="O3915">
        <v>22.709163346613501</v>
      </c>
      <c r="P3915">
        <v>0</v>
      </c>
    </row>
    <row r="3916" spans="1:17" hidden="1" x14ac:dyDescent="0.3">
      <c r="A3916" t="s">
        <v>8066</v>
      </c>
      <c r="B3916" t="s">
        <v>8067</v>
      </c>
      <c r="C3916" t="str">
        <f>IFERROR(VLOOKUP(Table1[[#This Row],[Ticker]],[1]!Table2[[Symbol]:[Industry]],2,FALSE),"-")</f>
        <v>-</v>
      </c>
      <c r="D3916" t="s">
        <v>72</v>
      </c>
      <c r="E3916">
        <v>25.814124</v>
      </c>
      <c r="F3916">
        <v>12.6</v>
      </c>
      <c r="G3916">
        <v>-55.1105272968218</v>
      </c>
      <c r="H3916">
        <v>6.2846912848871499</v>
      </c>
      <c r="I3916">
        <v>-13.0395673969401</v>
      </c>
      <c r="J3916">
        <v>7.2045050168353004</v>
      </c>
      <c r="K3916">
        <v>12.0527850905861</v>
      </c>
      <c r="L3916">
        <v>14.908433657405</v>
      </c>
      <c r="M3916">
        <v>66.849888176555098</v>
      </c>
      <c r="N3916">
        <v>1.3106115308733699</v>
      </c>
      <c r="O3916">
        <v>36.031746031746003</v>
      </c>
      <c r="P3916">
        <v>22.9268292682926</v>
      </c>
      <c r="Q3916">
        <v>8.4114218307056995E-2</v>
      </c>
    </row>
    <row r="3917" spans="1:17" hidden="1" x14ac:dyDescent="0.3">
      <c r="A3917" t="s">
        <v>8068</v>
      </c>
      <c r="B3917" t="s">
        <v>8069</v>
      </c>
      <c r="C3917" t="str">
        <f>IFERROR(VLOOKUP(Table1[[#This Row],[Ticker]],[1]!Table2[[Symbol]:[Industry]],2,FALSE),"-")</f>
        <v>-</v>
      </c>
      <c r="D3917" t="s">
        <v>4484</v>
      </c>
      <c r="E3917">
        <v>25.788048</v>
      </c>
      <c r="F3917">
        <v>85.8</v>
      </c>
      <c r="G3917">
        <v>154.98392289004201</v>
      </c>
      <c r="H3917">
        <v>-10.8610264961406</v>
      </c>
      <c r="I3917">
        <v>-18.508481900432301</v>
      </c>
      <c r="J3917">
        <v>-6.7107511339157098</v>
      </c>
      <c r="K3917">
        <v>86.643952894291104</v>
      </c>
      <c r="L3917">
        <v>71.511835461336503</v>
      </c>
      <c r="M3917">
        <v>34.022847375820497</v>
      </c>
      <c r="N3917">
        <v>0.42845990165588899</v>
      </c>
      <c r="O3917">
        <v>39.230769230769198</v>
      </c>
      <c r="P3917">
        <v>185.04983388704301</v>
      </c>
      <c r="Q3917">
        <v>0.108020501735374</v>
      </c>
    </row>
    <row r="3918" spans="1:17" hidden="1" x14ac:dyDescent="0.3">
      <c r="A3918" t="s">
        <v>8070</v>
      </c>
      <c r="B3918" t="s">
        <v>8071</v>
      </c>
      <c r="C3918" t="str">
        <f>IFERROR(VLOOKUP(Table1[[#This Row],[Ticker]],[1]!Table2[[Symbol]:[Industry]],2,FALSE),"-")</f>
        <v>-</v>
      </c>
      <c r="D3918" t="s">
        <v>3055</v>
      </c>
      <c r="E3918">
        <v>25.756264794</v>
      </c>
      <c r="F3918">
        <v>20.41</v>
      </c>
      <c r="G3918">
        <v>-14.1658542110832</v>
      </c>
      <c r="H3918">
        <v>-7.3393960885387504</v>
      </c>
      <c r="I3918">
        <v>-35.2078843034014</v>
      </c>
      <c r="J3918">
        <v>-3.8814693046338902</v>
      </c>
      <c r="K3918">
        <v>21.214975686616199</v>
      </c>
      <c r="L3918">
        <v>22.1036301687849</v>
      </c>
      <c r="M3918">
        <v>43.6693569507528</v>
      </c>
      <c r="N3918">
        <v>0.72304978181679502</v>
      </c>
      <c r="O3918">
        <v>88.633023027927393</v>
      </c>
      <c r="P3918">
        <v>29.917250159134301</v>
      </c>
      <c r="Q3918">
        <v>0.10441548618998001</v>
      </c>
    </row>
    <row r="3919" spans="1:17" hidden="1" x14ac:dyDescent="0.3">
      <c r="A3919" t="s">
        <v>8072</v>
      </c>
      <c r="B3919" t="s">
        <v>8073</v>
      </c>
      <c r="C3919" t="str">
        <f>IFERROR(VLOOKUP(Table1[[#This Row],[Ticker]],[1]!Table2[[Symbol]:[Industry]],2,FALSE),"-")</f>
        <v>-</v>
      </c>
      <c r="D3919" t="s">
        <v>950</v>
      </c>
      <c r="E3919">
        <v>25.733750000000001</v>
      </c>
      <c r="F3919">
        <v>0.5</v>
      </c>
      <c r="G3919">
        <v>-50.378410997000302</v>
      </c>
      <c r="H3919">
        <v>-6.1157824928321398</v>
      </c>
      <c r="I3919">
        <v>-33.595185890702901</v>
      </c>
      <c r="J3919">
        <v>-3.0327298088355699</v>
      </c>
      <c r="K3919">
        <v>0.51906394674765099</v>
      </c>
      <c r="L3919">
        <v>0.58056667835372999</v>
      </c>
      <c r="M3919">
        <v>40.535489189459298</v>
      </c>
      <c r="N3919">
        <v>0.99122561648482899</v>
      </c>
      <c r="O3919">
        <v>56</v>
      </c>
      <c r="P3919">
        <v>16.279069767441801</v>
      </c>
      <c r="Q3919">
        <v>-9.8610737262347994E-2</v>
      </c>
    </row>
    <row r="3920" spans="1:17" hidden="1" x14ac:dyDescent="0.3">
      <c r="A3920" t="s">
        <v>8074</v>
      </c>
      <c r="B3920" t="s">
        <v>8075</v>
      </c>
      <c r="C3920" t="str">
        <f>IFERROR(VLOOKUP(Table1[[#This Row],[Ticker]],[1]!Table2[[Symbol]:[Industry]],2,FALSE),"-")</f>
        <v>-</v>
      </c>
      <c r="E3920">
        <v>25.708059706828699</v>
      </c>
      <c r="F3920">
        <v>570.95000000000005</v>
      </c>
      <c r="G3920">
        <v>88.688878275030305</v>
      </c>
      <c r="H3920">
        <v>-7.2617244949185702</v>
      </c>
      <c r="I3920">
        <v>12.289268582102901</v>
      </c>
      <c r="J3920">
        <v>-1.07194549511008</v>
      </c>
      <c r="K3920">
        <v>544.98011633661997</v>
      </c>
      <c r="L3920">
        <v>476.983649065637</v>
      </c>
      <c r="M3920">
        <v>49.882915386317201</v>
      </c>
      <c r="N3920">
        <v>0</v>
      </c>
      <c r="O3920">
        <v>5.2544005604693904</v>
      </c>
      <c r="P3920">
        <v>118.75478927203</v>
      </c>
    </row>
    <row r="3921" spans="1:17" hidden="1" x14ac:dyDescent="0.3">
      <c r="A3921" t="s">
        <v>8076</v>
      </c>
      <c r="B3921" t="s">
        <v>8077</v>
      </c>
      <c r="C3921" t="str">
        <f>IFERROR(VLOOKUP(Table1[[#This Row],[Ticker]],[1]!Table2[[Symbol]:[Industry]],2,FALSE),"-")</f>
        <v>-</v>
      </c>
      <c r="D3921" t="s">
        <v>627</v>
      </c>
      <c r="E3921">
        <v>25.677600000000002</v>
      </c>
      <c r="F3921">
        <v>16.46</v>
      </c>
      <c r="G3921">
        <v>104.741506977322</v>
      </c>
      <c r="H3921">
        <v>-10.4663499581536</v>
      </c>
      <c r="I3921">
        <v>-3.37304821184093</v>
      </c>
      <c r="J3921">
        <v>3.5311232173648901</v>
      </c>
      <c r="K3921">
        <v>15.0052333263073</v>
      </c>
      <c r="L3921">
        <v>12.9237496391208</v>
      </c>
      <c r="M3921">
        <v>67.765801894793796</v>
      </c>
      <c r="N3921">
        <v>1.81937919109707</v>
      </c>
      <c r="O3921">
        <v>32.199270959902798</v>
      </c>
      <c r="P3921">
        <v>134.80741797432199</v>
      </c>
      <c r="Q3921">
        <v>0.246126289295236</v>
      </c>
    </row>
    <row r="3922" spans="1:17" hidden="1" x14ac:dyDescent="0.3">
      <c r="A3922" t="s">
        <v>8078</v>
      </c>
      <c r="B3922" t="s">
        <v>8079</v>
      </c>
      <c r="C3922" t="str">
        <f>IFERROR(VLOOKUP(Table1[[#This Row],[Ticker]],[1]!Table2[[Symbol]:[Industry]],2,FALSE),"-")</f>
        <v>-</v>
      </c>
      <c r="D3922" t="s">
        <v>627</v>
      </c>
      <c r="E3922">
        <v>25.577856000000001</v>
      </c>
      <c r="F3922">
        <v>9.6</v>
      </c>
      <c r="G3922">
        <v>-6.9889879200772302</v>
      </c>
      <c r="H3922">
        <v>-5.7010011956978897</v>
      </c>
      <c r="I3922">
        <v>-15.001081582312899</v>
      </c>
      <c r="J3922">
        <v>-2.3745507055309298</v>
      </c>
      <c r="K3922">
        <v>9.7836346620608108</v>
      </c>
      <c r="L3922">
        <v>9.4793264862028099</v>
      </c>
      <c r="M3922">
        <v>45.074553864781301</v>
      </c>
      <c r="N3922">
        <v>1.0307258323180299</v>
      </c>
      <c r="O3922">
        <v>45.8333333333333</v>
      </c>
      <c r="P3922">
        <v>37.142857142857103</v>
      </c>
      <c r="Q3922">
        <v>4.6424497130269998E-2</v>
      </c>
    </row>
    <row r="3923" spans="1:17" hidden="1" x14ac:dyDescent="0.3">
      <c r="A3923" t="s">
        <v>8080</v>
      </c>
      <c r="B3923" t="s">
        <v>8081</v>
      </c>
      <c r="C3923" t="str">
        <f>IFERROR(VLOOKUP(Table1[[#This Row],[Ticker]],[1]!Table2[[Symbol]:[Industry]],2,FALSE),"-")</f>
        <v>-</v>
      </c>
      <c r="D3923" t="s">
        <v>185</v>
      </c>
      <c r="E3923">
        <v>25.379392500000002</v>
      </c>
      <c r="F3923">
        <v>52.5</v>
      </c>
      <c r="G3923">
        <v>33.996589002999599</v>
      </c>
      <c r="H3923">
        <v>14.035200772905201</v>
      </c>
      <c r="I3923">
        <v>10.6273053656865</v>
      </c>
      <c r="J3923">
        <v>5.5270392764635199</v>
      </c>
      <c r="K3923">
        <v>47.608874464958703</v>
      </c>
      <c r="L3923">
        <v>41.717632357062101</v>
      </c>
      <c r="M3923">
        <v>76.888149927815803</v>
      </c>
      <c r="N3923">
        <v>1.92</v>
      </c>
      <c r="O3923">
        <v>8.28571428571429</v>
      </c>
      <c r="P3923">
        <v>105.078125</v>
      </c>
    </row>
    <row r="3924" spans="1:17" hidden="1" x14ac:dyDescent="0.3">
      <c r="A3924" t="s">
        <v>8082</v>
      </c>
      <c r="B3924" t="s">
        <v>8083</v>
      </c>
      <c r="C3924" t="str">
        <f>IFERROR(VLOOKUP(Table1[[#This Row],[Ticker]],[1]!Table2[[Symbol]:[Industry]],2,FALSE),"-")</f>
        <v>-</v>
      </c>
      <c r="D3924" t="s">
        <v>2686</v>
      </c>
      <c r="E3924">
        <v>25.339501680000001</v>
      </c>
      <c r="F3924">
        <v>17.98</v>
      </c>
      <c r="G3924">
        <v>13.3152692262851</v>
      </c>
      <c r="H3924">
        <v>3.2891106083360402</v>
      </c>
      <c r="I3924">
        <v>-33.120123159867603</v>
      </c>
      <c r="J3924">
        <v>-8.9258724585917992</v>
      </c>
      <c r="K3924">
        <v>17.433986040954998</v>
      </c>
      <c r="L3924">
        <v>16.043691034379101</v>
      </c>
      <c r="M3924">
        <v>43.799943794089202</v>
      </c>
      <c r="N3924">
        <v>1.3151753680531</v>
      </c>
      <c r="O3924">
        <v>31.479421579532801</v>
      </c>
      <c r="P3924">
        <v>59.822222222222202</v>
      </c>
      <c r="Q3924">
        <v>6.2662262366144E-2</v>
      </c>
    </row>
    <row r="3925" spans="1:17" hidden="1" x14ac:dyDescent="0.3">
      <c r="A3925" t="s">
        <v>8084</v>
      </c>
      <c r="B3925" t="s">
        <v>8085</v>
      </c>
      <c r="C3925" t="str">
        <f>IFERROR(VLOOKUP(Table1[[#This Row],[Ticker]],[1]!Table2[[Symbol]:[Industry]],2,FALSE),"-")</f>
        <v>-</v>
      </c>
      <c r="D3925" t="s">
        <v>706</v>
      </c>
      <c r="E3925">
        <v>25.32</v>
      </c>
      <c r="F3925">
        <v>4.22</v>
      </c>
      <c r="G3925">
        <v>-79.857701597833099</v>
      </c>
      <c r="H3925">
        <v>-14.277910220177199</v>
      </c>
      <c r="I3925">
        <v>-52.240840795350699</v>
      </c>
      <c r="J3925">
        <v>-7.0453968225437</v>
      </c>
      <c r="K3925">
        <v>4.8039903777756603</v>
      </c>
      <c r="L3925">
        <v>6.0949422450601096</v>
      </c>
      <c r="M3925">
        <v>28.2215775626034</v>
      </c>
      <c r="N3925">
        <v>1.23146236567844</v>
      </c>
      <c r="O3925">
        <v>182.701421800947</v>
      </c>
      <c r="P3925">
        <v>5.2369077306733098</v>
      </c>
      <c r="Q3925">
        <v>2.9308982688319E-2</v>
      </c>
    </row>
    <row r="3926" spans="1:17" hidden="1" x14ac:dyDescent="0.3">
      <c r="A3926" t="s">
        <v>8086</v>
      </c>
      <c r="B3926" t="s">
        <v>8087</v>
      </c>
      <c r="C3926" t="str">
        <f>IFERROR(VLOOKUP(Table1[[#This Row],[Ticker]],[1]!Table2[[Symbol]:[Industry]],2,FALSE),"-")</f>
        <v>-</v>
      </c>
      <c r="D3926" t="s">
        <v>127</v>
      </c>
      <c r="E3926">
        <v>25.287330000000001</v>
      </c>
      <c r="F3926">
        <v>8.31</v>
      </c>
      <c r="G3926">
        <v>-9.6311283883046599</v>
      </c>
      <c r="H3926">
        <v>-10.2430505735885</v>
      </c>
      <c r="I3926">
        <v>-12.2329925285096</v>
      </c>
      <c r="J3926">
        <v>-1.07194549511008</v>
      </c>
      <c r="K3926">
        <v>8.1175828203708793</v>
      </c>
      <c r="L3926">
        <v>5.9247546417616501</v>
      </c>
      <c r="M3926">
        <v>1.3700135253883901</v>
      </c>
      <c r="N3926">
        <v>0.31970187309993098</v>
      </c>
      <c r="O3926">
        <v>14.3200962695547</v>
      </c>
      <c r="P3926">
        <v>20.434782608695599</v>
      </c>
      <c r="Q3926">
        <v>0.13053893648117099</v>
      </c>
    </row>
    <row r="3927" spans="1:17" hidden="1" x14ac:dyDescent="0.3">
      <c r="A3927" t="s">
        <v>8088</v>
      </c>
      <c r="B3927" t="s">
        <v>8089</v>
      </c>
      <c r="C3927" t="str">
        <f>IFERROR(VLOOKUP(Table1[[#This Row],[Ticker]],[1]!Table2[[Symbol]:[Industry]],2,FALSE),"-")</f>
        <v>-</v>
      </c>
      <c r="D3927" t="s">
        <v>535</v>
      </c>
      <c r="E3927">
        <v>25.254800500000002</v>
      </c>
      <c r="F3927">
        <v>111.95</v>
      </c>
      <c r="G3927">
        <v>73.850300296260102</v>
      </c>
      <c r="H3927">
        <v>-2.8974313372612501</v>
      </c>
      <c r="I3927">
        <v>25.506030353370399</v>
      </c>
      <c r="J3927">
        <v>-0.115225677342431</v>
      </c>
      <c r="K3927">
        <v>106.12170975764801</v>
      </c>
      <c r="L3927">
        <v>92.288815723163196</v>
      </c>
      <c r="M3927">
        <v>54.571842563645198</v>
      </c>
      <c r="N3927">
        <v>0.25555513515558698</v>
      </c>
      <c r="O3927">
        <v>26.493970522554701</v>
      </c>
      <c r="P3927">
        <v>111.186568571967</v>
      </c>
      <c r="Q3927">
        <v>7.0663646563634996E-2</v>
      </c>
    </row>
    <row r="3928" spans="1:17" hidden="1" x14ac:dyDescent="0.3">
      <c r="A3928" t="s">
        <v>8090</v>
      </c>
      <c r="B3928" t="s">
        <v>8091</v>
      </c>
      <c r="C3928" t="str">
        <f>IFERROR(VLOOKUP(Table1[[#This Row],[Ticker]],[1]!Table2[[Symbol]:[Industry]],2,FALSE),"-")</f>
        <v>-</v>
      </c>
      <c r="D3928" t="s">
        <v>72</v>
      </c>
      <c r="E3928">
        <v>25.222388894999899</v>
      </c>
      <c r="F3928">
        <v>78.150000000000006</v>
      </c>
      <c r="G3928">
        <v>352.34149641040699</v>
      </c>
      <c r="H3928">
        <v>62.349142616079298</v>
      </c>
      <c r="I3928">
        <v>87.424350128832998</v>
      </c>
      <c r="J3928">
        <v>7.2361519374113099</v>
      </c>
      <c r="K3928">
        <v>61.138133658655399</v>
      </c>
      <c r="L3928">
        <v>45.9862026382118</v>
      </c>
      <c r="M3928">
        <v>63.027213158331797</v>
      </c>
      <c r="N3928">
        <v>2.3823093306145302</v>
      </c>
      <c r="O3928">
        <v>13.7300063979526</v>
      </c>
      <c r="P3928">
        <v>457.81584582441099</v>
      </c>
      <c r="Q3928">
        <v>0.156132116623586</v>
      </c>
    </row>
    <row r="3929" spans="1:17" hidden="1" x14ac:dyDescent="0.3">
      <c r="A3929" t="s">
        <v>8092</v>
      </c>
      <c r="B3929" t="s">
        <v>8093</v>
      </c>
      <c r="C3929" t="str">
        <f>IFERROR(VLOOKUP(Table1[[#This Row],[Ticker]],[1]!Table2[[Symbol]:[Industry]],2,FALSE),"-")</f>
        <v>-</v>
      </c>
      <c r="D3929" t="s">
        <v>750</v>
      </c>
      <c r="E3929">
        <v>25.2116997</v>
      </c>
      <c r="F3929">
        <v>24.69</v>
      </c>
      <c r="G3929">
        <v>-8.4402952334535097</v>
      </c>
      <c r="H3929">
        <v>12.779787346133901</v>
      </c>
      <c r="I3929">
        <v>35.328023032505897</v>
      </c>
      <c r="J3929">
        <v>-2.57194549511008</v>
      </c>
      <c r="K3929">
        <v>21.5940425012855</v>
      </c>
      <c r="L3929">
        <v>19.1736339515796</v>
      </c>
      <c r="M3929">
        <v>59.428550976577803</v>
      </c>
      <c r="N3929">
        <v>1.00870967454514</v>
      </c>
      <c r="O3929">
        <v>8.9509923045767401</v>
      </c>
      <c r="P3929">
        <v>86.339622641509393</v>
      </c>
      <c r="Q3929">
        <v>3.0395647312237001E-2</v>
      </c>
    </row>
    <row r="3930" spans="1:17" hidden="1" x14ac:dyDescent="0.3">
      <c r="A3930" t="s">
        <v>8094</v>
      </c>
      <c r="B3930" t="s">
        <v>8095</v>
      </c>
      <c r="C3930" t="str">
        <f>IFERROR(VLOOKUP(Table1[[#This Row],[Ticker]],[1]!Table2[[Symbol]:[Industry]],2,FALSE),"-")</f>
        <v>-</v>
      </c>
      <c r="D3930" t="s">
        <v>357</v>
      </c>
      <c r="E3930">
        <v>25.196999999999999</v>
      </c>
      <c r="F3930">
        <v>83.99</v>
      </c>
      <c r="G3930">
        <v>77.316805052382307</v>
      </c>
      <c r="H3930">
        <v>-0.73629531334495002</v>
      </c>
      <c r="I3930">
        <v>-3.8823431778602799</v>
      </c>
      <c r="J3930">
        <v>-7.0363811582367699</v>
      </c>
      <c r="K3930">
        <v>78.418916440033598</v>
      </c>
      <c r="L3930">
        <v>69.175305668721904</v>
      </c>
      <c r="M3930">
        <v>58.314395729858397</v>
      </c>
      <c r="N3930">
        <v>1.22580043435971</v>
      </c>
      <c r="O3930">
        <v>17.799738064055202</v>
      </c>
      <c r="P3930">
        <v>133.305555555555</v>
      </c>
      <c r="Q3930">
        <v>5.3304537378756997E-2</v>
      </c>
    </row>
    <row r="3931" spans="1:17" hidden="1" x14ac:dyDescent="0.3">
      <c r="A3931" t="s">
        <v>8096</v>
      </c>
      <c r="B3931" t="s">
        <v>8097</v>
      </c>
      <c r="C3931" t="str">
        <f>IFERROR(VLOOKUP(Table1[[#This Row],[Ticker]],[1]!Table2[[Symbol]:[Industry]],2,FALSE),"-")</f>
        <v>-</v>
      </c>
      <c r="D3931" t="s">
        <v>113</v>
      </c>
      <c r="E3931">
        <v>25.151185600000002</v>
      </c>
      <c r="F3931">
        <v>19.100000000000001</v>
      </c>
      <c r="G3931">
        <v>-67.133456301777898</v>
      </c>
      <c r="H3931">
        <v>-12.2696286466782</v>
      </c>
      <c r="I3931">
        <v>-38.058304471468603</v>
      </c>
      <c r="J3931">
        <v>-8.3583776559141008</v>
      </c>
      <c r="K3931">
        <v>20.6001635878151</v>
      </c>
      <c r="L3931">
        <v>23.886088902502401</v>
      </c>
      <c r="M3931">
        <v>35.343984117859399</v>
      </c>
      <c r="N3931">
        <v>0.65256797583081505</v>
      </c>
      <c r="O3931">
        <v>85.340314136125599</v>
      </c>
      <c r="P3931">
        <v>6.1111111111111098</v>
      </c>
    </row>
    <row r="3932" spans="1:17" hidden="1" x14ac:dyDescent="0.3">
      <c r="A3932" t="s">
        <v>8098</v>
      </c>
      <c r="B3932" t="s">
        <v>8099</v>
      </c>
      <c r="C3932" t="str">
        <f>IFERROR(VLOOKUP(Table1[[#This Row],[Ticker]],[1]!Table2[[Symbol]:[Industry]],2,FALSE),"-")</f>
        <v>-</v>
      </c>
      <c r="D3932" t="s">
        <v>305</v>
      </c>
      <c r="E3932">
        <v>25.0763733</v>
      </c>
      <c r="F3932">
        <v>22.77</v>
      </c>
      <c r="G3932">
        <v>86.584897756567699</v>
      </c>
      <c r="H3932">
        <v>4.4553828687523804</v>
      </c>
      <c r="I3932">
        <v>-37.060265255782298</v>
      </c>
      <c r="J3932">
        <v>0.15129609510399</v>
      </c>
      <c r="K3932">
        <v>22.4045069456885</v>
      </c>
      <c r="L3932">
        <v>20.7998598126633</v>
      </c>
      <c r="M3932">
        <v>51.966028264229003</v>
      </c>
      <c r="N3932">
        <v>1.0580109915423599</v>
      </c>
      <c r="O3932">
        <v>42.424242424242401</v>
      </c>
      <c r="P3932">
        <v>123.89380530973401</v>
      </c>
      <c r="Q3932">
        <v>4.9680837906194E-2</v>
      </c>
    </row>
    <row r="3933" spans="1:17" hidden="1" x14ac:dyDescent="0.3">
      <c r="A3933" t="s">
        <v>8100</v>
      </c>
      <c r="B3933" t="s">
        <v>8101</v>
      </c>
      <c r="C3933" t="str">
        <f>IFERROR(VLOOKUP(Table1[[#This Row],[Ticker]],[1]!Table2[[Symbol]:[Industry]],2,FALSE),"-")</f>
        <v>-</v>
      </c>
      <c r="D3933" t="s">
        <v>959</v>
      </c>
      <c r="E3933">
        <v>25.036371800000001</v>
      </c>
      <c r="F3933">
        <v>22</v>
      </c>
      <c r="G3933">
        <v>77.285644139663205</v>
      </c>
      <c r="H3933">
        <v>-8.3920776262701207</v>
      </c>
      <c r="I3933">
        <v>-39.626931922449003</v>
      </c>
      <c r="J3933">
        <v>11.1231764561094</v>
      </c>
      <c r="K3933">
        <v>24.257751146797101</v>
      </c>
      <c r="L3933">
        <v>25.035163264167998</v>
      </c>
      <c r="M3933">
        <v>48.359524939647201</v>
      </c>
      <c r="N3933">
        <v>0.888049029622063</v>
      </c>
      <c r="O3933">
        <v>83.681818181818102</v>
      </c>
      <c r="P3933">
        <v>125.641025641025</v>
      </c>
      <c r="Q3933">
        <v>0.10247727178159299</v>
      </c>
    </row>
    <row r="3934" spans="1:17" hidden="1" x14ac:dyDescent="0.3">
      <c r="A3934" t="s">
        <v>8102</v>
      </c>
      <c r="B3934" t="s">
        <v>8103</v>
      </c>
      <c r="C3934" t="str">
        <f>IFERROR(VLOOKUP(Table1[[#This Row],[Ticker]],[1]!Table2[[Symbol]:[Industry]],2,FALSE),"-")</f>
        <v>-</v>
      </c>
      <c r="D3934" t="s">
        <v>7287</v>
      </c>
      <c r="E3934">
        <v>25.027811514</v>
      </c>
      <c r="F3934">
        <v>12.42</v>
      </c>
      <c r="G3934">
        <v>12.3652816635501</v>
      </c>
      <c r="H3934">
        <v>-3.6281192127160198</v>
      </c>
      <c r="I3934">
        <v>18.607531354387099</v>
      </c>
      <c r="J3934">
        <v>10.828739436396701</v>
      </c>
      <c r="K3934">
        <v>12.2394921700238</v>
      </c>
      <c r="L3934">
        <v>10.9570997910236</v>
      </c>
      <c r="M3934">
        <v>56.072986271336802</v>
      </c>
      <c r="N3934">
        <v>1.6307367702325599</v>
      </c>
      <c r="O3934">
        <v>24.2351046698872</v>
      </c>
      <c r="P3934">
        <v>60.672703751617</v>
      </c>
      <c r="Q3934">
        <v>8.1893732691682E-2</v>
      </c>
    </row>
    <row r="3935" spans="1:17" hidden="1" x14ac:dyDescent="0.3">
      <c r="A3935" t="s">
        <v>8104</v>
      </c>
      <c r="B3935" t="s">
        <v>8105</v>
      </c>
      <c r="C3935" t="str">
        <f>IFERROR(VLOOKUP(Table1[[#This Row],[Ticker]],[1]!Table2[[Symbol]:[Industry]],2,FALSE),"-")</f>
        <v>-</v>
      </c>
      <c r="D3935" t="s">
        <v>72</v>
      </c>
      <c r="E3935">
        <v>24.997875000000001</v>
      </c>
      <c r="F3935">
        <v>50</v>
      </c>
      <c r="G3935">
        <v>64.108846284552996</v>
      </c>
      <c r="H3935">
        <v>-4.8971402386411897</v>
      </c>
      <c r="I3935">
        <v>2.0086931254547</v>
      </c>
      <c r="J3935">
        <v>-4.1488685720331597</v>
      </c>
      <c r="K3935">
        <v>50.411321756747</v>
      </c>
      <c r="L3935">
        <v>45.048700962772202</v>
      </c>
      <c r="M3935">
        <v>48.130200288190501</v>
      </c>
      <c r="N3935">
        <v>0.36489228168148102</v>
      </c>
      <c r="O3935">
        <v>36</v>
      </c>
      <c r="P3935">
        <v>112.765957446808</v>
      </c>
      <c r="Q3935">
        <v>7.2621598065946993E-2</v>
      </c>
    </row>
    <row r="3936" spans="1:17" hidden="1" x14ac:dyDescent="0.3">
      <c r="A3936" t="s">
        <v>8106</v>
      </c>
      <c r="B3936" t="s">
        <v>8107</v>
      </c>
      <c r="C3936" t="str">
        <f>IFERROR(VLOOKUP(Table1[[#This Row],[Ticker]],[1]!Table2[[Symbol]:[Industry]],2,FALSE),"-")</f>
        <v>-</v>
      </c>
      <c r="D3936" t="s">
        <v>54</v>
      </c>
      <c r="E3936">
        <v>24.9959177</v>
      </c>
      <c r="F3936">
        <v>83.59</v>
      </c>
      <c r="G3936">
        <v>-4.4988387422308804</v>
      </c>
      <c r="H3936">
        <v>-9.4626697975648693</v>
      </c>
      <c r="I3936">
        <v>1.67220868826591</v>
      </c>
      <c r="J3936">
        <v>-1.4072748364274399</v>
      </c>
      <c r="K3936">
        <v>76.476420413271399</v>
      </c>
      <c r="L3936">
        <v>71.424222858128402</v>
      </c>
      <c r="M3936">
        <v>58.600156826555697</v>
      </c>
      <c r="N3936">
        <v>0.46390106024664501</v>
      </c>
      <c r="O3936">
        <v>25.314032779040499</v>
      </c>
      <c r="P3936">
        <v>49.267857142857103</v>
      </c>
      <c r="Q3936">
        <v>6.9029673301284997E-2</v>
      </c>
    </row>
    <row r="3937" spans="1:17" hidden="1" x14ac:dyDescent="0.3">
      <c r="A3937" t="s">
        <v>8108</v>
      </c>
      <c r="B3937" t="s">
        <v>8109</v>
      </c>
      <c r="C3937" t="str">
        <f>IFERROR(VLOOKUP(Table1[[#This Row],[Ticker]],[1]!Table2[[Symbol]:[Industry]],2,FALSE),"-")</f>
        <v>-</v>
      </c>
      <c r="D3937" t="s">
        <v>535</v>
      </c>
      <c r="E3937">
        <v>24.966602999999999</v>
      </c>
      <c r="F3937">
        <v>9.51</v>
      </c>
      <c r="G3937">
        <v>29.731386300297</v>
      </c>
      <c r="H3937">
        <v>-9.6010069457985203</v>
      </c>
      <c r="I3937">
        <v>-14.000847982109001</v>
      </c>
      <c r="J3937">
        <v>-7.6729307167849496</v>
      </c>
      <c r="K3937">
        <v>9.78297502588517</v>
      </c>
      <c r="L3937">
        <v>8.6775332255844102</v>
      </c>
      <c r="M3937">
        <v>29.734983956128399</v>
      </c>
      <c r="N3937">
        <v>0.55578073019478402</v>
      </c>
      <c r="O3937">
        <v>40.799158780231302</v>
      </c>
      <c r="P3937">
        <v>97.302904564315298</v>
      </c>
      <c r="Q3937">
        <v>8.7294995929335997E-2</v>
      </c>
    </row>
    <row r="3938" spans="1:17" hidden="1" x14ac:dyDescent="0.3">
      <c r="A3938" t="s">
        <v>8110</v>
      </c>
      <c r="B3938" t="s">
        <v>8111</v>
      </c>
      <c r="C3938" t="str">
        <f>IFERROR(VLOOKUP(Table1[[#This Row],[Ticker]],[1]!Table2[[Symbol]:[Industry]],2,FALSE),"-")</f>
        <v>-</v>
      </c>
      <c r="D3938" t="s">
        <v>741</v>
      </c>
      <c r="E3938">
        <v>24.859794348000001</v>
      </c>
      <c r="F3938">
        <v>796.22</v>
      </c>
      <c r="G3938">
        <v>37.665287654779704</v>
      </c>
      <c r="H3938">
        <v>0.31671155950728203</v>
      </c>
      <c r="I3938">
        <v>13.9334507784503</v>
      </c>
      <c r="J3938">
        <v>-0.30614209772772799</v>
      </c>
      <c r="K3938">
        <v>765.75686931477196</v>
      </c>
      <c r="L3938">
        <v>670.34512290990904</v>
      </c>
      <c r="M3938">
        <v>42.579740679890797</v>
      </c>
      <c r="N3938">
        <v>0.96390410489298195</v>
      </c>
      <c r="O3938">
        <v>2.9803320690261401</v>
      </c>
      <c r="P3938">
        <v>78.664871535958696</v>
      </c>
      <c r="Q3938">
        <v>-2.2826330923839998E-3</v>
      </c>
    </row>
    <row r="3939" spans="1:17" hidden="1" x14ac:dyDescent="0.3">
      <c r="A3939" t="s">
        <v>8112</v>
      </c>
      <c r="B3939" t="s">
        <v>8113</v>
      </c>
      <c r="C3939" t="str">
        <f>IFERROR(VLOOKUP(Table1[[#This Row],[Ticker]],[1]!Table2[[Symbol]:[Industry]],2,FALSE),"-")</f>
        <v>-</v>
      </c>
      <c r="D3939" t="s">
        <v>959</v>
      </c>
      <c r="E3939">
        <v>24.786970495999999</v>
      </c>
      <c r="F3939">
        <v>2.89</v>
      </c>
      <c r="G3939">
        <v>-108.17197160306</v>
      </c>
      <c r="H3939">
        <v>-8.7113464380893308</v>
      </c>
      <c r="I3939">
        <v>-73.371224159891895</v>
      </c>
      <c r="J3939">
        <v>-1.07194549511008</v>
      </c>
      <c r="K3939">
        <v>4.2677581143195704</v>
      </c>
      <c r="L3939">
        <v>8.1673261506183596</v>
      </c>
      <c r="M3939">
        <v>13.8767639740588</v>
      </c>
      <c r="N3939">
        <v>1.14219731699519</v>
      </c>
      <c r="O3939">
        <v>370.588235294117</v>
      </c>
      <c r="P3939">
        <v>0</v>
      </c>
      <c r="Q3939">
        <v>-0.152023920002229</v>
      </c>
    </row>
    <row r="3940" spans="1:17" hidden="1" x14ac:dyDescent="0.3">
      <c r="A3940" t="s">
        <v>8114</v>
      </c>
      <c r="B3940" t="s">
        <v>8115</v>
      </c>
      <c r="C3940" t="str">
        <f>IFERROR(VLOOKUP(Table1[[#This Row],[Ticker]],[1]!Table2[[Symbol]:[Industry]],2,FALSE),"-")</f>
        <v>-</v>
      </c>
      <c r="E3940">
        <v>24.756618599999999</v>
      </c>
      <c r="F3940">
        <v>22.94</v>
      </c>
      <c r="G3940">
        <v>0.274998093908777</v>
      </c>
      <c r="H3940">
        <v>-5.7268455870413</v>
      </c>
      <c r="I3940">
        <v>-7.7309074576172101</v>
      </c>
      <c r="J3940">
        <v>4.2060940901868102</v>
      </c>
      <c r="K3940">
        <v>22.327988111056399</v>
      </c>
      <c r="L3940">
        <v>21.8108975585357</v>
      </c>
      <c r="M3940">
        <v>65.609860813252794</v>
      </c>
      <c r="N3940">
        <v>0.63924340134389002</v>
      </c>
      <c r="O3940">
        <v>35.047951176983403</v>
      </c>
      <c r="P3940">
        <v>48</v>
      </c>
      <c r="Q3940">
        <v>1.4677681968131E-2</v>
      </c>
    </row>
    <row r="3941" spans="1:17" hidden="1" x14ac:dyDescent="0.3">
      <c r="A3941" t="s">
        <v>8116</v>
      </c>
      <c r="B3941" t="s">
        <v>8117</v>
      </c>
      <c r="C3941" t="str">
        <f>IFERROR(VLOOKUP(Table1[[#This Row],[Ticker]],[1]!Table2[[Symbol]:[Industry]],2,FALSE),"-")</f>
        <v>-</v>
      </c>
      <c r="D3941" t="s">
        <v>298</v>
      </c>
      <c r="E3941">
        <v>24.73543673</v>
      </c>
      <c r="F3941">
        <v>68.89</v>
      </c>
      <c r="G3941">
        <v>85.215339002999599</v>
      </c>
      <c r="H3941">
        <v>13.0274424830288</v>
      </c>
      <c r="I3941">
        <v>25.373068077550901</v>
      </c>
      <c r="J3941">
        <v>3.9112913229331898</v>
      </c>
      <c r="K3941">
        <v>59.654717936543797</v>
      </c>
      <c r="L3941">
        <v>50.902658023332599</v>
      </c>
      <c r="M3941">
        <v>79.014568559604896</v>
      </c>
      <c r="N3941">
        <v>1.9666666666666599</v>
      </c>
      <c r="O3941">
        <v>0.26128610828857202</v>
      </c>
      <c r="P3941">
        <v>177.223340040241</v>
      </c>
    </row>
    <row r="3942" spans="1:17" hidden="1" x14ac:dyDescent="0.3">
      <c r="A3942" t="s">
        <v>8118</v>
      </c>
      <c r="B3942" t="s">
        <v>8119</v>
      </c>
      <c r="C3942" t="str">
        <f>IFERROR(VLOOKUP(Table1[[#This Row],[Ticker]],[1]!Table2[[Symbol]:[Industry]],2,FALSE),"-")</f>
        <v>-</v>
      </c>
      <c r="D3942" t="s">
        <v>118</v>
      </c>
      <c r="E3942">
        <v>24.71</v>
      </c>
      <c r="F3942">
        <v>7.06</v>
      </c>
      <c r="G3942">
        <v>-31.462559041693002</v>
      </c>
      <c r="H3942">
        <v>-5.8264001925059201</v>
      </c>
      <c r="I3942">
        <v>-45.400456643342103</v>
      </c>
      <c r="J3942">
        <v>-3.96450747858115</v>
      </c>
      <c r="K3942">
        <v>7.2951836756352302</v>
      </c>
      <c r="L3942">
        <v>8.2388922352849399</v>
      </c>
      <c r="M3942">
        <v>45.152801766054601</v>
      </c>
      <c r="N3942">
        <v>0.73379371850282105</v>
      </c>
      <c r="O3942">
        <v>76.203966005665706</v>
      </c>
      <c r="P3942">
        <v>15.3594771241829</v>
      </c>
      <c r="Q3942">
        <v>1.7768933414181998E-2</v>
      </c>
    </row>
    <row r="3943" spans="1:17" hidden="1" x14ac:dyDescent="0.3">
      <c r="A3943" t="s">
        <v>8120</v>
      </c>
      <c r="B3943" t="s">
        <v>8121</v>
      </c>
      <c r="C3943" t="str">
        <f>IFERROR(VLOOKUP(Table1[[#This Row],[Ticker]],[1]!Table2[[Symbol]:[Industry]],2,FALSE),"-")</f>
        <v>-</v>
      </c>
      <c r="D3943" t="s">
        <v>2943</v>
      </c>
      <c r="E3943">
        <v>24.702168839999999</v>
      </c>
      <c r="F3943">
        <v>59.1</v>
      </c>
      <c r="G3943">
        <v>44.884547718595996</v>
      </c>
      <c r="H3943">
        <v>32.042614929223198</v>
      </c>
      <c r="I3943">
        <v>29.038773667811999</v>
      </c>
      <c r="J3943">
        <v>12.018963595799001</v>
      </c>
      <c r="K3943">
        <v>48.885949069193302</v>
      </c>
      <c r="L3943">
        <v>45.499092044478402</v>
      </c>
      <c r="M3943">
        <v>63.673173017296399</v>
      </c>
      <c r="N3943">
        <v>1.2932551319648</v>
      </c>
      <c r="O3943">
        <v>18.663282571911999</v>
      </c>
      <c r="P3943">
        <v>94.389398572884801</v>
      </c>
    </row>
    <row r="3944" spans="1:17" hidden="1" x14ac:dyDescent="0.3">
      <c r="A3944" t="s">
        <v>8122</v>
      </c>
      <c r="B3944" t="s">
        <v>8123</v>
      </c>
      <c r="C3944" t="str">
        <f>IFERROR(VLOOKUP(Table1[[#This Row],[Ticker]],[1]!Table2[[Symbol]:[Industry]],2,FALSE),"-")</f>
        <v>-</v>
      </c>
      <c r="D3944" t="s">
        <v>741</v>
      </c>
      <c r="E3944">
        <v>24.652576575000001</v>
      </c>
      <c r="F3944">
        <v>14.75</v>
      </c>
      <c r="G3944">
        <v>23.7401369696315</v>
      </c>
      <c r="H3944">
        <v>4.1589427818931304</v>
      </c>
      <c r="I3944">
        <v>7.54627069193005</v>
      </c>
      <c r="J3944">
        <v>2.25676462971655</v>
      </c>
      <c r="K3944">
        <v>13.8298159373708</v>
      </c>
      <c r="L3944">
        <v>12.2856993499474</v>
      </c>
      <c r="M3944">
        <v>43.246163025678499</v>
      </c>
      <c r="N3944">
        <v>0.69287919859323299</v>
      </c>
      <c r="O3944">
        <v>3.3898305084745601</v>
      </c>
      <c r="P3944">
        <v>78.355501813784699</v>
      </c>
    </row>
    <row r="3945" spans="1:17" hidden="1" x14ac:dyDescent="0.3">
      <c r="A3945" t="s">
        <v>8124</v>
      </c>
      <c r="B3945" t="s">
        <v>8125</v>
      </c>
      <c r="C3945" t="str">
        <f>IFERROR(VLOOKUP(Table1[[#This Row],[Ticker]],[1]!Table2[[Symbol]:[Industry]],2,FALSE),"-")</f>
        <v>-</v>
      </c>
      <c r="D3945" t="s">
        <v>298</v>
      </c>
      <c r="E3945">
        <v>24.65025</v>
      </c>
      <c r="F3945">
        <v>28.75</v>
      </c>
      <c r="G3945">
        <v>-76.075300668361805</v>
      </c>
      <c r="H3945">
        <v>0.40894278189313699</v>
      </c>
      <c r="I3945">
        <v>-36.902064197581197</v>
      </c>
      <c r="J3945">
        <v>-4.91809934126392</v>
      </c>
      <c r="K3945">
        <v>30.0453178536306</v>
      </c>
      <c r="M3945">
        <v>51.878728476680301</v>
      </c>
      <c r="N3945">
        <v>0.85071574642126702</v>
      </c>
      <c r="O3945">
        <v>103.652173913043</v>
      </c>
      <c r="P3945">
        <v>17.3469387755102</v>
      </c>
    </row>
    <row r="3946" spans="1:17" hidden="1" x14ac:dyDescent="0.3">
      <c r="A3946" t="s">
        <v>8126</v>
      </c>
      <c r="B3946" t="s">
        <v>8127</v>
      </c>
      <c r="C3946" t="str">
        <f>IFERROR(VLOOKUP(Table1[[#This Row],[Ticker]],[1]!Table2[[Symbol]:[Industry]],2,FALSE),"-")</f>
        <v>-</v>
      </c>
      <c r="D3946" t="s">
        <v>46</v>
      </c>
      <c r="E3946">
        <v>24.641919999999999</v>
      </c>
      <c r="F3946">
        <v>27.7</v>
      </c>
      <c r="G3946">
        <v>96.426321218862299</v>
      </c>
      <c r="H3946">
        <v>-1.97998346202949</v>
      </c>
      <c r="I3946">
        <v>141.86954155194499</v>
      </c>
      <c r="J3946">
        <v>-1.07194549511008</v>
      </c>
      <c r="K3946">
        <v>26.630434137652099</v>
      </c>
      <c r="L3946">
        <v>20.2015785590756</v>
      </c>
      <c r="M3946">
        <v>65.313575457711593</v>
      </c>
      <c r="N3946">
        <v>4.7580645161290298E-2</v>
      </c>
      <c r="O3946">
        <v>2.3104693140794299</v>
      </c>
      <c r="P3946">
        <v>240.71340713407099</v>
      </c>
    </row>
    <row r="3947" spans="1:17" hidden="1" x14ac:dyDescent="0.3">
      <c r="A3947" t="s">
        <v>8128</v>
      </c>
      <c r="B3947" t="s">
        <v>8129</v>
      </c>
      <c r="C3947" t="str">
        <f>IFERROR(VLOOKUP(Table1[[#This Row],[Ticker]],[1]!Table2[[Symbol]:[Industry]],2,FALSE),"-")</f>
        <v>-</v>
      </c>
      <c r="D3947" t="s">
        <v>21</v>
      </c>
      <c r="E3947">
        <v>24.528979799999998</v>
      </c>
      <c r="F3947">
        <v>2.2200000000000002</v>
      </c>
      <c r="G3947">
        <v>42.027112258813602</v>
      </c>
      <c r="H3947">
        <v>-8.9923177223085293</v>
      </c>
      <c r="I3947">
        <v>-16.856369151886199</v>
      </c>
      <c r="J3947">
        <v>-0.61945680732726605</v>
      </c>
      <c r="K3947">
        <v>2.3493144516499198</v>
      </c>
      <c r="L3947">
        <v>2.1081638370914901</v>
      </c>
      <c r="M3947">
        <v>41.122474836720301</v>
      </c>
      <c r="N3947">
        <v>1.8973881001635</v>
      </c>
      <c r="O3947">
        <v>65.315315315315203</v>
      </c>
      <c r="P3947">
        <v>96.460176991150405</v>
      </c>
      <c r="Q3947">
        <v>6.6825709818626997E-2</v>
      </c>
    </row>
    <row r="3948" spans="1:17" hidden="1" x14ac:dyDescent="0.3">
      <c r="A3948" t="s">
        <v>8130</v>
      </c>
      <c r="B3948" t="s">
        <v>8131</v>
      </c>
      <c r="C3948" t="str">
        <f>IFERROR(VLOOKUP(Table1[[#This Row],[Ticker]],[1]!Table2[[Symbol]:[Industry]],2,FALSE),"-")</f>
        <v>-</v>
      </c>
      <c r="D3948" t="s">
        <v>950</v>
      </c>
      <c r="E3948">
        <v>24.47514</v>
      </c>
      <c r="F3948">
        <v>11.98</v>
      </c>
      <c r="G3948">
        <v>-44.738275669364903</v>
      </c>
      <c r="H3948">
        <v>18.757024857763898</v>
      </c>
      <c r="I3948">
        <v>-31.629647468952701</v>
      </c>
      <c r="J3948">
        <v>-8.1931576163221997</v>
      </c>
      <c r="K3948">
        <v>10.881203306365901</v>
      </c>
      <c r="L3948">
        <v>11.925949461474399</v>
      </c>
      <c r="M3948">
        <v>59.139797466260397</v>
      </c>
      <c r="N3948">
        <v>2.4703142681399299</v>
      </c>
      <c r="O3948">
        <v>46.911519198664401</v>
      </c>
      <c r="P3948">
        <v>45.919610231424997</v>
      </c>
      <c r="Q3948">
        <v>-5.7831789991158997E-2</v>
      </c>
    </row>
    <row r="3949" spans="1:17" hidden="1" x14ac:dyDescent="0.3">
      <c r="A3949" t="s">
        <v>8132</v>
      </c>
      <c r="B3949" t="s">
        <v>8133</v>
      </c>
      <c r="C3949" t="str">
        <f>IFERROR(VLOOKUP(Table1[[#This Row],[Ticker]],[1]!Table2[[Symbol]:[Industry]],2,FALSE),"-")</f>
        <v>-</v>
      </c>
      <c r="D3949" t="s">
        <v>405</v>
      </c>
      <c r="E3949">
        <v>24.470236799999999</v>
      </c>
      <c r="F3949">
        <v>37.43</v>
      </c>
      <c r="G3949">
        <v>62.872233332896599</v>
      </c>
      <c r="H3949">
        <v>18.968466591416899</v>
      </c>
      <c r="I3949">
        <v>77.232824175111901</v>
      </c>
      <c r="J3949">
        <v>9.6237066788029502</v>
      </c>
      <c r="K3949">
        <v>30.602381925279001</v>
      </c>
      <c r="L3949">
        <v>21.228870841728</v>
      </c>
      <c r="M3949">
        <v>74.405081704161503</v>
      </c>
      <c r="N3949">
        <v>1.59778395797466</v>
      </c>
      <c r="O3949">
        <v>4.5150948437082397</v>
      </c>
      <c r="P3949">
        <v>196.12341772151899</v>
      </c>
      <c r="Q3949">
        <v>0.19134475157866401</v>
      </c>
    </row>
    <row r="3950" spans="1:17" hidden="1" x14ac:dyDescent="0.3">
      <c r="A3950" t="s">
        <v>8134</v>
      </c>
      <c r="B3950" t="s">
        <v>8135</v>
      </c>
      <c r="C3950" t="str">
        <f>IFERROR(VLOOKUP(Table1[[#This Row],[Ticker]],[1]!Table2[[Symbol]:[Industry]],2,FALSE),"-")</f>
        <v>-</v>
      </c>
      <c r="D3950" t="s">
        <v>627</v>
      </c>
      <c r="E3950">
        <v>24.427997000000001</v>
      </c>
      <c r="F3950">
        <v>1.87</v>
      </c>
      <c r="G3950">
        <v>-10.9576307422232</v>
      </c>
      <c r="H3950">
        <v>-6.8614653813721604</v>
      </c>
      <c r="I3950">
        <v>-18.036407387762001</v>
      </c>
      <c r="J3950">
        <v>-3.6761121617767398</v>
      </c>
      <c r="K3950">
        <v>1.89897368768454</v>
      </c>
      <c r="L3950">
        <v>1.8607285737455099</v>
      </c>
      <c r="M3950">
        <v>36.055109963390301</v>
      </c>
      <c r="N3950">
        <v>0.729652826501477</v>
      </c>
      <c r="O3950">
        <v>44.385026737967898</v>
      </c>
      <c r="P3950">
        <v>39.552238805970099</v>
      </c>
      <c r="Q3950">
        <v>3.9529879613419999E-2</v>
      </c>
    </row>
    <row r="3951" spans="1:17" hidden="1" x14ac:dyDescent="0.3">
      <c r="A3951" t="s">
        <v>8136</v>
      </c>
      <c r="B3951" t="s">
        <v>8137</v>
      </c>
      <c r="C3951" t="str">
        <f>IFERROR(VLOOKUP(Table1[[#This Row],[Ticker]],[1]!Table2[[Symbol]:[Industry]],2,FALSE),"-")</f>
        <v>-</v>
      </c>
      <c r="D3951" t="s">
        <v>138</v>
      </c>
      <c r="E3951">
        <v>24.424161000000002</v>
      </c>
      <c r="F3951">
        <v>12.45</v>
      </c>
      <c r="G3951">
        <v>39.330062157362001</v>
      </c>
      <c r="H3951">
        <v>41.591978496178797</v>
      </c>
      <c r="I3951">
        <v>33.510322979511699</v>
      </c>
      <c r="J3951">
        <v>-3.4204303435949202</v>
      </c>
      <c r="K3951">
        <v>9.7128460013946203</v>
      </c>
      <c r="L3951">
        <v>8.7062204313171403</v>
      </c>
      <c r="M3951">
        <v>59.610403486230403</v>
      </c>
      <c r="N3951">
        <v>3.2359224172326999</v>
      </c>
      <c r="O3951">
        <v>29.718875502008</v>
      </c>
      <c r="P3951">
        <v>99.2</v>
      </c>
      <c r="Q3951">
        <v>0.10698932585252099</v>
      </c>
    </row>
    <row r="3952" spans="1:17" hidden="1" x14ac:dyDescent="0.3">
      <c r="A3952" t="s">
        <v>8138</v>
      </c>
      <c r="B3952" t="s">
        <v>8139</v>
      </c>
      <c r="C3952" t="str">
        <f>IFERROR(VLOOKUP(Table1[[#This Row],[Ticker]],[1]!Table2[[Symbol]:[Industry]],2,FALSE),"-")</f>
        <v>-</v>
      </c>
      <c r="D3952" t="s">
        <v>127</v>
      </c>
      <c r="E3952">
        <v>24.423317879999999</v>
      </c>
      <c r="F3952">
        <v>16.399999999999999</v>
      </c>
      <c r="G3952">
        <v>-5.5931859894901201</v>
      </c>
      <c r="H3952">
        <v>-1.87035303188851</v>
      </c>
      <c r="I3952">
        <v>-12.2495918825592</v>
      </c>
      <c r="J3952">
        <v>1.0670674632677399</v>
      </c>
      <c r="K3952">
        <v>20.078539679257499</v>
      </c>
      <c r="L3952">
        <v>20.567302919445201</v>
      </c>
      <c r="M3952">
        <v>33.686981725690302</v>
      </c>
      <c r="N3952">
        <v>1</v>
      </c>
      <c r="Q3952">
        <v>-3.2586267451102997E-2</v>
      </c>
    </row>
    <row r="3953" spans="1:17" hidden="1" x14ac:dyDescent="0.3">
      <c r="A3953" t="s">
        <v>8140</v>
      </c>
      <c r="B3953" t="s">
        <v>8141</v>
      </c>
      <c r="C3953" t="str">
        <f>IFERROR(VLOOKUP(Table1[[#This Row],[Ticker]],[1]!Table2[[Symbol]:[Industry]],2,FALSE),"-")</f>
        <v>-</v>
      </c>
      <c r="D3953" t="s">
        <v>46</v>
      </c>
      <c r="E3953">
        <v>24.421500000000002</v>
      </c>
      <c r="F3953">
        <v>33.5</v>
      </c>
      <c r="G3953">
        <v>-81.089302809865799</v>
      </c>
      <c r="H3953">
        <v>-4.5684792213909198</v>
      </c>
      <c r="I3953">
        <v>-38.515820811337903</v>
      </c>
      <c r="J3953">
        <v>0.57229964689289803</v>
      </c>
      <c r="K3953">
        <v>34.791886686257698</v>
      </c>
      <c r="M3953">
        <v>44.156979786168797</v>
      </c>
      <c r="N3953">
        <v>0.988240940724742</v>
      </c>
      <c r="O3953">
        <v>123.582089552238</v>
      </c>
      <c r="P3953">
        <v>6.34920634920634</v>
      </c>
    </row>
    <row r="3954" spans="1:17" hidden="1" x14ac:dyDescent="0.3">
      <c r="A3954" t="s">
        <v>8142</v>
      </c>
      <c r="B3954" t="s">
        <v>8143</v>
      </c>
      <c r="C3954" t="str">
        <f>IFERROR(VLOOKUP(Table1[[#This Row],[Ticker]],[1]!Table2[[Symbol]:[Industry]],2,FALSE),"-")</f>
        <v>-</v>
      </c>
      <c r="D3954" t="s">
        <v>46</v>
      </c>
      <c r="E3954">
        <v>24.323308271999998</v>
      </c>
      <c r="F3954">
        <v>1.44</v>
      </c>
      <c r="G3954">
        <v>-45.360028644059099</v>
      </c>
      <c r="H3954">
        <v>-3.6301728643653601</v>
      </c>
      <c r="I3954">
        <v>-40.960265255782303</v>
      </c>
      <c r="J3954">
        <v>-0.37750105066563699</v>
      </c>
      <c r="K3954">
        <v>1.46607360103944</v>
      </c>
      <c r="L3954">
        <v>1.7906035857624401</v>
      </c>
      <c r="M3954">
        <v>55.501390836931101</v>
      </c>
      <c r="N3954">
        <v>0.47238930968578402</v>
      </c>
      <c r="O3954">
        <v>150</v>
      </c>
      <c r="P3954">
        <v>11.6279069767441</v>
      </c>
      <c r="Q3954">
        <v>4.2547076219424003E-2</v>
      </c>
    </row>
    <row r="3955" spans="1:17" hidden="1" x14ac:dyDescent="0.3">
      <c r="A3955" t="s">
        <v>8144</v>
      </c>
      <c r="B3955" t="s">
        <v>8145</v>
      </c>
      <c r="C3955" t="str">
        <f>IFERROR(VLOOKUP(Table1[[#This Row],[Ticker]],[1]!Table2[[Symbol]:[Industry]],2,FALSE),"-")</f>
        <v>-</v>
      </c>
      <c r="D3955" t="s">
        <v>51</v>
      </c>
      <c r="E3955">
        <v>24.254999999999999</v>
      </c>
      <c r="F3955">
        <v>990</v>
      </c>
      <c r="G3955">
        <v>-24.623371855451602</v>
      </c>
      <c r="H3955">
        <v>3.1729104948703299</v>
      </c>
      <c r="I3955">
        <v>-7.5177261142337297</v>
      </c>
      <c r="J3955">
        <v>-1.07194549511008</v>
      </c>
      <c r="K3955">
        <v>960.70439282299799</v>
      </c>
      <c r="L3955">
        <v>914.11811122501899</v>
      </c>
      <c r="M3955">
        <v>100</v>
      </c>
      <c r="N3955">
        <v>0</v>
      </c>
      <c r="O3955">
        <v>2.5656565656565702</v>
      </c>
      <c r="P3955">
        <v>5.4425391415486102</v>
      </c>
    </row>
    <row r="3956" spans="1:17" hidden="1" x14ac:dyDescent="0.3">
      <c r="A3956" t="s">
        <v>8146</v>
      </c>
      <c r="B3956" t="s">
        <v>8147</v>
      </c>
      <c r="C3956" t="str">
        <f>IFERROR(VLOOKUP(Table1[[#This Row],[Ticker]],[1]!Table2[[Symbol]:[Industry]],2,FALSE),"-")</f>
        <v>-</v>
      </c>
      <c r="D3956" t="s">
        <v>2332</v>
      </c>
      <c r="E3956">
        <v>24.222294059999999</v>
      </c>
      <c r="F3956">
        <v>12.84</v>
      </c>
      <c r="G3956">
        <v>-57.931079536326102</v>
      </c>
      <c r="H3956">
        <v>-10.336489111794499</v>
      </c>
      <c r="I3956">
        <v>-13.9625782858517</v>
      </c>
      <c r="J3956">
        <v>-5.8159213987245302</v>
      </c>
      <c r="K3956">
        <v>14.012720896842801</v>
      </c>
      <c r="L3956">
        <v>14.459542525627301</v>
      </c>
      <c r="M3956">
        <v>39.340495380376801</v>
      </c>
      <c r="N3956">
        <v>4.00276243093922</v>
      </c>
      <c r="O3956">
        <v>44.0809968847352</v>
      </c>
      <c r="P3956">
        <v>18.8888888888888</v>
      </c>
      <c r="Q3956">
        <v>-6.8188947991466006E-2</v>
      </c>
    </row>
    <row r="3957" spans="1:17" hidden="1" x14ac:dyDescent="0.3">
      <c r="A3957" t="s">
        <v>8148</v>
      </c>
      <c r="B3957" t="s">
        <v>8149</v>
      </c>
      <c r="C3957" t="str">
        <f>IFERROR(VLOOKUP(Table1[[#This Row],[Ticker]],[1]!Table2[[Symbol]:[Industry]],2,FALSE),"-")</f>
        <v>-</v>
      </c>
      <c r="D3957" t="s">
        <v>535</v>
      </c>
      <c r="E3957">
        <v>24.047999999999998</v>
      </c>
      <c r="F3957">
        <v>18</v>
      </c>
      <c r="G3957">
        <v>19.311682363995502</v>
      </c>
      <c r="H3957">
        <v>6.2633929781025399</v>
      </c>
      <c r="I3957">
        <v>-22.2801645001148</v>
      </c>
      <c r="J3957">
        <v>-2.2953497504292302</v>
      </c>
      <c r="K3957">
        <v>17.597654240761099</v>
      </c>
      <c r="L3957">
        <v>17.510050654587999</v>
      </c>
      <c r="M3957">
        <v>48.387316019681599</v>
      </c>
      <c r="N3957">
        <v>1.2955735061609801</v>
      </c>
      <c r="O3957">
        <v>84.7222222222222</v>
      </c>
      <c r="P3957">
        <v>50.6276150627615</v>
      </c>
      <c r="Q3957">
        <v>2.1987647079916E-2</v>
      </c>
    </row>
    <row r="3958" spans="1:17" hidden="1" x14ac:dyDescent="0.3">
      <c r="A3958" t="s">
        <v>8150</v>
      </c>
      <c r="B3958" t="s">
        <v>8151</v>
      </c>
      <c r="C3958" t="str">
        <f>IFERROR(VLOOKUP(Table1[[#This Row],[Ticker]],[1]!Table2[[Symbol]:[Industry]],2,FALSE),"-")</f>
        <v>-</v>
      </c>
      <c r="D3958" t="s">
        <v>405</v>
      </c>
      <c r="E3958">
        <v>23.988173419999999</v>
      </c>
      <c r="F3958">
        <v>34.18</v>
      </c>
      <c r="G3958">
        <v>40.834089002999598</v>
      </c>
      <c r="H3958">
        <v>-0.41434107710502499</v>
      </c>
      <c r="I3958">
        <v>-6.1477652557823497</v>
      </c>
      <c r="J3958">
        <v>1.86555450488991</v>
      </c>
      <c r="K3958">
        <v>30.8979025718012</v>
      </c>
      <c r="L3958">
        <v>27.3484650993909</v>
      </c>
      <c r="M3958">
        <v>65.449857577575202</v>
      </c>
      <c r="N3958">
        <v>0.90942195235910195</v>
      </c>
      <c r="O3958">
        <v>22.410766530134499</v>
      </c>
      <c r="P3958">
        <v>116.32911392405001</v>
      </c>
      <c r="Q3958">
        <v>0.113539596671593</v>
      </c>
    </row>
    <row r="3959" spans="1:17" hidden="1" x14ac:dyDescent="0.3">
      <c r="A3959" t="s">
        <v>8152</v>
      </c>
      <c r="B3959" t="s">
        <v>8153</v>
      </c>
      <c r="C3959" t="str">
        <f>IFERROR(VLOOKUP(Table1[[#This Row],[Ticker]],[1]!Table2[[Symbol]:[Industry]],2,FALSE),"-")</f>
        <v>-</v>
      </c>
      <c r="D3959" t="s">
        <v>46</v>
      </c>
      <c r="E3959">
        <v>23.96519</v>
      </c>
      <c r="F3959">
        <v>1</v>
      </c>
      <c r="G3959">
        <v>12.791231860142499</v>
      </c>
      <c r="H3959">
        <v>-17.469628646678199</v>
      </c>
      <c r="I3959">
        <v>-36.037188332705398</v>
      </c>
      <c r="J3959">
        <v>-1.07194549511008</v>
      </c>
      <c r="K3959">
        <v>1.24707514949423</v>
      </c>
      <c r="L3959">
        <v>1.0660178672421901</v>
      </c>
      <c r="M3959">
        <v>0.37114087524115302</v>
      </c>
      <c r="N3959">
        <v>1.8848770800995001</v>
      </c>
      <c r="O3959">
        <v>64.999999999999901</v>
      </c>
      <c r="P3959">
        <v>42.857142857142797</v>
      </c>
      <c r="Q3959">
        <v>6.9891922729005004E-2</v>
      </c>
    </row>
    <row r="3960" spans="1:17" hidden="1" x14ac:dyDescent="0.3">
      <c r="A3960" t="s">
        <v>8154</v>
      </c>
      <c r="B3960" t="s">
        <v>8155</v>
      </c>
      <c r="C3960" t="str">
        <f>IFERROR(VLOOKUP(Table1[[#This Row],[Ticker]],[1]!Table2[[Symbol]:[Industry]],2,FALSE),"-")</f>
        <v>-</v>
      </c>
      <c r="D3960" t="s">
        <v>89</v>
      </c>
      <c r="E3960">
        <v>23.863992794999898</v>
      </c>
      <c r="F3960">
        <v>4.7699999999999996</v>
      </c>
      <c r="G3960">
        <v>30.001203096959401</v>
      </c>
      <c r="H3960">
        <v>11.063704686655001</v>
      </c>
      <c r="I3960">
        <v>-12.539212624203399</v>
      </c>
      <c r="J3960">
        <v>2.4994830763184801</v>
      </c>
      <c r="K3960">
        <v>4.5235052188359601</v>
      </c>
      <c r="L3960">
        <v>4.1567594352621997</v>
      </c>
      <c r="M3960">
        <v>50.1765272645804</v>
      </c>
      <c r="N3960">
        <v>2.2622756213669302</v>
      </c>
      <c r="O3960">
        <v>35.849056603773597</v>
      </c>
      <c r="P3960">
        <v>82.758620689655103</v>
      </c>
      <c r="Q3960">
        <v>-3.5956383260057997E-2</v>
      </c>
    </row>
    <row r="3961" spans="1:17" hidden="1" x14ac:dyDescent="0.3">
      <c r="A3961" t="s">
        <v>8156</v>
      </c>
      <c r="B3961" t="s">
        <v>8157</v>
      </c>
      <c r="C3961" t="str">
        <f>IFERROR(VLOOKUP(Table1[[#This Row],[Ticker]],[1]!Table2[[Symbol]:[Industry]],2,FALSE),"-")</f>
        <v>-</v>
      </c>
      <c r="D3961" t="s">
        <v>410</v>
      </c>
      <c r="E3961">
        <v>23.863194</v>
      </c>
      <c r="F3961">
        <v>47.8</v>
      </c>
      <c r="G3961">
        <v>-9.0532527691522091</v>
      </c>
      <c r="H3961">
        <v>8.1570380199883594</v>
      </c>
      <c r="I3961">
        <v>0.71393212828422903</v>
      </c>
      <c r="J3961">
        <v>-1.79119747305303</v>
      </c>
      <c r="K3961">
        <v>38.794516976493199</v>
      </c>
      <c r="L3961">
        <v>38.792119207783401</v>
      </c>
      <c r="M3961">
        <v>82.099495193940001</v>
      </c>
      <c r="N3961">
        <v>2.5495802876088201</v>
      </c>
      <c r="O3961">
        <v>22.175732217573199</v>
      </c>
      <c r="P3961">
        <v>45.731707317073102</v>
      </c>
      <c r="Q3961">
        <v>7.6802760630077002E-2</v>
      </c>
    </row>
    <row r="3962" spans="1:17" hidden="1" x14ac:dyDescent="0.3">
      <c r="A3962" t="s">
        <v>8158</v>
      </c>
      <c r="B3962" t="s">
        <v>8159</v>
      </c>
      <c r="C3962" t="str">
        <f>IFERROR(VLOOKUP(Table1[[#This Row],[Ticker]],[1]!Table2[[Symbol]:[Industry]],2,FALSE),"-")</f>
        <v>-</v>
      </c>
      <c r="D3962" t="s">
        <v>474</v>
      </c>
      <c r="E3962">
        <v>23.84</v>
      </c>
      <c r="F3962">
        <v>3.2</v>
      </c>
      <c r="G3962">
        <v>29.1380691025022</v>
      </c>
      <c r="H3962">
        <v>14.983892480082201</v>
      </c>
      <c r="I3962">
        <v>12.529930822649</v>
      </c>
      <c r="J3962">
        <v>13.3610441956115</v>
      </c>
      <c r="K3962">
        <v>2.85046885375225</v>
      </c>
      <c r="L3962">
        <v>2.55356027042026</v>
      </c>
      <c r="M3962">
        <v>51.933577142310803</v>
      </c>
      <c r="N3962">
        <v>2.4057562935555898</v>
      </c>
      <c r="O3962">
        <v>32.499999999999901</v>
      </c>
      <c r="P3962">
        <v>73.913043478260803</v>
      </c>
      <c r="Q3962">
        <v>0.105578422607286</v>
      </c>
    </row>
    <row r="3963" spans="1:17" hidden="1" x14ac:dyDescent="0.3">
      <c r="A3963" t="s">
        <v>8160</v>
      </c>
      <c r="B3963" t="s">
        <v>8161</v>
      </c>
      <c r="C3963" t="str">
        <f>IFERROR(VLOOKUP(Table1[[#This Row],[Ticker]],[1]!Table2[[Symbol]:[Industry]],2,FALSE),"-")</f>
        <v>-</v>
      </c>
      <c r="D3963" t="s">
        <v>138</v>
      </c>
      <c r="E3963">
        <v>23.836787999999999</v>
      </c>
      <c r="F3963">
        <v>91.8</v>
      </c>
      <c r="G3963">
        <v>-58.737239668328897</v>
      </c>
      <c r="H3963">
        <v>-2.26962864667829</v>
      </c>
      <c r="I3963">
        <v>-32.433949466308597</v>
      </c>
      <c r="J3963">
        <v>-1.07194549511008</v>
      </c>
      <c r="K3963">
        <v>96.187781097461894</v>
      </c>
      <c r="L3963">
        <v>111.820902670405</v>
      </c>
      <c r="M3963">
        <v>2.8531620086240999</v>
      </c>
      <c r="N3963">
        <v>0</v>
      </c>
      <c r="O3963">
        <v>46.405228758169898</v>
      </c>
      <c r="P3963">
        <v>0</v>
      </c>
    </row>
    <row r="3964" spans="1:17" hidden="1" x14ac:dyDescent="0.3">
      <c r="A3964" t="s">
        <v>8162</v>
      </c>
      <c r="B3964" t="s">
        <v>8163</v>
      </c>
      <c r="C3964" t="str">
        <f>IFERROR(VLOOKUP(Table1[[#This Row],[Ticker]],[1]!Table2[[Symbol]:[Industry]],2,FALSE),"-")</f>
        <v>-</v>
      </c>
      <c r="D3964" t="s">
        <v>405</v>
      </c>
      <c r="E3964">
        <v>23.802510000000002</v>
      </c>
      <c r="F3964">
        <v>47.51</v>
      </c>
      <c r="G3964">
        <v>232.05299144202399</v>
      </c>
      <c r="H3964">
        <v>-2.26962864667829</v>
      </c>
      <c r="I3964">
        <v>-12.9602652557823</v>
      </c>
      <c r="J3964">
        <v>-1.07194549511008</v>
      </c>
      <c r="K3964">
        <v>47.495630303831398</v>
      </c>
      <c r="L3964">
        <v>44.288202262288003</v>
      </c>
      <c r="M3964">
        <v>100</v>
      </c>
      <c r="O3964">
        <v>0</v>
      </c>
      <c r="P3964">
        <v>262.118902439024</v>
      </c>
    </row>
    <row r="3965" spans="1:17" hidden="1" x14ac:dyDescent="0.3">
      <c r="A3965" t="s">
        <v>8164</v>
      </c>
      <c r="B3965" t="s">
        <v>8165</v>
      </c>
      <c r="C3965" t="str">
        <f>IFERROR(VLOOKUP(Table1[[#This Row],[Ticker]],[1]!Table2[[Symbol]:[Industry]],2,FALSE),"-")</f>
        <v>-</v>
      </c>
      <c r="D3965" t="s">
        <v>1147</v>
      </c>
      <c r="E3965">
        <v>23.762683575000001</v>
      </c>
      <c r="F3965">
        <v>30.05</v>
      </c>
      <c r="G3965">
        <v>-1.1512820823713801</v>
      </c>
      <c r="H3965">
        <v>16.359403611386199</v>
      </c>
      <c r="I3965">
        <v>2.9733767195262701</v>
      </c>
      <c r="J3965">
        <v>14.891791201776</v>
      </c>
      <c r="K3965">
        <v>25.881074419794398</v>
      </c>
      <c r="L3965">
        <v>25.062673258206502</v>
      </c>
      <c r="M3965">
        <v>63.838049692702903</v>
      </c>
      <c r="N3965">
        <v>2.8668899899404598</v>
      </c>
      <c r="O3965">
        <v>18.036605657237899</v>
      </c>
      <c r="P3965">
        <v>49.502487562189003</v>
      </c>
      <c r="Q3965">
        <v>-2.2486682971525E-2</v>
      </c>
    </row>
    <row r="3966" spans="1:17" hidden="1" x14ac:dyDescent="0.3">
      <c r="A3966" t="s">
        <v>8166</v>
      </c>
      <c r="B3966" t="s">
        <v>8167</v>
      </c>
      <c r="C3966" t="str">
        <f>IFERROR(VLOOKUP(Table1[[#This Row],[Ticker]],[1]!Table2[[Symbol]:[Industry]],2,FALSE),"-")</f>
        <v>-</v>
      </c>
      <c r="D3966" t="s">
        <v>2332</v>
      </c>
      <c r="E3966">
        <v>23.73638025</v>
      </c>
      <c r="F3966">
        <v>75.349999999999994</v>
      </c>
      <c r="G3966">
        <v>-35.878410997000302</v>
      </c>
      <c r="H3966">
        <v>-27.942785233256501</v>
      </c>
      <c r="I3966">
        <v>-52.704367614838702</v>
      </c>
      <c r="J3966">
        <v>9.1568980005126992</v>
      </c>
      <c r="K3966">
        <v>92.470891116300805</v>
      </c>
      <c r="L3966">
        <v>107.002911201488</v>
      </c>
      <c r="M3966">
        <v>65.301098310487703</v>
      </c>
      <c r="N3966">
        <v>1.31868131868131</v>
      </c>
      <c r="O3966">
        <v>164.76443264764401</v>
      </c>
      <c r="P3966">
        <v>27.906976744186</v>
      </c>
    </row>
    <row r="3967" spans="1:17" hidden="1" x14ac:dyDescent="0.3">
      <c r="A3967" t="s">
        <v>8168</v>
      </c>
      <c r="B3967" t="s">
        <v>8169</v>
      </c>
      <c r="C3967" t="str">
        <f>IFERROR(VLOOKUP(Table1[[#This Row],[Ticker]],[1]!Table2[[Symbol]:[Industry]],2,FALSE),"-")</f>
        <v>-</v>
      </c>
      <c r="D3967" t="s">
        <v>338</v>
      </c>
      <c r="E3967">
        <v>23.728377600000002</v>
      </c>
      <c r="F3967">
        <v>38.9</v>
      </c>
      <c r="G3967">
        <v>-39.600794717930498</v>
      </c>
      <c r="H3967">
        <v>-0.108022882396244</v>
      </c>
      <c r="I3967">
        <v>-18.998912598777501</v>
      </c>
      <c r="J3967">
        <v>8.8394609279242609</v>
      </c>
      <c r="K3967">
        <v>37.907939584956097</v>
      </c>
      <c r="L3967">
        <v>38.143965507133103</v>
      </c>
      <c r="M3967">
        <v>50.722287497161197</v>
      </c>
      <c r="N3967">
        <v>2.869969832177</v>
      </c>
      <c r="O3967">
        <v>47.969151670951099</v>
      </c>
      <c r="P3967">
        <v>19.987661937075799</v>
      </c>
      <c r="Q3967">
        <v>0.11301815636731601</v>
      </c>
    </row>
    <row r="3968" spans="1:17" hidden="1" x14ac:dyDescent="0.3">
      <c r="A3968" t="s">
        <v>8170</v>
      </c>
      <c r="B3968" t="s">
        <v>8171</v>
      </c>
      <c r="C3968" t="str">
        <f>IFERROR(VLOOKUP(Table1[[#This Row],[Ticker]],[1]!Table2[[Symbol]:[Industry]],2,FALSE),"-")</f>
        <v>-</v>
      </c>
      <c r="D3968" t="s">
        <v>535</v>
      </c>
      <c r="E3968">
        <v>23.620953444000001</v>
      </c>
      <c r="F3968">
        <v>39.71</v>
      </c>
      <c r="G3968">
        <v>46.816048913912802</v>
      </c>
      <c r="H3968">
        <v>7.6105311402724398</v>
      </c>
      <c r="I3968">
        <v>-67.598145082147397</v>
      </c>
      <c r="J3968">
        <v>4.7229262997617001</v>
      </c>
      <c r="K3968">
        <v>41.599228933106403</v>
      </c>
      <c r="L3968">
        <v>42.5254111073858</v>
      </c>
      <c r="M3968">
        <v>54.489874741115401</v>
      </c>
      <c r="N3968">
        <v>0.96467874177759705</v>
      </c>
      <c r="O3968">
        <v>124.85520020145999</v>
      </c>
      <c r="P3968">
        <v>129.40496822645801</v>
      </c>
      <c r="Q3968">
        <v>7.5271807555320994E-2</v>
      </c>
    </row>
    <row r="3969" spans="1:17" hidden="1" x14ac:dyDescent="0.3">
      <c r="A3969" t="s">
        <v>8172</v>
      </c>
      <c r="B3969" t="s">
        <v>8173</v>
      </c>
      <c r="C3969" t="str">
        <f>IFERROR(VLOOKUP(Table1[[#This Row],[Ticker]],[1]!Table2[[Symbol]:[Industry]],2,FALSE),"-")</f>
        <v>-</v>
      </c>
      <c r="E3969">
        <v>23.566199999999998</v>
      </c>
      <c r="F3969">
        <v>76.02</v>
      </c>
      <c r="G3969">
        <v>184.06632040795799</v>
      </c>
      <c r="H3969">
        <v>-3.1126735264204002</v>
      </c>
      <c r="I3969">
        <v>89.220585808047403</v>
      </c>
      <c r="J3969">
        <v>7.6408450445120604</v>
      </c>
      <c r="K3969">
        <v>80.628836833756296</v>
      </c>
      <c r="L3969">
        <v>63.766800562378897</v>
      </c>
      <c r="M3969">
        <v>44.6198048699599</v>
      </c>
      <c r="N3969">
        <v>1.1744161859681601</v>
      </c>
      <c r="O3969">
        <v>33.741120757695299</v>
      </c>
      <c r="P3969">
        <v>218.07531380753099</v>
      </c>
      <c r="Q3969">
        <v>9.5005776401704004E-2</v>
      </c>
    </row>
    <row r="3970" spans="1:17" hidden="1" x14ac:dyDescent="0.3">
      <c r="A3970" t="s">
        <v>8174</v>
      </c>
      <c r="B3970" t="s">
        <v>8175</v>
      </c>
      <c r="C3970" t="str">
        <f>IFERROR(VLOOKUP(Table1[[#This Row],[Ticker]],[1]!Table2[[Symbol]:[Industry]],2,FALSE),"-")</f>
        <v>-</v>
      </c>
      <c r="D3970" t="s">
        <v>5712</v>
      </c>
      <c r="E3970">
        <v>23.556000000000001</v>
      </c>
      <c r="F3970">
        <v>39.26</v>
      </c>
      <c r="G3970">
        <v>-32.622376621224603</v>
      </c>
      <c r="H3970">
        <v>-7.6982000752497202</v>
      </c>
      <c r="I3970">
        <v>-21.742793136823199</v>
      </c>
      <c r="J3970">
        <v>1.4577395849105601</v>
      </c>
      <c r="K3970">
        <v>41.133992380638396</v>
      </c>
      <c r="L3970">
        <v>43.3243190675854</v>
      </c>
      <c r="M3970">
        <v>42.612381411468903</v>
      </c>
      <c r="N3970">
        <v>1.82561640235149</v>
      </c>
      <c r="O3970">
        <v>64.009169638308705</v>
      </c>
      <c r="P3970">
        <v>16.636957813428399</v>
      </c>
      <c r="Q3970">
        <v>4.3098250617034997E-2</v>
      </c>
    </row>
    <row r="3971" spans="1:17" hidden="1" x14ac:dyDescent="0.3">
      <c r="A3971" t="s">
        <v>8176</v>
      </c>
      <c r="B3971" t="s">
        <v>8177</v>
      </c>
      <c r="C3971" t="str">
        <f>IFERROR(VLOOKUP(Table1[[#This Row],[Ticker]],[1]!Table2[[Symbol]:[Industry]],2,FALSE),"-")</f>
        <v>-</v>
      </c>
      <c r="D3971" t="s">
        <v>51</v>
      </c>
      <c r="E3971">
        <v>23.4744125</v>
      </c>
      <c r="F3971">
        <v>2.0299999999999998</v>
      </c>
      <c r="G3971">
        <v>-9.2325776636669801</v>
      </c>
      <c r="H3971">
        <v>-3.2452384027758501</v>
      </c>
      <c r="I3971">
        <v>-32.404709700226803</v>
      </c>
      <c r="J3971">
        <v>-2.52825617472174</v>
      </c>
      <c r="K3971">
        <v>2.0663134860653201</v>
      </c>
      <c r="L3971">
        <v>2.0991402859078701</v>
      </c>
      <c r="M3971">
        <v>36.188606862108799</v>
      </c>
      <c r="N3971">
        <v>0.60730306506895104</v>
      </c>
      <c r="O3971">
        <v>57.635467980295502</v>
      </c>
      <c r="P3971">
        <v>26.086956521739101</v>
      </c>
      <c r="Q3971">
        <v>5.3628173480804002E-2</v>
      </c>
    </row>
    <row r="3972" spans="1:17" hidden="1" x14ac:dyDescent="0.3">
      <c r="A3972" t="s">
        <v>8178</v>
      </c>
      <c r="B3972" t="s">
        <v>8179</v>
      </c>
      <c r="C3972" t="str">
        <f>IFERROR(VLOOKUP(Table1[[#This Row],[Ticker]],[1]!Table2[[Symbol]:[Industry]],2,FALSE),"-")</f>
        <v>-</v>
      </c>
      <c r="E3972">
        <v>23.464773894</v>
      </c>
      <c r="F3972">
        <v>51.13</v>
      </c>
      <c r="G3972">
        <v>109.86839214706301</v>
      </c>
      <c r="H3972">
        <v>13.4352819665826</v>
      </c>
      <c r="I3972">
        <v>75.2252334560321</v>
      </c>
      <c r="J3972">
        <v>3.9177875644381701</v>
      </c>
      <c r="K3972">
        <v>42.880972454294202</v>
      </c>
      <c r="L3972">
        <v>31.236257702051699</v>
      </c>
      <c r="M3972">
        <v>100</v>
      </c>
      <c r="N3972">
        <v>1.1666666666666601</v>
      </c>
      <c r="O3972">
        <v>0</v>
      </c>
      <c r="P3972">
        <v>139.93430314406299</v>
      </c>
    </row>
    <row r="3973" spans="1:17" hidden="1" x14ac:dyDescent="0.3">
      <c r="A3973" t="s">
        <v>8180</v>
      </c>
      <c r="B3973" t="s">
        <v>8181</v>
      </c>
      <c r="C3973" t="str">
        <f>IFERROR(VLOOKUP(Table1[[#This Row],[Ticker]],[1]!Table2[[Symbol]:[Industry]],2,FALSE),"-")</f>
        <v>-</v>
      </c>
      <c r="D3973" t="s">
        <v>118</v>
      </c>
      <c r="E3973">
        <v>23.353169699999999</v>
      </c>
      <c r="F3973">
        <v>66.709999999999994</v>
      </c>
      <c r="G3973">
        <v>118.92713184444899</v>
      </c>
      <c r="H3973">
        <v>-6.6813933525606402</v>
      </c>
      <c r="I3973">
        <v>49.747051817388297</v>
      </c>
      <c r="J3973">
        <v>12.247440836828501</v>
      </c>
      <c r="K3973">
        <v>61.284574451062603</v>
      </c>
      <c r="L3973">
        <v>49.5905133037162</v>
      </c>
      <c r="M3973">
        <v>73.600160642630897</v>
      </c>
      <c r="N3973">
        <v>0.28103929938259897</v>
      </c>
      <c r="O3973">
        <v>38.420026982461401</v>
      </c>
      <c r="P3973">
        <v>151.735849056603</v>
      </c>
      <c r="Q3973">
        <v>9.3606081197482996E-2</v>
      </c>
    </row>
    <row r="3974" spans="1:17" hidden="1" x14ac:dyDescent="0.3">
      <c r="A3974" t="s">
        <v>8182</v>
      </c>
      <c r="B3974" t="s">
        <v>8183</v>
      </c>
      <c r="C3974" t="str">
        <f>IFERROR(VLOOKUP(Table1[[#This Row],[Ticker]],[1]!Table2[[Symbol]:[Industry]],2,FALSE),"-")</f>
        <v>-</v>
      </c>
      <c r="D3974" t="s">
        <v>298</v>
      </c>
      <c r="E3974">
        <v>23.331843060000001</v>
      </c>
      <c r="F3974">
        <v>11.4</v>
      </c>
      <c r="G3974">
        <v>-1.6875326186219399</v>
      </c>
      <c r="H3974">
        <v>4.6946570676074302</v>
      </c>
      <c r="I3974">
        <v>6.0376470615454103</v>
      </c>
      <c r="J3974">
        <v>-5.7656606900185903</v>
      </c>
      <c r="K3974">
        <v>11.1728557201857</v>
      </c>
      <c r="L3974">
        <v>10.3903426847102</v>
      </c>
      <c r="M3974">
        <v>44.498325179027901</v>
      </c>
      <c r="N3974">
        <v>0.49506091365856902</v>
      </c>
      <c r="O3974">
        <v>35</v>
      </c>
      <c r="P3974">
        <v>52</v>
      </c>
    </row>
    <row r="3975" spans="1:17" hidden="1" x14ac:dyDescent="0.3">
      <c r="A3975" t="s">
        <v>8184</v>
      </c>
      <c r="B3975" t="s">
        <v>8185</v>
      </c>
      <c r="C3975" t="str">
        <f>IFERROR(VLOOKUP(Table1[[#This Row],[Ticker]],[1]!Table2[[Symbol]:[Industry]],2,FALSE),"-")</f>
        <v>-</v>
      </c>
      <c r="D3975" t="s">
        <v>741</v>
      </c>
      <c r="E3975">
        <v>23.31605892</v>
      </c>
      <c r="F3975">
        <v>81.02</v>
      </c>
      <c r="G3975">
        <v>-17.943021431542199</v>
      </c>
      <c r="H3975">
        <v>-3.6049041989967998</v>
      </c>
      <c r="I3975">
        <v>3.7160020253236299</v>
      </c>
      <c r="J3975">
        <v>-3.7073072584066802</v>
      </c>
      <c r="K3975">
        <v>83.274656600336797</v>
      </c>
      <c r="L3975">
        <v>79.1810412080048</v>
      </c>
      <c r="M3975">
        <v>58.062255720738897</v>
      </c>
      <c r="N3975">
        <v>1.1738217769885599</v>
      </c>
      <c r="O3975">
        <v>14.848185633177</v>
      </c>
      <c r="P3975">
        <v>22.646079321828601</v>
      </c>
    </row>
    <row r="3976" spans="1:17" hidden="1" x14ac:dyDescent="0.3">
      <c r="A3976" t="s">
        <v>8186</v>
      </c>
      <c r="B3976" t="s">
        <v>8187</v>
      </c>
      <c r="C3976" t="str">
        <f>IFERROR(VLOOKUP(Table1[[#This Row],[Ticker]],[1]!Table2[[Symbol]:[Industry]],2,FALSE),"-")</f>
        <v>-</v>
      </c>
      <c r="D3976" t="s">
        <v>384</v>
      </c>
      <c r="E3976">
        <v>23.282445525</v>
      </c>
      <c r="F3976">
        <v>18.649999999999999</v>
      </c>
      <c r="G3976">
        <v>856.70657577548604</v>
      </c>
      <c r="H3976">
        <v>42.429738441929203</v>
      </c>
      <c r="I3976">
        <v>873.81222151670397</v>
      </c>
      <c r="J3976">
        <v>9.1751913343052198</v>
      </c>
      <c r="K3976">
        <v>12.6675805257295</v>
      </c>
      <c r="M3976">
        <v>100</v>
      </c>
      <c r="N3976">
        <v>2.4528853834474602</v>
      </c>
      <c r="O3976">
        <v>0</v>
      </c>
      <c r="P3976">
        <v>936.11111111111097</v>
      </c>
    </row>
    <row r="3977" spans="1:17" hidden="1" x14ac:dyDescent="0.3">
      <c r="A3977" t="s">
        <v>8188</v>
      </c>
      <c r="B3977" t="s">
        <v>8189</v>
      </c>
      <c r="C3977" t="str">
        <f>IFERROR(VLOOKUP(Table1[[#This Row],[Ticker]],[1]!Table2[[Symbol]:[Industry]],2,FALSE),"-")</f>
        <v>-</v>
      </c>
      <c r="D3977" t="s">
        <v>627</v>
      </c>
      <c r="E3977">
        <v>23.268640000000001</v>
      </c>
      <c r="F3977">
        <v>46</v>
      </c>
      <c r="G3977">
        <v>165.75402469431799</v>
      </c>
      <c r="H3977">
        <v>-4.6270270891114498</v>
      </c>
      <c r="I3977">
        <v>5.4133837406149601</v>
      </c>
      <c r="J3977">
        <v>2.5696988301803598</v>
      </c>
      <c r="K3977">
        <v>45.0591978325102</v>
      </c>
      <c r="L3977">
        <v>35.321136131322703</v>
      </c>
      <c r="M3977">
        <v>52.371614054280499</v>
      </c>
      <c r="N3977">
        <v>0.38375874015518002</v>
      </c>
      <c r="O3977">
        <v>14.999999999999901</v>
      </c>
      <c r="P3977">
        <v>280.16528925619798</v>
      </c>
      <c r="Q3977">
        <v>0.12957656627582201</v>
      </c>
    </row>
    <row r="3978" spans="1:17" hidden="1" x14ac:dyDescent="0.3">
      <c r="A3978" t="s">
        <v>8190</v>
      </c>
      <c r="B3978" t="s">
        <v>8191</v>
      </c>
      <c r="C3978" t="str">
        <f>IFERROR(VLOOKUP(Table1[[#This Row],[Ticker]],[1]!Table2[[Symbol]:[Industry]],2,FALSE),"-")</f>
        <v>-</v>
      </c>
      <c r="D3978" t="s">
        <v>3902</v>
      </c>
      <c r="E3978">
        <v>23.2185348</v>
      </c>
      <c r="F3978">
        <v>89.73</v>
      </c>
      <c r="G3978">
        <v>-67.097489944368704</v>
      </c>
      <c r="H3978">
        <v>-1.0991741012237399</v>
      </c>
      <c r="I3978">
        <v>-49.991844203150698</v>
      </c>
      <c r="J3978">
        <v>-1.6081984277433099</v>
      </c>
      <c r="K3978">
        <v>93.121108259898094</v>
      </c>
      <c r="M3978">
        <v>52.1811728730003</v>
      </c>
      <c r="N3978">
        <v>1.03739279588336</v>
      </c>
      <c r="O3978">
        <v>74.746461607043301</v>
      </c>
      <c r="P3978">
        <v>15.631443298969</v>
      </c>
    </row>
    <row r="3979" spans="1:17" hidden="1" x14ac:dyDescent="0.3">
      <c r="A3979" t="s">
        <v>8192</v>
      </c>
      <c r="B3979" t="s">
        <v>8193</v>
      </c>
      <c r="C3979" t="str">
        <f>IFERROR(VLOOKUP(Table1[[#This Row],[Ticker]],[1]!Table2[[Symbol]:[Industry]],2,FALSE),"-")</f>
        <v>-</v>
      </c>
      <c r="D3979" t="s">
        <v>627</v>
      </c>
      <c r="E3979">
        <v>23.20748352</v>
      </c>
      <c r="F3979">
        <v>3.12</v>
      </c>
      <c r="G3979">
        <v>-25.367924419819101</v>
      </c>
      <c r="H3979">
        <v>12.531815396642999</v>
      </c>
      <c r="I3979">
        <v>-27.4808132009878</v>
      </c>
      <c r="J3979">
        <v>-7.8168135303006903</v>
      </c>
      <c r="K3979">
        <v>3.2036130946642798</v>
      </c>
      <c r="L3979">
        <v>3.14827772015789</v>
      </c>
      <c r="M3979">
        <v>36.7836637776781</v>
      </c>
      <c r="N3979">
        <v>1.3225643955523401</v>
      </c>
      <c r="O3979">
        <v>45.192307692307601</v>
      </c>
      <c r="P3979">
        <v>29.460580912863001</v>
      </c>
      <c r="Q3979">
        <v>4.5166137834483998E-2</v>
      </c>
    </row>
    <row r="3980" spans="1:17" hidden="1" x14ac:dyDescent="0.3">
      <c r="A3980" t="s">
        <v>8194</v>
      </c>
      <c r="B3980" t="s">
        <v>8195</v>
      </c>
      <c r="C3980" t="str">
        <f>IFERROR(VLOOKUP(Table1[[#This Row],[Ticker]],[1]!Table2[[Symbol]:[Industry]],2,FALSE),"-")</f>
        <v>-</v>
      </c>
      <c r="D3980" t="s">
        <v>443</v>
      </c>
      <c r="E3980">
        <v>23.167552499999999</v>
      </c>
      <c r="F3980">
        <v>68.19</v>
      </c>
      <c r="G3980">
        <v>236.546992228806</v>
      </c>
      <c r="H3980">
        <v>-14.780630784236401</v>
      </c>
      <c r="I3980">
        <v>130.40161911252599</v>
      </c>
      <c r="J3980">
        <v>-5.4556200862877597</v>
      </c>
      <c r="K3980">
        <v>68.844676835355202</v>
      </c>
      <c r="L3980">
        <v>47.159500100721402</v>
      </c>
      <c r="M3980">
        <v>44.641834139646797</v>
      </c>
      <c r="N3980">
        <v>1.01082227415131</v>
      </c>
      <c r="O3980">
        <v>39.829887080216999</v>
      </c>
      <c r="P3980">
        <v>305.41022592152098</v>
      </c>
      <c r="Q3980">
        <v>0.13474096888724901</v>
      </c>
    </row>
    <row r="3981" spans="1:17" hidden="1" x14ac:dyDescent="0.3">
      <c r="A3981" t="s">
        <v>8196</v>
      </c>
      <c r="B3981" t="s">
        <v>8197</v>
      </c>
      <c r="C3981" t="str">
        <f>IFERROR(VLOOKUP(Table1[[#This Row],[Ticker]],[1]!Table2[[Symbol]:[Industry]],2,FALSE),"-")</f>
        <v>-</v>
      </c>
      <c r="D3981" t="s">
        <v>443</v>
      </c>
      <c r="E3981">
        <v>23.129729999999999</v>
      </c>
      <c r="F3981">
        <v>33.57</v>
      </c>
      <c r="G3981">
        <v>7.4596932635486404</v>
      </c>
      <c r="H3981">
        <v>-11.3680799741119</v>
      </c>
      <c r="I3981">
        <v>-12.661490233374201</v>
      </c>
      <c r="J3981">
        <v>-2.9525425100354599</v>
      </c>
      <c r="K3981">
        <v>32.035643203339298</v>
      </c>
      <c r="L3981">
        <v>29.591747625277499</v>
      </c>
      <c r="M3981">
        <v>49.604856554171299</v>
      </c>
      <c r="N3981">
        <v>0.311031985578613</v>
      </c>
      <c r="O3981">
        <v>25.5883229073577</v>
      </c>
      <c r="P3981">
        <v>56.066945606694503</v>
      </c>
      <c r="Q3981">
        <v>2.5086345554165002E-2</v>
      </c>
    </row>
    <row r="3982" spans="1:17" hidden="1" x14ac:dyDescent="0.3">
      <c r="A3982" t="s">
        <v>8198</v>
      </c>
      <c r="B3982" t="s">
        <v>8199</v>
      </c>
      <c r="C3982" t="str">
        <f>IFERROR(VLOOKUP(Table1[[#This Row],[Ticker]],[1]!Table2[[Symbol]:[Industry]],2,FALSE),"-")</f>
        <v>-</v>
      </c>
      <c r="D3982" t="s">
        <v>1351</v>
      </c>
      <c r="E3982">
        <v>23.125250000000001</v>
      </c>
      <c r="F3982">
        <v>19.850000000000001</v>
      </c>
      <c r="G3982">
        <v>-25.094996137137699</v>
      </c>
      <c r="H3982">
        <v>-15.797480105564199</v>
      </c>
      <c r="I3982">
        <v>11.102234744217601</v>
      </c>
      <c r="J3982">
        <v>-7.0786730299491003</v>
      </c>
      <c r="K3982">
        <v>19.7614203342671</v>
      </c>
      <c r="L3982">
        <v>17.0681593240787</v>
      </c>
      <c r="M3982">
        <v>55.247992635488899</v>
      </c>
      <c r="N3982">
        <v>0.33385162757718101</v>
      </c>
      <c r="O3982">
        <v>44.030226700251802</v>
      </c>
      <c r="P3982">
        <v>65.278934221482103</v>
      </c>
      <c r="Q3982">
        <v>0.13104805860058499</v>
      </c>
    </row>
    <row r="3983" spans="1:17" hidden="1" x14ac:dyDescent="0.3">
      <c r="A3983" t="s">
        <v>8200</v>
      </c>
      <c r="B3983" t="s">
        <v>8201</v>
      </c>
      <c r="C3983" t="str">
        <f>IFERROR(VLOOKUP(Table1[[#This Row],[Ticker]],[1]!Table2[[Symbol]:[Industry]],2,FALSE),"-")</f>
        <v>-</v>
      </c>
      <c r="D3983" t="s">
        <v>750</v>
      </c>
      <c r="E3983">
        <v>23.1</v>
      </c>
      <c r="F3983">
        <v>21</v>
      </c>
      <c r="G3983">
        <v>-52.288133219222502</v>
      </c>
      <c r="H3983">
        <v>-7.2470042122891503</v>
      </c>
      <c r="I3983">
        <v>0.86087295559975796</v>
      </c>
      <c r="J3983">
        <v>-6.0493210607209402</v>
      </c>
      <c r="K3983">
        <v>21.666717185803002</v>
      </c>
      <c r="L3983">
        <v>21.333960910030399</v>
      </c>
      <c r="M3983">
        <v>0.12233168015012599</v>
      </c>
      <c r="N3983">
        <v>0.84285714285714197</v>
      </c>
      <c r="O3983">
        <v>28.571428571428498</v>
      </c>
      <c r="P3983">
        <v>28.834355828220801</v>
      </c>
    </row>
    <row r="3984" spans="1:17" hidden="1" x14ac:dyDescent="0.3">
      <c r="A3984" t="s">
        <v>8202</v>
      </c>
      <c r="B3984" t="s">
        <v>8203</v>
      </c>
      <c r="C3984" t="str">
        <f>IFERROR(VLOOKUP(Table1[[#This Row],[Ticker]],[1]!Table2[[Symbol]:[Industry]],2,FALSE),"-")</f>
        <v>-</v>
      </c>
      <c r="D3984" t="s">
        <v>750</v>
      </c>
      <c r="E3984">
        <v>23.091247410000001</v>
      </c>
      <c r="F3984">
        <v>2.6</v>
      </c>
      <c r="K3984">
        <v>2.9214051989229399</v>
      </c>
      <c r="L3984">
        <v>4.2861502767889696</v>
      </c>
      <c r="M3984">
        <v>64.437260219561196</v>
      </c>
      <c r="N3984">
        <v>1</v>
      </c>
      <c r="Q3984">
        <v>-8.2544193203107005E-2</v>
      </c>
    </row>
    <row r="3985" spans="1:17" hidden="1" x14ac:dyDescent="0.3">
      <c r="A3985" t="s">
        <v>8204</v>
      </c>
      <c r="B3985" t="s">
        <v>8205</v>
      </c>
      <c r="C3985" t="str">
        <f>IFERROR(VLOOKUP(Table1[[#This Row],[Ticker]],[1]!Table2[[Symbol]:[Industry]],2,FALSE),"-")</f>
        <v>-</v>
      </c>
      <c r="D3985" t="s">
        <v>627</v>
      </c>
      <c r="E3985">
        <v>23.085231356000001</v>
      </c>
      <c r="F3985">
        <v>26.62</v>
      </c>
      <c r="G3985">
        <v>3.97235687812557</v>
      </c>
      <c r="H3985">
        <v>-3.84218046940881</v>
      </c>
      <c r="I3985">
        <v>-24.697665786286301</v>
      </c>
      <c r="J3985">
        <v>-2.7499176479126599</v>
      </c>
      <c r="K3985">
        <v>28.328153320610401</v>
      </c>
      <c r="L3985">
        <v>29.053530997439999</v>
      </c>
      <c r="M3985">
        <v>41.897091065734301</v>
      </c>
      <c r="N3985">
        <v>0.48712488889741401</v>
      </c>
      <c r="O3985">
        <v>56.085649887302701</v>
      </c>
      <c r="P3985">
        <v>85.5052264808362</v>
      </c>
      <c r="Q3985">
        <v>0.110849579815223</v>
      </c>
    </row>
    <row r="3986" spans="1:17" hidden="1" x14ac:dyDescent="0.3">
      <c r="A3986" t="s">
        <v>8206</v>
      </c>
      <c r="B3986" t="s">
        <v>8207</v>
      </c>
      <c r="C3986" t="str">
        <f>IFERROR(VLOOKUP(Table1[[#This Row],[Ticker]],[1]!Table2[[Symbol]:[Industry]],2,FALSE),"-")</f>
        <v>-</v>
      </c>
      <c r="D3986" t="s">
        <v>4353</v>
      </c>
      <c r="E3986">
        <v>23.032399999999999</v>
      </c>
      <c r="F3986">
        <v>71</v>
      </c>
      <c r="G3986">
        <v>-41.315910997000302</v>
      </c>
      <c r="H3986">
        <v>-0.84105721810686196</v>
      </c>
      <c r="I3986">
        <v>-20.752473047990101</v>
      </c>
      <c r="J3986">
        <v>4.8982037586212597</v>
      </c>
      <c r="K3986">
        <v>68.512049982059594</v>
      </c>
      <c r="L3986">
        <v>68.941225592537293</v>
      </c>
      <c r="M3986">
        <v>69.651120535817896</v>
      </c>
      <c r="N3986">
        <v>0.93846153846153801</v>
      </c>
      <c r="O3986">
        <v>23.943661971830899</v>
      </c>
      <c r="P3986">
        <v>26.785714285714199</v>
      </c>
    </row>
    <row r="3987" spans="1:17" hidden="1" x14ac:dyDescent="0.3">
      <c r="A3987" t="s">
        <v>8208</v>
      </c>
      <c r="B3987" t="s">
        <v>8209</v>
      </c>
      <c r="C3987" t="str">
        <f>IFERROR(VLOOKUP(Table1[[#This Row],[Ticker]],[1]!Table2[[Symbol]:[Industry]],2,FALSE),"-")</f>
        <v>-</v>
      </c>
      <c r="D3987" t="s">
        <v>276</v>
      </c>
      <c r="E3987">
        <v>22.998538358000001</v>
      </c>
      <c r="F3987">
        <v>26.89</v>
      </c>
      <c r="G3987">
        <v>-58.739651050050703</v>
      </c>
      <c r="H3987">
        <v>-7.4494847617862003</v>
      </c>
      <c r="I3987">
        <v>-16.8559049984556</v>
      </c>
      <c r="J3987">
        <v>-5.4260819247181997</v>
      </c>
      <c r="K3987">
        <v>27.165396804061398</v>
      </c>
      <c r="L3987">
        <v>29.632693427535099</v>
      </c>
      <c r="M3987">
        <v>44.938881166135701</v>
      </c>
      <c r="N3987">
        <v>0.72915064248918404</v>
      </c>
      <c r="O3987">
        <v>47.266641874302699</v>
      </c>
      <c r="P3987">
        <v>16.0051768766177</v>
      </c>
      <c r="Q3987">
        <v>-4.1327615174849997E-3</v>
      </c>
    </row>
    <row r="3988" spans="1:17" hidden="1" x14ac:dyDescent="0.3">
      <c r="A3988" t="s">
        <v>8210</v>
      </c>
      <c r="B3988" t="s">
        <v>8211</v>
      </c>
      <c r="C3988" t="str">
        <f>IFERROR(VLOOKUP(Table1[[#This Row],[Ticker]],[1]!Table2[[Symbol]:[Industry]],2,FALSE),"-")</f>
        <v>-</v>
      </c>
      <c r="D3988" t="s">
        <v>257</v>
      </c>
      <c r="E3988">
        <v>22.975467200000001</v>
      </c>
      <c r="F3988">
        <v>31.55</v>
      </c>
      <c r="G3988">
        <v>20.1721842410949</v>
      </c>
      <c r="H3988">
        <v>-5.3261275660978704</v>
      </c>
      <c r="I3988">
        <v>-20.056849472507899</v>
      </c>
      <c r="J3988">
        <v>3.4553514423066898</v>
      </c>
      <c r="K3988">
        <v>31.680525836019001</v>
      </c>
      <c r="L3988">
        <v>29.796619307395002</v>
      </c>
      <c r="M3988">
        <v>55.779040706263103</v>
      </c>
      <c r="N3988">
        <v>1.22375573709265</v>
      </c>
      <c r="O3988">
        <v>22.6624405705229</v>
      </c>
      <c r="P3988">
        <v>62.796697626418997</v>
      </c>
      <c r="Q3988">
        <v>8.4485958697373006E-2</v>
      </c>
    </row>
    <row r="3989" spans="1:17" hidden="1" x14ac:dyDescent="0.3">
      <c r="A3989" t="s">
        <v>8212</v>
      </c>
      <c r="B3989" t="s">
        <v>8213</v>
      </c>
      <c r="C3989" t="str">
        <f>IFERROR(VLOOKUP(Table1[[#This Row],[Ticker]],[1]!Table2[[Symbol]:[Industry]],2,FALSE),"-")</f>
        <v>-</v>
      </c>
      <c r="D3989" t="s">
        <v>415</v>
      </c>
      <c r="E3989">
        <v>22.869071999999999</v>
      </c>
      <c r="F3989">
        <v>43.71</v>
      </c>
      <c r="G3989">
        <v>-17.9889879200772</v>
      </c>
      <c r="H3989">
        <v>-14.133356101588101</v>
      </c>
      <c r="I3989">
        <v>-8.5657106821019102</v>
      </c>
      <c r="J3989">
        <v>1.2071242723317701</v>
      </c>
      <c r="K3989">
        <v>42.293646771808902</v>
      </c>
      <c r="L3989">
        <v>39.791578616294998</v>
      </c>
      <c r="M3989">
        <v>44.272423643146098</v>
      </c>
      <c r="N3989">
        <v>0.51260480189604396</v>
      </c>
      <c r="O3989">
        <v>14.3902997025852</v>
      </c>
      <c r="P3989">
        <v>40.7729468599033</v>
      </c>
      <c r="Q3989">
        <v>-1.4974188700146E-2</v>
      </c>
    </row>
    <row r="3990" spans="1:17" hidden="1" x14ac:dyDescent="0.3">
      <c r="A3990" t="s">
        <v>8214</v>
      </c>
      <c r="B3990" t="s">
        <v>8215</v>
      </c>
      <c r="C3990" t="str">
        <f>IFERROR(VLOOKUP(Table1[[#This Row],[Ticker]],[1]!Table2[[Symbol]:[Industry]],2,FALSE),"-")</f>
        <v>-</v>
      </c>
      <c r="D3990" t="s">
        <v>627</v>
      </c>
      <c r="E3990">
        <v>22.8216672</v>
      </c>
      <c r="F3990">
        <v>27.6</v>
      </c>
      <c r="G3990">
        <v>24.816243885154499</v>
      </c>
      <c r="H3990">
        <v>17.7739443380711</v>
      </c>
      <c r="I3990">
        <v>-13.500805796322799</v>
      </c>
      <c r="J3990">
        <v>4.9711645895704404</v>
      </c>
      <c r="K3990">
        <v>24.469508791095599</v>
      </c>
      <c r="L3990">
        <v>22.161979133429799</v>
      </c>
      <c r="M3990">
        <v>87.099754446666296</v>
      </c>
      <c r="N3990">
        <v>0.86179361895964102</v>
      </c>
      <c r="O3990">
        <v>33.3333333333333</v>
      </c>
      <c r="P3990">
        <v>87.118644067796595</v>
      </c>
      <c r="Q3990">
        <v>7.9348253221387999E-2</v>
      </c>
    </row>
    <row r="3991" spans="1:17" hidden="1" x14ac:dyDescent="0.3">
      <c r="A3991" t="s">
        <v>8216</v>
      </c>
      <c r="B3991" t="s">
        <v>8217</v>
      </c>
      <c r="C3991" t="str">
        <f>IFERROR(VLOOKUP(Table1[[#This Row],[Ticker]],[1]!Table2[[Symbol]:[Industry]],2,FALSE),"-")</f>
        <v>-</v>
      </c>
      <c r="D3991" t="s">
        <v>185</v>
      </c>
      <c r="E3991">
        <v>22.8185</v>
      </c>
      <c r="F3991">
        <v>47</v>
      </c>
      <c r="G3991">
        <v>-15.849629101495999</v>
      </c>
      <c r="H3991">
        <v>-15.3972532586921</v>
      </c>
      <c r="I3991">
        <v>1.84188423127187</v>
      </c>
      <c r="J3991">
        <v>1.8037301805655801</v>
      </c>
      <c r="K3991">
        <v>47.159524792258502</v>
      </c>
      <c r="L3991">
        <v>43.316362485167502</v>
      </c>
      <c r="M3991">
        <v>36.912294729518102</v>
      </c>
      <c r="N3991">
        <v>0.146119148066508</v>
      </c>
      <c r="O3991">
        <v>35.957446808510603</v>
      </c>
      <c r="P3991">
        <v>38.6430678466076</v>
      </c>
      <c r="Q3991">
        <v>4.5339400368947999E-2</v>
      </c>
    </row>
    <row r="3992" spans="1:17" hidden="1" x14ac:dyDescent="0.3">
      <c r="A3992" t="s">
        <v>8218</v>
      </c>
      <c r="B3992" t="s">
        <v>8219</v>
      </c>
      <c r="C3992" t="str">
        <f>IFERROR(VLOOKUP(Table1[[#This Row],[Ticker]],[1]!Table2[[Symbol]:[Industry]],2,FALSE),"-")</f>
        <v>-</v>
      </c>
      <c r="D3992" t="s">
        <v>573</v>
      </c>
      <c r="E3992">
        <v>22.7746</v>
      </c>
      <c r="F3992">
        <v>49.51</v>
      </c>
      <c r="G3992">
        <v>-57.257087467588498</v>
      </c>
      <c r="H3992">
        <v>-4.0263343512495</v>
      </c>
      <c r="I3992">
        <v>-26.5402966748781</v>
      </c>
      <c r="J3992">
        <v>-2.3250307428792101</v>
      </c>
      <c r="K3992">
        <v>53.457393167714898</v>
      </c>
      <c r="L3992">
        <v>55.6208522434736</v>
      </c>
      <c r="M3992">
        <v>33.699943714958501</v>
      </c>
      <c r="N3992">
        <v>0.73991381908125697</v>
      </c>
      <c r="O3992">
        <v>46.273480105029201</v>
      </c>
      <c r="P3992">
        <v>12.0642824807605</v>
      </c>
      <c r="Q3992">
        <v>-3.8138317703370001E-3</v>
      </c>
    </row>
    <row r="3993" spans="1:17" hidden="1" x14ac:dyDescent="0.3">
      <c r="A3993" t="s">
        <v>8220</v>
      </c>
      <c r="B3993" t="s">
        <v>8221</v>
      </c>
      <c r="C3993" t="str">
        <f>IFERROR(VLOOKUP(Table1[[#This Row],[Ticker]],[1]!Table2[[Symbol]:[Industry]],2,FALSE),"-")</f>
        <v>-</v>
      </c>
      <c r="D3993" t="s">
        <v>535</v>
      </c>
      <c r="E3993">
        <v>22.675227899999999</v>
      </c>
      <c r="F3993">
        <v>0.78</v>
      </c>
      <c r="G3993">
        <v>138.89960624437899</v>
      </c>
      <c r="H3993">
        <v>-9.6770360540857006</v>
      </c>
      <c r="I3993">
        <v>-42.051174346691397</v>
      </c>
      <c r="J3993">
        <v>0.27940585624127001</v>
      </c>
      <c r="K3993">
        <v>0.76043185077340003</v>
      </c>
      <c r="L3993">
        <v>0.753805257691604</v>
      </c>
      <c r="M3993">
        <v>66.631652852597995</v>
      </c>
      <c r="N3993">
        <v>0.53457519013902999</v>
      </c>
      <c r="O3993">
        <v>46.153846153846096</v>
      </c>
      <c r="P3993">
        <v>178.57142857142799</v>
      </c>
    </row>
    <row r="3994" spans="1:17" hidden="1" x14ac:dyDescent="0.3">
      <c r="A3994" t="s">
        <v>8222</v>
      </c>
      <c r="B3994" t="s">
        <v>8223</v>
      </c>
      <c r="C3994" t="str">
        <f>IFERROR(VLOOKUP(Table1[[#This Row],[Ticker]],[1]!Table2[[Symbol]:[Industry]],2,FALSE),"-")</f>
        <v>-</v>
      </c>
      <c r="D3994" t="s">
        <v>51</v>
      </c>
      <c r="E3994">
        <v>22.590252</v>
      </c>
      <c r="F3994">
        <v>24.4</v>
      </c>
      <c r="G3994">
        <v>14.6553226922049</v>
      </c>
      <c r="H3994">
        <v>-4.5497589398378899</v>
      </c>
      <c r="I3994">
        <v>21.697571388809202</v>
      </c>
      <c r="J3994">
        <v>-2.7918472150118001</v>
      </c>
      <c r="K3994">
        <v>23.378288076822098</v>
      </c>
      <c r="L3994">
        <v>20.986643447699599</v>
      </c>
      <c r="M3994">
        <v>57.501752890105898</v>
      </c>
      <c r="N3994">
        <v>0.328433644967703</v>
      </c>
      <c r="O3994">
        <v>23.688524590163901</v>
      </c>
      <c r="P3994">
        <v>62.6666666666666</v>
      </c>
      <c r="Q3994">
        <v>0.130594215327302</v>
      </c>
    </row>
    <row r="3995" spans="1:17" hidden="1" x14ac:dyDescent="0.3">
      <c r="A3995" t="s">
        <v>8224</v>
      </c>
      <c r="B3995" t="s">
        <v>8225</v>
      </c>
      <c r="C3995" t="str">
        <f>IFERROR(VLOOKUP(Table1[[#This Row],[Ticker]],[1]!Table2[[Symbol]:[Industry]],2,FALSE),"-")</f>
        <v>-</v>
      </c>
      <c r="D3995" t="s">
        <v>535</v>
      </c>
      <c r="E3995">
        <v>22.5803455</v>
      </c>
      <c r="F3995">
        <v>22.13</v>
      </c>
      <c r="G3995">
        <v>20.889068539152401</v>
      </c>
      <c r="H3995">
        <v>39.520455062272099</v>
      </c>
      <c r="I3995">
        <v>-12.6884029993256</v>
      </c>
      <c r="J3995">
        <v>12.6677239263775</v>
      </c>
      <c r="K3995">
        <v>18.536599853766301</v>
      </c>
      <c r="L3995">
        <v>18.259873276052101</v>
      </c>
      <c r="M3995">
        <v>71.074822732195599</v>
      </c>
      <c r="N3995">
        <v>1.5925297971229799</v>
      </c>
      <c r="O3995">
        <v>19.746949841843598</v>
      </c>
      <c r="P3995">
        <v>78.037007240546998</v>
      </c>
      <c r="Q3995">
        <v>-3.4664660391404999E-2</v>
      </c>
    </row>
    <row r="3996" spans="1:17" hidden="1" x14ac:dyDescent="0.3">
      <c r="A3996" t="s">
        <v>8226</v>
      </c>
      <c r="B3996" t="s">
        <v>8227</v>
      </c>
      <c r="C3996" t="str">
        <f>IFERROR(VLOOKUP(Table1[[#This Row],[Ticker]],[1]!Table2[[Symbol]:[Industry]],2,FALSE),"-")</f>
        <v>-</v>
      </c>
      <c r="D3996" t="s">
        <v>3576</v>
      </c>
      <c r="E3996">
        <v>22.564036835</v>
      </c>
      <c r="F3996">
        <v>43.15</v>
      </c>
      <c r="G3996">
        <v>-40.170077663666902</v>
      </c>
      <c r="H3996">
        <v>-2.29279824816114</v>
      </c>
      <c r="I3996">
        <v>-20.838147407789201</v>
      </c>
      <c r="J3996">
        <v>-1.07194549511008</v>
      </c>
      <c r="K3996">
        <v>44.783370811963103</v>
      </c>
      <c r="L3996">
        <v>46.629106524241202</v>
      </c>
      <c r="M3996">
        <v>5.7895825770322302</v>
      </c>
      <c r="N3996">
        <v>1.7493230021149999</v>
      </c>
      <c r="O3996">
        <v>31.4020857473928</v>
      </c>
      <c r="P3996">
        <v>1.8168947616800299</v>
      </c>
    </row>
    <row r="3997" spans="1:17" hidden="1" x14ac:dyDescent="0.3">
      <c r="A3997" t="s">
        <v>8228</v>
      </c>
      <c r="B3997" t="s">
        <v>8229</v>
      </c>
      <c r="C3997" t="str">
        <f>IFERROR(VLOOKUP(Table1[[#This Row],[Ticker]],[1]!Table2[[Symbol]:[Industry]],2,FALSE),"-")</f>
        <v>-</v>
      </c>
      <c r="D3997" t="s">
        <v>627</v>
      </c>
      <c r="E3997">
        <v>22.553000000000001</v>
      </c>
      <c r="F3997">
        <v>23.74</v>
      </c>
      <c r="G3997">
        <v>-1.2541909752965701</v>
      </c>
      <c r="H3997">
        <v>-6.9341130983967796</v>
      </c>
      <c r="I3997">
        <v>8.9709109126819406</v>
      </c>
      <c r="J3997">
        <v>1.2653203371479601E-2</v>
      </c>
      <c r="K3997">
        <v>23.108145511320799</v>
      </c>
      <c r="L3997">
        <v>21.988191408890501</v>
      </c>
      <c r="M3997">
        <v>51.461228543170201</v>
      </c>
      <c r="N3997">
        <v>1.0769351868908199</v>
      </c>
      <c r="O3997">
        <v>40.016849199663</v>
      </c>
      <c r="P3997">
        <v>42.582582582582504</v>
      </c>
      <c r="Q3997">
        <v>7.3284515966797997E-2</v>
      </c>
    </row>
    <row r="3998" spans="1:17" hidden="1" x14ac:dyDescent="0.3">
      <c r="A3998" t="s">
        <v>8230</v>
      </c>
      <c r="B3998" t="s">
        <v>8231</v>
      </c>
      <c r="C3998" t="str">
        <f>IFERROR(VLOOKUP(Table1[[#This Row],[Ticker]],[1]!Table2[[Symbol]:[Industry]],2,FALSE),"-")</f>
        <v>-</v>
      </c>
      <c r="D3998" t="s">
        <v>51</v>
      </c>
      <c r="E3998">
        <v>22.541512377</v>
      </c>
      <c r="F3998">
        <v>8.31</v>
      </c>
      <c r="G3998">
        <v>104.01859604525301</v>
      </c>
      <c r="H3998">
        <v>7.0567962237880204</v>
      </c>
      <c r="I3998">
        <v>-38.095400390917398</v>
      </c>
      <c r="J3998">
        <v>-8.3246927478573305</v>
      </c>
      <c r="K3998">
        <v>8.1291020286790001</v>
      </c>
      <c r="L3998">
        <v>7.4918238517967097</v>
      </c>
      <c r="M3998">
        <v>52.070823479040598</v>
      </c>
      <c r="N3998">
        <v>1.86410500208095</v>
      </c>
      <c r="O3998">
        <v>40.794223826714699</v>
      </c>
      <c r="Q3998">
        <v>0.108098916855183</v>
      </c>
    </row>
    <row r="3999" spans="1:17" hidden="1" x14ac:dyDescent="0.3">
      <c r="A3999" t="s">
        <v>8232</v>
      </c>
      <c r="B3999" t="s">
        <v>8233</v>
      </c>
      <c r="C3999" t="str">
        <f>IFERROR(VLOOKUP(Table1[[#This Row],[Ticker]],[1]!Table2[[Symbol]:[Industry]],2,FALSE),"-")</f>
        <v>-</v>
      </c>
      <c r="D3999" t="s">
        <v>535</v>
      </c>
      <c r="E3999">
        <v>22.533000000000001</v>
      </c>
      <c r="F3999">
        <v>75</v>
      </c>
      <c r="G3999">
        <v>54.028345262204397</v>
      </c>
      <c r="H3999">
        <v>-23.554263407383502</v>
      </c>
      <c r="I3999">
        <v>62.889676127570503</v>
      </c>
      <c r="J3999">
        <v>-0.84476388345699904</v>
      </c>
      <c r="K3999">
        <v>78.348100725696099</v>
      </c>
      <c r="L3999">
        <v>58.722880837038502</v>
      </c>
      <c r="M3999">
        <v>33.855759211673799</v>
      </c>
      <c r="N3999">
        <v>0.42591950034698101</v>
      </c>
      <c r="O3999">
        <v>52.12</v>
      </c>
      <c r="P3999">
        <v>103.527815468113</v>
      </c>
    </row>
    <row r="4000" spans="1:17" hidden="1" x14ac:dyDescent="0.3">
      <c r="A4000" t="s">
        <v>8234</v>
      </c>
      <c r="B4000" t="s">
        <v>8235</v>
      </c>
      <c r="C4000" t="str">
        <f>IFERROR(VLOOKUP(Table1[[#This Row],[Ticker]],[1]!Table2[[Symbol]:[Industry]],2,FALSE),"-")</f>
        <v>-</v>
      </c>
      <c r="D4000" t="s">
        <v>54</v>
      </c>
      <c r="E4000">
        <v>22.4847</v>
      </c>
      <c r="F4000">
        <v>9.0299999999999994</v>
      </c>
      <c r="G4000">
        <v>-70.026017379978995</v>
      </c>
      <c r="H4000">
        <v>-5.4109899032228004</v>
      </c>
      <c r="I4000">
        <v>-42.247657581545802</v>
      </c>
      <c r="J4000">
        <v>-0.63763496307968903</v>
      </c>
      <c r="K4000">
        <v>9.5837825071678395</v>
      </c>
      <c r="L4000">
        <v>11.0706046676518</v>
      </c>
      <c r="M4000">
        <v>41.089861230645901</v>
      </c>
      <c r="N4000">
        <v>0.61021170610211695</v>
      </c>
      <c r="O4000">
        <v>115.28239202657799</v>
      </c>
      <c r="P4000">
        <v>6.23529411764705</v>
      </c>
      <c r="Q4000">
        <v>-4.9003198356704997E-2</v>
      </c>
    </row>
    <row r="4001" spans="1:17" hidden="1" x14ac:dyDescent="0.3">
      <c r="A4001" t="s">
        <v>8236</v>
      </c>
      <c r="B4001" t="s">
        <v>8237</v>
      </c>
      <c r="C4001" t="str">
        <f>IFERROR(VLOOKUP(Table1[[#This Row],[Ticker]],[1]!Table2[[Symbol]:[Industry]],2,FALSE),"-")</f>
        <v>-</v>
      </c>
      <c r="D4001" t="s">
        <v>405</v>
      </c>
      <c r="E4001">
        <v>22.474399999999999</v>
      </c>
      <c r="F4001">
        <v>21.61</v>
      </c>
      <c r="G4001">
        <v>76.728347376205406</v>
      </c>
      <c r="H4001">
        <v>36.431670054620398</v>
      </c>
      <c r="I4001">
        <v>74.139301843784693</v>
      </c>
      <c r="J4001">
        <v>22.754141461411599</v>
      </c>
      <c r="K4001">
        <v>16.597660726873599</v>
      </c>
      <c r="L4001">
        <v>13.280742632981701</v>
      </c>
      <c r="M4001">
        <v>85.203943397984204</v>
      </c>
      <c r="N4001">
        <v>2.05326809698045</v>
      </c>
      <c r="O4001">
        <v>17.954650624710698</v>
      </c>
      <c r="P4001">
        <v>198.068965517241</v>
      </c>
      <c r="Q4001">
        <v>0.13276935558045799</v>
      </c>
    </row>
    <row r="4002" spans="1:17" hidden="1" x14ac:dyDescent="0.3">
      <c r="A4002" t="s">
        <v>8238</v>
      </c>
      <c r="B4002" t="s">
        <v>8239</v>
      </c>
      <c r="C4002" t="str">
        <f>IFERROR(VLOOKUP(Table1[[#This Row],[Ticker]],[1]!Table2[[Symbol]:[Industry]],2,FALSE),"-")</f>
        <v>-</v>
      </c>
      <c r="D4002" t="s">
        <v>741</v>
      </c>
      <c r="E4002">
        <v>22.46870916</v>
      </c>
      <c r="F4002">
        <v>123.47</v>
      </c>
      <c r="G4002">
        <v>15.552676100534701</v>
      </c>
      <c r="H4002">
        <v>0.53814673129147905</v>
      </c>
      <c r="I4002">
        <v>8.6850549412619706</v>
      </c>
      <c r="J4002">
        <v>0.553937244255991</v>
      </c>
      <c r="K4002">
        <v>118.08522479069001</v>
      </c>
      <c r="L4002">
        <v>106.260879921371</v>
      </c>
      <c r="M4002">
        <v>31.967359018905899</v>
      </c>
      <c r="N4002">
        <v>2.28369862269922</v>
      </c>
      <c r="O4002">
        <v>1.00429254069813</v>
      </c>
      <c r="P4002">
        <v>48.741115528249601</v>
      </c>
    </row>
    <row r="4003" spans="1:17" hidden="1" x14ac:dyDescent="0.3">
      <c r="A4003" t="s">
        <v>8240</v>
      </c>
      <c r="B4003" t="s">
        <v>8241</v>
      </c>
      <c r="C4003" t="str">
        <f>IFERROR(VLOOKUP(Table1[[#This Row],[Ticker]],[1]!Table2[[Symbol]:[Industry]],2,FALSE),"-")</f>
        <v>-</v>
      </c>
      <c r="D4003" t="s">
        <v>5799</v>
      </c>
      <c r="E4003">
        <v>22.450950847999898</v>
      </c>
      <c r="F4003">
        <v>32.68</v>
      </c>
      <c r="G4003">
        <v>-60.901889832979101</v>
      </c>
      <c r="H4003">
        <v>-14.325602812447899</v>
      </c>
      <c r="I4003">
        <v>-43.796244091761103</v>
      </c>
      <c r="J4003">
        <v>-7.6738317483252896</v>
      </c>
      <c r="K4003">
        <v>39.718739135068702</v>
      </c>
      <c r="M4003">
        <v>33.286480156551399</v>
      </c>
      <c r="O4003">
        <v>84.485924112607094</v>
      </c>
      <c r="P4003">
        <v>1.0513296227581701</v>
      </c>
    </row>
    <row r="4004" spans="1:17" hidden="1" x14ac:dyDescent="0.3">
      <c r="A4004" t="s">
        <v>8242</v>
      </c>
      <c r="B4004" t="s">
        <v>8243</v>
      </c>
      <c r="C4004" t="str">
        <f>IFERROR(VLOOKUP(Table1[[#This Row],[Ticker]],[1]!Table2[[Symbol]:[Industry]],2,FALSE),"-")</f>
        <v>-</v>
      </c>
      <c r="D4004" t="s">
        <v>51</v>
      </c>
      <c r="E4004">
        <v>22.4115</v>
      </c>
      <c r="F4004">
        <v>2.23</v>
      </c>
      <c r="G4004">
        <v>-44.951407180206402</v>
      </c>
      <c r="H4004">
        <v>-7.3543744093901404</v>
      </c>
      <c r="I4004">
        <v>-8.7546577791468501</v>
      </c>
      <c r="J4004">
        <v>-4.5202213571790297</v>
      </c>
      <c r="K4004">
        <v>2.31802223826111</v>
      </c>
      <c r="L4004">
        <v>2.7456007174452801</v>
      </c>
      <c r="M4004">
        <v>31.891363802933501</v>
      </c>
      <c r="N4004">
        <v>0.54497312371575901</v>
      </c>
      <c r="O4004">
        <v>39.013452914798201</v>
      </c>
      <c r="P4004">
        <v>17.368421052631501</v>
      </c>
      <c r="Q4004">
        <v>6.8154597195959996E-2</v>
      </c>
    </row>
    <row r="4005" spans="1:17" hidden="1" x14ac:dyDescent="0.3">
      <c r="A4005" t="s">
        <v>8244</v>
      </c>
      <c r="B4005" t="s">
        <v>8245</v>
      </c>
      <c r="C4005" t="str">
        <f>IFERROR(VLOOKUP(Table1[[#This Row],[Ticker]],[1]!Table2[[Symbol]:[Industry]],2,FALSE),"-")</f>
        <v>-</v>
      </c>
      <c r="D4005" t="s">
        <v>535</v>
      </c>
      <c r="E4005">
        <v>22.379701000000001</v>
      </c>
      <c r="F4005">
        <v>73.34</v>
      </c>
      <c r="G4005">
        <v>-7.52622845731777</v>
      </c>
      <c r="H4005">
        <v>-16.490187645625699</v>
      </c>
      <c r="I4005">
        <v>-22.3611299870979</v>
      </c>
      <c r="J4005">
        <v>0.80305450488990904</v>
      </c>
      <c r="K4005">
        <v>81.142849565335297</v>
      </c>
      <c r="L4005">
        <v>74.529393056096197</v>
      </c>
      <c r="M4005">
        <v>40.7186344137601</v>
      </c>
      <c r="N4005">
        <v>0.55379026028594902</v>
      </c>
      <c r="O4005">
        <v>54.185983092446101</v>
      </c>
      <c r="Q4005">
        <v>9.9190528120694996E-2</v>
      </c>
    </row>
    <row r="4006" spans="1:17" hidden="1" x14ac:dyDescent="0.3">
      <c r="A4006" t="s">
        <v>8246</v>
      </c>
      <c r="B4006" t="s">
        <v>8247</v>
      </c>
      <c r="C4006" t="str">
        <f>IFERROR(VLOOKUP(Table1[[#This Row],[Ticker]],[1]!Table2[[Symbol]:[Industry]],2,FALSE),"-")</f>
        <v>-</v>
      </c>
      <c r="D4006" t="s">
        <v>1351</v>
      </c>
      <c r="E4006">
        <v>22.373340599999999</v>
      </c>
      <c r="F4006">
        <v>77.099999999999994</v>
      </c>
      <c r="G4006">
        <v>-87.5889124845216</v>
      </c>
      <c r="H4006">
        <v>15.1361684547709</v>
      </c>
      <c r="I4006">
        <v>-17.2789547568992</v>
      </c>
      <c r="J4006">
        <v>13.1231489509006</v>
      </c>
      <c r="K4006">
        <v>70.2485124612287</v>
      </c>
      <c r="M4006">
        <v>61.830247671401402</v>
      </c>
      <c r="N4006">
        <v>2.1169440887750701</v>
      </c>
      <c r="O4006">
        <v>158.75486381322901</v>
      </c>
      <c r="P4006">
        <v>40.181818181818102</v>
      </c>
    </row>
    <row r="4007" spans="1:17" hidden="1" x14ac:dyDescent="0.3">
      <c r="A4007" t="s">
        <v>8248</v>
      </c>
      <c r="B4007" t="s">
        <v>8249</v>
      </c>
      <c r="C4007" t="str">
        <f>IFERROR(VLOOKUP(Table1[[#This Row],[Ticker]],[1]!Table2[[Symbol]:[Industry]],2,FALSE),"-")</f>
        <v>-</v>
      </c>
      <c r="D4007" t="s">
        <v>72</v>
      </c>
      <c r="E4007">
        <v>22.356070800000001</v>
      </c>
      <c r="F4007">
        <v>24.06</v>
      </c>
      <c r="G4007">
        <v>-28.930980353872901</v>
      </c>
      <c r="H4007">
        <v>0.52903467830081496</v>
      </c>
      <c r="I4007">
        <v>-23.8491541446712</v>
      </c>
      <c r="J4007">
        <v>-1.27470299713766</v>
      </c>
      <c r="K4007">
        <v>24.307438405968401</v>
      </c>
      <c r="L4007">
        <v>26.623895963617802</v>
      </c>
      <c r="M4007">
        <v>46.041232562564097</v>
      </c>
      <c r="N4007">
        <v>0.99622598816791197</v>
      </c>
      <c r="O4007">
        <v>26.766417290107999</v>
      </c>
      <c r="P4007">
        <v>9.1651542649727702</v>
      </c>
      <c r="Q4007">
        <v>-4.1336312024091999E-2</v>
      </c>
    </row>
    <row r="4008" spans="1:17" hidden="1" x14ac:dyDescent="0.3">
      <c r="A4008" t="s">
        <v>8250</v>
      </c>
      <c r="B4008" t="s">
        <v>8251</v>
      </c>
      <c r="C4008" t="str">
        <f>IFERROR(VLOOKUP(Table1[[#This Row],[Ticker]],[1]!Table2[[Symbol]:[Industry]],2,FALSE),"-")</f>
        <v>-</v>
      </c>
      <c r="D4008" t="s">
        <v>21</v>
      </c>
      <c r="E4008">
        <v>22.327924156000002</v>
      </c>
      <c r="F4008">
        <v>14.51</v>
      </c>
      <c r="G4008">
        <v>-27.882812405450998</v>
      </c>
      <c r="H4008">
        <v>3.6169470891436699</v>
      </c>
      <c r="I4008">
        <v>-2.4499834583718498</v>
      </c>
      <c r="J4008">
        <v>-15.2162993949936</v>
      </c>
      <c r="K4008">
        <v>14.814834974358</v>
      </c>
      <c r="L4008">
        <v>14.486731531962</v>
      </c>
      <c r="M4008">
        <v>35.906706443890101</v>
      </c>
      <c r="N4008">
        <v>1.4864915751386001</v>
      </c>
      <c r="O4008">
        <v>41.144038594073002</v>
      </c>
      <c r="P4008">
        <v>56.864864864864799</v>
      </c>
      <c r="Q4008">
        <v>3.0976366116438999E-2</v>
      </c>
    </row>
    <row r="4009" spans="1:17" hidden="1" x14ac:dyDescent="0.3">
      <c r="A4009" t="s">
        <v>8252</v>
      </c>
      <c r="B4009" t="s">
        <v>8253</v>
      </c>
      <c r="C4009" t="str">
        <f>IFERROR(VLOOKUP(Table1[[#This Row],[Ticker]],[1]!Table2[[Symbol]:[Industry]],2,FALSE),"-")</f>
        <v>-</v>
      </c>
      <c r="D4009" t="s">
        <v>706</v>
      </c>
      <c r="E4009">
        <v>22.22</v>
      </c>
      <c r="F4009">
        <v>20.2</v>
      </c>
      <c r="G4009">
        <v>8.8611866646227906</v>
      </c>
      <c r="H4009">
        <v>-3.4891408418002401</v>
      </c>
      <c r="I4009">
        <v>-12.2121355799718</v>
      </c>
      <c r="J4009">
        <v>-2.2914576902320301</v>
      </c>
      <c r="K4009">
        <v>20.111674315643</v>
      </c>
      <c r="L4009">
        <v>18.9927867694798</v>
      </c>
      <c r="M4009">
        <v>50.523106345207303</v>
      </c>
      <c r="N4009">
        <v>0.53659270003272297</v>
      </c>
      <c r="O4009">
        <v>13.8118811881188</v>
      </c>
      <c r="P4009">
        <v>54.789272030651297</v>
      </c>
      <c r="Q4009">
        <v>4.0611497667997001E-2</v>
      </c>
    </row>
    <row r="4010" spans="1:17" hidden="1" x14ac:dyDescent="0.3">
      <c r="A4010" t="s">
        <v>8254</v>
      </c>
      <c r="B4010" t="s">
        <v>8255</v>
      </c>
      <c r="C4010" t="str">
        <f>IFERROR(VLOOKUP(Table1[[#This Row],[Ticker]],[1]!Table2[[Symbol]:[Industry]],2,FALSE),"-")</f>
        <v>-</v>
      </c>
      <c r="D4010" t="s">
        <v>7445</v>
      </c>
      <c r="E4010">
        <v>22.203252028000001</v>
      </c>
      <c r="F4010">
        <v>21.47</v>
      </c>
      <c r="G4010">
        <v>-52.528894023363598</v>
      </c>
      <c r="H4010">
        <v>-13.6323293465547</v>
      </c>
      <c r="I4010">
        <v>-22.8637482603983</v>
      </c>
      <c r="J4010">
        <v>-1.8553556333589201</v>
      </c>
      <c r="K4010">
        <v>22.259782562365199</v>
      </c>
      <c r="L4010">
        <v>22.038306174661699</v>
      </c>
      <c r="M4010">
        <v>44.055456707228998</v>
      </c>
      <c r="N4010">
        <v>0.521224804986961</v>
      </c>
      <c r="O4010">
        <v>35.0721937587331</v>
      </c>
      <c r="P4010">
        <v>16.116819902650001</v>
      </c>
      <c r="Q4010">
        <v>1.497052624715E-2</v>
      </c>
    </row>
    <row r="4011" spans="1:17" hidden="1" x14ac:dyDescent="0.3">
      <c r="A4011" t="s">
        <v>8256</v>
      </c>
      <c r="B4011" t="s">
        <v>8257</v>
      </c>
      <c r="C4011" t="str">
        <f>IFERROR(VLOOKUP(Table1[[#This Row],[Ticker]],[1]!Table2[[Symbol]:[Industry]],2,FALSE),"-")</f>
        <v>-</v>
      </c>
      <c r="D4011" t="s">
        <v>443</v>
      </c>
      <c r="E4011">
        <v>22.181249999999999</v>
      </c>
      <c r="F4011">
        <v>18.75</v>
      </c>
      <c r="G4011">
        <v>163.82123633842201</v>
      </c>
      <c r="H4011">
        <v>-27.966598343647899</v>
      </c>
      <c r="I4011">
        <v>5.7106208201669997</v>
      </c>
      <c r="J4011">
        <v>-6.9091190742191397</v>
      </c>
      <c r="K4011">
        <v>19.400857207922598</v>
      </c>
      <c r="L4011">
        <v>15.2966112299491</v>
      </c>
      <c r="M4011">
        <v>31.587357512516299</v>
      </c>
      <c r="N4011">
        <v>0.44015475458655301</v>
      </c>
      <c r="O4011">
        <v>38.559999999999903</v>
      </c>
      <c r="P4011">
        <v>208.896210873146</v>
      </c>
      <c r="Q4011">
        <v>0.14676457915052599</v>
      </c>
    </row>
    <row r="4012" spans="1:17" hidden="1" x14ac:dyDescent="0.3">
      <c r="A4012" t="s">
        <v>8258</v>
      </c>
      <c r="B4012" t="s">
        <v>8259</v>
      </c>
      <c r="C4012" t="str">
        <f>IFERROR(VLOOKUP(Table1[[#This Row],[Ticker]],[1]!Table2[[Symbol]:[Industry]],2,FALSE),"-")</f>
        <v>-</v>
      </c>
      <c r="D4012" t="s">
        <v>627</v>
      </c>
      <c r="E4012">
        <v>22.170940399999999</v>
      </c>
      <c r="F4012">
        <v>65.930000000000007</v>
      </c>
      <c r="G4012">
        <v>18.091392373786199</v>
      </c>
      <c r="H4012">
        <v>83.2155357478686</v>
      </c>
      <c r="I4012">
        <v>34.732387073966699</v>
      </c>
      <c r="J4012">
        <v>17.3410237881663</v>
      </c>
      <c r="K4012">
        <v>46.259317940919402</v>
      </c>
      <c r="L4012">
        <v>42.589792064269403</v>
      </c>
      <c r="M4012">
        <v>79.349886336150107</v>
      </c>
      <c r="N4012">
        <v>4.1245846387932197</v>
      </c>
      <c r="O4012">
        <v>8.0236614591233</v>
      </c>
      <c r="P4012">
        <v>88.802978235967899</v>
      </c>
      <c r="Q4012">
        <v>8.5302565814424997E-2</v>
      </c>
    </row>
    <row r="4013" spans="1:17" hidden="1" x14ac:dyDescent="0.3">
      <c r="A4013" t="s">
        <v>8260</v>
      </c>
      <c r="B4013" t="s">
        <v>8261</v>
      </c>
      <c r="C4013" t="str">
        <f>IFERROR(VLOOKUP(Table1[[#This Row],[Ticker]],[1]!Table2[[Symbol]:[Industry]],2,FALSE),"-")</f>
        <v>-</v>
      </c>
      <c r="D4013" t="s">
        <v>138</v>
      </c>
      <c r="E4013">
        <v>22.130157480000001</v>
      </c>
      <c r="F4013">
        <v>18.440000000000001</v>
      </c>
      <c r="G4013">
        <v>-33.521408379199201</v>
      </c>
      <c r="H4013">
        <v>0.18984592011878901</v>
      </c>
      <c r="I4013">
        <v>-33.271414780415</v>
      </c>
      <c r="J4013">
        <v>-4.34371330513647</v>
      </c>
      <c r="K4013">
        <v>17.954235091872899</v>
      </c>
      <c r="L4013">
        <v>18.305929103859601</v>
      </c>
      <c r="M4013">
        <v>62.208546625242299</v>
      </c>
      <c r="N4013">
        <v>0.78959987525587605</v>
      </c>
      <c r="O4013">
        <v>59.978308026030298</v>
      </c>
      <c r="P4013">
        <v>18.967741935483801</v>
      </c>
      <c r="Q4013">
        <v>7.7781224318355005E-2</v>
      </c>
    </row>
    <row r="4014" spans="1:17" hidden="1" x14ac:dyDescent="0.3">
      <c r="A4014" t="s">
        <v>8262</v>
      </c>
      <c r="B4014" t="s">
        <v>8263</v>
      </c>
      <c r="C4014" t="str">
        <f>IFERROR(VLOOKUP(Table1[[#This Row],[Ticker]],[1]!Table2[[Symbol]:[Industry]],2,FALSE),"-")</f>
        <v>-</v>
      </c>
      <c r="D4014" t="s">
        <v>1348</v>
      </c>
      <c r="E4014">
        <v>21.997200029999998</v>
      </c>
      <c r="F4014">
        <v>57.99</v>
      </c>
      <c r="G4014">
        <v>-20.692089797452901</v>
      </c>
      <c r="H4014">
        <v>-2.39243566422215</v>
      </c>
      <c r="I4014">
        <v>-7.2933556347910997</v>
      </c>
      <c r="J4014">
        <v>-1.45689737612495</v>
      </c>
      <c r="K4014">
        <v>57.209940260058403</v>
      </c>
      <c r="L4014">
        <v>55.774259943082299</v>
      </c>
      <c r="M4014">
        <v>48.752273491280398</v>
      </c>
      <c r="N4014">
        <v>0.99396128906026704</v>
      </c>
      <c r="O4014">
        <v>1.31057078806691</v>
      </c>
      <c r="P4014">
        <v>9.9336492890995203</v>
      </c>
    </row>
    <row r="4015" spans="1:17" hidden="1" x14ac:dyDescent="0.3">
      <c r="A4015" t="s">
        <v>8264</v>
      </c>
      <c r="B4015" t="s">
        <v>8265</v>
      </c>
      <c r="C4015" t="str">
        <f>IFERROR(VLOOKUP(Table1[[#This Row],[Ticker]],[1]!Table2[[Symbol]:[Industry]],2,FALSE),"-")</f>
        <v>-</v>
      </c>
      <c r="D4015" t="s">
        <v>2332</v>
      </c>
      <c r="E4015">
        <v>21.929456640000001</v>
      </c>
      <c r="F4015">
        <v>21.84</v>
      </c>
      <c r="G4015">
        <v>36.017739193113698</v>
      </c>
      <c r="H4015">
        <v>3.37630436767577</v>
      </c>
      <c r="I4015">
        <v>-12.175770562658199</v>
      </c>
      <c r="J4015">
        <v>-5.0719454951100804</v>
      </c>
      <c r="K4015">
        <v>21.647529514107202</v>
      </c>
      <c r="L4015">
        <v>19.386306378191001</v>
      </c>
      <c r="M4015">
        <v>45.222362756174299</v>
      </c>
      <c r="N4015">
        <v>0.714993169243483</v>
      </c>
      <c r="O4015">
        <v>27.289377289377299</v>
      </c>
      <c r="P4015">
        <v>71.968503937007796</v>
      </c>
      <c r="Q4015">
        <v>-4.0631139670459998E-3</v>
      </c>
    </row>
    <row r="4016" spans="1:17" hidden="1" x14ac:dyDescent="0.3">
      <c r="A4016" t="s">
        <v>8266</v>
      </c>
      <c r="B4016" t="s">
        <v>8267</v>
      </c>
      <c r="C4016" t="str">
        <f>IFERROR(VLOOKUP(Table1[[#This Row],[Ticker]],[1]!Table2[[Symbol]:[Industry]],2,FALSE),"-")</f>
        <v>-</v>
      </c>
      <c r="D4016" t="s">
        <v>627</v>
      </c>
      <c r="E4016">
        <v>21.909800430000001</v>
      </c>
      <c r="F4016">
        <v>3.57</v>
      </c>
      <c r="G4016">
        <v>-62.452274633363899</v>
      </c>
      <c r="H4016">
        <v>2.7303713533216998</v>
      </c>
      <c r="I4016">
        <v>-25.4602652557823</v>
      </c>
      <c r="J4016">
        <v>-1.07194549511008</v>
      </c>
      <c r="K4016">
        <v>3.4865473217193501</v>
      </c>
      <c r="L4016">
        <v>4.0582415157079303</v>
      </c>
      <c r="M4016">
        <v>98.319246447464096</v>
      </c>
      <c r="N4016">
        <v>0.218518518518518</v>
      </c>
      <c r="O4016">
        <v>105.88235294117599</v>
      </c>
      <c r="P4016">
        <v>9.50920245398774</v>
      </c>
    </row>
    <row r="4017" spans="1:17" hidden="1" x14ac:dyDescent="0.3">
      <c r="A4017" t="s">
        <v>8268</v>
      </c>
      <c r="B4017" t="s">
        <v>8269</v>
      </c>
      <c r="C4017" t="str">
        <f>IFERROR(VLOOKUP(Table1[[#This Row],[Ticker]],[1]!Table2[[Symbol]:[Industry]],2,FALSE),"-")</f>
        <v>-</v>
      </c>
      <c r="D4017" t="s">
        <v>305</v>
      </c>
      <c r="E4017">
        <v>21.871680000000001</v>
      </c>
      <c r="F4017">
        <v>24</v>
      </c>
      <c r="G4017">
        <v>41.8538597766386</v>
      </c>
      <c r="H4017">
        <v>-1.98872977027381</v>
      </c>
      <c r="I4017">
        <v>-18.842618196958799</v>
      </c>
      <c r="J4017">
        <v>-3.4547579951100902</v>
      </c>
      <c r="K4017">
        <v>24.560301639312598</v>
      </c>
      <c r="L4017">
        <v>22.297232545324398</v>
      </c>
      <c r="M4017">
        <v>39.694856444282898</v>
      </c>
      <c r="N4017">
        <v>0.54029434237116203</v>
      </c>
      <c r="O4017">
        <v>33.2916666666666</v>
      </c>
      <c r="P4017">
        <v>80.451127819548802</v>
      </c>
      <c r="Q4017">
        <v>0.116680585540215</v>
      </c>
    </row>
    <row r="4018" spans="1:17" hidden="1" x14ac:dyDescent="0.3">
      <c r="A4018" t="s">
        <v>8270</v>
      </c>
      <c r="B4018" t="s">
        <v>8271</v>
      </c>
      <c r="C4018" t="str">
        <f>IFERROR(VLOOKUP(Table1[[#This Row],[Ticker]],[1]!Table2[[Symbol]:[Industry]],2,FALSE),"-")</f>
        <v>-</v>
      </c>
      <c r="D4018" t="s">
        <v>627</v>
      </c>
      <c r="E4018">
        <v>21.774999999999999</v>
      </c>
      <c r="F4018">
        <v>13</v>
      </c>
      <c r="G4018">
        <v>-29.290717198550698</v>
      </c>
      <c r="H4018">
        <v>-0.68232705937669502</v>
      </c>
      <c r="I4018">
        <v>17.693001075875902</v>
      </c>
      <c r="J4018">
        <v>-1.84713929355969</v>
      </c>
      <c r="K4018">
        <v>12.5173859518257</v>
      </c>
      <c r="L4018">
        <v>11.675850710048101</v>
      </c>
      <c r="M4018">
        <v>68.239293496362606</v>
      </c>
      <c r="N4018">
        <v>1</v>
      </c>
      <c r="O4018">
        <v>18.4615384615384</v>
      </c>
      <c r="P4018">
        <v>52.941176470588204</v>
      </c>
      <c r="Q4018">
        <v>6.9785102115321004E-2</v>
      </c>
    </row>
    <row r="4019" spans="1:17" hidden="1" x14ac:dyDescent="0.3">
      <c r="A4019" t="s">
        <v>8272</v>
      </c>
      <c r="B4019" t="s">
        <v>8273</v>
      </c>
      <c r="C4019" t="str">
        <f>IFERROR(VLOOKUP(Table1[[#This Row],[Ticker]],[1]!Table2[[Symbol]:[Industry]],2,FALSE),"-")</f>
        <v>-</v>
      </c>
      <c r="D4019" t="s">
        <v>535</v>
      </c>
      <c r="E4019">
        <v>21.750579999999999</v>
      </c>
      <c r="F4019">
        <v>58</v>
      </c>
      <c r="G4019">
        <v>446.47484447019599</v>
      </c>
      <c r="H4019">
        <v>8.5900998601090297</v>
      </c>
      <c r="I4019">
        <v>68.063455093780604</v>
      </c>
      <c r="J4019">
        <v>-1.41092854595754</v>
      </c>
      <c r="K4019">
        <v>56.447614051972003</v>
      </c>
      <c r="L4019">
        <v>43.991236342218301</v>
      </c>
      <c r="M4019">
        <v>57.530412345223603</v>
      </c>
      <c r="N4019">
        <v>0.74360830435366598</v>
      </c>
      <c r="O4019">
        <v>34.275862068965502</v>
      </c>
      <c r="P4019">
        <v>476.54075546719599</v>
      </c>
    </row>
    <row r="4020" spans="1:17" hidden="1" x14ac:dyDescent="0.3">
      <c r="A4020" t="s">
        <v>8274</v>
      </c>
      <c r="B4020" t="s">
        <v>8275</v>
      </c>
      <c r="C4020" t="str">
        <f>IFERROR(VLOOKUP(Table1[[#This Row],[Ticker]],[1]!Table2[[Symbol]:[Industry]],2,FALSE),"-")</f>
        <v>-</v>
      </c>
      <c r="D4020" t="s">
        <v>46</v>
      </c>
      <c r="E4020">
        <v>21.7224</v>
      </c>
      <c r="F4020">
        <v>4.2</v>
      </c>
      <c r="G4020">
        <v>-79.718272540994505</v>
      </c>
      <c r="H4020">
        <v>-45.841057218106798</v>
      </c>
      <c r="I4020">
        <v>-39.661835936410597</v>
      </c>
      <c r="J4020">
        <v>-42.3795235040253</v>
      </c>
      <c r="K4020">
        <v>6.3304067530750796</v>
      </c>
      <c r="L4020">
        <v>6.4040046925211804</v>
      </c>
      <c r="M4020">
        <v>17.6262911285916</v>
      </c>
      <c r="N4020">
        <v>1.92325331261971</v>
      </c>
      <c r="O4020">
        <v>140</v>
      </c>
      <c r="P4020">
        <v>10.5263157894736</v>
      </c>
      <c r="Q4020">
        <v>-2.0345910164047999E-2</v>
      </c>
    </row>
    <row r="4021" spans="1:17" hidden="1" x14ac:dyDescent="0.3">
      <c r="A4021" t="s">
        <v>8276</v>
      </c>
      <c r="B4021" t="s">
        <v>8277</v>
      </c>
      <c r="C4021" t="str">
        <f>IFERROR(VLOOKUP(Table1[[#This Row],[Ticker]],[1]!Table2[[Symbol]:[Industry]],2,FALSE),"-")</f>
        <v>-</v>
      </c>
      <c r="D4021" t="s">
        <v>8278</v>
      </c>
      <c r="E4021">
        <v>21.551600000000001</v>
      </c>
      <c r="F4021">
        <v>35.799999999999997</v>
      </c>
      <c r="G4021">
        <v>-50.792217462899302</v>
      </c>
      <c r="H4021">
        <v>-12.193292768815599</v>
      </c>
      <c r="I4021">
        <v>-33.686571721681297</v>
      </c>
      <c r="J4021">
        <v>-4.4825866956557796</v>
      </c>
      <c r="K4021">
        <v>39.870231799731897</v>
      </c>
      <c r="M4021">
        <v>38.395524683572802</v>
      </c>
      <c r="O4021">
        <v>45.977653631284902</v>
      </c>
      <c r="P4021">
        <v>2.57879656160457</v>
      </c>
    </row>
    <row r="4022" spans="1:17" hidden="1" x14ac:dyDescent="0.3">
      <c r="A4022" t="s">
        <v>8279</v>
      </c>
      <c r="B4022" t="s">
        <v>8280</v>
      </c>
      <c r="C4022" t="str">
        <f>IFERROR(VLOOKUP(Table1[[#This Row],[Ticker]],[1]!Table2[[Symbol]:[Industry]],2,FALSE),"-")</f>
        <v>-</v>
      </c>
      <c r="D4022" t="s">
        <v>741</v>
      </c>
      <c r="E4022">
        <v>21.450464595</v>
      </c>
      <c r="F4022">
        <v>45.98</v>
      </c>
      <c r="G4022">
        <v>5.8891451827749499</v>
      </c>
      <c r="H4022">
        <v>3.4347593440838402</v>
      </c>
      <c r="I4022">
        <v>2.19124989573278</v>
      </c>
      <c r="J4022">
        <v>1.9208537848179199</v>
      </c>
      <c r="K4022">
        <v>42.1565086929118</v>
      </c>
      <c r="L4022">
        <v>38.374807952124598</v>
      </c>
      <c r="M4022">
        <v>53.954400247966703</v>
      </c>
      <c r="N4022">
        <v>0.60955306166993195</v>
      </c>
      <c r="O4022">
        <v>1.67464114832536</v>
      </c>
      <c r="P4022">
        <v>44.636678200692003</v>
      </c>
      <c r="Q4022">
        <v>5.7901449305412002E-2</v>
      </c>
    </row>
    <row r="4023" spans="1:17" hidden="1" x14ac:dyDescent="0.3">
      <c r="A4023" t="s">
        <v>8281</v>
      </c>
      <c r="B4023" t="s">
        <v>8282</v>
      </c>
      <c r="C4023" t="str">
        <f>IFERROR(VLOOKUP(Table1[[#This Row],[Ticker]],[1]!Table2[[Symbol]:[Industry]],2,FALSE),"-")</f>
        <v>-</v>
      </c>
      <c r="D4023" t="s">
        <v>750</v>
      </c>
      <c r="E4023">
        <v>21.423459999999999</v>
      </c>
      <c r="F4023">
        <v>8.6</v>
      </c>
      <c r="G4023">
        <v>94.477169942947398</v>
      </c>
      <c r="H4023">
        <v>-4.9870199510261104</v>
      </c>
      <c r="I4023">
        <v>27.333372590873399</v>
      </c>
      <c r="J4023">
        <v>-15.426012480756</v>
      </c>
      <c r="K4023">
        <v>9.0658308436640702</v>
      </c>
      <c r="L4023">
        <v>7.0059616112582699</v>
      </c>
      <c r="M4023">
        <v>27.052601591066601</v>
      </c>
      <c r="N4023">
        <v>0.93364779109630602</v>
      </c>
      <c r="O4023">
        <v>71.860465116279002</v>
      </c>
      <c r="P4023">
        <v>130.56300268096501</v>
      </c>
      <c r="Q4023">
        <v>-1.3127789055261E-2</v>
      </c>
    </row>
    <row r="4024" spans="1:17" hidden="1" x14ac:dyDescent="0.3">
      <c r="A4024" t="s">
        <v>8283</v>
      </c>
      <c r="B4024" t="s">
        <v>8284</v>
      </c>
      <c r="C4024" t="str">
        <f>IFERROR(VLOOKUP(Table1[[#This Row],[Ticker]],[1]!Table2[[Symbol]:[Industry]],2,FALSE),"-")</f>
        <v>-</v>
      </c>
      <c r="D4024" t="s">
        <v>5799</v>
      </c>
      <c r="E4024">
        <v>21.415272000000002</v>
      </c>
      <c r="F4024">
        <v>29.1</v>
      </c>
      <c r="G4024">
        <v>18.4034767581017</v>
      </c>
      <c r="H4024">
        <v>10.8782372069802</v>
      </c>
      <c r="I4024">
        <v>19.312462016944899</v>
      </c>
      <c r="J4024">
        <v>-10.2768384614709</v>
      </c>
      <c r="K4024">
        <v>29.7841366525228</v>
      </c>
      <c r="L4024">
        <v>25.824341273852301</v>
      </c>
      <c r="M4024">
        <v>26.990215271050999</v>
      </c>
      <c r="N4024">
        <v>0.84317247289867803</v>
      </c>
      <c r="O4024">
        <v>20.274914089347</v>
      </c>
      <c r="P4024">
        <v>97.288135593220304</v>
      </c>
      <c r="Q4024">
        <v>9.1751426418658993E-2</v>
      </c>
    </row>
    <row r="4025" spans="1:17" hidden="1" x14ac:dyDescent="0.3">
      <c r="A4025" t="s">
        <v>8285</v>
      </c>
      <c r="B4025" t="s">
        <v>8286</v>
      </c>
      <c r="C4025" t="str">
        <f>IFERROR(VLOOKUP(Table1[[#This Row],[Ticker]],[1]!Table2[[Symbol]:[Industry]],2,FALSE),"-")</f>
        <v>-</v>
      </c>
      <c r="D4025" t="s">
        <v>535</v>
      </c>
      <c r="E4025">
        <v>21.407923199999999</v>
      </c>
      <c r="F4025">
        <v>77.52</v>
      </c>
      <c r="G4025">
        <v>46.1159071848178</v>
      </c>
      <c r="H4025">
        <v>101.78138410650899</v>
      </c>
      <c r="I4025">
        <v>55.122995802326898</v>
      </c>
      <c r="J4025">
        <v>-6.5399714450637401</v>
      </c>
      <c r="K4025">
        <v>58.034465701875597</v>
      </c>
      <c r="L4025">
        <v>47.409311997126501</v>
      </c>
      <c r="M4025">
        <v>50.399367817226398</v>
      </c>
      <c r="N4025">
        <v>2.0603060306030598</v>
      </c>
      <c r="O4025">
        <v>25.3353973168214</v>
      </c>
      <c r="P4025">
        <v>112.38356164383499</v>
      </c>
    </row>
    <row r="4026" spans="1:17" hidden="1" x14ac:dyDescent="0.3">
      <c r="A4026" t="s">
        <v>8287</v>
      </c>
      <c r="B4026" t="s">
        <v>8288</v>
      </c>
      <c r="C4026" t="str">
        <f>IFERROR(VLOOKUP(Table1[[#This Row],[Ticker]],[1]!Table2[[Symbol]:[Industry]],2,FALSE),"-")</f>
        <v>-</v>
      </c>
      <c r="D4026" t="s">
        <v>51</v>
      </c>
      <c r="E4026">
        <v>21.3591357</v>
      </c>
      <c r="F4026">
        <v>71.19</v>
      </c>
      <c r="G4026">
        <v>153.108313346675</v>
      </c>
      <c r="H4026">
        <v>41.304839438428097</v>
      </c>
      <c r="I4026">
        <v>52.597874279101298</v>
      </c>
      <c r="J4026">
        <v>63.473287374921597</v>
      </c>
      <c r="K4026">
        <v>44.202617783283401</v>
      </c>
      <c r="L4026">
        <v>38.789948382157299</v>
      </c>
      <c r="M4026">
        <v>94.118008569144905</v>
      </c>
      <c r="N4026">
        <v>3.3443055515881301</v>
      </c>
      <c r="O4026">
        <v>3.7364798426745298</v>
      </c>
      <c r="P4026">
        <v>199.74736842105199</v>
      </c>
      <c r="Q4026">
        <v>8.7024889217376999E-2</v>
      </c>
    </row>
    <row r="4027" spans="1:17" hidden="1" x14ac:dyDescent="0.3">
      <c r="A4027" t="s">
        <v>8289</v>
      </c>
      <c r="B4027" t="s">
        <v>8290</v>
      </c>
      <c r="C4027" t="str">
        <f>IFERROR(VLOOKUP(Table1[[#This Row],[Ticker]],[1]!Table2[[Symbol]:[Industry]],2,FALSE),"-")</f>
        <v>-</v>
      </c>
      <c r="E4027">
        <v>21.35</v>
      </c>
      <c r="F4027">
        <v>21.35</v>
      </c>
      <c r="G4027">
        <v>-46.307574394410999</v>
      </c>
      <c r="H4027">
        <v>17.2300871009055</v>
      </c>
      <c r="I4027">
        <v>-20.134178299260601</v>
      </c>
      <c r="J4027">
        <v>-4.2055860481054701</v>
      </c>
      <c r="K4027">
        <v>19.445735368937999</v>
      </c>
      <c r="L4027">
        <v>20.619804085591198</v>
      </c>
      <c r="M4027">
        <v>63.093721053528697</v>
      </c>
      <c r="N4027">
        <v>0.67235450622894499</v>
      </c>
      <c r="O4027">
        <v>31.1475409836065</v>
      </c>
      <c r="P4027">
        <v>35.4695431472081</v>
      </c>
      <c r="Q4027">
        <v>7.3415704934363002E-2</v>
      </c>
    </row>
    <row r="4028" spans="1:17" hidden="1" x14ac:dyDescent="0.3">
      <c r="A4028" t="s">
        <v>8291</v>
      </c>
      <c r="B4028" t="s">
        <v>8292</v>
      </c>
      <c r="C4028" t="str">
        <f>IFERROR(VLOOKUP(Table1[[#This Row],[Ticker]],[1]!Table2[[Symbol]:[Industry]],2,FALSE),"-")</f>
        <v>-</v>
      </c>
      <c r="D4028" t="s">
        <v>1665</v>
      </c>
      <c r="E4028">
        <v>21.29665</v>
      </c>
      <c r="F4028">
        <v>32.64</v>
      </c>
      <c r="G4028">
        <v>0.494089002999686</v>
      </c>
      <c r="H4028">
        <v>-2.26962864667829</v>
      </c>
      <c r="I4028">
        <v>-7.9747393632123904</v>
      </c>
      <c r="J4028">
        <v>-1.07194549511008</v>
      </c>
      <c r="K4028">
        <v>32.570796888885297</v>
      </c>
      <c r="L4028">
        <v>30.422767567365401</v>
      </c>
      <c r="M4028">
        <v>1.5738798927461899</v>
      </c>
      <c r="O4028">
        <v>0.24509803921568499</v>
      </c>
      <c r="P4028">
        <v>94.285714285714207</v>
      </c>
    </row>
    <row r="4029" spans="1:17" hidden="1" x14ac:dyDescent="0.3">
      <c r="A4029" t="s">
        <v>8293</v>
      </c>
      <c r="B4029" t="s">
        <v>8294</v>
      </c>
      <c r="C4029" t="str">
        <f>IFERROR(VLOOKUP(Table1[[#This Row],[Ticker]],[1]!Table2[[Symbol]:[Industry]],2,FALSE),"-")</f>
        <v>-</v>
      </c>
      <c r="D4029" t="s">
        <v>750</v>
      </c>
      <c r="E4029">
        <v>21.172762351999999</v>
      </c>
      <c r="F4029">
        <v>9.11</v>
      </c>
      <c r="G4029">
        <v>-87.772503383258396</v>
      </c>
      <c r="H4029">
        <v>1.1945745865780599</v>
      </c>
      <c r="I4029">
        <v>-59.685411454612698</v>
      </c>
      <c r="J4029">
        <v>6.2334437264468097</v>
      </c>
      <c r="K4029">
        <v>8.8658434293267092</v>
      </c>
      <c r="L4029">
        <v>15.044895826562399</v>
      </c>
      <c r="M4029">
        <v>64.249965616762793</v>
      </c>
      <c r="N4029">
        <v>0.53889460028393699</v>
      </c>
      <c r="O4029">
        <v>398.35345773874798</v>
      </c>
      <c r="P4029">
        <v>21.954484605087</v>
      </c>
      <c r="Q4029">
        <v>-6.3652617513130005E-2</v>
      </c>
    </row>
    <row r="4030" spans="1:17" hidden="1" x14ac:dyDescent="0.3">
      <c r="A4030" t="s">
        <v>8295</v>
      </c>
      <c r="B4030" t="s">
        <v>8296</v>
      </c>
      <c r="C4030" t="str">
        <f>IFERROR(VLOOKUP(Table1[[#This Row],[Ticker]],[1]!Table2[[Symbol]:[Industry]],2,FALSE),"-")</f>
        <v>-</v>
      </c>
      <c r="D4030" t="s">
        <v>1852</v>
      </c>
      <c r="E4030">
        <v>21.153551199999999</v>
      </c>
      <c r="F4030">
        <v>21.46</v>
      </c>
      <c r="G4030">
        <v>138.184089002999</v>
      </c>
      <c r="H4030">
        <v>-9.4870594228925391</v>
      </c>
      <c r="I4030">
        <v>15.0063417805921</v>
      </c>
      <c r="J4030">
        <v>9.2952251312398193</v>
      </c>
      <c r="K4030">
        <v>20.4007291759917</v>
      </c>
      <c r="L4030">
        <v>15.937841306289799</v>
      </c>
      <c r="M4030">
        <v>56.264584467661798</v>
      </c>
      <c r="N4030">
        <v>1.41034614686473</v>
      </c>
      <c r="O4030">
        <v>18.639328984156499</v>
      </c>
      <c r="P4030">
        <v>182.36842105263099</v>
      </c>
      <c r="Q4030">
        <v>6.0583421361181E-2</v>
      </c>
    </row>
    <row r="4031" spans="1:17" hidden="1" x14ac:dyDescent="0.3">
      <c r="A4031" t="s">
        <v>8297</v>
      </c>
      <c r="B4031" t="s">
        <v>8298</v>
      </c>
      <c r="C4031" t="str">
        <f>IFERROR(VLOOKUP(Table1[[#This Row],[Ticker]],[1]!Table2[[Symbol]:[Industry]],2,FALSE),"-")</f>
        <v>-</v>
      </c>
      <c r="D4031" t="s">
        <v>405</v>
      </c>
      <c r="E4031">
        <v>21.014026999999999</v>
      </c>
      <c r="F4031">
        <v>67.819999999999993</v>
      </c>
      <c r="G4031">
        <v>-0.88495861604794201</v>
      </c>
      <c r="H4031">
        <v>19.147610909112199</v>
      </c>
      <c r="I4031">
        <v>17.563214343909699</v>
      </c>
      <c r="J4031">
        <v>-23.434434223694399</v>
      </c>
      <c r="K4031">
        <v>60.103666086192902</v>
      </c>
      <c r="L4031">
        <v>53.843326363924</v>
      </c>
      <c r="M4031">
        <v>39.107367350679503</v>
      </c>
      <c r="N4031">
        <v>2.8948126180350999</v>
      </c>
      <c r="O4031">
        <v>30.816868180477702</v>
      </c>
      <c r="P4031">
        <v>67.456790123456699</v>
      </c>
      <c r="Q4031">
        <v>0.124723414517679</v>
      </c>
    </row>
    <row r="4032" spans="1:17" hidden="1" x14ac:dyDescent="0.3">
      <c r="A4032" t="s">
        <v>8299</v>
      </c>
      <c r="B4032" t="s">
        <v>8300</v>
      </c>
      <c r="C4032" t="str">
        <f>IFERROR(VLOOKUP(Table1[[#This Row],[Ticker]],[1]!Table2[[Symbol]:[Industry]],2,FALSE),"-")</f>
        <v>-</v>
      </c>
      <c r="D4032" t="s">
        <v>741</v>
      </c>
      <c r="E4032">
        <v>20.996392725</v>
      </c>
      <c r="F4032">
        <v>133.75</v>
      </c>
      <c r="G4032">
        <v>16.013162834367002</v>
      </c>
      <c r="H4032">
        <v>1.1355138133634</v>
      </c>
      <c r="I4032">
        <v>9.6898952210631304</v>
      </c>
      <c r="J4032">
        <v>-0.37264479580939902</v>
      </c>
      <c r="K4032">
        <v>127.682144982043</v>
      </c>
      <c r="L4032">
        <v>114.866850436322</v>
      </c>
      <c r="M4032">
        <v>31.0272649847048</v>
      </c>
      <c r="N4032">
        <v>0.90016164581768798</v>
      </c>
      <c r="O4032">
        <v>1.62242990654204</v>
      </c>
      <c r="P4032">
        <v>48.068194398317203</v>
      </c>
      <c r="Q4032">
        <v>7.1200898966220002E-3</v>
      </c>
    </row>
    <row r="4033" spans="1:17" hidden="1" x14ac:dyDescent="0.3">
      <c r="A4033" t="s">
        <v>8301</v>
      </c>
      <c r="B4033" t="s">
        <v>8302</v>
      </c>
      <c r="C4033" t="str">
        <f>IFERROR(VLOOKUP(Table1[[#This Row],[Ticker]],[1]!Table2[[Symbol]:[Industry]],2,FALSE),"-")</f>
        <v>-</v>
      </c>
      <c r="D4033" t="s">
        <v>138</v>
      </c>
      <c r="E4033">
        <v>20.8070621</v>
      </c>
      <c r="F4033">
        <v>41.69</v>
      </c>
      <c r="G4033">
        <v>118.829611391059</v>
      </c>
      <c r="H4033">
        <v>-13.8321286466782</v>
      </c>
      <c r="I4033">
        <v>0.79144006481791196</v>
      </c>
      <c r="J4033">
        <v>-5.16923681503911E-4</v>
      </c>
      <c r="K4033">
        <v>44.506482188716397</v>
      </c>
      <c r="L4033">
        <v>38.321933294025001</v>
      </c>
      <c r="M4033">
        <v>41.675814960442402</v>
      </c>
      <c r="N4033">
        <v>1.8613556429626801</v>
      </c>
      <c r="O4033">
        <v>61.237706884144799</v>
      </c>
      <c r="P4033">
        <v>177.933333333333</v>
      </c>
      <c r="Q4033">
        <v>6.6361814531270005E-2</v>
      </c>
    </row>
    <row r="4034" spans="1:17" hidden="1" x14ac:dyDescent="0.3">
      <c r="A4034" t="s">
        <v>8303</v>
      </c>
      <c r="B4034" t="s">
        <v>8304</v>
      </c>
      <c r="C4034" t="str">
        <f>IFERROR(VLOOKUP(Table1[[#This Row],[Ticker]],[1]!Table2[[Symbol]:[Industry]],2,FALSE),"-")</f>
        <v>-</v>
      </c>
      <c r="D4034" t="s">
        <v>627</v>
      </c>
      <c r="E4034">
        <v>20.804210550000001</v>
      </c>
      <c r="F4034">
        <v>30.53</v>
      </c>
      <c r="G4034">
        <v>-10.4580678597454</v>
      </c>
      <c r="H4034">
        <v>-5.7616921387417799</v>
      </c>
      <c r="I4034">
        <v>-3.33728500443585</v>
      </c>
      <c r="J4034">
        <v>-7.8204117527788002</v>
      </c>
      <c r="K4034">
        <v>30.099255549349198</v>
      </c>
      <c r="L4034">
        <v>28.6839273123975</v>
      </c>
      <c r="M4034">
        <v>43.0504825362557</v>
      </c>
      <c r="N4034">
        <v>0.44241340502980198</v>
      </c>
      <c r="O4034">
        <v>16.410088437602301</v>
      </c>
      <c r="P4034">
        <v>27.2083333333333</v>
      </c>
      <c r="Q4034">
        <v>-1.9019946090873999E-2</v>
      </c>
    </row>
    <row r="4035" spans="1:17" hidden="1" x14ac:dyDescent="0.3">
      <c r="A4035" t="s">
        <v>8305</v>
      </c>
      <c r="B4035" t="s">
        <v>8306</v>
      </c>
      <c r="C4035" t="str">
        <f>IFERROR(VLOOKUP(Table1[[#This Row],[Ticker]],[1]!Table2[[Symbol]:[Industry]],2,FALSE),"-")</f>
        <v>-</v>
      </c>
      <c r="D4035" t="s">
        <v>741</v>
      </c>
      <c r="E4035">
        <v>20.802747875000001</v>
      </c>
      <c r="F4035">
        <v>81.44</v>
      </c>
      <c r="G4035">
        <v>-18.151660619097299</v>
      </c>
      <c r="H4035">
        <v>-2.1724469168434801</v>
      </c>
      <c r="I4035">
        <v>4.10168673501828</v>
      </c>
      <c r="J4035">
        <v>-2.16425134074685</v>
      </c>
      <c r="K4035">
        <v>83.307596036522398</v>
      </c>
      <c r="L4035">
        <v>79.336785984046898</v>
      </c>
      <c r="M4035">
        <v>59.256974662123497</v>
      </c>
      <c r="N4035">
        <v>1.9387033938924101</v>
      </c>
      <c r="O4035">
        <v>15.913555992141401</v>
      </c>
      <c r="P4035">
        <v>23.021148036253699</v>
      </c>
    </row>
    <row r="4036" spans="1:17" hidden="1" x14ac:dyDescent="0.3">
      <c r="A4036" t="s">
        <v>8307</v>
      </c>
      <c r="B4036" t="s">
        <v>8308</v>
      </c>
      <c r="C4036" t="str">
        <f>IFERROR(VLOOKUP(Table1[[#This Row],[Ticker]],[1]!Table2[[Symbol]:[Industry]],2,FALSE),"-")</f>
        <v>-</v>
      </c>
      <c r="D4036" t="s">
        <v>276</v>
      </c>
      <c r="E4036">
        <v>20.760558</v>
      </c>
      <c r="F4036">
        <v>49.35</v>
      </c>
      <c r="G4036">
        <v>77.636109205019807</v>
      </c>
      <c r="H4036">
        <v>-5.6441626863094401</v>
      </c>
      <c r="I4036">
        <v>11.566608324838301</v>
      </c>
      <c r="J4036">
        <v>-6.8135722893684498</v>
      </c>
      <c r="K4036">
        <v>48.293295664153298</v>
      </c>
      <c r="L4036">
        <v>38.260571587335299</v>
      </c>
      <c r="M4036">
        <v>39.662731542869899</v>
      </c>
      <c r="N4036">
        <v>0.33990509362070098</v>
      </c>
      <c r="O4036">
        <v>13.860182370820599</v>
      </c>
      <c r="P4036">
        <v>107.78947368420999</v>
      </c>
      <c r="Q4036">
        <v>0.10373877944108501</v>
      </c>
    </row>
    <row r="4037" spans="1:17" hidden="1" x14ac:dyDescent="0.3">
      <c r="A4037" t="s">
        <v>8309</v>
      </c>
      <c r="B4037" t="s">
        <v>8310</v>
      </c>
      <c r="C4037" t="str">
        <f>IFERROR(VLOOKUP(Table1[[#This Row],[Ticker]],[1]!Table2[[Symbol]:[Industry]],2,FALSE),"-")</f>
        <v>-</v>
      </c>
      <c r="D4037" t="s">
        <v>2943</v>
      </c>
      <c r="E4037">
        <v>20.725999999999999</v>
      </c>
      <c r="F4037">
        <v>48.2</v>
      </c>
      <c r="G4037">
        <v>165.82113627126199</v>
      </c>
      <c r="H4037">
        <v>5.0556968170899698E-2</v>
      </c>
      <c r="I4037">
        <v>6.0520804232299898</v>
      </c>
      <c r="J4037">
        <v>14.4280545048899</v>
      </c>
      <c r="K4037">
        <v>44.031050461082998</v>
      </c>
      <c r="L4037">
        <v>35.482829911555498</v>
      </c>
      <c r="M4037">
        <v>71.671512809102495</v>
      </c>
      <c r="N4037">
        <v>0.68947423587844703</v>
      </c>
      <c r="O4037">
        <v>14.1078838174273</v>
      </c>
      <c r="P4037">
        <v>210.567010309278</v>
      </c>
      <c r="Q4037">
        <v>0.17547477688280499</v>
      </c>
    </row>
    <row r="4038" spans="1:17" hidden="1" x14ac:dyDescent="0.3">
      <c r="A4038" t="s">
        <v>8311</v>
      </c>
      <c r="B4038" t="s">
        <v>8312</v>
      </c>
      <c r="C4038" t="str">
        <f>IFERROR(VLOOKUP(Table1[[#This Row],[Ticker]],[1]!Table2[[Symbol]:[Industry]],2,FALSE),"-")</f>
        <v>-</v>
      </c>
      <c r="D4038" t="s">
        <v>180</v>
      </c>
      <c r="E4038">
        <v>20.706</v>
      </c>
      <c r="F4038">
        <v>119</v>
      </c>
      <c r="G4038">
        <v>-25.404521375188502</v>
      </c>
      <c r="H4038">
        <v>64.4535591447587</v>
      </c>
      <c r="I4038">
        <v>30.4132287201212</v>
      </c>
      <c r="J4038">
        <v>18.617646714263</v>
      </c>
      <c r="K4038">
        <v>80.351253032954901</v>
      </c>
      <c r="L4038">
        <v>85.337666654437598</v>
      </c>
      <c r="M4038">
        <v>96.276216432199504</v>
      </c>
      <c r="N4038">
        <v>4.1339182035779496</v>
      </c>
      <c r="O4038">
        <v>5.5462184873949596</v>
      </c>
      <c r="P4038">
        <v>108.005593427722</v>
      </c>
      <c r="Q4038">
        <v>0.10045112682384399</v>
      </c>
    </row>
    <row r="4039" spans="1:17" hidden="1" x14ac:dyDescent="0.3">
      <c r="A4039" t="s">
        <v>8313</v>
      </c>
      <c r="B4039" t="s">
        <v>8314</v>
      </c>
      <c r="C4039" t="str">
        <f>IFERROR(VLOOKUP(Table1[[#This Row],[Ticker]],[1]!Table2[[Symbol]:[Industry]],2,FALSE),"-")</f>
        <v>-</v>
      </c>
      <c r="D4039" t="s">
        <v>535</v>
      </c>
      <c r="E4039">
        <v>20.68264692</v>
      </c>
      <c r="F4039">
        <v>2.13</v>
      </c>
      <c r="G4039">
        <v>-98.937606677206603</v>
      </c>
      <c r="H4039">
        <v>-3.58541812036249</v>
      </c>
      <c r="I4039">
        <v>-45.1913527262315</v>
      </c>
      <c r="J4039">
        <v>6.0709116477470504</v>
      </c>
      <c r="K4039">
        <v>2.1264798944143699</v>
      </c>
      <c r="L4039">
        <v>3.3835209102662098</v>
      </c>
      <c r="M4039">
        <v>64.754587480939804</v>
      </c>
      <c r="N4039">
        <v>1.28833249082338</v>
      </c>
      <c r="O4039">
        <v>281.19740112501597</v>
      </c>
      <c r="P4039">
        <v>13.341735241060499</v>
      </c>
      <c r="Q4039">
        <v>0.20595045173530299</v>
      </c>
    </row>
    <row r="4040" spans="1:17" hidden="1" x14ac:dyDescent="0.3">
      <c r="A4040" t="s">
        <v>8315</v>
      </c>
      <c r="B4040" t="s">
        <v>8316</v>
      </c>
      <c r="C4040" t="str">
        <f>IFERROR(VLOOKUP(Table1[[#This Row],[Ticker]],[1]!Table2[[Symbol]:[Industry]],2,FALSE),"-")</f>
        <v>-</v>
      </c>
      <c r="D4040" t="s">
        <v>5327</v>
      </c>
      <c r="E4040">
        <v>20.672000000000001</v>
      </c>
      <c r="F4040">
        <v>76</v>
      </c>
      <c r="G4040">
        <v>-82.446863377952695</v>
      </c>
      <c r="H4040">
        <v>0.43307405602441101</v>
      </c>
      <c r="I4040">
        <v>-19.133104761955199</v>
      </c>
      <c r="J4040">
        <v>3.6112500971764199</v>
      </c>
      <c r="K4040">
        <v>72.849892648932894</v>
      </c>
      <c r="L4040">
        <v>84.735734988501406</v>
      </c>
      <c r="M4040">
        <v>58.972379478723298</v>
      </c>
      <c r="N4040">
        <v>0.81163636363636305</v>
      </c>
      <c r="O4040">
        <v>131.513157894736</v>
      </c>
      <c r="P4040">
        <v>19.2156862745098</v>
      </c>
    </row>
    <row r="4041" spans="1:17" hidden="1" x14ac:dyDescent="0.3">
      <c r="A4041" t="s">
        <v>8317</v>
      </c>
      <c r="B4041" t="s">
        <v>8318</v>
      </c>
      <c r="C4041" t="str">
        <f>IFERROR(VLOOKUP(Table1[[#This Row],[Ticker]],[1]!Table2[[Symbol]:[Industry]],2,FALSE),"-")</f>
        <v>-</v>
      </c>
      <c r="D4041" t="s">
        <v>535</v>
      </c>
      <c r="E4041">
        <v>20.647500000000001</v>
      </c>
      <c r="F4041">
        <v>27.53</v>
      </c>
      <c r="G4041">
        <v>-38.604116977066703</v>
      </c>
      <c r="H4041">
        <v>-3.4491347285065199</v>
      </c>
      <c r="I4041">
        <v>-43.545237520028401</v>
      </c>
      <c r="J4041">
        <v>-1.14648891665312</v>
      </c>
      <c r="K4041">
        <v>27.7485371252113</v>
      </c>
      <c r="L4041">
        <v>32.718118281758102</v>
      </c>
      <c r="M4041">
        <v>55.935759849162501</v>
      </c>
      <c r="N4041">
        <v>1.05421456751368</v>
      </c>
      <c r="O4041">
        <v>114.311660007264</v>
      </c>
      <c r="P4041">
        <v>15.2365006278777</v>
      </c>
    </row>
    <row r="4042" spans="1:17" hidden="1" x14ac:dyDescent="0.3">
      <c r="A4042" t="s">
        <v>8319</v>
      </c>
      <c r="B4042" t="s">
        <v>8320</v>
      </c>
      <c r="C4042" t="str">
        <f>IFERROR(VLOOKUP(Table1[[#This Row],[Ticker]],[1]!Table2[[Symbol]:[Industry]],2,FALSE),"-")</f>
        <v>-</v>
      </c>
      <c r="D4042" t="s">
        <v>4764</v>
      </c>
      <c r="E4042">
        <v>20.607045899999999</v>
      </c>
      <c r="F4042">
        <v>30.66</v>
      </c>
      <c r="G4042">
        <v>-52.050643821427698</v>
      </c>
      <c r="H4042">
        <v>35.230371353321601</v>
      </c>
      <c r="I4042">
        <v>-5.3057708737598803</v>
      </c>
      <c r="J4042">
        <v>16.2343275676205</v>
      </c>
      <c r="K4042">
        <v>26.0429908790844</v>
      </c>
      <c r="L4042">
        <v>28.347669607149101</v>
      </c>
      <c r="M4042">
        <v>68.7527126017482</v>
      </c>
      <c r="N4042">
        <v>0.69781460997144396</v>
      </c>
      <c r="O4042">
        <v>76.092628832354805</v>
      </c>
      <c r="P4042">
        <v>56.428571428571402</v>
      </c>
      <c r="Q4042">
        <v>0.103452895888828</v>
      </c>
    </row>
    <row r="4043" spans="1:17" hidden="1" x14ac:dyDescent="0.3">
      <c r="A4043" t="s">
        <v>8321</v>
      </c>
      <c r="B4043" t="s">
        <v>8322</v>
      </c>
      <c r="C4043" t="str">
        <f>IFERROR(VLOOKUP(Table1[[#This Row],[Ticker]],[1]!Table2[[Symbol]:[Industry]],2,FALSE),"-")</f>
        <v>-</v>
      </c>
      <c r="D4043" t="s">
        <v>489</v>
      </c>
      <c r="E4043">
        <v>20.587330000000001</v>
      </c>
      <c r="F4043">
        <v>67.400000000000006</v>
      </c>
      <c r="G4043">
        <v>162.97756726386899</v>
      </c>
      <c r="H4043">
        <v>21.700408806505202</v>
      </c>
      <c r="I4043">
        <v>64.408155796849201</v>
      </c>
      <c r="J4043">
        <v>4.8480545048899204</v>
      </c>
      <c r="K4043">
        <v>55.473581698151598</v>
      </c>
      <c r="L4043">
        <v>41.886097831123401</v>
      </c>
      <c r="M4043">
        <v>96.744460846615596</v>
      </c>
      <c r="N4043">
        <v>1.83802363750397</v>
      </c>
      <c r="O4043">
        <v>7.4183976261132906E-2</v>
      </c>
      <c r="P4043">
        <v>220.95238095238</v>
      </c>
    </row>
    <row r="4044" spans="1:17" hidden="1" x14ac:dyDescent="0.3">
      <c r="A4044" t="s">
        <v>8323</v>
      </c>
      <c r="B4044" t="s">
        <v>8324</v>
      </c>
      <c r="C4044" t="str">
        <f>IFERROR(VLOOKUP(Table1[[#This Row],[Ticker]],[1]!Table2[[Symbol]:[Industry]],2,FALSE),"-")</f>
        <v>-</v>
      </c>
      <c r="D4044" t="s">
        <v>950</v>
      </c>
      <c r="E4044">
        <v>20.5500416</v>
      </c>
      <c r="F4044">
        <v>56.32</v>
      </c>
      <c r="G4044">
        <v>-12.7814461906696</v>
      </c>
      <c r="H4044">
        <v>51.624452350206397</v>
      </c>
      <c r="I4044">
        <v>-0.32026525578235798</v>
      </c>
      <c r="J4044">
        <v>1.04691755398553</v>
      </c>
      <c r="K4044">
        <v>47.664798472839102</v>
      </c>
      <c r="L4044">
        <v>44.704499174083303</v>
      </c>
      <c r="M4044">
        <v>57.130348799498996</v>
      </c>
      <c r="N4044">
        <v>2.9953186958132898</v>
      </c>
      <c r="O4044">
        <v>19.2826704545454</v>
      </c>
      <c r="P4044">
        <v>70.511656070239098</v>
      </c>
      <c r="Q4044">
        <v>5.2246444454905998E-2</v>
      </c>
    </row>
    <row r="4045" spans="1:17" hidden="1" x14ac:dyDescent="0.3">
      <c r="A4045" t="s">
        <v>8325</v>
      </c>
      <c r="B4045" t="s">
        <v>8326</v>
      </c>
      <c r="C4045" t="str">
        <f>IFERROR(VLOOKUP(Table1[[#This Row],[Ticker]],[1]!Table2[[Symbol]:[Industry]],2,FALSE),"-")</f>
        <v>-</v>
      </c>
      <c r="D4045" t="s">
        <v>1537</v>
      </c>
      <c r="E4045">
        <v>20.5</v>
      </c>
      <c r="F4045">
        <v>2.0499999999999998</v>
      </c>
      <c r="G4045">
        <v>-6.57193509338585</v>
      </c>
      <c r="H4045">
        <v>-8.9362953133449601</v>
      </c>
      <c r="I4045">
        <v>-10.4602652557823</v>
      </c>
      <c r="J4045">
        <v>-2.0820465052110899</v>
      </c>
      <c r="K4045">
        <v>1.9427798423601701</v>
      </c>
      <c r="L4045">
        <v>1.8332244091213901</v>
      </c>
      <c r="M4045">
        <v>65.581570398678906</v>
      </c>
      <c r="N4045">
        <v>0.81012945451848595</v>
      </c>
      <c r="O4045">
        <v>27.804878048780498</v>
      </c>
      <c r="P4045">
        <v>42.361111111111001</v>
      </c>
      <c r="Q4045">
        <v>0.14930054825696201</v>
      </c>
    </row>
    <row r="4046" spans="1:17" hidden="1" x14ac:dyDescent="0.3">
      <c r="A4046" t="s">
        <v>8327</v>
      </c>
      <c r="B4046" t="s">
        <v>8328</v>
      </c>
      <c r="C4046" t="str">
        <f>IFERROR(VLOOKUP(Table1[[#This Row],[Ticker]],[1]!Table2[[Symbol]:[Industry]],2,FALSE),"-")</f>
        <v>-</v>
      </c>
      <c r="D4046" t="s">
        <v>627</v>
      </c>
      <c r="E4046">
        <v>20.453086750000001</v>
      </c>
      <c r="F4046">
        <v>61.37</v>
      </c>
      <c r="G4046">
        <v>29.006147064171198</v>
      </c>
      <c r="H4046">
        <v>45.59029353231</v>
      </c>
      <c r="I4046">
        <v>21.829982932225501</v>
      </c>
      <c r="J4046">
        <v>-19.2065291980628</v>
      </c>
      <c r="K4046">
        <v>52.765718729656498</v>
      </c>
      <c r="L4046">
        <v>45.368435778184399</v>
      </c>
      <c r="M4046">
        <v>45.988774692440401</v>
      </c>
      <c r="N4046">
        <v>3.6210338539263498</v>
      </c>
      <c r="O4046">
        <v>35.228939221117798</v>
      </c>
      <c r="P4046">
        <v>75.092724679029899</v>
      </c>
      <c r="Q4046">
        <v>8.5527566930255997E-2</v>
      </c>
    </row>
    <row r="4047" spans="1:17" hidden="1" x14ac:dyDescent="0.3">
      <c r="A4047" t="s">
        <v>8329</v>
      </c>
      <c r="B4047" t="s">
        <v>8330</v>
      </c>
      <c r="C4047" t="str">
        <f>IFERROR(VLOOKUP(Table1[[#This Row],[Ticker]],[1]!Table2[[Symbol]:[Industry]],2,FALSE),"-")</f>
        <v>-</v>
      </c>
      <c r="D4047" t="s">
        <v>535</v>
      </c>
      <c r="E4047">
        <v>20.390999999999998</v>
      </c>
      <c r="F4047">
        <v>67.97</v>
      </c>
      <c r="G4047">
        <v>58.164496092448502</v>
      </c>
      <c r="H4047">
        <v>28.147038019988301</v>
      </c>
      <c r="I4047">
        <v>-23.313733997539099</v>
      </c>
      <c r="J4047">
        <v>6.6821528655456603</v>
      </c>
      <c r="K4047">
        <v>55.577033179616201</v>
      </c>
      <c r="L4047">
        <v>54.805514182258896</v>
      </c>
      <c r="M4047">
        <v>72.153789531181005</v>
      </c>
      <c r="N4047">
        <v>3.1410188479297498</v>
      </c>
      <c r="O4047">
        <v>50.801824334265099</v>
      </c>
      <c r="P4047">
        <v>96.729377713458703</v>
      </c>
    </row>
    <row r="4048" spans="1:17" hidden="1" x14ac:dyDescent="0.3">
      <c r="A4048" t="s">
        <v>8331</v>
      </c>
      <c r="B4048" t="s">
        <v>8332</v>
      </c>
      <c r="C4048" t="str">
        <f>IFERROR(VLOOKUP(Table1[[#This Row],[Ticker]],[1]!Table2[[Symbol]:[Industry]],2,FALSE),"-")</f>
        <v>-</v>
      </c>
      <c r="D4048" t="s">
        <v>46</v>
      </c>
      <c r="E4048">
        <v>20.368005</v>
      </c>
      <c r="F4048">
        <v>30.45</v>
      </c>
      <c r="G4048">
        <v>228.16938312064599</v>
      </c>
      <c r="H4048">
        <v>68.318606647439296</v>
      </c>
      <c r="I4048">
        <v>-31.3248765158359</v>
      </c>
      <c r="J4048">
        <v>20.2427955407464</v>
      </c>
      <c r="K4048">
        <v>23.082482391444401</v>
      </c>
      <c r="L4048">
        <v>19.8214755452377</v>
      </c>
      <c r="M4048">
        <v>94.525428631146795</v>
      </c>
      <c r="N4048">
        <v>0.82268041237113398</v>
      </c>
      <c r="O4048">
        <v>31.034482758620602</v>
      </c>
      <c r="P4048">
        <v>258.23529411764702</v>
      </c>
      <c r="Q4048">
        <v>0.24222837159573801</v>
      </c>
    </row>
    <row r="4049" spans="1:17" hidden="1" x14ac:dyDescent="0.3">
      <c r="A4049" t="s">
        <v>8333</v>
      </c>
      <c r="B4049" t="s">
        <v>8334</v>
      </c>
      <c r="C4049" t="str">
        <f>IFERROR(VLOOKUP(Table1[[#This Row],[Ticker]],[1]!Table2[[Symbol]:[Industry]],2,FALSE),"-")</f>
        <v>-</v>
      </c>
      <c r="D4049" t="s">
        <v>21</v>
      </c>
      <c r="E4049">
        <v>20.310880099999999</v>
      </c>
      <c r="F4049">
        <v>6.77</v>
      </c>
      <c r="G4049">
        <v>118.831147826529</v>
      </c>
      <c r="H4049">
        <v>-19.096551723601301</v>
      </c>
      <c r="I4049">
        <v>31.697854402337299</v>
      </c>
      <c r="J4049">
        <v>-17.1931576163222</v>
      </c>
      <c r="K4049">
        <v>7.7046740104309004</v>
      </c>
      <c r="L4049">
        <v>6.0397179933631797</v>
      </c>
      <c r="M4049">
        <v>27.3979915927139</v>
      </c>
      <c r="N4049">
        <v>1.4737216118784999</v>
      </c>
      <c r="O4049">
        <v>71.787296898079703</v>
      </c>
      <c r="P4049">
        <v>160.38461538461499</v>
      </c>
      <c r="Q4049">
        <v>0.13269793519406101</v>
      </c>
    </row>
    <row r="4050" spans="1:17" hidden="1" x14ac:dyDescent="0.3">
      <c r="A4050" t="s">
        <v>8335</v>
      </c>
      <c r="B4050" t="s">
        <v>8336</v>
      </c>
      <c r="C4050" t="str">
        <f>IFERROR(VLOOKUP(Table1[[#This Row],[Ticker]],[1]!Table2[[Symbol]:[Industry]],2,FALSE),"-")</f>
        <v>-</v>
      </c>
      <c r="D4050" t="s">
        <v>405</v>
      </c>
      <c r="E4050">
        <v>20.277985922999999</v>
      </c>
      <c r="F4050">
        <v>18.329999999999998</v>
      </c>
      <c r="G4050">
        <v>107.36932216362101</v>
      </c>
      <c r="H4050">
        <v>-15.4140782518803</v>
      </c>
      <c r="I4050">
        <v>-38.7196820237046</v>
      </c>
      <c r="J4050">
        <v>-3.11489992151134</v>
      </c>
      <c r="K4050">
        <v>20.736980658928701</v>
      </c>
      <c r="L4050">
        <v>17.907243822906601</v>
      </c>
      <c r="M4050">
        <v>36.0205008002442</v>
      </c>
      <c r="N4050">
        <v>0.30193155600121502</v>
      </c>
      <c r="O4050">
        <v>63.393344244407999</v>
      </c>
      <c r="P4050">
        <v>240.706319702602</v>
      </c>
      <c r="Q4050">
        <v>0.15098970540011</v>
      </c>
    </row>
    <row r="4051" spans="1:17" hidden="1" x14ac:dyDescent="0.3">
      <c r="A4051" t="s">
        <v>8337</v>
      </c>
      <c r="B4051" t="s">
        <v>8338</v>
      </c>
      <c r="C4051" t="str">
        <f>IFERROR(VLOOKUP(Table1[[#This Row],[Ticker]],[1]!Table2[[Symbol]:[Industry]],2,FALSE),"-")</f>
        <v>-</v>
      </c>
      <c r="D4051" t="s">
        <v>5125</v>
      </c>
      <c r="E4051">
        <v>20.236754999999999</v>
      </c>
      <c r="F4051">
        <v>38.5</v>
      </c>
      <c r="G4051">
        <v>-2.4133911031010999</v>
      </c>
      <c r="H4051">
        <v>-11.043213552338599</v>
      </c>
      <c r="I4051">
        <v>1.6571804125713001</v>
      </c>
      <c r="J4051">
        <v>4.6111146141795301</v>
      </c>
      <c r="K4051">
        <v>39.055156127106201</v>
      </c>
      <c r="L4051">
        <v>36.048852134521503</v>
      </c>
      <c r="M4051">
        <v>45.622653689363297</v>
      </c>
      <c r="N4051">
        <v>1.13640185272941</v>
      </c>
      <c r="O4051">
        <v>20.1558441558441</v>
      </c>
      <c r="P4051">
        <v>45.173453996983397</v>
      </c>
      <c r="Q4051">
        <v>4.0626949459208E-2</v>
      </c>
    </row>
    <row r="4052" spans="1:17" hidden="1" x14ac:dyDescent="0.3">
      <c r="A4052" t="s">
        <v>8339</v>
      </c>
      <c r="B4052" t="s">
        <v>8340</v>
      </c>
      <c r="C4052" t="str">
        <f>IFERROR(VLOOKUP(Table1[[#This Row],[Ticker]],[1]!Table2[[Symbol]:[Industry]],2,FALSE),"-")</f>
        <v>-</v>
      </c>
      <c r="D4052" t="s">
        <v>627</v>
      </c>
      <c r="E4052">
        <v>20.212</v>
      </c>
      <c r="F4052">
        <v>12.4</v>
      </c>
      <c r="G4052">
        <v>11.6483747172854</v>
      </c>
      <c r="H4052">
        <v>14.6505234445764</v>
      </c>
      <c r="I4052">
        <v>42.623172636313001</v>
      </c>
      <c r="J4052">
        <v>6.8227913469951798</v>
      </c>
      <c r="K4052">
        <v>11.032825015915</v>
      </c>
      <c r="L4052">
        <v>10.028032749755701</v>
      </c>
      <c r="M4052">
        <v>72.034182169258798</v>
      </c>
      <c r="N4052">
        <v>1.58180514446427</v>
      </c>
      <c r="O4052">
        <v>15.8870967741935</v>
      </c>
      <c r="P4052">
        <v>100.647249190938</v>
      </c>
      <c r="Q4052">
        <v>8.3657933724053002E-2</v>
      </c>
    </row>
    <row r="4053" spans="1:17" hidden="1" x14ac:dyDescent="0.3">
      <c r="A4053" t="s">
        <v>8341</v>
      </c>
      <c r="B4053" t="s">
        <v>8342</v>
      </c>
      <c r="C4053" t="str">
        <f>IFERROR(VLOOKUP(Table1[[#This Row],[Ticker]],[1]!Table2[[Symbol]:[Industry]],2,FALSE),"-")</f>
        <v>-</v>
      </c>
      <c r="D4053" t="s">
        <v>741</v>
      </c>
      <c r="E4053">
        <v>20.204048429</v>
      </c>
      <c r="F4053">
        <v>202.26</v>
      </c>
      <c r="G4053">
        <v>-29.663826112413499</v>
      </c>
      <c r="K4053">
        <v>199.64482088527899</v>
      </c>
      <c r="L4053">
        <v>192.56798235863999</v>
      </c>
      <c r="M4053">
        <v>61.144137814655998</v>
      </c>
      <c r="N4053">
        <v>1</v>
      </c>
      <c r="O4053">
        <v>3.8267576386828899</v>
      </c>
      <c r="P4053">
        <v>3.60618789058497</v>
      </c>
      <c r="Q4053">
        <v>-1.293132028575E-3</v>
      </c>
    </row>
    <row r="4054" spans="1:17" hidden="1" x14ac:dyDescent="0.3">
      <c r="A4054" t="s">
        <v>8343</v>
      </c>
      <c r="B4054" t="s">
        <v>8344</v>
      </c>
      <c r="C4054" t="str">
        <f>IFERROR(VLOOKUP(Table1[[#This Row],[Ticker]],[1]!Table2[[Symbol]:[Industry]],2,FALSE),"-")</f>
        <v>-</v>
      </c>
      <c r="D4054" t="s">
        <v>405</v>
      </c>
      <c r="E4054">
        <v>20.193390000000001</v>
      </c>
      <c r="F4054">
        <v>39.9</v>
      </c>
      <c r="G4054">
        <v>-13.671511930489199</v>
      </c>
      <c r="H4054">
        <v>-27.5052924330097</v>
      </c>
      <c r="I4054">
        <v>-46.393698689215697</v>
      </c>
      <c r="J4054">
        <v>-23.378067944089601</v>
      </c>
      <c r="K4054">
        <v>48.443638569021203</v>
      </c>
      <c r="L4054">
        <v>50.204498147673803</v>
      </c>
      <c r="M4054">
        <v>29.255525204091398</v>
      </c>
      <c r="N4054">
        <v>1.5838345273410499</v>
      </c>
      <c r="O4054">
        <v>174.862155388471</v>
      </c>
      <c r="P4054">
        <v>16.394399066510999</v>
      </c>
    </row>
    <row r="4055" spans="1:17" hidden="1" x14ac:dyDescent="0.3">
      <c r="A4055" t="s">
        <v>8345</v>
      </c>
      <c r="B4055" t="s">
        <v>8346</v>
      </c>
      <c r="C4055" t="str">
        <f>IFERROR(VLOOKUP(Table1[[#This Row],[Ticker]],[1]!Table2[[Symbol]:[Industry]],2,FALSE),"-")</f>
        <v>-</v>
      </c>
      <c r="D4055" t="s">
        <v>305</v>
      </c>
      <c r="E4055">
        <v>20.181576205999999</v>
      </c>
      <c r="F4055">
        <v>9.02</v>
      </c>
      <c r="G4055">
        <v>-29.171056410870499</v>
      </c>
      <c r="H4055">
        <v>5.9642615681188298</v>
      </c>
      <c r="I4055">
        <v>-42.874795170312197</v>
      </c>
      <c r="J4055">
        <v>10.490170126046101</v>
      </c>
      <c r="K4055">
        <v>8.4703178592707999</v>
      </c>
      <c r="L4055">
        <v>9.4504248557998807</v>
      </c>
      <c r="M4055">
        <v>69.111828696573696</v>
      </c>
      <c r="N4055">
        <v>1.01291626516102</v>
      </c>
      <c r="O4055">
        <v>57.427937915742703</v>
      </c>
      <c r="P4055">
        <v>23.901098901098798</v>
      </c>
      <c r="Q4055">
        <v>6.7750501646525005E-2</v>
      </c>
    </row>
    <row r="4056" spans="1:17" hidden="1" x14ac:dyDescent="0.3">
      <c r="A4056" t="s">
        <v>8347</v>
      </c>
      <c r="B4056" t="s">
        <v>8348</v>
      </c>
      <c r="C4056" t="str">
        <f>IFERROR(VLOOKUP(Table1[[#This Row],[Ticker]],[1]!Table2[[Symbol]:[Industry]],2,FALSE),"-")</f>
        <v>-</v>
      </c>
      <c r="D4056" t="s">
        <v>405</v>
      </c>
      <c r="E4056">
        <v>20.17353</v>
      </c>
      <c r="F4056">
        <v>20.28</v>
      </c>
      <c r="G4056">
        <v>41.798495782660602</v>
      </c>
      <c r="H4056">
        <v>-3.5470941551095598</v>
      </c>
      <c r="I4056">
        <v>3.39085350497496</v>
      </c>
      <c r="J4056">
        <v>-6.7360079951100804</v>
      </c>
      <c r="K4056">
        <v>18.745820699562</v>
      </c>
      <c r="L4056">
        <v>18.0847823901716</v>
      </c>
      <c r="M4056">
        <v>67.354586380002303</v>
      </c>
      <c r="N4056">
        <v>2.1659201485145401</v>
      </c>
      <c r="O4056">
        <v>11.341222879684301</v>
      </c>
      <c r="P4056">
        <v>71.864406779660996</v>
      </c>
      <c r="Q4056">
        <v>5.1621757246764002E-2</v>
      </c>
    </row>
    <row r="4057" spans="1:17" hidden="1" x14ac:dyDescent="0.3">
      <c r="A4057" t="s">
        <v>8349</v>
      </c>
      <c r="B4057" t="s">
        <v>8350</v>
      </c>
      <c r="C4057" t="str">
        <f>IFERROR(VLOOKUP(Table1[[#This Row],[Ticker]],[1]!Table2[[Symbol]:[Industry]],2,FALSE),"-")</f>
        <v>-</v>
      </c>
      <c r="D4057" t="s">
        <v>72</v>
      </c>
      <c r="E4057">
        <v>20.12592699</v>
      </c>
      <c r="F4057">
        <v>6.03</v>
      </c>
      <c r="G4057">
        <v>-92.401950972015896</v>
      </c>
      <c r="H4057">
        <v>-8.6163778726844793</v>
      </c>
      <c r="I4057">
        <v>-44.592918317006799</v>
      </c>
      <c r="J4057">
        <v>-2.3770025913580399</v>
      </c>
      <c r="K4057">
        <v>6.2996892264591002</v>
      </c>
      <c r="L4057">
        <v>8.0616273509834695</v>
      </c>
      <c r="M4057">
        <v>44.058854444977598</v>
      </c>
      <c r="N4057">
        <v>0.42733454822919398</v>
      </c>
      <c r="O4057">
        <v>208.291873963515</v>
      </c>
      <c r="P4057">
        <v>304.96977837474799</v>
      </c>
      <c r="Q4057">
        <v>8.3442326086027002E-2</v>
      </c>
    </row>
    <row r="4058" spans="1:17" hidden="1" x14ac:dyDescent="0.3">
      <c r="A4058" t="s">
        <v>8351</v>
      </c>
      <c r="B4058" t="s">
        <v>8352</v>
      </c>
      <c r="C4058" t="str">
        <f>IFERROR(VLOOKUP(Table1[[#This Row],[Ticker]],[1]!Table2[[Symbol]:[Industry]],2,FALSE),"-")</f>
        <v>-</v>
      </c>
      <c r="D4058" t="s">
        <v>573</v>
      </c>
      <c r="E4058">
        <v>20.125284000000001</v>
      </c>
      <c r="F4058">
        <v>9.7799999999999994</v>
      </c>
      <c r="G4058">
        <v>-9.32517025625957</v>
      </c>
      <c r="H4058">
        <v>2.2988992721034398</v>
      </c>
      <c r="I4058">
        <v>10.0586026687459</v>
      </c>
      <c r="J4058">
        <v>-7.4355818587464304</v>
      </c>
      <c r="K4058">
        <v>7.7916667626205998</v>
      </c>
      <c r="L4058">
        <v>8.3201273916845206</v>
      </c>
      <c r="M4058">
        <v>24.755933698880799</v>
      </c>
      <c r="N4058">
        <v>2.9648059134492999</v>
      </c>
      <c r="O4058">
        <v>21.676891615541901</v>
      </c>
      <c r="P4058">
        <v>73.0973451327433</v>
      </c>
      <c r="Q4058">
        <v>-8.8135987370399995E-4</v>
      </c>
    </row>
    <row r="4059" spans="1:17" hidden="1" x14ac:dyDescent="0.3">
      <c r="A4059" t="s">
        <v>8353</v>
      </c>
      <c r="B4059" t="s">
        <v>8354</v>
      </c>
      <c r="C4059" t="str">
        <f>IFERROR(VLOOKUP(Table1[[#This Row],[Ticker]],[1]!Table2[[Symbol]:[Industry]],2,FALSE),"-")</f>
        <v>-</v>
      </c>
      <c r="D4059" t="s">
        <v>204</v>
      </c>
      <c r="E4059">
        <v>20.077996500000001</v>
      </c>
      <c r="F4059">
        <v>12.15</v>
      </c>
      <c r="G4059">
        <v>19.934089002999599</v>
      </c>
      <c r="H4059">
        <v>-10.760194684414101</v>
      </c>
      <c r="I4059">
        <v>10.015443246241899</v>
      </c>
      <c r="J4059">
        <v>-5.3966799412405804</v>
      </c>
      <c r="K4059">
        <v>13.1102333436483</v>
      </c>
      <c r="L4059">
        <v>11.497136405676001</v>
      </c>
      <c r="M4059">
        <v>29.9275180291928</v>
      </c>
      <c r="N4059">
        <v>0.46231395775984802</v>
      </c>
      <c r="O4059">
        <v>48.148148148148103</v>
      </c>
      <c r="P4059">
        <v>67.586206896551701</v>
      </c>
      <c r="Q4059">
        <v>6.0222800964960001E-2</v>
      </c>
    </row>
    <row r="4060" spans="1:17" hidden="1" x14ac:dyDescent="0.3">
      <c r="A4060" t="s">
        <v>8355</v>
      </c>
      <c r="B4060" t="s">
        <v>8356</v>
      </c>
      <c r="C4060" t="str">
        <f>IFERROR(VLOOKUP(Table1[[#This Row],[Ticker]],[1]!Table2[[Symbol]:[Industry]],2,FALSE),"-")</f>
        <v>-</v>
      </c>
      <c r="D4060" t="s">
        <v>706</v>
      </c>
      <c r="E4060">
        <v>20.0655</v>
      </c>
      <c r="F4060">
        <v>10.5</v>
      </c>
      <c r="G4060">
        <v>12.985860120165899</v>
      </c>
      <c r="H4060">
        <v>1.9178090402608901</v>
      </c>
      <c r="I4060">
        <v>-25.678469744560399</v>
      </c>
      <c r="J4060">
        <v>5.3435331199611902</v>
      </c>
      <c r="K4060">
        <v>10.3689873310077</v>
      </c>
      <c r="L4060">
        <v>10.461644754304899</v>
      </c>
      <c r="M4060">
        <v>58.104052298730302</v>
      </c>
      <c r="N4060">
        <v>0.73963422754341901</v>
      </c>
      <c r="O4060">
        <v>52.190476190476097</v>
      </c>
      <c r="P4060">
        <v>65.094339622641499</v>
      </c>
      <c r="Q4060">
        <v>8.5369222168192996E-2</v>
      </c>
    </row>
    <row r="4061" spans="1:17" hidden="1" x14ac:dyDescent="0.3">
      <c r="A4061" t="s">
        <v>8357</v>
      </c>
      <c r="B4061" t="s">
        <v>8358</v>
      </c>
      <c r="C4061" t="str">
        <f>IFERROR(VLOOKUP(Table1[[#This Row],[Ticker]],[1]!Table2[[Symbol]:[Industry]],2,FALSE),"-")</f>
        <v>-</v>
      </c>
      <c r="D4061" t="s">
        <v>1484</v>
      </c>
      <c r="E4061">
        <v>20.064599999999999</v>
      </c>
      <c r="F4061">
        <v>31.4</v>
      </c>
      <c r="G4061">
        <v>54.531384711406403</v>
      </c>
      <c r="H4061">
        <v>-14.018627311564799</v>
      </c>
      <c r="I4061">
        <v>13.144152414900301</v>
      </c>
      <c r="J4061">
        <v>-5.7720608353638303</v>
      </c>
      <c r="K4061">
        <v>29.9773848528889</v>
      </c>
      <c r="L4061">
        <v>25.146115433181301</v>
      </c>
      <c r="M4061">
        <v>0.37564970004578402</v>
      </c>
      <c r="N4061">
        <v>0.204026845637583</v>
      </c>
      <c r="O4061">
        <v>28.343949044585901</v>
      </c>
      <c r="P4061">
        <v>84.597295708406705</v>
      </c>
    </row>
    <row r="4062" spans="1:17" hidden="1" x14ac:dyDescent="0.3">
      <c r="A4062" t="s">
        <v>8359</v>
      </c>
      <c r="B4062" t="s">
        <v>8360</v>
      </c>
      <c r="C4062" t="str">
        <f>IFERROR(VLOOKUP(Table1[[#This Row],[Ticker]],[1]!Table2[[Symbol]:[Industry]],2,FALSE),"-")</f>
        <v>-</v>
      </c>
      <c r="D4062" t="s">
        <v>405</v>
      </c>
      <c r="E4062">
        <v>20.058599999999998</v>
      </c>
      <c r="F4062">
        <v>19.86</v>
      </c>
      <c r="G4062">
        <v>-25.2638001790583</v>
      </c>
      <c r="H4062">
        <v>-8.4576305361445208</v>
      </c>
      <c r="I4062">
        <v>-14.1542951065286</v>
      </c>
      <c r="J4062">
        <v>-0.718231498141915</v>
      </c>
      <c r="K4062">
        <v>20.7051809627241</v>
      </c>
      <c r="L4062">
        <v>18.632083084197699</v>
      </c>
      <c r="M4062">
        <v>49.177432431007503</v>
      </c>
      <c r="N4062">
        <v>4.19002414174066E-2</v>
      </c>
      <c r="O4062">
        <v>39.879154078549803</v>
      </c>
      <c r="P4062">
        <v>53.1225905936777</v>
      </c>
      <c r="Q4062">
        <v>9.4312125332825E-2</v>
      </c>
    </row>
    <row r="4063" spans="1:17" hidden="1" x14ac:dyDescent="0.3">
      <c r="A4063" t="s">
        <v>8361</v>
      </c>
      <c r="B4063" t="s">
        <v>8362</v>
      </c>
      <c r="C4063" t="str">
        <f>IFERROR(VLOOKUP(Table1[[#This Row],[Ticker]],[1]!Table2[[Symbol]:[Industry]],2,FALSE),"-")</f>
        <v>-</v>
      </c>
      <c r="D4063" t="s">
        <v>535</v>
      </c>
      <c r="E4063">
        <v>20.04</v>
      </c>
      <c r="F4063">
        <v>8.35</v>
      </c>
      <c r="G4063">
        <v>-68.442294760837896</v>
      </c>
      <c r="H4063">
        <v>14.282095491252701</v>
      </c>
      <c r="I4063">
        <v>-49.413842120318101</v>
      </c>
      <c r="J4063">
        <v>-2.8161315416217101</v>
      </c>
      <c r="K4063">
        <v>9.6647436221057692</v>
      </c>
      <c r="L4063">
        <v>11.768389823703499</v>
      </c>
      <c r="M4063">
        <v>57.957169855791101</v>
      </c>
      <c r="N4063">
        <v>0.76729936987191905</v>
      </c>
      <c r="O4063">
        <v>125.86826347305301</v>
      </c>
      <c r="P4063">
        <v>39.865996649916198</v>
      </c>
      <c r="Q4063">
        <v>-9.0703758556331004E-2</v>
      </c>
    </row>
    <row r="4064" spans="1:17" hidden="1" x14ac:dyDescent="0.3">
      <c r="A4064" t="s">
        <v>8363</v>
      </c>
      <c r="B4064" t="s">
        <v>8364</v>
      </c>
      <c r="C4064" t="str">
        <f>IFERROR(VLOOKUP(Table1[[#This Row],[Ticker]],[1]!Table2[[Symbol]:[Industry]],2,FALSE),"-")</f>
        <v>-</v>
      </c>
      <c r="D4064" t="s">
        <v>138</v>
      </c>
      <c r="E4064">
        <v>20.04</v>
      </c>
      <c r="F4064">
        <v>6.68</v>
      </c>
      <c r="G4064">
        <v>-6.5908647862794298</v>
      </c>
      <c r="H4064">
        <v>0.48687977598632898</v>
      </c>
      <c r="I4064">
        <v>-29.978898796155001</v>
      </c>
      <c r="J4064">
        <v>-8.9016158247804107</v>
      </c>
      <c r="K4064">
        <v>6.6942888211858804</v>
      </c>
      <c r="L4064">
        <v>6.4615600461718499</v>
      </c>
      <c r="M4064">
        <v>41.927307487028799</v>
      </c>
      <c r="N4064">
        <v>0.65121594880126998</v>
      </c>
      <c r="O4064">
        <v>70.059880239520893</v>
      </c>
      <c r="P4064">
        <v>43.347639484978501</v>
      </c>
      <c r="Q4064">
        <v>2.7865587273926001E-2</v>
      </c>
    </row>
    <row r="4065" spans="1:17" hidden="1" x14ac:dyDescent="0.3">
      <c r="A4065" t="s">
        <v>8365</v>
      </c>
      <c r="B4065" t="s">
        <v>8366</v>
      </c>
      <c r="C4065" t="str">
        <f>IFERROR(VLOOKUP(Table1[[#This Row],[Ticker]],[1]!Table2[[Symbol]:[Industry]],2,FALSE),"-")</f>
        <v>-</v>
      </c>
      <c r="D4065" t="s">
        <v>538</v>
      </c>
      <c r="E4065">
        <v>20.0309393</v>
      </c>
      <c r="F4065">
        <v>30.35</v>
      </c>
      <c r="G4065">
        <v>-17.6585035895929</v>
      </c>
      <c r="H4065">
        <v>-4.2383786466782798</v>
      </c>
      <c r="I4065">
        <v>-64.000755657460004</v>
      </c>
      <c r="J4065">
        <v>-4.6971375073988497</v>
      </c>
      <c r="K4065">
        <v>35.176122524374797</v>
      </c>
      <c r="L4065">
        <v>40.874048509560801</v>
      </c>
      <c r="M4065">
        <v>36.472694609398701</v>
      </c>
      <c r="N4065">
        <v>0.71005291005291005</v>
      </c>
      <c r="O4065">
        <v>144.97528830312999</v>
      </c>
      <c r="P4065">
        <v>37.330316742081401</v>
      </c>
    </row>
    <row r="4066" spans="1:17" hidden="1" x14ac:dyDescent="0.3">
      <c r="A4066" t="s">
        <v>8367</v>
      </c>
      <c r="B4066" t="s">
        <v>8368</v>
      </c>
      <c r="C4066" t="str">
        <f>IFERROR(VLOOKUP(Table1[[#This Row],[Ticker]],[1]!Table2[[Symbol]:[Industry]],2,FALSE),"-")</f>
        <v>-</v>
      </c>
      <c r="D4066" t="s">
        <v>357</v>
      </c>
      <c r="E4066">
        <v>20.021364863999999</v>
      </c>
      <c r="F4066">
        <v>12.96</v>
      </c>
      <c r="G4066">
        <v>3.7882556696663499</v>
      </c>
      <c r="H4066">
        <v>-9.5078577401428106</v>
      </c>
      <c r="I4066">
        <v>-20.388836684353699</v>
      </c>
      <c r="J4066">
        <v>-8.3101745885746006</v>
      </c>
      <c r="K4066">
        <v>13.846250708698401</v>
      </c>
      <c r="L4066">
        <v>12.877744597401801</v>
      </c>
      <c r="M4066">
        <v>24.591805902002498</v>
      </c>
      <c r="N4066">
        <v>0.840601880653986</v>
      </c>
      <c r="O4066">
        <v>29.320987654320898</v>
      </c>
      <c r="P4066">
        <v>51.578947368420998</v>
      </c>
      <c r="Q4066">
        <v>4.4564020836524998E-2</v>
      </c>
    </row>
    <row r="4067" spans="1:17" hidden="1" x14ac:dyDescent="0.3">
      <c r="A4067" t="s">
        <v>8369</v>
      </c>
      <c r="B4067" t="s">
        <v>8370</v>
      </c>
      <c r="C4067" t="str">
        <f>IFERROR(VLOOKUP(Table1[[#This Row],[Ticker]],[1]!Table2[[Symbol]:[Industry]],2,FALSE),"-")</f>
        <v>-</v>
      </c>
      <c r="D4067" t="s">
        <v>741</v>
      </c>
      <c r="E4067">
        <v>20.010432867999999</v>
      </c>
      <c r="F4067">
        <v>89.88</v>
      </c>
      <c r="G4067">
        <v>22.428150760719401</v>
      </c>
      <c r="H4067">
        <v>-1.86734906236719</v>
      </c>
      <c r="I4067">
        <v>10.348830642146</v>
      </c>
      <c r="J4067">
        <v>-1.18311836892887</v>
      </c>
      <c r="K4067">
        <v>86.685923796074505</v>
      </c>
      <c r="L4067">
        <v>76.970838050018003</v>
      </c>
      <c r="M4067">
        <v>57.664030131014698</v>
      </c>
      <c r="N4067">
        <v>0.64678028694807699</v>
      </c>
      <c r="O4067">
        <v>1.2461059190031101</v>
      </c>
      <c r="P4067">
        <v>66.4444444444444</v>
      </c>
      <c r="Q4067">
        <v>6.2739406014718002E-2</v>
      </c>
    </row>
    <row r="4068" spans="1:17" hidden="1" x14ac:dyDescent="0.3">
      <c r="A4068" t="s">
        <v>8371</v>
      </c>
      <c r="B4068" t="s">
        <v>3484</v>
      </c>
      <c r="C4068" t="str">
        <f>IFERROR(VLOOKUP(Table1[[#This Row],[Ticker]],[1]!Table2[[Symbol]:[Industry]],2,FALSE),"-")</f>
        <v>-</v>
      </c>
      <c r="D4068" t="s">
        <v>257</v>
      </c>
      <c r="E4068">
        <v>19.999199999999998</v>
      </c>
      <c r="F4068">
        <v>8</v>
      </c>
      <c r="G4068">
        <v>29.934089002999599</v>
      </c>
      <c r="H4068">
        <v>7.5342929219491497</v>
      </c>
      <c r="I4068">
        <v>-41.849154144671203</v>
      </c>
      <c r="K4068">
        <v>7.9363120491153802</v>
      </c>
      <c r="L4068">
        <v>7.8297010639722302</v>
      </c>
      <c r="M4068">
        <v>30.461194367852801</v>
      </c>
      <c r="N4068">
        <v>0.92731329262564499</v>
      </c>
      <c r="O4068">
        <v>56.25</v>
      </c>
      <c r="P4068">
        <v>68.421052631578902</v>
      </c>
      <c r="Q4068">
        <v>5.4232337877590998E-2</v>
      </c>
    </row>
    <row r="4069" spans="1:17" hidden="1" x14ac:dyDescent="0.3">
      <c r="A4069" t="s">
        <v>8372</v>
      </c>
      <c r="B4069" t="s">
        <v>8373</v>
      </c>
      <c r="C4069" t="str">
        <f>IFERROR(VLOOKUP(Table1[[#This Row],[Ticker]],[1]!Table2[[Symbol]:[Industry]],2,FALSE),"-")</f>
        <v>-</v>
      </c>
      <c r="D4069" t="s">
        <v>46</v>
      </c>
      <c r="E4069">
        <v>19.979118799999998</v>
      </c>
      <c r="F4069">
        <v>11.86</v>
      </c>
      <c r="G4069">
        <v>214.701530863464</v>
      </c>
      <c r="H4069">
        <v>-21.785298162347701</v>
      </c>
      <c r="I4069">
        <v>115.556112393543</v>
      </c>
      <c r="J4069">
        <v>-2.4681060535742998</v>
      </c>
      <c r="K4069">
        <v>11.852366120304</v>
      </c>
      <c r="L4069">
        <v>8.1480420940649303</v>
      </c>
      <c r="M4069">
        <v>46.179049901116301</v>
      </c>
      <c r="N4069">
        <v>0.956389441756195</v>
      </c>
      <c r="O4069">
        <v>31.2816188870151</v>
      </c>
      <c r="P4069">
        <v>270.625</v>
      </c>
      <c r="Q4069">
        <v>6.8247293965655001E-2</v>
      </c>
    </row>
    <row r="4070" spans="1:17" hidden="1" x14ac:dyDescent="0.3">
      <c r="A4070" t="s">
        <v>8374</v>
      </c>
      <c r="B4070" t="s">
        <v>8375</v>
      </c>
      <c r="C4070" t="str">
        <f>IFERROR(VLOOKUP(Table1[[#This Row],[Ticker]],[1]!Table2[[Symbol]:[Industry]],2,FALSE),"-")</f>
        <v>-</v>
      </c>
      <c r="E4070">
        <v>19.974989999999998</v>
      </c>
      <c r="F4070">
        <v>39.090000000000003</v>
      </c>
      <c r="G4070">
        <v>161.21575815352099</v>
      </c>
      <c r="H4070">
        <v>111.267975810146</v>
      </c>
      <c r="I4070">
        <v>178.32140389473901</v>
      </c>
      <c r="J4070">
        <v>12.4984248752602</v>
      </c>
      <c r="K4070">
        <v>23.114355187420099</v>
      </c>
      <c r="M4070">
        <v>100</v>
      </c>
      <c r="N4070">
        <v>2.9090909090908998</v>
      </c>
      <c r="O4070">
        <v>0</v>
      </c>
      <c r="P4070">
        <v>191.281669150521</v>
      </c>
    </row>
    <row r="4071" spans="1:17" hidden="1" x14ac:dyDescent="0.3">
      <c r="A4071" t="s">
        <v>8376</v>
      </c>
      <c r="B4071" t="s">
        <v>8377</v>
      </c>
      <c r="C4071" t="str">
        <f>IFERROR(VLOOKUP(Table1[[#This Row],[Ticker]],[1]!Table2[[Symbol]:[Industry]],2,FALSE),"-")</f>
        <v>-</v>
      </c>
      <c r="D4071" t="s">
        <v>5712</v>
      </c>
      <c r="E4071">
        <v>19.973439756000001</v>
      </c>
      <c r="F4071">
        <v>5.97</v>
      </c>
      <c r="G4071">
        <v>48.441551689566801</v>
      </c>
      <c r="H4071">
        <v>-4.0524487439230201</v>
      </c>
      <c r="I4071">
        <v>26.525716052628798</v>
      </c>
      <c r="J4071">
        <v>-2.5353601292564298</v>
      </c>
      <c r="K4071">
        <v>5.4987578053887098</v>
      </c>
      <c r="L4071">
        <v>4.5670104166692598</v>
      </c>
      <c r="M4071">
        <v>45.120346016255901</v>
      </c>
      <c r="N4071">
        <v>0.87136784240533505</v>
      </c>
      <c r="O4071">
        <v>17.4204355108877</v>
      </c>
      <c r="P4071">
        <v>128.735632183908</v>
      </c>
      <c r="Q4071">
        <v>9.6984158130614007E-2</v>
      </c>
    </row>
    <row r="4072" spans="1:17" hidden="1" x14ac:dyDescent="0.3">
      <c r="A4072" t="s">
        <v>8378</v>
      </c>
      <c r="B4072" t="s">
        <v>8379</v>
      </c>
      <c r="C4072" t="str">
        <f>IFERROR(VLOOKUP(Table1[[#This Row],[Ticker]],[1]!Table2[[Symbol]:[Industry]],2,FALSE),"-")</f>
        <v>-</v>
      </c>
      <c r="E4072">
        <v>19.971</v>
      </c>
      <c r="F4072">
        <v>87.5</v>
      </c>
      <c r="G4072">
        <v>-57.602142881058199</v>
      </c>
      <c r="H4072">
        <v>-23.7480107945165</v>
      </c>
      <c r="I4072">
        <v>-40.496497139840301</v>
      </c>
      <c r="J4072">
        <v>5.1544695992295404</v>
      </c>
      <c r="M4072">
        <v>35.651308528093899</v>
      </c>
      <c r="O4072">
        <v>37.999999999999901</v>
      </c>
      <c r="P4072">
        <v>4.1666666666666696</v>
      </c>
    </row>
    <row r="4073" spans="1:17" hidden="1" x14ac:dyDescent="0.3">
      <c r="A4073" t="s">
        <v>8380</v>
      </c>
      <c r="B4073" t="s">
        <v>8381</v>
      </c>
      <c r="C4073" t="str">
        <f>IFERROR(VLOOKUP(Table1[[#This Row],[Ticker]],[1]!Table2[[Symbol]:[Industry]],2,FALSE),"-")</f>
        <v>-</v>
      </c>
      <c r="D4073" t="s">
        <v>135</v>
      </c>
      <c r="E4073">
        <v>19.970009999999998</v>
      </c>
      <c r="F4073">
        <v>37</v>
      </c>
      <c r="G4073">
        <v>11.9686379473375</v>
      </c>
      <c r="H4073">
        <v>-4.9012075940467099</v>
      </c>
      <c r="I4073">
        <v>-20.9433540396669</v>
      </c>
      <c r="J4073">
        <v>-2.7200050379064602</v>
      </c>
      <c r="K4073">
        <v>37.011247910272097</v>
      </c>
      <c r="L4073">
        <v>31.031371208538999</v>
      </c>
      <c r="M4073">
        <v>40.129237328318901</v>
      </c>
      <c r="N4073">
        <v>0.20883208524704</v>
      </c>
      <c r="O4073">
        <v>24.8108108108108</v>
      </c>
      <c r="P4073">
        <v>72.816440915460007</v>
      </c>
      <c r="Q4073">
        <v>0.14452992703662801</v>
      </c>
    </row>
    <row r="4074" spans="1:17" hidden="1" x14ac:dyDescent="0.3">
      <c r="A4074" t="s">
        <v>8382</v>
      </c>
      <c r="B4074" t="s">
        <v>8383</v>
      </c>
      <c r="C4074" t="str">
        <f>IFERROR(VLOOKUP(Table1[[#This Row],[Ticker]],[1]!Table2[[Symbol]:[Industry]],2,FALSE),"-")</f>
        <v>-</v>
      </c>
      <c r="D4074" t="s">
        <v>7009</v>
      </c>
      <c r="E4074">
        <v>19.950299999999999</v>
      </c>
      <c r="F4074">
        <v>82.1</v>
      </c>
      <c r="G4074">
        <v>-5.7993340626605702E-2</v>
      </c>
      <c r="H4074">
        <v>-5.7891817193039898</v>
      </c>
      <c r="I4074">
        <v>3.6590529260358</v>
      </c>
      <c r="J4074">
        <v>-19.5712376140341</v>
      </c>
      <c r="K4074">
        <v>83.647769166926494</v>
      </c>
      <c r="L4074">
        <v>83.491511960429307</v>
      </c>
      <c r="M4074">
        <v>33.534409375257603</v>
      </c>
      <c r="N4074">
        <v>1.8278203723986799</v>
      </c>
      <c r="O4074">
        <v>40.073081607795302</v>
      </c>
      <c r="P4074">
        <v>64.199999999999903</v>
      </c>
      <c r="Q4074">
        <v>3.1080017850546E-2</v>
      </c>
    </row>
    <row r="4075" spans="1:17" hidden="1" x14ac:dyDescent="0.3">
      <c r="A4075" t="s">
        <v>8384</v>
      </c>
      <c r="B4075" t="s">
        <v>8385</v>
      </c>
      <c r="C4075" t="str">
        <f>IFERROR(VLOOKUP(Table1[[#This Row],[Ticker]],[1]!Table2[[Symbol]:[Industry]],2,FALSE),"-")</f>
        <v>-</v>
      </c>
      <c r="D4075" t="s">
        <v>2686</v>
      </c>
      <c r="E4075">
        <v>19.914999999999999</v>
      </c>
      <c r="F4075">
        <v>39.83</v>
      </c>
      <c r="G4075">
        <v>29.893928360429399</v>
      </c>
      <c r="H4075">
        <v>15.618570111085599</v>
      </c>
      <c r="I4075">
        <v>-12.1248222178076</v>
      </c>
      <c r="J4075">
        <v>20.438937987604302</v>
      </c>
      <c r="K4075">
        <v>33.691130879290498</v>
      </c>
      <c r="L4075">
        <v>34.468602988457597</v>
      </c>
      <c r="M4075">
        <v>88.663249273688805</v>
      </c>
      <c r="N4075">
        <v>3.2804924032383198</v>
      </c>
      <c r="O4075">
        <v>9.0886266633191095</v>
      </c>
      <c r="P4075">
        <v>124.394366197183</v>
      </c>
    </row>
    <row r="4076" spans="1:17" hidden="1" x14ac:dyDescent="0.3">
      <c r="A4076" t="s">
        <v>8386</v>
      </c>
      <c r="B4076" t="s">
        <v>8387</v>
      </c>
      <c r="C4076" t="str">
        <f>IFERROR(VLOOKUP(Table1[[#This Row],[Ticker]],[1]!Table2[[Symbol]:[Industry]],2,FALSE),"-")</f>
        <v>-</v>
      </c>
      <c r="D4076" t="s">
        <v>405</v>
      </c>
      <c r="E4076">
        <v>19.905968250000001</v>
      </c>
      <c r="F4076">
        <v>34.79</v>
      </c>
      <c r="G4076">
        <v>55.976869751662697</v>
      </c>
      <c r="H4076">
        <v>-6.5203098455883701</v>
      </c>
      <c r="I4076">
        <v>-8.7985886090757699</v>
      </c>
      <c r="J4076">
        <v>1.0792172955875901</v>
      </c>
      <c r="K4076">
        <v>35.347846561777502</v>
      </c>
      <c r="L4076">
        <v>32.5361303532165</v>
      </c>
      <c r="M4076">
        <v>42.124691914530104</v>
      </c>
      <c r="N4076">
        <v>0.51579086006093799</v>
      </c>
      <c r="O4076">
        <v>24.231100891060599</v>
      </c>
      <c r="P4076">
        <v>98.233618233618202</v>
      </c>
      <c r="Q4076">
        <v>5.6937546226099998E-2</v>
      </c>
    </row>
    <row r="4077" spans="1:17" hidden="1" x14ac:dyDescent="0.3">
      <c r="A4077" t="s">
        <v>8388</v>
      </c>
      <c r="B4077" t="s">
        <v>8389</v>
      </c>
      <c r="C4077" t="str">
        <f>IFERROR(VLOOKUP(Table1[[#This Row],[Ticker]],[1]!Table2[[Symbol]:[Industry]],2,FALSE),"-")</f>
        <v>-</v>
      </c>
      <c r="D4077" t="s">
        <v>257</v>
      </c>
      <c r="E4077">
        <v>19.899239999999999</v>
      </c>
      <c r="F4077">
        <v>59.65</v>
      </c>
      <c r="G4077">
        <v>-8.3312171194492901</v>
      </c>
      <c r="H4077">
        <v>2.02545332053481</v>
      </c>
      <c r="I4077">
        <v>4.0005190579431202</v>
      </c>
      <c r="J4077">
        <v>-6.1167216145130698</v>
      </c>
      <c r="K4077">
        <v>59.217661586762397</v>
      </c>
      <c r="L4077">
        <v>53.387315283285098</v>
      </c>
      <c r="M4077">
        <v>36.8401796520819</v>
      </c>
      <c r="N4077">
        <v>1.0516472962583701</v>
      </c>
      <c r="O4077">
        <v>27.393126571667999</v>
      </c>
      <c r="P4077">
        <v>39.695550351287999</v>
      </c>
      <c r="Q4077">
        <v>1.6269373376497E-2</v>
      </c>
    </row>
    <row r="4078" spans="1:17" hidden="1" x14ac:dyDescent="0.3">
      <c r="A4078" t="s">
        <v>8390</v>
      </c>
      <c r="B4078" t="s">
        <v>8391</v>
      </c>
      <c r="C4078" t="str">
        <f>IFERROR(VLOOKUP(Table1[[#This Row],[Ticker]],[1]!Table2[[Symbol]:[Industry]],2,FALSE),"-")</f>
        <v>-</v>
      </c>
      <c r="D4078" t="s">
        <v>305</v>
      </c>
      <c r="E4078">
        <v>19.839600000000001</v>
      </c>
      <c r="F4078">
        <v>55.11</v>
      </c>
      <c r="G4078">
        <v>-49.6603084291567</v>
      </c>
      <c r="H4078">
        <v>-8.3913796726700802</v>
      </c>
      <c r="I4078">
        <v>-19.3472195618805</v>
      </c>
      <c r="J4078">
        <v>-1.4349219016436601</v>
      </c>
      <c r="K4078">
        <v>55.515291710704901</v>
      </c>
      <c r="L4078">
        <v>55.410034334862303</v>
      </c>
      <c r="M4078">
        <v>41.183632789809799</v>
      </c>
      <c r="N4078">
        <v>0.30610681603324102</v>
      </c>
      <c r="O4078">
        <v>50.426419887497701</v>
      </c>
      <c r="P4078">
        <v>22.330743618202</v>
      </c>
      <c r="Q4078">
        <v>0.12757883890052901</v>
      </c>
    </row>
    <row r="4079" spans="1:17" hidden="1" x14ac:dyDescent="0.3">
      <c r="A4079" t="s">
        <v>8392</v>
      </c>
      <c r="B4079" t="s">
        <v>8393</v>
      </c>
      <c r="C4079" t="str">
        <f>IFERROR(VLOOKUP(Table1[[#This Row],[Ticker]],[1]!Table2[[Symbol]:[Industry]],2,FALSE),"-")</f>
        <v>-</v>
      </c>
      <c r="D4079" t="s">
        <v>1665</v>
      </c>
      <c r="E4079">
        <v>19.825099000000002</v>
      </c>
      <c r="F4079">
        <v>46.9</v>
      </c>
      <c r="G4079">
        <v>-54.965830932948997</v>
      </c>
      <c r="H4079">
        <v>-13.038859415909</v>
      </c>
      <c r="I4079">
        <v>-33.468739832053501</v>
      </c>
      <c r="J4079">
        <v>-0.20238027771878001</v>
      </c>
      <c r="K4079">
        <v>49.292082067018399</v>
      </c>
      <c r="L4079">
        <v>52.162360023718499</v>
      </c>
      <c r="M4079">
        <v>44.154127858149302</v>
      </c>
      <c r="N4079">
        <v>0.76664280601288404</v>
      </c>
      <c r="O4079">
        <v>42.324093816631098</v>
      </c>
      <c r="P4079">
        <v>27.100271002709999</v>
      </c>
    </row>
    <row r="4080" spans="1:17" hidden="1" x14ac:dyDescent="0.3">
      <c r="A4080" t="s">
        <v>8394</v>
      </c>
      <c r="B4080" t="s">
        <v>8395</v>
      </c>
      <c r="C4080" t="str">
        <f>IFERROR(VLOOKUP(Table1[[#This Row],[Ticker]],[1]!Table2[[Symbol]:[Industry]],2,FALSE),"-")</f>
        <v>-</v>
      </c>
      <c r="D4080" t="s">
        <v>1518</v>
      </c>
      <c r="E4080">
        <v>19.759026628000001</v>
      </c>
      <c r="F4080">
        <v>7.48</v>
      </c>
      <c r="G4080">
        <v>41.238436829086602</v>
      </c>
      <c r="H4080">
        <v>-9.6726838758204696</v>
      </c>
      <c r="I4080">
        <v>11.7064014108843</v>
      </c>
      <c r="J4080">
        <v>6.8732599843419697</v>
      </c>
      <c r="K4080">
        <v>7.4200758424784103</v>
      </c>
      <c r="L4080">
        <v>6.2739608470280297</v>
      </c>
      <c r="M4080">
        <v>48.282147128468097</v>
      </c>
      <c r="N4080">
        <v>0.50784520878847095</v>
      </c>
      <c r="O4080">
        <v>37.165775401069503</v>
      </c>
      <c r="Q4080">
        <v>7.0318119534425003E-2</v>
      </c>
    </row>
    <row r="4081" spans="1:17" hidden="1" x14ac:dyDescent="0.3">
      <c r="A4081" t="s">
        <v>8396</v>
      </c>
      <c r="B4081" t="s">
        <v>8397</v>
      </c>
      <c r="C4081" t="str">
        <f>IFERROR(VLOOKUP(Table1[[#This Row],[Ticker]],[1]!Table2[[Symbol]:[Industry]],2,FALSE),"-")</f>
        <v>-</v>
      </c>
      <c r="D4081" t="s">
        <v>1401</v>
      </c>
      <c r="E4081">
        <v>19.754951135999999</v>
      </c>
      <c r="F4081">
        <v>8.98</v>
      </c>
      <c r="G4081">
        <v>-51.978954475261098</v>
      </c>
      <c r="H4081">
        <v>-6.9504797105080698</v>
      </c>
      <c r="I4081">
        <v>-37.4980803818327</v>
      </c>
      <c r="J4081">
        <v>-3.0413109218059202</v>
      </c>
      <c r="K4081">
        <v>9.3664809010132402</v>
      </c>
      <c r="L4081">
        <v>11.359424779909601</v>
      </c>
      <c r="M4081">
        <v>44.904460435346799</v>
      </c>
      <c r="N4081">
        <v>0.83648441616486402</v>
      </c>
      <c r="O4081">
        <v>84.855233853006595</v>
      </c>
      <c r="P4081">
        <v>19.256308100929601</v>
      </c>
      <c r="Q4081">
        <v>-4.2859868417482003E-2</v>
      </c>
    </row>
    <row r="4082" spans="1:17" hidden="1" x14ac:dyDescent="0.3">
      <c r="A4082" t="s">
        <v>8398</v>
      </c>
      <c r="B4082" t="s">
        <v>8399</v>
      </c>
      <c r="C4082" t="str">
        <f>IFERROR(VLOOKUP(Table1[[#This Row],[Ticker]],[1]!Table2[[Symbol]:[Industry]],2,FALSE),"-")</f>
        <v>-</v>
      </c>
      <c r="D4082" t="s">
        <v>1665</v>
      </c>
      <c r="E4082">
        <v>19.702999999999999</v>
      </c>
      <c r="F4082">
        <v>8.5</v>
      </c>
      <c r="G4082">
        <v>-45.235571675643001</v>
      </c>
      <c r="H4082">
        <v>2.5207905149983598</v>
      </c>
      <c r="I4082">
        <v>-17.775494819052199</v>
      </c>
      <c r="J4082">
        <v>0.67224055140154904</v>
      </c>
      <c r="K4082">
        <v>8.6450252861046408</v>
      </c>
      <c r="L4082">
        <v>9.0649107737381094</v>
      </c>
      <c r="M4082">
        <v>42.525341693755401</v>
      </c>
      <c r="N4082">
        <v>1.0191176470588199</v>
      </c>
      <c r="O4082">
        <v>64.117647058823493</v>
      </c>
      <c r="P4082">
        <v>14.247311827956899</v>
      </c>
    </row>
    <row r="4083" spans="1:17" hidden="1" x14ac:dyDescent="0.3">
      <c r="A4083" t="s">
        <v>8400</v>
      </c>
      <c r="B4083" t="s">
        <v>8401</v>
      </c>
      <c r="C4083" t="str">
        <f>IFERROR(VLOOKUP(Table1[[#This Row],[Ticker]],[1]!Table2[[Symbol]:[Industry]],2,FALSE),"-")</f>
        <v>-</v>
      </c>
      <c r="D4083" t="s">
        <v>741</v>
      </c>
      <c r="E4083">
        <v>19.692535094</v>
      </c>
      <c r="F4083">
        <v>66.72</v>
      </c>
      <c r="G4083">
        <v>-3.7788122689567198</v>
      </c>
      <c r="H4083">
        <v>-0.51847657294557103</v>
      </c>
      <c r="I4083">
        <v>5.1909654862045302</v>
      </c>
      <c r="J4083">
        <v>-1.2527773215115301</v>
      </c>
      <c r="K4083">
        <v>63.8268926313714</v>
      </c>
      <c r="L4083">
        <v>58.960359716874798</v>
      </c>
      <c r="M4083">
        <v>43.249617568739502</v>
      </c>
      <c r="N4083">
        <v>0.51580264100667494</v>
      </c>
      <c r="O4083">
        <v>1.8435251798561301</v>
      </c>
      <c r="P4083">
        <v>28.396582249249398</v>
      </c>
    </row>
    <row r="4084" spans="1:17" hidden="1" x14ac:dyDescent="0.3">
      <c r="A4084" t="s">
        <v>8402</v>
      </c>
      <c r="B4084" t="s">
        <v>8403</v>
      </c>
      <c r="C4084" t="str">
        <f>IFERROR(VLOOKUP(Table1[[#This Row],[Ticker]],[1]!Table2[[Symbol]:[Industry]],2,FALSE),"-")</f>
        <v>-</v>
      </c>
      <c r="E4084">
        <v>19.664375</v>
      </c>
      <c r="F4084">
        <v>4.3099999999999996</v>
      </c>
      <c r="G4084">
        <v>-30.2973924784818</v>
      </c>
      <c r="H4084">
        <v>-32.254172696137303</v>
      </c>
      <c r="I4084">
        <v>-56.620395974736603</v>
      </c>
      <c r="J4084">
        <v>-19.302992426517999</v>
      </c>
      <c r="K4084">
        <v>6.0905328857872503</v>
      </c>
      <c r="L4084">
        <v>5.2489776460789299</v>
      </c>
      <c r="M4084">
        <v>8.3238217442573603</v>
      </c>
      <c r="N4084">
        <v>1.12822739498074</v>
      </c>
      <c r="O4084">
        <v>103.248259860788</v>
      </c>
      <c r="P4084">
        <v>0</v>
      </c>
    </row>
    <row r="4085" spans="1:17" hidden="1" x14ac:dyDescent="0.3">
      <c r="A4085" t="s">
        <v>8404</v>
      </c>
      <c r="B4085" t="s">
        <v>8405</v>
      </c>
      <c r="C4085" t="str">
        <f>IFERROR(VLOOKUP(Table1[[#This Row],[Ticker]],[1]!Table2[[Symbol]:[Industry]],2,FALSE),"-")</f>
        <v>-</v>
      </c>
      <c r="D4085" t="s">
        <v>141</v>
      </c>
      <c r="E4085">
        <v>19.62</v>
      </c>
      <c r="F4085">
        <v>60</v>
      </c>
      <c r="G4085">
        <v>55.577653359435303</v>
      </c>
      <c r="H4085">
        <v>28.558930189813498</v>
      </c>
      <c r="I4085">
        <v>195.52302523264899</v>
      </c>
      <c r="J4085">
        <v>9.2812143561910307</v>
      </c>
      <c r="K4085">
        <v>43.6360528103463</v>
      </c>
      <c r="L4085">
        <v>30.102287848802501</v>
      </c>
      <c r="M4085">
        <v>99.917926230371094</v>
      </c>
      <c r="N4085">
        <v>1.22221181953416</v>
      </c>
      <c r="O4085">
        <v>0.91666666666665397</v>
      </c>
      <c r="P4085">
        <v>294.73684210526301</v>
      </c>
    </row>
    <row r="4086" spans="1:17" hidden="1" x14ac:dyDescent="0.3">
      <c r="A4086" t="s">
        <v>8406</v>
      </c>
      <c r="B4086" t="s">
        <v>8407</v>
      </c>
      <c r="C4086" t="str">
        <f>IFERROR(VLOOKUP(Table1[[#This Row],[Ticker]],[1]!Table2[[Symbol]:[Industry]],2,FALSE),"-")</f>
        <v>-</v>
      </c>
      <c r="D4086" t="s">
        <v>3576</v>
      </c>
      <c r="E4086">
        <v>19.617086241999999</v>
      </c>
      <c r="F4086">
        <v>13.73</v>
      </c>
      <c r="G4086">
        <v>7.0969261658368499</v>
      </c>
      <c r="H4086">
        <v>-19.619786375384901</v>
      </c>
      <c r="I4086">
        <v>1.07627959471599</v>
      </c>
      <c r="J4086">
        <v>-4.88986032624077</v>
      </c>
      <c r="K4086">
        <v>13.292292012573601</v>
      </c>
      <c r="L4086">
        <v>11.961393702183701</v>
      </c>
      <c r="M4086">
        <v>54.886665100598002</v>
      </c>
      <c r="N4086">
        <v>0.65636875435613595</v>
      </c>
      <c r="O4086">
        <v>26.074289876183499</v>
      </c>
      <c r="P4086">
        <v>56.914285714285697</v>
      </c>
      <c r="Q4086">
        <v>9.6790405966598006E-2</v>
      </c>
    </row>
    <row r="4087" spans="1:17" hidden="1" x14ac:dyDescent="0.3">
      <c r="A4087" t="s">
        <v>8408</v>
      </c>
      <c r="B4087" t="s">
        <v>8409</v>
      </c>
      <c r="C4087" t="str">
        <f>IFERROR(VLOOKUP(Table1[[#This Row],[Ticker]],[1]!Table2[[Symbol]:[Industry]],2,FALSE),"-")</f>
        <v>-</v>
      </c>
      <c r="D4087" t="s">
        <v>60</v>
      </c>
      <c r="E4087">
        <v>19.609999680000001</v>
      </c>
      <c r="F4087">
        <v>71.22</v>
      </c>
      <c r="G4087">
        <v>170.69422413813399</v>
      </c>
      <c r="H4087">
        <v>2.7281599424415601</v>
      </c>
      <c r="I4087">
        <v>159.913297962608</v>
      </c>
      <c r="J4087">
        <v>-1.07194549511008</v>
      </c>
      <c r="K4087">
        <v>67.204956180880302</v>
      </c>
      <c r="L4087">
        <v>49.992636142178597</v>
      </c>
      <c r="M4087">
        <v>100</v>
      </c>
      <c r="N4087">
        <v>0</v>
      </c>
      <c r="O4087">
        <v>0</v>
      </c>
      <c r="P4087">
        <v>200.76013513513499</v>
      </c>
    </row>
    <row r="4088" spans="1:17" hidden="1" x14ac:dyDescent="0.3">
      <c r="A4088" t="s">
        <v>8410</v>
      </c>
      <c r="B4088" t="s">
        <v>8411</v>
      </c>
      <c r="C4088" t="str">
        <f>IFERROR(VLOOKUP(Table1[[#This Row],[Ticker]],[1]!Table2[[Symbol]:[Industry]],2,FALSE),"-")</f>
        <v>-</v>
      </c>
      <c r="D4088" t="s">
        <v>627</v>
      </c>
      <c r="E4088">
        <v>19.605949899999999</v>
      </c>
      <c r="F4088">
        <v>44.69</v>
      </c>
      <c r="G4088">
        <v>166.680436944566</v>
      </c>
      <c r="H4088">
        <v>32.5611405840909</v>
      </c>
      <c r="I4088">
        <v>117.40055948648499</v>
      </c>
      <c r="J4088">
        <v>15.843742872019</v>
      </c>
      <c r="K4088">
        <v>33.634584392575498</v>
      </c>
      <c r="L4088">
        <v>25.4846407429389</v>
      </c>
      <c r="M4088">
        <v>93.476733247024796</v>
      </c>
      <c r="N4088">
        <v>1.6878640776699001</v>
      </c>
      <c r="O4088">
        <v>0</v>
      </c>
      <c r="P4088">
        <v>228.60294117647001</v>
      </c>
    </row>
    <row r="4089" spans="1:17" hidden="1" x14ac:dyDescent="0.3">
      <c r="A4089" t="s">
        <v>8412</v>
      </c>
      <c r="B4089" t="s">
        <v>8413</v>
      </c>
      <c r="C4089" t="str">
        <f>IFERROR(VLOOKUP(Table1[[#This Row],[Ticker]],[1]!Table2[[Symbol]:[Industry]],2,FALSE),"-")</f>
        <v>-</v>
      </c>
      <c r="D4089" t="s">
        <v>474</v>
      </c>
      <c r="E4089">
        <v>19.604759999999999</v>
      </c>
      <c r="F4089">
        <v>7</v>
      </c>
      <c r="G4089">
        <v>-16.356233577645401</v>
      </c>
      <c r="H4089">
        <v>-15.9926273760302</v>
      </c>
      <c r="I4089">
        <v>8.3568924565226705</v>
      </c>
      <c r="J4089">
        <v>-4.0719454951100804</v>
      </c>
      <c r="K4089">
        <v>6.6133396918232199</v>
      </c>
      <c r="L4089">
        <v>6.2794606685135301</v>
      </c>
      <c r="M4089">
        <v>53.953949774748402</v>
      </c>
      <c r="N4089">
        <v>0.68059866093072996</v>
      </c>
      <c r="O4089">
        <v>52.857142857142797</v>
      </c>
      <c r="P4089">
        <v>59.090909090909001</v>
      </c>
      <c r="Q4089">
        <v>4.4624459604360997E-2</v>
      </c>
    </row>
    <row r="4090" spans="1:17" hidden="1" x14ac:dyDescent="0.3">
      <c r="A4090" t="s">
        <v>8414</v>
      </c>
      <c r="B4090" t="s">
        <v>8415</v>
      </c>
      <c r="C4090" t="str">
        <f>IFERROR(VLOOKUP(Table1[[#This Row],[Ticker]],[1]!Table2[[Symbol]:[Industry]],2,FALSE),"-")</f>
        <v>-</v>
      </c>
      <c r="D4090" t="s">
        <v>474</v>
      </c>
      <c r="E4090">
        <v>19.602</v>
      </c>
      <c r="F4090">
        <v>14.52</v>
      </c>
      <c r="G4090">
        <v>409.71104067586202</v>
      </c>
      <c r="H4090">
        <v>44.989937020333002</v>
      </c>
      <c r="I4090">
        <v>-19.942968651041799</v>
      </c>
      <c r="J4090">
        <v>9.0595316897313705</v>
      </c>
      <c r="K4090">
        <v>10.4337655164425</v>
      </c>
      <c r="L4090">
        <v>8.7730938024658993</v>
      </c>
      <c r="M4090">
        <v>99.820316253265204</v>
      </c>
      <c r="N4090">
        <v>0.347461260892797</v>
      </c>
      <c r="O4090">
        <v>25.688705234159698</v>
      </c>
      <c r="P4090">
        <v>469.41176470588198</v>
      </c>
      <c r="Q4090">
        <v>0.14269735791492499</v>
      </c>
    </row>
    <row r="4091" spans="1:17" hidden="1" x14ac:dyDescent="0.3">
      <c r="A4091" t="s">
        <v>8416</v>
      </c>
      <c r="B4091" t="s">
        <v>8417</v>
      </c>
      <c r="C4091" t="str">
        <f>IFERROR(VLOOKUP(Table1[[#This Row],[Ticker]],[1]!Table2[[Symbol]:[Industry]],2,FALSE),"-")</f>
        <v>-</v>
      </c>
      <c r="D4091" t="s">
        <v>5421</v>
      </c>
      <c r="E4091">
        <v>19.596878749999998</v>
      </c>
      <c r="F4091">
        <v>8.15</v>
      </c>
      <c r="G4091">
        <v>-84.876861841363706</v>
      </c>
      <c r="H4091">
        <v>4.9672134585848697</v>
      </c>
      <c r="I4091">
        <v>-42.580299798096597</v>
      </c>
      <c r="J4091">
        <v>-17.482201905366399</v>
      </c>
      <c r="K4091">
        <v>8.01468085902399</v>
      </c>
      <c r="L4091">
        <v>9.81379221678025</v>
      </c>
      <c r="M4091">
        <v>50.356800838568901</v>
      </c>
      <c r="N4091">
        <v>2.0580566660872499</v>
      </c>
      <c r="O4091">
        <v>195.896874470949</v>
      </c>
      <c r="P4091">
        <v>16.428571428571399</v>
      </c>
    </row>
    <row r="4092" spans="1:17" hidden="1" x14ac:dyDescent="0.3">
      <c r="A4092" t="s">
        <v>8418</v>
      </c>
      <c r="B4092" t="s">
        <v>8419</v>
      </c>
      <c r="C4092" t="str">
        <f>IFERROR(VLOOKUP(Table1[[#This Row],[Ticker]],[1]!Table2[[Symbol]:[Industry]],2,FALSE),"-")</f>
        <v>-</v>
      </c>
      <c r="D4092" t="s">
        <v>627</v>
      </c>
      <c r="E4092">
        <v>19.546312834999998</v>
      </c>
      <c r="F4092">
        <v>29.05</v>
      </c>
      <c r="G4092">
        <v>-64.043183724273007</v>
      </c>
      <c r="H4092">
        <v>-8.0737791006341908</v>
      </c>
      <c r="I4092">
        <v>-45.2446475401646</v>
      </c>
      <c r="J4092">
        <v>-7.4226869522345096</v>
      </c>
      <c r="K4092">
        <v>31.514595753589301</v>
      </c>
      <c r="L4092">
        <v>35.700454591209898</v>
      </c>
      <c r="M4092">
        <v>17.620855551647299</v>
      </c>
      <c r="N4092">
        <v>1.31111111111111</v>
      </c>
      <c r="O4092">
        <v>79.001721170395797</v>
      </c>
      <c r="P4092">
        <v>15.0039588281868</v>
      </c>
    </row>
    <row r="4093" spans="1:17" hidden="1" x14ac:dyDescent="0.3">
      <c r="A4093" t="s">
        <v>8420</v>
      </c>
      <c r="B4093" t="s">
        <v>8421</v>
      </c>
      <c r="C4093" t="str">
        <f>IFERROR(VLOOKUP(Table1[[#This Row],[Ticker]],[1]!Table2[[Symbol]:[Industry]],2,FALSE),"-")</f>
        <v>-</v>
      </c>
      <c r="D4093" t="s">
        <v>124</v>
      </c>
      <c r="E4093">
        <v>19.521986448</v>
      </c>
      <c r="F4093">
        <v>13.28</v>
      </c>
      <c r="G4093">
        <v>72.992192978534803</v>
      </c>
      <c r="H4093">
        <v>10.9205554024014</v>
      </c>
      <c r="I4093">
        <v>13.878321181657901</v>
      </c>
      <c r="J4093">
        <v>19.254141461411599</v>
      </c>
      <c r="K4093">
        <v>9.6691140329511391</v>
      </c>
      <c r="L4093">
        <v>9.3495117512240302</v>
      </c>
      <c r="M4093">
        <v>84.438237781703293</v>
      </c>
      <c r="N4093">
        <v>4.5306148990749397</v>
      </c>
      <c r="O4093">
        <v>7.68072289156627</v>
      </c>
      <c r="P4093">
        <v>154.89443378119</v>
      </c>
      <c r="Q4093">
        <v>4.9484595643823001E-2</v>
      </c>
    </row>
    <row r="4094" spans="1:17" hidden="1" x14ac:dyDescent="0.3">
      <c r="A4094" t="s">
        <v>8422</v>
      </c>
      <c r="B4094" t="s">
        <v>8423</v>
      </c>
      <c r="C4094" t="str">
        <f>IFERROR(VLOOKUP(Table1[[#This Row],[Ticker]],[1]!Table2[[Symbol]:[Industry]],2,FALSE),"-")</f>
        <v>-</v>
      </c>
      <c r="D4094" t="s">
        <v>127</v>
      </c>
      <c r="E4094">
        <v>19.521599999999999</v>
      </c>
      <c r="F4094">
        <v>29.4</v>
      </c>
      <c r="G4094">
        <v>-13.6302674326438</v>
      </c>
      <c r="H4094">
        <v>12.907897689646299</v>
      </c>
      <c r="I4094">
        <v>-22.776216176027699</v>
      </c>
      <c r="J4094">
        <v>0.19735124588477501</v>
      </c>
      <c r="K4094">
        <v>26.5050043847585</v>
      </c>
      <c r="L4094">
        <v>26.563247986147601</v>
      </c>
      <c r="M4094">
        <v>59.091805483806198</v>
      </c>
      <c r="N4094">
        <v>1.6356665847981899</v>
      </c>
      <c r="O4094">
        <v>39.455782312925102</v>
      </c>
      <c r="P4094">
        <v>43.976493633692399</v>
      </c>
      <c r="Q4094">
        <v>8.2722916346203004E-2</v>
      </c>
    </row>
    <row r="4095" spans="1:17" hidden="1" x14ac:dyDescent="0.3">
      <c r="A4095" t="s">
        <v>8424</v>
      </c>
      <c r="B4095" t="s">
        <v>8425</v>
      </c>
      <c r="C4095" t="str">
        <f>IFERROR(VLOOKUP(Table1[[#This Row],[Ticker]],[1]!Table2[[Symbol]:[Industry]],2,FALSE),"-")</f>
        <v>-</v>
      </c>
      <c r="D4095" t="s">
        <v>72</v>
      </c>
      <c r="E4095">
        <v>19.446480000000001</v>
      </c>
      <c r="F4095">
        <v>32.4</v>
      </c>
      <c r="G4095">
        <v>-19.2966802277695</v>
      </c>
      <c r="H4095">
        <v>32.0381959448952</v>
      </c>
      <c r="I4095">
        <v>32.331214564845403</v>
      </c>
      <c r="J4095">
        <v>4.75461277047257</v>
      </c>
      <c r="K4095">
        <v>25.164542446359501</v>
      </c>
      <c r="L4095">
        <v>25.313102899952899</v>
      </c>
      <c r="M4095">
        <v>82.3571332875823</v>
      </c>
      <c r="N4095">
        <v>2.7638305130609599</v>
      </c>
      <c r="O4095">
        <v>1.0802469135802399</v>
      </c>
      <c r="P4095">
        <v>62.814070351758701</v>
      </c>
      <c r="Q4095">
        <v>0.119304801585702</v>
      </c>
    </row>
    <row r="4096" spans="1:17" hidden="1" x14ac:dyDescent="0.3">
      <c r="A4096" t="s">
        <v>8426</v>
      </c>
      <c r="B4096" t="s">
        <v>8427</v>
      </c>
      <c r="C4096" t="str">
        <f>IFERROR(VLOOKUP(Table1[[#This Row],[Ticker]],[1]!Table2[[Symbol]:[Industry]],2,FALSE),"-")</f>
        <v>-</v>
      </c>
      <c r="D4096" t="s">
        <v>1489</v>
      </c>
      <c r="E4096">
        <v>19.426123499999999</v>
      </c>
      <c r="F4096">
        <v>14.7</v>
      </c>
      <c r="G4096">
        <v>50.968571761620296</v>
      </c>
      <c r="H4096">
        <v>2.7303713533216998</v>
      </c>
      <c r="I4096">
        <v>50.010909910514698</v>
      </c>
      <c r="J4096">
        <v>-3.07194549511008</v>
      </c>
      <c r="K4096">
        <v>14.220579715923201</v>
      </c>
      <c r="L4096">
        <v>12.373480212000199</v>
      </c>
      <c r="M4096">
        <v>56.844018825121601</v>
      </c>
      <c r="N4096">
        <v>2.7630434782608599</v>
      </c>
      <c r="O4096">
        <v>8.84353741496599</v>
      </c>
      <c r="P4096">
        <v>196.370967741935</v>
      </c>
    </row>
    <row r="4097" spans="1:17" hidden="1" x14ac:dyDescent="0.3">
      <c r="A4097" t="s">
        <v>8428</v>
      </c>
      <c r="B4097" t="s">
        <v>8429</v>
      </c>
      <c r="C4097" t="str">
        <f>IFERROR(VLOOKUP(Table1[[#This Row],[Ticker]],[1]!Table2[[Symbol]:[Industry]],2,FALSE),"-")</f>
        <v>-</v>
      </c>
      <c r="D4097" t="s">
        <v>1105</v>
      </c>
      <c r="E4097">
        <v>19.424843750000001</v>
      </c>
      <c r="F4097">
        <v>85.15</v>
      </c>
      <c r="G4097">
        <v>-5.5931859894901201</v>
      </c>
      <c r="H4097">
        <v>-1.87035303188851</v>
      </c>
      <c r="I4097">
        <v>-12.2495918825592</v>
      </c>
      <c r="J4097">
        <v>1.0670674632677399</v>
      </c>
      <c r="K4097">
        <v>87.130260937810405</v>
      </c>
      <c r="M4097">
        <v>46.234414810174101</v>
      </c>
      <c r="N4097">
        <v>1</v>
      </c>
    </row>
    <row r="4098" spans="1:17" hidden="1" x14ac:dyDescent="0.3">
      <c r="A4098" t="s">
        <v>8430</v>
      </c>
      <c r="B4098" t="s">
        <v>8431</v>
      </c>
      <c r="C4098" t="str">
        <f>IFERROR(VLOOKUP(Table1[[#This Row],[Ticker]],[1]!Table2[[Symbol]:[Industry]],2,FALSE),"-")</f>
        <v>-</v>
      </c>
      <c r="D4098" t="s">
        <v>706</v>
      </c>
      <c r="E4098">
        <v>19.415199999999999</v>
      </c>
      <c r="F4098">
        <v>22.4</v>
      </c>
      <c r="G4098">
        <v>-20.583995063471399</v>
      </c>
      <c r="H4098">
        <v>-8.9197732150384699</v>
      </c>
      <c r="I4098">
        <v>27.743252332157301</v>
      </c>
      <c r="J4098">
        <v>6.54710212393754</v>
      </c>
      <c r="K4098">
        <v>20.748194984650102</v>
      </c>
      <c r="L4098">
        <v>18.882551756751202</v>
      </c>
      <c r="M4098">
        <v>52.776497945296597</v>
      </c>
      <c r="N4098">
        <v>0.33185526069569599</v>
      </c>
      <c r="O4098">
        <v>22.544642857142801</v>
      </c>
      <c r="P4098">
        <v>86.6666666666666</v>
      </c>
      <c r="Q4098">
        <v>9.2743074162130006E-3</v>
      </c>
    </row>
    <row r="4099" spans="1:17" hidden="1" x14ac:dyDescent="0.3">
      <c r="A4099" t="s">
        <v>8432</v>
      </c>
      <c r="B4099" t="s">
        <v>8433</v>
      </c>
      <c r="C4099" t="str">
        <f>IFERROR(VLOOKUP(Table1[[#This Row],[Ticker]],[1]!Table2[[Symbol]:[Industry]],2,FALSE),"-")</f>
        <v>-</v>
      </c>
      <c r="D4099" t="s">
        <v>231</v>
      </c>
      <c r="E4099">
        <v>19.40155</v>
      </c>
      <c r="F4099">
        <v>79.19</v>
      </c>
      <c r="G4099">
        <v>27.997961258488601</v>
      </c>
      <c r="H4099">
        <v>5.4718679519611602</v>
      </c>
      <c r="I4099">
        <v>4.15005713404312</v>
      </c>
      <c r="J4099">
        <v>7.7952527451978604</v>
      </c>
      <c r="K4099">
        <v>75.705651964614802</v>
      </c>
      <c r="L4099">
        <v>72.718924647492699</v>
      </c>
      <c r="M4099">
        <v>66.813374478106496</v>
      </c>
      <c r="N4099">
        <v>0.66669842394808798</v>
      </c>
      <c r="O4099">
        <v>23.752999116049999</v>
      </c>
      <c r="P4099">
        <v>61.744281045751599</v>
      </c>
      <c r="Q4099">
        <v>6.0005289194754001E-2</v>
      </c>
    </row>
    <row r="4100" spans="1:17" hidden="1" x14ac:dyDescent="0.3">
      <c r="A4100" t="s">
        <v>8434</v>
      </c>
      <c r="B4100" t="s">
        <v>8435</v>
      </c>
      <c r="C4100" t="str">
        <f>IFERROR(VLOOKUP(Table1[[#This Row],[Ticker]],[1]!Table2[[Symbol]:[Industry]],2,FALSE),"-")</f>
        <v>-</v>
      </c>
      <c r="D4100" t="s">
        <v>257</v>
      </c>
      <c r="E4100">
        <v>19.371788599999999</v>
      </c>
      <c r="F4100">
        <v>67.42</v>
      </c>
      <c r="G4100">
        <v>684.18529673246803</v>
      </c>
      <c r="H4100">
        <v>-6.54182458322156</v>
      </c>
      <c r="I4100">
        <v>31.4080430953953</v>
      </c>
      <c r="J4100">
        <v>-10.665847453317401</v>
      </c>
      <c r="K4100">
        <v>71.857474774781195</v>
      </c>
      <c r="L4100">
        <v>51.326900200722903</v>
      </c>
      <c r="M4100">
        <v>27.273635185146599</v>
      </c>
      <c r="N4100">
        <v>0.40262542735074702</v>
      </c>
      <c r="O4100">
        <v>38.401067932364199</v>
      </c>
      <c r="P4100">
        <v>714.25120772946798</v>
      </c>
    </row>
    <row r="4101" spans="1:17" hidden="1" x14ac:dyDescent="0.3">
      <c r="A4101" t="s">
        <v>8436</v>
      </c>
      <c r="B4101" t="s">
        <v>8437</v>
      </c>
      <c r="C4101" t="str">
        <f>IFERROR(VLOOKUP(Table1[[#This Row],[Ticker]],[1]!Table2[[Symbol]:[Industry]],2,FALSE),"-")</f>
        <v>-</v>
      </c>
      <c r="D4101" t="s">
        <v>54</v>
      </c>
      <c r="E4101">
        <v>19.371717100000001</v>
      </c>
      <c r="F4101">
        <v>7.75</v>
      </c>
      <c r="G4101">
        <v>-100.82062797813199</v>
      </c>
      <c r="H4101">
        <v>-62.7065218505617</v>
      </c>
      <c r="I4101">
        <v>-79.769687097324095</v>
      </c>
      <c r="J4101">
        <v>-23.452897876062401</v>
      </c>
      <c r="K4101">
        <v>17.030938143439101</v>
      </c>
      <c r="L4101">
        <v>20.748341609240999</v>
      </c>
      <c r="M4101">
        <v>3.1358521290240402</v>
      </c>
      <c r="N4101">
        <v>1.0764790764790699</v>
      </c>
      <c r="O4101">
        <v>247.74193548387001</v>
      </c>
      <c r="P4101">
        <v>0</v>
      </c>
      <c r="Q4101">
        <v>6.8267026167220003E-3</v>
      </c>
    </row>
    <row r="4102" spans="1:17" hidden="1" x14ac:dyDescent="0.3">
      <c r="A4102" t="s">
        <v>8438</v>
      </c>
      <c r="B4102" t="s">
        <v>8439</v>
      </c>
      <c r="C4102" t="str">
        <f>IFERROR(VLOOKUP(Table1[[#This Row],[Ticker]],[1]!Table2[[Symbol]:[Industry]],2,FALSE),"-")</f>
        <v>-</v>
      </c>
      <c r="D4102" t="s">
        <v>276</v>
      </c>
      <c r="E4102">
        <v>19.360876480000002</v>
      </c>
      <c r="F4102">
        <v>43.6</v>
      </c>
      <c r="G4102">
        <v>-46.122899830269397</v>
      </c>
      <c r="H4102">
        <v>1.64445249890643</v>
      </c>
      <c r="I4102">
        <v>-20.1943078089738</v>
      </c>
      <c r="J4102">
        <v>-13.9745260112133</v>
      </c>
      <c r="K4102">
        <v>44.0217434077652</v>
      </c>
      <c r="L4102">
        <v>44.448138050012098</v>
      </c>
      <c r="M4102">
        <v>45.3633235201996</v>
      </c>
      <c r="N4102">
        <v>2.2317752305067202</v>
      </c>
      <c r="O4102">
        <v>27.7752293577981</v>
      </c>
      <c r="P4102">
        <v>11.508951406649601</v>
      </c>
      <c r="Q4102">
        <v>2.7533194603791999E-2</v>
      </c>
    </row>
    <row r="4103" spans="1:17" hidden="1" x14ac:dyDescent="0.3">
      <c r="A4103" t="s">
        <v>8440</v>
      </c>
      <c r="B4103" t="s">
        <v>8441</v>
      </c>
      <c r="C4103" t="str">
        <f>IFERROR(VLOOKUP(Table1[[#This Row],[Ticker]],[1]!Table2[[Symbol]:[Industry]],2,FALSE),"-")</f>
        <v>-</v>
      </c>
      <c r="D4103" t="s">
        <v>124</v>
      </c>
      <c r="E4103">
        <v>19.3535775</v>
      </c>
      <c r="F4103">
        <v>54.75</v>
      </c>
      <c r="G4103">
        <v>-13.576549294872599</v>
      </c>
      <c r="H4103">
        <v>-7.1574637734337099</v>
      </c>
      <c r="I4103">
        <v>-21.649391339838299</v>
      </c>
      <c r="J4103">
        <v>-4.4799840207629797</v>
      </c>
      <c r="K4103">
        <v>52.335088962742901</v>
      </c>
      <c r="L4103">
        <v>49.870207837931702</v>
      </c>
      <c r="M4103">
        <v>55.598792050958401</v>
      </c>
      <c r="N4103">
        <v>1.5584042633189701</v>
      </c>
      <c r="O4103">
        <v>24.200913242009101</v>
      </c>
      <c r="P4103">
        <v>57.327586206896498</v>
      </c>
      <c r="Q4103">
        <v>6.3509652766733996E-2</v>
      </c>
    </row>
    <row r="4104" spans="1:17" hidden="1" x14ac:dyDescent="0.3">
      <c r="A4104" t="s">
        <v>8442</v>
      </c>
      <c r="B4104" t="s">
        <v>8443</v>
      </c>
      <c r="C4104" t="str">
        <f>IFERROR(VLOOKUP(Table1[[#This Row],[Ticker]],[1]!Table2[[Symbol]:[Industry]],2,FALSE),"-")</f>
        <v>-</v>
      </c>
      <c r="D4104" t="s">
        <v>627</v>
      </c>
      <c r="E4104">
        <v>19.333132200000001</v>
      </c>
      <c r="F4104">
        <v>39.090000000000003</v>
      </c>
      <c r="G4104">
        <v>305.720042180257</v>
      </c>
      <c r="H4104">
        <v>-5.65149806894226</v>
      </c>
      <c r="I4104">
        <v>302.89079857400401</v>
      </c>
      <c r="J4104">
        <v>-4.2263711071627998</v>
      </c>
      <c r="K4104">
        <v>38.8450300922742</v>
      </c>
      <c r="L4104">
        <v>23.8688131137482</v>
      </c>
      <c r="M4104">
        <v>32.4536253596713</v>
      </c>
      <c r="N4104">
        <v>0.67285186834657396</v>
      </c>
      <c r="O4104">
        <v>24.993604502430198</v>
      </c>
      <c r="P4104">
        <v>441.41274238227101</v>
      </c>
      <c r="Q4104">
        <v>0.14333254037498799</v>
      </c>
    </row>
    <row r="4105" spans="1:17" hidden="1" x14ac:dyDescent="0.3">
      <c r="A4105" t="s">
        <v>8444</v>
      </c>
      <c r="B4105" t="s">
        <v>8445</v>
      </c>
      <c r="C4105" t="str">
        <f>IFERROR(VLOOKUP(Table1[[#This Row],[Ticker]],[1]!Table2[[Symbol]:[Industry]],2,FALSE),"-")</f>
        <v>-</v>
      </c>
      <c r="D4105" t="s">
        <v>402</v>
      </c>
      <c r="E4105">
        <v>19.30062564</v>
      </c>
      <c r="F4105">
        <v>18.53</v>
      </c>
      <c r="G4105">
        <v>-43.396126151350103</v>
      </c>
      <c r="H4105">
        <v>-18.036367307585401</v>
      </c>
      <c r="I4105">
        <v>-36.516370866343401</v>
      </c>
      <c r="J4105">
        <v>-7.8151305740196904</v>
      </c>
      <c r="K4105">
        <v>21.140916698341599</v>
      </c>
      <c r="L4105">
        <v>21.623581709235001</v>
      </c>
      <c r="M4105">
        <v>17.744784350552901</v>
      </c>
      <c r="N4105">
        <v>0.791624106230847</v>
      </c>
      <c r="O4105">
        <v>50.458715596330201</v>
      </c>
      <c r="P4105">
        <v>18.4025559105431</v>
      </c>
      <c r="Q4105">
        <v>0.11458912753849</v>
      </c>
    </row>
    <row r="4106" spans="1:17" hidden="1" x14ac:dyDescent="0.3">
      <c r="A4106" t="s">
        <v>8446</v>
      </c>
      <c r="B4106" t="s">
        <v>8447</v>
      </c>
      <c r="C4106" t="str">
        <f>IFERROR(VLOOKUP(Table1[[#This Row],[Ticker]],[1]!Table2[[Symbol]:[Industry]],2,FALSE),"-")</f>
        <v>-</v>
      </c>
      <c r="D4106" t="s">
        <v>138</v>
      </c>
      <c r="E4106">
        <v>19.2622</v>
      </c>
      <c r="F4106">
        <v>50.69</v>
      </c>
      <c r="G4106">
        <v>376.83408900299901</v>
      </c>
      <c r="H4106">
        <v>31.098086670495501</v>
      </c>
      <c r="I4106">
        <v>51.671108566887298</v>
      </c>
      <c r="J4106">
        <v>4.8248604016958003</v>
      </c>
      <c r="K4106">
        <v>40.926236708037401</v>
      </c>
      <c r="L4106">
        <v>31.0865678816997</v>
      </c>
      <c r="M4106">
        <v>57.980803260209399</v>
      </c>
      <c r="N4106">
        <v>1.0230582869092599</v>
      </c>
      <c r="O4106">
        <v>12.901953047938401</v>
      </c>
      <c r="P4106">
        <v>433.01787592008401</v>
      </c>
    </row>
    <row r="4107" spans="1:17" hidden="1" x14ac:dyDescent="0.3">
      <c r="A4107" t="s">
        <v>8448</v>
      </c>
      <c r="B4107" t="s">
        <v>8449</v>
      </c>
      <c r="C4107" t="str">
        <f>IFERROR(VLOOKUP(Table1[[#This Row],[Ticker]],[1]!Table2[[Symbol]:[Industry]],2,FALSE),"-")</f>
        <v>-</v>
      </c>
      <c r="D4107" t="s">
        <v>741</v>
      </c>
      <c r="E4107">
        <v>19.229981756999901</v>
      </c>
      <c r="F4107">
        <v>29.11</v>
      </c>
      <c r="G4107">
        <v>6.0702719520713604</v>
      </c>
      <c r="H4107">
        <v>0.53345474505261503</v>
      </c>
      <c r="I4107">
        <v>2.7392577966818599</v>
      </c>
      <c r="J4107">
        <v>1.2649920702892801</v>
      </c>
      <c r="K4107">
        <v>28.027219060389999</v>
      </c>
      <c r="L4107">
        <v>25.738944333968199</v>
      </c>
      <c r="M4107">
        <v>53.416699079583402</v>
      </c>
      <c r="N4107">
        <v>0.84709470727437097</v>
      </c>
      <c r="O4107">
        <v>18.756441085537599</v>
      </c>
      <c r="P4107">
        <v>43.611248149975303</v>
      </c>
      <c r="Q4107">
        <v>2.8878510423630001E-3</v>
      </c>
    </row>
    <row r="4108" spans="1:17" hidden="1" x14ac:dyDescent="0.3">
      <c r="A4108" t="s">
        <v>8450</v>
      </c>
      <c r="B4108" t="s">
        <v>8451</v>
      </c>
      <c r="C4108" t="str">
        <f>IFERROR(VLOOKUP(Table1[[#This Row],[Ticker]],[1]!Table2[[Symbol]:[Industry]],2,FALSE),"-")</f>
        <v>-</v>
      </c>
      <c r="D4108" t="s">
        <v>138</v>
      </c>
      <c r="E4108">
        <v>19.213126979999998</v>
      </c>
      <c r="F4108">
        <v>18.53</v>
      </c>
      <c r="G4108">
        <v>-51.013009973109497</v>
      </c>
      <c r="H4108">
        <v>-10.550500317380401</v>
      </c>
      <c r="I4108">
        <v>-22.349018312017002</v>
      </c>
      <c r="J4108">
        <v>-1.07194549511008</v>
      </c>
      <c r="K4108">
        <v>20.439701864410999</v>
      </c>
      <c r="L4108">
        <v>22.434208790986201</v>
      </c>
      <c r="M4108">
        <v>42.499545493519399</v>
      </c>
      <c r="N4108">
        <v>0.360459181683632</v>
      </c>
      <c r="O4108">
        <v>109.49811117107301</v>
      </c>
      <c r="P4108">
        <v>9</v>
      </c>
      <c r="Q4108">
        <v>-2.5294415575169999E-3</v>
      </c>
    </row>
    <row r="4109" spans="1:17" hidden="1" x14ac:dyDescent="0.3">
      <c r="A4109" t="s">
        <v>8452</v>
      </c>
      <c r="B4109" t="s">
        <v>8453</v>
      </c>
      <c r="C4109" t="str">
        <f>IFERROR(VLOOKUP(Table1[[#This Row],[Ticker]],[1]!Table2[[Symbol]:[Industry]],2,FALSE),"-")</f>
        <v>-</v>
      </c>
      <c r="D4109" t="s">
        <v>405</v>
      </c>
      <c r="E4109">
        <v>19.195</v>
      </c>
      <c r="F4109">
        <v>34.9</v>
      </c>
      <c r="G4109">
        <v>83.651174122411803</v>
      </c>
      <c r="H4109">
        <v>0.59993657071301798</v>
      </c>
      <c r="I4109">
        <v>53.230210934693801</v>
      </c>
      <c r="J4109">
        <v>1.7082456430306601</v>
      </c>
      <c r="K4109">
        <v>31.607650320867702</v>
      </c>
      <c r="L4109">
        <v>24.938907047533998</v>
      </c>
      <c r="M4109">
        <v>60.816451928495098</v>
      </c>
      <c r="N4109">
        <v>0.53948489562274804</v>
      </c>
      <c r="O4109">
        <v>12.349570200573</v>
      </c>
      <c r="P4109">
        <v>162.40601503759399</v>
      </c>
      <c r="Q4109">
        <v>0.113238720795998</v>
      </c>
    </row>
    <row r="4110" spans="1:17" hidden="1" x14ac:dyDescent="0.3">
      <c r="A4110" t="s">
        <v>8454</v>
      </c>
      <c r="B4110" t="s">
        <v>8455</v>
      </c>
      <c r="C4110" t="str">
        <f>IFERROR(VLOOKUP(Table1[[#This Row],[Ticker]],[1]!Table2[[Symbol]:[Industry]],2,FALSE),"-")</f>
        <v>-</v>
      </c>
      <c r="E4110">
        <v>19.162331999999999</v>
      </c>
      <c r="F4110">
        <v>26.46</v>
      </c>
      <c r="G4110">
        <v>-51.080836370134598</v>
      </c>
      <c r="H4110">
        <v>-1.4842883325421601</v>
      </c>
      <c r="I4110">
        <v>-9.9629900514226808</v>
      </c>
      <c r="J4110">
        <v>8.9729707972541508</v>
      </c>
      <c r="K4110">
        <v>26.2140259254402</v>
      </c>
      <c r="L4110">
        <v>23.5957135639349</v>
      </c>
      <c r="M4110">
        <v>61.954110122432198</v>
      </c>
      <c r="N4110">
        <v>0.55770507973660299</v>
      </c>
      <c r="O4110">
        <v>51.171579743008301</v>
      </c>
      <c r="P4110">
        <v>62.830769230769199</v>
      </c>
      <c r="Q4110">
        <v>0.111407688594517</v>
      </c>
    </row>
    <row r="4111" spans="1:17" hidden="1" x14ac:dyDescent="0.3">
      <c r="A4111" t="s">
        <v>8456</v>
      </c>
      <c r="B4111" t="s">
        <v>8457</v>
      </c>
      <c r="C4111" t="str">
        <f>IFERROR(VLOOKUP(Table1[[#This Row],[Ticker]],[1]!Table2[[Symbol]:[Industry]],2,FALSE),"-")</f>
        <v>-</v>
      </c>
      <c r="D4111" t="s">
        <v>127</v>
      </c>
      <c r="E4111">
        <v>19.1420496</v>
      </c>
      <c r="F4111">
        <v>34.89</v>
      </c>
      <c r="G4111">
        <v>29.833264071743901</v>
      </c>
      <c r="H4111">
        <v>-24.506413268784002</v>
      </c>
      <c r="I4111">
        <v>-36.143884806640997</v>
      </c>
      <c r="J4111">
        <v>-5.7318276590093902</v>
      </c>
      <c r="K4111">
        <v>35.986179859522899</v>
      </c>
      <c r="L4111">
        <v>31.4685275233185</v>
      </c>
      <c r="M4111">
        <v>31.6340148300234</v>
      </c>
      <c r="N4111">
        <v>0.49315257321267297</v>
      </c>
      <c r="O4111">
        <v>52.880481513327602</v>
      </c>
      <c r="P4111">
        <v>93.8333333333333</v>
      </c>
      <c r="Q4111">
        <v>4.8790233211952999E-2</v>
      </c>
    </row>
    <row r="4112" spans="1:17" hidden="1" x14ac:dyDescent="0.3">
      <c r="A4112" t="s">
        <v>8458</v>
      </c>
      <c r="B4112" t="s">
        <v>8459</v>
      </c>
      <c r="C4112" t="str">
        <f>IFERROR(VLOOKUP(Table1[[#This Row],[Ticker]],[1]!Table2[[Symbol]:[Industry]],2,FALSE),"-")</f>
        <v>-</v>
      </c>
      <c r="D4112" t="s">
        <v>535</v>
      </c>
      <c r="E4112">
        <v>19.135010999999999</v>
      </c>
      <c r="F4112">
        <v>17.3</v>
      </c>
      <c r="G4112">
        <v>30.1192741881848</v>
      </c>
      <c r="H4112">
        <v>-6.1771685476139</v>
      </c>
      <c r="I4112">
        <v>0.78069463902368896</v>
      </c>
      <c r="J4112">
        <v>1.5132483944316399</v>
      </c>
      <c r="K4112">
        <v>18.2469799751061</v>
      </c>
      <c r="L4112">
        <v>17.1548139397024</v>
      </c>
      <c r="M4112">
        <v>46.345590974943903</v>
      </c>
      <c r="N4112">
        <v>1.0186369131117701</v>
      </c>
      <c r="O4112">
        <v>79.190751445086605</v>
      </c>
      <c r="P4112">
        <v>60.185185185185098</v>
      </c>
    </row>
    <row r="4113" spans="1:17" hidden="1" x14ac:dyDescent="0.3">
      <c r="A4113" t="s">
        <v>8460</v>
      </c>
      <c r="B4113" t="s">
        <v>8461</v>
      </c>
      <c r="C4113" t="str">
        <f>IFERROR(VLOOKUP(Table1[[#This Row],[Ticker]],[1]!Table2[[Symbol]:[Industry]],2,FALSE),"-")</f>
        <v>-</v>
      </c>
      <c r="D4113" t="s">
        <v>21</v>
      </c>
      <c r="E4113">
        <v>19.113</v>
      </c>
      <c r="F4113">
        <v>46</v>
      </c>
      <c r="G4113">
        <v>-56.406983855286903</v>
      </c>
      <c r="H4113">
        <v>19.4382723908316</v>
      </c>
      <c r="I4113">
        <v>-24.447661830729398</v>
      </c>
      <c r="J4113">
        <v>3.3801092994104698</v>
      </c>
      <c r="K4113">
        <v>40.280656026578399</v>
      </c>
      <c r="L4113">
        <v>44.301942999892198</v>
      </c>
      <c r="M4113">
        <v>86.6844298533195</v>
      </c>
      <c r="N4113">
        <v>0.61126507733291302</v>
      </c>
      <c r="O4113">
        <v>51.956521739130402</v>
      </c>
      <c r="P4113">
        <v>62.544169611307403</v>
      </c>
      <c r="Q4113">
        <v>9.9534651722000003E-2</v>
      </c>
    </row>
    <row r="4114" spans="1:17" hidden="1" x14ac:dyDescent="0.3">
      <c r="A4114" t="s">
        <v>8462</v>
      </c>
      <c r="B4114" t="s">
        <v>8463</v>
      </c>
      <c r="C4114" t="str">
        <f>IFERROR(VLOOKUP(Table1[[#This Row],[Ticker]],[1]!Table2[[Symbol]:[Industry]],2,FALSE),"-")</f>
        <v>-</v>
      </c>
      <c r="E4114">
        <v>19.098105400000001</v>
      </c>
      <c r="F4114">
        <v>31.24</v>
      </c>
      <c r="G4114">
        <v>-60.904963465452802</v>
      </c>
      <c r="H4114">
        <v>-9.6792672008951701</v>
      </c>
      <c r="I4114">
        <v>-24.461681686377201</v>
      </c>
      <c r="J4114">
        <v>-13.0925522495462</v>
      </c>
      <c r="K4114">
        <v>34.156978675763497</v>
      </c>
      <c r="L4114">
        <v>35.139400821477999</v>
      </c>
      <c r="M4114">
        <v>39.486571527509099</v>
      </c>
      <c r="N4114">
        <v>1.83964563337329</v>
      </c>
      <c r="O4114">
        <v>92.637644046094707</v>
      </c>
      <c r="P4114">
        <v>7.1698113207547101</v>
      </c>
      <c r="Q4114">
        <v>0.18432528670554299</v>
      </c>
    </row>
    <row r="4115" spans="1:17" hidden="1" x14ac:dyDescent="0.3">
      <c r="A4115" t="s">
        <v>8464</v>
      </c>
      <c r="B4115" t="s">
        <v>8465</v>
      </c>
      <c r="C4115" t="str">
        <f>IFERROR(VLOOKUP(Table1[[#This Row],[Ticker]],[1]!Table2[[Symbol]:[Industry]],2,FALSE),"-")</f>
        <v>-</v>
      </c>
      <c r="E4115">
        <v>19.029650400000001</v>
      </c>
      <c r="F4115">
        <v>54.57</v>
      </c>
      <c r="G4115">
        <v>31.862872385788901</v>
      </c>
      <c r="H4115">
        <v>-10.566287163385701</v>
      </c>
      <c r="I4115">
        <v>33.340002840732303</v>
      </c>
      <c r="J4115">
        <v>8.7036642609874697</v>
      </c>
      <c r="K4115">
        <v>60.182344134576503</v>
      </c>
      <c r="L4115">
        <v>50.217969256002498</v>
      </c>
      <c r="M4115">
        <v>42.0990542862423</v>
      </c>
      <c r="N4115">
        <v>1.59549147457498</v>
      </c>
      <c r="O4115">
        <v>61.150815466373402</v>
      </c>
      <c r="P4115">
        <v>116.71961874503501</v>
      </c>
    </row>
    <row r="4116" spans="1:17" hidden="1" x14ac:dyDescent="0.3">
      <c r="A4116" t="s">
        <v>8466</v>
      </c>
      <c r="B4116" t="s">
        <v>5407</v>
      </c>
      <c r="C4116" t="str">
        <f>IFERROR(VLOOKUP(Table1[[#This Row],[Ticker]],[1]!Table2[[Symbol]:[Industry]],2,FALSE),"-")</f>
        <v>-</v>
      </c>
      <c r="D4116" t="s">
        <v>257</v>
      </c>
      <c r="E4116">
        <v>18.955349999999999</v>
      </c>
      <c r="F4116">
        <v>27</v>
      </c>
      <c r="G4116">
        <v>77.466756182092695</v>
      </c>
      <c r="H4116">
        <v>25.436793371670301</v>
      </c>
      <c r="I4116">
        <v>55.789734744217597</v>
      </c>
      <c r="J4116">
        <v>-1.0360130481104299</v>
      </c>
      <c r="K4116">
        <v>23.491276282534699</v>
      </c>
      <c r="L4116">
        <v>18.735406626904599</v>
      </c>
      <c r="M4116">
        <v>52.396558626380603</v>
      </c>
      <c r="N4116">
        <v>0.59867446636380595</v>
      </c>
      <c r="O4116">
        <v>8.2222222222222197</v>
      </c>
      <c r="P4116">
        <v>154.71698113207501</v>
      </c>
    </row>
    <row r="4117" spans="1:17" hidden="1" x14ac:dyDescent="0.3">
      <c r="A4117" t="s">
        <v>8467</v>
      </c>
      <c r="B4117" t="s">
        <v>8468</v>
      </c>
      <c r="C4117" t="str">
        <f>IFERROR(VLOOKUP(Table1[[#This Row],[Ticker]],[1]!Table2[[Symbol]:[Industry]],2,FALSE),"-")</f>
        <v>-</v>
      </c>
      <c r="D4117" t="s">
        <v>72</v>
      </c>
      <c r="E4117">
        <v>18.937000000000001</v>
      </c>
      <c r="F4117">
        <v>1.45</v>
      </c>
      <c r="G4117">
        <v>-86.652737344305706</v>
      </c>
      <c r="H4117">
        <v>-30.5623115735075</v>
      </c>
      <c r="I4117">
        <v>-69.547091603087694</v>
      </c>
      <c r="J4117">
        <v>-8.03397081156578</v>
      </c>
      <c r="K4117">
        <v>2.28345434848038</v>
      </c>
      <c r="M4117">
        <v>0.31585302646794799</v>
      </c>
      <c r="O4117">
        <v>147.586206896551</v>
      </c>
      <c r="P4117">
        <v>0</v>
      </c>
    </row>
    <row r="4118" spans="1:17" hidden="1" x14ac:dyDescent="0.3">
      <c r="A4118" t="s">
        <v>8469</v>
      </c>
      <c r="B4118" t="s">
        <v>8470</v>
      </c>
      <c r="C4118" t="str">
        <f>IFERROR(VLOOKUP(Table1[[#This Row],[Ticker]],[1]!Table2[[Symbol]:[Industry]],2,FALSE),"-")</f>
        <v>-</v>
      </c>
      <c r="D4118" t="s">
        <v>273</v>
      </c>
      <c r="E4118">
        <v>18.925238304000001</v>
      </c>
      <c r="F4118">
        <v>13.59</v>
      </c>
      <c r="G4118">
        <v>-41.085596502484002</v>
      </c>
      <c r="H4118">
        <v>-7.1865261536034897</v>
      </c>
      <c r="I4118">
        <v>-41.9200143409888</v>
      </c>
      <c r="J4118">
        <v>-7.6705849508923798</v>
      </c>
      <c r="K4118">
        <v>14.693170308025101</v>
      </c>
      <c r="L4118">
        <v>15.816468661824601</v>
      </c>
      <c r="M4118">
        <v>41.074665829886499</v>
      </c>
      <c r="N4118">
        <v>0.26476482034988402</v>
      </c>
      <c r="O4118">
        <v>82.996159545193294</v>
      </c>
      <c r="P4118">
        <v>5.34883720930232</v>
      </c>
      <c r="Q4118">
        <v>5.3774561830076999E-2</v>
      </c>
    </row>
    <row r="4119" spans="1:17" hidden="1" x14ac:dyDescent="0.3">
      <c r="A4119" t="s">
        <v>8471</v>
      </c>
      <c r="B4119" t="s">
        <v>8472</v>
      </c>
      <c r="C4119" t="str">
        <f>IFERROR(VLOOKUP(Table1[[#This Row],[Ticker]],[1]!Table2[[Symbol]:[Industry]],2,FALSE),"-")</f>
        <v>-</v>
      </c>
      <c r="D4119" t="s">
        <v>2387</v>
      </c>
      <c r="E4119">
        <v>18.9195125</v>
      </c>
      <c r="F4119">
        <v>19.55</v>
      </c>
      <c r="G4119">
        <v>-43.177022108111402</v>
      </c>
      <c r="H4119">
        <v>-20.298978751500002</v>
      </c>
      <c r="I4119">
        <v>-32.175141288840202</v>
      </c>
      <c r="J4119">
        <v>-1.4794849754972299</v>
      </c>
      <c r="K4119">
        <v>22.087393755926101</v>
      </c>
      <c r="L4119">
        <v>23.878729495140899</v>
      </c>
      <c r="M4119">
        <v>46.561960766898302</v>
      </c>
      <c r="N4119">
        <v>1.29359165424739</v>
      </c>
      <c r="O4119">
        <v>66.240409207161093</v>
      </c>
      <c r="P4119">
        <v>12.810155799192099</v>
      </c>
      <c r="Q4119">
        <v>8.5254487165946996E-2</v>
      </c>
    </row>
    <row r="4120" spans="1:17" hidden="1" x14ac:dyDescent="0.3">
      <c r="A4120" t="s">
        <v>8473</v>
      </c>
      <c r="B4120" t="s">
        <v>8474</v>
      </c>
      <c r="C4120" t="str">
        <f>IFERROR(VLOOKUP(Table1[[#This Row],[Ticker]],[1]!Table2[[Symbol]:[Industry]],2,FALSE),"-")</f>
        <v>-</v>
      </c>
      <c r="D4120" t="s">
        <v>46</v>
      </c>
      <c r="E4120">
        <v>18.8247015</v>
      </c>
      <c r="F4120">
        <v>44.5</v>
      </c>
      <c r="G4120">
        <v>-62.590550875696202</v>
      </c>
      <c r="H4120">
        <v>8.9803713533217007</v>
      </c>
      <c r="I4120">
        <v>-24.9286134259109</v>
      </c>
      <c r="J4120">
        <v>3.63393685783109</v>
      </c>
      <c r="K4120">
        <v>43.2116779551177</v>
      </c>
      <c r="L4120">
        <v>52.6090822557818</v>
      </c>
      <c r="M4120">
        <v>57.550695990328002</v>
      </c>
      <c r="N4120">
        <v>1.2346938775510199</v>
      </c>
      <c r="O4120">
        <v>72.808988764044898</v>
      </c>
      <c r="P4120">
        <v>17.569352708058101</v>
      </c>
    </row>
    <row r="4121" spans="1:17" hidden="1" x14ac:dyDescent="0.3">
      <c r="A4121" t="s">
        <v>8475</v>
      </c>
      <c r="B4121" t="s">
        <v>8476</v>
      </c>
      <c r="C4121" t="str">
        <f>IFERROR(VLOOKUP(Table1[[#This Row],[Ticker]],[1]!Table2[[Symbol]:[Industry]],2,FALSE),"-")</f>
        <v>-</v>
      </c>
      <c r="D4121" t="s">
        <v>51</v>
      </c>
      <c r="E4121">
        <v>18.804280039999998</v>
      </c>
      <c r="F4121">
        <v>16.03</v>
      </c>
      <c r="G4121">
        <v>-72.216759066289299</v>
      </c>
      <c r="H4121">
        <v>1.9330907599966101</v>
      </c>
      <c r="I4121">
        <v>-59.455592358586003</v>
      </c>
      <c r="J4121">
        <v>-12.428412372081601</v>
      </c>
      <c r="K4121">
        <v>16.919975590209301</v>
      </c>
      <c r="L4121">
        <v>21.724718635510499</v>
      </c>
      <c r="M4121">
        <v>38.712841905270501</v>
      </c>
      <c r="N4121">
        <v>2.0593573037918098</v>
      </c>
      <c r="O4121">
        <v>130.754834684965</v>
      </c>
      <c r="P4121">
        <v>10.704419889502701</v>
      </c>
      <c r="Q4121">
        <v>-4.3427453303454003E-2</v>
      </c>
    </row>
    <row r="4122" spans="1:17" hidden="1" x14ac:dyDescent="0.3">
      <c r="A4122" t="s">
        <v>8477</v>
      </c>
      <c r="B4122" t="s">
        <v>8478</v>
      </c>
      <c r="C4122" t="str">
        <f>IFERROR(VLOOKUP(Table1[[#This Row],[Ticker]],[1]!Table2[[Symbol]:[Industry]],2,FALSE),"-")</f>
        <v>-</v>
      </c>
      <c r="D4122" t="s">
        <v>405</v>
      </c>
      <c r="E4122">
        <v>18.781056</v>
      </c>
      <c r="F4122">
        <v>11.9</v>
      </c>
      <c r="G4122">
        <v>0.70331977223046405</v>
      </c>
      <c r="H4122">
        <v>-12.186358396867501</v>
      </c>
      <c r="I4122">
        <v>-40.8390531345702</v>
      </c>
      <c r="J4122">
        <v>-1.07194549511008</v>
      </c>
      <c r="K4122">
        <v>13.1683143257994</v>
      </c>
      <c r="L4122">
        <v>12.8871745167467</v>
      </c>
      <c r="M4122">
        <v>0.92015282919949504</v>
      </c>
      <c r="N4122">
        <v>0</v>
      </c>
      <c r="O4122">
        <v>44.117647058823501</v>
      </c>
      <c r="P4122">
        <v>63.911845730027501</v>
      </c>
    </row>
    <row r="4123" spans="1:17" hidden="1" x14ac:dyDescent="0.3">
      <c r="A4123" t="s">
        <v>8479</v>
      </c>
      <c r="B4123" t="s">
        <v>8480</v>
      </c>
      <c r="C4123" t="str">
        <f>IFERROR(VLOOKUP(Table1[[#This Row],[Ticker]],[1]!Table2[[Symbol]:[Industry]],2,FALSE),"-")</f>
        <v>-</v>
      </c>
      <c r="D4123" t="s">
        <v>4133</v>
      </c>
      <c r="E4123">
        <v>18.711639999999999</v>
      </c>
      <c r="F4123">
        <v>34.78</v>
      </c>
      <c r="G4123">
        <v>-5.3617159450103502</v>
      </c>
      <c r="H4123">
        <v>-8.3853311260171299</v>
      </c>
      <c r="I4123">
        <v>-16.295451470345899</v>
      </c>
      <c r="J4123">
        <v>-11.1511011679333</v>
      </c>
      <c r="K4123">
        <v>34.863175131087097</v>
      </c>
      <c r="L4123">
        <v>34.193279248528398</v>
      </c>
      <c r="M4123">
        <v>49.041621778861497</v>
      </c>
      <c r="N4123">
        <v>0.84082579377821398</v>
      </c>
      <c r="O4123">
        <v>34.790109258194299</v>
      </c>
      <c r="P4123">
        <v>37.416041090477997</v>
      </c>
      <c r="Q4123">
        <v>2.5718931050557E-2</v>
      </c>
    </row>
    <row r="4124" spans="1:17" hidden="1" x14ac:dyDescent="0.3">
      <c r="A4124" t="s">
        <v>8481</v>
      </c>
      <c r="B4124" t="s">
        <v>8482</v>
      </c>
      <c r="C4124" t="str">
        <f>IFERROR(VLOOKUP(Table1[[#This Row],[Ticker]],[1]!Table2[[Symbol]:[Industry]],2,FALSE),"-")</f>
        <v>-</v>
      </c>
      <c r="D4124" t="s">
        <v>54</v>
      </c>
      <c r="E4124">
        <v>18.675421799999999</v>
      </c>
      <c r="F4124">
        <v>37.380000000000003</v>
      </c>
      <c r="G4124">
        <v>8.8931968096911493</v>
      </c>
      <c r="H4124">
        <v>-13.6634846760226</v>
      </c>
      <c r="I4124">
        <v>-16.768808745231599</v>
      </c>
      <c r="J4124">
        <v>-7.5110643525296004</v>
      </c>
      <c r="K4124">
        <v>41.761560744594298</v>
      </c>
      <c r="L4124">
        <v>36.735635081718598</v>
      </c>
      <c r="M4124">
        <v>21.916738607759399</v>
      </c>
      <c r="N4124">
        <v>0.28049634322251898</v>
      </c>
      <c r="O4124">
        <v>44.462279293739897</v>
      </c>
      <c r="P4124">
        <v>77.156398104265406</v>
      </c>
      <c r="Q4124">
        <v>1.9286605382525999E-2</v>
      </c>
    </row>
    <row r="4125" spans="1:17" hidden="1" x14ac:dyDescent="0.3">
      <c r="A4125" t="s">
        <v>8483</v>
      </c>
      <c r="B4125" t="s">
        <v>8484</v>
      </c>
      <c r="C4125" t="str">
        <f>IFERROR(VLOOKUP(Table1[[#This Row],[Ticker]],[1]!Table2[[Symbol]:[Industry]],2,FALSE),"-")</f>
        <v>-</v>
      </c>
      <c r="D4125" t="s">
        <v>535</v>
      </c>
      <c r="E4125">
        <v>18.5948967</v>
      </c>
      <c r="F4125">
        <v>9.9600000000000009</v>
      </c>
      <c r="G4125">
        <v>-14.368236578395599</v>
      </c>
      <c r="H4125">
        <v>-3.4027731225989601</v>
      </c>
      <c r="I4125">
        <v>28.316330488898501</v>
      </c>
      <c r="J4125">
        <v>-3.0382376299415301</v>
      </c>
      <c r="K4125">
        <v>9.5759860975768092</v>
      </c>
      <c r="L4125">
        <v>8.2829618533779694</v>
      </c>
      <c r="M4125">
        <v>39.577400487473398</v>
      </c>
      <c r="N4125">
        <v>0.49386330693744901</v>
      </c>
      <c r="O4125">
        <v>19.4779116465863</v>
      </c>
      <c r="P4125">
        <v>82.752293577981604</v>
      </c>
      <c r="Q4125">
        <v>7.9055098832633994E-2</v>
      </c>
    </row>
    <row r="4126" spans="1:17" hidden="1" x14ac:dyDescent="0.3">
      <c r="A4126" t="s">
        <v>8485</v>
      </c>
      <c r="B4126" t="s">
        <v>8486</v>
      </c>
      <c r="C4126" t="str">
        <f>IFERROR(VLOOKUP(Table1[[#This Row],[Ticker]],[1]!Table2[[Symbol]:[Industry]],2,FALSE),"-")</f>
        <v>-</v>
      </c>
      <c r="D4126" t="s">
        <v>357</v>
      </c>
      <c r="E4126">
        <v>18.561341639999998</v>
      </c>
      <c r="F4126">
        <v>10.47</v>
      </c>
      <c r="G4126">
        <v>109.52218968949801</v>
      </c>
      <c r="H4126">
        <v>-3.0516423319177801</v>
      </c>
      <c r="I4126">
        <v>-27.351107447115101</v>
      </c>
      <c r="J4126">
        <v>-5.3172285139779998</v>
      </c>
      <c r="K4126">
        <v>9.9103390028016705</v>
      </c>
      <c r="L4126">
        <v>9.6836112382427295</v>
      </c>
      <c r="M4126">
        <v>64.557711931281403</v>
      </c>
      <c r="N4126">
        <v>1.1141946567390599</v>
      </c>
      <c r="O4126">
        <v>77.3638968481375</v>
      </c>
      <c r="P4126">
        <v>139.588100686498</v>
      </c>
      <c r="Q4126">
        <v>7.6953787325547002E-2</v>
      </c>
    </row>
    <row r="4127" spans="1:17" hidden="1" x14ac:dyDescent="0.3">
      <c r="A4127" t="s">
        <v>8487</v>
      </c>
      <c r="B4127" t="s">
        <v>8488</v>
      </c>
      <c r="C4127" t="str">
        <f>IFERROR(VLOOKUP(Table1[[#This Row],[Ticker]],[1]!Table2[[Symbol]:[Industry]],2,FALSE),"-")</f>
        <v>-</v>
      </c>
      <c r="D4127" t="s">
        <v>538</v>
      </c>
      <c r="E4127">
        <v>18.505360137</v>
      </c>
      <c r="F4127">
        <v>3.39</v>
      </c>
      <c r="G4127">
        <v>-73.702274633363899</v>
      </c>
      <c r="H4127">
        <v>-5.9733323503819902</v>
      </c>
      <c r="I4127">
        <v>-25.363366030976099</v>
      </c>
      <c r="J4127">
        <v>-1.3669307458475499</v>
      </c>
      <c r="K4127">
        <v>3.45357023494457</v>
      </c>
      <c r="L4127">
        <v>4.5835850348575198</v>
      </c>
      <c r="M4127">
        <v>59.272164411918801</v>
      </c>
      <c r="N4127">
        <v>0.97681373055688703</v>
      </c>
      <c r="O4127">
        <v>87.315634218289006</v>
      </c>
      <c r="P4127">
        <v>21.071428571428498</v>
      </c>
      <c r="Q4127">
        <v>-0.144128846169958</v>
      </c>
    </row>
    <row r="4128" spans="1:17" hidden="1" x14ac:dyDescent="0.3">
      <c r="A4128" t="s">
        <v>8489</v>
      </c>
      <c r="B4128" t="s">
        <v>8490</v>
      </c>
      <c r="C4128" t="str">
        <f>IFERROR(VLOOKUP(Table1[[#This Row],[Ticker]],[1]!Table2[[Symbol]:[Industry]],2,FALSE),"-")</f>
        <v>-</v>
      </c>
      <c r="D4128" t="s">
        <v>54</v>
      </c>
      <c r="E4128">
        <v>18.474133169999899</v>
      </c>
      <c r="F4128">
        <v>45.95</v>
      </c>
      <c r="G4128">
        <v>-62.739903670992902</v>
      </c>
      <c r="H4128">
        <v>-7.03646802491662</v>
      </c>
      <c r="I4128">
        <v>-15.7115880071051</v>
      </c>
      <c r="J4128">
        <v>-7.1046653315108896</v>
      </c>
      <c r="K4128">
        <v>45.144225628425197</v>
      </c>
      <c r="M4128">
        <v>35.638672553148801</v>
      </c>
      <c r="N4128">
        <v>0.42580645161290298</v>
      </c>
      <c r="O4128">
        <v>80.413492927094595</v>
      </c>
      <c r="P4128">
        <v>38.821752265861001</v>
      </c>
    </row>
    <row r="4129" spans="1:17" hidden="1" x14ac:dyDescent="0.3">
      <c r="A4129" t="s">
        <v>8491</v>
      </c>
      <c r="B4129" t="s">
        <v>8492</v>
      </c>
      <c r="C4129" t="str">
        <f>IFERROR(VLOOKUP(Table1[[#This Row],[Ticker]],[1]!Table2[[Symbol]:[Industry]],2,FALSE),"-")</f>
        <v>-</v>
      </c>
      <c r="D4129" t="s">
        <v>185</v>
      </c>
      <c r="E4129">
        <v>18.432808552000001</v>
      </c>
      <c r="F4129">
        <v>39.44</v>
      </c>
      <c r="G4129">
        <v>-17.380196711286001</v>
      </c>
      <c r="H4129">
        <v>13.9914989497608</v>
      </c>
      <c r="I4129">
        <v>-9.2799287678748907</v>
      </c>
      <c r="J4129">
        <v>10.870911647747</v>
      </c>
      <c r="K4129">
        <v>36.2513050701845</v>
      </c>
      <c r="L4129">
        <v>37.434302068736301</v>
      </c>
      <c r="M4129">
        <v>59.778071874734302</v>
      </c>
      <c r="N4129">
        <v>2.0539428907091701</v>
      </c>
      <c r="O4129">
        <v>16.379310344827498</v>
      </c>
      <c r="P4129">
        <v>32.526881720430097</v>
      </c>
      <c r="Q4129">
        <v>-8.9170768929664995E-2</v>
      </c>
    </row>
    <row r="4130" spans="1:17" hidden="1" x14ac:dyDescent="0.3">
      <c r="A4130" t="s">
        <v>8493</v>
      </c>
      <c r="B4130" t="s">
        <v>8494</v>
      </c>
      <c r="C4130" t="str">
        <f>IFERROR(VLOOKUP(Table1[[#This Row],[Ticker]],[1]!Table2[[Symbol]:[Industry]],2,FALSE),"-")</f>
        <v>-</v>
      </c>
      <c r="D4130" t="s">
        <v>138</v>
      </c>
      <c r="E4130">
        <v>18.414466440000002</v>
      </c>
      <c r="F4130">
        <v>69.819999999999993</v>
      </c>
      <c r="G4130">
        <v>88.121589002999599</v>
      </c>
      <c r="H4130">
        <v>29.728070739824702</v>
      </c>
      <c r="I4130">
        <v>28.090239794722599</v>
      </c>
      <c r="J4130">
        <v>6.7251423395540701</v>
      </c>
      <c r="K4130">
        <v>55.864520901062498</v>
      </c>
      <c r="L4130">
        <v>47.2820854170049</v>
      </c>
      <c r="M4130">
        <v>90.351068841738197</v>
      </c>
      <c r="N4130">
        <v>2.3790331249050198</v>
      </c>
      <c r="O4130">
        <v>3.5376682898883001</v>
      </c>
      <c r="P4130">
        <v>149.803220035778</v>
      </c>
      <c r="Q4130">
        <v>7.7047878291310004E-2</v>
      </c>
    </row>
    <row r="4131" spans="1:17" hidden="1" x14ac:dyDescent="0.3">
      <c r="A4131" t="s">
        <v>8495</v>
      </c>
      <c r="B4131" t="s">
        <v>8496</v>
      </c>
      <c r="C4131" t="str">
        <f>IFERROR(VLOOKUP(Table1[[#This Row],[Ticker]],[1]!Table2[[Symbol]:[Industry]],2,FALSE),"-")</f>
        <v>-</v>
      </c>
      <c r="D4131" t="s">
        <v>305</v>
      </c>
      <c r="E4131">
        <v>18.308454716</v>
      </c>
      <c r="F4131">
        <v>46.12</v>
      </c>
      <c r="G4131">
        <v>-25.509121153427401</v>
      </c>
      <c r="H4131">
        <v>2.5485531715035199</v>
      </c>
      <c r="I4131">
        <v>-3.4635890924395198</v>
      </c>
      <c r="J4131">
        <v>-6.9494965155182502</v>
      </c>
      <c r="K4131">
        <v>45.550057311571599</v>
      </c>
      <c r="L4131">
        <v>44.286314642337999</v>
      </c>
      <c r="M4131">
        <v>36.114462432889802</v>
      </c>
      <c r="N4131">
        <v>0.28321590258625101</v>
      </c>
      <c r="O4131">
        <v>56.136166522116199</v>
      </c>
      <c r="P4131">
        <v>55.443208628243902</v>
      </c>
      <c r="Q4131">
        <v>5.0849986068026001E-2</v>
      </c>
    </row>
    <row r="4132" spans="1:17" hidden="1" x14ac:dyDescent="0.3">
      <c r="A4132" t="s">
        <v>8497</v>
      </c>
      <c r="B4132" t="s">
        <v>8498</v>
      </c>
      <c r="C4132" t="str">
        <f>IFERROR(VLOOKUP(Table1[[#This Row],[Ticker]],[1]!Table2[[Symbol]:[Industry]],2,FALSE),"-")</f>
        <v>-</v>
      </c>
      <c r="D4132" t="s">
        <v>706</v>
      </c>
      <c r="E4132">
        <v>18.236439000000001</v>
      </c>
      <c r="F4132">
        <v>59.19</v>
      </c>
      <c r="G4132">
        <v>-45.508768139857402</v>
      </c>
      <c r="H4132">
        <v>-20.402408729665801</v>
      </c>
      <c r="I4132">
        <v>-23.9527464587898</v>
      </c>
      <c r="J4132">
        <v>-6.0639198129270904</v>
      </c>
      <c r="K4132">
        <v>66.180730994272693</v>
      </c>
      <c r="L4132">
        <v>67.488342201118598</v>
      </c>
      <c r="M4132">
        <v>2.7855540964461101</v>
      </c>
      <c r="N4132">
        <v>2.4155844155844099</v>
      </c>
      <c r="O4132">
        <v>30.089542152390599</v>
      </c>
      <c r="P4132">
        <v>0</v>
      </c>
    </row>
    <row r="4133" spans="1:17" hidden="1" x14ac:dyDescent="0.3">
      <c r="A4133" t="s">
        <v>8499</v>
      </c>
      <c r="B4133" t="s">
        <v>8500</v>
      </c>
      <c r="C4133" t="str">
        <f>IFERROR(VLOOKUP(Table1[[#This Row],[Ticker]],[1]!Table2[[Symbol]:[Industry]],2,FALSE),"-")</f>
        <v>-</v>
      </c>
      <c r="D4133" t="s">
        <v>535</v>
      </c>
      <c r="E4133">
        <v>18.207999999999998</v>
      </c>
      <c r="F4133">
        <v>45.52</v>
      </c>
      <c r="G4133">
        <v>-20.352727097265401</v>
      </c>
      <c r="H4133">
        <v>-6.9096286466782901</v>
      </c>
      <c r="I4133">
        <v>-46.768611918571303</v>
      </c>
      <c r="J4133">
        <v>1.48774476085893</v>
      </c>
      <c r="K4133">
        <v>51.6628564782038</v>
      </c>
      <c r="L4133">
        <v>53.036414839258597</v>
      </c>
      <c r="M4133">
        <v>42.473041724458497</v>
      </c>
      <c r="N4133">
        <v>3.7113920889738301</v>
      </c>
      <c r="O4133">
        <v>54.0861159929701</v>
      </c>
      <c r="P4133">
        <v>14.486921529175</v>
      </c>
      <c r="Q4133">
        <v>0.14248370863894999</v>
      </c>
    </row>
    <row r="4134" spans="1:17" hidden="1" x14ac:dyDescent="0.3">
      <c r="A4134" t="s">
        <v>8501</v>
      </c>
      <c r="B4134" t="s">
        <v>8502</v>
      </c>
      <c r="C4134" t="str">
        <f>IFERROR(VLOOKUP(Table1[[#This Row],[Ticker]],[1]!Table2[[Symbol]:[Industry]],2,FALSE),"-")</f>
        <v>-</v>
      </c>
      <c r="D4134" t="s">
        <v>2686</v>
      </c>
      <c r="E4134">
        <v>18.188581224</v>
      </c>
      <c r="F4134">
        <v>1.1599999999999999</v>
      </c>
      <c r="G4134">
        <v>73.442860932824203</v>
      </c>
      <c r="H4134">
        <v>30.314641016243002</v>
      </c>
      <c r="I4134">
        <v>23.510322979511699</v>
      </c>
      <c r="J4134">
        <v>-8.8844454951100893</v>
      </c>
      <c r="K4134">
        <v>1.0856621284671899</v>
      </c>
      <c r="L4134">
        <v>0.92597866609179602</v>
      </c>
      <c r="M4134">
        <v>41.659171415694701</v>
      </c>
      <c r="N4134">
        <v>0.97345296203823295</v>
      </c>
      <c r="O4134">
        <v>25</v>
      </c>
      <c r="P4134">
        <v>107.142857142857</v>
      </c>
      <c r="Q4134">
        <v>7.6486124342746001E-2</v>
      </c>
    </row>
    <row r="4135" spans="1:17" hidden="1" x14ac:dyDescent="0.3">
      <c r="A4135" t="s">
        <v>8503</v>
      </c>
      <c r="B4135" t="s">
        <v>8504</v>
      </c>
      <c r="C4135" t="str">
        <f>IFERROR(VLOOKUP(Table1[[#This Row],[Ticker]],[1]!Table2[[Symbol]:[Industry]],2,FALSE),"-")</f>
        <v>-</v>
      </c>
      <c r="D4135" t="s">
        <v>741</v>
      </c>
      <c r="E4135">
        <v>18.095091273000001</v>
      </c>
      <c r="F4135">
        <v>970.66</v>
      </c>
      <c r="G4135">
        <v>23.9948778292833</v>
      </c>
      <c r="H4135">
        <v>-2.22958552331467</v>
      </c>
      <c r="I4135">
        <v>0.36972108381296198</v>
      </c>
      <c r="J4135">
        <v>0.17817141108439599</v>
      </c>
      <c r="K4135">
        <v>948.26790252688602</v>
      </c>
      <c r="L4135">
        <v>856.80134301928899</v>
      </c>
      <c r="M4135">
        <v>55.6599041266266</v>
      </c>
      <c r="N4135">
        <v>0.29045056292084098</v>
      </c>
      <c r="O4135">
        <v>7.6432530443203603</v>
      </c>
      <c r="P4135">
        <v>57.067266460622299</v>
      </c>
      <c r="Q4135">
        <v>1.8114824755041999E-2</v>
      </c>
    </row>
    <row r="4136" spans="1:17" hidden="1" x14ac:dyDescent="0.3">
      <c r="A4136" t="s">
        <v>8505</v>
      </c>
      <c r="B4136" t="s">
        <v>8506</v>
      </c>
      <c r="C4136" t="str">
        <f>IFERROR(VLOOKUP(Table1[[#This Row],[Ticker]],[1]!Table2[[Symbol]:[Industry]],2,FALSE),"-")</f>
        <v>-</v>
      </c>
      <c r="D4136" t="s">
        <v>3259</v>
      </c>
      <c r="E4136">
        <v>18.063768</v>
      </c>
      <c r="F4136">
        <v>17.72</v>
      </c>
      <c r="G4136">
        <v>-92.080916356057102</v>
      </c>
      <c r="H4136">
        <v>-5.2218562365870396</v>
      </c>
      <c r="I4136">
        <v>-79.695763660137501</v>
      </c>
      <c r="J4136">
        <v>-9.5276416976417302</v>
      </c>
      <c r="K4136">
        <v>19.4585092572812</v>
      </c>
      <c r="L4136">
        <v>29.3481467497969</v>
      </c>
      <c r="M4136">
        <v>38.558125116553903</v>
      </c>
      <c r="N4136">
        <v>0.70196466745600095</v>
      </c>
      <c r="O4136">
        <v>308.18284424379198</v>
      </c>
      <c r="P4136">
        <v>7.39393939393939</v>
      </c>
      <c r="Q4136">
        <v>3.7522856811950001E-2</v>
      </c>
    </row>
    <row r="4137" spans="1:17" hidden="1" x14ac:dyDescent="0.3">
      <c r="A4137" t="s">
        <v>8507</v>
      </c>
      <c r="B4137" t="s">
        <v>8508</v>
      </c>
      <c r="C4137" t="str">
        <f>IFERROR(VLOOKUP(Table1[[#This Row],[Ticker]],[1]!Table2[[Symbol]:[Industry]],2,FALSE),"-")</f>
        <v>-</v>
      </c>
      <c r="D4137" t="s">
        <v>124</v>
      </c>
      <c r="E4137">
        <v>17.954999999999998</v>
      </c>
      <c r="F4137">
        <v>1.89</v>
      </c>
      <c r="G4137">
        <v>-20.817356083705501</v>
      </c>
      <c r="H4137">
        <v>-12.013218390267999</v>
      </c>
      <c r="I4137">
        <v>-28.5852652557823</v>
      </c>
      <c r="J4137">
        <v>-8.9253486364713304</v>
      </c>
      <c r="K4137">
        <v>1.9283504860366001</v>
      </c>
      <c r="L4137">
        <v>2.0696810313937801</v>
      </c>
      <c r="M4137">
        <v>51.348503603807004</v>
      </c>
      <c r="N4137">
        <v>0.75191740524039397</v>
      </c>
      <c r="O4137">
        <v>58.730158730158699</v>
      </c>
      <c r="P4137">
        <v>18.124999999999901</v>
      </c>
      <c r="Q4137">
        <v>-9.1136761239339996E-3</v>
      </c>
    </row>
    <row r="4138" spans="1:17" hidden="1" x14ac:dyDescent="0.3">
      <c r="A4138" t="s">
        <v>8509</v>
      </c>
      <c r="B4138" t="s">
        <v>8510</v>
      </c>
      <c r="C4138" t="str">
        <f>IFERROR(VLOOKUP(Table1[[#This Row],[Ticker]],[1]!Table2[[Symbol]:[Industry]],2,FALSE),"-")</f>
        <v>-</v>
      </c>
      <c r="D4138" t="s">
        <v>51</v>
      </c>
      <c r="E4138">
        <v>17.928124394999902</v>
      </c>
      <c r="F4138">
        <v>33.65</v>
      </c>
      <c r="G4138">
        <v>81.702496806649705</v>
      </c>
      <c r="H4138">
        <v>2.95150157445191</v>
      </c>
      <c r="I4138">
        <v>36.131449409702697</v>
      </c>
      <c r="J4138">
        <v>2.7462363230717299</v>
      </c>
      <c r="K4138">
        <v>31.3362727852818</v>
      </c>
      <c r="L4138">
        <v>25.4644478944921</v>
      </c>
      <c r="M4138">
        <v>57.749037560052997</v>
      </c>
      <c r="N4138">
        <v>0.41164603250848297</v>
      </c>
      <c r="O4138">
        <v>16.4933135215453</v>
      </c>
      <c r="P4138">
        <v>132.068965517241</v>
      </c>
      <c r="Q4138">
        <v>7.3433928041772997E-2</v>
      </c>
    </row>
    <row r="4139" spans="1:17" hidden="1" x14ac:dyDescent="0.3">
      <c r="A4139" t="s">
        <v>8511</v>
      </c>
      <c r="B4139" t="s">
        <v>8512</v>
      </c>
      <c r="C4139" t="str">
        <f>IFERROR(VLOOKUP(Table1[[#This Row],[Ticker]],[1]!Table2[[Symbol]:[Industry]],2,FALSE),"-")</f>
        <v>-</v>
      </c>
      <c r="D4139" t="s">
        <v>535</v>
      </c>
      <c r="E4139">
        <v>17.85624</v>
      </c>
      <c r="F4139">
        <v>0.94</v>
      </c>
      <c r="G4139">
        <v>-67.399244330333602</v>
      </c>
      <c r="H4139">
        <v>-3.3448974638825901</v>
      </c>
      <c r="I4139">
        <v>-12.9602652557823</v>
      </c>
      <c r="J4139">
        <v>-3.1996050695781499</v>
      </c>
      <c r="K4139">
        <v>0.95004904691554304</v>
      </c>
      <c r="L4139">
        <v>1.09123270968981</v>
      </c>
      <c r="M4139">
        <v>53.263546580289301</v>
      </c>
      <c r="N4139">
        <v>0.54793517415813697</v>
      </c>
      <c r="O4139">
        <v>73.404255319148902</v>
      </c>
      <c r="P4139">
        <v>25.3333333333333</v>
      </c>
      <c r="Q4139">
        <v>2.5067020143379999E-3</v>
      </c>
    </row>
    <row r="4140" spans="1:17" hidden="1" x14ac:dyDescent="0.3">
      <c r="A4140" t="s">
        <v>8513</v>
      </c>
      <c r="B4140" t="s">
        <v>8514</v>
      </c>
      <c r="C4140" t="str">
        <f>IFERROR(VLOOKUP(Table1[[#This Row],[Ticker]],[1]!Table2[[Symbol]:[Industry]],2,FALSE),"-")</f>
        <v>-</v>
      </c>
      <c r="D4140" t="s">
        <v>538</v>
      </c>
      <c r="E4140">
        <v>17.826302519999999</v>
      </c>
      <c r="F4140">
        <v>4.8099999999999996</v>
      </c>
      <c r="G4140">
        <v>2.8070171797952401</v>
      </c>
      <c r="H4140">
        <v>-2.8998807475186101</v>
      </c>
      <c r="I4140">
        <v>-4.8703776153329299</v>
      </c>
      <c r="J4140">
        <v>-4.5413332502121202</v>
      </c>
      <c r="K4140">
        <v>4.79714944298627</v>
      </c>
      <c r="L4140">
        <v>4.76440305869456</v>
      </c>
      <c r="M4140">
        <v>51.995860159357399</v>
      </c>
      <c r="N4140">
        <v>0.948944725028805</v>
      </c>
      <c r="O4140">
        <v>42.411642411642397</v>
      </c>
      <c r="P4140">
        <v>49.3788819875776</v>
      </c>
      <c r="Q4140">
        <v>1.0199584714802E-2</v>
      </c>
    </row>
    <row r="4141" spans="1:17" hidden="1" x14ac:dyDescent="0.3">
      <c r="A4141" t="s">
        <v>8515</v>
      </c>
      <c r="B4141" t="s">
        <v>8516</v>
      </c>
      <c r="C4141" t="str">
        <f>IFERROR(VLOOKUP(Table1[[#This Row],[Ticker]],[1]!Table2[[Symbol]:[Industry]],2,FALSE),"-")</f>
        <v>-</v>
      </c>
      <c r="D4141" t="s">
        <v>1607</v>
      </c>
      <c r="E4141">
        <v>17.815200000000001</v>
      </c>
      <c r="F4141">
        <v>39</v>
      </c>
      <c r="G4141">
        <v>-41.3287096318126</v>
      </c>
      <c r="H4141">
        <v>0.39873221736236197</v>
      </c>
      <c r="I4141">
        <v>5.0427604628258198</v>
      </c>
      <c r="J4141">
        <v>10.839411845610099</v>
      </c>
      <c r="K4141">
        <v>37.790556376435603</v>
      </c>
      <c r="L4141">
        <v>37.496110463637798</v>
      </c>
      <c r="M4141">
        <v>51.7513271141502</v>
      </c>
      <c r="N4141">
        <v>0.94252873563218298</v>
      </c>
      <c r="O4141">
        <v>29.4871794871794</v>
      </c>
      <c r="P4141">
        <v>29.783693843594001</v>
      </c>
    </row>
    <row r="4142" spans="1:17" hidden="1" x14ac:dyDescent="0.3">
      <c r="A4142" t="s">
        <v>8517</v>
      </c>
      <c r="B4142" t="s">
        <v>8518</v>
      </c>
      <c r="C4142" t="str">
        <f>IFERROR(VLOOKUP(Table1[[#This Row],[Ticker]],[1]!Table2[[Symbol]:[Industry]],2,FALSE),"-")</f>
        <v>-</v>
      </c>
      <c r="D4142" t="s">
        <v>384</v>
      </c>
      <c r="E4142">
        <v>17.799954240000002</v>
      </c>
      <c r="F4142">
        <v>12.45</v>
      </c>
      <c r="G4142">
        <v>-102.79318372427301</v>
      </c>
      <c r="H4142">
        <v>-7.0085844699714599</v>
      </c>
      <c r="I4142">
        <v>-61.300514218437897</v>
      </c>
      <c r="K4142">
        <v>18.018045713368799</v>
      </c>
      <c r="L4142">
        <v>36.165309437674502</v>
      </c>
      <c r="M4142">
        <v>78.0010452573039</v>
      </c>
      <c r="N4142">
        <v>1.16281300758422</v>
      </c>
      <c r="O4142">
        <v>399.59839357429701</v>
      </c>
      <c r="P4142">
        <v>5.3299492385786698</v>
      </c>
      <c r="Q4142">
        <v>-7.1627850775266996E-2</v>
      </c>
    </row>
    <row r="4143" spans="1:17" hidden="1" x14ac:dyDescent="0.3">
      <c r="A4143" t="s">
        <v>8519</v>
      </c>
      <c r="B4143" t="s">
        <v>8520</v>
      </c>
      <c r="C4143" t="str">
        <f>IFERROR(VLOOKUP(Table1[[#This Row],[Ticker]],[1]!Table2[[Symbol]:[Industry]],2,FALSE),"-")</f>
        <v>-</v>
      </c>
      <c r="D4143" t="s">
        <v>535</v>
      </c>
      <c r="E4143">
        <v>17.7872734</v>
      </c>
      <c r="F4143">
        <v>18.190000000000001</v>
      </c>
      <c r="G4143">
        <v>8.68313553236659</v>
      </c>
      <c r="H4143">
        <v>-2.26962864667829</v>
      </c>
      <c r="I4143">
        <v>-7.9977724687079004</v>
      </c>
      <c r="J4143">
        <v>-1.07194549511008</v>
      </c>
      <c r="K4143">
        <v>18.173292142894098</v>
      </c>
      <c r="L4143">
        <v>17.170860021483101</v>
      </c>
      <c r="M4143">
        <v>100</v>
      </c>
      <c r="O4143">
        <v>0</v>
      </c>
      <c r="P4143">
        <v>38.7490465293669</v>
      </c>
    </row>
    <row r="4144" spans="1:17" hidden="1" x14ac:dyDescent="0.3">
      <c r="A4144" t="s">
        <v>8521</v>
      </c>
      <c r="B4144" t="s">
        <v>8522</v>
      </c>
      <c r="C4144" t="str">
        <f>IFERROR(VLOOKUP(Table1[[#This Row],[Ticker]],[1]!Table2[[Symbol]:[Industry]],2,FALSE),"-")</f>
        <v>-</v>
      </c>
      <c r="D4144" t="s">
        <v>138</v>
      </c>
      <c r="E4144">
        <v>17.760053031999998</v>
      </c>
      <c r="F4144">
        <v>41.89</v>
      </c>
      <c r="G4144">
        <v>-17.1548597840623</v>
      </c>
      <c r="H4144">
        <v>28.367408390358701</v>
      </c>
      <c r="I4144">
        <v>0.90219736993115296</v>
      </c>
      <c r="J4144">
        <v>16.3761099124551</v>
      </c>
      <c r="K4144">
        <v>35.952863355657499</v>
      </c>
      <c r="L4144">
        <v>34.326374369904201</v>
      </c>
      <c r="M4144">
        <v>50.789619115077798</v>
      </c>
      <c r="N4144">
        <v>3.58042690375476</v>
      </c>
      <c r="O4144">
        <v>40.128909047505303</v>
      </c>
      <c r="P4144">
        <v>56.3643150429264</v>
      </c>
      <c r="Q4144">
        <v>0.11654100503489</v>
      </c>
    </row>
    <row r="4145" spans="1:17" hidden="1" x14ac:dyDescent="0.3">
      <c r="A4145" t="s">
        <v>8523</v>
      </c>
      <c r="B4145" t="s">
        <v>8524</v>
      </c>
      <c r="C4145" t="str">
        <f>IFERROR(VLOOKUP(Table1[[#This Row],[Ticker]],[1]!Table2[[Symbol]:[Industry]],2,FALSE),"-")</f>
        <v>-</v>
      </c>
      <c r="D4145" t="s">
        <v>2332</v>
      </c>
      <c r="E4145">
        <v>17.75716096</v>
      </c>
      <c r="F4145">
        <v>3.52</v>
      </c>
      <c r="G4145">
        <v>-53.3774578379589</v>
      </c>
      <c r="H4145">
        <v>-23.978635575084699</v>
      </c>
      <c r="I4145">
        <v>-27.9361106664103</v>
      </c>
      <c r="J4145">
        <v>-10.4302342651635</v>
      </c>
      <c r="K4145">
        <v>4.0749723964379001</v>
      </c>
      <c r="L4145">
        <v>4.35540920040006</v>
      </c>
      <c r="M4145">
        <v>39.292777007828597</v>
      </c>
      <c r="N4145">
        <v>0.55261758793593296</v>
      </c>
      <c r="O4145">
        <v>112.21590909090899</v>
      </c>
      <c r="P4145">
        <v>13.183279742765199</v>
      </c>
      <c r="Q4145">
        <v>3.2037859161219998E-2</v>
      </c>
    </row>
    <row r="4146" spans="1:17" hidden="1" x14ac:dyDescent="0.3">
      <c r="A4146" t="s">
        <v>8525</v>
      </c>
      <c r="B4146" t="s">
        <v>8526</v>
      </c>
      <c r="C4146" t="str">
        <f>IFERROR(VLOOKUP(Table1[[#This Row],[Ticker]],[1]!Table2[[Symbol]:[Industry]],2,FALSE),"-")</f>
        <v>-</v>
      </c>
      <c r="D4146" t="s">
        <v>405</v>
      </c>
      <c r="E4146">
        <v>17.713317499999999</v>
      </c>
      <c r="F4146">
        <v>27.25</v>
      </c>
      <c r="G4146">
        <v>28.456485745291701</v>
      </c>
      <c r="H4146">
        <v>-7.1893774254640501</v>
      </c>
      <c r="I4146">
        <v>-50.7882369646575</v>
      </c>
      <c r="J4146">
        <v>-1.07194549511008</v>
      </c>
      <c r="K4146">
        <v>30.083286785450699</v>
      </c>
      <c r="L4146">
        <v>33.643635821504397</v>
      </c>
      <c r="M4146">
        <v>4.0868257539999996E-6</v>
      </c>
      <c r="N4146">
        <v>0.73749999999999905</v>
      </c>
      <c r="O4146">
        <v>60.844036697247603</v>
      </c>
      <c r="P4146">
        <v>58.892128279883302</v>
      </c>
    </row>
    <row r="4147" spans="1:17" hidden="1" x14ac:dyDescent="0.3">
      <c r="A4147" t="s">
        <v>8527</v>
      </c>
      <c r="B4147" t="s">
        <v>8528</v>
      </c>
      <c r="C4147" t="str">
        <f>IFERROR(VLOOKUP(Table1[[#This Row],[Ticker]],[1]!Table2[[Symbol]:[Industry]],2,FALSE),"-")</f>
        <v>-</v>
      </c>
      <c r="D4147" t="s">
        <v>51</v>
      </c>
      <c r="E4147">
        <v>17.696270760000001</v>
      </c>
      <c r="F4147">
        <v>12.3</v>
      </c>
      <c r="G4147">
        <v>1.2040996753583</v>
      </c>
      <c r="H4147">
        <v>-4.7599010202191501</v>
      </c>
      <c r="I4147">
        <v>1.03417403986177</v>
      </c>
      <c r="J4147">
        <v>-7.3546680081990798</v>
      </c>
      <c r="K4147">
        <v>11.677029603705201</v>
      </c>
      <c r="L4147">
        <v>10.6788646909941</v>
      </c>
      <c r="M4147">
        <v>54.9055659685488</v>
      </c>
      <c r="N4147">
        <v>1.5002508287376599</v>
      </c>
      <c r="O4147">
        <v>39.756097560975597</v>
      </c>
      <c r="P4147">
        <v>108.828522920203</v>
      </c>
      <c r="Q4147">
        <v>0.10261898900762</v>
      </c>
    </row>
    <row r="4148" spans="1:17" hidden="1" x14ac:dyDescent="0.3">
      <c r="A4148" t="s">
        <v>8529</v>
      </c>
      <c r="B4148" t="s">
        <v>8530</v>
      </c>
      <c r="C4148" t="str">
        <f>IFERROR(VLOOKUP(Table1[[#This Row],[Ticker]],[1]!Table2[[Symbol]:[Industry]],2,FALSE),"-")</f>
        <v>-</v>
      </c>
      <c r="D4148" t="s">
        <v>204</v>
      </c>
      <c r="E4148">
        <v>17.63775</v>
      </c>
      <c r="F4148">
        <v>4.05</v>
      </c>
      <c r="G4148">
        <v>-10.9482639381767</v>
      </c>
      <c r="I4148">
        <v>-11.7102652557823</v>
      </c>
      <c r="K4148">
        <v>4.4249445457001002</v>
      </c>
      <c r="L4148">
        <v>4.0278917604158799</v>
      </c>
      <c r="M4148">
        <v>29.723467083117001</v>
      </c>
      <c r="N4148">
        <v>1</v>
      </c>
      <c r="O4148">
        <v>33.3333333333333</v>
      </c>
      <c r="P4148">
        <v>24.615384615384599</v>
      </c>
      <c r="Q4148">
        <v>-2.0192540060606001E-2</v>
      </c>
    </row>
    <row r="4149" spans="1:17" hidden="1" x14ac:dyDescent="0.3">
      <c r="A4149" t="s">
        <v>8531</v>
      </c>
      <c r="B4149" t="s">
        <v>8532</v>
      </c>
      <c r="C4149" t="str">
        <f>IFERROR(VLOOKUP(Table1[[#This Row],[Ticker]],[1]!Table2[[Symbol]:[Industry]],2,FALSE),"-")</f>
        <v>-</v>
      </c>
      <c r="D4149" t="s">
        <v>298</v>
      </c>
      <c r="E4149">
        <v>17.530954999999999</v>
      </c>
      <c r="F4149">
        <v>77.95</v>
      </c>
      <c r="G4149">
        <v>-11.275907949149</v>
      </c>
      <c r="H4149">
        <v>1.9115076222479499</v>
      </c>
      <c r="I4149">
        <v>-10.286398027120599</v>
      </c>
      <c r="J4149">
        <v>-1.07194549511008</v>
      </c>
      <c r="K4149">
        <v>74.265233084249999</v>
      </c>
      <c r="L4149">
        <v>73.515674157791693</v>
      </c>
      <c r="M4149">
        <v>60.3159589256719</v>
      </c>
      <c r="N4149">
        <v>0.84069160504567197</v>
      </c>
      <c r="O4149">
        <v>11.763951250801799</v>
      </c>
      <c r="P4149">
        <v>38.701067615658303</v>
      </c>
      <c r="Q4149">
        <v>-5.0875268934183003E-2</v>
      </c>
    </row>
    <row r="4150" spans="1:17" hidden="1" x14ac:dyDescent="0.3">
      <c r="A4150" t="s">
        <v>8533</v>
      </c>
      <c r="B4150" t="s">
        <v>8534</v>
      </c>
      <c r="C4150" t="str">
        <f>IFERROR(VLOOKUP(Table1[[#This Row],[Ticker]],[1]!Table2[[Symbol]:[Industry]],2,FALSE),"-")</f>
        <v>-</v>
      </c>
      <c r="D4150" t="s">
        <v>305</v>
      </c>
      <c r="E4150">
        <v>17.516337212</v>
      </c>
      <c r="F4150">
        <v>5.48</v>
      </c>
      <c r="G4150">
        <v>-34.927022108111402</v>
      </c>
      <c r="H4150">
        <v>-17.9682157738368</v>
      </c>
      <c r="I4150">
        <v>-30.1808090624288</v>
      </c>
      <c r="J4150">
        <v>-9.9004684153138101</v>
      </c>
      <c r="K4150">
        <v>6.1945987159311597</v>
      </c>
      <c r="L4150">
        <v>6.3628952613807899</v>
      </c>
      <c r="M4150">
        <v>33.308049344429698</v>
      </c>
      <c r="N4150">
        <v>1.62654613645887</v>
      </c>
      <c r="O4150">
        <v>54.927007299270002</v>
      </c>
      <c r="P4150">
        <v>8.3003952569170103</v>
      </c>
      <c r="Q4150">
        <v>3.8981037427337002E-2</v>
      </c>
    </row>
    <row r="4151" spans="1:17" hidden="1" x14ac:dyDescent="0.3">
      <c r="A4151" t="s">
        <v>8535</v>
      </c>
      <c r="B4151" t="s">
        <v>8536</v>
      </c>
      <c r="C4151" t="str">
        <f>IFERROR(VLOOKUP(Table1[[#This Row],[Ticker]],[1]!Table2[[Symbol]:[Industry]],2,FALSE),"-")</f>
        <v>-</v>
      </c>
      <c r="D4151" t="s">
        <v>6824</v>
      </c>
      <c r="E4151">
        <v>17.502704999999999</v>
      </c>
      <c r="F4151">
        <v>57</v>
      </c>
      <c r="G4151">
        <v>-59.834269794437397</v>
      </c>
      <c r="H4151">
        <v>-7.2696286466782896</v>
      </c>
      <c r="I4151">
        <v>-31.531693827210901</v>
      </c>
      <c r="J4151">
        <v>-2.79608342614456</v>
      </c>
      <c r="K4151">
        <v>55.639611596486901</v>
      </c>
      <c r="M4151">
        <v>43.694570453293302</v>
      </c>
      <c r="N4151">
        <v>0.53236363636363604</v>
      </c>
      <c r="O4151">
        <v>57.894736842105203</v>
      </c>
      <c r="P4151">
        <v>21.276595744680801</v>
      </c>
    </row>
    <row r="4152" spans="1:17" hidden="1" x14ac:dyDescent="0.3">
      <c r="A4152" t="s">
        <v>8537</v>
      </c>
      <c r="B4152" t="s">
        <v>8538</v>
      </c>
      <c r="C4152" t="str">
        <f>IFERROR(VLOOKUP(Table1[[#This Row],[Ticker]],[1]!Table2[[Symbol]:[Industry]],2,FALSE),"-")</f>
        <v>-</v>
      </c>
      <c r="D4152" t="s">
        <v>405</v>
      </c>
      <c r="E4152">
        <v>17.498999999999999</v>
      </c>
      <c r="F4152">
        <v>58.33</v>
      </c>
      <c r="G4152">
        <v>115.224248801149</v>
      </c>
      <c r="H4152">
        <v>5.3614744274627597</v>
      </c>
      <c r="I4152">
        <v>25.920687125170002</v>
      </c>
      <c r="J4152">
        <v>-10.492125072039</v>
      </c>
      <c r="K4152">
        <v>56.232800624903902</v>
      </c>
      <c r="L4152">
        <v>44.156967317034898</v>
      </c>
      <c r="M4152">
        <v>33.667617616276402</v>
      </c>
      <c r="N4152">
        <v>0.29414266634518699</v>
      </c>
      <c r="O4152">
        <v>21.1383507629007</v>
      </c>
      <c r="P4152">
        <v>162.27517985611499</v>
      </c>
      <c r="Q4152">
        <v>0.14099089755139399</v>
      </c>
    </row>
    <row r="4153" spans="1:17" hidden="1" x14ac:dyDescent="0.3">
      <c r="A4153" t="s">
        <v>8539</v>
      </c>
      <c r="B4153" t="s">
        <v>8540</v>
      </c>
      <c r="C4153" t="str">
        <f>IFERROR(VLOOKUP(Table1[[#This Row],[Ticker]],[1]!Table2[[Symbol]:[Industry]],2,FALSE),"-")</f>
        <v>-</v>
      </c>
      <c r="D4153" t="s">
        <v>7225</v>
      </c>
      <c r="E4153">
        <v>17.498224799999999</v>
      </c>
      <c r="F4153">
        <v>9.4499999999999993</v>
      </c>
      <c r="G4153">
        <v>-18.889440408765001</v>
      </c>
      <c r="H4153">
        <v>2.2657695834101998</v>
      </c>
      <c r="I4153">
        <v>-35.564687860204899</v>
      </c>
      <c r="J4153">
        <v>3.9280545048899098</v>
      </c>
      <c r="K4153">
        <v>10.1763125902807</v>
      </c>
      <c r="L4153">
        <v>10.1283788226661</v>
      </c>
      <c r="M4153">
        <v>70.380621870430602</v>
      </c>
      <c r="N4153">
        <v>0.52173913043478204</v>
      </c>
      <c r="O4153">
        <v>88.359788359788297</v>
      </c>
      <c r="P4153">
        <v>26</v>
      </c>
    </row>
    <row r="4154" spans="1:17" hidden="1" x14ac:dyDescent="0.3">
      <c r="A4154" t="s">
        <v>8541</v>
      </c>
      <c r="B4154" t="s">
        <v>8542</v>
      </c>
      <c r="C4154" t="str">
        <f>IFERROR(VLOOKUP(Table1[[#This Row],[Ticker]],[1]!Table2[[Symbol]:[Industry]],2,FALSE),"-")</f>
        <v>-</v>
      </c>
      <c r="E4154">
        <v>17.479854</v>
      </c>
      <c r="F4154">
        <v>31.77</v>
      </c>
      <c r="G4154">
        <v>103.19400089727201</v>
      </c>
      <c r="H4154">
        <v>11.409782086397801</v>
      </c>
      <c r="I4154">
        <v>25.2302523605725</v>
      </c>
      <c r="J4154">
        <v>-10.566500088799</v>
      </c>
      <c r="K4154">
        <v>30.334785650651099</v>
      </c>
      <c r="L4154">
        <v>23.8222349466776</v>
      </c>
      <c r="M4154">
        <v>38.380739998708698</v>
      </c>
      <c r="N4154">
        <v>2.1449242891017302</v>
      </c>
      <c r="O4154">
        <v>17.091595845136901</v>
      </c>
      <c r="P4154">
        <v>191.735537190082</v>
      </c>
      <c r="Q4154">
        <v>2.9461340258772999E-2</v>
      </c>
    </row>
    <row r="4155" spans="1:17" hidden="1" x14ac:dyDescent="0.3">
      <c r="A4155" t="s">
        <v>8543</v>
      </c>
      <c r="B4155" t="s">
        <v>8544</v>
      </c>
      <c r="C4155" t="str">
        <f>IFERROR(VLOOKUP(Table1[[#This Row],[Ticker]],[1]!Table2[[Symbol]:[Industry]],2,FALSE),"-")</f>
        <v>-</v>
      </c>
      <c r="D4155" t="s">
        <v>357</v>
      </c>
      <c r="E4155">
        <v>17.458632000000001</v>
      </c>
      <c r="F4155">
        <v>15.72</v>
      </c>
      <c r="G4155">
        <v>-33.919122006174597</v>
      </c>
      <c r="H4155">
        <v>2.6631067793306702</v>
      </c>
      <c r="I4155">
        <v>-30.005120137048799</v>
      </c>
      <c r="J4155">
        <v>0.66718493967251102</v>
      </c>
      <c r="K4155">
        <v>15.6705614461215</v>
      </c>
      <c r="L4155">
        <v>16.913586604680901</v>
      </c>
      <c r="M4155">
        <v>48.624947040873003</v>
      </c>
      <c r="N4155">
        <v>2.32352645415085</v>
      </c>
      <c r="O4155">
        <v>118.82951653943999</v>
      </c>
      <c r="P4155">
        <v>16.4444444444444</v>
      </c>
      <c r="Q4155">
        <v>1.714783502318E-3</v>
      </c>
    </row>
    <row r="4156" spans="1:17" hidden="1" x14ac:dyDescent="0.3">
      <c r="A4156" t="s">
        <v>8545</v>
      </c>
      <c r="B4156" t="s">
        <v>8546</v>
      </c>
      <c r="C4156" t="str">
        <f>IFERROR(VLOOKUP(Table1[[#This Row],[Ticker]],[1]!Table2[[Symbol]:[Industry]],2,FALSE),"-")</f>
        <v>-</v>
      </c>
      <c r="D4156" t="s">
        <v>276</v>
      </c>
      <c r="E4156">
        <v>17.395963200000001</v>
      </c>
      <c r="F4156">
        <v>13.92</v>
      </c>
      <c r="G4156">
        <v>-41.290400792918597</v>
      </c>
      <c r="H4156">
        <v>-2.05580113420501</v>
      </c>
      <c r="I4156">
        <v>-32.217805859030598</v>
      </c>
      <c r="J4156">
        <v>-3.9053940092773201</v>
      </c>
      <c r="K4156">
        <v>14.616260598693</v>
      </c>
      <c r="L4156">
        <v>15.8349561835327</v>
      </c>
      <c r="M4156">
        <v>43.5866501584579</v>
      </c>
      <c r="N4156">
        <v>0.42113221620049701</v>
      </c>
      <c r="O4156">
        <v>74.928160919540204</v>
      </c>
      <c r="P4156">
        <v>13.355048859934801</v>
      </c>
      <c r="Q4156">
        <v>8.7860161495481995E-2</v>
      </c>
    </row>
    <row r="4157" spans="1:17" hidden="1" x14ac:dyDescent="0.3">
      <c r="A4157" t="s">
        <v>8547</v>
      </c>
      <c r="B4157" t="s">
        <v>8548</v>
      </c>
      <c r="C4157" t="str">
        <f>IFERROR(VLOOKUP(Table1[[#This Row],[Ticker]],[1]!Table2[[Symbol]:[Industry]],2,FALSE),"-")</f>
        <v>-</v>
      </c>
      <c r="D4157" t="s">
        <v>535</v>
      </c>
      <c r="E4157">
        <v>17.3795608</v>
      </c>
      <c r="F4157">
        <v>57.68</v>
      </c>
      <c r="G4157">
        <v>185.12534583359999</v>
      </c>
      <c r="H4157">
        <v>122.066835216122</v>
      </c>
      <c r="I4157">
        <v>139.46861877047499</v>
      </c>
      <c r="J4157">
        <v>20.449841720107699</v>
      </c>
      <c r="K4157">
        <v>31.431732577475</v>
      </c>
      <c r="L4157">
        <v>24.036583011226</v>
      </c>
      <c r="M4157">
        <v>98.486446266222302</v>
      </c>
      <c r="N4157">
        <v>2.4883475338147099</v>
      </c>
      <c r="O4157">
        <v>0</v>
      </c>
      <c r="P4157">
        <v>289.466576637407</v>
      </c>
      <c r="Q4157">
        <v>0.155652960484257</v>
      </c>
    </row>
    <row r="4158" spans="1:17" hidden="1" x14ac:dyDescent="0.3">
      <c r="A4158" t="s">
        <v>8549</v>
      </c>
      <c r="B4158" t="s">
        <v>8550</v>
      </c>
      <c r="C4158" t="str">
        <f>IFERROR(VLOOKUP(Table1[[#This Row],[Ticker]],[1]!Table2[[Symbol]:[Industry]],2,FALSE),"-")</f>
        <v>-</v>
      </c>
      <c r="D4158" t="s">
        <v>276</v>
      </c>
      <c r="E4158">
        <v>17.348109575999999</v>
      </c>
      <c r="F4158">
        <v>26.67</v>
      </c>
      <c r="G4158">
        <v>-13.34818670816</v>
      </c>
      <c r="H4158">
        <v>-11.8489853098101</v>
      </c>
      <c r="I4158">
        <v>-40.091412796765901</v>
      </c>
      <c r="J4158">
        <v>-6.3312047543693399</v>
      </c>
      <c r="K4158">
        <v>27.375796198561801</v>
      </c>
      <c r="L4158">
        <v>27.389032855248601</v>
      </c>
      <c r="M4158">
        <v>48.875874325000503</v>
      </c>
      <c r="N4158">
        <v>0.83525449309591404</v>
      </c>
      <c r="O4158">
        <v>49.981252343457001</v>
      </c>
      <c r="P4158">
        <v>20.624151967435498</v>
      </c>
      <c r="Q4158">
        <v>1.5879132268289999E-2</v>
      </c>
    </row>
    <row r="4159" spans="1:17" hidden="1" x14ac:dyDescent="0.3">
      <c r="A4159" t="s">
        <v>8551</v>
      </c>
      <c r="B4159" t="s">
        <v>8552</v>
      </c>
      <c r="C4159" t="str">
        <f>IFERROR(VLOOKUP(Table1[[#This Row],[Ticker]],[1]!Table2[[Symbol]:[Industry]],2,FALSE),"-")</f>
        <v>-</v>
      </c>
      <c r="D4159" t="s">
        <v>54</v>
      </c>
      <c r="E4159">
        <v>17.331600000000002</v>
      </c>
      <c r="F4159">
        <v>17.16</v>
      </c>
      <c r="G4159">
        <v>-22.614439487920698</v>
      </c>
      <c r="H4159">
        <v>-9.4627059857805005</v>
      </c>
      <c r="I4159">
        <v>-16.7719244486074</v>
      </c>
      <c r="J4159">
        <v>-4.7756491988137801</v>
      </c>
      <c r="K4159">
        <v>17.446671955632901</v>
      </c>
      <c r="L4159">
        <v>17.8144622969509</v>
      </c>
      <c r="M4159">
        <v>39.926946125394203</v>
      </c>
      <c r="N4159">
        <v>0.43528687825321299</v>
      </c>
      <c r="O4159">
        <v>50.058275058275001</v>
      </c>
      <c r="P4159">
        <v>18.836565096952899</v>
      </c>
      <c r="Q4159">
        <v>-2.0681723160576999E-2</v>
      </c>
    </row>
    <row r="4160" spans="1:17" hidden="1" x14ac:dyDescent="0.3">
      <c r="A4160" t="s">
        <v>8553</v>
      </c>
      <c r="B4160" t="s">
        <v>8554</v>
      </c>
      <c r="C4160" t="str">
        <f>IFERROR(VLOOKUP(Table1[[#This Row],[Ticker]],[1]!Table2[[Symbol]:[Industry]],2,FALSE),"-")</f>
        <v>-</v>
      </c>
      <c r="D4160" t="s">
        <v>222</v>
      </c>
      <c r="E4160">
        <v>17.331250000000001</v>
      </c>
      <c r="F4160">
        <v>14.75</v>
      </c>
      <c r="G4160">
        <v>61.4925305614412</v>
      </c>
      <c r="H4160">
        <v>12.539531658665201</v>
      </c>
      <c r="I4160">
        <v>2.2741097442176299</v>
      </c>
      <c r="J4160">
        <v>-10.414923192518099</v>
      </c>
      <c r="K4160">
        <v>13.6380561955038</v>
      </c>
      <c r="L4160">
        <v>12.383490323417799</v>
      </c>
      <c r="M4160">
        <v>50.5533327059985</v>
      </c>
      <c r="N4160">
        <v>1.83224108993486</v>
      </c>
      <c r="O4160">
        <v>18.033898305084701</v>
      </c>
      <c r="Q4160">
        <v>7.0353797683090996E-2</v>
      </c>
    </row>
    <row r="4161" spans="1:17" hidden="1" x14ac:dyDescent="0.3">
      <c r="A4161" t="s">
        <v>8555</v>
      </c>
      <c r="B4161" t="s">
        <v>8556</v>
      </c>
      <c r="C4161" t="str">
        <f>IFERROR(VLOOKUP(Table1[[#This Row],[Ticker]],[1]!Table2[[Symbol]:[Industry]],2,FALSE),"-")</f>
        <v>-</v>
      </c>
      <c r="D4161" t="s">
        <v>215</v>
      </c>
      <c r="E4161">
        <v>17.246088359999899</v>
      </c>
      <c r="F4161">
        <v>3.05</v>
      </c>
      <c r="G4161">
        <v>-42.923053854143099</v>
      </c>
      <c r="H4161">
        <v>7.3732284961788501</v>
      </c>
      <c r="I4161">
        <v>-25.8174081129252</v>
      </c>
      <c r="J4161">
        <v>-0.41620779019204801</v>
      </c>
      <c r="K4161">
        <v>2.9474394024559598</v>
      </c>
      <c r="L4161">
        <v>2.40227964014823</v>
      </c>
      <c r="M4161">
        <v>38.242212802941403</v>
      </c>
      <c r="N4161">
        <v>0.92585734139262299</v>
      </c>
      <c r="O4161">
        <v>47.540983606557297</v>
      </c>
      <c r="P4161">
        <v>43.1924882629108</v>
      </c>
    </row>
    <row r="4162" spans="1:17" hidden="1" x14ac:dyDescent="0.3">
      <c r="A4162" t="s">
        <v>8557</v>
      </c>
      <c r="B4162" t="s">
        <v>8558</v>
      </c>
      <c r="C4162" t="str">
        <f>IFERROR(VLOOKUP(Table1[[#This Row],[Ticker]],[1]!Table2[[Symbol]:[Industry]],2,FALSE),"-")</f>
        <v>-</v>
      </c>
      <c r="D4162" t="s">
        <v>741</v>
      </c>
      <c r="E4162">
        <v>17.228399594999999</v>
      </c>
      <c r="F4162">
        <v>84.11</v>
      </c>
      <c r="G4162">
        <v>-18.053659032690799</v>
      </c>
      <c r="H4162">
        <v>-1.02681002784843</v>
      </c>
      <c r="I4162">
        <v>3.8754063652761199</v>
      </c>
      <c r="J4162">
        <v>-1.2222692693931601</v>
      </c>
      <c r="K4162">
        <v>86.202277777097706</v>
      </c>
      <c r="L4162">
        <v>82.145531333566495</v>
      </c>
      <c r="M4162">
        <v>59.689646094536798</v>
      </c>
      <c r="N4162">
        <v>0.92010796790593796</v>
      </c>
      <c r="O4162">
        <v>15.1824991083105</v>
      </c>
      <c r="P4162">
        <v>22.430858806404601</v>
      </c>
    </row>
    <row r="4163" spans="1:17" hidden="1" x14ac:dyDescent="0.3">
      <c r="A4163" t="s">
        <v>8559</v>
      </c>
      <c r="B4163" t="s">
        <v>8560</v>
      </c>
      <c r="C4163" t="str">
        <f>IFERROR(VLOOKUP(Table1[[#This Row],[Ticker]],[1]!Table2[[Symbol]:[Industry]],2,FALSE),"-")</f>
        <v>-</v>
      </c>
      <c r="D4163" t="s">
        <v>640</v>
      </c>
      <c r="E4163">
        <v>17.220559999999999</v>
      </c>
      <c r="F4163">
        <v>15.28</v>
      </c>
      <c r="G4163">
        <v>85.145356608633406</v>
      </c>
      <c r="H4163">
        <v>-16.4269320174648</v>
      </c>
      <c r="I4163">
        <v>11.7744286217686</v>
      </c>
      <c r="J4163">
        <v>-4.4242541605117296</v>
      </c>
      <c r="K4163">
        <v>15.539127422043199</v>
      </c>
      <c r="L4163">
        <v>13.2386555776002</v>
      </c>
      <c r="M4163">
        <v>33.004494016509099</v>
      </c>
      <c r="N4163">
        <v>0.31314878766177801</v>
      </c>
      <c r="O4163">
        <v>29.908376963350801</v>
      </c>
      <c r="Q4163">
        <v>5.9550111954246997E-2</v>
      </c>
    </row>
    <row r="4164" spans="1:17" hidden="1" x14ac:dyDescent="0.3">
      <c r="A4164" t="s">
        <v>8561</v>
      </c>
      <c r="B4164" t="s">
        <v>8562</v>
      </c>
      <c r="C4164" t="str">
        <f>IFERROR(VLOOKUP(Table1[[#This Row],[Ticker]],[1]!Table2[[Symbol]:[Industry]],2,FALSE),"-")</f>
        <v>-</v>
      </c>
      <c r="D4164" t="s">
        <v>741</v>
      </c>
      <c r="E4164">
        <v>17.1837348</v>
      </c>
      <c r="F4164">
        <v>146.97</v>
      </c>
      <c r="G4164">
        <v>22.948144182593602</v>
      </c>
      <c r="H4164">
        <v>5.0890247844826799</v>
      </c>
      <c r="I4164">
        <v>8.5527566540977507</v>
      </c>
      <c r="J4164">
        <v>2.84088608603592</v>
      </c>
      <c r="K4164">
        <v>137.77513988892099</v>
      </c>
      <c r="L4164">
        <v>122.48829874624199</v>
      </c>
      <c r="M4164">
        <v>42.376869448986099</v>
      </c>
      <c r="N4164">
        <v>1.4746912283402001</v>
      </c>
      <c r="O4164">
        <v>3.6946315574607</v>
      </c>
      <c r="P4164">
        <v>59.507271543303602</v>
      </c>
    </row>
    <row r="4165" spans="1:17" hidden="1" x14ac:dyDescent="0.3">
      <c r="A4165" t="s">
        <v>8563</v>
      </c>
      <c r="B4165" t="s">
        <v>8564</v>
      </c>
      <c r="C4165" t="str">
        <f>IFERROR(VLOOKUP(Table1[[#This Row],[Ticker]],[1]!Table2[[Symbol]:[Industry]],2,FALSE),"-")</f>
        <v>-</v>
      </c>
      <c r="D4165" t="s">
        <v>89</v>
      </c>
      <c r="E4165">
        <v>17.174183031999998</v>
      </c>
      <c r="F4165">
        <v>17.11</v>
      </c>
      <c r="G4165">
        <v>-8.9760313083945107</v>
      </c>
      <c r="H4165">
        <v>1.7255287383096001</v>
      </c>
      <c r="I4165">
        <v>-23.938413018529399</v>
      </c>
      <c r="J4165">
        <v>-2.90051692368151</v>
      </c>
      <c r="K4165">
        <v>16.985816094711101</v>
      </c>
      <c r="L4165">
        <v>18.415022134992601</v>
      </c>
      <c r="M4165">
        <v>59.100948964706902</v>
      </c>
      <c r="N4165">
        <v>1.15749041024763</v>
      </c>
      <c r="O4165">
        <v>39.567504383401499</v>
      </c>
      <c r="P4165">
        <v>23.537906137184098</v>
      </c>
      <c r="Q4165">
        <v>-0.114386638563714</v>
      </c>
    </row>
    <row r="4166" spans="1:17" hidden="1" x14ac:dyDescent="0.3">
      <c r="A4166" t="s">
        <v>8565</v>
      </c>
      <c r="B4166" t="s">
        <v>8566</v>
      </c>
      <c r="C4166" t="str">
        <f>IFERROR(VLOOKUP(Table1[[#This Row],[Ticker]],[1]!Table2[[Symbol]:[Industry]],2,FALSE),"-")</f>
        <v>-</v>
      </c>
      <c r="D4166" t="s">
        <v>357</v>
      </c>
      <c r="E4166">
        <v>17.165006999999999</v>
      </c>
      <c r="F4166">
        <v>45.81</v>
      </c>
      <c r="G4166">
        <v>-36.000202578109104</v>
      </c>
      <c r="H4166">
        <v>-3.3209582694364799</v>
      </c>
      <c r="I4166">
        <v>-17.423247528983602</v>
      </c>
      <c r="J4166">
        <v>-2.6104070335716201</v>
      </c>
      <c r="K4166">
        <v>48.293861178209198</v>
      </c>
      <c r="L4166">
        <v>48.459027344065802</v>
      </c>
      <c r="M4166">
        <v>40.433534032514501</v>
      </c>
      <c r="N4166">
        <v>0.36219843425467302</v>
      </c>
      <c r="O4166">
        <v>50.207378301680798</v>
      </c>
      <c r="P4166">
        <v>18.9870129870129</v>
      </c>
      <c r="Q4166">
        <v>-3.6660557314735998E-2</v>
      </c>
    </row>
    <row r="4167" spans="1:17" hidden="1" x14ac:dyDescent="0.3">
      <c r="A4167" t="s">
        <v>8567</v>
      </c>
      <c r="B4167" t="s">
        <v>8568</v>
      </c>
      <c r="C4167" t="str">
        <f>IFERROR(VLOOKUP(Table1[[#This Row],[Ticker]],[1]!Table2[[Symbol]:[Industry]],2,FALSE),"-")</f>
        <v>-</v>
      </c>
      <c r="D4167" t="s">
        <v>101</v>
      </c>
      <c r="E4167">
        <v>17.114339999999999</v>
      </c>
      <c r="F4167">
        <v>18.89</v>
      </c>
      <c r="G4167">
        <v>271.84898262002099</v>
      </c>
      <c r="H4167">
        <v>9.7652550742519395</v>
      </c>
      <c r="I4167">
        <v>-63.262817215792801</v>
      </c>
      <c r="J4167">
        <v>-10.559968040906201</v>
      </c>
      <c r="K4167">
        <v>18.517255080540998</v>
      </c>
      <c r="L4167">
        <v>18.379485700164601</v>
      </c>
      <c r="M4167">
        <v>43.6080996691135</v>
      </c>
      <c r="N4167">
        <v>0.62120770610891995</v>
      </c>
      <c r="O4167">
        <v>109.31709899417601</v>
      </c>
      <c r="P4167">
        <v>301.91489361702099</v>
      </c>
      <c r="Q4167">
        <v>0.17708968773988101</v>
      </c>
    </row>
    <row r="4168" spans="1:17" hidden="1" x14ac:dyDescent="0.3">
      <c r="A4168" t="s">
        <v>8569</v>
      </c>
      <c r="B4168" t="s">
        <v>8570</v>
      </c>
      <c r="C4168" t="str">
        <f>IFERROR(VLOOKUP(Table1[[#This Row],[Ticker]],[1]!Table2[[Symbol]:[Industry]],2,FALSE),"-")</f>
        <v>-</v>
      </c>
      <c r="D4168" t="s">
        <v>405</v>
      </c>
      <c r="E4168">
        <v>17.095680000000002</v>
      </c>
      <c r="F4168">
        <v>12.72</v>
      </c>
      <c r="G4168">
        <v>-25.1154159474953</v>
      </c>
      <c r="H4168">
        <v>-2.26962864667829</v>
      </c>
      <c r="I4168">
        <v>-12.9602652557823</v>
      </c>
      <c r="J4168">
        <v>-1.07194549511008</v>
      </c>
      <c r="K4168">
        <v>12.7187340153001</v>
      </c>
      <c r="L4168">
        <v>12.6204131828627</v>
      </c>
      <c r="M4168">
        <v>100</v>
      </c>
      <c r="O4168">
        <v>0</v>
      </c>
      <c r="P4168">
        <v>4.9504950495049496</v>
      </c>
    </row>
    <row r="4169" spans="1:17" hidden="1" x14ac:dyDescent="0.3">
      <c r="A4169" t="s">
        <v>8571</v>
      </c>
      <c r="B4169" t="s">
        <v>8572</v>
      </c>
      <c r="C4169" t="str">
        <f>IFERROR(VLOOKUP(Table1[[#This Row],[Ticker]],[1]!Table2[[Symbol]:[Industry]],2,FALSE),"-")</f>
        <v>-</v>
      </c>
      <c r="D4169" t="s">
        <v>741</v>
      </c>
      <c r="E4169">
        <v>17.035611191999902</v>
      </c>
      <c r="F4169">
        <v>26.62</v>
      </c>
      <c r="G4169">
        <v>34.133447502876301</v>
      </c>
      <c r="H4169">
        <v>-1.2150147107084299</v>
      </c>
      <c r="I4169">
        <v>12.0162605658138</v>
      </c>
      <c r="J4169">
        <v>0.63389226076557803</v>
      </c>
      <c r="K4169">
        <v>25.792409322993699</v>
      </c>
      <c r="L4169">
        <v>22.5548248489951</v>
      </c>
      <c r="M4169">
        <v>32.576819102165203</v>
      </c>
      <c r="N4169">
        <v>1.0371483594761399</v>
      </c>
      <c r="O4169">
        <v>3.2306536438767699</v>
      </c>
      <c r="P4169">
        <v>66.635367762128297</v>
      </c>
    </row>
    <row r="4170" spans="1:17" hidden="1" x14ac:dyDescent="0.3">
      <c r="A4170" t="s">
        <v>8573</v>
      </c>
      <c r="B4170" t="s">
        <v>8574</v>
      </c>
      <c r="C4170" t="str">
        <f>IFERROR(VLOOKUP(Table1[[#This Row],[Ticker]],[1]!Table2[[Symbol]:[Industry]],2,FALSE),"-")</f>
        <v>-</v>
      </c>
      <c r="D4170" t="s">
        <v>627</v>
      </c>
      <c r="E4170">
        <v>17.0179616</v>
      </c>
      <c r="F4170">
        <v>22.72</v>
      </c>
      <c r="G4170">
        <v>18.9176955603767</v>
      </c>
      <c r="H4170">
        <v>16.105371353321701</v>
      </c>
      <c r="I4170">
        <v>7.4424904410909702</v>
      </c>
      <c r="J4170">
        <v>18.047551360235801</v>
      </c>
      <c r="K4170">
        <v>17.000062168892899</v>
      </c>
      <c r="L4170">
        <v>16.761960298514001</v>
      </c>
      <c r="M4170">
        <v>87.342544667046397</v>
      </c>
      <c r="N4170">
        <v>2.8432658250839999</v>
      </c>
      <c r="O4170">
        <v>2.3327464788732399</v>
      </c>
      <c r="P4170">
        <v>106.54545454545401</v>
      </c>
      <c r="Q4170">
        <v>7.0759028465207E-2</v>
      </c>
    </row>
    <row r="4171" spans="1:17" hidden="1" x14ac:dyDescent="0.3">
      <c r="A4171" t="s">
        <v>8575</v>
      </c>
      <c r="B4171" t="s">
        <v>8576</v>
      </c>
      <c r="C4171" t="str">
        <f>IFERROR(VLOOKUP(Table1[[#This Row],[Ticker]],[1]!Table2[[Symbol]:[Industry]],2,FALSE),"-")</f>
        <v>-</v>
      </c>
      <c r="D4171" t="s">
        <v>118</v>
      </c>
      <c r="E4171">
        <v>16.974720000000001</v>
      </c>
      <c r="F4171">
        <v>32</v>
      </c>
      <c r="G4171">
        <v>-51.286984359875703</v>
      </c>
      <c r="H4171">
        <v>-11.3605377375873</v>
      </c>
      <c r="I4171">
        <v>-29.843382138899202</v>
      </c>
      <c r="J4171">
        <v>-5.3781655908038504</v>
      </c>
      <c r="K4171">
        <v>33.692393430267501</v>
      </c>
      <c r="L4171">
        <v>34.475201815577698</v>
      </c>
      <c r="M4171">
        <v>4.2172308284340003</v>
      </c>
      <c r="N4171">
        <v>0.32142857142857101</v>
      </c>
      <c r="O4171">
        <v>26.937499999999901</v>
      </c>
      <c r="P4171">
        <v>12.994350282485801</v>
      </c>
    </row>
    <row r="4172" spans="1:17" hidden="1" x14ac:dyDescent="0.3">
      <c r="A4172" t="s">
        <v>8577</v>
      </c>
      <c r="B4172" t="s">
        <v>8578</v>
      </c>
      <c r="C4172" t="str">
        <f>IFERROR(VLOOKUP(Table1[[#This Row],[Ticker]],[1]!Table2[[Symbol]:[Industry]],2,FALSE),"-")</f>
        <v>-</v>
      </c>
      <c r="D4172" t="s">
        <v>405</v>
      </c>
      <c r="E4172">
        <v>16.935804000000001</v>
      </c>
      <c r="F4172">
        <v>50.1</v>
      </c>
      <c r="G4172">
        <v>42.039894568097502</v>
      </c>
      <c r="H4172">
        <v>14.8931620509961</v>
      </c>
      <c r="I4172">
        <v>21.0327810132735</v>
      </c>
      <c r="J4172">
        <v>-8.46165137746301</v>
      </c>
      <c r="K4172">
        <v>44.809895449909703</v>
      </c>
      <c r="L4172">
        <v>37.739722612242502</v>
      </c>
      <c r="M4172">
        <v>52.628120269141398</v>
      </c>
      <c r="N4172">
        <v>1.0242775738521199</v>
      </c>
      <c r="O4172">
        <v>9.5808383233532801</v>
      </c>
      <c r="P4172">
        <v>84.123484013230396</v>
      </c>
      <c r="Q4172">
        <v>6.3689368320950998E-2</v>
      </c>
    </row>
    <row r="4173" spans="1:17" hidden="1" x14ac:dyDescent="0.3">
      <c r="A4173" t="s">
        <v>8579</v>
      </c>
      <c r="B4173" t="s">
        <v>8580</v>
      </c>
      <c r="C4173" t="str">
        <f>IFERROR(VLOOKUP(Table1[[#This Row],[Ticker]],[1]!Table2[[Symbol]:[Industry]],2,FALSE),"-")</f>
        <v>-</v>
      </c>
      <c r="D4173" t="s">
        <v>51</v>
      </c>
      <c r="E4173">
        <v>16.888552300000001</v>
      </c>
      <c r="F4173">
        <v>24.23</v>
      </c>
      <c r="G4173">
        <v>53.494695063605697</v>
      </c>
      <c r="H4173">
        <v>14.533650041846199</v>
      </c>
      <c r="I4173">
        <v>12.648858642610501</v>
      </c>
      <c r="J4173">
        <v>16.051342176122699</v>
      </c>
      <c r="K4173">
        <v>22.405243176705302</v>
      </c>
      <c r="L4173">
        <v>20.420956821737299</v>
      </c>
      <c r="M4173">
        <v>61.6768020566319</v>
      </c>
      <c r="N4173">
        <v>0.76523907043005901</v>
      </c>
      <c r="O4173">
        <v>20.883202641353598</v>
      </c>
      <c r="P4173">
        <v>97.7959183673469</v>
      </c>
      <c r="Q4173">
        <v>0.10138120236067701</v>
      </c>
    </row>
    <row r="4174" spans="1:17" hidden="1" x14ac:dyDescent="0.3">
      <c r="A4174" t="s">
        <v>8581</v>
      </c>
      <c r="B4174" t="s">
        <v>8582</v>
      </c>
      <c r="C4174" t="str">
        <f>IFERROR(VLOOKUP(Table1[[#This Row],[Ticker]],[1]!Table2[[Symbol]:[Industry]],2,FALSE),"-")</f>
        <v>-</v>
      </c>
      <c r="D4174" t="s">
        <v>627</v>
      </c>
      <c r="E4174">
        <v>16.863524999999999</v>
      </c>
      <c r="F4174">
        <v>45.15</v>
      </c>
      <c r="G4174">
        <v>-17.190910997000302</v>
      </c>
      <c r="H4174">
        <v>3.3197071811982299</v>
      </c>
      <c r="I4174">
        <v>-33.749738939992803</v>
      </c>
      <c r="J4174">
        <v>-4.51505926756517</v>
      </c>
      <c r="K4174">
        <v>46.487444118058001</v>
      </c>
      <c r="L4174">
        <v>47.9895945724152</v>
      </c>
      <c r="M4174">
        <v>53.200530736107098</v>
      </c>
      <c r="N4174">
        <v>0.84020327498588299</v>
      </c>
      <c r="O4174">
        <v>34.485049833886997</v>
      </c>
      <c r="P4174">
        <v>18.659658344283802</v>
      </c>
      <c r="Q4174">
        <v>0.11286970854980501</v>
      </c>
    </row>
    <row r="4175" spans="1:17" hidden="1" x14ac:dyDescent="0.3">
      <c r="A4175" t="s">
        <v>8583</v>
      </c>
      <c r="B4175" t="s">
        <v>8584</v>
      </c>
      <c r="C4175" t="str">
        <f>IFERROR(VLOOKUP(Table1[[#This Row],[Ticker]],[1]!Table2[[Symbol]:[Industry]],2,FALSE),"-")</f>
        <v>-</v>
      </c>
      <c r="D4175" t="s">
        <v>1401</v>
      </c>
      <c r="E4175">
        <v>16.852499999999999</v>
      </c>
      <c r="F4175">
        <v>16.05</v>
      </c>
      <c r="G4175">
        <v>-53.271652623794502</v>
      </c>
      <c r="H4175">
        <v>-30.678719555769199</v>
      </c>
      <c r="I4175">
        <v>-36.166006882576603</v>
      </c>
      <c r="J4175">
        <v>-1.07194549511008</v>
      </c>
      <c r="K4175">
        <v>18.5297159883456</v>
      </c>
      <c r="L4175">
        <v>13.7975782751884</v>
      </c>
      <c r="M4175">
        <v>37.930444546556203</v>
      </c>
      <c r="N4175">
        <v>0.66807610993657496</v>
      </c>
      <c r="O4175">
        <v>43.925233644859802</v>
      </c>
      <c r="P4175">
        <v>9.9315068493150704</v>
      </c>
    </row>
    <row r="4176" spans="1:17" hidden="1" x14ac:dyDescent="0.3">
      <c r="A4176" t="s">
        <v>8585</v>
      </c>
      <c r="B4176" t="s">
        <v>8586</v>
      </c>
      <c r="C4176" t="str">
        <f>IFERROR(VLOOKUP(Table1[[#This Row],[Ticker]],[1]!Table2[[Symbol]:[Industry]],2,FALSE),"-")</f>
        <v>-</v>
      </c>
      <c r="E4176">
        <v>16.783537500000001</v>
      </c>
      <c r="F4176">
        <v>33.450000000000003</v>
      </c>
      <c r="G4176">
        <v>66.698794885352598</v>
      </c>
      <c r="H4176">
        <v>-3.8293696708101099</v>
      </c>
      <c r="I4176">
        <v>-11.596628892145899</v>
      </c>
      <c r="J4176">
        <v>-12.976080338407399</v>
      </c>
      <c r="K4176">
        <v>35.795572942593999</v>
      </c>
      <c r="L4176">
        <v>29.1388794761619</v>
      </c>
      <c r="M4176">
        <v>23.353040291337699</v>
      </c>
      <c r="N4176">
        <v>0.24476790999835299</v>
      </c>
      <c r="O4176">
        <v>38.0568011958146</v>
      </c>
      <c r="P4176">
        <v>141.16798846431101</v>
      </c>
      <c r="Q4176">
        <v>7.905307817078E-2</v>
      </c>
    </row>
    <row r="4177" spans="1:17" hidden="1" x14ac:dyDescent="0.3">
      <c r="A4177" t="s">
        <v>8587</v>
      </c>
      <c r="B4177" t="s">
        <v>8588</v>
      </c>
      <c r="C4177" t="str">
        <f>IFERROR(VLOOKUP(Table1[[#This Row],[Ticker]],[1]!Table2[[Symbol]:[Industry]],2,FALSE),"-")</f>
        <v>-</v>
      </c>
      <c r="D4177" t="s">
        <v>474</v>
      </c>
      <c r="E4177">
        <v>16.78021678</v>
      </c>
      <c r="F4177">
        <v>13.54</v>
      </c>
      <c r="G4177">
        <v>-23.1992969480658</v>
      </c>
      <c r="H4177">
        <v>-12.719364096413701</v>
      </c>
      <c r="I4177">
        <v>-6.7641868244098102</v>
      </c>
      <c r="J4177">
        <v>-6.0544016354609598</v>
      </c>
      <c r="K4177">
        <v>13.881650081110701</v>
      </c>
      <c r="L4177">
        <v>12.9572681149281</v>
      </c>
      <c r="M4177">
        <v>8.6254815434179104</v>
      </c>
      <c r="N4177">
        <v>0.83916083916083895</v>
      </c>
      <c r="O4177">
        <v>14.9926144756277</v>
      </c>
      <c r="P4177">
        <v>13.973063973063899</v>
      </c>
    </row>
    <row r="4178" spans="1:17" hidden="1" x14ac:dyDescent="0.3">
      <c r="A4178" t="s">
        <v>8589</v>
      </c>
      <c r="B4178" t="s">
        <v>8590</v>
      </c>
      <c r="C4178" t="str">
        <f>IFERROR(VLOOKUP(Table1[[#This Row],[Ticker]],[1]!Table2[[Symbol]:[Industry]],2,FALSE),"-")</f>
        <v>-</v>
      </c>
      <c r="D4178" t="s">
        <v>185</v>
      </c>
      <c r="E4178">
        <v>16.771875000000001</v>
      </c>
      <c r="F4178">
        <v>268.35000000000002</v>
      </c>
      <c r="G4178">
        <v>23.276946145856801</v>
      </c>
      <c r="H4178">
        <v>-12.200663129436901</v>
      </c>
      <c r="I4178">
        <v>18.102005806488702</v>
      </c>
      <c r="J4178">
        <v>-9.4870927601872204</v>
      </c>
      <c r="K4178">
        <v>273.69224221447797</v>
      </c>
      <c r="L4178">
        <v>242.84026580831701</v>
      </c>
      <c r="M4178">
        <v>45.6754366308204</v>
      </c>
      <c r="N4178">
        <v>0.50258515419990102</v>
      </c>
      <c r="O4178">
        <v>27.445500279485699</v>
      </c>
      <c r="P4178">
        <v>61.413533834586403</v>
      </c>
      <c r="Q4178">
        <v>6.9868713685693001E-2</v>
      </c>
    </row>
    <row r="4179" spans="1:17" hidden="1" x14ac:dyDescent="0.3">
      <c r="A4179" t="s">
        <v>8591</v>
      </c>
      <c r="B4179" t="s">
        <v>8592</v>
      </c>
      <c r="C4179" t="str">
        <f>IFERROR(VLOOKUP(Table1[[#This Row],[Ticker]],[1]!Table2[[Symbol]:[Industry]],2,FALSE),"-")</f>
        <v>-</v>
      </c>
      <c r="D4179" t="s">
        <v>989</v>
      </c>
      <c r="E4179">
        <v>16.7425</v>
      </c>
      <c r="F4179">
        <v>9.0500000000000007</v>
      </c>
      <c r="G4179">
        <v>17.568673016050202</v>
      </c>
      <c r="H4179">
        <v>-19.278974441070801</v>
      </c>
      <c r="I4179">
        <v>23.129960308127401</v>
      </c>
      <c r="J4179">
        <v>-3.05870046199749</v>
      </c>
      <c r="K4179">
        <v>9.7903247813247898</v>
      </c>
      <c r="L4179">
        <v>8.4869471120402498</v>
      </c>
      <c r="M4179">
        <v>57.621825788397899</v>
      </c>
      <c r="N4179">
        <v>1.0578821599416901</v>
      </c>
      <c r="O4179">
        <v>86.740331491712595</v>
      </c>
      <c r="P4179">
        <v>61.607142857142797</v>
      </c>
      <c r="Q4179">
        <v>0.111995461087094</v>
      </c>
    </row>
    <row r="4180" spans="1:17" hidden="1" x14ac:dyDescent="0.3">
      <c r="A4180" t="s">
        <v>8593</v>
      </c>
      <c r="B4180" t="s">
        <v>8594</v>
      </c>
      <c r="C4180" t="str">
        <f>IFERROR(VLOOKUP(Table1[[#This Row],[Ticker]],[1]!Table2[[Symbol]:[Industry]],2,FALSE),"-")</f>
        <v>-</v>
      </c>
      <c r="D4180" t="s">
        <v>2332</v>
      </c>
      <c r="E4180">
        <v>16.734375</v>
      </c>
      <c r="F4180">
        <v>42.5</v>
      </c>
      <c r="G4180">
        <v>-30.159940146036501</v>
      </c>
      <c r="H4180">
        <v>5.3253080621824598</v>
      </c>
      <c r="I4180">
        <v>33.540941224741502</v>
      </c>
      <c r="J4180">
        <v>-2.2347361927845002</v>
      </c>
      <c r="K4180">
        <v>40.279584248220203</v>
      </c>
      <c r="L4180">
        <v>34.286607522210602</v>
      </c>
      <c r="M4180">
        <v>50.857349207451001</v>
      </c>
      <c r="N4180">
        <v>0.60713138451654303</v>
      </c>
      <c r="O4180">
        <v>3.8823529411764701</v>
      </c>
      <c r="P4180">
        <v>88.470066518846906</v>
      </c>
    </row>
    <row r="4181" spans="1:17" hidden="1" x14ac:dyDescent="0.3">
      <c r="A4181" t="s">
        <v>8595</v>
      </c>
      <c r="B4181" t="s">
        <v>8596</v>
      </c>
      <c r="C4181" t="str">
        <f>IFERROR(VLOOKUP(Table1[[#This Row],[Ticker]],[1]!Table2[[Symbol]:[Industry]],2,FALSE),"-")</f>
        <v>-</v>
      </c>
      <c r="D4181" t="s">
        <v>773</v>
      </c>
      <c r="E4181">
        <v>16.698079499999999</v>
      </c>
      <c r="F4181">
        <v>9.5500000000000007</v>
      </c>
      <c r="G4181">
        <v>-101.549936079114</v>
      </c>
      <c r="H4181">
        <v>12.8818865048368</v>
      </c>
      <c r="I4181">
        <v>-84.444290337896405</v>
      </c>
      <c r="J4181">
        <v>3.7845666461702598</v>
      </c>
      <c r="K4181">
        <v>10.166597597029201</v>
      </c>
      <c r="M4181">
        <v>50.585537057762402</v>
      </c>
      <c r="N4181">
        <v>0.45605214152700102</v>
      </c>
      <c r="O4181">
        <v>269.10994764397901</v>
      </c>
      <c r="P4181">
        <v>33.3798882681564</v>
      </c>
    </row>
    <row r="4182" spans="1:17" hidden="1" x14ac:dyDescent="0.3">
      <c r="A4182" t="s">
        <v>8597</v>
      </c>
      <c r="B4182" t="s">
        <v>8598</v>
      </c>
      <c r="C4182" t="str">
        <f>IFERROR(VLOOKUP(Table1[[#This Row],[Ticker]],[1]!Table2[[Symbol]:[Industry]],2,FALSE),"-")</f>
        <v>-</v>
      </c>
      <c r="D4182" t="s">
        <v>72</v>
      </c>
      <c r="E4182">
        <v>16.655660000000001</v>
      </c>
      <c r="F4182">
        <v>37.94</v>
      </c>
      <c r="G4182">
        <v>128.02932709823699</v>
      </c>
      <c r="H4182">
        <v>51.397038019988301</v>
      </c>
      <c r="I4182">
        <v>27.558253262736098</v>
      </c>
      <c r="J4182">
        <v>-3.5574029250413202</v>
      </c>
      <c r="K4182">
        <v>29.205938656313499</v>
      </c>
      <c r="L4182">
        <v>24.509567114300001</v>
      </c>
      <c r="M4182">
        <v>66.694501338314694</v>
      </c>
      <c r="N4182">
        <v>4.2775292097637498</v>
      </c>
      <c r="O4182">
        <v>10.674749604638899</v>
      </c>
      <c r="P4182">
        <v>183.13432835820799</v>
      </c>
      <c r="Q4182">
        <v>6.0867480256556999E-2</v>
      </c>
    </row>
    <row r="4183" spans="1:17" hidden="1" x14ac:dyDescent="0.3">
      <c r="A4183" t="s">
        <v>8599</v>
      </c>
      <c r="B4183" t="s">
        <v>8600</v>
      </c>
      <c r="C4183" t="str">
        <f>IFERROR(VLOOKUP(Table1[[#This Row],[Ticker]],[1]!Table2[[Symbol]:[Industry]],2,FALSE),"-")</f>
        <v>-</v>
      </c>
      <c r="D4183" t="s">
        <v>357</v>
      </c>
      <c r="E4183">
        <v>16.625682999999999</v>
      </c>
      <c r="F4183">
        <v>83.17</v>
      </c>
      <c r="G4183">
        <v>-7.1969495551329601</v>
      </c>
      <c r="H4183">
        <v>1.4553683589511199</v>
      </c>
      <c r="I4183">
        <v>130.15578268341599</v>
      </c>
      <c r="J4183">
        <v>-1.61174106189542</v>
      </c>
      <c r="K4183">
        <v>77.864813839809898</v>
      </c>
      <c r="L4183">
        <v>63.1730349941638</v>
      </c>
      <c r="M4183">
        <v>37.964123704879803</v>
      </c>
      <c r="N4183">
        <v>0.46084608460845999</v>
      </c>
      <c r="O4183">
        <v>16.736804136106699</v>
      </c>
      <c r="P4183">
        <v>180.79000675219399</v>
      </c>
    </row>
    <row r="4184" spans="1:17" hidden="1" x14ac:dyDescent="0.3">
      <c r="A4184" t="s">
        <v>8601</v>
      </c>
      <c r="B4184" t="s">
        <v>8602</v>
      </c>
      <c r="C4184" t="str">
        <f>IFERROR(VLOOKUP(Table1[[#This Row],[Ticker]],[1]!Table2[[Symbol]:[Industry]],2,FALSE),"-")</f>
        <v>-</v>
      </c>
      <c r="D4184" t="s">
        <v>89</v>
      </c>
      <c r="E4184">
        <v>16.609031999999999</v>
      </c>
      <c r="F4184">
        <v>4.0199999999999996</v>
      </c>
      <c r="G4184">
        <v>-40.333768139857398</v>
      </c>
      <c r="H4184">
        <v>7.4601010830514198</v>
      </c>
      <c r="I4184">
        <v>-19.035031610922498</v>
      </c>
      <c r="J4184">
        <v>-9.2167418752005794</v>
      </c>
      <c r="K4184">
        <v>3.92097124016294</v>
      </c>
      <c r="L4184">
        <v>4.1175167796580396</v>
      </c>
      <c r="M4184">
        <v>50.734333894521498</v>
      </c>
      <c r="N4184">
        <v>0.98500216224754999</v>
      </c>
      <c r="O4184">
        <v>53.980099502487498</v>
      </c>
      <c r="P4184">
        <v>25.624999999999901</v>
      </c>
      <c r="Q4184">
        <v>3.3330882497209002E-2</v>
      </c>
    </row>
    <row r="4185" spans="1:17" hidden="1" x14ac:dyDescent="0.3">
      <c r="A4185" t="s">
        <v>8603</v>
      </c>
      <c r="B4185" t="s">
        <v>8604</v>
      </c>
      <c r="C4185" t="str">
        <f>IFERROR(VLOOKUP(Table1[[#This Row],[Ticker]],[1]!Table2[[Symbol]:[Industry]],2,FALSE),"-")</f>
        <v>-</v>
      </c>
      <c r="D4185" t="s">
        <v>54</v>
      </c>
      <c r="E4185">
        <v>16.563645504</v>
      </c>
      <c r="F4185">
        <v>20.37</v>
      </c>
      <c r="G4185">
        <v>-28.974099582608201</v>
      </c>
      <c r="H4185">
        <v>-1.61389094176027</v>
      </c>
      <c r="I4185">
        <v>-10.855002097887599</v>
      </c>
      <c r="J4185">
        <v>2.7946567281861801</v>
      </c>
      <c r="K4185">
        <v>20.169795817205099</v>
      </c>
      <c r="L4185">
        <v>19.969966772028201</v>
      </c>
      <c r="M4185">
        <v>43.070827759857103</v>
      </c>
      <c r="N4185">
        <v>2.5761859668381599</v>
      </c>
      <c r="O4185">
        <v>29.3568973981345</v>
      </c>
      <c r="P4185">
        <v>25.740740740740701</v>
      </c>
      <c r="Q4185">
        <v>-3.6706978575323998E-2</v>
      </c>
    </row>
    <row r="4186" spans="1:17" hidden="1" x14ac:dyDescent="0.3">
      <c r="A4186" t="s">
        <v>8605</v>
      </c>
      <c r="B4186" t="s">
        <v>8606</v>
      </c>
      <c r="C4186" t="str">
        <f>IFERROR(VLOOKUP(Table1[[#This Row],[Ticker]],[1]!Table2[[Symbol]:[Industry]],2,FALSE),"-")</f>
        <v>-</v>
      </c>
      <c r="D4186" t="s">
        <v>141</v>
      </c>
      <c r="E4186">
        <v>16.560011599999999</v>
      </c>
      <c r="F4186">
        <v>31.24</v>
      </c>
      <c r="G4186">
        <v>20.126396695307299</v>
      </c>
      <c r="H4186">
        <v>10.353784611431699</v>
      </c>
      <c r="I4186">
        <v>-32.195011894872302</v>
      </c>
      <c r="J4186">
        <v>1.92708707502858</v>
      </c>
      <c r="K4186">
        <v>31.175791204347298</v>
      </c>
      <c r="L4186">
        <v>30.566581969994299</v>
      </c>
      <c r="M4186">
        <v>44.595885167785902</v>
      </c>
      <c r="N4186">
        <v>1.55762361680576</v>
      </c>
      <c r="O4186">
        <v>42.605633802816897</v>
      </c>
      <c r="P4186">
        <v>65.6415694591728</v>
      </c>
      <c r="Q4186">
        <v>9.9872598733425993E-2</v>
      </c>
    </row>
    <row r="4187" spans="1:17" hidden="1" x14ac:dyDescent="0.3">
      <c r="A4187" t="s">
        <v>8607</v>
      </c>
      <c r="B4187" t="s">
        <v>8608</v>
      </c>
      <c r="C4187" t="str">
        <f>IFERROR(VLOOKUP(Table1[[#This Row],[Ticker]],[1]!Table2[[Symbol]:[Industry]],2,FALSE),"-")</f>
        <v>-</v>
      </c>
      <c r="D4187" t="s">
        <v>4484</v>
      </c>
      <c r="E4187">
        <v>16.559999999999999</v>
      </c>
      <c r="F4187">
        <v>2.2999999999999998</v>
      </c>
      <c r="G4187">
        <v>0.615907184817857</v>
      </c>
      <c r="H4187">
        <v>23.697222182050901</v>
      </c>
      <c r="I4187">
        <v>-20.9602652557823</v>
      </c>
      <c r="J4187">
        <v>-13.715623656029599</v>
      </c>
      <c r="K4187">
        <v>2.0428892519451298</v>
      </c>
      <c r="L4187">
        <v>1.9363448574936899</v>
      </c>
      <c r="M4187">
        <v>56.836361729208001</v>
      </c>
      <c r="N4187">
        <v>1.65347649670667</v>
      </c>
      <c r="O4187">
        <v>33.478260869565197</v>
      </c>
      <c r="P4187">
        <v>64.285714285714207</v>
      </c>
      <c r="Q4187">
        <v>6.6936365562228997E-2</v>
      </c>
    </row>
    <row r="4188" spans="1:17" hidden="1" x14ac:dyDescent="0.3">
      <c r="A4188" t="s">
        <v>8609</v>
      </c>
      <c r="B4188" t="s">
        <v>8610</v>
      </c>
      <c r="C4188" t="str">
        <f>IFERROR(VLOOKUP(Table1[[#This Row],[Ticker]],[1]!Table2[[Symbol]:[Industry]],2,FALSE),"-")</f>
        <v>-</v>
      </c>
      <c r="D4188" t="s">
        <v>750</v>
      </c>
      <c r="E4188">
        <v>16.558498530000001</v>
      </c>
      <c r="F4188">
        <v>21.21</v>
      </c>
      <c r="G4188">
        <v>413.78024284915301</v>
      </c>
      <c r="H4188">
        <v>29.041050964972101</v>
      </c>
      <c r="I4188">
        <v>196.67477124056799</v>
      </c>
      <c r="J4188">
        <v>-3.1090663642816398</v>
      </c>
      <c r="K4188">
        <v>17.105872947579002</v>
      </c>
      <c r="L4188">
        <v>10.6288666431132</v>
      </c>
      <c r="M4188">
        <v>53.518001091783198</v>
      </c>
      <c r="N4188">
        <v>0.42430481333722397</v>
      </c>
      <c r="O4188">
        <v>10.466760961810399</v>
      </c>
      <c r="P4188">
        <v>652.127659574468</v>
      </c>
      <c r="Q4188">
        <v>0.124630343774377</v>
      </c>
    </row>
    <row r="4189" spans="1:17" hidden="1" x14ac:dyDescent="0.3">
      <c r="A4189" t="s">
        <v>8611</v>
      </c>
      <c r="B4189" t="s">
        <v>8612</v>
      </c>
      <c r="C4189" t="str">
        <f>IFERROR(VLOOKUP(Table1[[#This Row],[Ticker]],[1]!Table2[[Symbol]:[Industry]],2,FALSE),"-")</f>
        <v>-</v>
      </c>
      <c r="D4189" t="s">
        <v>627</v>
      </c>
      <c r="E4189">
        <v>16.555364999999998</v>
      </c>
      <c r="F4189">
        <v>28.5</v>
      </c>
      <c r="G4189">
        <v>96.664399265529497</v>
      </c>
      <c r="H4189">
        <v>-5.0121035630662503</v>
      </c>
      <c r="I4189">
        <v>61.138696259184002</v>
      </c>
      <c r="J4189">
        <v>-10.6209346086404</v>
      </c>
      <c r="K4189">
        <v>27.085512659553501</v>
      </c>
      <c r="L4189">
        <v>19.914631911457899</v>
      </c>
      <c r="M4189">
        <v>21.017275094196599</v>
      </c>
      <c r="N4189">
        <v>0.531705261626232</v>
      </c>
      <c r="O4189">
        <v>31.473684210526301</v>
      </c>
      <c r="P4189">
        <v>161.22823098075099</v>
      </c>
      <c r="Q4189">
        <v>8.1607702737128002E-2</v>
      </c>
    </row>
    <row r="4190" spans="1:17" hidden="1" x14ac:dyDescent="0.3">
      <c r="A4190" t="s">
        <v>8613</v>
      </c>
      <c r="B4190" t="s">
        <v>8614</v>
      </c>
      <c r="C4190" t="str">
        <f>IFERROR(VLOOKUP(Table1[[#This Row],[Ticker]],[1]!Table2[[Symbol]:[Industry]],2,FALSE),"-")</f>
        <v>-</v>
      </c>
      <c r="D4190" t="s">
        <v>2643</v>
      </c>
      <c r="E4190">
        <v>16.503055799999998</v>
      </c>
      <c r="F4190">
        <v>36.61</v>
      </c>
      <c r="G4190">
        <v>24.406662842662101</v>
      </c>
      <c r="H4190">
        <v>-3.8224236777342</v>
      </c>
      <c r="I4190">
        <v>-27.362883913720101</v>
      </c>
      <c r="J4190">
        <v>13.068807369047001</v>
      </c>
      <c r="K4190">
        <v>32.696851498689597</v>
      </c>
      <c r="L4190">
        <v>32.1078483407628</v>
      </c>
      <c r="M4190">
        <v>65.282223993946204</v>
      </c>
      <c r="N4190">
        <v>1.1706279076498001</v>
      </c>
      <c r="O4190">
        <v>39.770554493307799</v>
      </c>
      <c r="P4190">
        <v>59.173913043478201</v>
      </c>
      <c r="Q4190">
        <v>9.6401412832925998E-2</v>
      </c>
    </row>
    <row r="4191" spans="1:17" hidden="1" x14ac:dyDescent="0.3">
      <c r="A4191" t="s">
        <v>8615</v>
      </c>
      <c r="B4191" t="s">
        <v>8616</v>
      </c>
      <c r="C4191" t="str">
        <f>IFERROR(VLOOKUP(Table1[[#This Row],[Ticker]],[1]!Table2[[Symbol]:[Industry]],2,FALSE),"-")</f>
        <v>-</v>
      </c>
      <c r="D4191" t="s">
        <v>627</v>
      </c>
      <c r="E4191">
        <v>16.4634</v>
      </c>
      <c r="F4191">
        <v>11.93</v>
      </c>
      <c r="G4191">
        <v>32.912231079502398</v>
      </c>
      <c r="H4191">
        <v>-1.4171137276672101</v>
      </c>
      <c r="I4191">
        <v>44.427597541051398</v>
      </c>
      <c r="J4191">
        <v>-4.9712143821937502</v>
      </c>
      <c r="K4191">
        <v>11.165854977803599</v>
      </c>
      <c r="L4191">
        <v>9.0136690533492807</v>
      </c>
      <c r="M4191">
        <v>47.394117812805803</v>
      </c>
      <c r="N4191">
        <v>0.52327333727560499</v>
      </c>
      <c r="O4191">
        <v>24.392288348700699</v>
      </c>
      <c r="P4191">
        <v>98.502495840266207</v>
      </c>
      <c r="Q4191">
        <v>0.12425897967631901</v>
      </c>
    </row>
    <row r="4192" spans="1:17" hidden="1" x14ac:dyDescent="0.3">
      <c r="A4192" t="s">
        <v>8617</v>
      </c>
      <c r="B4192" t="s">
        <v>8618</v>
      </c>
      <c r="C4192" t="str">
        <f>IFERROR(VLOOKUP(Table1[[#This Row],[Ticker]],[1]!Table2[[Symbol]:[Industry]],2,FALSE),"-")</f>
        <v>-</v>
      </c>
      <c r="D4192" t="s">
        <v>5712</v>
      </c>
      <c r="E4192">
        <v>16.442148</v>
      </c>
      <c r="F4192">
        <v>37.72</v>
      </c>
      <c r="G4192">
        <v>-28.119965051054301</v>
      </c>
      <c r="H4192">
        <v>-1.96407309112273</v>
      </c>
      <c r="I4192">
        <v>-39.617858100425501</v>
      </c>
      <c r="J4192">
        <v>-7.6437436839845896</v>
      </c>
      <c r="K4192">
        <v>38.707251720891897</v>
      </c>
      <c r="L4192">
        <v>38.042274490804601</v>
      </c>
      <c r="M4192">
        <v>49.2294909809942</v>
      </c>
      <c r="N4192">
        <v>2.0968778106128698</v>
      </c>
      <c r="O4192">
        <v>51.511134676564097</v>
      </c>
      <c r="P4192">
        <v>33.569405099150103</v>
      </c>
      <c r="Q4192">
        <v>0.169432937683964</v>
      </c>
    </row>
    <row r="4193" spans="1:17" hidden="1" x14ac:dyDescent="0.3">
      <c r="A4193" t="s">
        <v>8619</v>
      </c>
      <c r="B4193" t="s">
        <v>8620</v>
      </c>
      <c r="C4193" t="str">
        <f>IFERROR(VLOOKUP(Table1[[#This Row],[Ticker]],[1]!Table2[[Symbol]:[Industry]],2,FALSE),"-")</f>
        <v>-</v>
      </c>
      <c r="D4193" t="s">
        <v>741</v>
      </c>
      <c r="E4193">
        <v>16.390346701999999</v>
      </c>
      <c r="F4193">
        <v>123.83</v>
      </c>
      <c r="G4193">
        <v>16.0289450671808</v>
      </c>
      <c r="H4193">
        <v>1.43285069216468</v>
      </c>
      <c r="I4193">
        <v>7.0533032652488297</v>
      </c>
      <c r="J4193">
        <v>0.48195544370506899</v>
      </c>
      <c r="K4193">
        <v>118.121771356826</v>
      </c>
      <c r="L4193">
        <v>106.275186513183</v>
      </c>
      <c r="M4193">
        <v>36.790095614213499</v>
      </c>
      <c r="N4193">
        <v>0.92105228798428995</v>
      </c>
      <c r="O4193">
        <v>7.40531373657433</v>
      </c>
      <c r="P4193">
        <v>49.031171019376501</v>
      </c>
    </row>
    <row r="4194" spans="1:17" hidden="1" x14ac:dyDescent="0.3">
      <c r="A4194" t="s">
        <v>8621</v>
      </c>
      <c r="B4194" t="s">
        <v>8622</v>
      </c>
      <c r="C4194" t="str">
        <f>IFERROR(VLOOKUP(Table1[[#This Row],[Ticker]],[1]!Table2[[Symbol]:[Industry]],2,FALSE),"-")</f>
        <v>-</v>
      </c>
      <c r="E4194">
        <v>16.355087999999999</v>
      </c>
      <c r="F4194">
        <v>144.5</v>
      </c>
      <c r="G4194">
        <v>2436.5415490385199</v>
      </c>
      <c r="H4194">
        <v>46.169508164551502</v>
      </c>
      <c r="I4194">
        <v>790.72954087304799</v>
      </c>
      <c r="J4194">
        <v>9.3121006215838307</v>
      </c>
      <c r="K4194">
        <v>97.781108884335794</v>
      </c>
      <c r="L4194">
        <v>48.374312696356199</v>
      </c>
      <c r="M4194">
        <v>100</v>
      </c>
      <c r="N4194">
        <v>1.9320759294074801</v>
      </c>
      <c r="O4194">
        <v>0</v>
      </c>
      <c r="P4194">
        <v>2466.60746003552</v>
      </c>
    </row>
    <row r="4195" spans="1:17" hidden="1" x14ac:dyDescent="0.3">
      <c r="A4195" t="s">
        <v>8623</v>
      </c>
      <c r="B4195" t="s">
        <v>8624</v>
      </c>
      <c r="C4195" t="str">
        <f>IFERROR(VLOOKUP(Table1[[#This Row],[Ticker]],[1]!Table2[[Symbol]:[Industry]],2,FALSE),"-")</f>
        <v>-</v>
      </c>
      <c r="D4195" t="s">
        <v>54</v>
      </c>
      <c r="E4195">
        <v>16.28</v>
      </c>
      <c r="F4195">
        <v>4.07</v>
      </c>
      <c r="G4195">
        <v>-100.594513458984</v>
      </c>
      <c r="H4195">
        <v>-13.022316818721301</v>
      </c>
      <c r="I4195">
        <v>-64.217750285722403</v>
      </c>
      <c r="J4195">
        <v>-16.378067944089601</v>
      </c>
      <c r="K4195">
        <v>4.8490341416606899</v>
      </c>
      <c r="L4195">
        <v>7.1631941422635599</v>
      </c>
      <c r="M4195">
        <v>33.083893342336403</v>
      </c>
      <c r="N4195">
        <v>0.68199165121346195</v>
      </c>
      <c r="O4195">
        <v>258.72235872235802</v>
      </c>
      <c r="P4195">
        <v>10</v>
      </c>
      <c r="Q4195">
        <v>-3.3025316151513003E-2</v>
      </c>
    </row>
    <row r="4196" spans="1:17" hidden="1" x14ac:dyDescent="0.3">
      <c r="A4196" t="s">
        <v>8625</v>
      </c>
      <c r="B4196" t="s">
        <v>8626</v>
      </c>
      <c r="C4196" t="str">
        <f>IFERROR(VLOOKUP(Table1[[#This Row],[Ticker]],[1]!Table2[[Symbol]:[Industry]],2,FALSE),"-")</f>
        <v>-</v>
      </c>
      <c r="D4196" t="s">
        <v>141</v>
      </c>
      <c r="E4196">
        <v>16.237759199999999</v>
      </c>
      <c r="F4196">
        <v>52.24</v>
      </c>
      <c r="G4196">
        <v>25.641987661718002</v>
      </c>
      <c r="H4196">
        <v>0.88131474954812605</v>
      </c>
      <c r="I4196">
        <v>-7.9552401301542099</v>
      </c>
      <c r="J4196">
        <v>0.45080288000598101</v>
      </c>
      <c r="K4196">
        <v>52.367988493681899</v>
      </c>
      <c r="L4196">
        <v>46.1047948380793</v>
      </c>
      <c r="M4196">
        <v>40.744243272278297</v>
      </c>
      <c r="N4196">
        <v>0.25314181413708198</v>
      </c>
      <c r="O4196">
        <v>52.756508422664602</v>
      </c>
      <c r="P4196">
        <v>61.483771251931898</v>
      </c>
      <c r="Q4196">
        <v>5.6939548681553001E-2</v>
      </c>
    </row>
    <row r="4197" spans="1:17" hidden="1" x14ac:dyDescent="0.3">
      <c r="A4197" t="s">
        <v>8627</v>
      </c>
      <c r="B4197" t="s">
        <v>8628</v>
      </c>
      <c r="C4197" t="str">
        <f>IFERROR(VLOOKUP(Table1[[#This Row],[Ticker]],[1]!Table2[[Symbol]:[Industry]],2,FALSE),"-")</f>
        <v>-</v>
      </c>
      <c r="D4197" t="s">
        <v>741</v>
      </c>
      <c r="E4197">
        <v>16.197496464</v>
      </c>
      <c r="F4197">
        <v>260.05</v>
      </c>
      <c r="G4197">
        <v>4.1673001731849997</v>
      </c>
      <c r="H4197">
        <v>-0.87743584552398302</v>
      </c>
      <c r="I4197">
        <v>9.3298828749488898</v>
      </c>
      <c r="J4197">
        <v>-1.9639177448623</v>
      </c>
      <c r="K4197">
        <v>251.78588697386499</v>
      </c>
      <c r="L4197">
        <v>226.746082771837</v>
      </c>
      <c r="M4197">
        <v>41.917729329093497</v>
      </c>
      <c r="N4197">
        <v>0.84057000440812402</v>
      </c>
      <c r="O4197">
        <v>1.48048452220725</v>
      </c>
      <c r="P4197">
        <v>43.832964601769902</v>
      </c>
    </row>
    <row r="4198" spans="1:17" hidden="1" x14ac:dyDescent="0.3">
      <c r="A4198" t="s">
        <v>8629</v>
      </c>
      <c r="B4198" t="s">
        <v>8630</v>
      </c>
      <c r="C4198" t="str">
        <f>IFERROR(VLOOKUP(Table1[[#This Row],[Ticker]],[1]!Table2[[Symbol]:[Industry]],2,FALSE),"-")</f>
        <v>-</v>
      </c>
      <c r="D4198" t="s">
        <v>124</v>
      </c>
      <c r="E4198">
        <v>16.186051069999898</v>
      </c>
      <c r="F4198">
        <v>11.3</v>
      </c>
      <c r="G4198">
        <v>-59.308240364564497</v>
      </c>
      <c r="H4198">
        <v>-3.9834247049473501</v>
      </c>
      <c r="I4198">
        <v>-37.2737280823061</v>
      </c>
      <c r="J4198">
        <v>-4.8471132803449697</v>
      </c>
      <c r="K4198">
        <v>11.827895664447601</v>
      </c>
      <c r="L4198">
        <v>13.8763034261342</v>
      </c>
      <c r="M4198">
        <v>35.356175569474502</v>
      </c>
      <c r="N4198">
        <v>1.0841418851414499</v>
      </c>
      <c r="O4198">
        <v>167.256637168141</v>
      </c>
      <c r="P4198">
        <v>14.141414141414099</v>
      </c>
      <c r="Q4198">
        <v>2.5753175051210001E-2</v>
      </c>
    </row>
    <row r="4199" spans="1:17" hidden="1" x14ac:dyDescent="0.3">
      <c r="A4199" t="s">
        <v>8631</v>
      </c>
      <c r="B4199" t="s">
        <v>8632</v>
      </c>
      <c r="C4199" t="str">
        <f>IFERROR(VLOOKUP(Table1[[#This Row],[Ticker]],[1]!Table2[[Symbol]:[Industry]],2,FALSE),"-")</f>
        <v>-</v>
      </c>
      <c r="D4199" t="s">
        <v>54</v>
      </c>
      <c r="E4199">
        <v>16.170000000000002</v>
      </c>
      <c r="F4199">
        <v>36.75</v>
      </c>
      <c r="G4199">
        <v>-14.0621231182124</v>
      </c>
      <c r="H4199">
        <v>-3.2311671082167401</v>
      </c>
      <c r="I4199">
        <v>-19.6861535806554</v>
      </c>
      <c r="J4199">
        <v>-10.1109065340711</v>
      </c>
      <c r="K4199">
        <v>34.380891690860501</v>
      </c>
      <c r="L4199">
        <v>31.405585926183001</v>
      </c>
      <c r="M4199">
        <v>55.776130219221002</v>
      </c>
      <c r="N4199">
        <v>2.4874459731432901</v>
      </c>
      <c r="O4199">
        <v>12.843537414965899</v>
      </c>
      <c r="P4199">
        <v>82.835820895522303</v>
      </c>
      <c r="Q4199">
        <v>0.13697669618274999</v>
      </c>
    </row>
    <row r="4200" spans="1:17" hidden="1" x14ac:dyDescent="0.3">
      <c r="A4200" t="s">
        <v>8633</v>
      </c>
      <c r="B4200" t="s">
        <v>8634</v>
      </c>
      <c r="C4200" t="str">
        <f>IFERROR(VLOOKUP(Table1[[#This Row],[Ticker]],[1]!Table2[[Symbol]:[Industry]],2,FALSE),"-")</f>
        <v>-</v>
      </c>
      <c r="D4200" t="s">
        <v>405</v>
      </c>
      <c r="E4200">
        <v>16.152906999999999</v>
      </c>
      <c r="F4200">
        <v>32.299999999999997</v>
      </c>
      <c r="G4200">
        <v>44.528683597594203</v>
      </c>
      <c r="H4200">
        <v>0.95411856047142196</v>
      </c>
      <c r="I4200">
        <v>52.426319485641002</v>
      </c>
      <c r="J4200">
        <v>3.92805450488992</v>
      </c>
      <c r="K4200">
        <v>29.1016911370602</v>
      </c>
      <c r="L4200">
        <v>23.254668706058499</v>
      </c>
      <c r="M4200">
        <v>54.0493874712161</v>
      </c>
      <c r="N4200">
        <v>0.59513770088909201</v>
      </c>
      <c r="O4200">
        <v>6.9040247678018698</v>
      </c>
      <c r="P4200">
        <v>114.76063829787201</v>
      </c>
      <c r="Q4200">
        <v>9.4121814886739E-2</v>
      </c>
    </row>
    <row r="4201" spans="1:17" hidden="1" x14ac:dyDescent="0.3">
      <c r="A4201" t="s">
        <v>8635</v>
      </c>
      <c r="B4201" t="s">
        <v>8636</v>
      </c>
      <c r="C4201" t="str">
        <f>IFERROR(VLOOKUP(Table1[[#This Row],[Ticker]],[1]!Table2[[Symbol]:[Industry]],2,FALSE),"-")</f>
        <v>-</v>
      </c>
      <c r="D4201" t="s">
        <v>51</v>
      </c>
      <c r="E4201">
        <v>16.112024000000002</v>
      </c>
      <c r="F4201">
        <v>26.9</v>
      </c>
      <c r="G4201">
        <v>88.455616216647101</v>
      </c>
      <c r="H4201">
        <v>5.5564583098434497</v>
      </c>
      <c r="I4201">
        <v>10.434230157061601</v>
      </c>
      <c r="J4201">
        <v>-0.54498967832857004</v>
      </c>
      <c r="K4201">
        <v>23.295619744124998</v>
      </c>
      <c r="L4201">
        <v>20.3729035553858</v>
      </c>
      <c r="M4201">
        <v>63.281595436730697</v>
      </c>
      <c r="N4201">
        <v>1.1735499689568401</v>
      </c>
      <c r="O4201">
        <v>1.0780669144981401</v>
      </c>
      <c r="P4201">
        <v>118.521527213647</v>
      </c>
      <c r="Q4201">
        <v>6.8456638854062002E-2</v>
      </c>
    </row>
    <row r="4202" spans="1:17" hidden="1" x14ac:dyDescent="0.3">
      <c r="A4202" t="s">
        <v>8637</v>
      </c>
      <c r="B4202" t="s">
        <v>8638</v>
      </c>
      <c r="C4202" t="str">
        <f>IFERROR(VLOOKUP(Table1[[#This Row],[Ticker]],[1]!Table2[[Symbol]:[Industry]],2,FALSE),"-")</f>
        <v>-</v>
      </c>
      <c r="D4202" t="s">
        <v>89</v>
      </c>
      <c r="E4202">
        <v>16.073281553999902</v>
      </c>
      <c r="F4202">
        <v>27.77</v>
      </c>
      <c r="G4202">
        <v>-5.3690093355723798</v>
      </c>
      <c r="H4202">
        <v>-5.08701995102611</v>
      </c>
      <c r="I4202">
        <v>-18.408001040596801</v>
      </c>
      <c r="J4202">
        <v>-0.38726081042539201</v>
      </c>
      <c r="K4202">
        <v>27.8785112718273</v>
      </c>
      <c r="L4202">
        <v>27.352824422006002</v>
      </c>
      <c r="M4202">
        <v>54.973993190761199</v>
      </c>
      <c r="N4202">
        <v>0.63808374242625698</v>
      </c>
      <c r="O4202">
        <v>36.082102988836802</v>
      </c>
      <c r="P4202">
        <v>26.227272727272702</v>
      </c>
      <c r="Q4202">
        <v>0.111522383929964</v>
      </c>
    </row>
    <row r="4203" spans="1:17" hidden="1" x14ac:dyDescent="0.3">
      <c r="A4203" t="s">
        <v>8639</v>
      </c>
      <c r="B4203" t="s">
        <v>8640</v>
      </c>
      <c r="C4203" t="str">
        <f>IFERROR(VLOOKUP(Table1[[#This Row],[Ticker]],[1]!Table2[[Symbol]:[Industry]],2,FALSE),"-")</f>
        <v>-</v>
      </c>
      <c r="D4203" t="s">
        <v>51</v>
      </c>
      <c r="E4203">
        <v>16.0254808</v>
      </c>
      <c r="F4203">
        <v>52.46</v>
      </c>
      <c r="G4203">
        <v>66.413489752063299</v>
      </c>
      <c r="H4203">
        <v>9.0371353321707995E-2</v>
      </c>
      <c r="I4203">
        <v>40.207617955896403</v>
      </c>
      <c r="J4203">
        <v>-4.3233632644862601</v>
      </c>
      <c r="K4203">
        <v>46.407259040535401</v>
      </c>
      <c r="L4203">
        <v>36.445999369122802</v>
      </c>
      <c r="M4203">
        <v>61.570286513525801</v>
      </c>
      <c r="N4203">
        <v>0.448674749711724</v>
      </c>
      <c r="O4203">
        <v>7.6439191765154302</v>
      </c>
      <c r="P4203">
        <v>144</v>
      </c>
      <c r="Q4203">
        <v>0.12323771567575301</v>
      </c>
    </row>
    <row r="4204" spans="1:17" hidden="1" x14ac:dyDescent="0.3">
      <c r="A4204" t="s">
        <v>8641</v>
      </c>
      <c r="B4204" t="s">
        <v>8642</v>
      </c>
      <c r="C4204" t="str">
        <f>IFERROR(VLOOKUP(Table1[[#This Row],[Ticker]],[1]!Table2[[Symbol]:[Industry]],2,FALSE),"-")</f>
        <v>-</v>
      </c>
      <c r="D4204" t="s">
        <v>1210</v>
      </c>
      <c r="E4204">
        <v>16.000447999999999</v>
      </c>
      <c r="F4204">
        <v>6.4</v>
      </c>
      <c r="G4204">
        <v>-92.769873700963004</v>
      </c>
      <c r="H4204">
        <v>-8.2868206237556592</v>
      </c>
      <c r="I4204">
        <v>-57.835372921587599</v>
      </c>
      <c r="J4204">
        <v>-8.2855239958173001</v>
      </c>
      <c r="K4204">
        <v>6.7868206337001098</v>
      </c>
      <c r="L4204">
        <v>10.282308517133</v>
      </c>
      <c r="M4204">
        <v>33.503460048677901</v>
      </c>
      <c r="N4204">
        <v>1.9707645895692001</v>
      </c>
      <c r="O4204">
        <v>196.875</v>
      </c>
      <c r="P4204">
        <v>36.170212765957402</v>
      </c>
      <c r="Q4204">
        <v>-4.1435665950339999E-3</v>
      </c>
    </row>
    <row r="4205" spans="1:17" hidden="1" x14ac:dyDescent="0.3">
      <c r="A4205" t="s">
        <v>8643</v>
      </c>
      <c r="B4205" t="s">
        <v>8644</v>
      </c>
      <c r="C4205" t="str">
        <f>IFERROR(VLOOKUP(Table1[[#This Row],[Ticker]],[1]!Table2[[Symbol]:[Industry]],2,FALSE),"-")</f>
        <v>-</v>
      </c>
      <c r="D4205" t="s">
        <v>535</v>
      </c>
      <c r="E4205">
        <v>15.983800931999999</v>
      </c>
      <c r="F4205">
        <v>51.26</v>
      </c>
      <c r="G4205">
        <v>-49.417138887715197</v>
      </c>
      <c r="H4205">
        <v>-27.853818108432499</v>
      </c>
      <c r="I4205">
        <v>-35.101170260940499</v>
      </c>
      <c r="J4205">
        <v>-9.92411940815356</v>
      </c>
      <c r="K4205">
        <v>60.762151718204201</v>
      </c>
      <c r="L4205">
        <v>62.518937541974097</v>
      </c>
      <c r="M4205">
        <v>27.395743914949001</v>
      </c>
      <c r="N4205">
        <v>1.7676331449792</v>
      </c>
      <c r="O4205">
        <v>51.463129145532498</v>
      </c>
      <c r="P4205">
        <v>3.4719418651594598</v>
      </c>
      <c r="Q4205">
        <v>8.9536281334544998E-2</v>
      </c>
    </row>
    <row r="4206" spans="1:17" hidden="1" x14ac:dyDescent="0.3">
      <c r="A4206" t="s">
        <v>8645</v>
      </c>
      <c r="B4206" t="s">
        <v>8646</v>
      </c>
      <c r="C4206" t="str">
        <f>IFERROR(VLOOKUP(Table1[[#This Row],[Ticker]],[1]!Table2[[Symbol]:[Industry]],2,FALSE),"-")</f>
        <v>-</v>
      </c>
      <c r="D4206" t="s">
        <v>741</v>
      </c>
      <c r="E4206">
        <v>15.966448</v>
      </c>
      <c r="F4206">
        <v>149.38999999999999</v>
      </c>
      <c r="G4206">
        <v>14.9588438811668</v>
      </c>
      <c r="H4206">
        <v>0.74121314601557298</v>
      </c>
      <c r="I4206">
        <v>4.4662400106851603</v>
      </c>
      <c r="J4206">
        <v>1.1412928220065299</v>
      </c>
      <c r="K4206">
        <v>141.092335637481</v>
      </c>
      <c r="L4206">
        <v>127.872883087372</v>
      </c>
      <c r="M4206">
        <v>48.680230268627398</v>
      </c>
      <c r="N4206">
        <v>0.80144094235163399</v>
      </c>
      <c r="O4206">
        <v>1.74710489323248</v>
      </c>
      <c r="P4206">
        <v>47.910891089108802</v>
      </c>
    </row>
    <row r="4207" spans="1:17" hidden="1" x14ac:dyDescent="0.3">
      <c r="A4207" t="s">
        <v>8647</v>
      </c>
      <c r="B4207" t="s">
        <v>6173</v>
      </c>
      <c r="C4207" t="str">
        <f>IFERROR(VLOOKUP(Table1[[#This Row],[Ticker]],[1]!Table2[[Symbol]:[Industry]],2,FALSE),"-")</f>
        <v>-</v>
      </c>
      <c r="D4207" t="s">
        <v>474</v>
      </c>
      <c r="E4207">
        <v>15.938564400000001</v>
      </c>
      <c r="F4207">
        <v>1.98</v>
      </c>
      <c r="G4207">
        <v>-25.855384681210801</v>
      </c>
      <c r="H4207">
        <v>-11.4439405732838</v>
      </c>
      <c r="I4207">
        <v>-1.72431019960258</v>
      </c>
      <c r="J4207">
        <v>7.7192632960987</v>
      </c>
      <c r="K4207">
        <v>1.9780027161161899</v>
      </c>
      <c r="L4207">
        <v>1.86474004015646</v>
      </c>
      <c r="M4207">
        <v>60.096079899591203</v>
      </c>
      <c r="N4207">
        <v>1.0946277945871301</v>
      </c>
      <c r="O4207">
        <v>34.343434343434303</v>
      </c>
      <c r="P4207">
        <v>40.425531914893597</v>
      </c>
      <c r="Q4207">
        <v>6.7268612490457E-2</v>
      </c>
    </row>
    <row r="4208" spans="1:17" hidden="1" x14ac:dyDescent="0.3">
      <c r="A4208" t="s">
        <v>8648</v>
      </c>
      <c r="B4208" t="s">
        <v>8649</v>
      </c>
      <c r="C4208" t="str">
        <f>IFERROR(VLOOKUP(Table1[[#This Row],[Ticker]],[1]!Table2[[Symbol]:[Industry]],2,FALSE),"-")</f>
        <v>-</v>
      </c>
      <c r="D4208" t="s">
        <v>573</v>
      </c>
      <c r="E4208">
        <v>15.886422</v>
      </c>
      <c r="F4208">
        <v>20.7</v>
      </c>
      <c r="G4208">
        <v>125.489644558555</v>
      </c>
      <c r="H4208">
        <v>6.5587092279810904</v>
      </c>
      <c r="I4208">
        <v>82.322753612142094</v>
      </c>
      <c r="J4208">
        <v>-3.7048075136376402</v>
      </c>
      <c r="K4208">
        <v>17.447712234054801</v>
      </c>
      <c r="L4208">
        <v>13.231927000070799</v>
      </c>
      <c r="M4208">
        <v>67.417545933265899</v>
      </c>
      <c r="N4208">
        <v>0.59584007475836498</v>
      </c>
      <c r="O4208">
        <v>1.2560386473430001</v>
      </c>
      <c r="P4208">
        <v>237.68352365415899</v>
      </c>
      <c r="Q4208">
        <v>0.10092930979037799</v>
      </c>
    </row>
    <row r="4209" spans="1:17" hidden="1" x14ac:dyDescent="0.3">
      <c r="A4209" t="s">
        <v>8650</v>
      </c>
      <c r="B4209" t="s">
        <v>8651</v>
      </c>
      <c r="C4209" t="str">
        <f>IFERROR(VLOOKUP(Table1[[#This Row],[Ticker]],[1]!Table2[[Symbol]:[Industry]],2,FALSE),"-")</f>
        <v>-</v>
      </c>
      <c r="D4209" t="s">
        <v>2943</v>
      </c>
      <c r="E4209">
        <v>15.8862165</v>
      </c>
      <c r="F4209">
        <v>44.11</v>
      </c>
      <c r="G4209">
        <v>-73.967729641283597</v>
      </c>
      <c r="H4209">
        <v>-6.3783242988522</v>
      </c>
      <c r="I4209">
        <v>-56.862083900065699</v>
      </c>
      <c r="J4209">
        <v>-6.8198087429733203</v>
      </c>
      <c r="K4209">
        <v>46.159069945647097</v>
      </c>
      <c r="M4209">
        <v>38.985635275867899</v>
      </c>
      <c r="N4209">
        <v>0.871428571428571</v>
      </c>
      <c r="O4209">
        <v>78.530945363862998</v>
      </c>
      <c r="P4209">
        <v>18.8948787061994</v>
      </c>
    </row>
    <row r="4210" spans="1:17" hidden="1" x14ac:dyDescent="0.3">
      <c r="A4210" t="s">
        <v>8652</v>
      </c>
      <c r="B4210" t="s">
        <v>8653</v>
      </c>
      <c r="C4210" t="str">
        <f>IFERROR(VLOOKUP(Table1[[#This Row],[Ticker]],[1]!Table2[[Symbol]:[Industry]],2,FALSE),"-")</f>
        <v>-</v>
      </c>
      <c r="D4210" t="s">
        <v>1922</v>
      </c>
      <c r="E4210">
        <v>15.867900000000001</v>
      </c>
      <c r="F4210">
        <v>19.59</v>
      </c>
      <c r="G4210">
        <v>-26.486963628579201</v>
      </c>
      <c r="H4210">
        <v>-3.7024349707889499</v>
      </c>
      <c r="I4210">
        <v>-17.399289646026201</v>
      </c>
      <c r="J4210">
        <v>-6.4324768044079903</v>
      </c>
      <c r="K4210">
        <v>19.9928059168607</v>
      </c>
      <c r="L4210">
        <v>19.4657686424117</v>
      </c>
      <c r="M4210">
        <v>42.315941047099102</v>
      </c>
      <c r="N4210">
        <v>0.95600355014580896</v>
      </c>
      <c r="O4210">
        <v>17.8152118427769</v>
      </c>
      <c r="P4210">
        <v>21.225247524752401</v>
      </c>
      <c r="Q4210">
        <v>9.7035797996539996E-3</v>
      </c>
    </row>
    <row r="4211" spans="1:17" hidden="1" x14ac:dyDescent="0.3">
      <c r="A4211" t="s">
        <v>8654</v>
      </c>
      <c r="B4211" t="s">
        <v>8655</v>
      </c>
      <c r="C4211" t="str">
        <f>IFERROR(VLOOKUP(Table1[[#This Row],[Ticker]],[1]!Table2[[Symbol]:[Industry]],2,FALSE),"-")</f>
        <v>-</v>
      </c>
      <c r="D4211" t="s">
        <v>54</v>
      </c>
      <c r="E4211">
        <v>15.8389191</v>
      </c>
      <c r="F4211">
        <v>31.23</v>
      </c>
      <c r="G4211">
        <v>1.7618644356716899</v>
      </c>
      <c r="H4211">
        <v>2.5898754855531099</v>
      </c>
      <c r="I4211">
        <v>-30.493933066714401</v>
      </c>
      <c r="J4211">
        <v>-6.2154861649665296</v>
      </c>
      <c r="K4211">
        <v>31.633793438420302</v>
      </c>
      <c r="L4211">
        <v>29.989926997052901</v>
      </c>
      <c r="M4211">
        <v>49.282907545012499</v>
      </c>
      <c r="N4211">
        <v>1.07778999167856</v>
      </c>
      <c r="O4211">
        <v>44.0281780339417</v>
      </c>
      <c r="P4211">
        <v>61.395348837209298</v>
      </c>
      <c r="Q4211">
        <v>9.0779076414188004E-2</v>
      </c>
    </row>
    <row r="4212" spans="1:17" hidden="1" x14ac:dyDescent="0.3">
      <c r="A4212" t="s">
        <v>8656</v>
      </c>
      <c r="B4212" t="s">
        <v>8657</v>
      </c>
      <c r="C4212" t="str">
        <f>IFERROR(VLOOKUP(Table1[[#This Row],[Ticker]],[1]!Table2[[Symbol]:[Industry]],2,FALSE),"-")</f>
        <v>-</v>
      </c>
      <c r="D4212" t="s">
        <v>535</v>
      </c>
      <c r="E4212">
        <v>15.8301512</v>
      </c>
      <c r="F4212">
        <v>28.78</v>
      </c>
      <c r="G4212">
        <v>482.27451453491398</v>
      </c>
      <c r="H4212">
        <v>42.969691991509997</v>
      </c>
      <c r="I4212">
        <v>305.35368823258898</v>
      </c>
      <c r="J4212">
        <v>9.2917619745809503</v>
      </c>
      <c r="K4212">
        <v>19.2905516269592</v>
      </c>
      <c r="L4212">
        <v>10.830543864223101</v>
      </c>
      <c r="M4212">
        <v>99.998464515797593</v>
      </c>
      <c r="N4212">
        <v>0.698758032091365</v>
      </c>
      <c r="O4212">
        <v>0</v>
      </c>
      <c r="P4212">
        <v>697.229916897507</v>
      </c>
    </row>
    <row r="4213" spans="1:17" hidden="1" x14ac:dyDescent="0.3">
      <c r="A4213" t="s">
        <v>8658</v>
      </c>
      <c r="B4213" t="s">
        <v>8659</v>
      </c>
      <c r="C4213" t="str">
        <f>IFERROR(VLOOKUP(Table1[[#This Row],[Ticker]],[1]!Table2[[Symbol]:[Industry]],2,FALSE),"-")</f>
        <v>-</v>
      </c>
      <c r="D4213" t="s">
        <v>1147</v>
      </c>
      <c r="E4213">
        <v>15.8232456</v>
      </c>
      <c r="F4213">
        <v>4.5599999999999996</v>
      </c>
      <c r="G4213">
        <v>107.434089002999</v>
      </c>
      <c r="H4213">
        <v>-13.422045003555599</v>
      </c>
      <c r="I4213">
        <v>47.603115025907698</v>
      </c>
      <c r="J4213">
        <v>9.3206642046589696</v>
      </c>
      <c r="K4213">
        <v>3.7175854512612601</v>
      </c>
      <c r="L4213">
        <v>2.84040691807275</v>
      </c>
      <c r="M4213">
        <v>58.014574689898502</v>
      </c>
      <c r="N4213">
        <v>1.07477045699117</v>
      </c>
      <c r="O4213">
        <v>23.684210526315699</v>
      </c>
      <c r="P4213">
        <v>194.193548387096</v>
      </c>
      <c r="Q4213">
        <v>9.7162789954853002E-2</v>
      </c>
    </row>
    <row r="4214" spans="1:17" hidden="1" x14ac:dyDescent="0.3">
      <c r="A4214" t="s">
        <v>8660</v>
      </c>
      <c r="B4214" t="s">
        <v>8661</v>
      </c>
      <c r="C4214" t="str">
        <f>IFERROR(VLOOKUP(Table1[[#This Row],[Ticker]],[1]!Table2[[Symbol]:[Industry]],2,FALSE),"-")</f>
        <v>-</v>
      </c>
      <c r="D4214" t="s">
        <v>535</v>
      </c>
      <c r="E4214">
        <v>15.7772516</v>
      </c>
      <c r="F4214">
        <v>11.23</v>
      </c>
      <c r="G4214">
        <v>-44.012271150257</v>
      </c>
      <c r="H4214">
        <v>2.42520703407288</v>
      </c>
      <c r="I4214">
        <v>-20.9864732819903</v>
      </c>
      <c r="J4214">
        <v>0.84761574803434903</v>
      </c>
      <c r="K4214">
        <v>10.4942475842095</v>
      </c>
      <c r="L4214">
        <v>11.120030709870999</v>
      </c>
      <c r="M4214">
        <v>69.256402383176507</v>
      </c>
      <c r="N4214">
        <v>1.1908895258563199</v>
      </c>
      <c r="O4214">
        <v>49.688334817453203</v>
      </c>
      <c r="P4214">
        <v>30.429732868757199</v>
      </c>
      <c r="Q4214">
        <v>2.8708693824798001E-2</v>
      </c>
    </row>
    <row r="4215" spans="1:17" hidden="1" x14ac:dyDescent="0.3">
      <c r="A4215" t="s">
        <v>8662</v>
      </c>
      <c r="B4215" t="s">
        <v>8663</v>
      </c>
      <c r="C4215" t="str">
        <f>IFERROR(VLOOKUP(Table1[[#This Row],[Ticker]],[1]!Table2[[Symbol]:[Industry]],2,FALSE),"-")</f>
        <v>-</v>
      </c>
      <c r="D4215" t="s">
        <v>535</v>
      </c>
      <c r="E4215">
        <v>15.75</v>
      </c>
      <c r="F4215">
        <v>15</v>
      </c>
      <c r="G4215">
        <v>43.344493627277103</v>
      </c>
      <c r="H4215">
        <v>38.806604537178202</v>
      </c>
      <c r="I4215">
        <v>23.527450849768101</v>
      </c>
      <c r="J4215">
        <v>15.879727367343399</v>
      </c>
      <c r="K4215">
        <v>11.879841261827901</v>
      </c>
      <c r="L4215">
        <v>10.545349496223</v>
      </c>
      <c r="M4215">
        <v>72.545258594296499</v>
      </c>
      <c r="N4215">
        <v>2.5480670881240202</v>
      </c>
      <c r="O4215">
        <v>9.6</v>
      </c>
      <c r="P4215">
        <v>80.072028811524603</v>
      </c>
      <c r="Q4215">
        <v>7.6432149268209001E-2</v>
      </c>
    </row>
    <row r="4216" spans="1:17" hidden="1" x14ac:dyDescent="0.3">
      <c r="A4216" t="s">
        <v>8664</v>
      </c>
      <c r="B4216" t="s">
        <v>8665</v>
      </c>
      <c r="C4216" t="str">
        <f>IFERROR(VLOOKUP(Table1[[#This Row],[Ticker]],[1]!Table2[[Symbol]:[Industry]],2,FALSE),"-")</f>
        <v>-</v>
      </c>
      <c r="E4216">
        <v>15.71535108</v>
      </c>
      <c r="F4216">
        <v>35.31</v>
      </c>
      <c r="G4216">
        <v>590.54633390095898</v>
      </c>
      <c r="H4216">
        <v>-19.738679540763499</v>
      </c>
      <c r="I4216">
        <v>-44.263767201307601</v>
      </c>
      <c r="J4216">
        <v>-0.118496252260941</v>
      </c>
      <c r="K4216">
        <v>37.727223435026502</v>
      </c>
      <c r="L4216">
        <v>31.937679457973299</v>
      </c>
      <c r="M4216">
        <v>26.8195843821312</v>
      </c>
      <c r="N4216">
        <v>0.34528048832223202</v>
      </c>
      <c r="O4216">
        <v>95.666949872557296</v>
      </c>
      <c r="P4216">
        <v>620.61224489795904</v>
      </c>
    </row>
    <row r="4217" spans="1:17" hidden="1" x14ac:dyDescent="0.3">
      <c r="A4217" t="s">
        <v>8666</v>
      </c>
      <c r="B4217" t="s">
        <v>8667</v>
      </c>
      <c r="C4217" t="str">
        <f>IFERROR(VLOOKUP(Table1[[#This Row],[Ticker]],[1]!Table2[[Symbol]:[Industry]],2,FALSE),"-")</f>
        <v>-</v>
      </c>
      <c r="D4217" t="s">
        <v>305</v>
      </c>
      <c r="E4217">
        <v>15.686999999999999</v>
      </c>
      <c r="F4217">
        <v>21</v>
      </c>
      <c r="G4217">
        <v>80.989365384909206</v>
      </c>
      <c r="H4217">
        <v>10.2915459047083</v>
      </c>
      <c r="I4217">
        <v>12.039734744217601</v>
      </c>
      <c r="J4217">
        <v>8.8006659698580592</v>
      </c>
      <c r="K4217">
        <v>18.775582720050998</v>
      </c>
      <c r="L4217">
        <v>17.604881825105402</v>
      </c>
      <c r="M4217">
        <v>75.577934035370404</v>
      </c>
      <c r="N4217">
        <v>1.5446384010615699</v>
      </c>
      <c r="O4217">
        <v>9</v>
      </c>
      <c r="P4217">
        <v>114.504596527068</v>
      </c>
      <c r="Q4217">
        <v>0.115159497665774</v>
      </c>
    </row>
    <row r="4218" spans="1:17" hidden="1" x14ac:dyDescent="0.3">
      <c r="A4218" t="s">
        <v>8668</v>
      </c>
      <c r="B4218" t="s">
        <v>8669</v>
      </c>
      <c r="C4218" t="str">
        <f>IFERROR(VLOOKUP(Table1[[#This Row],[Ticker]],[1]!Table2[[Symbol]:[Industry]],2,FALSE),"-")</f>
        <v>-</v>
      </c>
      <c r="D4218" t="s">
        <v>950</v>
      </c>
      <c r="E4218">
        <v>15.609348000000001</v>
      </c>
      <c r="F4218">
        <v>4.7699999999999996</v>
      </c>
      <c r="G4218">
        <v>-46.0870377575636</v>
      </c>
      <c r="H4218">
        <v>-3.89234669941662</v>
      </c>
      <c r="I4218">
        <v>-51.491193090833903</v>
      </c>
      <c r="J4218">
        <v>-5.7870731964853297</v>
      </c>
      <c r="K4218">
        <v>5.1469251981567403</v>
      </c>
      <c r="L4218">
        <v>9.7767976311577698</v>
      </c>
      <c r="M4218">
        <v>35.832695232793299</v>
      </c>
      <c r="N4218">
        <v>0.52835537892832796</v>
      </c>
      <c r="O4218">
        <v>90.566037735848994</v>
      </c>
      <c r="P4218">
        <v>8.4090909090908994</v>
      </c>
      <c r="Q4218">
        <v>-0.13510626793913699</v>
      </c>
    </row>
    <row r="4219" spans="1:17" hidden="1" x14ac:dyDescent="0.3">
      <c r="A4219" t="s">
        <v>8670</v>
      </c>
      <c r="B4219" t="s">
        <v>8671</v>
      </c>
      <c r="C4219" t="str">
        <f>IFERROR(VLOOKUP(Table1[[#This Row],[Ticker]],[1]!Table2[[Symbol]:[Industry]],2,FALSE),"-")</f>
        <v>-</v>
      </c>
      <c r="D4219" t="s">
        <v>405</v>
      </c>
      <c r="E4219">
        <v>15.575716529999999</v>
      </c>
      <c r="F4219">
        <v>12.1</v>
      </c>
      <c r="G4219">
        <v>260.25666964816099</v>
      </c>
      <c r="H4219">
        <v>-20.9661395090877</v>
      </c>
      <c r="I4219">
        <v>105.057752762235</v>
      </c>
      <c r="J4219">
        <v>0.99417020736925599</v>
      </c>
      <c r="K4219">
        <v>12.6012150388284</v>
      </c>
      <c r="L4219">
        <v>8.8422325285136001</v>
      </c>
      <c r="M4219">
        <v>32.905816009962201</v>
      </c>
      <c r="N4219">
        <v>0.32415389010680801</v>
      </c>
      <c r="O4219">
        <v>45.289256198347097</v>
      </c>
      <c r="P4219">
        <v>324.56140350877098</v>
      </c>
      <c r="Q4219">
        <v>6.5620930986121997E-2</v>
      </c>
    </row>
    <row r="4220" spans="1:17" hidden="1" x14ac:dyDescent="0.3">
      <c r="A4220" t="s">
        <v>8672</v>
      </c>
      <c r="B4220" t="s">
        <v>8673</v>
      </c>
      <c r="C4220" t="str">
        <f>IFERROR(VLOOKUP(Table1[[#This Row],[Ticker]],[1]!Table2[[Symbol]:[Industry]],2,FALSE),"-")</f>
        <v>-</v>
      </c>
      <c r="D4220" t="s">
        <v>21</v>
      </c>
      <c r="E4220">
        <v>15.556176000000001</v>
      </c>
      <c r="F4220">
        <v>84.96</v>
      </c>
      <c r="G4220">
        <v>41.570452639363303</v>
      </c>
      <c r="H4220">
        <v>-12.8632659047957</v>
      </c>
      <c r="I4220">
        <v>39.243246030494902</v>
      </c>
      <c r="J4220">
        <v>6.2508891505591997</v>
      </c>
      <c r="K4220">
        <v>86.575549112938305</v>
      </c>
      <c r="L4220">
        <v>75.189216709242203</v>
      </c>
      <c r="M4220">
        <v>56.987955657539899</v>
      </c>
      <c r="N4220">
        <v>2.19631121475514</v>
      </c>
      <c r="O4220">
        <v>46.5277777777777</v>
      </c>
      <c r="P4220">
        <v>87.508276318693405</v>
      </c>
      <c r="Q4220">
        <v>7.4716847401082004E-2</v>
      </c>
    </row>
    <row r="4221" spans="1:17" hidden="1" x14ac:dyDescent="0.3">
      <c r="A4221" t="s">
        <v>8674</v>
      </c>
      <c r="B4221" t="s">
        <v>8675</v>
      </c>
      <c r="C4221" t="str">
        <f>IFERROR(VLOOKUP(Table1[[#This Row],[Ticker]],[1]!Table2[[Symbol]:[Industry]],2,FALSE),"-")</f>
        <v>-</v>
      </c>
      <c r="D4221" t="s">
        <v>750</v>
      </c>
      <c r="E4221">
        <v>15.524699999999999</v>
      </c>
      <c r="F4221">
        <v>30</v>
      </c>
      <c r="G4221">
        <v>-53.142834073923297</v>
      </c>
      <c r="H4221">
        <v>-9.9619363389859803</v>
      </c>
      <c r="I4221">
        <v>-22.051174346691401</v>
      </c>
      <c r="J4221">
        <v>3.4576712296285899</v>
      </c>
      <c r="K4221">
        <v>30.271383310236601</v>
      </c>
      <c r="L4221">
        <v>31.320249496549899</v>
      </c>
      <c r="M4221">
        <v>51.081711940323601</v>
      </c>
      <c r="N4221">
        <v>1.53669222343921</v>
      </c>
      <c r="O4221">
        <v>43.1</v>
      </c>
      <c r="P4221">
        <v>19.047619047619001</v>
      </c>
    </row>
    <row r="4222" spans="1:17" hidden="1" x14ac:dyDescent="0.3">
      <c r="A4222" t="s">
        <v>8676</v>
      </c>
      <c r="B4222" t="s">
        <v>8677</v>
      </c>
      <c r="C4222" t="str">
        <f>IFERROR(VLOOKUP(Table1[[#This Row],[Ticker]],[1]!Table2[[Symbol]:[Industry]],2,FALSE),"-")</f>
        <v>-</v>
      </c>
      <c r="D4222" t="s">
        <v>627</v>
      </c>
      <c r="E4222">
        <v>15.523</v>
      </c>
      <c r="F4222">
        <v>36.1</v>
      </c>
      <c r="G4222">
        <v>-26.240774384978401</v>
      </c>
      <c r="H4222">
        <v>-3.6106248152606701</v>
      </c>
      <c r="I4222">
        <v>-5.1990712259315996</v>
      </c>
      <c r="J4222">
        <v>1.2846700642311899</v>
      </c>
      <c r="K4222">
        <v>36.139476465571299</v>
      </c>
      <c r="L4222">
        <v>35.984253164191301</v>
      </c>
      <c r="M4222">
        <v>51.655640813036797</v>
      </c>
      <c r="N4222">
        <v>0.87057250729067504</v>
      </c>
      <c r="O4222">
        <v>52.354570637119103</v>
      </c>
      <c r="P4222">
        <v>29.066857347157601</v>
      </c>
      <c r="Q4222">
        <v>-1.8434172453848999E-2</v>
      </c>
    </row>
    <row r="4223" spans="1:17" hidden="1" x14ac:dyDescent="0.3">
      <c r="A4223" t="s">
        <v>8678</v>
      </c>
      <c r="B4223" t="s">
        <v>8679</v>
      </c>
      <c r="C4223" t="str">
        <f>IFERROR(VLOOKUP(Table1[[#This Row],[Ticker]],[1]!Table2[[Symbol]:[Industry]],2,FALSE),"-")</f>
        <v>-</v>
      </c>
      <c r="D4223" t="s">
        <v>7816</v>
      </c>
      <c r="E4223">
        <v>15.508153099999999</v>
      </c>
      <c r="F4223">
        <v>37.4</v>
      </c>
      <c r="G4223">
        <v>19.5340890029996</v>
      </c>
      <c r="H4223">
        <v>-12.0839522541053</v>
      </c>
      <c r="I4223">
        <v>-23.1643468884354</v>
      </c>
      <c r="J4223">
        <v>-1.3386121617767499</v>
      </c>
      <c r="K4223">
        <v>35.886442521251098</v>
      </c>
      <c r="L4223">
        <v>34.898267263337402</v>
      </c>
      <c r="M4223">
        <v>50.206002410299199</v>
      </c>
      <c r="N4223">
        <v>0.39869281045751598</v>
      </c>
      <c r="O4223">
        <v>48.208556149732601</v>
      </c>
      <c r="P4223">
        <v>78.095238095238003</v>
      </c>
      <c r="Q4223">
        <v>0.111689185740574</v>
      </c>
    </row>
    <row r="4224" spans="1:17" hidden="1" x14ac:dyDescent="0.3">
      <c r="A4224" t="s">
        <v>8680</v>
      </c>
      <c r="B4224" t="s">
        <v>8681</v>
      </c>
      <c r="C4224" t="str">
        <f>IFERROR(VLOOKUP(Table1[[#This Row],[Ticker]],[1]!Table2[[Symbol]:[Industry]],2,FALSE),"-")</f>
        <v>-</v>
      </c>
      <c r="D4224" t="s">
        <v>741</v>
      </c>
      <c r="E4224">
        <v>15.501888424000001</v>
      </c>
      <c r="F4224">
        <v>97.84</v>
      </c>
      <c r="G4224">
        <v>19.4321115159294</v>
      </c>
      <c r="H4224">
        <v>4.3818470477661604</v>
      </c>
      <c r="I4224">
        <v>9.3244491549162998</v>
      </c>
      <c r="J4224">
        <v>0.88863541775298804</v>
      </c>
      <c r="K4224">
        <v>91.014182049846497</v>
      </c>
      <c r="L4224">
        <v>81.025442442783998</v>
      </c>
      <c r="M4224">
        <v>40.888200527429397</v>
      </c>
      <c r="N4224">
        <v>0.74139596433840904</v>
      </c>
      <c r="O4224">
        <v>2.2587898609975401</v>
      </c>
      <c r="P4224">
        <v>55.178429817605</v>
      </c>
    </row>
    <row r="4225" spans="1:17" hidden="1" x14ac:dyDescent="0.3">
      <c r="A4225" t="s">
        <v>8682</v>
      </c>
      <c r="B4225" t="s">
        <v>8683</v>
      </c>
      <c r="C4225" t="str">
        <f>IFERROR(VLOOKUP(Table1[[#This Row],[Ticker]],[1]!Table2[[Symbol]:[Industry]],2,FALSE),"-")</f>
        <v>-</v>
      </c>
      <c r="D4225" t="s">
        <v>132</v>
      </c>
      <c r="E4225">
        <v>15.4280568</v>
      </c>
      <c r="F4225">
        <v>25.71</v>
      </c>
      <c r="G4225">
        <v>-13.202274633363899</v>
      </c>
      <c r="H4225">
        <v>11.092073480981201</v>
      </c>
      <c r="I4225">
        <v>-13.770450440967499</v>
      </c>
      <c r="J4225">
        <v>-11.4956173175714</v>
      </c>
      <c r="K4225">
        <v>24.581128044962998</v>
      </c>
      <c r="L4225">
        <v>24.093448385016899</v>
      </c>
      <c r="M4225">
        <v>50.289017194909299</v>
      </c>
      <c r="N4225">
        <v>3.5641596227933898</v>
      </c>
      <c r="O4225">
        <v>40.8012446518864</v>
      </c>
      <c r="P4225">
        <v>51.146384479717703</v>
      </c>
      <c r="Q4225">
        <v>7.2200782469221E-2</v>
      </c>
    </row>
    <row r="4226" spans="1:17" hidden="1" x14ac:dyDescent="0.3">
      <c r="A4226" t="s">
        <v>8684</v>
      </c>
      <c r="B4226" t="s">
        <v>8685</v>
      </c>
      <c r="C4226" t="str">
        <f>IFERROR(VLOOKUP(Table1[[#This Row],[Ticker]],[1]!Table2[[Symbol]:[Industry]],2,FALSE),"-")</f>
        <v>-</v>
      </c>
      <c r="D4226" t="s">
        <v>627</v>
      </c>
      <c r="E4226">
        <v>15.400352394</v>
      </c>
      <c r="F4226">
        <v>13.23</v>
      </c>
      <c r="G4226">
        <v>-11.9409109970003</v>
      </c>
      <c r="H4226">
        <v>-6.6078639407959301</v>
      </c>
      <c r="I4226">
        <v>-10.481566572590999</v>
      </c>
      <c r="J4226">
        <v>-4.2713502570148396</v>
      </c>
      <c r="K4226">
        <v>13.163403973836299</v>
      </c>
      <c r="L4226">
        <v>12.6722204896099</v>
      </c>
      <c r="M4226">
        <v>49.865917270428398</v>
      </c>
      <c r="N4226">
        <v>0.64446047730553402</v>
      </c>
      <c r="O4226">
        <v>19.349962207105001</v>
      </c>
      <c r="P4226">
        <v>32.167832167832103</v>
      </c>
      <c r="Q4226">
        <v>5.0157389420747003E-2</v>
      </c>
    </row>
    <row r="4227" spans="1:17" hidden="1" x14ac:dyDescent="0.3">
      <c r="A4227" t="s">
        <v>8686</v>
      </c>
      <c r="B4227" t="s">
        <v>8687</v>
      </c>
      <c r="C4227" t="str">
        <f>IFERROR(VLOOKUP(Table1[[#This Row],[Ticker]],[1]!Table2[[Symbol]:[Industry]],2,FALSE),"-")</f>
        <v>-</v>
      </c>
      <c r="D4227" t="s">
        <v>950</v>
      </c>
      <c r="E4227">
        <v>15.34047284</v>
      </c>
      <c r="F4227">
        <v>25.3</v>
      </c>
      <c r="G4227">
        <v>-30.263149655777401</v>
      </c>
      <c r="H4227">
        <v>-9.1164088095206193</v>
      </c>
      <c r="I4227">
        <v>-25.958889739963901</v>
      </c>
      <c r="J4227">
        <v>-4.0029134858543802</v>
      </c>
      <c r="K4227">
        <v>25.1513061866054</v>
      </c>
      <c r="L4227">
        <v>25.735433335680799</v>
      </c>
      <c r="M4227">
        <v>54.105481636054897</v>
      </c>
      <c r="N4227">
        <v>0.61148870798930999</v>
      </c>
      <c r="O4227">
        <v>54.940711462450601</v>
      </c>
      <c r="P4227">
        <v>32.738719832109098</v>
      </c>
      <c r="Q4227">
        <v>0.106973977106222</v>
      </c>
    </row>
    <row r="4228" spans="1:17" hidden="1" x14ac:dyDescent="0.3">
      <c r="A4228" t="s">
        <v>8688</v>
      </c>
      <c r="B4228" t="s">
        <v>8689</v>
      </c>
      <c r="C4228" t="str">
        <f>IFERROR(VLOOKUP(Table1[[#This Row],[Ticker]],[1]!Table2[[Symbol]:[Industry]],2,FALSE),"-")</f>
        <v>-</v>
      </c>
      <c r="D4228" t="s">
        <v>72</v>
      </c>
      <c r="E4228">
        <v>15.32525</v>
      </c>
      <c r="F4228">
        <v>10.39</v>
      </c>
      <c r="G4228">
        <v>54.481158274758101</v>
      </c>
      <c r="H4228">
        <v>-4.4601048371544803</v>
      </c>
      <c r="I4228">
        <v>-43.368838598046203</v>
      </c>
      <c r="J4228">
        <v>-4.0936640975652301</v>
      </c>
      <c r="K4228">
        <v>10.554281650399099</v>
      </c>
      <c r="L4228">
        <v>10.3688155114101</v>
      </c>
      <c r="M4228">
        <v>48.532203463052397</v>
      </c>
      <c r="N4228">
        <v>1.04644767181633</v>
      </c>
      <c r="O4228">
        <v>101.63618864292501</v>
      </c>
      <c r="P4228">
        <v>88.566243194192396</v>
      </c>
      <c r="Q4228">
        <v>2.0903805081064999E-2</v>
      </c>
    </row>
    <row r="4229" spans="1:17" hidden="1" x14ac:dyDescent="0.3">
      <c r="A4229" t="s">
        <v>8690</v>
      </c>
      <c r="B4229" t="s">
        <v>8691</v>
      </c>
      <c r="C4229" t="str">
        <f>IFERROR(VLOOKUP(Table1[[#This Row],[Ticker]],[1]!Table2[[Symbol]:[Industry]],2,FALSE),"-")</f>
        <v>-</v>
      </c>
      <c r="D4229" t="s">
        <v>538</v>
      </c>
      <c r="E4229">
        <v>15.308930637</v>
      </c>
      <c r="F4229">
        <v>12.87</v>
      </c>
      <c r="G4229">
        <v>71.974905329530202</v>
      </c>
      <c r="H4229">
        <v>31.2815696104023</v>
      </c>
      <c r="I4229">
        <v>91.325449029931903</v>
      </c>
      <c r="J4229">
        <v>44.880435457270799</v>
      </c>
      <c r="K4229">
        <v>8.8285357408534093</v>
      </c>
      <c r="L4229">
        <v>7.5416867604551197</v>
      </c>
      <c r="M4229">
        <v>88.857511601887396</v>
      </c>
      <c r="N4229">
        <v>1.83579845788274</v>
      </c>
      <c r="O4229">
        <v>0</v>
      </c>
      <c r="P4229">
        <v>147.02495201535501</v>
      </c>
      <c r="Q4229">
        <v>0.14007663178628699</v>
      </c>
    </row>
    <row r="4230" spans="1:17" hidden="1" x14ac:dyDescent="0.3">
      <c r="A4230" t="s">
        <v>8692</v>
      </c>
      <c r="B4230" t="s">
        <v>8693</v>
      </c>
      <c r="C4230" t="str">
        <f>IFERROR(VLOOKUP(Table1[[#This Row],[Ticker]],[1]!Table2[[Symbol]:[Industry]],2,FALSE),"-")</f>
        <v>-</v>
      </c>
      <c r="D4230" t="s">
        <v>535</v>
      </c>
      <c r="E4230">
        <v>15.2685792</v>
      </c>
      <c r="F4230">
        <v>50.88</v>
      </c>
      <c r="G4230">
        <v>40.844401398028197</v>
      </c>
      <c r="H4230">
        <v>18.8732284961788</v>
      </c>
      <c r="I4230">
        <v>-41.679794535692601</v>
      </c>
      <c r="J4230">
        <v>3.5978755293704801</v>
      </c>
      <c r="K4230">
        <v>45.144578104343402</v>
      </c>
      <c r="L4230">
        <v>46.450341110990102</v>
      </c>
      <c r="M4230">
        <v>69.831043547357396</v>
      </c>
      <c r="N4230">
        <v>0.54613212874082395</v>
      </c>
      <c r="O4230">
        <v>44.261006289308099</v>
      </c>
      <c r="P4230">
        <v>70.910312395028498</v>
      </c>
      <c r="Q4230">
        <v>0.26453467044982998</v>
      </c>
    </row>
    <row r="4231" spans="1:17" hidden="1" x14ac:dyDescent="0.3">
      <c r="A4231" t="s">
        <v>8694</v>
      </c>
      <c r="B4231" t="s">
        <v>8695</v>
      </c>
      <c r="C4231" t="str">
        <f>IFERROR(VLOOKUP(Table1[[#This Row],[Ticker]],[1]!Table2[[Symbol]:[Industry]],2,FALSE),"-")</f>
        <v>-</v>
      </c>
      <c r="D4231" t="s">
        <v>535</v>
      </c>
      <c r="E4231">
        <v>15.255000000000001</v>
      </c>
      <c r="F4231">
        <v>101.7</v>
      </c>
      <c r="G4231">
        <v>158.44472730087199</v>
      </c>
      <c r="H4231">
        <v>-3.5355719171903699</v>
      </c>
      <c r="I4231">
        <v>59.998918417687001</v>
      </c>
      <c r="J4231">
        <v>-7.1221221095471696</v>
      </c>
      <c r="K4231">
        <v>106.588684631354</v>
      </c>
      <c r="L4231">
        <v>79.583676578347806</v>
      </c>
      <c r="M4231">
        <v>19.096260976609901</v>
      </c>
      <c r="N4231">
        <v>6.7995449306168798E-2</v>
      </c>
      <c r="O4231">
        <v>38.869223205506302</v>
      </c>
      <c r="P4231">
        <v>209.40066930331599</v>
      </c>
      <c r="Q4231">
        <v>7.3277717301017994E-2</v>
      </c>
    </row>
    <row r="4232" spans="1:17" hidden="1" x14ac:dyDescent="0.3">
      <c r="A4232" t="s">
        <v>8696</v>
      </c>
      <c r="B4232" t="s">
        <v>8697</v>
      </c>
      <c r="C4232" t="str">
        <f>IFERROR(VLOOKUP(Table1[[#This Row],[Ticker]],[1]!Table2[[Symbol]:[Industry]],2,FALSE),"-")</f>
        <v>-</v>
      </c>
      <c r="D4232" t="s">
        <v>535</v>
      </c>
      <c r="E4232">
        <v>15.2403935</v>
      </c>
      <c r="F4232">
        <v>48.34</v>
      </c>
      <c r="G4232">
        <v>31.067422336332999</v>
      </c>
      <c r="H4232">
        <v>20.503704686654999</v>
      </c>
      <c r="I4232">
        <v>6.7821177018594696</v>
      </c>
      <c r="J4232">
        <v>20.405627064256599</v>
      </c>
      <c r="K4232">
        <v>38.569848740486101</v>
      </c>
      <c r="L4232">
        <v>36.544144314418702</v>
      </c>
      <c r="M4232">
        <v>89.549298511602004</v>
      </c>
      <c r="N4232">
        <v>1.38987341772151</v>
      </c>
      <c r="O4232">
        <v>0</v>
      </c>
      <c r="P4232">
        <v>151.508844953173</v>
      </c>
    </row>
    <row r="4233" spans="1:17" hidden="1" x14ac:dyDescent="0.3">
      <c r="A4233" t="s">
        <v>8698</v>
      </c>
      <c r="B4233" t="s">
        <v>8699</v>
      </c>
      <c r="C4233" t="str">
        <f>IFERROR(VLOOKUP(Table1[[#This Row],[Ticker]],[1]!Table2[[Symbol]:[Industry]],2,FALSE),"-")</f>
        <v>-</v>
      </c>
      <c r="D4233" t="s">
        <v>741</v>
      </c>
      <c r="E4233">
        <v>15.224317124999899</v>
      </c>
      <c r="F4233">
        <v>26.89</v>
      </c>
      <c r="G4233">
        <v>6.3469818047066902</v>
      </c>
      <c r="H4233">
        <v>0.98333729285481697</v>
      </c>
      <c r="I4233">
        <v>2.7454146065240201</v>
      </c>
      <c r="J4233">
        <v>-2.32563565332988E-2</v>
      </c>
      <c r="K4233">
        <v>25.8576192174264</v>
      </c>
      <c r="L4233">
        <v>23.754796721624299</v>
      </c>
      <c r="M4233">
        <v>59.890528015670299</v>
      </c>
      <c r="N4233">
        <v>0.65021328928180899</v>
      </c>
      <c r="O4233">
        <v>3.0122722201561798</v>
      </c>
      <c r="P4233">
        <v>42.199894235854003</v>
      </c>
    </row>
    <row r="4234" spans="1:17" hidden="1" x14ac:dyDescent="0.3">
      <c r="A4234" t="s">
        <v>8700</v>
      </c>
      <c r="B4234" t="s">
        <v>8701</v>
      </c>
      <c r="C4234" t="str">
        <f>IFERROR(VLOOKUP(Table1[[#This Row],[Ticker]],[1]!Table2[[Symbol]:[Industry]],2,FALSE),"-")</f>
        <v>-</v>
      </c>
      <c r="D4234" t="s">
        <v>627</v>
      </c>
      <c r="E4234">
        <v>15.2153849</v>
      </c>
      <c r="F4234">
        <v>3.89</v>
      </c>
      <c r="G4234">
        <v>80.204359273269901</v>
      </c>
      <c r="H4234">
        <v>15.857259570844301</v>
      </c>
      <c r="I4234">
        <v>59.928623633106497</v>
      </c>
      <c r="J4234">
        <v>-9.7168053081941892</v>
      </c>
      <c r="K4234">
        <v>3.7431848890689499</v>
      </c>
      <c r="L4234">
        <v>3.0342698139917701</v>
      </c>
      <c r="M4234">
        <v>38.701352798845903</v>
      </c>
      <c r="N4234">
        <v>1.12941984564664</v>
      </c>
      <c r="O4234">
        <v>17.223650385604</v>
      </c>
      <c r="P4234">
        <v>122.28571428571399</v>
      </c>
      <c r="Q4234">
        <v>7.9308989963547002E-2</v>
      </c>
    </row>
    <row r="4235" spans="1:17" hidden="1" x14ac:dyDescent="0.3">
      <c r="A4235" t="s">
        <v>8702</v>
      </c>
      <c r="B4235" t="s">
        <v>8703</v>
      </c>
      <c r="C4235" t="str">
        <f>IFERROR(VLOOKUP(Table1[[#This Row],[Ticker]],[1]!Table2[[Symbol]:[Industry]],2,FALSE),"-")</f>
        <v>-</v>
      </c>
      <c r="D4235" t="s">
        <v>54</v>
      </c>
      <c r="E4235">
        <v>15.2110647</v>
      </c>
      <c r="F4235">
        <v>15.21</v>
      </c>
      <c r="G4235">
        <v>-3.2101979027551</v>
      </c>
      <c r="H4235">
        <v>8.6798353655728508</v>
      </c>
      <c r="I4235">
        <v>-32.184906785256501</v>
      </c>
      <c r="J4235">
        <v>8.7007817776171894</v>
      </c>
      <c r="K4235">
        <v>13.594890758983601</v>
      </c>
      <c r="L4235">
        <v>13.841764954318201</v>
      </c>
      <c r="M4235">
        <v>67.744322303281905</v>
      </c>
      <c r="N4235">
        <v>2.2586234986577201</v>
      </c>
      <c r="O4235">
        <v>80.8678500986193</v>
      </c>
      <c r="P4235">
        <v>44.034090909090899</v>
      </c>
      <c r="Q4235">
        <v>7.2435918438937E-2</v>
      </c>
    </row>
    <row r="4236" spans="1:17" hidden="1" x14ac:dyDescent="0.3">
      <c r="A4236" t="s">
        <v>8704</v>
      </c>
      <c r="B4236" t="s">
        <v>8705</v>
      </c>
      <c r="C4236" t="str">
        <f>IFERROR(VLOOKUP(Table1[[#This Row],[Ticker]],[1]!Table2[[Symbol]:[Industry]],2,FALSE),"-")</f>
        <v>-</v>
      </c>
      <c r="D4236" t="s">
        <v>741</v>
      </c>
      <c r="E4236">
        <v>15.1879762019999</v>
      </c>
      <c r="F4236">
        <v>168.76</v>
      </c>
      <c r="G4236">
        <v>17.23268374857</v>
      </c>
      <c r="H4236">
        <v>-1.25160361523929</v>
      </c>
      <c r="I4236">
        <v>6.4904708710579504</v>
      </c>
      <c r="J4236">
        <v>-0.703051581859648</v>
      </c>
      <c r="K4236">
        <v>162.73378782339299</v>
      </c>
      <c r="L4236">
        <v>145.09167455610699</v>
      </c>
      <c r="M4236">
        <v>55.3773054855941</v>
      </c>
      <c r="N4236">
        <v>0.99999061700415304</v>
      </c>
      <c r="O4236">
        <v>2.89760606778859</v>
      </c>
      <c r="P4236">
        <v>53.992152568664999</v>
      </c>
    </row>
    <row r="4237" spans="1:17" hidden="1" x14ac:dyDescent="0.3">
      <c r="A4237" t="s">
        <v>8706</v>
      </c>
      <c r="B4237" t="s">
        <v>8707</v>
      </c>
      <c r="C4237" t="str">
        <f>IFERROR(VLOOKUP(Table1[[#This Row],[Ticker]],[1]!Table2[[Symbol]:[Industry]],2,FALSE),"-")</f>
        <v>-</v>
      </c>
      <c r="D4237" t="s">
        <v>72</v>
      </c>
      <c r="E4237">
        <v>15.1686</v>
      </c>
      <c r="F4237">
        <v>2.65</v>
      </c>
      <c r="G4237">
        <v>-37.758218689307903</v>
      </c>
      <c r="H4237">
        <v>3.5443248416937898</v>
      </c>
      <c r="I4237">
        <v>45.722369474756498</v>
      </c>
      <c r="J4237">
        <v>3.9280545048899098</v>
      </c>
      <c r="K4237">
        <v>2.49500608189879</v>
      </c>
      <c r="L4237">
        <v>2.4656965355797098</v>
      </c>
      <c r="M4237">
        <v>57.767078744510599</v>
      </c>
      <c r="N4237">
        <v>2.0722863570353298</v>
      </c>
      <c r="O4237">
        <v>77.358490566037702</v>
      </c>
      <c r="P4237">
        <v>107.03125</v>
      </c>
      <c r="Q4237">
        <v>-4.9688106841311003E-2</v>
      </c>
    </row>
    <row r="4238" spans="1:17" hidden="1" x14ac:dyDescent="0.3">
      <c r="A4238" t="s">
        <v>8708</v>
      </c>
      <c r="B4238" t="s">
        <v>8709</v>
      </c>
      <c r="C4238" t="str">
        <f>IFERROR(VLOOKUP(Table1[[#This Row],[Ticker]],[1]!Table2[[Symbol]:[Industry]],2,FALSE),"-")</f>
        <v>-</v>
      </c>
      <c r="D4238" t="s">
        <v>538</v>
      </c>
      <c r="E4238">
        <v>15.158784000000001</v>
      </c>
      <c r="F4238">
        <v>4.26</v>
      </c>
      <c r="G4238">
        <v>-22.2178097311775</v>
      </c>
      <c r="H4238">
        <v>-11.8251842022338</v>
      </c>
      <c r="I4238">
        <v>-5.3845076800247798</v>
      </c>
      <c r="J4238">
        <v>-7.7233216418990702</v>
      </c>
      <c r="K4238">
        <v>4.2256214466322302</v>
      </c>
      <c r="L4238">
        <v>4.1934072587609297</v>
      </c>
      <c r="M4238">
        <v>51.603299224906799</v>
      </c>
      <c r="N4238">
        <v>0.63896417428348695</v>
      </c>
      <c r="O4238">
        <v>54.225352112675999</v>
      </c>
      <c r="P4238">
        <v>19.327731092436899</v>
      </c>
      <c r="Q4238">
        <v>4.2707357033633001E-2</v>
      </c>
    </row>
    <row r="4239" spans="1:17" hidden="1" x14ac:dyDescent="0.3">
      <c r="A4239" t="s">
        <v>8710</v>
      </c>
      <c r="B4239" t="s">
        <v>8711</v>
      </c>
      <c r="C4239" t="str">
        <f>IFERROR(VLOOKUP(Table1[[#This Row],[Ticker]],[1]!Table2[[Symbol]:[Industry]],2,FALSE),"-")</f>
        <v>-</v>
      </c>
      <c r="D4239" t="s">
        <v>121</v>
      </c>
      <c r="E4239">
        <v>15.074400000000001</v>
      </c>
      <c r="F4239">
        <v>17.13</v>
      </c>
      <c r="G4239">
        <v>-53.394817592839097</v>
      </c>
      <c r="H4239">
        <v>-13.827417591401799</v>
      </c>
      <c r="I4239">
        <v>-45.199189306415199</v>
      </c>
      <c r="J4239">
        <v>-2.6379410208371299</v>
      </c>
      <c r="K4239">
        <v>19.146262738972201</v>
      </c>
      <c r="L4239">
        <v>21.3308979913622</v>
      </c>
      <c r="M4239">
        <v>27.986114467952</v>
      </c>
      <c r="N4239">
        <v>1.32452123833643</v>
      </c>
      <c r="O4239">
        <v>115.29480443666</v>
      </c>
      <c r="P4239">
        <v>3.6924939467312301</v>
      </c>
      <c r="Q4239">
        <v>2.1236705078287E-2</v>
      </c>
    </row>
    <row r="4240" spans="1:17" hidden="1" x14ac:dyDescent="0.3">
      <c r="A4240" t="s">
        <v>8712</v>
      </c>
      <c r="B4240" t="s">
        <v>8713</v>
      </c>
      <c r="C4240" t="str">
        <f>IFERROR(VLOOKUP(Table1[[#This Row],[Ticker]],[1]!Table2[[Symbol]:[Industry]],2,FALSE),"-")</f>
        <v>-</v>
      </c>
      <c r="D4240" t="s">
        <v>405</v>
      </c>
      <c r="E4240">
        <v>15.029567999999999</v>
      </c>
      <c r="F4240">
        <v>16.14</v>
      </c>
      <c r="G4240">
        <v>-33.1289740600633</v>
      </c>
      <c r="H4240">
        <v>2.4547808021406099</v>
      </c>
      <c r="I4240">
        <v>-8.5618176490553193</v>
      </c>
      <c r="J4240">
        <v>-2.1871871307978101</v>
      </c>
      <c r="K4240">
        <v>15.3974610206478</v>
      </c>
      <c r="L4240">
        <v>15.5059403383323</v>
      </c>
      <c r="M4240">
        <v>56.950947052066198</v>
      </c>
      <c r="N4240">
        <v>1.0853391852676</v>
      </c>
      <c r="O4240">
        <v>40.9541511771994</v>
      </c>
      <c r="P4240">
        <v>26.192337763878001</v>
      </c>
      <c r="Q4240">
        <v>-1.8185526590248E-2</v>
      </c>
    </row>
    <row r="4241" spans="1:17" hidden="1" x14ac:dyDescent="0.3">
      <c r="A4241" t="s">
        <v>8714</v>
      </c>
      <c r="B4241" t="s">
        <v>8715</v>
      </c>
      <c r="C4241" t="str">
        <f>IFERROR(VLOOKUP(Table1[[#This Row],[Ticker]],[1]!Table2[[Symbol]:[Industry]],2,FALSE),"-")</f>
        <v>-</v>
      </c>
      <c r="D4241" t="s">
        <v>627</v>
      </c>
      <c r="E4241">
        <v>15.002000000000001</v>
      </c>
      <c r="F4241">
        <v>5000</v>
      </c>
      <c r="G4241">
        <v>43.968199688694</v>
      </c>
      <c r="H4241">
        <v>21.380665712157899</v>
      </c>
      <c r="I4241">
        <v>107.013337911837</v>
      </c>
      <c r="J4241">
        <v>9.2726561104821794</v>
      </c>
      <c r="K4241">
        <v>4216.36282869366</v>
      </c>
      <c r="L4241">
        <v>3653.6694876424599</v>
      </c>
      <c r="M4241">
        <v>84.265640737146299</v>
      </c>
      <c r="N4241">
        <v>1.5687247905677899</v>
      </c>
      <c r="O4241">
        <v>3.04599999999999</v>
      </c>
      <c r="P4241">
        <v>143.190661478599</v>
      </c>
      <c r="Q4241">
        <v>0.125456245290712</v>
      </c>
    </row>
    <row r="4242" spans="1:17" hidden="1" x14ac:dyDescent="0.3">
      <c r="A4242" t="s">
        <v>8716</v>
      </c>
      <c r="B4242" t="s">
        <v>8717</v>
      </c>
      <c r="C4242" t="str">
        <f>IFERROR(VLOOKUP(Table1[[#This Row],[Ticker]],[1]!Table2[[Symbol]:[Industry]],2,FALSE),"-")</f>
        <v>-</v>
      </c>
      <c r="D4242" t="s">
        <v>231</v>
      </c>
      <c r="E4242">
        <v>14.993164800000001</v>
      </c>
      <c r="F4242">
        <v>54</v>
      </c>
      <c r="G4242">
        <v>30.409571915332499</v>
      </c>
      <c r="H4242">
        <v>2.5847402853605401</v>
      </c>
      <c r="I4242">
        <v>-25.8353862625587</v>
      </c>
      <c r="J4242">
        <v>7.1444873706213796</v>
      </c>
      <c r="K4242">
        <v>53.639392067487996</v>
      </c>
      <c r="L4242">
        <v>54.755585832149301</v>
      </c>
      <c r="M4242">
        <v>82.7363955839037</v>
      </c>
      <c r="N4242">
        <v>0.35974863035771798</v>
      </c>
      <c r="O4242">
        <v>105.962962962962</v>
      </c>
      <c r="P4242">
        <v>66.769610870907897</v>
      </c>
      <c r="Q4242">
        <v>0.1035968272414</v>
      </c>
    </row>
    <row r="4243" spans="1:17" hidden="1" x14ac:dyDescent="0.3">
      <c r="A4243" t="s">
        <v>8718</v>
      </c>
      <c r="B4243" t="s">
        <v>8719</v>
      </c>
      <c r="C4243" t="str">
        <f>IFERROR(VLOOKUP(Table1[[#This Row],[Ticker]],[1]!Table2[[Symbol]:[Industry]],2,FALSE),"-")</f>
        <v>-</v>
      </c>
      <c r="D4243" t="s">
        <v>5166</v>
      </c>
      <c r="E4243">
        <v>14.96</v>
      </c>
      <c r="F4243">
        <v>8.8000000000000007</v>
      </c>
      <c r="G4243">
        <v>-57.097420118061599</v>
      </c>
      <c r="H4243">
        <v>6.80965524078972</v>
      </c>
      <c r="I4243">
        <v>-14.083860761400301</v>
      </c>
      <c r="J4243">
        <v>-6.08308135257111</v>
      </c>
      <c r="K4243">
        <v>8.5346566674496707</v>
      </c>
      <c r="L4243">
        <v>9.4347148849212203</v>
      </c>
      <c r="M4243">
        <v>53.8277091408305</v>
      </c>
      <c r="N4243">
        <v>1.14999335123313</v>
      </c>
      <c r="O4243">
        <v>49.886363636363598</v>
      </c>
      <c r="P4243">
        <v>17.3333333333333</v>
      </c>
      <c r="Q4243">
        <v>7.4868519374562001E-2</v>
      </c>
    </row>
    <row r="4244" spans="1:17" hidden="1" x14ac:dyDescent="0.3">
      <c r="A4244" t="s">
        <v>8720</v>
      </c>
      <c r="B4244" t="s">
        <v>8721</v>
      </c>
      <c r="C4244" t="str">
        <f>IFERROR(VLOOKUP(Table1[[#This Row],[Ticker]],[1]!Table2[[Symbol]:[Industry]],2,FALSE),"-")</f>
        <v>-</v>
      </c>
      <c r="D4244" t="s">
        <v>276</v>
      </c>
      <c r="E4244">
        <v>14.888581453</v>
      </c>
      <c r="F4244">
        <v>64.37</v>
      </c>
      <c r="G4244">
        <v>39.775777657353203</v>
      </c>
      <c r="H4244">
        <v>54.051957256405402</v>
      </c>
      <c r="I4244">
        <v>20.035602512812599</v>
      </c>
      <c r="J4244">
        <v>33.061488638324001</v>
      </c>
      <c r="K4244">
        <v>50.972487176046201</v>
      </c>
      <c r="L4244">
        <v>47.256514529092698</v>
      </c>
      <c r="M4244">
        <v>59.675333014544499</v>
      </c>
      <c r="N4244">
        <v>4.5410003059868798</v>
      </c>
      <c r="O4244">
        <v>31.5519652011806</v>
      </c>
      <c r="P4244">
        <v>84.705882352941103</v>
      </c>
      <c r="Q4244">
        <v>5.4043807529692997E-2</v>
      </c>
    </row>
    <row r="4245" spans="1:17" hidden="1" x14ac:dyDescent="0.3">
      <c r="A4245" t="s">
        <v>8722</v>
      </c>
      <c r="B4245" t="s">
        <v>8723</v>
      </c>
      <c r="C4245" t="str">
        <f>IFERROR(VLOOKUP(Table1[[#This Row],[Ticker]],[1]!Table2[[Symbol]:[Industry]],2,FALSE),"-")</f>
        <v>-</v>
      </c>
      <c r="D4245" t="s">
        <v>817</v>
      </c>
      <c r="E4245">
        <v>14.85</v>
      </c>
      <c r="F4245">
        <v>33</v>
      </c>
      <c r="G4245">
        <v>-23.200626022906999</v>
      </c>
      <c r="H4245">
        <v>11.2854500371557</v>
      </c>
      <c r="I4245">
        <v>-6.2332277396115998</v>
      </c>
      <c r="J4245">
        <v>3.74812713612135</v>
      </c>
      <c r="K4245">
        <v>29.345695689616601</v>
      </c>
      <c r="L4245">
        <v>29.135827724361398</v>
      </c>
      <c r="M4245">
        <v>89.171877076548597</v>
      </c>
      <c r="N4245">
        <v>2.72446555000327</v>
      </c>
      <c r="O4245">
        <v>3.1818181818181701</v>
      </c>
      <c r="P4245">
        <v>34.748877092690897</v>
      </c>
    </row>
    <row r="4246" spans="1:17" hidden="1" x14ac:dyDescent="0.3">
      <c r="A4246" t="s">
        <v>8724</v>
      </c>
      <c r="B4246" t="s">
        <v>8725</v>
      </c>
      <c r="C4246" t="str">
        <f>IFERROR(VLOOKUP(Table1[[#This Row],[Ticker]],[1]!Table2[[Symbol]:[Industry]],2,FALSE),"-")</f>
        <v>-</v>
      </c>
      <c r="D4246" t="s">
        <v>933</v>
      </c>
      <c r="E4246">
        <v>14.795616799999999</v>
      </c>
      <c r="F4246">
        <v>27.13</v>
      </c>
      <c r="G4246">
        <v>62.892837224905698</v>
      </c>
      <c r="H4246">
        <v>6.9035511147367599</v>
      </c>
      <c r="I4246">
        <v>2.9799056843885801</v>
      </c>
      <c r="J4246">
        <v>-0.12101358183507201</v>
      </c>
      <c r="K4246">
        <v>24.5176015683918</v>
      </c>
      <c r="L4246">
        <v>22.143798736654201</v>
      </c>
      <c r="M4246">
        <v>71.3827438260588</v>
      </c>
      <c r="N4246">
        <v>0.40042602403954902</v>
      </c>
      <c r="O4246">
        <v>51.787688905270898</v>
      </c>
      <c r="P4246">
        <v>110.964230171073</v>
      </c>
      <c r="Q4246">
        <v>7.7573479882111995E-2</v>
      </c>
    </row>
    <row r="4247" spans="1:17" hidden="1" x14ac:dyDescent="0.3">
      <c r="A4247" t="s">
        <v>8726</v>
      </c>
      <c r="B4247" t="s">
        <v>8727</v>
      </c>
      <c r="C4247" t="str">
        <f>IFERROR(VLOOKUP(Table1[[#This Row],[Ticker]],[1]!Table2[[Symbol]:[Industry]],2,FALSE),"-")</f>
        <v>-</v>
      </c>
      <c r="D4247" t="s">
        <v>627</v>
      </c>
      <c r="E4247">
        <v>14.685750000000001</v>
      </c>
      <c r="F4247">
        <v>9.6300000000000008</v>
      </c>
      <c r="G4247">
        <v>82.0486264479336</v>
      </c>
      <c r="H4247">
        <v>-2.7762142596468702</v>
      </c>
      <c r="I4247">
        <v>18.238644825961501</v>
      </c>
      <c r="J4247">
        <v>4.6331137083344904</v>
      </c>
      <c r="K4247">
        <v>9.9457239103617496</v>
      </c>
      <c r="L4247">
        <v>9.0407272327152004</v>
      </c>
      <c r="M4247">
        <v>57.679001495565203</v>
      </c>
      <c r="N4247">
        <v>0.47429940030362799</v>
      </c>
      <c r="O4247">
        <v>77.0508826583592</v>
      </c>
      <c r="P4247">
        <v>112.582781456953</v>
      </c>
      <c r="Q4247">
        <v>0.109501915335161</v>
      </c>
    </row>
    <row r="4248" spans="1:17" hidden="1" x14ac:dyDescent="0.3">
      <c r="A4248" t="s">
        <v>8728</v>
      </c>
      <c r="B4248" t="s">
        <v>8729</v>
      </c>
      <c r="C4248" t="str">
        <f>IFERROR(VLOOKUP(Table1[[#This Row],[Ticker]],[1]!Table2[[Symbol]:[Industry]],2,FALSE),"-")</f>
        <v>-</v>
      </c>
      <c r="D4248" t="s">
        <v>627</v>
      </c>
      <c r="E4248">
        <v>14.641968</v>
      </c>
      <c r="F4248">
        <v>25.21</v>
      </c>
      <c r="G4248">
        <v>38.337562616894097</v>
      </c>
      <c r="H4248">
        <v>17.183107671729601</v>
      </c>
      <c r="I4248">
        <v>-4.8092571047741899</v>
      </c>
      <c r="J4248">
        <v>-5.7563440659715299</v>
      </c>
      <c r="K4248">
        <v>22.427972637757001</v>
      </c>
      <c r="L4248">
        <v>19.758205693019399</v>
      </c>
      <c r="M4248">
        <v>60.2962793551632</v>
      </c>
      <c r="N4248">
        <v>1.94366853138521</v>
      </c>
      <c r="O4248">
        <v>11.265370884569601</v>
      </c>
      <c r="P4248">
        <v>140.32411820781601</v>
      </c>
    </row>
    <row r="4249" spans="1:17" hidden="1" x14ac:dyDescent="0.3">
      <c r="A4249" t="s">
        <v>8730</v>
      </c>
      <c r="B4249" t="s">
        <v>8731</v>
      </c>
      <c r="C4249" t="str">
        <f>IFERROR(VLOOKUP(Table1[[#This Row],[Ticker]],[1]!Table2[[Symbol]:[Industry]],2,FALSE),"-")</f>
        <v>-</v>
      </c>
      <c r="D4249" t="s">
        <v>138</v>
      </c>
      <c r="E4249">
        <v>14.536440000000001</v>
      </c>
      <c r="F4249">
        <v>22.35</v>
      </c>
      <c r="G4249">
        <v>70.382519496273204</v>
      </c>
      <c r="H4249">
        <v>0.99931637560997</v>
      </c>
      <c r="I4249">
        <v>107.889537115759</v>
      </c>
      <c r="J4249">
        <v>-4.98899618635431</v>
      </c>
      <c r="K4249">
        <v>19.683728460421001</v>
      </c>
      <c r="L4249">
        <v>16.745775591216301</v>
      </c>
      <c r="M4249">
        <v>70.932832347614294</v>
      </c>
      <c r="N4249">
        <v>0.90140845070422504</v>
      </c>
      <c r="O4249">
        <v>5.32438478747203</v>
      </c>
      <c r="P4249">
        <v>188.01546391752501</v>
      </c>
    </row>
    <row r="4250" spans="1:17" hidden="1" x14ac:dyDescent="0.3">
      <c r="A4250" t="s">
        <v>8732</v>
      </c>
      <c r="B4250" t="s">
        <v>8733</v>
      </c>
      <c r="C4250" t="str">
        <f>IFERROR(VLOOKUP(Table1[[#This Row],[Ticker]],[1]!Table2[[Symbol]:[Industry]],2,FALSE),"-")</f>
        <v>-</v>
      </c>
      <c r="D4250" t="s">
        <v>51</v>
      </c>
      <c r="E4250">
        <v>14.497260000000001</v>
      </c>
      <c r="F4250">
        <v>34</v>
      </c>
      <c r="G4250">
        <v>-21.0566131451247</v>
      </c>
      <c r="H4250">
        <v>0.76067438362473805</v>
      </c>
      <c r="I4250">
        <v>-9.1434713626525799</v>
      </c>
      <c r="J4250">
        <v>1.70919114334216</v>
      </c>
      <c r="K4250">
        <v>34.230210608832202</v>
      </c>
      <c r="L4250">
        <v>32.880042224647099</v>
      </c>
      <c r="M4250">
        <v>84.622160136819303</v>
      </c>
      <c r="N4250">
        <v>0.119882982347165</v>
      </c>
      <c r="O4250">
        <v>28.588235294117599</v>
      </c>
      <c r="P4250">
        <v>66.6666666666666</v>
      </c>
      <c r="Q4250">
        <v>0.10466152352123401</v>
      </c>
    </row>
    <row r="4251" spans="1:17" hidden="1" x14ac:dyDescent="0.3">
      <c r="A4251" t="s">
        <v>8734</v>
      </c>
      <c r="B4251" t="s">
        <v>8735</v>
      </c>
      <c r="C4251" t="str">
        <f>IFERROR(VLOOKUP(Table1[[#This Row],[Ticker]],[1]!Table2[[Symbol]:[Industry]],2,FALSE),"-")</f>
        <v>-</v>
      </c>
      <c r="D4251" t="s">
        <v>89</v>
      </c>
      <c r="E4251">
        <v>14.463745866673699</v>
      </c>
      <c r="F4251">
        <v>43</v>
      </c>
      <c r="M4251" s="1">
        <v>9.8126000000000006E-11</v>
      </c>
      <c r="N4251">
        <v>1</v>
      </c>
    </row>
    <row r="4252" spans="1:17" hidden="1" x14ac:dyDescent="0.3">
      <c r="A4252" t="s">
        <v>8736</v>
      </c>
      <c r="B4252" t="s">
        <v>8737</v>
      </c>
      <c r="C4252" t="str">
        <f>IFERROR(VLOOKUP(Table1[[#This Row],[Ticker]],[1]!Table2[[Symbol]:[Industry]],2,FALSE),"-")</f>
        <v>-</v>
      </c>
      <c r="D4252" t="s">
        <v>46</v>
      </c>
      <c r="E4252">
        <v>14.39714</v>
      </c>
      <c r="F4252">
        <v>514</v>
      </c>
      <c r="G4252">
        <v>-2.7594094490126899</v>
      </c>
      <c r="H4252">
        <v>-8.8150831921328301</v>
      </c>
      <c r="I4252">
        <v>-1.92116393800313</v>
      </c>
      <c r="J4252">
        <v>-0.87701372123093901</v>
      </c>
      <c r="K4252">
        <v>532.13854721981704</v>
      </c>
      <c r="L4252">
        <v>473.438615653037</v>
      </c>
      <c r="M4252">
        <v>34.389754567168602</v>
      </c>
      <c r="N4252">
        <v>0.79220779220779203</v>
      </c>
      <c r="O4252">
        <v>22.3638132295719</v>
      </c>
      <c r="P4252">
        <v>74.414658975229003</v>
      </c>
    </row>
    <row r="4253" spans="1:17" hidden="1" x14ac:dyDescent="0.3">
      <c r="A4253" t="s">
        <v>8738</v>
      </c>
      <c r="B4253" t="s">
        <v>8739</v>
      </c>
      <c r="C4253" t="str">
        <f>IFERROR(VLOOKUP(Table1[[#This Row],[Ticker]],[1]!Table2[[Symbol]:[Industry]],2,FALSE),"-")</f>
        <v>-</v>
      </c>
      <c r="D4253" t="s">
        <v>222</v>
      </c>
      <c r="E4253">
        <v>14.3832</v>
      </c>
      <c r="F4253">
        <v>48</v>
      </c>
      <c r="G4253">
        <v>55.262274331184997</v>
      </c>
      <c r="H4253">
        <v>1.5903925622294499</v>
      </c>
      <c r="I4253">
        <v>-13.9503642656833</v>
      </c>
      <c r="J4253">
        <v>5.3845762440203497</v>
      </c>
      <c r="K4253">
        <v>45.771299981597103</v>
      </c>
      <c r="L4253">
        <v>40.556702843124</v>
      </c>
      <c r="M4253">
        <v>55.744028604822802</v>
      </c>
      <c r="N4253">
        <v>0.72036280933766395</v>
      </c>
      <c r="O4253">
        <v>35.2916666666666</v>
      </c>
      <c r="P4253">
        <v>108.423795049934</v>
      </c>
      <c r="Q4253">
        <v>9.9195493350455993E-2</v>
      </c>
    </row>
    <row r="4254" spans="1:17" hidden="1" x14ac:dyDescent="0.3">
      <c r="A4254" t="s">
        <v>8740</v>
      </c>
      <c r="B4254" t="s">
        <v>8741</v>
      </c>
      <c r="C4254" t="str">
        <f>IFERROR(VLOOKUP(Table1[[#This Row],[Ticker]],[1]!Table2[[Symbol]:[Industry]],2,FALSE),"-")</f>
        <v>-</v>
      </c>
      <c r="D4254" t="s">
        <v>741</v>
      </c>
      <c r="E4254">
        <v>14.354740187999999</v>
      </c>
      <c r="F4254">
        <v>13.54</v>
      </c>
      <c r="G4254">
        <v>-39.315240755713397</v>
      </c>
      <c r="H4254">
        <v>-1.82682421863402</v>
      </c>
      <c r="I4254">
        <v>-6.1779308709243104</v>
      </c>
      <c r="J4254">
        <v>0.117645582956833</v>
      </c>
      <c r="K4254">
        <v>13.606300346913599</v>
      </c>
      <c r="L4254">
        <v>13.598987589290299</v>
      </c>
      <c r="M4254">
        <v>58.520367008885003</v>
      </c>
      <c r="N4254">
        <v>0.89882980373294996</v>
      </c>
      <c r="O4254">
        <v>18.168389955686798</v>
      </c>
      <c r="P4254">
        <v>16.223175965665199</v>
      </c>
    </row>
    <row r="4255" spans="1:17" hidden="1" x14ac:dyDescent="0.3">
      <c r="A4255" t="s">
        <v>8742</v>
      </c>
      <c r="B4255" t="s">
        <v>8743</v>
      </c>
      <c r="C4255" t="str">
        <f>IFERROR(VLOOKUP(Table1[[#This Row],[Ticker]],[1]!Table2[[Symbol]:[Industry]],2,FALSE),"-")</f>
        <v>-</v>
      </c>
      <c r="D4255" t="s">
        <v>405</v>
      </c>
      <c r="E4255">
        <v>14.33</v>
      </c>
      <c r="F4255">
        <v>28.66</v>
      </c>
      <c r="G4255">
        <v>5.7634728892556</v>
      </c>
      <c r="H4255">
        <v>-24.0461329446725</v>
      </c>
      <c r="I4255">
        <v>-8.9689735286415697</v>
      </c>
      <c r="J4255">
        <v>-3.9189205840780499</v>
      </c>
      <c r="K4255">
        <v>31.240811650045</v>
      </c>
      <c r="L4255">
        <v>29.1199645492879</v>
      </c>
      <c r="M4255">
        <v>52.4772171194424</v>
      </c>
      <c r="N4255">
        <v>0.82030160100976501</v>
      </c>
      <c r="O4255">
        <v>32.309839497557498</v>
      </c>
      <c r="P4255">
        <v>44.601412714429799</v>
      </c>
      <c r="Q4255">
        <v>9.9207091163242E-2</v>
      </c>
    </row>
    <row r="4256" spans="1:17" hidden="1" x14ac:dyDescent="0.3">
      <c r="A4256" t="s">
        <v>8744</v>
      </c>
      <c r="B4256" t="s">
        <v>8745</v>
      </c>
      <c r="C4256" t="str">
        <f>IFERROR(VLOOKUP(Table1[[#This Row],[Ticker]],[1]!Table2[[Symbol]:[Industry]],2,FALSE),"-")</f>
        <v>-</v>
      </c>
      <c r="D4256" t="s">
        <v>138</v>
      </c>
      <c r="E4256">
        <v>14.307771475999999</v>
      </c>
      <c r="F4256">
        <v>36.07</v>
      </c>
      <c r="G4256">
        <v>295.28786258790501</v>
      </c>
      <c r="H4256">
        <v>-21.2862429259777</v>
      </c>
      <c r="I4256">
        <v>312.39350832912299</v>
      </c>
      <c r="J4256">
        <v>-6.9189828221787302</v>
      </c>
      <c r="K4256">
        <v>29.691676230166699</v>
      </c>
      <c r="M4256">
        <v>14.232340482167601</v>
      </c>
      <c r="O4256">
        <v>25.727751594122498</v>
      </c>
      <c r="P4256">
        <v>325.35377358490501</v>
      </c>
    </row>
    <row r="4257" spans="1:17" hidden="1" x14ac:dyDescent="0.3">
      <c r="A4257" t="s">
        <v>8746</v>
      </c>
      <c r="B4257" t="s">
        <v>8747</v>
      </c>
      <c r="C4257" t="str">
        <f>IFERROR(VLOOKUP(Table1[[#This Row],[Ticker]],[1]!Table2[[Symbol]:[Industry]],2,FALSE),"-")</f>
        <v>-</v>
      </c>
      <c r="D4257" t="s">
        <v>627</v>
      </c>
      <c r="E4257">
        <v>14.278721880000001</v>
      </c>
      <c r="F4257">
        <v>12.59</v>
      </c>
      <c r="G4257">
        <v>-4.6675046224983099</v>
      </c>
      <c r="H4257">
        <v>10.765922857423799</v>
      </c>
      <c r="I4257">
        <v>-28.1219903231678</v>
      </c>
      <c r="J4257">
        <v>9.5435763603760808</v>
      </c>
      <c r="K4257">
        <v>11.0121685866193</v>
      </c>
      <c r="L4257">
        <v>11.107605361924699</v>
      </c>
      <c r="M4257">
        <v>67.006061430462395</v>
      </c>
      <c r="N4257">
        <v>2.4295611601388698</v>
      </c>
      <c r="O4257">
        <v>49.086576648133402</v>
      </c>
      <c r="P4257">
        <v>43.885714285714201</v>
      </c>
      <c r="Q4257">
        <v>5.6499712810209997E-2</v>
      </c>
    </row>
    <row r="4258" spans="1:17" hidden="1" x14ac:dyDescent="0.3">
      <c r="A4258" t="s">
        <v>8748</v>
      </c>
      <c r="B4258" t="s">
        <v>8749</v>
      </c>
      <c r="C4258" t="str">
        <f>IFERROR(VLOOKUP(Table1[[#This Row],[Ticker]],[1]!Table2[[Symbol]:[Industry]],2,FALSE),"-")</f>
        <v>-</v>
      </c>
      <c r="D4258" t="s">
        <v>5712</v>
      </c>
      <c r="E4258">
        <v>14.275456</v>
      </c>
      <c r="F4258">
        <v>85.79</v>
      </c>
      <c r="G4258">
        <v>5.6777598890756398</v>
      </c>
      <c r="H4258">
        <v>6.72541645559589</v>
      </c>
      <c r="I4258">
        <v>-8.33831403627015</v>
      </c>
      <c r="J4258">
        <v>-6.0664083965497104</v>
      </c>
      <c r="K4258">
        <v>80.698356612259005</v>
      </c>
      <c r="L4258">
        <v>76.143945855622803</v>
      </c>
      <c r="M4258">
        <v>49.3514512277116</v>
      </c>
      <c r="N4258">
        <v>1.63636363636363</v>
      </c>
      <c r="O4258">
        <v>5.2570229630492804</v>
      </c>
      <c r="P4258">
        <v>35.743670886075897</v>
      </c>
    </row>
    <row r="4259" spans="1:17" hidden="1" x14ac:dyDescent="0.3">
      <c r="A4259" t="s">
        <v>8750</v>
      </c>
      <c r="B4259" t="s">
        <v>8751</v>
      </c>
      <c r="C4259" t="str">
        <f>IFERROR(VLOOKUP(Table1[[#This Row],[Ticker]],[1]!Table2[[Symbol]:[Industry]],2,FALSE),"-")</f>
        <v>-</v>
      </c>
      <c r="D4259" t="s">
        <v>535</v>
      </c>
      <c r="E4259">
        <v>14.24292017</v>
      </c>
      <c r="F4259">
        <v>452.05</v>
      </c>
      <c r="G4259">
        <v>37.857565971796099</v>
      </c>
      <c r="H4259">
        <v>-8.2904619800116208</v>
      </c>
      <c r="I4259">
        <v>-26.7158695675251</v>
      </c>
      <c r="J4259">
        <v>-6.1035244424784896</v>
      </c>
      <c r="K4259">
        <v>467.96851425363502</v>
      </c>
      <c r="L4259">
        <v>438.33939760571099</v>
      </c>
      <c r="M4259">
        <v>29.673024064208999</v>
      </c>
      <c r="N4259">
        <v>1.56566785170137</v>
      </c>
      <c r="O4259">
        <v>35.991593850237798</v>
      </c>
      <c r="P4259">
        <v>74.5366795366795</v>
      </c>
      <c r="Q4259">
        <v>5.1061697558462002E-2</v>
      </c>
    </row>
    <row r="4260" spans="1:17" hidden="1" x14ac:dyDescent="0.3">
      <c r="A4260" t="s">
        <v>8752</v>
      </c>
      <c r="B4260" t="s">
        <v>8753</v>
      </c>
      <c r="C4260" t="str">
        <f>IFERROR(VLOOKUP(Table1[[#This Row],[Ticker]],[1]!Table2[[Symbol]:[Industry]],2,FALSE),"-")</f>
        <v>-</v>
      </c>
      <c r="D4260" t="s">
        <v>535</v>
      </c>
      <c r="E4260">
        <v>14.23884</v>
      </c>
      <c r="F4260">
        <v>46.23</v>
      </c>
      <c r="G4260">
        <v>136.08262095463999</v>
      </c>
      <c r="H4260">
        <v>-2.26962864667829</v>
      </c>
      <c r="I4260">
        <v>-19.3204029912492</v>
      </c>
      <c r="J4260">
        <v>-4.1348258196536802</v>
      </c>
      <c r="K4260">
        <v>42.7563440688292</v>
      </c>
      <c r="L4260">
        <v>36.9615858265933</v>
      </c>
      <c r="M4260">
        <v>48.746544044398803</v>
      </c>
      <c r="N4260">
        <v>0.90568146421121098</v>
      </c>
      <c r="O4260">
        <v>31.862426995457501</v>
      </c>
      <c r="P4260">
        <v>166.14853195164</v>
      </c>
    </row>
    <row r="4261" spans="1:17" hidden="1" x14ac:dyDescent="0.3">
      <c r="A4261" t="s">
        <v>8754</v>
      </c>
      <c r="B4261" t="s">
        <v>8755</v>
      </c>
      <c r="C4261" t="str">
        <f>IFERROR(VLOOKUP(Table1[[#This Row],[Ticker]],[1]!Table2[[Symbol]:[Industry]],2,FALSE),"-")</f>
        <v>-</v>
      </c>
      <c r="D4261" t="s">
        <v>410</v>
      </c>
      <c r="E4261">
        <v>14.16042</v>
      </c>
      <c r="F4261">
        <v>81</v>
      </c>
      <c r="G4261">
        <v>-32.4755495512171</v>
      </c>
      <c r="H4261">
        <v>2.7953064182567799</v>
      </c>
      <c r="I4261">
        <v>-2.0013611461933101</v>
      </c>
      <c r="J4261">
        <v>5.30545048899249E-2</v>
      </c>
      <c r="K4261">
        <v>79.140157480894501</v>
      </c>
      <c r="L4261">
        <v>81.708066853653193</v>
      </c>
      <c r="M4261">
        <v>47.4121001767341</v>
      </c>
      <c r="N4261">
        <v>0.66379310344827502</v>
      </c>
      <c r="O4261">
        <v>19.753086419753</v>
      </c>
      <c r="P4261">
        <v>33.8842975206611</v>
      </c>
    </row>
    <row r="4262" spans="1:17" hidden="1" x14ac:dyDescent="0.3">
      <c r="A4262" t="s">
        <v>8756</v>
      </c>
      <c r="B4262" t="s">
        <v>8757</v>
      </c>
      <c r="C4262" t="str">
        <f>IFERROR(VLOOKUP(Table1[[#This Row],[Ticker]],[1]!Table2[[Symbol]:[Industry]],2,FALSE),"-")</f>
        <v>-</v>
      </c>
      <c r="D4262" t="s">
        <v>54</v>
      </c>
      <c r="E4262">
        <v>14.0691735</v>
      </c>
      <c r="F4262">
        <v>55.85</v>
      </c>
      <c r="G4262">
        <v>4.6747403902131897</v>
      </c>
      <c r="H4262">
        <v>-20.781533408583002</v>
      </c>
      <c r="I4262">
        <v>28.647239815211499</v>
      </c>
      <c r="J4262">
        <v>4.5403978028648302</v>
      </c>
      <c r="K4262">
        <v>56.797864469000402</v>
      </c>
      <c r="L4262">
        <v>48.4287649990194</v>
      </c>
      <c r="M4262">
        <v>55.402914321893299</v>
      </c>
      <c r="N4262">
        <v>0.218720710042064</v>
      </c>
      <c r="O4262">
        <v>51.1190689346463</v>
      </c>
      <c r="P4262">
        <v>58.664772727272698</v>
      </c>
      <c r="Q4262">
        <v>9.6580179463718996E-2</v>
      </c>
    </row>
    <row r="4263" spans="1:17" hidden="1" x14ac:dyDescent="0.3">
      <c r="A4263" t="s">
        <v>8758</v>
      </c>
      <c r="B4263" t="s">
        <v>8759</v>
      </c>
      <c r="C4263" t="str">
        <f>IFERROR(VLOOKUP(Table1[[#This Row],[Ticker]],[1]!Table2[[Symbol]:[Industry]],2,FALSE),"-")</f>
        <v>-</v>
      </c>
      <c r="D4263" t="s">
        <v>2332</v>
      </c>
      <c r="E4263">
        <v>14.036022000000001</v>
      </c>
      <c r="F4263">
        <v>0.88</v>
      </c>
      <c r="G4263">
        <v>21.658226934034101</v>
      </c>
      <c r="H4263">
        <v>5.4226790456293896</v>
      </c>
      <c r="I4263">
        <v>-1.5678601924912201</v>
      </c>
      <c r="J4263">
        <v>-7.73861216177675</v>
      </c>
      <c r="K4263">
        <v>0.75099500802927699</v>
      </c>
      <c r="L4263">
        <v>0.70772234581002702</v>
      </c>
      <c r="M4263">
        <v>60.4317623770797</v>
      </c>
      <c r="N4263">
        <v>1.53209881850828</v>
      </c>
      <c r="O4263">
        <v>39.772727272727202</v>
      </c>
      <c r="P4263">
        <v>83.3333333333333</v>
      </c>
      <c r="Q4263">
        <v>8.4679428635463003E-2</v>
      </c>
    </row>
    <row r="4264" spans="1:17" hidden="1" x14ac:dyDescent="0.3">
      <c r="A4264" t="s">
        <v>8760</v>
      </c>
      <c r="B4264" t="s">
        <v>8761</v>
      </c>
      <c r="C4264" t="str">
        <f>IFERROR(VLOOKUP(Table1[[#This Row],[Ticker]],[1]!Table2[[Symbol]:[Industry]],2,FALSE),"-")</f>
        <v>-</v>
      </c>
      <c r="D4264" t="s">
        <v>405</v>
      </c>
      <c r="E4264">
        <v>14.015632999999999</v>
      </c>
      <c r="F4264">
        <v>28.9</v>
      </c>
      <c r="G4264">
        <v>10.089278139760101</v>
      </c>
      <c r="H4264">
        <v>-2.7842084065410599</v>
      </c>
      <c r="I4264">
        <v>-32.727061480102101</v>
      </c>
      <c r="J4264">
        <v>10.940414489439901</v>
      </c>
      <c r="K4264">
        <v>27.299464029239601</v>
      </c>
      <c r="L4264">
        <v>25.942464576515</v>
      </c>
      <c r="M4264">
        <v>67.071433413124097</v>
      </c>
      <c r="N4264">
        <v>0.38195364676946297</v>
      </c>
      <c r="O4264">
        <v>32.179930795847703</v>
      </c>
      <c r="P4264">
        <v>105.69395017793499</v>
      </c>
      <c r="Q4264">
        <v>0.114300686972187</v>
      </c>
    </row>
    <row r="4265" spans="1:17" hidden="1" x14ac:dyDescent="0.3">
      <c r="A4265" t="s">
        <v>8762</v>
      </c>
      <c r="B4265" t="s">
        <v>8763</v>
      </c>
      <c r="C4265" t="str">
        <f>IFERROR(VLOOKUP(Table1[[#This Row],[Ticker]],[1]!Table2[[Symbol]:[Industry]],2,FALSE),"-")</f>
        <v>-</v>
      </c>
      <c r="D4265" t="s">
        <v>627</v>
      </c>
      <c r="E4265">
        <v>13.953295744999901</v>
      </c>
      <c r="F4265">
        <v>26</v>
      </c>
      <c r="M4265">
        <v>50</v>
      </c>
      <c r="N4265">
        <v>1</v>
      </c>
    </row>
    <row r="4266" spans="1:17" hidden="1" x14ac:dyDescent="0.3">
      <c r="A4266" t="s">
        <v>8764</v>
      </c>
      <c r="B4266" t="s">
        <v>8765</v>
      </c>
      <c r="C4266" t="str">
        <f>IFERROR(VLOOKUP(Table1[[#This Row],[Ticker]],[1]!Table2[[Symbol]:[Industry]],2,FALSE),"-")</f>
        <v>-</v>
      </c>
      <c r="D4266" t="s">
        <v>535</v>
      </c>
      <c r="E4266">
        <v>13.94638</v>
      </c>
      <c r="F4266">
        <v>2.14</v>
      </c>
      <c r="G4266">
        <v>18.545200114110798</v>
      </c>
      <c r="H4266">
        <v>8.7830029322690706</v>
      </c>
      <c r="I4266">
        <v>14.42068712517</v>
      </c>
      <c r="J4266">
        <v>1.8548837731826</v>
      </c>
      <c r="K4266">
        <v>2.0615381535088502</v>
      </c>
      <c r="L4266">
        <v>1.86351325794976</v>
      </c>
      <c r="M4266">
        <v>69.977619465244501</v>
      </c>
      <c r="N4266">
        <v>0.54346564844090905</v>
      </c>
      <c r="O4266">
        <v>33.177570093457902</v>
      </c>
      <c r="P4266">
        <v>67.1875</v>
      </c>
      <c r="Q4266">
        <v>6.6469264539888995E-2</v>
      </c>
    </row>
    <row r="4267" spans="1:17" hidden="1" x14ac:dyDescent="0.3">
      <c r="A4267" t="s">
        <v>8766</v>
      </c>
      <c r="B4267" t="s">
        <v>8767</v>
      </c>
      <c r="C4267" t="str">
        <f>IFERROR(VLOOKUP(Table1[[#This Row],[Ticker]],[1]!Table2[[Symbol]:[Industry]],2,FALSE),"-")</f>
        <v>-</v>
      </c>
      <c r="D4267" t="s">
        <v>138</v>
      </c>
      <c r="E4267">
        <v>13.932072</v>
      </c>
      <c r="F4267">
        <v>18</v>
      </c>
      <c r="G4267">
        <v>57.434089002999599</v>
      </c>
      <c r="H4267">
        <v>-9.7246415001487208</v>
      </c>
      <c r="I4267">
        <v>-47.742873951434497</v>
      </c>
      <c r="J4267">
        <v>-1.07194549511008</v>
      </c>
      <c r="K4267">
        <v>20.216250112297299</v>
      </c>
      <c r="L4267">
        <v>15.1543535986112</v>
      </c>
      <c r="M4267">
        <v>4.1790480899800002E-4</v>
      </c>
      <c r="N4267">
        <v>0.92592592592592504</v>
      </c>
      <c r="O4267">
        <v>60.8333333333333</v>
      </c>
      <c r="P4267">
        <v>108.09248554913199</v>
      </c>
    </row>
    <row r="4268" spans="1:17" hidden="1" x14ac:dyDescent="0.3">
      <c r="A4268" t="s">
        <v>8768</v>
      </c>
      <c r="B4268" t="s">
        <v>8769</v>
      </c>
      <c r="C4268" t="str">
        <f>IFERROR(VLOOKUP(Table1[[#This Row],[Ticker]],[1]!Table2[[Symbol]:[Industry]],2,FALSE),"-")</f>
        <v>-</v>
      </c>
      <c r="D4268" t="s">
        <v>474</v>
      </c>
      <c r="E4268">
        <v>13.9307126</v>
      </c>
      <c r="F4268">
        <v>19</v>
      </c>
      <c r="G4268">
        <v>-23.920659600352199</v>
      </c>
      <c r="H4268">
        <v>3.5799535260236599</v>
      </c>
      <c r="I4268">
        <v>-7.4047097002267996</v>
      </c>
      <c r="J4268">
        <v>-1.07194549511008</v>
      </c>
      <c r="K4268">
        <v>18.218688133529</v>
      </c>
      <c r="L4268">
        <v>17.564391232813101</v>
      </c>
      <c r="M4268">
        <v>99.992826608152697</v>
      </c>
      <c r="N4268">
        <v>0.75</v>
      </c>
      <c r="O4268">
        <v>0</v>
      </c>
      <c r="P4268">
        <v>11.111111111111001</v>
      </c>
    </row>
    <row r="4269" spans="1:17" hidden="1" x14ac:dyDescent="0.3">
      <c r="A4269" t="s">
        <v>8770</v>
      </c>
      <c r="B4269" t="s">
        <v>8771</v>
      </c>
      <c r="C4269" t="str">
        <f>IFERROR(VLOOKUP(Table1[[#This Row],[Ticker]],[1]!Table2[[Symbol]:[Industry]],2,FALSE),"-")</f>
        <v>-</v>
      </c>
      <c r="D4269" t="s">
        <v>27</v>
      </c>
      <c r="E4269">
        <v>13.903499999999999</v>
      </c>
      <c r="F4269">
        <v>69</v>
      </c>
      <c r="G4269">
        <v>-67.480876983394793</v>
      </c>
      <c r="H4269">
        <v>-10.870398864906701</v>
      </c>
      <c r="I4269">
        <v>-34.551174346691397</v>
      </c>
      <c r="J4269">
        <v>-6.0752810521481004</v>
      </c>
      <c r="K4269">
        <v>79.945350636517006</v>
      </c>
      <c r="L4269">
        <v>101.333557528193</v>
      </c>
      <c r="M4269">
        <v>20.8417888470095</v>
      </c>
      <c r="N4269">
        <v>0.91228070175438603</v>
      </c>
      <c r="O4269">
        <v>71.014492753623102</v>
      </c>
      <c r="P4269">
        <v>0</v>
      </c>
      <c r="Q4269">
        <v>-0.13591652080755001</v>
      </c>
    </row>
    <row r="4270" spans="1:17" hidden="1" x14ac:dyDescent="0.3">
      <c r="A4270" t="s">
        <v>8772</v>
      </c>
      <c r="B4270" t="s">
        <v>8773</v>
      </c>
      <c r="C4270" t="str">
        <f>IFERROR(VLOOKUP(Table1[[#This Row],[Ticker]],[1]!Table2[[Symbol]:[Industry]],2,FALSE),"-")</f>
        <v>-</v>
      </c>
      <c r="D4270" t="s">
        <v>627</v>
      </c>
      <c r="E4270">
        <v>13.89128</v>
      </c>
      <c r="F4270">
        <v>24.05</v>
      </c>
      <c r="G4270">
        <v>-50.561778765595299</v>
      </c>
      <c r="H4270">
        <v>2.5543609230739799</v>
      </c>
      <c r="I4270">
        <v>-12.3747361884465</v>
      </c>
      <c r="J4270">
        <v>-2.6229659032733399</v>
      </c>
      <c r="K4270">
        <v>24.292269021010199</v>
      </c>
      <c r="L4270">
        <v>25.453258808910299</v>
      </c>
      <c r="M4270">
        <v>49.788402633694197</v>
      </c>
      <c r="N4270">
        <v>0.51702351702351701</v>
      </c>
      <c r="O4270">
        <v>45.322245322245301</v>
      </c>
      <c r="P4270">
        <v>26.578947368421002</v>
      </c>
      <c r="Q4270">
        <v>0.138038052167515</v>
      </c>
    </row>
    <row r="4271" spans="1:17" hidden="1" x14ac:dyDescent="0.3">
      <c r="A4271" t="s">
        <v>8774</v>
      </c>
      <c r="B4271" t="s">
        <v>8775</v>
      </c>
      <c r="C4271" t="str">
        <f>IFERROR(VLOOKUP(Table1[[#This Row],[Ticker]],[1]!Table2[[Symbol]:[Industry]],2,FALSE),"-")</f>
        <v>-</v>
      </c>
      <c r="D4271" t="s">
        <v>950</v>
      </c>
      <c r="E4271">
        <v>13.8859677</v>
      </c>
      <c r="F4271">
        <v>26.73</v>
      </c>
      <c r="G4271">
        <v>-20.471815056040899</v>
      </c>
      <c r="H4271">
        <v>2.10993339711733</v>
      </c>
      <c r="I4271">
        <v>-23.111525759984001</v>
      </c>
      <c r="J4271">
        <v>1.8057523466165299</v>
      </c>
      <c r="K4271">
        <v>26.860326661772</v>
      </c>
      <c r="L4271">
        <v>26.980149491926099</v>
      </c>
      <c r="M4271">
        <v>47.458094386194702</v>
      </c>
      <c r="N4271">
        <v>0.91145327224108996</v>
      </c>
      <c r="O4271">
        <v>25.7014590347923</v>
      </c>
      <c r="P4271">
        <v>15.4643628509719</v>
      </c>
      <c r="Q4271">
        <v>-6.6521255141851005E-2</v>
      </c>
    </row>
    <row r="4272" spans="1:17" hidden="1" x14ac:dyDescent="0.3">
      <c r="A4272" t="s">
        <v>8776</v>
      </c>
      <c r="B4272" t="s">
        <v>8777</v>
      </c>
      <c r="C4272" t="str">
        <f>IFERROR(VLOOKUP(Table1[[#This Row],[Ticker]],[1]!Table2[[Symbol]:[Industry]],2,FALSE),"-")</f>
        <v>-</v>
      </c>
      <c r="D4272" t="s">
        <v>132</v>
      </c>
      <c r="E4272">
        <v>13.875999999999999</v>
      </c>
      <c r="F4272">
        <v>34.69</v>
      </c>
      <c r="G4272">
        <v>-55.222329551477102</v>
      </c>
      <c r="H4272">
        <v>-32.394030560553801</v>
      </c>
      <c r="I4272">
        <v>-36.3818988098662</v>
      </c>
      <c r="J4272">
        <v>-19.594596689039999</v>
      </c>
      <c r="K4272">
        <v>45.031185405076101</v>
      </c>
      <c r="L4272">
        <v>39.555076149205</v>
      </c>
      <c r="M4272">
        <v>0.33800227783692099</v>
      </c>
      <c r="N4272">
        <v>0.375</v>
      </c>
      <c r="O4272">
        <v>58.893052752954702</v>
      </c>
      <c r="P4272">
        <v>4.3308270676691603</v>
      </c>
      <c r="Q4272">
        <v>0.107329655152123</v>
      </c>
    </row>
    <row r="4273" spans="1:17" hidden="1" x14ac:dyDescent="0.3">
      <c r="A4273" t="s">
        <v>8778</v>
      </c>
      <c r="B4273" t="s">
        <v>8779</v>
      </c>
      <c r="C4273" t="str">
        <f>IFERROR(VLOOKUP(Table1[[#This Row],[Ticker]],[1]!Table2[[Symbol]:[Industry]],2,FALSE),"-")</f>
        <v>-</v>
      </c>
      <c r="D4273" t="s">
        <v>1351</v>
      </c>
      <c r="E4273">
        <v>13.86</v>
      </c>
      <c r="F4273">
        <v>99</v>
      </c>
      <c r="G4273">
        <v>-25.855384681210801</v>
      </c>
      <c r="H4273">
        <v>-0.102445984139597</v>
      </c>
      <c r="I4273">
        <v>-36.630272965882497</v>
      </c>
      <c r="J4273">
        <v>3.1385808206793899</v>
      </c>
      <c r="K4273">
        <v>102.33112168409301</v>
      </c>
      <c r="L4273">
        <v>107.293331065649</v>
      </c>
      <c r="M4273">
        <v>46.410383304273502</v>
      </c>
      <c r="N4273">
        <v>0.62519083969465605</v>
      </c>
      <c r="O4273">
        <v>70.626262626262601</v>
      </c>
      <c r="P4273">
        <v>23.75</v>
      </c>
      <c r="Q4273">
        <v>-7.1322485039529999E-3</v>
      </c>
    </row>
    <row r="4274" spans="1:17" hidden="1" x14ac:dyDescent="0.3">
      <c r="A4274" t="s">
        <v>8780</v>
      </c>
      <c r="B4274" t="s">
        <v>8781</v>
      </c>
      <c r="C4274" t="str">
        <f>IFERROR(VLOOKUP(Table1[[#This Row],[Ticker]],[1]!Table2[[Symbol]:[Industry]],2,FALSE),"-")</f>
        <v>-</v>
      </c>
      <c r="D4274" t="s">
        <v>741</v>
      </c>
      <c r="E4274">
        <v>13.801773789</v>
      </c>
      <c r="F4274">
        <v>16.079999999999998</v>
      </c>
      <c r="G4274">
        <v>12.563147012579201</v>
      </c>
      <c r="H4274">
        <v>0.14767415230390099</v>
      </c>
      <c r="I4274">
        <v>3.3087152214410498</v>
      </c>
      <c r="J4274">
        <v>0.95593790159462</v>
      </c>
      <c r="K4274">
        <v>15.2939854754887</v>
      </c>
      <c r="L4274">
        <v>13.86480051302</v>
      </c>
      <c r="M4274">
        <v>59.192142314001003</v>
      </c>
      <c r="N4274">
        <v>0.95575821560714203</v>
      </c>
      <c r="O4274">
        <v>2.6119402985074598</v>
      </c>
      <c r="P4274">
        <v>48.751156336725202</v>
      </c>
      <c r="Q4274">
        <v>3.6626942849021002E-2</v>
      </c>
    </row>
    <row r="4275" spans="1:17" hidden="1" x14ac:dyDescent="0.3">
      <c r="A4275" t="s">
        <v>8782</v>
      </c>
      <c r="B4275" t="s">
        <v>8783</v>
      </c>
      <c r="C4275" t="str">
        <f>IFERROR(VLOOKUP(Table1[[#This Row],[Ticker]],[1]!Table2[[Symbol]:[Industry]],2,FALSE),"-")</f>
        <v>-</v>
      </c>
      <c r="D4275" t="s">
        <v>1665</v>
      </c>
      <c r="E4275">
        <v>13.780949</v>
      </c>
      <c r="F4275">
        <v>15.22</v>
      </c>
      <c r="G4275">
        <v>3.0924442085989998</v>
      </c>
      <c r="H4275">
        <v>9.0030986260489794</v>
      </c>
      <c r="I4275">
        <v>-3.8563226034525901</v>
      </c>
      <c r="J4275">
        <v>4.5181166166911604</v>
      </c>
      <c r="K4275">
        <v>14.7693824473339</v>
      </c>
      <c r="L4275">
        <v>15.4167349412606</v>
      </c>
      <c r="M4275">
        <v>63.4393247749978</v>
      </c>
      <c r="N4275">
        <v>2.1204020041746601</v>
      </c>
      <c r="O4275">
        <v>49.9342969776609</v>
      </c>
      <c r="P4275">
        <v>45.645933014354</v>
      </c>
      <c r="Q4275">
        <v>7.5878404620837003E-2</v>
      </c>
    </row>
    <row r="4276" spans="1:17" hidden="1" x14ac:dyDescent="0.3">
      <c r="A4276" t="s">
        <v>8784</v>
      </c>
      <c r="B4276" t="s">
        <v>8785</v>
      </c>
      <c r="C4276" t="str">
        <f>IFERROR(VLOOKUP(Table1[[#This Row],[Ticker]],[1]!Table2[[Symbol]:[Industry]],2,FALSE),"-")</f>
        <v>-</v>
      </c>
      <c r="D4276" t="s">
        <v>535</v>
      </c>
      <c r="E4276">
        <v>13.773356375000001</v>
      </c>
      <c r="F4276">
        <v>46.99</v>
      </c>
      <c r="G4276">
        <v>92.741106546859299</v>
      </c>
      <c r="H4276">
        <v>-3.23193818958126</v>
      </c>
      <c r="I4276">
        <v>15.638530584392701</v>
      </c>
      <c r="J4276">
        <v>-0.17325268465256999</v>
      </c>
      <c r="K4276">
        <v>49.459605101384703</v>
      </c>
      <c r="L4276">
        <v>40.977814269769397</v>
      </c>
      <c r="M4276">
        <v>40.893793166945102</v>
      </c>
      <c r="N4276">
        <v>0.31979419043663598</v>
      </c>
      <c r="O4276">
        <v>47.584592466482199</v>
      </c>
      <c r="P4276">
        <v>160.91060521932201</v>
      </c>
      <c r="Q4276">
        <v>0.104572279956862</v>
      </c>
    </row>
    <row r="4277" spans="1:17" hidden="1" x14ac:dyDescent="0.3">
      <c r="A4277" t="s">
        <v>8786</v>
      </c>
      <c r="B4277" t="s">
        <v>8787</v>
      </c>
      <c r="C4277" t="str">
        <f>IFERROR(VLOOKUP(Table1[[#This Row],[Ticker]],[1]!Table2[[Symbol]:[Industry]],2,FALSE),"-")</f>
        <v>-</v>
      </c>
      <c r="D4277" t="s">
        <v>72</v>
      </c>
      <c r="E4277">
        <v>13.7142</v>
      </c>
      <c r="F4277">
        <v>1.1399999999999999</v>
      </c>
      <c r="G4277">
        <v>28.267422336332999</v>
      </c>
      <c r="H4277">
        <v>-0.49971714225350999</v>
      </c>
      <c r="I4277">
        <v>-9.3239016194187396</v>
      </c>
      <c r="J4277">
        <v>-1.93401446062732</v>
      </c>
      <c r="K4277">
        <v>1.1267010816315599</v>
      </c>
      <c r="L4277">
        <v>1.0480761978125801</v>
      </c>
      <c r="M4277">
        <v>49.2309829911772</v>
      </c>
      <c r="N4277">
        <v>0.43018638706380402</v>
      </c>
      <c r="O4277">
        <v>48.245614035087698</v>
      </c>
      <c r="P4277">
        <v>60.563380281690101</v>
      </c>
      <c r="Q4277">
        <v>8.0380769017801001E-2</v>
      </c>
    </row>
    <row r="4278" spans="1:17" hidden="1" x14ac:dyDescent="0.3">
      <c r="A4278" t="s">
        <v>8788</v>
      </c>
      <c r="B4278" t="s">
        <v>8789</v>
      </c>
      <c r="C4278" t="str">
        <f>IFERROR(VLOOKUP(Table1[[#This Row],[Ticker]],[1]!Table2[[Symbol]:[Industry]],2,FALSE),"-")</f>
        <v>-</v>
      </c>
      <c r="D4278" t="s">
        <v>1401</v>
      </c>
      <c r="E4278">
        <v>13.702680000000001</v>
      </c>
      <c r="F4278">
        <v>2</v>
      </c>
      <c r="G4278">
        <v>-32.504935387244203</v>
      </c>
      <c r="K4278">
        <v>1.8164878752898299</v>
      </c>
      <c r="L4278">
        <v>1.8009664774797101</v>
      </c>
      <c r="M4278">
        <v>73.414657253377001</v>
      </c>
      <c r="N4278">
        <v>1</v>
      </c>
      <c r="O4278">
        <v>5</v>
      </c>
      <c r="P4278">
        <v>25</v>
      </c>
      <c r="Q4278">
        <v>-2.1676028175539999E-2</v>
      </c>
    </row>
    <row r="4279" spans="1:17" hidden="1" x14ac:dyDescent="0.3">
      <c r="A4279" t="s">
        <v>8790</v>
      </c>
      <c r="B4279" t="s">
        <v>8791</v>
      </c>
      <c r="C4279" t="str">
        <f>IFERROR(VLOOKUP(Table1[[#This Row],[Ticker]],[1]!Table2[[Symbol]:[Industry]],2,FALSE),"-")</f>
        <v>-</v>
      </c>
      <c r="D4279" t="s">
        <v>1489</v>
      </c>
      <c r="E4279">
        <v>13.5767662</v>
      </c>
      <c r="F4279">
        <v>5.23</v>
      </c>
      <c r="G4279">
        <v>38.643766422354503</v>
      </c>
      <c r="H4279">
        <v>16.009941245794799</v>
      </c>
      <c r="I4279">
        <v>38.633937642768302</v>
      </c>
      <c r="J4279">
        <v>15.949331100634501</v>
      </c>
      <c r="K4279">
        <v>4.4686135902058597</v>
      </c>
      <c r="L4279">
        <v>3.84028898458687</v>
      </c>
      <c r="M4279">
        <v>61.032649557142598</v>
      </c>
      <c r="N4279">
        <v>0.69172760172745296</v>
      </c>
      <c r="O4279">
        <v>10.3250478011472</v>
      </c>
      <c r="P4279">
        <v>97.358490566037702</v>
      </c>
      <c r="Q4279">
        <v>7.1819758606667006E-2</v>
      </c>
    </row>
    <row r="4280" spans="1:17" hidden="1" x14ac:dyDescent="0.3">
      <c r="A4280" t="s">
        <v>8792</v>
      </c>
      <c r="B4280" t="s">
        <v>8793</v>
      </c>
      <c r="C4280" t="str">
        <f>IFERROR(VLOOKUP(Table1[[#This Row],[Ticker]],[1]!Table2[[Symbol]:[Industry]],2,FALSE),"-")</f>
        <v>-</v>
      </c>
      <c r="E4280">
        <v>13.563774</v>
      </c>
      <c r="F4280">
        <v>17.010000000000002</v>
      </c>
      <c r="G4280">
        <v>-30.065910997000302</v>
      </c>
      <c r="H4280">
        <v>-2.26962864667829</v>
      </c>
      <c r="I4280">
        <v>-12.9602652557823</v>
      </c>
      <c r="J4280">
        <v>-1.07194549511008</v>
      </c>
      <c r="K4280">
        <v>17.009998597664001</v>
      </c>
      <c r="L4280">
        <v>16.946842625976601</v>
      </c>
      <c r="M4280">
        <v>100</v>
      </c>
      <c r="O4280">
        <v>0</v>
      </c>
      <c r="P4280">
        <v>0</v>
      </c>
    </row>
    <row r="4281" spans="1:17" hidden="1" x14ac:dyDescent="0.3">
      <c r="A4281" t="s">
        <v>8794</v>
      </c>
      <c r="B4281" t="s">
        <v>8795</v>
      </c>
      <c r="C4281" t="str">
        <f>IFERROR(VLOOKUP(Table1[[#This Row],[Ticker]],[1]!Table2[[Symbol]:[Industry]],2,FALSE),"-")</f>
        <v>-</v>
      </c>
      <c r="D4281" t="s">
        <v>257</v>
      </c>
      <c r="E4281">
        <v>13.5379087199999</v>
      </c>
      <c r="F4281">
        <v>49.56</v>
      </c>
      <c r="G4281">
        <v>98.848638656579396</v>
      </c>
      <c r="H4281">
        <v>8.3553713533217202</v>
      </c>
      <c r="I4281">
        <v>-14.0973089421976</v>
      </c>
      <c r="J4281">
        <v>9.0613878382232507</v>
      </c>
      <c r="K4281">
        <v>46.153949945804101</v>
      </c>
      <c r="L4281">
        <v>42.278405898832503</v>
      </c>
      <c r="M4281">
        <v>73.850831416094593</v>
      </c>
      <c r="N4281">
        <v>0.109613451504808</v>
      </c>
      <c r="O4281">
        <v>20.843422114608501</v>
      </c>
      <c r="P4281">
        <v>139.42028985507201</v>
      </c>
      <c r="Q4281">
        <v>0.11689859436687899</v>
      </c>
    </row>
    <row r="4282" spans="1:17" hidden="1" x14ac:dyDescent="0.3">
      <c r="A4282" t="s">
        <v>8796</v>
      </c>
      <c r="B4282" t="s">
        <v>8797</v>
      </c>
      <c r="C4282" t="str">
        <f>IFERROR(VLOOKUP(Table1[[#This Row],[Ticker]],[1]!Table2[[Symbol]:[Industry]],2,FALSE),"-")</f>
        <v>-</v>
      </c>
      <c r="D4282" t="s">
        <v>706</v>
      </c>
      <c r="E4282">
        <v>13.5306262</v>
      </c>
      <c r="F4282">
        <v>14</v>
      </c>
      <c r="G4282">
        <v>-72.547422911544203</v>
      </c>
      <c r="H4282">
        <v>-4.91218775655312</v>
      </c>
      <c r="I4282">
        <v>-45.49038573771</v>
      </c>
      <c r="J4282">
        <v>-7.67634843040027</v>
      </c>
      <c r="K4282">
        <v>15.217205008751</v>
      </c>
      <c r="L4282">
        <v>18.400519063007</v>
      </c>
      <c r="M4282">
        <v>39.0883476171308</v>
      </c>
      <c r="N4282">
        <v>0.49394642962183699</v>
      </c>
      <c r="O4282">
        <v>86.071428571428498</v>
      </c>
      <c r="P4282">
        <v>0.93727469358328896</v>
      </c>
      <c r="Q4282">
        <v>-5.5001658617549E-2</v>
      </c>
    </row>
    <row r="4283" spans="1:17" hidden="1" x14ac:dyDescent="0.3">
      <c r="A4283" t="s">
        <v>8798</v>
      </c>
      <c r="B4283" t="s">
        <v>8799</v>
      </c>
      <c r="C4283" t="str">
        <f>IFERROR(VLOOKUP(Table1[[#This Row],[Ticker]],[1]!Table2[[Symbol]:[Industry]],2,FALSE),"-")</f>
        <v>-</v>
      </c>
      <c r="D4283" t="s">
        <v>1401</v>
      </c>
      <c r="E4283">
        <v>13.490495259999999</v>
      </c>
      <c r="F4283">
        <v>13.45</v>
      </c>
      <c r="G4283">
        <v>-6.1027773564473202</v>
      </c>
      <c r="H4283">
        <v>2.39963205371081</v>
      </c>
      <c r="I4283">
        <v>12.156013813985</v>
      </c>
      <c r="J4283">
        <v>-5.6818745731242597</v>
      </c>
      <c r="K4283">
        <v>13.0129756845513</v>
      </c>
      <c r="L4283">
        <v>11.833114048333201</v>
      </c>
      <c r="M4283">
        <v>46.657239958279902</v>
      </c>
      <c r="N4283">
        <v>1.0912698412698401</v>
      </c>
      <c r="O4283">
        <v>23.420074349442299</v>
      </c>
      <c r="P4283">
        <v>69.182389937106905</v>
      </c>
      <c r="Q4283">
        <v>0.16863776572101799</v>
      </c>
    </row>
    <row r="4284" spans="1:17" hidden="1" x14ac:dyDescent="0.3">
      <c r="A4284" t="s">
        <v>8800</v>
      </c>
      <c r="B4284" t="s">
        <v>8801</v>
      </c>
      <c r="C4284" t="str">
        <f>IFERROR(VLOOKUP(Table1[[#This Row],[Ticker]],[1]!Table2[[Symbol]:[Industry]],2,FALSE),"-")</f>
        <v>-</v>
      </c>
      <c r="D4284" t="s">
        <v>627</v>
      </c>
      <c r="E4284">
        <v>13.405321056</v>
      </c>
      <c r="F4284">
        <v>27.31</v>
      </c>
      <c r="G4284">
        <v>-16.934179431134499</v>
      </c>
      <c r="H4284">
        <v>-10.920147677820101</v>
      </c>
      <c r="I4284">
        <v>-3.4574585196155598</v>
      </c>
      <c r="J4284">
        <v>-5.8681950443347501</v>
      </c>
      <c r="K4284">
        <v>26.7732944307328</v>
      </c>
      <c r="L4284">
        <v>25.457735763493599</v>
      </c>
      <c r="M4284">
        <v>49.557108818953303</v>
      </c>
      <c r="N4284">
        <v>0.72658480055300201</v>
      </c>
      <c r="O4284">
        <v>38.777004760161098</v>
      </c>
      <c r="P4284">
        <v>40.773195876288597</v>
      </c>
      <c r="Q4284">
        <v>6.1211315409942998E-2</v>
      </c>
    </row>
    <row r="4285" spans="1:17" hidden="1" x14ac:dyDescent="0.3">
      <c r="A4285" t="s">
        <v>8802</v>
      </c>
      <c r="B4285" t="s">
        <v>8803</v>
      </c>
      <c r="C4285" t="str">
        <f>IFERROR(VLOOKUP(Table1[[#This Row],[Ticker]],[1]!Table2[[Symbol]:[Industry]],2,FALSE),"-")</f>
        <v>-</v>
      </c>
      <c r="D4285" t="s">
        <v>535</v>
      </c>
      <c r="E4285">
        <v>13.344360999999999</v>
      </c>
      <c r="F4285">
        <v>3.97</v>
      </c>
      <c r="G4285">
        <v>237.18663294379499</v>
      </c>
      <c r="H4285">
        <v>-16.716581242615</v>
      </c>
      <c r="I4285">
        <v>92.952597814756999</v>
      </c>
      <c r="J4285">
        <v>-1.33510338984691</v>
      </c>
      <c r="K4285">
        <v>3.79244122118667</v>
      </c>
      <c r="L4285">
        <v>2.7275736401697102</v>
      </c>
      <c r="M4285">
        <v>56.669099639647797</v>
      </c>
      <c r="N4285">
        <v>0.808515743768913</v>
      </c>
      <c r="O4285">
        <v>35.264483627204001</v>
      </c>
      <c r="P4285">
        <v>305.51583248212398</v>
      </c>
      <c r="Q4285">
        <v>2.3067708612293999E-2</v>
      </c>
    </row>
    <row r="4286" spans="1:17" hidden="1" x14ac:dyDescent="0.3">
      <c r="A4286" t="s">
        <v>8804</v>
      </c>
      <c r="B4286" t="s">
        <v>8805</v>
      </c>
      <c r="C4286" t="str">
        <f>IFERROR(VLOOKUP(Table1[[#This Row],[Ticker]],[1]!Table2[[Symbol]:[Industry]],2,FALSE),"-")</f>
        <v>-</v>
      </c>
      <c r="D4286" t="s">
        <v>357</v>
      </c>
      <c r="E4286">
        <v>13.252549999999999</v>
      </c>
      <c r="F4286">
        <v>221.8</v>
      </c>
      <c r="G4286">
        <v>10.2250440947138</v>
      </c>
      <c r="H4286">
        <v>3.4249150750276902</v>
      </c>
      <c r="I4286">
        <v>3.5925460947168499</v>
      </c>
      <c r="J4286">
        <v>-1.07194549511008</v>
      </c>
      <c r="K4286">
        <v>223.865965715123</v>
      </c>
      <c r="L4286">
        <v>206.89300254305101</v>
      </c>
      <c r="M4286">
        <v>60.287398283434598</v>
      </c>
      <c r="N4286">
        <v>6.86245572609209E-3</v>
      </c>
      <c r="O4286">
        <v>20.716862037871898</v>
      </c>
      <c r="P4286">
        <v>50.372881355932201</v>
      </c>
    </row>
    <row r="4287" spans="1:17" hidden="1" x14ac:dyDescent="0.3">
      <c r="A4287" t="s">
        <v>8806</v>
      </c>
      <c r="B4287" t="s">
        <v>8807</v>
      </c>
      <c r="C4287" t="str">
        <f>IFERROR(VLOOKUP(Table1[[#This Row],[Ticker]],[1]!Table2[[Symbol]:[Industry]],2,FALSE),"-")</f>
        <v>-</v>
      </c>
      <c r="D4287" t="s">
        <v>627</v>
      </c>
      <c r="E4287">
        <v>13.15681</v>
      </c>
      <c r="F4287">
        <v>32.81</v>
      </c>
      <c r="G4287">
        <v>427.92728628191099</v>
      </c>
      <c r="H4287">
        <v>69.854501904418498</v>
      </c>
      <c r="I4287">
        <v>449.818465447476</v>
      </c>
      <c r="J4287">
        <v>9.2504139013233893</v>
      </c>
      <c r="K4287">
        <v>23.390143329000001</v>
      </c>
      <c r="L4287">
        <v>16.150010260623201</v>
      </c>
      <c r="M4287">
        <v>99.247996713474706</v>
      </c>
      <c r="N4287">
        <v>0.60544993698919203</v>
      </c>
      <c r="O4287">
        <v>0</v>
      </c>
      <c r="P4287">
        <v>530.961538461538</v>
      </c>
      <c r="Q4287">
        <v>0.19817779888603501</v>
      </c>
    </row>
    <row r="4288" spans="1:17" hidden="1" x14ac:dyDescent="0.3">
      <c r="A4288" t="s">
        <v>8808</v>
      </c>
      <c r="B4288" t="s">
        <v>8809</v>
      </c>
      <c r="C4288" t="str">
        <f>IFERROR(VLOOKUP(Table1[[#This Row],[Ticker]],[1]!Table2[[Symbol]:[Industry]],2,FALSE),"-")</f>
        <v>-</v>
      </c>
      <c r="D4288" t="s">
        <v>535</v>
      </c>
      <c r="E4288">
        <v>13.126013159999999</v>
      </c>
      <c r="F4288">
        <v>11.18</v>
      </c>
      <c r="G4288">
        <v>-41.686464356684098</v>
      </c>
      <c r="H4288">
        <v>2.11132373427409</v>
      </c>
      <c r="I4288">
        <v>-4.2054014425527804</v>
      </c>
      <c r="J4288">
        <v>7.2284497618069299</v>
      </c>
      <c r="K4288">
        <v>10.6073221496643</v>
      </c>
      <c r="L4288">
        <v>10.988682211597499</v>
      </c>
      <c r="M4288">
        <v>58.423452469469403</v>
      </c>
      <c r="N4288">
        <v>3.1735649580910001</v>
      </c>
      <c r="O4288">
        <v>38.550983899821098</v>
      </c>
      <c r="P4288">
        <v>31.529411764705799</v>
      </c>
      <c r="Q4288">
        <v>0.14184132302838501</v>
      </c>
    </row>
    <row r="4289" spans="1:17" hidden="1" x14ac:dyDescent="0.3">
      <c r="A4289" t="s">
        <v>8810</v>
      </c>
      <c r="B4289" t="s">
        <v>8811</v>
      </c>
      <c r="C4289" t="str">
        <f>IFERROR(VLOOKUP(Table1[[#This Row],[Ticker]],[1]!Table2[[Symbol]:[Industry]],2,FALSE),"-")</f>
        <v>-</v>
      </c>
      <c r="D4289" t="s">
        <v>535</v>
      </c>
      <c r="E4289">
        <v>13.1156624</v>
      </c>
      <c r="F4289">
        <v>30.88</v>
      </c>
      <c r="G4289">
        <v>25.8936849625956</v>
      </c>
      <c r="H4289">
        <v>-10.435777276234599</v>
      </c>
      <c r="I4289">
        <v>-37.661557623497501</v>
      </c>
      <c r="J4289">
        <v>-20.546672948033699</v>
      </c>
      <c r="K4289">
        <v>35.670979732095198</v>
      </c>
      <c r="L4289">
        <v>33.866161577366498</v>
      </c>
      <c r="M4289">
        <v>25.6617675866155</v>
      </c>
      <c r="N4289">
        <v>0.50817983701991198</v>
      </c>
      <c r="O4289">
        <v>68.329015544041397</v>
      </c>
      <c r="P4289">
        <v>72.706935123042499</v>
      </c>
      <c r="Q4289">
        <v>0.12809200551876401</v>
      </c>
    </row>
    <row r="4290" spans="1:17" hidden="1" x14ac:dyDescent="0.3">
      <c r="A4290" t="s">
        <v>8812</v>
      </c>
      <c r="B4290" t="s">
        <v>8813</v>
      </c>
      <c r="C4290" t="str">
        <f>IFERROR(VLOOKUP(Table1[[#This Row],[Ticker]],[1]!Table2[[Symbol]:[Industry]],2,FALSE),"-")</f>
        <v>-</v>
      </c>
      <c r="D4290" t="s">
        <v>627</v>
      </c>
      <c r="E4290">
        <v>13.104399600000001</v>
      </c>
      <c r="F4290">
        <v>28.53</v>
      </c>
      <c r="G4290">
        <v>76.673219437782294</v>
      </c>
      <c r="H4290">
        <v>22.753370433358501</v>
      </c>
      <c r="I4290">
        <v>54.8632641559823</v>
      </c>
      <c r="J4290">
        <v>1.4940922407389701</v>
      </c>
      <c r="K4290">
        <v>22.050685185325701</v>
      </c>
      <c r="L4290">
        <v>19.155722473905598</v>
      </c>
      <c r="M4290">
        <v>73.685215563685404</v>
      </c>
      <c r="N4290">
        <v>1.08642623204387</v>
      </c>
      <c r="O4290">
        <v>4.9772169645986502</v>
      </c>
      <c r="P4290">
        <v>116.793313069908</v>
      </c>
      <c r="Q4290">
        <v>2.1254663898857998E-2</v>
      </c>
    </row>
    <row r="4291" spans="1:17" hidden="1" x14ac:dyDescent="0.3">
      <c r="A4291" t="s">
        <v>8814</v>
      </c>
      <c r="B4291" t="s">
        <v>8815</v>
      </c>
      <c r="C4291" t="str">
        <f>IFERROR(VLOOKUP(Table1[[#This Row],[Ticker]],[1]!Table2[[Symbol]:[Industry]],2,FALSE),"-")</f>
        <v>-</v>
      </c>
      <c r="D4291" t="s">
        <v>741</v>
      </c>
      <c r="E4291">
        <v>13.10207943</v>
      </c>
      <c r="F4291">
        <v>123.92</v>
      </c>
      <c r="G4291">
        <v>15.9456360749921</v>
      </c>
      <c r="H4291">
        <v>0.24957511973784099</v>
      </c>
      <c r="I4291">
        <v>9.5993233111249694</v>
      </c>
      <c r="J4291">
        <v>-0.16137638941902099</v>
      </c>
      <c r="K4291">
        <v>118.474955383802</v>
      </c>
      <c r="L4291">
        <v>106.550266728182</v>
      </c>
      <c r="M4291">
        <v>34.201172078942697</v>
      </c>
      <c r="N4291">
        <v>0.47170900497774998</v>
      </c>
      <c r="O4291">
        <v>0.50032278889606796</v>
      </c>
      <c r="P4291">
        <v>48.123356442744402</v>
      </c>
    </row>
    <row r="4292" spans="1:17" hidden="1" x14ac:dyDescent="0.3">
      <c r="A4292" t="s">
        <v>8816</v>
      </c>
      <c r="B4292" t="s">
        <v>8817</v>
      </c>
      <c r="C4292" t="str">
        <f>IFERROR(VLOOKUP(Table1[[#This Row],[Ticker]],[1]!Table2[[Symbol]:[Industry]],2,FALSE),"-")</f>
        <v>-</v>
      </c>
      <c r="D4292" t="s">
        <v>118</v>
      </c>
      <c r="E4292">
        <v>13.060374884345199</v>
      </c>
      <c r="F4292">
        <v>99.6</v>
      </c>
      <c r="G4292">
        <v>-5.5931859894901201</v>
      </c>
      <c r="H4292">
        <v>-1.87035303188851</v>
      </c>
      <c r="I4292">
        <v>-12.2495918825592</v>
      </c>
      <c r="J4292">
        <v>1.0670674632677399</v>
      </c>
      <c r="K4292">
        <v>88.622837348358701</v>
      </c>
      <c r="L4292">
        <v>75.642478964540601</v>
      </c>
      <c r="M4292">
        <v>75.835066412166697</v>
      </c>
      <c r="N4292">
        <v>1</v>
      </c>
      <c r="Q4292">
        <v>-4.6725400847372998E-2</v>
      </c>
    </row>
    <row r="4293" spans="1:17" hidden="1" x14ac:dyDescent="0.3">
      <c r="A4293" t="s">
        <v>8818</v>
      </c>
      <c r="B4293" t="s">
        <v>8819</v>
      </c>
      <c r="C4293" t="str">
        <f>IFERROR(VLOOKUP(Table1[[#This Row],[Ticker]],[1]!Table2[[Symbol]:[Industry]],2,FALSE),"-")</f>
        <v>-</v>
      </c>
      <c r="D4293" t="s">
        <v>627</v>
      </c>
      <c r="E4293">
        <v>13.05479858</v>
      </c>
      <c r="F4293">
        <v>14.92</v>
      </c>
      <c r="G4293">
        <v>6.8148229479538101</v>
      </c>
      <c r="H4293">
        <v>-1.8051296420332901</v>
      </c>
      <c r="I4293">
        <v>-22.536022831539899</v>
      </c>
      <c r="J4293">
        <v>-7.4996339994363996</v>
      </c>
      <c r="K4293">
        <v>14.5050553707469</v>
      </c>
      <c r="L4293">
        <v>13.830692722558499</v>
      </c>
      <c r="M4293">
        <v>50.745693537925497</v>
      </c>
      <c r="N4293">
        <v>0.84566661354749095</v>
      </c>
      <c r="O4293">
        <v>47.788203753351198</v>
      </c>
      <c r="Q4293">
        <v>7.8809629157816002E-2</v>
      </c>
    </row>
    <row r="4294" spans="1:17" hidden="1" x14ac:dyDescent="0.3">
      <c r="A4294" t="s">
        <v>8820</v>
      </c>
      <c r="B4294" t="s">
        <v>8821</v>
      </c>
      <c r="C4294" t="str">
        <f>IFERROR(VLOOKUP(Table1[[#This Row],[Ticker]],[1]!Table2[[Symbol]:[Industry]],2,FALSE),"-")</f>
        <v>-</v>
      </c>
      <c r="D4294" t="s">
        <v>950</v>
      </c>
      <c r="E4294">
        <v>13.034112</v>
      </c>
      <c r="F4294">
        <v>0.84</v>
      </c>
      <c r="G4294">
        <v>22.6613617302724</v>
      </c>
      <c r="H4294">
        <v>-9.9619363389859892</v>
      </c>
      <c r="I4294">
        <v>-12.9602652557823</v>
      </c>
      <c r="J4294">
        <v>-3.39752689045892</v>
      </c>
      <c r="K4294">
        <v>0.86137057517729299</v>
      </c>
      <c r="L4294">
        <v>0.79550286270210702</v>
      </c>
      <c r="M4294">
        <v>47.769287868117701</v>
      </c>
      <c r="N4294">
        <v>0.444043149741006</v>
      </c>
      <c r="O4294">
        <v>57.142857142857103</v>
      </c>
      <c r="P4294">
        <v>61.538461538461497</v>
      </c>
      <c r="Q4294">
        <v>1.3022571870435999E-2</v>
      </c>
    </row>
    <row r="4295" spans="1:17" hidden="1" x14ac:dyDescent="0.3">
      <c r="A4295" t="s">
        <v>8822</v>
      </c>
      <c r="B4295" t="s">
        <v>8767</v>
      </c>
      <c r="C4295" t="str">
        <f>IFERROR(VLOOKUP(Table1[[#This Row],[Ticker]],[1]!Table2[[Symbol]:[Industry]],2,FALSE),"-")</f>
        <v>-</v>
      </c>
      <c r="D4295" t="s">
        <v>3576</v>
      </c>
      <c r="E4295">
        <v>13.02159</v>
      </c>
      <c r="F4295">
        <v>17.8</v>
      </c>
      <c r="G4295">
        <v>63.622881168396802</v>
      </c>
      <c r="H4295">
        <v>-13.350999096357</v>
      </c>
      <c r="I4295">
        <v>-9.8316441665587195</v>
      </c>
      <c r="J4295">
        <v>-4.5582906432797596</v>
      </c>
      <c r="K4295">
        <v>18.462645798765699</v>
      </c>
      <c r="L4295">
        <v>16.9295551455285</v>
      </c>
      <c r="M4295">
        <v>44.275473986489203</v>
      </c>
      <c r="N4295">
        <v>4.2005605641684696</v>
      </c>
      <c r="O4295">
        <v>32.584269662921301</v>
      </c>
      <c r="P4295">
        <v>100</v>
      </c>
      <c r="Q4295">
        <v>6.2716879156638997E-2</v>
      </c>
    </row>
    <row r="4296" spans="1:17" hidden="1" x14ac:dyDescent="0.3">
      <c r="A4296" t="s">
        <v>8823</v>
      </c>
      <c r="B4296" t="s">
        <v>8824</v>
      </c>
      <c r="C4296" t="str">
        <f>IFERROR(VLOOKUP(Table1[[#This Row],[Ticker]],[1]!Table2[[Symbol]:[Industry]],2,FALSE),"-")</f>
        <v>-</v>
      </c>
      <c r="D4296" t="s">
        <v>5327</v>
      </c>
      <c r="E4296">
        <v>12.99179925</v>
      </c>
      <c r="F4296">
        <v>28.43</v>
      </c>
      <c r="G4296">
        <v>-51.1375378709592</v>
      </c>
      <c r="H4296">
        <v>-4.8561251196376398</v>
      </c>
      <c r="I4296">
        <v>-14.925782497161601</v>
      </c>
      <c r="J4296">
        <v>-0.58684501000959499</v>
      </c>
      <c r="K4296">
        <v>29.035770960786</v>
      </c>
      <c r="L4296">
        <v>30.668019478292798</v>
      </c>
      <c r="M4296">
        <v>43.190890444818798</v>
      </c>
      <c r="N4296">
        <v>2.0396815517301601</v>
      </c>
      <c r="O4296">
        <v>36.053464650017503</v>
      </c>
      <c r="P4296">
        <v>26.075388026607499</v>
      </c>
      <c r="Q4296">
        <v>-7.3547184492099996E-3</v>
      </c>
    </row>
    <row r="4297" spans="1:17" hidden="1" x14ac:dyDescent="0.3">
      <c r="A4297" t="s">
        <v>8825</v>
      </c>
      <c r="B4297" t="s">
        <v>8826</v>
      </c>
      <c r="C4297" t="str">
        <f>IFERROR(VLOOKUP(Table1[[#This Row],[Ticker]],[1]!Table2[[Symbol]:[Industry]],2,FALSE),"-")</f>
        <v>-</v>
      </c>
      <c r="D4297" t="s">
        <v>410</v>
      </c>
      <c r="E4297">
        <v>12.989545008</v>
      </c>
      <c r="F4297">
        <v>2.96</v>
      </c>
      <c r="G4297">
        <v>-102.14138269511299</v>
      </c>
      <c r="H4297">
        <v>-16.896494318319998</v>
      </c>
      <c r="I4297">
        <v>-76.862704280172593</v>
      </c>
      <c r="J4297">
        <v>-1.07194549511008</v>
      </c>
      <c r="K4297">
        <v>4.0594053872430296</v>
      </c>
      <c r="L4297">
        <v>8.3912880050868193</v>
      </c>
      <c r="M4297">
        <v>39.616924811755297</v>
      </c>
      <c r="N4297">
        <v>0.89478631188642899</v>
      </c>
      <c r="O4297">
        <v>372.972972972972</v>
      </c>
      <c r="P4297">
        <v>9.2250922509225095</v>
      </c>
      <c r="Q4297">
        <v>-0.208954285814373</v>
      </c>
    </row>
    <row r="4298" spans="1:17" hidden="1" x14ac:dyDescent="0.3">
      <c r="A4298" t="s">
        <v>8827</v>
      </c>
      <c r="B4298" t="s">
        <v>8828</v>
      </c>
      <c r="C4298" t="str">
        <f>IFERROR(VLOOKUP(Table1[[#This Row],[Ticker]],[1]!Table2[[Symbol]:[Industry]],2,FALSE),"-")</f>
        <v>-</v>
      </c>
      <c r="D4298" t="s">
        <v>276</v>
      </c>
      <c r="E4298">
        <v>12.9510405</v>
      </c>
      <c r="F4298">
        <v>23.25</v>
      </c>
      <c r="G4298">
        <v>-20.188784342936</v>
      </c>
      <c r="H4298">
        <v>-3.3879082165707701</v>
      </c>
      <c r="I4298">
        <v>-26.625322812410602</v>
      </c>
      <c r="J4298">
        <v>7.7307047651833303</v>
      </c>
      <c r="K4298">
        <v>22.677931720179899</v>
      </c>
      <c r="L4298">
        <v>23.513262529530198</v>
      </c>
      <c r="M4298">
        <v>62.6773290160736</v>
      </c>
      <c r="N4298">
        <v>0.98303384563797402</v>
      </c>
      <c r="O4298">
        <v>89.247311827956906</v>
      </c>
      <c r="P4298">
        <v>45.3125</v>
      </c>
      <c r="Q4298">
        <v>3.9380305149064002E-2</v>
      </c>
    </row>
    <row r="4299" spans="1:17" hidden="1" x14ac:dyDescent="0.3">
      <c r="A4299" t="s">
        <v>8829</v>
      </c>
      <c r="B4299" t="s">
        <v>8830</v>
      </c>
      <c r="C4299" t="str">
        <f>IFERROR(VLOOKUP(Table1[[#This Row],[Ticker]],[1]!Table2[[Symbol]:[Industry]],2,FALSE),"-")</f>
        <v>-</v>
      </c>
      <c r="D4299" t="s">
        <v>535</v>
      </c>
      <c r="E4299">
        <v>12.95</v>
      </c>
      <c r="F4299">
        <v>25.9</v>
      </c>
      <c r="G4299">
        <v>68.401521953191207</v>
      </c>
      <c r="H4299">
        <v>-19.4096219644196</v>
      </c>
      <c r="I4299">
        <v>107.09071180454001</v>
      </c>
      <c r="J4299">
        <v>-7.2746686418574296</v>
      </c>
      <c r="K4299">
        <v>25.4510773109693</v>
      </c>
      <c r="L4299">
        <v>18.7442891692309</v>
      </c>
      <c r="M4299">
        <v>41.055697654784296</v>
      </c>
      <c r="N4299">
        <v>0.84861283109599694</v>
      </c>
      <c r="O4299">
        <v>17.915057915057901</v>
      </c>
      <c r="P4299">
        <v>237.239583333333</v>
      </c>
      <c r="Q4299">
        <v>0.15741218743916099</v>
      </c>
    </row>
    <row r="4300" spans="1:17" hidden="1" x14ac:dyDescent="0.3">
      <c r="A4300" t="s">
        <v>8831</v>
      </c>
      <c r="B4300" t="s">
        <v>8832</v>
      </c>
      <c r="C4300" t="str">
        <f>IFERROR(VLOOKUP(Table1[[#This Row],[Ticker]],[1]!Table2[[Symbol]:[Industry]],2,FALSE),"-")</f>
        <v>-</v>
      </c>
      <c r="D4300" t="s">
        <v>1210</v>
      </c>
      <c r="E4300">
        <v>12.917513</v>
      </c>
      <c r="F4300">
        <v>6.44</v>
      </c>
      <c r="G4300">
        <v>62.1728949731489</v>
      </c>
      <c r="H4300">
        <v>-2.88691259729557</v>
      </c>
      <c r="I4300">
        <v>25.534358400131602</v>
      </c>
      <c r="J4300">
        <v>6.8007513223103597</v>
      </c>
      <c r="K4300">
        <v>6.1856477331213098</v>
      </c>
      <c r="L4300">
        <v>5.5517614822570396</v>
      </c>
      <c r="M4300">
        <v>77.742635150093705</v>
      </c>
      <c r="N4300">
        <v>0.221166884533812</v>
      </c>
      <c r="O4300">
        <v>25.776397515527901</v>
      </c>
      <c r="Q4300">
        <v>7.1542532373321005E-2</v>
      </c>
    </row>
    <row r="4301" spans="1:17" hidden="1" x14ac:dyDescent="0.3">
      <c r="A4301" t="s">
        <v>8833</v>
      </c>
      <c r="B4301" t="s">
        <v>8834</v>
      </c>
      <c r="C4301" t="str">
        <f>IFERROR(VLOOKUP(Table1[[#This Row],[Ticker]],[1]!Table2[[Symbol]:[Industry]],2,FALSE),"-")</f>
        <v>-</v>
      </c>
      <c r="D4301" t="s">
        <v>127</v>
      </c>
      <c r="E4301">
        <v>12.904876529999999</v>
      </c>
      <c r="F4301">
        <v>38.97</v>
      </c>
      <c r="G4301">
        <v>-17.986532222194398</v>
      </c>
      <c r="H4301">
        <v>-0.35122821436269802</v>
      </c>
      <c r="I4301">
        <v>-14.051635814157899</v>
      </c>
      <c r="J4301">
        <v>-3.2249934847339401</v>
      </c>
      <c r="K4301">
        <v>38.373497764162003</v>
      </c>
      <c r="L4301">
        <v>37.963944462636398</v>
      </c>
      <c r="M4301">
        <v>58.0727656844618</v>
      </c>
      <c r="N4301">
        <v>0.78085562423587496</v>
      </c>
      <c r="O4301">
        <v>30.356684629201901</v>
      </c>
      <c r="P4301">
        <v>21.401869158878402</v>
      </c>
      <c r="Q4301">
        <v>3.0525563382740002E-2</v>
      </c>
    </row>
    <row r="4302" spans="1:17" hidden="1" x14ac:dyDescent="0.3">
      <c r="A4302" t="s">
        <v>8835</v>
      </c>
      <c r="B4302" t="s">
        <v>8836</v>
      </c>
      <c r="C4302" t="str">
        <f>IFERROR(VLOOKUP(Table1[[#This Row],[Ticker]],[1]!Table2[[Symbol]:[Industry]],2,FALSE),"-")</f>
        <v>-</v>
      </c>
      <c r="D4302" t="s">
        <v>627</v>
      </c>
      <c r="E4302">
        <v>12.894663</v>
      </c>
      <c r="F4302">
        <v>23.91</v>
      </c>
      <c r="G4302">
        <v>16.351725255296</v>
      </c>
      <c r="H4302">
        <v>-12.038655530434401</v>
      </c>
      <c r="I4302">
        <v>-0.86462531204113902</v>
      </c>
      <c r="J4302">
        <v>-11.821009165522</v>
      </c>
      <c r="K4302">
        <v>29.781495570542798</v>
      </c>
      <c r="L4302">
        <v>30.411182588367801</v>
      </c>
      <c r="M4302">
        <v>46.6416537281834</v>
      </c>
      <c r="N4302">
        <v>1.6576577939659001</v>
      </c>
      <c r="O4302">
        <v>178.335424508573</v>
      </c>
      <c r="P4302">
        <v>80.452830188679201</v>
      </c>
      <c r="Q4302">
        <v>0.13053741536918101</v>
      </c>
    </row>
    <row r="4303" spans="1:17" hidden="1" x14ac:dyDescent="0.3">
      <c r="A4303" t="s">
        <v>8837</v>
      </c>
      <c r="B4303" t="s">
        <v>8838</v>
      </c>
      <c r="C4303" t="str">
        <f>IFERROR(VLOOKUP(Table1[[#This Row],[Ticker]],[1]!Table2[[Symbol]:[Industry]],2,FALSE),"-")</f>
        <v>-</v>
      </c>
      <c r="E4303">
        <v>12.884305700000001</v>
      </c>
      <c r="F4303">
        <v>25.69</v>
      </c>
      <c r="G4303">
        <v>235.367943910538</v>
      </c>
      <c r="H4303">
        <v>-6.9295309390495703</v>
      </c>
      <c r="I4303">
        <v>-9.3715555783629991</v>
      </c>
      <c r="J4303">
        <v>-5.3360964385063001</v>
      </c>
      <c r="K4303">
        <v>25.885298436622399</v>
      </c>
      <c r="L4303">
        <v>21.9282591163247</v>
      </c>
      <c r="M4303">
        <v>47.096557615742803</v>
      </c>
      <c r="N4303">
        <v>1.3598546979923101</v>
      </c>
      <c r="O4303">
        <v>46.749708057609901</v>
      </c>
      <c r="P4303">
        <v>349.91243432574402</v>
      </c>
    </row>
    <row r="4304" spans="1:17" hidden="1" x14ac:dyDescent="0.3">
      <c r="A4304" t="s">
        <v>8839</v>
      </c>
      <c r="B4304" t="s">
        <v>8840</v>
      </c>
      <c r="C4304" t="str">
        <f>IFERROR(VLOOKUP(Table1[[#This Row],[Ticker]],[1]!Table2[[Symbol]:[Industry]],2,FALSE),"-")</f>
        <v>-</v>
      </c>
      <c r="D4304" t="s">
        <v>1607</v>
      </c>
      <c r="E4304">
        <v>12.8733714</v>
      </c>
      <c r="F4304">
        <v>36.57</v>
      </c>
      <c r="G4304">
        <v>177.762371831282</v>
      </c>
      <c r="H4304">
        <v>2.48777526006399</v>
      </c>
      <c r="I4304">
        <v>-21.649403832561301</v>
      </c>
      <c r="J4304">
        <v>-2.8444713444453802</v>
      </c>
      <c r="K4304">
        <v>31.319471599396302</v>
      </c>
      <c r="M4304">
        <v>78.205403504204597</v>
      </c>
      <c r="N4304">
        <v>4.4489361193174997</v>
      </c>
      <c r="O4304">
        <v>20.836751435602899</v>
      </c>
      <c r="P4304">
        <v>223.05653710247299</v>
      </c>
    </row>
    <row r="4305" spans="1:17" hidden="1" x14ac:dyDescent="0.3">
      <c r="A4305" t="s">
        <v>8841</v>
      </c>
      <c r="B4305" t="s">
        <v>8842</v>
      </c>
      <c r="C4305" t="str">
        <f>IFERROR(VLOOKUP(Table1[[#This Row],[Ticker]],[1]!Table2[[Symbol]:[Industry]],2,FALSE),"-")</f>
        <v>-</v>
      </c>
      <c r="D4305" t="s">
        <v>627</v>
      </c>
      <c r="E4305">
        <v>12.8626554</v>
      </c>
      <c r="F4305">
        <v>0.7</v>
      </c>
      <c r="G4305">
        <v>-97.338638269727596</v>
      </c>
      <c r="H4305">
        <v>-18.5486984141201</v>
      </c>
      <c r="I4305">
        <v>-61.108413403930498</v>
      </c>
      <c r="J4305">
        <v>-1.07194549511008</v>
      </c>
      <c r="K4305">
        <v>0.99195028726334999</v>
      </c>
      <c r="L4305">
        <v>1.58411151172663</v>
      </c>
      <c r="M4305">
        <v>0.64716778106418404</v>
      </c>
      <c r="N4305">
        <v>1.3648910339426901</v>
      </c>
      <c r="O4305">
        <v>221.42857142857099</v>
      </c>
      <c r="P4305">
        <v>7.6923076923076801</v>
      </c>
      <c r="Q4305">
        <v>-0.103581871537092</v>
      </c>
    </row>
    <row r="4306" spans="1:17" hidden="1" x14ac:dyDescent="0.3">
      <c r="A4306" t="s">
        <v>8843</v>
      </c>
      <c r="B4306" t="s">
        <v>8844</v>
      </c>
      <c r="C4306" t="str">
        <f>IFERROR(VLOOKUP(Table1[[#This Row],[Ticker]],[1]!Table2[[Symbol]:[Industry]],2,FALSE),"-")</f>
        <v>-</v>
      </c>
      <c r="D4306" t="s">
        <v>365</v>
      </c>
      <c r="E4306">
        <v>12.859378</v>
      </c>
      <c r="F4306">
        <v>2.38</v>
      </c>
      <c r="G4306">
        <v>9.1153755527072793</v>
      </c>
      <c r="H4306">
        <v>16.357822333713798</v>
      </c>
      <c r="I4306">
        <v>-12.538324327512299</v>
      </c>
      <c r="J4306">
        <v>-10.0945018860875</v>
      </c>
      <c r="K4306">
        <v>2.3562460800625402</v>
      </c>
      <c r="L4306">
        <v>2.2892688265305901</v>
      </c>
      <c r="M4306">
        <v>45.779933360520801</v>
      </c>
      <c r="N4306">
        <v>0.90673088756793296</v>
      </c>
      <c r="O4306">
        <v>52.5210084033613</v>
      </c>
      <c r="P4306">
        <v>46.913580246913497</v>
      </c>
    </row>
    <row r="4307" spans="1:17" hidden="1" x14ac:dyDescent="0.3">
      <c r="A4307" t="s">
        <v>8845</v>
      </c>
      <c r="B4307" t="s">
        <v>8846</v>
      </c>
      <c r="C4307" t="str">
        <f>IFERROR(VLOOKUP(Table1[[#This Row],[Ticker]],[1]!Table2[[Symbol]:[Industry]],2,FALSE),"-")</f>
        <v>-</v>
      </c>
      <c r="D4307" t="s">
        <v>127</v>
      </c>
      <c r="E4307">
        <v>12.819495</v>
      </c>
      <c r="F4307">
        <v>3.89</v>
      </c>
      <c r="G4307">
        <v>56.0584909168753</v>
      </c>
      <c r="H4307">
        <v>2.81058525706502</v>
      </c>
      <c r="I4307">
        <v>63.857916562399403</v>
      </c>
      <c r="J4307">
        <v>-3.066957963938</v>
      </c>
      <c r="K4307">
        <v>3.8056755915145102</v>
      </c>
      <c r="L4307">
        <v>3.1225149265501599</v>
      </c>
      <c r="M4307">
        <v>46.9457656062946</v>
      </c>
      <c r="N4307">
        <v>0.69292217585787697</v>
      </c>
      <c r="O4307">
        <v>28.2776349614395</v>
      </c>
      <c r="P4307">
        <v>110.27027027027</v>
      </c>
      <c r="Q4307">
        <v>-2.9350204083485001E-2</v>
      </c>
    </row>
    <row r="4308" spans="1:17" hidden="1" x14ac:dyDescent="0.3">
      <c r="A4308" t="s">
        <v>8847</v>
      </c>
      <c r="B4308" t="s">
        <v>8848</v>
      </c>
      <c r="C4308" t="str">
        <f>IFERROR(VLOOKUP(Table1[[#This Row],[Ticker]],[1]!Table2[[Symbol]:[Industry]],2,FALSE),"-")</f>
        <v>-</v>
      </c>
      <c r="D4308" t="s">
        <v>627</v>
      </c>
      <c r="E4308">
        <v>12.8086923539507</v>
      </c>
      <c r="F4308">
        <v>31.5</v>
      </c>
      <c r="G4308">
        <v>-31.935069875504901</v>
      </c>
      <c r="H4308">
        <v>-6.8150831921328301</v>
      </c>
      <c r="I4308">
        <v>-20.313206432252901</v>
      </c>
      <c r="K4308">
        <v>68.019953763615703</v>
      </c>
      <c r="M4308">
        <v>1.6190693955E-5</v>
      </c>
      <c r="N4308">
        <v>0.25</v>
      </c>
      <c r="O4308">
        <v>17.7777777777777</v>
      </c>
      <c r="P4308">
        <v>0</v>
      </c>
    </row>
    <row r="4309" spans="1:17" hidden="1" x14ac:dyDescent="0.3">
      <c r="A4309" t="s">
        <v>8849</v>
      </c>
      <c r="B4309" t="s">
        <v>8850</v>
      </c>
      <c r="C4309" t="str">
        <f>IFERROR(VLOOKUP(Table1[[#This Row],[Ticker]],[1]!Table2[[Symbol]:[Industry]],2,FALSE),"-")</f>
        <v>-</v>
      </c>
      <c r="D4309" t="s">
        <v>741</v>
      </c>
      <c r="E4309">
        <v>12.801381996</v>
      </c>
      <c r="F4309">
        <v>261.33</v>
      </c>
      <c r="G4309">
        <v>1.51356637070522</v>
      </c>
      <c r="H4309">
        <v>0.10311998292232399</v>
      </c>
      <c r="I4309">
        <v>1.02821943408939</v>
      </c>
      <c r="J4309">
        <v>1.1686989345618299</v>
      </c>
      <c r="K4309">
        <v>251.176569919428</v>
      </c>
      <c r="L4309">
        <v>232.727189869482</v>
      </c>
      <c r="M4309">
        <v>61.795021026026802</v>
      </c>
      <c r="N4309">
        <v>0.21931531889286801</v>
      </c>
      <c r="O4309">
        <v>1.40435464738071</v>
      </c>
      <c r="P4309">
        <v>35.572732932143602</v>
      </c>
    </row>
    <row r="4310" spans="1:17" hidden="1" x14ac:dyDescent="0.3">
      <c r="A4310" t="s">
        <v>8851</v>
      </c>
      <c r="B4310" t="s">
        <v>8852</v>
      </c>
      <c r="C4310" t="str">
        <f>IFERROR(VLOOKUP(Table1[[#This Row],[Ticker]],[1]!Table2[[Symbol]:[Industry]],2,FALSE),"-")</f>
        <v>-</v>
      </c>
      <c r="D4310" t="s">
        <v>950</v>
      </c>
      <c r="E4310">
        <v>12.8</v>
      </c>
      <c r="F4310">
        <v>6.4</v>
      </c>
      <c r="G4310">
        <v>-26.169807100896399</v>
      </c>
      <c r="H4310">
        <v>-4.5880212278220203</v>
      </c>
      <c r="I4310">
        <v>-15.843421553202599</v>
      </c>
      <c r="J4310">
        <v>-5.4592374769557699</v>
      </c>
      <c r="K4310">
        <v>6.2654508312979802</v>
      </c>
      <c r="L4310">
        <v>6.5034112713813297</v>
      </c>
      <c r="M4310">
        <v>55.172372291283303</v>
      </c>
      <c r="N4310">
        <v>0.835582042305552</v>
      </c>
      <c r="O4310">
        <v>39.0625</v>
      </c>
      <c r="P4310">
        <v>25</v>
      </c>
      <c r="Q4310">
        <v>8.5403836300924005E-2</v>
      </c>
    </row>
    <row r="4311" spans="1:17" hidden="1" x14ac:dyDescent="0.3">
      <c r="A4311" t="s">
        <v>8853</v>
      </c>
      <c r="B4311" t="s">
        <v>8854</v>
      </c>
      <c r="C4311" t="str">
        <f>IFERROR(VLOOKUP(Table1[[#This Row],[Ticker]],[1]!Table2[[Symbol]:[Industry]],2,FALSE),"-")</f>
        <v>-</v>
      </c>
      <c r="D4311" t="s">
        <v>535</v>
      </c>
      <c r="E4311">
        <v>12.7905129</v>
      </c>
      <c r="F4311">
        <v>41.91</v>
      </c>
      <c r="G4311">
        <v>308.782256542266</v>
      </c>
      <c r="H4311">
        <v>-19.7382901913608</v>
      </c>
      <c r="I4311">
        <v>51.328249052331998</v>
      </c>
      <c r="J4311">
        <v>-10.7622109818357</v>
      </c>
      <c r="K4311">
        <v>46.468931358517203</v>
      </c>
      <c r="L4311">
        <v>33.750450280505298</v>
      </c>
      <c r="M4311">
        <v>28.733338587957199</v>
      </c>
      <c r="N4311">
        <v>0.90809378512927497</v>
      </c>
      <c r="O4311">
        <v>44.380816034359299</v>
      </c>
      <c r="P4311">
        <v>427.16981132075398</v>
      </c>
      <c r="Q4311">
        <v>0.14331086440981999</v>
      </c>
    </row>
    <row r="4312" spans="1:17" hidden="1" x14ac:dyDescent="0.3">
      <c r="A4312" t="s">
        <v>8855</v>
      </c>
      <c r="B4312" t="s">
        <v>8856</v>
      </c>
      <c r="C4312" t="str">
        <f>IFERROR(VLOOKUP(Table1[[#This Row],[Ticker]],[1]!Table2[[Symbol]:[Industry]],2,FALSE),"-")</f>
        <v>-</v>
      </c>
      <c r="D4312" t="s">
        <v>1607</v>
      </c>
      <c r="E4312">
        <v>12.790127419999999</v>
      </c>
      <c r="F4312">
        <v>12.2</v>
      </c>
      <c r="G4312">
        <v>195.267422336333</v>
      </c>
      <c r="H4312">
        <v>41.661007191471903</v>
      </c>
      <c r="I4312">
        <v>46.516858927224099</v>
      </c>
      <c r="J4312">
        <v>-2.3407797536350601</v>
      </c>
      <c r="K4312">
        <v>10.398933916418899</v>
      </c>
      <c r="L4312">
        <v>8.4387114438608499</v>
      </c>
      <c r="M4312">
        <v>63.706866910689001</v>
      </c>
      <c r="N4312">
        <v>0.81283189442679704</v>
      </c>
      <c r="O4312">
        <v>8.5245901639344304</v>
      </c>
      <c r="Q4312">
        <v>0.11071018442078399</v>
      </c>
    </row>
    <row r="4313" spans="1:17" hidden="1" x14ac:dyDescent="0.3">
      <c r="A4313" t="s">
        <v>8857</v>
      </c>
      <c r="B4313" t="s">
        <v>8858</v>
      </c>
      <c r="C4313" t="str">
        <f>IFERROR(VLOOKUP(Table1[[#This Row],[Ticker]],[1]!Table2[[Symbol]:[Industry]],2,FALSE),"-")</f>
        <v>-</v>
      </c>
      <c r="D4313" t="s">
        <v>741</v>
      </c>
      <c r="E4313">
        <v>12.781170502</v>
      </c>
      <c r="F4313">
        <v>26.02</v>
      </c>
      <c r="G4313">
        <v>-19.234032988736899</v>
      </c>
      <c r="H4313">
        <v>-1.3802241609860999</v>
      </c>
      <c r="I4313">
        <v>-3.9987912189314301</v>
      </c>
      <c r="J4313">
        <v>-0.68718212458295003</v>
      </c>
      <c r="K4313">
        <v>25.6957612373186</v>
      </c>
      <c r="L4313">
        <v>24.640092219157101</v>
      </c>
      <c r="N4313">
        <v>0.61032531750968</v>
      </c>
      <c r="O4313">
        <v>9.4158339738662402</v>
      </c>
      <c r="P4313">
        <v>18.0045351473922</v>
      </c>
    </row>
    <row r="4314" spans="1:17" hidden="1" x14ac:dyDescent="0.3">
      <c r="A4314" t="s">
        <v>8859</v>
      </c>
      <c r="B4314" t="s">
        <v>8860</v>
      </c>
      <c r="C4314" t="str">
        <f>IFERROR(VLOOKUP(Table1[[#This Row],[Ticker]],[1]!Table2[[Symbol]:[Industry]],2,FALSE),"-")</f>
        <v>-</v>
      </c>
      <c r="D4314" t="s">
        <v>138</v>
      </c>
      <c r="E4314">
        <v>12.749143399999999</v>
      </c>
      <c r="F4314">
        <v>18.25</v>
      </c>
      <c r="G4314">
        <v>-30.065910997000302</v>
      </c>
      <c r="H4314">
        <v>-2.26962864667829</v>
      </c>
      <c r="I4314">
        <v>-12.9602652557823</v>
      </c>
      <c r="J4314">
        <v>-1.07194549511008</v>
      </c>
      <c r="K4314">
        <v>18.249999752291799</v>
      </c>
      <c r="L4314">
        <v>18.236771891219501</v>
      </c>
      <c r="M4314">
        <v>100</v>
      </c>
      <c r="O4314">
        <v>0</v>
      </c>
      <c r="P4314">
        <v>0</v>
      </c>
    </row>
    <row r="4315" spans="1:17" hidden="1" x14ac:dyDescent="0.3">
      <c r="A4315" t="s">
        <v>8861</v>
      </c>
      <c r="B4315" t="s">
        <v>8862</v>
      </c>
      <c r="C4315" t="str">
        <f>IFERROR(VLOOKUP(Table1[[#This Row],[Ticker]],[1]!Table2[[Symbol]:[Industry]],2,FALSE),"-")</f>
        <v>-</v>
      </c>
      <c r="D4315" t="s">
        <v>51</v>
      </c>
      <c r="E4315">
        <v>12.730365000000001</v>
      </c>
      <c r="F4315">
        <v>5.0999999999999996</v>
      </c>
      <c r="G4315">
        <v>-2.24636212481987</v>
      </c>
      <c r="H4315">
        <v>-12.353662260123601</v>
      </c>
      <c r="I4315">
        <v>-24.110091039754401</v>
      </c>
      <c r="J4315">
        <v>-1.07194549511008</v>
      </c>
      <c r="K4315">
        <v>4.9511756013161303</v>
      </c>
      <c r="L4315">
        <v>4.8960983116157797</v>
      </c>
      <c r="M4315">
        <v>43.064657989960502</v>
      </c>
      <c r="N4315">
        <v>0.157894736842105</v>
      </c>
      <c r="O4315">
        <v>36.274509803921497</v>
      </c>
      <c r="P4315">
        <v>47.398843930635799</v>
      </c>
      <c r="Q4315">
        <v>5.5187992752947002E-2</v>
      </c>
    </row>
    <row r="4316" spans="1:17" hidden="1" x14ac:dyDescent="0.3">
      <c r="A4316" t="s">
        <v>8863</v>
      </c>
      <c r="B4316" t="s">
        <v>8864</v>
      </c>
      <c r="C4316" t="str">
        <f>IFERROR(VLOOKUP(Table1[[#This Row],[Ticker]],[1]!Table2[[Symbol]:[Industry]],2,FALSE),"-")</f>
        <v>-</v>
      </c>
      <c r="E4316">
        <v>12.7241613</v>
      </c>
      <c r="F4316">
        <v>34.01</v>
      </c>
      <c r="G4316">
        <v>-14.424972540692901</v>
      </c>
      <c r="H4316">
        <v>-4.7558164919821699</v>
      </c>
      <c r="I4316">
        <v>-8.2819026826829507</v>
      </c>
      <c r="J4316">
        <v>2.7515839166546101</v>
      </c>
      <c r="K4316">
        <v>34.4357363451821</v>
      </c>
      <c r="L4316">
        <v>32.541502053179599</v>
      </c>
      <c r="M4316">
        <v>42.090881316418098</v>
      </c>
      <c r="N4316">
        <v>0.38765198610092999</v>
      </c>
      <c r="O4316">
        <v>40.458688620993797</v>
      </c>
      <c r="P4316">
        <v>40.653432588916402</v>
      </c>
      <c r="Q4316">
        <v>-1.4900696149631999E-2</v>
      </c>
    </row>
    <row r="4317" spans="1:17" hidden="1" x14ac:dyDescent="0.3">
      <c r="A4317" t="s">
        <v>8865</v>
      </c>
      <c r="B4317" t="s">
        <v>8866</v>
      </c>
      <c r="C4317" t="str">
        <f>IFERROR(VLOOKUP(Table1[[#This Row],[Ticker]],[1]!Table2[[Symbol]:[Industry]],2,FALSE),"-")</f>
        <v>-</v>
      </c>
      <c r="D4317" t="s">
        <v>405</v>
      </c>
      <c r="E4317">
        <v>12.709554900000001</v>
      </c>
      <c r="F4317">
        <v>12.53</v>
      </c>
      <c r="G4317">
        <v>21.080047989730598</v>
      </c>
      <c r="H4317">
        <v>1.4068419415569899</v>
      </c>
      <c r="I4317">
        <v>-25.2765703642498</v>
      </c>
      <c r="J4317">
        <v>0.448054504889913</v>
      </c>
      <c r="K4317">
        <v>12.179543733306099</v>
      </c>
      <c r="L4317">
        <v>11.4982593746969</v>
      </c>
      <c r="M4317">
        <v>54.500205022832603</v>
      </c>
      <c r="N4317">
        <v>1.3361121251285599</v>
      </c>
      <c r="O4317">
        <v>60.814046288906603</v>
      </c>
      <c r="P4317">
        <v>63.577023498694402</v>
      </c>
      <c r="Q4317">
        <v>7.1176773838560997E-2</v>
      </c>
    </row>
    <row r="4318" spans="1:17" hidden="1" x14ac:dyDescent="0.3">
      <c r="A4318" t="s">
        <v>8867</v>
      </c>
      <c r="B4318" t="s">
        <v>8868</v>
      </c>
      <c r="C4318" t="str">
        <f>IFERROR(VLOOKUP(Table1[[#This Row],[Ticker]],[1]!Table2[[Symbol]:[Industry]],2,FALSE),"-")</f>
        <v>-</v>
      </c>
      <c r="D4318" t="s">
        <v>405</v>
      </c>
      <c r="E4318">
        <v>12.67435</v>
      </c>
      <c r="F4318">
        <v>6.2</v>
      </c>
      <c r="G4318">
        <v>-0.35879802628901503</v>
      </c>
      <c r="H4318">
        <v>3.5324191348916698</v>
      </c>
      <c r="I4318">
        <v>-37.3505091582213</v>
      </c>
      <c r="J4318">
        <v>-9.4914432794527599</v>
      </c>
      <c r="K4318">
        <v>6.6180344034746499</v>
      </c>
      <c r="L4318">
        <v>7.0504271505717098</v>
      </c>
      <c r="M4318">
        <v>25.084962868304601</v>
      </c>
      <c r="N4318">
        <v>1.2596432323948901</v>
      </c>
      <c r="O4318">
        <v>74.677419354838705</v>
      </c>
      <c r="P4318">
        <v>29.707112970711201</v>
      </c>
      <c r="Q4318">
        <v>7.0202244501139002E-2</v>
      </c>
    </row>
    <row r="4319" spans="1:17" hidden="1" x14ac:dyDescent="0.3">
      <c r="A4319" t="s">
        <v>8869</v>
      </c>
      <c r="B4319" t="s">
        <v>8870</v>
      </c>
      <c r="C4319" t="str">
        <f>IFERROR(VLOOKUP(Table1[[#This Row],[Ticker]],[1]!Table2[[Symbol]:[Industry]],2,FALSE),"-")</f>
        <v>-</v>
      </c>
      <c r="D4319" t="s">
        <v>741</v>
      </c>
      <c r="E4319">
        <v>12.67263724</v>
      </c>
      <c r="F4319">
        <v>81.430000000000007</v>
      </c>
      <c r="G4319">
        <v>-2.9705465518621499</v>
      </c>
      <c r="H4319">
        <v>-0.34132209538040698</v>
      </c>
      <c r="I4319">
        <v>2.7108131202536901E-2</v>
      </c>
      <c r="J4319">
        <v>1.8615209884749799</v>
      </c>
      <c r="K4319">
        <v>78.779505036675403</v>
      </c>
      <c r="L4319">
        <v>73.438288400058596</v>
      </c>
      <c r="M4319">
        <v>56.470560257846202</v>
      </c>
      <c r="N4319">
        <v>0.78794121645093496</v>
      </c>
      <c r="O4319">
        <v>1.2648900896475399</v>
      </c>
      <c r="P4319">
        <v>32.191558441558399</v>
      </c>
    </row>
    <row r="4320" spans="1:17" hidden="1" x14ac:dyDescent="0.3">
      <c r="A4320" t="s">
        <v>8871</v>
      </c>
      <c r="B4320" t="s">
        <v>8872</v>
      </c>
      <c r="C4320" t="str">
        <f>IFERROR(VLOOKUP(Table1[[#This Row],[Ticker]],[1]!Table2[[Symbol]:[Industry]],2,FALSE),"-")</f>
        <v>-</v>
      </c>
      <c r="D4320" t="s">
        <v>281</v>
      </c>
      <c r="E4320">
        <v>12.6454285</v>
      </c>
      <c r="F4320">
        <v>29.65</v>
      </c>
      <c r="G4320">
        <v>-26.647703811789299</v>
      </c>
      <c r="H4320">
        <v>12.3213809332774</v>
      </c>
      <c r="I4320">
        <v>5.4030081973114399</v>
      </c>
      <c r="J4320">
        <v>-13.638715244899201</v>
      </c>
      <c r="K4320">
        <v>28.071882726562201</v>
      </c>
      <c r="L4320">
        <v>26.8896065559878</v>
      </c>
      <c r="M4320">
        <v>47.435604640690201</v>
      </c>
      <c r="N4320">
        <v>2.8612807727921501</v>
      </c>
      <c r="O4320">
        <v>19.966273187183798</v>
      </c>
      <c r="P4320">
        <v>33.138751683879597</v>
      </c>
      <c r="Q4320">
        <v>1.7111666752605E-2</v>
      </c>
    </row>
    <row r="4321" spans="1:17" hidden="1" x14ac:dyDescent="0.3">
      <c r="A4321" t="s">
        <v>8873</v>
      </c>
      <c r="B4321" t="s">
        <v>8874</v>
      </c>
      <c r="C4321" t="str">
        <f>IFERROR(VLOOKUP(Table1[[#This Row],[Ticker]],[1]!Table2[[Symbol]:[Industry]],2,FALSE),"-")</f>
        <v>-</v>
      </c>
      <c r="D4321" t="s">
        <v>257</v>
      </c>
      <c r="E4321">
        <v>12.628</v>
      </c>
      <c r="F4321">
        <v>18.04</v>
      </c>
      <c r="G4321">
        <v>-5.22162033956086</v>
      </c>
      <c r="H4321">
        <v>-6.6495758762297301</v>
      </c>
      <c r="I4321">
        <v>-13.2917569684895</v>
      </c>
      <c r="J4321">
        <v>-9.5105508513505992</v>
      </c>
      <c r="K4321">
        <v>18.1112182697481</v>
      </c>
      <c r="L4321">
        <v>16.6961542745853</v>
      </c>
      <c r="M4321">
        <v>38.1800391713507</v>
      </c>
      <c r="N4321">
        <v>1.14035044337527</v>
      </c>
      <c r="O4321">
        <v>33.093126385809299</v>
      </c>
      <c r="P4321">
        <v>47.145187601957502</v>
      </c>
      <c r="Q4321">
        <v>5.3736305042186003E-2</v>
      </c>
    </row>
    <row r="4322" spans="1:17" hidden="1" x14ac:dyDescent="0.3">
      <c r="A4322" t="s">
        <v>8875</v>
      </c>
      <c r="B4322" t="s">
        <v>8876</v>
      </c>
      <c r="C4322" t="str">
        <f>IFERROR(VLOOKUP(Table1[[#This Row],[Ticker]],[1]!Table2[[Symbol]:[Industry]],2,FALSE),"-")</f>
        <v>-</v>
      </c>
      <c r="D4322" t="s">
        <v>21</v>
      </c>
      <c r="E4322">
        <v>12.614280000000001</v>
      </c>
      <c r="F4322">
        <v>12</v>
      </c>
      <c r="G4322">
        <v>-58.933723682240299</v>
      </c>
      <c r="H4322">
        <v>-19.1178494164676</v>
      </c>
      <c r="I4322">
        <v>-38.518577910869197</v>
      </c>
      <c r="J4322">
        <v>-2.6196669052562598</v>
      </c>
      <c r="K4322">
        <v>12.737845613385099</v>
      </c>
      <c r="L4322">
        <v>15.4569031972639</v>
      </c>
      <c r="M4322">
        <v>59.8692656801366</v>
      </c>
      <c r="N4322">
        <v>0.49684702364949201</v>
      </c>
      <c r="O4322">
        <v>127.083333333333</v>
      </c>
      <c r="P4322">
        <v>37.931034482758598</v>
      </c>
      <c r="Q4322">
        <v>9.5793080779661005E-2</v>
      </c>
    </row>
    <row r="4323" spans="1:17" hidden="1" x14ac:dyDescent="0.3">
      <c r="A4323" t="s">
        <v>8877</v>
      </c>
      <c r="B4323" t="s">
        <v>8878</v>
      </c>
      <c r="C4323" t="str">
        <f>IFERROR(VLOOKUP(Table1[[#This Row],[Ticker]],[1]!Table2[[Symbol]:[Industry]],2,FALSE),"-")</f>
        <v>-</v>
      </c>
      <c r="D4323" t="s">
        <v>603</v>
      </c>
      <c r="E4323">
        <v>12.608980000000001</v>
      </c>
      <c r="F4323">
        <v>10.49</v>
      </c>
      <c r="G4323">
        <v>244.576946145856</v>
      </c>
      <c r="H4323">
        <v>23.909616636340498</v>
      </c>
      <c r="I4323">
        <v>-9.4064646634822608</v>
      </c>
      <c r="J4323">
        <v>-7.1298910613963002</v>
      </c>
      <c r="K4323">
        <v>9.7050606689950794</v>
      </c>
      <c r="L4323">
        <v>8.0572878969695303</v>
      </c>
      <c r="M4323">
        <v>45.742515462499398</v>
      </c>
      <c r="N4323">
        <v>1.2180811775142899</v>
      </c>
      <c r="O4323">
        <v>15.2526215443279</v>
      </c>
      <c r="P4323">
        <v>303.461538461538</v>
      </c>
      <c r="Q4323">
        <v>7.2546860793553006E-2</v>
      </c>
    </row>
    <row r="4324" spans="1:17" hidden="1" x14ac:dyDescent="0.3">
      <c r="A4324" t="s">
        <v>8879</v>
      </c>
      <c r="B4324" t="s">
        <v>8880</v>
      </c>
      <c r="C4324" t="str">
        <f>IFERROR(VLOOKUP(Table1[[#This Row],[Ticker]],[1]!Table2[[Symbol]:[Industry]],2,FALSE),"-")</f>
        <v>-</v>
      </c>
      <c r="D4324" t="s">
        <v>1348</v>
      </c>
      <c r="E4324">
        <v>12.591982437999899</v>
      </c>
      <c r="F4324">
        <v>26.49</v>
      </c>
      <c r="G4324">
        <v>-21.098407911850099</v>
      </c>
      <c r="H4324">
        <v>-0.21326916457623801</v>
      </c>
      <c r="I4324">
        <v>-8.3807153150006695</v>
      </c>
      <c r="J4324">
        <v>-0.130325909422699</v>
      </c>
      <c r="K4324">
        <v>26.263885199539999</v>
      </c>
      <c r="L4324">
        <v>25.538040966317499</v>
      </c>
      <c r="M4324">
        <v>62.670828158080603</v>
      </c>
      <c r="N4324">
        <v>1.43780320299283</v>
      </c>
      <c r="O4324">
        <v>3.96375990939976</v>
      </c>
      <c r="P4324">
        <v>10.651629072681599</v>
      </c>
      <c r="Q4324">
        <v>-7.1457502660915995E-2</v>
      </c>
    </row>
    <row r="4325" spans="1:17" hidden="1" x14ac:dyDescent="0.3">
      <c r="A4325" t="s">
        <v>8881</v>
      </c>
      <c r="B4325" t="s">
        <v>8882</v>
      </c>
      <c r="C4325" t="str">
        <f>IFERROR(VLOOKUP(Table1[[#This Row],[Ticker]],[1]!Table2[[Symbol]:[Industry]],2,FALSE),"-")</f>
        <v>-</v>
      </c>
      <c r="D4325" t="s">
        <v>405</v>
      </c>
      <c r="E4325">
        <v>12.5901259</v>
      </c>
      <c r="F4325">
        <v>12.59</v>
      </c>
      <c r="G4325">
        <v>121.734089002999</v>
      </c>
      <c r="H4325">
        <v>21.230371353321701</v>
      </c>
      <c r="I4325">
        <v>138.839734744217</v>
      </c>
      <c r="J4325">
        <v>20.2443609881905</v>
      </c>
      <c r="K4325">
        <v>11.8920501750121</v>
      </c>
      <c r="M4325">
        <v>83.7146201379432</v>
      </c>
      <c r="N4325">
        <v>4.3513052624008903</v>
      </c>
      <c r="O4325">
        <v>55.2819698173153</v>
      </c>
      <c r="P4325">
        <v>151.79999999999899</v>
      </c>
    </row>
    <row r="4326" spans="1:17" hidden="1" x14ac:dyDescent="0.3">
      <c r="A4326" t="s">
        <v>8883</v>
      </c>
      <c r="B4326" t="s">
        <v>8884</v>
      </c>
      <c r="C4326" t="str">
        <f>IFERROR(VLOOKUP(Table1[[#This Row],[Ticker]],[1]!Table2[[Symbol]:[Industry]],2,FALSE),"-")</f>
        <v>-</v>
      </c>
      <c r="D4326" t="s">
        <v>535</v>
      </c>
      <c r="E4326">
        <v>12.5685</v>
      </c>
      <c r="F4326">
        <v>7.35</v>
      </c>
      <c r="G4326">
        <v>-30.065910997000302</v>
      </c>
      <c r="H4326">
        <v>-2.26962864667829</v>
      </c>
      <c r="I4326">
        <v>-12.9602652557823</v>
      </c>
      <c r="J4326">
        <v>-1.07194549511008</v>
      </c>
      <c r="K4326">
        <v>7.35</v>
      </c>
      <c r="L4326">
        <v>7.3499999999999801</v>
      </c>
      <c r="M4326">
        <v>50</v>
      </c>
      <c r="O4326">
        <v>0</v>
      </c>
      <c r="P4326">
        <v>0</v>
      </c>
    </row>
    <row r="4327" spans="1:17" hidden="1" x14ac:dyDescent="0.3">
      <c r="A4327" t="s">
        <v>8885</v>
      </c>
      <c r="B4327" t="s">
        <v>8886</v>
      </c>
      <c r="C4327" t="str">
        <f>IFERROR(VLOOKUP(Table1[[#This Row],[Ticker]],[1]!Table2[[Symbol]:[Industry]],2,FALSE),"-")</f>
        <v>-</v>
      </c>
      <c r="D4327" t="s">
        <v>72</v>
      </c>
      <c r="E4327">
        <v>12.567915040000001</v>
      </c>
      <c r="F4327">
        <v>6.8</v>
      </c>
      <c r="G4327">
        <v>-47.441366647061002</v>
      </c>
      <c r="H4327">
        <v>-10.432893952800701</v>
      </c>
      <c r="I4327">
        <v>-35.157061594455101</v>
      </c>
      <c r="J4327">
        <v>-2.8186703859397699</v>
      </c>
      <c r="K4327">
        <v>7.0216043890251303</v>
      </c>
      <c r="L4327">
        <v>7.6124853571857898</v>
      </c>
      <c r="M4327">
        <v>39.789545603394799</v>
      </c>
      <c r="N4327">
        <v>0.61430445974078296</v>
      </c>
      <c r="O4327">
        <v>66.764705882352899</v>
      </c>
      <c r="P4327">
        <v>12.7694859038142</v>
      </c>
      <c r="Q4327">
        <v>2.9253242116169E-2</v>
      </c>
    </row>
    <row r="4328" spans="1:17" hidden="1" x14ac:dyDescent="0.3">
      <c r="A4328" t="s">
        <v>8887</v>
      </c>
      <c r="B4328" t="s">
        <v>8888</v>
      </c>
      <c r="C4328" t="str">
        <f>IFERROR(VLOOKUP(Table1[[#This Row],[Ticker]],[1]!Table2[[Symbol]:[Industry]],2,FALSE),"-")</f>
        <v>-</v>
      </c>
      <c r="D4328" t="s">
        <v>365</v>
      </c>
      <c r="E4328">
        <v>12.558856</v>
      </c>
      <c r="F4328">
        <v>23.2</v>
      </c>
      <c r="G4328">
        <v>-24.611365542454799</v>
      </c>
      <c r="H4328">
        <v>-11.4502052779377</v>
      </c>
      <c r="I4328">
        <v>-16.172614025077301</v>
      </c>
      <c r="J4328">
        <v>0.80039493042183796</v>
      </c>
      <c r="K4328">
        <v>25.484250903034201</v>
      </c>
      <c r="L4328">
        <v>26.6086202496837</v>
      </c>
      <c r="M4328">
        <v>31.383701838837499</v>
      </c>
      <c r="N4328">
        <v>0.72469257295965195</v>
      </c>
      <c r="O4328">
        <v>60.775862068965502</v>
      </c>
      <c r="P4328">
        <v>21.465968586387401</v>
      </c>
    </row>
    <row r="4329" spans="1:17" hidden="1" x14ac:dyDescent="0.3">
      <c r="A4329" t="s">
        <v>8889</v>
      </c>
      <c r="B4329" t="s">
        <v>8890</v>
      </c>
      <c r="C4329" t="str">
        <f>IFERROR(VLOOKUP(Table1[[#This Row],[Ticker]],[1]!Table2[[Symbol]:[Industry]],2,FALSE),"-")</f>
        <v>-</v>
      </c>
      <c r="D4329" t="s">
        <v>46</v>
      </c>
      <c r="E4329">
        <v>12.54406</v>
      </c>
      <c r="F4329">
        <v>18.350000000000001</v>
      </c>
      <c r="G4329">
        <v>-32.975963907053199</v>
      </c>
      <c r="H4329">
        <v>-7.1919084394243997</v>
      </c>
      <c r="I4329">
        <v>-31.0406223986394</v>
      </c>
      <c r="J4329">
        <v>-27.818452481137999</v>
      </c>
      <c r="K4329">
        <v>19.431725849280401</v>
      </c>
      <c r="L4329">
        <v>12.2805140798817</v>
      </c>
      <c r="M4329">
        <v>24.923063479023799</v>
      </c>
      <c r="N4329">
        <v>1.44444444444444</v>
      </c>
      <c r="O4329">
        <v>36.512261580381399</v>
      </c>
      <c r="P4329">
        <v>46.8</v>
      </c>
    </row>
    <row r="4330" spans="1:17" hidden="1" x14ac:dyDescent="0.3">
      <c r="A4330" t="s">
        <v>8891</v>
      </c>
      <c r="B4330" t="s">
        <v>8892</v>
      </c>
      <c r="C4330" t="str">
        <f>IFERROR(VLOOKUP(Table1[[#This Row],[Ticker]],[1]!Table2[[Symbol]:[Industry]],2,FALSE),"-")</f>
        <v>-</v>
      </c>
      <c r="D4330" t="s">
        <v>1665</v>
      </c>
      <c r="E4330">
        <v>12.543889999999999</v>
      </c>
      <c r="F4330">
        <v>40.76</v>
      </c>
      <c r="G4330">
        <v>128.563530627365</v>
      </c>
      <c r="H4330">
        <v>50.218212730051903</v>
      </c>
      <c r="I4330">
        <v>-31.3259772525778</v>
      </c>
      <c r="J4330">
        <v>9.2392858986652708</v>
      </c>
      <c r="K4330">
        <v>34.013867530156901</v>
      </c>
      <c r="L4330">
        <v>34.360590758057903</v>
      </c>
      <c r="M4330">
        <v>96.360262172099098</v>
      </c>
      <c r="N4330">
        <v>0.404119726133151</v>
      </c>
      <c r="O4330">
        <v>25.3434739941118</v>
      </c>
      <c r="P4330">
        <v>162.96774193548299</v>
      </c>
      <c r="Q4330">
        <v>7.8574463215769996E-2</v>
      </c>
    </row>
    <row r="4331" spans="1:17" hidden="1" x14ac:dyDescent="0.3">
      <c r="A4331" t="s">
        <v>8893</v>
      </c>
      <c r="B4331" t="s">
        <v>8894</v>
      </c>
      <c r="C4331" t="str">
        <f>IFERROR(VLOOKUP(Table1[[#This Row],[Ticker]],[1]!Table2[[Symbol]:[Industry]],2,FALSE),"-")</f>
        <v>-</v>
      </c>
      <c r="D4331" t="s">
        <v>21</v>
      </c>
      <c r="E4331">
        <v>12.514860000000001</v>
      </c>
      <c r="F4331">
        <v>24.93</v>
      </c>
      <c r="G4331">
        <v>40.687513660533902</v>
      </c>
      <c r="H4331">
        <v>-7.0591787192472299</v>
      </c>
      <c r="I4331">
        <v>22.528865179000199</v>
      </c>
      <c r="J4331">
        <v>3.8880545048899098</v>
      </c>
      <c r="K4331">
        <v>24.8259383188242</v>
      </c>
      <c r="L4331">
        <v>20.653505755290102</v>
      </c>
      <c r="M4331">
        <v>44.401799347732002</v>
      </c>
      <c r="N4331">
        <v>0.73060822250111601</v>
      </c>
      <c r="O4331">
        <v>33.012434817488902</v>
      </c>
      <c r="P4331">
        <v>79.6109510086455</v>
      </c>
      <c r="Q4331">
        <v>4.0072212691756003E-2</v>
      </c>
    </row>
    <row r="4332" spans="1:17" hidden="1" x14ac:dyDescent="0.3">
      <c r="A4332" t="s">
        <v>8895</v>
      </c>
      <c r="B4332" t="s">
        <v>8896</v>
      </c>
      <c r="C4332" t="str">
        <f>IFERROR(VLOOKUP(Table1[[#This Row],[Ticker]],[1]!Table2[[Symbol]:[Industry]],2,FALSE),"-")</f>
        <v>-</v>
      </c>
      <c r="D4332" t="s">
        <v>1665</v>
      </c>
      <c r="E4332">
        <v>12.492735</v>
      </c>
      <c r="F4332">
        <v>23.34</v>
      </c>
      <c r="G4332">
        <v>-13.3659109970003</v>
      </c>
      <c r="H4332">
        <v>50.2793909611648</v>
      </c>
      <c r="I4332">
        <v>23.451190033522099</v>
      </c>
      <c r="J4332">
        <v>31.240979674957899</v>
      </c>
      <c r="K4332">
        <v>14.301220754577701</v>
      </c>
      <c r="L4332">
        <v>15.836351322530501</v>
      </c>
      <c r="M4332">
        <v>96.380960255935506</v>
      </c>
      <c r="N4332">
        <v>3.35348348317551</v>
      </c>
      <c r="O4332">
        <v>46.3153384747215</v>
      </c>
      <c r="P4332">
        <v>111.22171945701299</v>
      </c>
      <c r="Q4332">
        <v>0.101412966132467</v>
      </c>
    </row>
    <row r="4333" spans="1:17" hidden="1" x14ac:dyDescent="0.3">
      <c r="A4333" t="s">
        <v>8897</v>
      </c>
      <c r="B4333" t="s">
        <v>8898</v>
      </c>
      <c r="C4333" t="str">
        <f>IFERROR(VLOOKUP(Table1[[#This Row],[Ticker]],[1]!Table2[[Symbol]:[Industry]],2,FALSE),"-")</f>
        <v>-</v>
      </c>
      <c r="D4333" t="s">
        <v>535</v>
      </c>
      <c r="E4333">
        <v>12.479298999999999</v>
      </c>
      <c r="F4333">
        <v>63.98</v>
      </c>
      <c r="G4333">
        <v>45.993527638112397</v>
      </c>
      <c r="H4333">
        <v>22.5693957435656</v>
      </c>
      <c r="I4333">
        <v>72.006488141153099</v>
      </c>
      <c r="J4333">
        <v>2.30410994520968E-3</v>
      </c>
      <c r="K4333">
        <v>54.686927241118603</v>
      </c>
      <c r="L4333">
        <v>46.3821052478716</v>
      </c>
      <c r="M4333">
        <v>65.988902812116507</v>
      </c>
      <c r="N4333">
        <v>0.54443143432789898</v>
      </c>
      <c r="O4333">
        <v>3.9387308533916898</v>
      </c>
      <c r="P4333">
        <v>124.491228070175</v>
      </c>
      <c r="Q4333">
        <v>0.13058194148730001</v>
      </c>
    </row>
    <row r="4334" spans="1:17" hidden="1" x14ac:dyDescent="0.3">
      <c r="A4334" t="s">
        <v>8899</v>
      </c>
      <c r="B4334" t="s">
        <v>8900</v>
      </c>
      <c r="C4334" t="str">
        <f>IFERROR(VLOOKUP(Table1[[#This Row],[Ticker]],[1]!Table2[[Symbol]:[Industry]],2,FALSE),"-")</f>
        <v>-</v>
      </c>
      <c r="D4334" t="s">
        <v>305</v>
      </c>
      <c r="E4334">
        <v>12.4656</v>
      </c>
      <c r="F4334">
        <v>26.5</v>
      </c>
      <c r="G4334">
        <v>-33.350582529847003</v>
      </c>
      <c r="H4334">
        <v>-8.6434133063829997</v>
      </c>
      <c r="I4334">
        <v>-29.072959146254</v>
      </c>
      <c r="J4334">
        <v>-1.07194549511008</v>
      </c>
      <c r="K4334">
        <v>26.298631376065099</v>
      </c>
      <c r="L4334">
        <v>27.143502675664902</v>
      </c>
      <c r="M4334">
        <v>54.003825960519997</v>
      </c>
      <c r="N4334">
        <v>1.01185770750988</v>
      </c>
      <c r="O4334">
        <v>102.75471698113201</v>
      </c>
      <c r="P4334">
        <v>29.901960784313701</v>
      </c>
    </row>
    <row r="4335" spans="1:17" hidden="1" x14ac:dyDescent="0.3">
      <c r="A4335" t="s">
        <v>8901</v>
      </c>
      <c r="B4335" t="s">
        <v>8902</v>
      </c>
      <c r="C4335" t="str">
        <f>IFERROR(VLOOKUP(Table1[[#This Row],[Ticker]],[1]!Table2[[Symbol]:[Industry]],2,FALSE),"-")</f>
        <v>-</v>
      </c>
      <c r="D4335" t="s">
        <v>127</v>
      </c>
      <c r="E4335">
        <v>12.428834999999999</v>
      </c>
      <c r="F4335">
        <v>5.96</v>
      </c>
      <c r="G4335">
        <v>-75.785400978785304</v>
      </c>
      <c r="H4335">
        <v>8.9419445902113992</v>
      </c>
      <c r="I4335">
        <v>-34.539212624203401</v>
      </c>
      <c r="J4335">
        <v>5.5138430664150597</v>
      </c>
      <c r="K4335">
        <v>6.0075126021983598</v>
      </c>
      <c r="L4335">
        <v>8.2956377779762196</v>
      </c>
      <c r="M4335">
        <v>61.847159718952099</v>
      </c>
      <c r="N4335">
        <v>0.90033341038060299</v>
      </c>
      <c r="O4335">
        <v>99.496644295302005</v>
      </c>
      <c r="P4335">
        <v>23.9085239085239</v>
      </c>
      <c r="Q4335">
        <v>3.0642441093130999E-2</v>
      </c>
    </row>
    <row r="4336" spans="1:17" hidden="1" x14ac:dyDescent="0.3">
      <c r="A4336" t="s">
        <v>8903</v>
      </c>
      <c r="B4336" t="s">
        <v>8904</v>
      </c>
      <c r="C4336" t="str">
        <f>IFERROR(VLOOKUP(Table1[[#This Row],[Ticker]],[1]!Table2[[Symbol]:[Industry]],2,FALSE),"-")</f>
        <v>-</v>
      </c>
      <c r="D4336" t="s">
        <v>46</v>
      </c>
      <c r="E4336">
        <v>12.379250000000001</v>
      </c>
      <c r="F4336">
        <v>38.090000000000003</v>
      </c>
      <c r="G4336">
        <v>137.23233461703401</v>
      </c>
      <c r="H4336">
        <v>-43.452457553410802</v>
      </c>
      <c r="I4336">
        <v>32.978432062225302</v>
      </c>
      <c r="J4336">
        <v>-6.0607207507848102</v>
      </c>
      <c r="K4336">
        <v>49.683485003783701</v>
      </c>
      <c r="L4336">
        <v>37.513061066836599</v>
      </c>
      <c r="M4336">
        <v>2.2492688395781602</v>
      </c>
      <c r="N4336">
        <v>0.52157342397437501</v>
      </c>
      <c r="O4336">
        <v>82.462588605933206</v>
      </c>
      <c r="P4336">
        <v>167.29824561403501</v>
      </c>
    </row>
    <row r="4337" spans="1:17" hidden="1" x14ac:dyDescent="0.3">
      <c r="A4337" t="s">
        <v>8905</v>
      </c>
      <c r="B4337" t="s">
        <v>8906</v>
      </c>
      <c r="C4337" t="str">
        <f>IFERROR(VLOOKUP(Table1[[#This Row],[Ticker]],[1]!Table2[[Symbol]:[Industry]],2,FALSE),"-")</f>
        <v>-</v>
      </c>
      <c r="D4337" t="s">
        <v>1481</v>
      </c>
      <c r="E4337">
        <v>12.321375</v>
      </c>
      <c r="F4337">
        <v>5</v>
      </c>
      <c r="G4337">
        <v>-46.871235456234899</v>
      </c>
      <c r="H4337">
        <v>11.796305419255701</v>
      </c>
      <c r="I4337">
        <v>-32.315103965459699</v>
      </c>
      <c r="J4337">
        <v>5.4988963940069597</v>
      </c>
      <c r="K4337">
        <v>4.8269282991742797</v>
      </c>
      <c r="L4337">
        <v>5.2016598475059403</v>
      </c>
      <c r="M4337">
        <v>53.971020358444598</v>
      </c>
      <c r="N4337">
        <v>1.10246867457395</v>
      </c>
      <c r="O4337">
        <v>58</v>
      </c>
      <c r="P4337">
        <v>26.903553299492302</v>
      </c>
      <c r="Q4337">
        <v>1.3463975022499E-2</v>
      </c>
    </row>
    <row r="4338" spans="1:17" hidden="1" x14ac:dyDescent="0.3">
      <c r="A4338" t="s">
        <v>8907</v>
      </c>
      <c r="B4338" t="s">
        <v>8908</v>
      </c>
      <c r="C4338" t="str">
        <f>IFERROR(VLOOKUP(Table1[[#This Row],[Ticker]],[1]!Table2[[Symbol]:[Industry]],2,FALSE),"-")</f>
        <v>-</v>
      </c>
      <c r="D4338" t="s">
        <v>365</v>
      </c>
      <c r="E4338">
        <v>12.320532</v>
      </c>
      <c r="F4338">
        <v>25.2</v>
      </c>
      <c r="G4338">
        <v>32.514734164289997</v>
      </c>
      <c r="H4338">
        <v>-7.8929082377124997</v>
      </c>
      <c r="I4338">
        <v>48.993462250644299</v>
      </c>
      <c r="J4338">
        <v>-1.07194549511008</v>
      </c>
      <c r="K4338">
        <v>23.187845891485701</v>
      </c>
      <c r="L4338">
        <v>18.589998531745898</v>
      </c>
      <c r="M4338">
        <v>64.852879241026898</v>
      </c>
      <c r="N4338">
        <v>0.38081233834658401</v>
      </c>
      <c r="O4338">
        <v>18.968253968253901</v>
      </c>
      <c r="P4338">
        <v>119.13043478260801</v>
      </c>
      <c r="Q4338">
        <v>0.155344657801532</v>
      </c>
    </row>
    <row r="4339" spans="1:17" hidden="1" x14ac:dyDescent="0.3">
      <c r="A4339" t="s">
        <v>8909</v>
      </c>
      <c r="B4339" t="s">
        <v>8910</v>
      </c>
      <c r="C4339" t="str">
        <f>IFERROR(VLOOKUP(Table1[[#This Row],[Ticker]],[1]!Table2[[Symbol]:[Industry]],2,FALSE),"-")</f>
        <v>-</v>
      </c>
      <c r="D4339" t="s">
        <v>185</v>
      </c>
      <c r="E4339">
        <v>12.294492</v>
      </c>
      <c r="F4339">
        <v>27.44</v>
      </c>
      <c r="G4339">
        <v>52.867422336333</v>
      </c>
      <c r="H4339">
        <v>5.6717745915637998</v>
      </c>
      <c r="I4339">
        <v>17.087128109146501</v>
      </c>
      <c r="J4339">
        <v>0.23051470749483599</v>
      </c>
      <c r="K4339">
        <v>25.829561520442098</v>
      </c>
      <c r="L4339">
        <v>22.0649404272704</v>
      </c>
      <c r="M4339">
        <v>54.855293844464498</v>
      </c>
      <c r="N4339">
        <v>0.37893875159590301</v>
      </c>
      <c r="O4339">
        <v>27.5145772594752</v>
      </c>
      <c r="P4339">
        <v>113.87373343725601</v>
      </c>
      <c r="Q4339">
        <v>9.6039685208144002E-2</v>
      </c>
    </row>
    <row r="4340" spans="1:17" hidden="1" x14ac:dyDescent="0.3">
      <c r="A4340" t="s">
        <v>8911</v>
      </c>
      <c r="B4340" t="s">
        <v>8912</v>
      </c>
      <c r="C4340" t="str">
        <f>IFERROR(VLOOKUP(Table1[[#This Row],[Ticker]],[1]!Table2[[Symbol]:[Industry]],2,FALSE),"-")</f>
        <v>-</v>
      </c>
      <c r="D4340" t="s">
        <v>384</v>
      </c>
      <c r="E4340">
        <v>12.275345123999999</v>
      </c>
      <c r="F4340">
        <v>11.97</v>
      </c>
      <c r="G4340">
        <v>66.163597199720996</v>
      </c>
      <c r="H4340">
        <v>-2.5196286466782798</v>
      </c>
      <c r="I4340">
        <v>72.909299961608895</v>
      </c>
      <c r="J4340">
        <v>-1.07194549511008</v>
      </c>
      <c r="K4340">
        <v>11.1483780502935</v>
      </c>
      <c r="L4340">
        <v>8.7053163633119901</v>
      </c>
      <c r="M4340">
        <v>26.5756852259784</v>
      </c>
      <c r="N4340">
        <v>3.1578947368420998E-2</v>
      </c>
      <c r="O4340">
        <v>37.259816207184599</v>
      </c>
      <c r="P4340">
        <v>106.379310344827</v>
      </c>
    </row>
    <row r="4341" spans="1:17" hidden="1" x14ac:dyDescent="0.3">
      <c r="A4341" t="s">
        <v>8913</v>
      </c>
      <c r="B4341" t="s">
        <v>8914</v>
      </c>
      <c r="C4341" t="str">
        <f>IFERROR(VLOOKUP(Table1[[#This Row],[Ticker]],[1]!Table2[[Symbol]:[Industry]],2,FALSE),"-")</f>
        <v>-</v>
      </c>
      <c r="D4341" t="s">
        <v>741</v>
      </c>
      <c r="E4341">
        <v>12.214835947999999</v>
      </c>
      <c r="F4341">
        <v>2730</v>
      </c>
      <c r="G4341">
        <v>1.2042844176788701</v>
      </c>
      <c r="H4341">
        <v>-0.36573934226543198</v>
      </c>
      <c r="I4341">
        <v>0.97963457727273295</v>
      </c>
      <c r="J4341">
        <v>0.150189638117492</v>
      </c>
      <c r="K4341">
        <v>2627.1542909548598</v>
      </c>
      <c r="L4341">
        <v>2433.40072634638</v>
      </c>
      <c r="M4341">
        <v>57.569699091115801</v>
      </c>
      <c r="N4341">
        <v>0.60078313729194899</v>
      </c>
      <c r="O4341">
        <v>2.7439560439560302</v>
      </c>
      <c r="P4341">
        <v>35.4166666666666</v>
      </c>
      <c r="Q4341">
        <v>2.2268006150822001E-2</v>
      </c>
    </row>
    <row r="4342" spans="1:17" hidden="1" x14ac:dyDescent="0.3">
      <c r="A4342" t="s">
        <v>8915</v>
      </c>
      <c r="B4342" t="s">
        <v>8916</v>
      </c>
      <c r="C4342" t="str">
        <f>IFERROR(VLOOKUP(Table1[[#This Row],[Ticker]],[1]!Table2[[Symbol]:[Industry]],2,FALSE),"-")</f>
        <v>-</v>
      </c>
      <c r="D4342" t="s">
        <v>573</v>
      </c>
      <c r="E4342">
        <v>12.2113421</v>
      </c>
      <c r="F4342">
        <v>25.37</v>
      </c>
      <c r="G4342">
        <v>-30.105312100231099</v>
      </c>
      <c r="H4342">
        <v>21.0554333880611</v>
      </c>
      <c r="I4342">
        <v>1.8880824128459801</v>
      </c>
      <c r="J4342">
        <v>-3.6209651029532099</v>
      </c>
      <c r="K4342">
        <v>21.921976558951201</v>
      </c>
      <c r="L4342">
        <v>21.693543325265399</v>
      </c>
      <c r="M4342">
        <v>73.237318273218705</v>
      </c>
      <c r="N4342">
        <v>2.58930937087402</v>
      </c>
      <c r="O4342">
        <v>5.6365786361844696</v>
      </c>
      <c r="P4342">
        <v>54.224924012157999</v>
      </c>
      <c r="Q4342">
        <v>3.5551097107448998E-2</v>
      </c>
    </row>
    <row r="4343" spans="1:17" hidden="1" x14ac:dyDescent="0.3">
      <c r="A4343" t="s">
        <v>8917</v>
      </c>
      <c r="B4343" t="s">
        <v>8918</v>
      </c>
      <c r="C4343" t="str">
        <f>IFERROR(VLOOKUP(Table1[[#This Row],[Ticker]],[1]!Table2[[Symbol]:[Industry]],2,FALSE),"-")</f>
        <v>-</v>
      </c>
      <c r="D4343" t="s">
        <v>2952</v>
      </c>
      <c r="E4343">
        <v>12.191067</v>
      </c>
      <c r="F4343">
        <v>28.35</v>
      </c>
      <c r="G4343">
        <v>-64.471278882238593</v>
      </c>
      <c r="H4343">
        <v>-5.3222955369835496</v>
      </c>
      <c r="I4343">
        <v>-39.893254946504001</v>
      </c>
      <c r="J4343">
        <v>2.3269811596305199</v>
      </c>
      <c r="K4343">
        <v>29.929653390027699</v>
      </c>
      <c r="L4343">
        <v>34.419924591585101</v>
      </c>
      <c r="M4343">
        <v>46.764878572191698</v>
      </c>
      <c r="N4343">
        <v>0.89659530203192905</v>
      </c>
      <c r="O4343">
        <v>96.119929453262699</v>
      </c>
      <c r="P4343">
        <v>7.3863636363636402</v>
      </c>
      <c r="Q4343">
        <v>4.7946448437021998E-2</v>
      </c>
    </row>
    <row r="4344" spans="1:17" hidden="1" x14ac:dyDescent="0.3">
      <c r="A4344" t="s">
        <v>8919</v>
      </c>
      <c r="B4344" t="s">
        <v>8920</v>
      </c>
      <c r="C4344" t="str">
        <f>IFERROR(VLOOKUP(Table1[[#This Row],[Ticker]],[1]!Table2[[Symbol]:[Industry]],2,FALSE),"-")</f>
        <v>-</v>
      </c>
      <c r="D4344" t="s">
        <v>405</v>
      </c>
      <c r="E4344">
        <v>12.129093299999999</v>
      </c>
      <c r="F4344">
        <v>9.33</v>
      </c>
      <c r="G4344">
        <v>38.042197111107797</v>
      </c>
      <c r="H4344">
        <v>1.3434249663753199</v>
      </c>
      <c r="I4344">
        <v>9.0005190579431193</v>
      </c>
      <c r="J4344">
        <v>9.0891449633781498</v>
      </c>
      <c r="K4344">
        <v>8.4289548724400394</v>
      </c>
      <c r="L4344">
        <v>7.4581083276979196</v>
      </c>
      <c r="M4344">
        <v>74.386938160014594</v>
      </c>
      <c r="N4344">
        <v>0.817002160550648</v>
      </c>
      <c r="O4344">
        <v>24.3301178992497</v>
      </c>
      <c r="P4344">
        <v>82.941176470588204</v>
      </c>
      <c r="Q4344">
        <v>4.0707383686615001E-2</v>
      </c>
    </row>
    <row r="4345" spans="1:17" hidden="1" x14ac:dyDescent="0.3">
      <c r="A4345" t="s">
        <v>8921</v>
      </c>
      <c r="B4345" t="s">
        <v>8922</v>
      </c>
      <c r="C4345" t="str">
        <f>IFERROR(VLOOKUP(Table1[[#This Row],[Ticker]],[1]!Table2[[Symbol]:[Industry]],2,FALSE),"-")</f>
        <v>-</v>
      </c>
      <c r="D4345" t="s">
        <v>741</v>
      </c>
      <c r="E4345">
        <v>12.120252429999899</v>
      </c>
      <c r="F4345">
        <v>39.299999999999997</v>
      </c>
      <c r="G4345">
        <v>9.7419865483572003</v>
      </c>
      <c r="H4345">
        <v>-2.3716174279123501</v>
      </c>
      <c r="I4345">
        <v>-1.5025227713807701</v>
      </c>
      <c r="J4345">
        <v>-0.91857126198124195</v>
      </c>
      <c r="K4345">
        <v>38.285986249176197</v>
      </c>
      <c r="L4345">
        <v>35.138178466040699</v>
      </c>
      <c r="M4345">
        <v>57.562155009737999</v>
      </c>
      <c r="N4345">
        <v>0.62954383101891098</v>
      </c>
      <c r="O4345">
        <v>2.4936386768448</v>
      </c>
      <c r="P4345">
        <v>45.5555555555555</v>
      </c>
    </row>
    <row r="4346" spans="1:17" hidden="1" x14ac:dyDescent="0.3">
      <c r="A4346" t="s">
        <v>8923</v>
      </c>
      <c r="B4346" t="s">
        <v>8924</v>
      </c>
      <c r="C4346" t="str">
        <f>IFERROR(VLOOKUP(Table1[[#This Row],[Ticker]],[1]!Table2[[Symbol]:[Industry]],2,FALSE),"-")</f>
        <v>-</v>
      </c>
      <c r="D4346" t="s">
        <v>365</v>
      </c>
      <c r="E4346">
        <v>12.087884799999999</v>
      </c>
      <c r="F4346">
        <v>25.28</v>
      </c>
      <c r="G4346">
        <v>-50.418778041738797</v>
      </c>
      <c r="H4346">
        <v>-36.695858154874998</v>
      </c>
      <c r="I4346">
        <v>-49.442677316083802</v>
      </c>
      <c r="J4346">
        <v>-12.9363522747711</v>
      </c>
      <c r="K4346">
        <v>36.173647579384003</v>
      </c>
      <c r="L4346">
        <v>38.340908704280302</v>
      </c>
      <c r="M4346">
        <v>6.5709366002141802</v>
      </c>
      <c r="N4346">
        <v>0.75988585405625697</v>
      </c>
      <c r="O4346">
        <v>81.962025316455694</v>
      </c>
      <c r="P4346">
        <v>1.1200000000000001</v>
      </c>
      <c r="Q4346">
        <v>-5.8115263929579997E-2</v>
      </c>
    </row>
    <row r="4347" spans="1:17" hidden="1" x14ac:dyDescent="0.3">
      <c r="A4347" t="s">
        <v>8925</v>
      </c>
      <c r="B4347" t="s">
        <v>8926</v>
      </c>
      <c r="C4347" t="str">
        <f>IFERROR(VLOOKUP(Table1[[#This Row],[Ticker]],[1]!Table2[[Symbol]:[Industry]],2,FALSE),"-")</f>
        <v>-</v>
      </c>
      <c r="D4347" t="s">
        <v>1665</v>
      </c>
      <c r="E4347">
        <v>12.041600000000001</v>
      </c>
      <c r="F4347">
        <v>0.53</v>
      </c>
      <c r="G4347">
        <v>-6.8100970435119299</v>
      </c>
      <c r="H4347">
        <v>-30.6480070250566</v>
      </c>
      <c r="I4347">
        <v>-35.0190887851941</v>
      </c>
      <c r="J4347">
        <v>-9.6926351502824808</v>
      </c>
      <c r="K4347">
        <v>0.64559410470518996</v>
      </c>
      <c r="L4347">
        <v>0.63164368225696899</v>
      </c>
      <c r="M4347">
        <v>29.597608359701098</v>
      </c>
      <c r="N4347">
        <v>1.7180403967322999</v>
      </c>
      <c r="O4347">
        <v>79.245283018867894</v>
      </c>
      <c r="P4347">
        <v>26.1904761904762</v>
      </c>
      <c r="Q4347">
        <v>-2.9926685483609998E-3</v>
      </c>
    </row>
    <row r="4348" spans="1:17" hidden="1" x14ac:dyDescent="0.3">
      <c r="A4348" t="s">
        <v>8927</v>
      </c>
      <c r="B4348" t="s">
        <v>8928</v>
      </c>
      <c r="C4348" t="str">
        <f>IFERROR(VLOOKUP(Table1[[#This Row],[Ticker]],[1]!Table2[[Symbol]:[Industry]],2,FALSE),"-")</f>
        <v>-</v>
      </c>
      <c r="D4348" t="s">
        <v>89</v>
      </c>
      <c r="E4348">
        <v>12.011927999999999</v>
      </c>
      <c r="F4348">
        <v>8.85</v>
      </c>
      <c r="G4348">
        <v>85.787747539584998</v>
      </c>
      <c r="H4348">
        <v>23.672400338828901</v>
      </c>
      <c r="I4348">
        <v>-14.953620737509899</v>
      </c>
      <c r="J4348">
        <v>2.8754229259425501</v>
      </c>
      <c r="K4348">
        <v>6.9915953574475296</v>
      </c>
      <c r="L4348">
        <v>6.4504237380348801</v>
      </c>
      <c r="M4348">
        <v>98.850557699628297</v>
      </c>
      <c r="N4348">
        <v>0.27681818181818102</v>
      </c>
      <c r="O4348">
        <v>31.299435028248499</v>
      </c>
      <c r="P4348">
        <v>176.56249999999901</v>
      </c>
      <c r="Q4348">
        <v>5.2941897129317003E-2</v>
      </c>
    </row>
    <row r="4349" spans="1:17" hidden="1" x14ac:dyDescent="0.3">
      <c r="A4349" t="s">
        <v>8929</v>
      </c>
      <c r="B4349" t="s">
        <v>8930</v>
      </c>
      <c r="C4349" t="str">
        <f>IFERROR(VLOOKUP(Table1[[#This Row],[Ticker]],[1]!Table2[[Symbol]:[Industry]],2,FALSE),"-")</f>
        <v>-</v>
      </c>
      <c r="D4349" t="s">
        <v>405</v>
      </c>
      <c r="E4349">
        <v>12.0098</v>
      </c>
      <c r="F4349">
        <v>1.03</v>
      </c>
      <c r="G4349">
        <v>-34.695540626629899</v>
      </c>
      <c r="H4349">
        <v>-3.2042080859306199</v>
      </c>
      <c r="I4349">
        <v>-30.560265255782301</v>
      </c>
      <c r="J4349">
        <v>2.8496231323408998</v>
      </c>
      <c r="K4349">
        <v>1.0575761964966699</v>
      </c>
      <c r="L4349">
        <v>1.10930036956596</v>
      </c>
      <c r="M4349">
        <v>47.4666790469795</v>
      </c>
      <c r="N4349">
        <v>0.83824232791203102</v>
      </c>
      <c r="O4349">
        <v>56.3106796116504</v>
      </c>
      <c r="P4349">
        <v>13.186813186813101</v>
      </c>
      <c r="Q4349">
        <v>8.5727242467071002E-2</v>
      </c>
    </row>
    <row r="4350" spans="1:17" hidden="1" x14ac:dyDescent="0.3">
      <c r="A4350" t="s">
        <v>8931</v>
      </c>
      <c r="B4350" t="s">
        <v>8932</v>
      </c>
      <c r="C4350" t="str">
        <f>IFERROR(VLOOKUP(Table1[[#This Row],[Ticker]],[1]!Table2[[Symbol]:[Industry]],2,FALSE),"-")</f>
        <v>-</v>
      </c>
      <c r="D4350" t="s">
        <v>305</v>
      </c>
      <c r="E4350">
        <v>12.0025064</v>
      </c>
      <c r="F4350">
        <v>8.3800000000000008</v>
      </c>
      <c r="G4350">
        <v>69.457898526809203</v>
      </c>
      <c r="H4350">
        <v>2.6114727300426099</v>
      </c>
      <c r="I4350">
        <v>13.0547723382026</v>
      </c>
      <c r="J4350">
        <v>-1.07194549511008</v>
      </c>
      <c r="K4350">
        <v>6.9801439282497304</v>
      </c>
      <c r="L4350">
        <v>5.5367886839935299</v>
      </c>
      <c r="M4350">
        <v>99.999999462256994</v>
      </c>
      <c r="N4350">
        <v>0.511802719940606</v>
      </c>
      <c r="O4350">
        <v>0</v>
      </c>
      <c r="P4350">
        <v>109.5</v>
      </c>
      <c r="Q4350">
        <v>0.102284650360368</v>
      </c>
    </row>
    <row r="4351" spans="1:17" hidden="1" x14ac:dyDescent="0.3">
      <c r="A4351" t="s">
        <v>8933</v>
      </c>
      <c r="B4351" t="s">
        <v>8934</v>
      </c>
      <c r="C4351" t="str">
        <f>IFERROR(VLOOKUP(Table1[[#This Row],[Ticker]],[1]!Table2[[Symbol]:[Industry]],2,FALSE),"-")</f>
        <v>-</v>
      </c>
      <c r="D4351" t="s">
        <v>1147</v>
      </c>
      <c r="E4351">
        <v>11.9911903</v>
      </c>
      <c r="F4351">
        <v>23</v>
      </c>
      <c r="G4351">
        <v>-14.950795881885201</v>
      </c>
      <c r="H4351">
        <v>11.2606238545127</v>
      </c>
      <c r="I4351">
        <v>-17.8796534327149</v>
      </c>
      <c r="J4351">
        <v>12.4042449810803</v>
      </c>
      <c r="K4351">
        <v>22.260018902862502</v>
      </c>
      <c r="L4351">
        <v>23.441075279338701</v>
      </c>
      <c r="M4351">
        <v>54.528552214094297</v>
      </c>
      <c r="N4351">
        <v>2.7156752712308201</v>
      </c>
      <c r="O4351">
        <v>31.956521739130402</v>
      </c>
      <c r="P4351">
        <v>40.415140415140399</v>
      </c>
    </row>
    <row r="4352" spans="1:17" hidden="1" x14ac:dyDescent="0.3">
      <c r="A4352" t="s">
        <v>8935</v>
      </c>
      <c r="B4352" t="s">
        <v>8936</v>
      </c>
      <c r="C4352" t="str">
        <f>IFERROR(VLOOKUP(Table1[[#This Row],[Ticker]],[1]!Table2[[Symbol]:[Industry]],2,FALSE),"-")</f>
        <v>-</v>
      </c>
      <c r="D4352" t="s">
        <v>405</v>
      </c>
      <c r="E4352">
        <v>11.9557608</v>
      </c>
      <c r="F4352">
        <v>15.92</v>
      </c>
      <c r="G4352">
        <v>-10.9042343502937</v>
      </c>
      <c r="H4352">
        <v>12.535032079846699</v>
      </c>
      <c r="I4352">
        <v>16.998918417687001</v>
      </c>
      <c r="J4352">
        <v>-10.2860376360314</v>
      </c>
      <c r="K4352">
        <v>15.405643457268701</v>
      </c>
      <c r="L4352">
        <v>13.288795469813801</v>
      </c>
      <c r="M4352">
        <v>26.150259125063901</v>
      </c>
      <c r="N4352">
        <v>0.207607396204053</v>
      </c>
      <c r="O4352">
        <v>21.859296482411999</v>
      </c>
      <c r="P4352">
        <v>88.849347568208799</v>
      </c>
      <c r="Q4352">
        <v>0.108796947111393</v>
      </c>
    </row>
    <row r="4353" spans="1:17" hidden="1" x14ac:dyDescent="0.3">
      <c r="A4353" t="s">
        <v>8937</v>
      </c>
      <c r="B4353" t="s">
        <v>8938</v>
      </c>
      <c r="C4353" t="str">
        <f>IFERROR(VLOOKUP(Table1[[#This Row],[Ticker]],[1]!Table2[[Symbol]:[Industry]],2,FALSE),"-")</f>
        <v>-</v>
      </c>
      <c r="D4353" t="s">
        <v>428</v>
      </c>
      <c r="E4353">
        <v>11.930300655</v>
      </c>
      <c r="F4353">
        <v>35.49</v>
      </c>
      <c r="G4353">
        <v>-32.404931360236397</v>
      </c>
      <c r="H4353">
        <v>-4.2037065546052803</v>
      </c>
      <c r="I4353">
        <v>-14.758826406861401</v>
      </c>
      <c r="J4353">
        <v>-3.7746481978127799</v>
      </c>
      <c r="K4353">
        <v>36.376433608235999</v>
      </c>
      <c r="L4353">
        <v>36.390840622255297</v>
      </c>
      <c r="M4353">
        <v>44.249196058302402</v>
      </c>
      <c r="N4353">
        <v>1.2173582589907599</v>
      </c>
      <c r="O4353">
        <v>28.261482107635899</v>
      </c>
      <c r="P4353">
        <v>13.75</v>
      </c>
      <c r="Q4353">
        <v>7.4383626593262003E-2</v>
      </c>
    </row>
    <row r="4354" spans="1:17" hidden="1" x14ac:dyDescent="0.3">
      <c r="A4354" t="s">
        <v>8939</v>
      </c>
      <c r="B4354" t="s">
        <v>4498</v>
      </c>
      <c r="C4354" t="str">
        <f>IFERROR(VLOOKUP(Table1[[#This Row],[Ticker]],[1]!Table2[[Symbol]:[Industry]],2,FALSE),"-")</f>
        <v>-</v>
      </c>
      <c r="D4354" t="s">
        <v>51</v>
      </c>
      <c r="E4354">
        <v>11.93</v>
      </c>
      <c r="F4354">
        <v>119.3</v>
      </c>
      <c r="M4354">
        <v>100</v>
      </c>
      <c r="N4354">
        <v>1</v>
      </c>
      <c r="Q4354">
        <v>5.4726977498741003E-2</v>
      </c>
    </row>
    <row r="4355" spans="1:17" hidden="1" x14ac:dyDescent="0.3">
      <c r="A4355" t="s">
        <v>8940</v>
      </c>
      <c r="B4355" t="s">
        <v>8941</v>
      </c>
      <c r="C4355" t="str">
        <f>IFERROR(VLOOKUP(Table1[[#This Row],[Ticker]],[1]!Table2[[Symbol]:[Industry]],2,FALSE),"-")</f>
        <v>-</v>
      </c>
      <c r="D4355" t="s">
        <v>405</v>
      </c>
      <c r="E4355">
        <v>11.908125</v>
      </c>
      <c r="F4355">
        <v>1.45</v>
      </c>
      <c r="G4355">
        <v>8.0293270982377702</v>
      </c>
      <c r="H4355">
        <v>-6.0912846976337001</v>
      </c>
      <c r="I4355">
        <v>-28.657939674386999</v>
      </c>
      <c r="J4355">
        <v>-6.6969454951100804</v>
      </c>
      <c r="K4355">
        <v>1.4719389273451799</v>
      </c>
      <c r="L4355">
        <v>1.3593112124708899</v>
      </c>
      <c r="M4355">
        <v>39.798230875157699</v>
      </c>
      <c r="N4355">
        <v>0.94702530047120104</v>
      </c>
      <c r="O4355">
        <v>39.310344827586199</v>
      </c>
      <c r="P4355">
        <v>55.913978494623599</v>
      </c>
      <c r="Q4355">
        <v>0.120194235391496</v>
      </c>
    </row>
    <row r="4356" spans="1:17" hidden="1" x14ac:dyDescent="0.3">
      <c r="A4356" t="s">
        <v>8942</v>
      </c>
      <c r="B4356" t="s">
        <v>5439</v>
      </c>
      <c r="C4356" t="str">
        <f>IFERROR(VLOOKUP(Table1[[#This Row],[Ticker]],[1]!Table2[[Symbol]:[Industry]],2,FALSE),"-")</f>
        <v>-</v>
      </c>
      <c r="D4356" t="s">
        <v>138</v>
      </c>
      <c r="E4356">
        <v>11.86605</v>
      </c>
      <c r="F4356">
        <v>37.67</v>
      </c>
      <c r="G4356">
        <v>40.001809093293097</v>
      </c>
      <c r="H4356">
        <v>-40.268064925020703</v>
      </c>
      <c r="I4356">
        <v>27.2854532847984</v>
      </c>
      <c r="J4356">
        <v>-11.142256223166299</v>
      </c>
      <c r="K4356">
        <v>56.720209577712801</v>
      </c>
      <c r="L4356">
        <v>46.057878503931299</v>
      </c>
      <c r="M4356">
        <v>17.724072198161299</v>
      </c>
      <c r="N4356">
        <v>2.8579203528081298</v>
      </c>
      <c r="O4356">
        <v>132.41306079108</v>
      </c>
      <c r="P4356">
        <v>135.4375</v>
      </c>
      <c r="Q4356">
        <v>3.7578786022211E-2</v>
      </c>
    </row>
    <row r="4357" spans="1:17" hidden="1" x14ac:dyDescent="0.3">
      <c r="A4357" t="s">
        <v>8943</v>
      </c>
      <c r="B4357" t="s">
        <v>8944</v>
      </c>
      <c r="C4357" t="str">
        <f>IFERROR(VLOOKUP(Table1[[#This Row],[Ticker]],[1]!Table2[[Symbol]:[Industry]],2,FALSE),"-")</f>
        <v>-</v>
      </c>
      <c r="D4357" t="s">
        <v>535</v>
      </c>
      <c r="E4357">
        <v>11.85079</v>
      </c>
      <c r="F4357">
        <v>39.5</v>
      </c>
      <c r="G4357">
        <v>-10.3326584962425</v>
      </c>
      <c r="H4357">
        <v>-19.146505523555099</v>
      </c>
      <c r="I4357">
        <v>-38.092941525683798</v>
      </c>
      <c r="J4357">
        <v>-6.70830913147371</v>
      </c>
      <c r="K4357">
        <v>49.612441346227499</v>
      </c>
      <c r="L4357">
        <v>50.791265685246898</v>
      </c>
      <c r="M4357">
        <v>25.8852042612491</v>
      </c>
      <c r="N4357">
        <v>2.2803173878296601</v>
      </c>
      <c r="O4357">
        <v>59.493670886075897</v>
      </c>
      <c r="P4357">
        <v>27.419354838709602</v>
      </c>
    </row>
    <row r="4358" spans="1:17" hidden="1" x14ac:dyDescent="0.3">
      <c r="A4358" t="s">
        <v>8945</v>
      </c>
      <c r="B4358" t="s">
        <v>8946</v>
      </c>
      <c r="C4358" t="str">
        <f>IFERROR(VLOOKUP(Table1[[#This Row],[Ticker]],[1]!Table2[[Symbol]:[Industry]],2,FALSE),"-")</f>
        <v>-</v>
      </c>
      <c r="D4358" t="s">
        <v>3576</v>
      </c>
      <c r="E4358">
        <v>11.731128500000001</v>
      </c>
      <c r="F4358">
        <v>77.5</v>
      </c>
      <c r="G4358">
        <v>25.338139534381199</v>
      </c>
      <c r="H4358">
        <v>14.888345654153101</v>
      </c>
      <c r="I4358">
        <v>8.4369778519870504</v>
      </c>
      <c r="J4358">
        <v>-1.07194549511008</v>
      </c>
      <c r="K4358">
        <v>73.943149756925607</v>
      </c>
      <c r="L4358">
        <v>71.233363392306302</v>
      </c>
      <c r="M4358">
        <v>55.306919302081099</v>
      </c>
      <c r="N4358">
        <v>0.33681807806436798</v>
      </c>
      <c r="O4358">
        <v>50.658064516129002</v>
      </c>
      <c r="P4358">
        <v>69.213973799126606</v>
      </c>
      <c r="Q4358">
        <v>0.105286318854091</v>
      </c>
    </row>
    <row r="4359" spans="1:17" hidden="1" x14ac:dyDescent="0.3">
      <c r="A4359" t="s">
        <v>8947</v>
      </c>
      <c r="B4359" t="s">
        <v>8948</v>
      </c>
      <c r="C4359" t="str">
        <f>IFERROR(VLOOKUP(Table1[[#This Row],[Ticker]],[1]!Table2[[Symbol]:[Industry]],2,FALSE),"-")</f>
        <v>-</v>
      </c>
      <c r="D4359" t="s">
        <v>46</v>
      </c>
      <c r="E4359">
        <v>11.68807818</v>
      </c>
      <c r="F4359">
        <v>0.93</v>
      </c>
      <c r="G4359">
        <v>2.7912318601425601</v>
      </c>
      <c r="H4359">
        <v>19.063704686655001</v>
      </c>
      <c r="I4359">
        <v>11.039734744217601</v>
      </c>
      <c r="J4359">
        <v>3.5257556543152</v>
      </c>
      <c r="K4359">
        <v>0.81148625599338098</v>
      </c>
      <c r="L4359">
        <v>1.0498301965205601</v>
      </c>
      <c r="M4359">
        <v>86.155971091037699</v>
      </c>
      <c r="N4359">
        <v>0.66123381943056103</v>
      </c>
      <c r="O4359">
        <v>4.3010752688171996</v>
      </c>
      <c r="P4359">
        <v>69.090909090909093</v>
      </c>
      <c r="Q4359">
        <v>2.3163987097937998E-2</v>
      </c>
    </row>
    <row r="4360" spans="1:17" hidden="1" x14ac:dyDescent="0.3">
      <c r="A4360" t="s">
        <v>8949</v>
      </c>
      <c r="B4360" t="s">
        <v>8950</v>
      </c>
      <c r="C4360" t="str">
        <f>IFERROR(VLOOKUP(Table1[[#This Row],[Ticker]],[1]!Table2[[Symbol]:[Industry]],2,FALSE),"-")</f>
        <v>-</v>
      </c>
      <c r="D4360" t="s">
        <v>405</v>
      </c>
      <c r="E4360">
        <v>11.654999999999999</v>
      </c>
      <c r="F4360">
        <v>23.31</v>
      </c>
      <c r="G4360">
        <v>30.8036542203909</v>
      </c>
      <c r="H4360">
        <v>5.05393992855472</v>
      </c>
      <c r="I4360">
        <v>-11.0808946264117</v>
      </c>
      <c r="J4360">
        <v>-6.4339807201590098</v>
      </c>
      <c r="K4360">
        <v>22.863598429805499</v>
      </c>
      <c r="L4360">
        <v>20.172942116081899</v>
      </c>
      <c r="M4360">
        <v>41.335463995182202</v>
      </c>
      <c r="N4360">
        <v>0.399841852798069</v>
      </c>
      <c r="O4360">
        <v>19.691119691119599</v>
      </c>
      <c r="P4360">
        <v>73.3085501858736</v>
      </c>
      <c r="Q4360">
        <v>7.5644515851572003E-2</v>
      </c>
    </row>
    <row r="4361" spans="1:17" hidden="1" x14ac:dyDescent="0.3">
      <c r="A4361" t="s">
        <v>8951</v>
      </c>
      <c r="B4361" t="s">
        <v>8952</v>
      </c>
      <c r="C4361" t="str">
        <f>IFERROR(VLOOKUP(Table1[[#This Row],[Ticker]],[1]!Table2[[Symbol]:[Industry]],2,FALSE),"-")</f>
        <v>-</v>
      </c>
      <c r="D4361" t="s">
        <v>4353</v>
      </c>
      <c r="E4361">
        <v>11.642320072</v>
      </c>
      <c r="F4361">
        <v>5.89</v>
      </c>
      <c r="G4361">
        <v>79.542629928266507</v>
      </c>
      <c r="H4361">
        <v>24.366940202080102</v>
      </c>
      <c r="I4361">
        <v>-8.7124776451629007</v>
      </c>
      <c r="J4361">
        <v>26.138938858631398</v>
      </c>
      <c r="K4361">
        <v>4.6297474183079199</v>
      </c>
      <c r="L4361">
        <v>4.5372661178027096</v>
      </c>
      <c r="M4361">
        <v>86.207356838039701</v>
      </c>
      <c r="N4361">
        <v>1.6305641196284799</v>
      </c>
      <c r="O4361">
        <v>68.081494057724896</v>
      </c>
      <c r="P4361">
        <v>113.405797101449</v>
      </c>
      <c r="Q4361">
        <v>7.0614766980064997E-2</v>
      </c>
    </row>
    <row r="4362" spans="1:17" hidden="1" x14ac:dyDescent="0.3">
      <c r="A4362" t="s">
        <v>8953</v>
      </c>
      <c r="B4362" t="s">
        <v>8954</v>
      </c>
      <c r="C4362" t="str">
        <f>IFERROR(VLOOKUP(Table1[[#This Row],[Ticker]],[1]!Table2[[Symbol]:[Industry]],2,FALSE),"-")</f>
        <v>-</v>
      </c>
      <c r="D4362" t="s">
        <v>1401</v>
      </c>
      <c r="E4362">
        <v>11.635524304</v>
      </c>
      <c r="F4362">
        <v>12.82</v>
      </c>
      <c r="G4362">
        <v>1.4212684901791699</v>
      </c>
      <c r="H4362">
        <v>-12.3579938896827</v>
      </c>
      <c r="I4362">
        <v>-18.695559373429401</v>
      </c>
      <c r="J4362">
        <v>-5.7557862445245904</v>
      </c>
      <c r="K4362">
        <v>13.347440274977201</v>
      </c>
      <c r="L4362">
        <v>12.531591864825099</v>
      </c>
      <c r="M4362">
        <v>46.043485415415503</v>
      </c>
      <c r="N4362">
        <v>7.1819210774429806E-2</v>
      </c>
      <c r="O4362">
        <v>36.739469578783101</v>
      </c>
      <c r="P4362">
        <v>33.264033264033202</v>
      </c>
      <c r="Q4362">
        <v>5.9213312291452998E-2</v>
      </c>
    </row>
    <row r="4363" spans="1:17" hidden="1" x14ac:dyDescent="0.3">
      <c r="A4363" t="s">
        <v>8955</v>
      </c>
      <c r="B4363" t="s">
        <v>8956</v>
      </c>
      <c r="C4363" t="str">
        <f>IFERROR(VLOOKUP(Table1[[#This Row],[Ticker]],[1]!Table2[[Symbol]:[Industry]],2,FALSE),"-")</f>
        <v>-</v>
      </c>
      <c r="D4363" t="s">
        <v>535</v>
      </c>
      <c r="E4363">
        <v>11.61</v>
      </c>
      <c r="F4363">
        <v>290.25</v>
      </c>
      <c r="G4363">
        <v>160.911532612022</v>
      </c>
      <c r="H4363">
        <v>8.6541112821206401</v>
      </c>
      <c r="I4363">
        <v>170.21046645153399</v>
      </c>
      <c r="J4363">
        <v>-5.1859720581162296</v>
      </c>
      <c r="K4363">
        <v>261.30958257738303</v>
      </c>
      <c r="L4363">
        <v>178.031217671402</v>
      </c>
      <c r="M4363">
        <v>41.981679691948599</v>
      </c>
      <c r="N4363">
        <v>0.261136741153012</v>
      </c>
      <c r="O4363">
        <v>8.8716623600344402</v>
      </c>
      <c r="P4363">
        <v>226.49043869516299</v>
      </c>
      <c r="Q4363">
        <v>0.123198848097967</v>
      </c>
    </row>
    <row r="4364" spans="1:17" hidden="1" x14ac:dyDescent="0.3">
      <c r="A4364" t="s">
        <v>8957</v>
      </c>
      <c r="B4364" t="s">
        <v>8958</v>
      </c>
      <c r="C4364" t="str">
        <f>IFERROR(VLOOKUP(Table1[[#This Row],[Ticker]],[1]!Table2[[Symbol]:[Industry]],2,FALSE),"-")</f>
        <v>-</v>
      </c>
      <c r="E4364">
        <v>11.601391</v>
      </c>
      <c r="F4364">
        <v>23.15</v>
      </c>
      <c r="G4364">
        <v>-15.914037229741901</v>
      </c>
      <c r="H4364">
        <v>-8.2367068359786995</v>
      </c>
      <c r="I4364">
        <v>-23.956036113144901</v>
      </c>
      <c r="J4364">
        <v>0.483610060445479</v>
      </c>
      <c r="K4364">
        <v>22.716237638804401</v>
      </c>
      <c r="L4364">
        <v>22.86567268209</v>
      </c>
      <c r="M4364">
        <v>55.892661221047</v>
      </c>
      <c r="N4364">
        <v>0.27886961297118201</v>
      </c>
      <c r="O4364">
        <v>29.157667386608999</v>
      </c>
      <c r="P4364">
        <v>37.797619047619001</v>
      </c>
      <c r="Q4364">
        <v>0.117188952991365</v>
      </c>
    </row>
    <row r="4365" spans="1:17" hidden="1" x14ac:dyDescent="0.3">
      <c r="A4365" t="s">
        <v>8959</v>
      </c>
      <c r="B4365" t="s">
        <v>8960</v>
      </c>
      <c r="C4365" t="str">
        <f>IFERROR(VLOOKUP(Table1[[#This Row],[Ticker]],[1]!Table2[[Symbol]:[Industry]],2,FALSE),"-")</f>
        <v>-</v>
      </c>
      <c r="D4365" t="s">
        <v>535</v>
      </c>
      <c r="E4365">
        <v>11.5932917</v>
      </c>
      <c r="F4365">
        <v>38.53</v>
      </c>
      <c r="G4365">
        <v>0.54425849452511699</v>
      </c>
      <c r="H4365">
        <v>-21.2696286466782</v>
      </c>
      <c r="I4365">
        <v>-13.5280071912662</v>
      </c>
      <c r="J4365">
        <v>-2.6993440863172702</v>
      </c>
      <c r="K4365">
        <v>45.552366238824703</v>
      </c>
      <c r="L4365">
        <v>42.920553523300597</v>
      </c>
      <c r="M4365">
        <v>18.3824337760114</v>
      </c>
      <c r="N4365">
        <v>0.24385656363132199</v>
      </c>
      <c r="O4365">
        <v>63.508954061769998</v>
      </c>
      <c r="P4365">
        <v>36.922530206112199</v>
      </c>
      <c r="Q4365">
        <v>0.111075321286547</v>
      </c>
    </row>
    <row r="4366" spans="1:17" hidden="1" x14ac:dyDescent="0.3">
      <c r="A4366" t="s">
        <v>8961</v>
      </c>
      <c r="B4366" t="s">
        <v>8962</v>
      </c>
      <c r="C4366" t="str">
        <f>IFERROR(VLOOKUP(Table1[[#This Row],[Ticker]],[1]!Table2[[Symbol]:[Industry]],2,FALSE),"-")</f>
        <v>-</v>
      </c>
      <c r="D4366" t="s">
        <v>257</v>
      </c>
      <c r="E4366">
        <v>11.57194917</v>
      </c>
      <c r="F4366">
        <v>3.81</v>
      </c>
      <c r="G4366">
        <v>55.787747539584998</v>
      </c>
      <c r="H4366">
        <v>-16.919310175340701</v>
      </c>
      <c r="I4366">
        <v>20.723945270533399</v>
      </c>
      <c r="J4366">
        <v>-1.07194549511008</v>
      </c>
      <c r="K4366">
        <v>4.1439890673949398</v>
      </c>
      <c r="L4366">
        <v>3.4932771059998502</v>
      </c>
      <c r="M4366">
        <v>1.9901267111815899</v>
      </c>
      <c r="N4366">
        <v>1.56462997315462</v>
      </c>
      <c r="O4366">
        <v>52.2309711286089</v>
      </c>
      <c r="P4366">
        <v>95.384615384615401</v>
      </c>
      <c r="Q4366">
        <v>4.9303444327954998E-2</v>
      </c>
    </row>
    <row r="4367" spans="1:17" hidden="1" x14ac:dyDescent="0.3">
      <c r="A4367" t="s">
        <v>8963</v>
      </c>
      <c r="B4367" t="s">
        <v>8964</v>
      </c>
      <c r="C4367" t="str">
        <f>IFERROR(VLOOKUP(Table1[[#This Row],[Ticker]],[1]!Table2[[Symbol]:[Industry]],2,FALSE),"-")</f>
        <v>-</v>
      </c>
      <c r="D4367" t="s">
        <v>741</v>
      </c>
      <c r="E4367">
        <v>11.560360832000001</v>
      </c>
      <c r="F4367">
        <v>57.75</v>
      </c>
      <c r="G4367">
        <v>38.3996665992657</v>
      </c>
      <c r="H4367">
        <v>0.24364568960489699</v>
      </c>
      <c r="I4367">
        <v>14.635846100823899</v>
      </c>
      <c r="J4367">
        <v>-6.0435205608864298E-2</v>
      </c>
      <c r="K4367">
        <v>55.589693081705398</v>
      </c>
      <c r="L4367">
        <v>48.352692658937698</v>
      </c>
      <c r="M4367">
        <v>44.735305969102399</v>
      </c>
      <c r="N4367">
        <v>0.64199956526931601</v>
      </c>
      <c r="O4367">
        <v>3.2900432900432901</v>
      </c>
      <c r="P4367">
        <v>77.419354838709694</v>
      </c>
    </row>
    <row r="4368" spans="1:17" hidden="1" x14ac:dyDescent="0.3">
      <c r="A4368" t="s">
        <v>8965</v>
      </c>
      <c r="B4368" t="s">
        <v>8966</v>
      </c>
      <c r="C4368" t="str">
        <f>IFERROR(VLOOKUP(Table1[[#This Row],[Ticker]],[1]!Table2[[Symbol]:[Industry]],2,FALSE),"-")</f>
        <v>-</v>
      </c>
      <c r="D4368" t="s">
        <v>54</v>
      </c>
      <c r="E4368">
        <v>11.49728</v>
      </c>
      <c r="F4368">
        <v>19.52</v>
      </c>
      <c r="G4368">
        <v>132.65279694378</v>
      </c>
      <c r="H4368">
        <v>-2.5821286466782798</v>
      </c>
      <c r="I4368">
        <v>72.944496648979495</v>
      </c>
      <c r="J4368">
        <v>16.785197362032701</v>
      </c>
      <c r="K4368">
        <v>18.7703627042238</v>
      </c>
      <c r="L4368">
        <v>15.842177558855401</v>
      </c>
      <c r="M4368">
        <v>72.564455310543494</v>
      </c>
      <c r="N4368">
        <v>0.80765855583077295</v>
      </c>
      <c r="O4368">
        <v>49.641393442622899</v>
      </c>
      <c r="P4368">
        <v>317.09401709401698</v>
      </c>
      <c r="Q4368">
        <v>0.12749345780372501</v>
      </c>
    </row>
    <row r="4369" spans="1:17" hidden="1" x14ac:dyDescent="0.3">
      <c r="A4369" t="s">
        <v>8967</v>
      </c>
      <c r="B4369" t="s">
        <v>8968</v>
      </c>
      <c r="C4369" t="str">
        <f>IFERROR(VLOOKUP(Table1[[#This Row],[Ticker]],[1]!Table2[[Symbol]:[Industry]],2,FALSE),"-")</f>
        <v>-</v>
      </c>
      <c r="D4369" t="s">
        <v>627</v>
      </c>
      <c r="E4369">
        <v>11.484</v>
      </c>
      <c r="F4369">
        <v>191.4</v>
      </c>
      <c r="G4369">
        <v>-25.0741391922828</v>
      </c>
      <c r="I4369">
        <v>-7.9684934510648597</v>
      </c>
      <c r="M4369">
        <v>100</v>
      </c>
      <c r="N4369">
        <v>1</v>
      </c>
      <c r="O4369">
        <v>0</v>
      </c>
      <c r="P4369">
        <v>4.9917718047174997</v>
      </c>
      <c r="Q4369">
        <v>3.0346719918976001E-2</v>
      </c>
    </row>
    <row r="4370" spans="1:17" hidden="1" x14ac:dyDescent="0.3">
      <c r="A4370" t="s">
        <v>8969</v>
      </c>
      <c r="B4370" t="s">
        <v>8970</v>
      </c>
      <c r="C4370" t="str">
        <f>IFERROR(VLOOKUP(Table1[[#This Row],[Ticker]],[1]!Table2[[Symbol]:[Industry]],2,FALSE),"-")</f>
        <v>-</v>
      </c>
      <c r="D4370" t="s">
        <v>357</v>
      </c>
      <c r="E4370">
        <v>11.429838</v>
      </c>
      <c r="F4370">
        <v>17.64</v>
      </c>
      <c r="G4370">
        <v>33.267422336332999</v>
      </c>
      <c r="H4370">
        <v>-12.3196286466783</v>
      </c>
      <c r="I4370">
        <v>29.758181346159301</v>
      </c>
      <c r="J4370">
        <v>-10.5334452434744</v>
      </c>
      <c r="K4370">
        <v>18.166383682037999</v>
      </c>
      <c r="L4370">
        <v>14.691199628246199</v>
      </c>
      <c r="M4370">
        <v>21.270348017207599</v>
      </c>
      <c r="N4370">
        <v>0.26313923725572802</v>
      </c>
      <c r="O4370">
        <v>38.265306122448898</v>
      </c>
      <c r="P4370">
        <v>85.294117647058798</v>
      </c>
      <c r="Q4370">
        <v>7.1653446073034005E-2</v>
      </c>
    </row>
    <row r="4371" spans="1:17" hidden="1" x14ac:dyDescent="0.3">
      <c r="A4371" t="s">
        <v>8971</v>
      </c>
      <c r="B4371" t="s">
        <v>8972</v>
      </c>
      <c r="C4371" t="str">
        <f>IFERROR(VLOOKUP(Table1[[#This Row],[Ticker]],[1]!Table2[[Symbol]:[Industry]],2,FALSE),"-")</f>
        <v>-</v>
      </c>
      <c r="D4371" t="s">
        <v>138</v>
      </c>
      <c r="E4371">
        <v>11.424061999999999</v>
      </c>
      <c r="F4371">
        <v>9.26</v>
      </c>
      <c r="G4371">
        <v>5.91059414250042</v>
      </c>
      <c r="H4371">
        <v>-22.2696286466782</v>
      </c>
      <c r="I4371">
        <v>-34.684694672519399</v>
      </c>
      <c r="J4371">
        <v>-6.8810741258154797</v>
      </c>
      <c r="K4371">
        <v>10.7350014501822</v>
      </c>
      <c r="L4371">
        <v>10.2460780018046</v>
      </c>
      <c r="M4371">
        <v>29.568839811004601</v>
      </c>
      <c r="N4371">
        <v>1.85036335957251</v>
      </c>
      <c r="O4371">
        <v>45.896328293736502</v>
      </c>
      <c r="P4371">
        <v>38.622754491017901</v>
      </c>
      <c r="Q4371">
        <v>9.0460958350334006E-2</v>
      </c>
    </row>
    <row r="4372" spans="1:17" hidden="1" x14ac:dyDescent="0.3">
      <c r="A4372" t="s">
        <v>8973</v>
      </c>
      <c r="B4372" t="s">
        <v>8974</v>
      </c>
      <c r="C4372" t="str">
        <f>IFERROR(VLOOKUP(Table1[[#This Row],[Ticker]],[1]!Table2[[Symbol]:[Industry]],2,FALSE),"-")</f>
        <v>-</v>
      </c>
      <c r="D4372" t="s">
        <v>124</v>
      </c>
      <c r="E4372">
        <v>11.412000000000001</v>
      </c>
      <c r="F4372">
        <v>3.17</v>
      </c>
      <c r="G4372">
        <v>456.97112604003598</v>
      </c>
      <c r="H4372">
        <v>-0.74523840277584397</v>
      </c>
      <c r="I4372">
        <v>15.9015233621038</v>
      </c>
      <c r="J4372">
        <v>14.5530545048899</v>
      </c>
      <c r="K4372">
        <v>2.9068006076588699</v>
      </c>
      <c r="L4372">
        <v>2.1769041805014502</v>
      </c>
      <c r="M4372">
        <v>57.451863727358599</v>
      </c>
      <c r="N4372">
        <v>1.9208831730268201</v>
      </c>
      <c r="O4372">
        <v>13.564668769716</v>
      </c>
      <c r="P4372">
        <v>487.03703703703701</v>
      </c>
      <c r="Q4372">
        <v>0.23673187760932901</v>
      </c>
    </row>
    <row r="4373" spans="1:17" hidden="1" x14ac:dyDescent="0.3">
      <c r="A4373" t="s">
        <v>8975</v>
      </c>
      <c r="B4373" t="s">
        <v>8976</v>
      </c>
      <c r="C4373" t="str">
        <f>IFERROR(VLOOKUP(Table1[[#This Row],[Ticker]],[1]!Table2[[Symbol]:[Industry]],2,FALSE),"-")</f>
        <v>-</v>
      </c>
      <c r="E4373">
        <v>11.395799999999999</v>
      </c>
      <c r="F4373">
        <v>19.48</v>
      </c>
      <c r="G4373">
        <v>16.731376116790202</v>
      </c>
      <c r="H4373">
        <v>20.244803681737299</v>
      </c>
      <c r="I4373">
        <v>-45.085700795851999</v>
      </c>
      <c r="J4373">
        <v>4.9802477308754796</v>
      </c>
      <c r="K4373">
        <v>16.7730682250623</v>
      </c>
      <c r="L4373">
        <v>17.549852229755299</v>
      </c>
      <c r="M4373">
        <v>91.578686947301506</v>
      </c>
      <c r="N4373">
        <v>1.52727272727272</v>
      </c>
      <c r="O4373">
        <v>48.7166324435318</v>
      </c>
      <c r="P4373">
        <v>63.422818791946298</v>
      </c>
    </row>
    <row r="4374" spans="1:17" hidden="1" x14ac:dyDescent="0.3">
      <c r="A4374" t="s">
        <v>8977</v>
      </c>
      <c r="B4374" t="s">
        <v>8978</v>
      </c>
      <c r="C4374" t="str">
        <f>IFERROR(VLOOKUP(Table1[[#This Row],[Ticker]],[1]!Table2[[Symbol]:[Industry]],2,FALSE),"-")</f>
        <v>-</v>
      </c>
      <c r="D4374" t="s">
        <v>405</v>
      </c>
      <c r="E4374">
        <v>11.377700600000001</v>
      </c>
      <c r="F4374">
        <v>8.68</v>
      </c>
      <c r="G4374">
        <v>76.600755669666299</v>
      </c>
      <c r="H4374">
        <v>30.210371353321602</v>
      </c>
      <c r="I4374">
        <v>2.77306807755097</v>
      </c>
      <c r="J4374">
        <v>-10.974012959745499</v>
      </c>
      <c r="K4374">
        <v>7.6291248997896597</v>
      </c>
      <c r="L4374">
        <v>7.0003235659857097</v>
      </c>
      <c r="M4374">
        <v>58.948921297152197</v>
      </c>
      <c r="N4374">
        <v>0.52521232514772398</v>
      </c>
      <c r="O4374">
        <v>25.460829493087498</v>
      </c>
      <c r="P4374">
        <v>123.711340206185</v>
      </c>
      <c r="Q4374">
        <v>0.138847897221408</v>
      </c>
    </row>
    <row r="4375" spans="1:17" hidden="1" x14ac:dyDescent="0.3">
      <c r="A4375" t="s">
        <v>8979</v>
      </c>
      <c r="B4375" t="s">
        <v>8980</v>
      </c>
      <c r="C4375" t="str">
        <f>IFERROR(VLOOKUP(Table1[[#This Row],[Ticker]],[1]!Table2[[Symbol]:[Industry]],2,FALSE),"-")</f>
        <v>-</v>
      </c>
      <c r="D4375" t="s">
        <v>959</v>
      </c>
      <c r="E4375">
        <v>11.35442877</v>
      </c>
      <c r="F4375">
        <v>2.27</v>
      </c>
      <c r="G4375">
        <v>-8.0229002443121402</v>
      </c>
      <c r="H4375">
        <v>-9.29442203510804</v>
      </c>
      <c r="I4375">
        <v>4.0500440225681604</v>
      </c>
      <c r="J4375">
        <v>-4.0891868744204203</v>
      </c>
      <c r="K4375">
        <v>2.4212510070387698</v>
      </c>
      <c r="L4375">
        <v>2.4009460636642901</v>
      </c>
      <c r="M4375">
        <v>49.090934877838002</v>
      </c>
      <c r="N4375">
        <v>0.90016041062972996</v>
      </c>
      <c r="O4375">
        <v>86.784140969163005</v>
      </c>
      <c r="P4375">
        <v>46.451612903225801</v>
      </c>
      <c r="Q4375">
        <v>4.4089498559730003E-2</v>
      </c>
    </row>
    <row r="4376" spans="1:17" hidden="1" x14ac:dyDescent="0.3">
      <c r="A4376" t="s">
        <v>8981</v>
      </c>
      <c r="B4376" t="s">
        <v>8982</v>
      </c>
      <c r="C4376" t="str">
        <f>IFERROR(VLOOKUP(Table1[[#This Row],[Ticker]],[1]!Table2[[Symbol]:[Industry]],2,FALSE),"-")</f>
        <v>-</v>
      </c>
      <c r="D4376" t="s">
        <v>627</v>
      </c>
      <c r="E4376">
        <v>11.321584400000001</v>
      </c>
      <c r="F4376">
        <v>24.61</v>
      </c>
      <c r="G4376">
        <v>-12.875434806524099</v>
      </c>
      <c r="H4376">
        <v>12.355429574094799</v>
      </c>
      <c r="I4376">
        <v>27.668306172788999</v>
      </c>
      <c r="J4376">
        <v>-1.07194549511008</v>
      </c>
      <c r="K4376">
        <v>22.953841998294401</v>
      </c>
      <c r="L4376">
        <v>20.535537680900099</v>
      </c>
      <c r="M4376">
        <v>94.233066916619507</v>
      </c>
      <c r="N4376">
        <v>1.2</v>
      </c>
      <c r="O4376">
        <v>0</v>
      </c>
      <c r="P4376">
        <v>52.857142857142797</v>
      </c>
    </row>
    <row r="4377" spans="1:17" hidden="1" x14ac:dyDescent="0.3">
      <c r="A4377" t="s">
        <v>8983</v>
      </c>
      <c r="B4377" t="s">
        <v>8984</v>
      </c>
      <c r="C4377" t="str">
        <f>IFERROR(VLOOKUP(Table1[[#This Row],[Ticker]],[1]!Table2[[Symbol]:[Industry]],2,FALSE),"-")</f>
        <v>-</v>
      </c>
      <c r="D4377" t="s">
        <v>405</v>
      </c>
      <c r="E4377">
        <v>11.312784000000001</v>
      </c>
      <c r="F4377">
        <v>0.87</v>
      </c>
      <c r="G4377">
        <v>14.934089002999601</v>
      </c>
      <c r="H4377">
        <v>-22.2696286466782</v>
      </c>
      <c r="I4377">
        <v>-10.607324079311701</v>
      </c>
      <c r="J4377">
        <v>-2.1955410007280598</v>
      </c>
      <c r="K4377">
        <v>0.95096571003210095</v>
      </c>
      <c r="L4377">
        <v>0.83651512892580104</v>
      </c>
      <c r="M4377">
        <v>25.675109058370399</v>
      </c>
      <c r="N4377">
        <v>0.32614342072650099</v>
      </c>
      <c r="O4377">
        <v>59.7701149425287</v>
      </c>
      <c r="P4377">
        <v>61.111111111111001</v>
      </c>
      <c r="Q4377">
        <v>7.9685715179721006E-2</v>
      </c>
    </row>
    <row r="4378" spans="1:17" hidden="1" x14ac:dyDescent="0.3">
      <c r="A4378" t="s">
        <v>8985</v>
      </c>
      <c r="B4378" t="s">
        <v>8986</v>
      </c>
      <c r="C4378" t="str">
        <f>IFERROR(VLOOKUP(Table1[[#This Row],[Ticker]],[1]!Table2[[Symbol]:[Industry]],2,FALSE),"-")</f>
        <v>-</v>
      </c>
      <c r="D4378" t="s">
        <v>741</v>
      </c>
      <c r="E4378">
        <v>11.309675944999899</v>
      </c>
      <c r="F4378">
        <v>21.43</v>
      </c>
      <c r="G4378">
        <v>10.2746260036545</v>
      </c>
      <c r="H4378">
        <v>1.23493208303846</v>
      </c>
      <c r="I4378">
        <v>1.6386652255010601</v>
      </c>
      <c r="J4378">
        <v>1.20509435308726</v>
      </c>
      <c r="K4378">
        <v>20.406375131856301</v>
      </c>
      <c r="L4378">
        <v>18.6405907317627</v>
      </c>
      <c r="M4378">
        <v>51.507867780463002</v>
      </c>
      <c r="N4378">
        <v>1.2012785484525701</v>
      </c>
      <c r="O4378">
        <v>4.3863742417172098</v>
      </c>
      <c r="P4378">
        <v>44.212651413189697</v>
      </c>
    </row>
    <row r="4379" spans="1:17" hidden="1" x14ac:dyDescent="0.3">
      <c r="A4379" t="s">
        <v>8987</v>
      </c>
      <c r="B4379" t="s">
        <v>8988</v>
      </c>
      <c r="C4379" t="str">
        <f>IFERROR(VLOOKUP(Table1[[#This Row],[Ticker]],[1]!Table2[[Symbol]:[Industry]],2,FALSE),"-")</f>
        <v>-</v>
      </c>
      <c r="D4379" t="s">
        <v>1731</v>
      </c>
      <c r="E4379">
        <v>11.2806</v>
      </c>
      <c r="F4379">
        <v>22.5</v>
      </c>
      <c r="G4379">
        <v>-25.8509966848187</v>
      </c>
      <c r="H4379">
        <v>-9.7142966547265797</v>
      </c>
      <c r="I4379">
        <v>-38.947107361045497</v>
      </c>
      <c r="J4379">
        <v>-0.59138629895455797</v>
      </c>
      <c r="K4379">
        <v>23.261764411365199</v>
      </c>
      <c r="L4379">
        <v>23.445963178416498</v>
      </c>
      <c r="M4379">
        <v>41.941198550304698</v>
      </c>
      <c r="N4379">
        <v>1.61467698370238</v>
      </c>
      <c r="O4379">
        <v>47.955555555555499</v>
      </c>
      <c r="P4379">
        <v>25.208681135225302</v>
      </c>
      <c r="Q4379">
        <v>8.0223328554095003E-2</v>
      </c>
    </row>
    <row r="4380" spans="1:17" hidden="1" x14ac:dyDescent="0.3">
      <c r="A4380" t="s">
        <v>8989</v>
      </c>
      <c r="B4380" t="s">
        <v>8990</v>
      </c>
      <c r="C4380" t="str">
        <f>IFERROR(VLOOKUP(Table1[[#This Row],[Ticker]],[1]!Table2[[Symbol]:[Industry]],2,FALSE),"-")</f>
        <v>-</v>
      </c>
      <c r="D4380" t="s">
        <v>127</v>
      </c>
      <c r="E4380">
        <v>11.278618120000001</v>
      </c>
      <c r="F4380">
        <v>20.9</v>
      </c>
      <c r="G4380">
        <v>-60.745844662008601</v>
      </c>
      <c r="H4380">
        <v>-18.669628646678198</v>
      </c>
      <c r="I4380">
        <v>-43.640198920790603</v>
      </c>
      <c r="J4380">
        <v>-3.4083940932409198</v>
      </c>
      <c r="K4380">
        <v>23.466139757751598</v>
      </c>
      <c r="L4380">
        <v>26.4743349137126</v>
      </c>
      <c r="M4380">
        <v>44.644761681490898</v>
      </c>
      <c r="N4380">
        <v>4.2251082251082197</v>
      </c>
      <c r="O4380">
        <v>68.133971291866004</v>
      </c>
      <c r="P4380">
        <v>17.812852311161201</v>
      </c>
    </row>
    <row r="4381" spans="1:17" hidden="1" x14ac:dyDescent="0.3">
      <c r="A4381" t="s">
        <v>8991</v>
      </c>
      <c r="B4381" t="s">
        <v>8992</v>
      </c>
      <c r="C4381" t="str">
        <f>IFERROR(VLOOKUP(Table1[[#This Row],[Ticker]],[1]!Table2[[Symbol]:[Industry]],2,FALSE),"-")</f>
        <v>-</v>
      </c>
      <c r="D4381" t="s">
        <v>4060</v>
      </c>
      <c r="E4381">
        <v>11.274665472000001</v>
      </c>
      <c r="F4381">
        <v>6.72</v>
      </c>
      <c r="G4381">
        <v>-13.196345779609</v>
      </c>
      <c r="H4381">
        <v>-15.6194432325868</v>
      </c>
      <c r="I4381">
        <v>-26.026241969883198</v>
      </c>
      <c r="J4381">
        <v>-4.3822903226962904</v>
      </c>
      <c r="K4381">
        <v>7.1400801488759997</v>
      </c>
      <c r="L4381">
        <v>7.5704288153687598</v>
      </c>
      <c r="M4381">
        <v>39.355388337606399</v>
      </c>
      <c r="N4381">
        <v>0.649196079887154</v>
      </c>
      <c r="O4381">
        <v>96.875</v>
      </c>
      <c r="P4381">
        <v>33.598409542743497</v>
      </c>
      <c r="Q4381">
        <v>2.8736590540472E-2</v>
      </c>
    </row>
    <row r="4382" spans="1:17" hidden="1" x14ac:dyDescent="0.3">
      <c r="A4382" t="s">
        <v>8993</v>
      </c>
      <c r="B4382" t="s">
        <v>8994</v>
      </c>
      <c r="C4382" t="str">
        <f>IFERROR(VLOOKUP(Table1[[#This Row],[Ticker]],[1]!Table2[[Symbol]:[Industry]],2,FALSE),"-")</f>
        <v>-</v>
      </c>
      <c r="D4382" t="s">
        <v>741</v>
      </c>
      <c r="E4382">
        <v>11.262924035999999</v>
      </c>
      <c r="F4382">
        <v>276.19</v>
      </c>
      <c r="G4382">
        <v>5.8744345264529603</v>
      </c>
      <c r="H4382">
        <v>-0.238367126365679</v>
      </c>
      <c r="I4382">
        <v>2.56656788932158</v>
      </c>
      <c r="J4382">
        <v>0.27930688514478702</v>
      </c>
      <c r="K4382">
        <v>266.36411105846901</v>
      </c>
      <c r="L4382">
        <v>244.751441616313</v>
      </c>
      <c r="M4382">
        <v>55.874429077666797</v>
      </c>
      <c r="N4382">
        <v>0.40336128048175202</v>
      </c>
      <c r="O4382">
        <v>3.1319019515550801</v>
      </c>
      <c r="P4382">
        <v>40.913265306122398</v>
      </c>
      <c r="Q4382">
        <v>3.1845093282099998E-4</v>
      </c>
    </row>
    <row r="4383" spans="1:17" hidden="1" x14ac:dyDescent="0.3">
      <c r="A4383" t="s">
        <v>8995</v>
      </c>
      <c r="B4383" t="s">
        <v>8996</v>
      </c>
      <c r="C4383" t="str">
        <f>IFERROR(VLOOKUP(Table1[[#This Row],[Ticker]],[1]!Table2[[Symbol]:[Industry]],2,FALSE),"-")</f>
        <v>-</v>
      </c>
      <c r="D4383" t="s">
        <v>405</v>
      </c>
      <c r="E4383">
        <v>11.226522959999899</v>
      </c>
      <c r="F4383">
        <v>9.76</v>
      </c>
      <c r="G4383">
        <v>-34.846398801878301</v>
      </c>
      <c r="H4383">
        <v>-2.26962864667829</v>
      </c>
      <c r="I4383">
        <v>-8.0140286966425798</v>
      </c>
      <c r="J4383">
        <v>-1.07194549511008</v>
      </c>
      <c r="K4383">
        <v>9.7517976815250407</v>
      </c>
      <c r="L4383">
        <v>10.0841173491586</v>
      </c>
      <c r="M4383">
        <v>99.999990417572306</v>
      </c>
      <c r="O4383">
        <v>5.0204918032786798</v>
      </c>
      <c r="P4383">
        <v>6.0869565217391397</v>
      </c>
    </row>
    <row r="4384" spans="1:17" hidden="1" x14ac:dyDescent="0.3">
      <c r="A4384" t="s">
        <v>8997</v>
      </c>
      <c r="B4384" t="s">
        <v>8998</v>
      </c>
      <c r="C4384" t="str">
        <f>IFERROR(VLOOKUP(Table1[[#This Row],[Ticker]],[1]!Table2[[Symbol]:[Industry]],2,FALSE),"-")</f>
        <v>-</v>
      </c>
      <c r="D4384" t="s">
        <v>627</v>
      </c>
      <c r="E4384">
        <v>11.20537395</v>
      </c>
      <c r="F4384">
        <v>13.5</v>
      </c>
      <c r="G4384">
        <v>-11.6448583654213</v>
      </c>
      <c r="H4384">
        <v>-6.5928036998320696</v>
      </c>
      <c r="I4384">
        <v>-16.047128141640201</v>
      </c>
      <c r="J4384">
        <v>-8.0326622421810594</v>
      </c>
      <c r="K4384">
        <v>14.131708460217601</v>
      </c>
      <c r="L4384">
        <v>12.4441610565197</v>
      </c>
      <c r="M4384">
        <v>12.8031064421943</v>
      </c>
      <c r="N4384">
        <v>0.67224709622996504</v>
      </c>
      <c r="O4384">
        <v>23.629629629629601</v>
      </c>
      <c r="P4384">
        <v>86.721991701244704</v>
      </c>
    </row>
    <row r="4385" spans="1:17" hidden="1" x14ac:dyDescent="0.3">
      <c r="A4385" t="s">
        <v>8999</v>
      </c>
      <c r="B4385" t="s">
        <v>9000</v>
      </c>
      <c r="C4385" t="str">
        <f>IFERROR(VLOOKUP(Table1[[#This Row],[Ticker]],[1]!Table2[[Symbol]:[Industry]],2,FALSE),"-")</f>
        <v>-</v>
      </c>
      <c r="D4385" t="s">
        <v>2943</v>
      </c>
      <c r="E4385">
        <v>11.12007204</v>
      </c>
      <c r="F4385">
        <v>74.2</v>
      </c>
      <c r="G4385">
        <v>-48.302825597551198</v>
      </c>
      <c r="H4385">
        <v>1.39819142252586</v>
      </c>
      <c r="I4385">
        <v>43.250261060007098</v>
      </c>
      <c r="J4385">
        <v>-1.99787142103599</v>
      </c>
      <c r="K4385">
        <v>62.514177059641703</v>
      </c>
      <c r="L4385">
        <v>54.877351774278701</v>
      </c>
      <c r="M4385">
        <v>61.534777350061901</v>
      </c>
      <c r="N4385">
        <v>1.1080031080031001</v>
      </c>
      <c r="O4385">
        <v>22.304582210242501</v>
      </c>
      <c r="P4385">
        <v>91.880010343935794</v>
      </c>
    </row>
    <row r="4386" spans="1:17" hidden="1" x14ac:dyDescent="0.3">
      <c r="A4386" t="s">
        <v>9001</v>
      </c>
      <c r="B4386" t="s">
        <v>9002</v>
      </c>
      <c r="C4386" t="str">
        <f>IFERROR(VLOOKUP(Table1[[#This Row],[Ticker]],[1]!Table2[[Symbol]:[Industry]],2,FALSE),"-")</f>
        <v>-</v>
      </c>
      <c r="D4386" t="s">
        <v>305</v>
      </c>
      <c r="E4386">
        <v>11.103906047000001</v>
      </c>
      <c r="F4386">
        <v>8.7100000000000009</v>
      </c>
      <c r="G4386">
        <v>28.297725366636001</v>
      </c>
      <c r="H4386">
        <v>-7.2859863347916898</v>
      </c>
      <c r="I4386">
        <v>-21.276054729466502</v>
      </c>
      <c r="J4386">
        <v>-1.07194549511008</v>
      </c>
      <c r="K4386">
        <v>7.7103858304786899</v>
      </c>
      <c r="L4386">
        <v>6.2462990553954603</v>
      </c>
      <c r="M4386">
        <v>8.0379181930332493</v>
      </c>
      <c r="N4386">
        <v>0.93898197913373305</v>
      </c>
      <c r="O4386">
        <v>11.3662456946038</v>
      </c>
      <c r="P4386">
        <v>74.2</v>
      </c>
    </row>
    <row r="4387" spans="1:17" hidden="1" x14ac:dyDescent="0.3">
      <c r="A4387" t="s">
        <v>9003</v>
      </c>
      <c r="B4387" t="s">
        <v>9004</v>
      </c>
      <c r="C4387" t="str">
        <f>IFERROR(VLOOKUP(Table1[[#This Row],[Ticker]],[1]!Table2[[Symbol]:[Industry]],2,FALSE),"-")</f>
        <v>-</v>
      </c>
      <c r="D4387" t="s">
        <v>54</v>
      </c>
      <c r="E4387">
        <v>11.097</v>
      </c>
      <c r="F4387">
        <v>73.98</v>
      </c>
      <c r="G4387">
        <v>71.459558902209693</v>
      </c>
      <c r="H4387">
        <v>5.7663405226051703</v>
      </c>
      <c r="I4387">
        <v>-10.2102652557823</v>
      </c>
      <c r="J4387">
        <v>10.236878034301601</v>
      </c>
      <c r="K4387">
        <v>69.081646435684306</v>
      </c>
      <c r="L4387">
        <v>64.6032056315142</v>
      </c>
      <c r="M4387">
        <v>57.824317436205199</v>
      </c>
      <c r="N4387">
        <v>4.1914537402590604</v>
      </c>
      <c r="O4387">
        <v>17.599351175993501</v>
      </c>
      <c r="P4387">
        <v>164.21428571428501</v>
      </c>
      <c r="Q4387">
        <v>9.7130464997439006E-2</v>
      </c>
    </row>
    <row r="4388" spans="1:17" hidden="1" x14ac:dyDescent="0.3">
      <c r="A4388" t="s">
        <v>9005</v>
      </c>
      <c r="B4388" t="s">
        <v>9006</v>
      </c>
      <c r="C4388" t="str">
        <f>IFERROR(VLOOKUP(Table1[[#This Row],[Ticker]],[1]!Table2[[Symbol]:[Industry]],2,FALSE),"-")</f>
        <v>-</v>
      </c>
      <c r="E4388">
        <v>11.0838</v>
      </c>
      <c r="F4388">
        <v>8.1199999999999992</v>
      </c>
      <c r="G4388">
        <v>5.4933544454036696</v>
      </c>
      <c r="H4388">
        <v>-13.910426872842301</v>
      </c>
      <c r="I4388">
        <v>-31.922341104085699</v>
      </c>
      <c r="J4388">
        <v>0.32754559903749297</v>
      </c>
      <c r="K4388">
        <v>7.7188791116981701</v>
      </c>
      <c r="L4388">
        <v>7.7595295299008402</v>
      </c>
      <c r="M4388">
        <v>59.418086523222101</v>
      </c>
      <c r="N4388">
        <v>0.43227521785520001</v>
      </c>
      <c r="O4388">
        <v>56.650246305418698</v>
      </c>
      <c r="P4388">
        <v>63.052208835341297</v>
      </c>
      <c r="Q4388">
        <v>6.9195923122938999E-2</v>
      </c>
    </row>
    <row r="4389" spans="1:17" hidden="1" x14ac:dyDescent="0.3">
      <c r="A4389" t="s">
        <v>9007</v>
      </c>
      <c r="B4389" t="s">
        <v>9008</v>
      </c>
      <c r="C4389" t="str">
        <f>IFERROR(VLOOKUP(Table1[[#This Row],[Ticker]],[1]!Table2[[Symbol]:[Industry]],2,FALSE),"-")</f>
        <v>-</v>
      </c>
      <c r="D4389" t="s">
        <v>3399</v>
      </c>
      <c r="E4389">
        <v>11.0825</v>
      </c>
      <c r="F4389">
        <v>6.5</v>
      </c>
      <c r="G4389">
        <v>28.470674368853299</v>
      </c>
      <c r="H4389">
        <v>59.989986737937002</v>
      </c>
      <c r="I4389">
        <v>4.7933579326234401</v>
      </c>
      <c r="J4389">
        <v>11.4280545048899</v>
      </c>
      <c r="K4389">
        <v>5.23364847544814</v>
      </c>
      <c r="L4389">
        <v>4.9906636495794796</v>
      </c>
      <c r="M4389">
        <v>61.5394342059504</v>
      </c>
      <c r="N4389">
        <v>1.21185770750988</v>
      </c>
      <c r="O4389">
        <v>16.923076923076898</v>
      </c>
      <c r="P4389">
        <v>80.5555555555555</v>
      </c>
      <c r="Q4389">
        <v>-1.304627348794E-3</v>
      </c>
    </row>
    <row r="4390" spans="1:17" hidden="1" x14ac:dyDescent="0.3">
      <c r="A4390" t="s">
        <v>9009</v>
      </c>
      <c r="B4390" t="s">
        <v>9010</v>
      </c>
      <c r="C4390" t="str">
        <f>IFERROR(VLOOKUP(Table1[[#This Row],[Ticker]],[1]!Table2[[Symbol]:[Industry]],2,FALSE),"-")</f>
        <v>-</v>
      </c>
      <c r="D4390" t="s">
        <v>8063</v>
      </c>
      <c r="E4390">
        <v>11.046504000000001</v>
      </c>
      <c r="F4390">
        <v>10.5</v>
      </c>
      <c r="G4390">
        <v>-67.4914175524234</v>
      </c>
      <c r="H4390">
        <v>-10.164365488783501</v>
      </c>
      <c r="I4390">
        <v>-44.242987768871302</v>
      </c>
      <c r="J4390">
        <v>-9.4489088458954296</v>
      </c>
      <c r="K4390">
        <v>9.5313079886173604</v>
      </c>
      <c r="L4390">
        <v>12.646782093957301</v>
      </c>
      <c r="M4390">
        <v>74.417482141625101</v>
      </c>
      <c r="N4390">
        <v>1.5435158539028699</v>
      </c>
      <c r="O4390">
        <v>147.71428571428501</v>
      </c>
      <c r="P4390">
        <v>31.414267834793399</v>
      </c>
      <c r="Q4390">
        <v>-5.5324496830009E-2</v>
      </c>
    </row>
    <row r="4391" spans="1:17" hidden="1" x14ac:dyDescent="0.3">
      <c r="A4391" t="s">
        <v>9011</v>
      </c>
      <c r="B4391" t="s">
        <v>9012</v>
      </c>
      <c r="C4391" t="str">
        <f>IFERROR(VLOOKUP(Table1[[#This Row],[Ticker]],[1]!Table2[[Symbol]:[Industry]],2,FALSE),"-")</f>
        <v>-</v>
      </c>
      <c r="D4391" t="s">
        <v>627</v>
      </c>
      <c r="E4391">
        <v>10.9877713</v>
      </c>
      <c r="F4391">
        <v>11</v>
      </c>
      <c r="G4391">
        <v>57.647399583204397</v>
      </c>
      <c r="H4391">
        <v>11.4842493264344</v>
      </c>
      <c r="I4391">
        <v>0.441796599887752</v>
      </c>
      <c r="J4391">
        <v>8.9280545048899107</v>
      </c>
      <c r="K4391">
        <v>9.8846726938177305</v>
      </c>
      <c r="L4391">
        <v>9.2048123524239696</v>
      </c>
      <c r="M4391">
        <v>79.147464846693595</v>
      </c>
      <c r="N4391">
        <v>0.25914546736940403</v>
      </c>
      <c r="O4391">
        <v>39.090909090909001</v>
      </c>
      <c r="P4391">
        <v>97.486535008976603</v>
      </c>
      <c r="Q4391">
        <v>8.5968030804855003E-2</v>
      </c>
    </row>
    <row r="4392" spans="1:17" hidden="1" x14ac:dyDescent="0.3">
      <c r="A4392" t="s">
        <v>9013</v>
      </c>
      <c r="B4392" t="s">
        <v>9014</v>
      </c>
      <c r="C4392" t="str">
        <f>IFERROR(VLOOKUP(Table1[[#This Row],[Ticker]],[1]!Table2[[Symbol]:[Industry]],2,FALSE),"-")</f>
        <v>-</v>
      </c>
      <c r="D4392" t="s">
        <v>741</v>
      </c>
      <c r="E4392">
        <v>10.982502</v>
      </c>
      <c r="F4392">
        <v>287.02999999999997</v>
      </c>
      <c r="G4392">
        <v>-24.0177324704356</v>
      </c>
      <c r="H4392">
        <v>-2.6744729373357301</v>
      </c>
      <c r="I4392">
        <v>1.85173474421763</v>
      </c>
      <c r="J4392">
        <v>-0.12854926869498801</v>
      </c>
      <c r="K4392">
        <v>287.63762813270398</v>
      </c>
      <c r="L4392">
        <v>278.83579528068401</v>
      </c>
      <c r="M4392">
        <v>56.692276819569898</v>
      </c>
      <c r="N4392">
        <v>0.82162529160234599</v>
      </c>
      <c r="O4392">
        <v>17.7821133679406</v>
      </c>
      <c r="P4392">
        <v>40.0146341463414</v>
      </c>
      <c r="Q4392">
        <v>-0.11226619776288201</v>
      </c>
    </row>
    <row r="4393" spans="1:17" hidden="1" x14ac:dyDescent="0.3">
      <c r="A4393" t="s">
        <v>9015</v>
      </c>
      <c r="B4393" t="s">
        <v>9016</v>
      </c>
      <c r="C4393" t="str">
        <f>IFERROR(VLOOKUP(Table1[[#This Row],[Ticker]],[1]!Table2[[Symbol]:[Industry]],2,FALSE),"-")</f>
        <v>-</v>
      </c>
      <c r="D4393" t="s">
        <v>1199</v>
      </c>
      <c r="E4393">
        <v>10.955158000000001</v>
      </c>
      <c r="F4393">
        <v>8.9499999999999993</v>
      </c>
      <c r="G4393">
        <v>73.806526360630599</v>
      </c>
      <c r="H4393">
        <v>6.9343514528241998</v>
      </c>
      <c r="I4393">
        <v>89.071337453021201</v>
      </c>
      <c r="J4393">
        <v>-10.463070366111101</v>
      </c>
      <c r="K4393">
        <v>8.1595477589180607</v>
      </c>
      <c r="L4393">
        <v>6.3803583334893004</v>
      </c>
      <c r="M4393">
        <v>44.517497836107701</v>
      </c>
      <c r="N4393">
        <v>1.0812579933969699</v>
      </c>
      <c r="O4393">
        <v>12.737430167597701</v>
      </c>
      <c r="P4393">
        <v>141.89189189189099</v>
      </c>
      <c r="Q4393">
        <v>3.4253373685745998E-2</v>
      </c>
    </row>
    <row r="4394" spans="1:17" hidden="1" x14ac:dyDescent="0.3">
      <c r="A4394" t="s">
        <v>9017</v>
      </c>
      <c r="B4394" t="s">
        <v>9018</v>
      </c>
      <c r="C4394" t="str">
        <f>IFERROR(VLOOKUP(Table1[[#This Row],[Ticker]],[1]!Table2[[Symbol]:[Industry]],2,FALSE),"-")</f>
        <v>-</v>
      </c>
      <c r="D4394" t="s">
        <v>741</v>
      </c>
      <c r="E4394">
        <v>10.8938445</v>
      </c>
      <c r="F4394">
        <v>62.81</v>
      </c>
      <c r="G4394">
        <v>-12.751753357851999</v>
      </c>
      <c r="H4394">
        <v>-2.9839143609640102</v>
      </c>
      <c r="I4394">
        <v>-6.79055599276679</v>
      </c>
      <c r="J4394">
        <v>-1.6283842868429901</v>
      </c>
      <c r="K4394">
        <v>64.314648264805996</v>
      </c>
      <c r="L4394">
        <v>61.593279438735998</v>
      </c>
      <c r="M4394">
        <v>65.817523880043396</v>
      </c>
      <c r="N4394">
        <v>0.485837328871146</v>
      </c>
      <c r="O4394">
        <v>47.508358541633498</v>
      </c>
      <c r="P4394">
        <v>21.961165048543599</v>
      </c>
    </row>
    <row r="4395" spans="1:17" hidden="1" x14ac:dyDescent="0.3">
      <c r="A4395" t="s">
        <v>9019</v>
      </c>
      <c r="B4395" t="s">
        <v>9020</v>
      </c>
      <c r="C4395" t="str">
        <f>IFERROR(VLOOKUP(Table1[[#This Row],[Ticker]],[1]!Table2[[Symbol]:[Industry]],2,FALSE),"-")</f>
        <v>-</v>
      </c>
      <c r="D4395" t="s">
        <v>1518</v>
      </c>
      <c r="E4395">
        <v>10.865119999999999</v>
      </c>
      <c r="F4395">
        <v>7.12</v>
      </c>
      <c r="G4395">
        <v>500.02258457822097</v>
      </c>
      <c r="H4395">
        <v>33.195487632391398</v>
      </c>
      <c r="I4395">
        <v>517.12823031943799</v>
      </c>
      <c r="J4395">
        <v>4.8371454139808296</v>
      </c>
      <c r="M4395">
        <v>100</v>
      </c>
      <c r="O4395">
        <v>0</v>
      </c>
      <c r="P4395">
        <v>530.08849557522103</v>
      </c>
    </row>
    <row r="4396" spans="1:17" hidden="1" x14ac:dyDescent="0.3">
      <c r="A4396" t="s">
        <v>9021</v>
      </c>
      <c r="B4396" t="s">
        <v>9022</v>
      </c>
      <c r="C4396" t="str">
        <f>IFERROR(VLOOKUP(Table1[[#This Row],[Ticker]],[1]!Table2[[Symbol]:[Industry]],2,FALSE),"-")</f>
        <v>-</v>
      </c>
      <c r="D4396" t="s">
        <v>357</v>
      </c>
      <c r="E4396">
        <v>10.8345752</v>
      </c>
      <c r="F4396">
        <v>33.82</v>
      </c>
      <c r="G4396">
        <v>119.528184943959</v>
      </c>
      <c r="H4396">
        <v>7.4999266924972998</v>
      </c>
      <c r="I4396">
        <v>92.009431713914594</v>
      </c>
      <c r="J4396">
        <v>-4.0274691679938703</v>
      </c>
      <c r="K4396">
        <v>28.3499199126544</v>
      </c>
      <c r="L4396">
        <v>19.943221158809699</v>
      </c>
      <c r="M4396">
        <v>42.119013197704099</v>
      </c>
      <c r="N4396">
        <v>0.44461967983511402</v>
      </c>
      <c r="O4396">
        <v>16.173861620343001</v>
      </c>
      <c r="P4396">
        <v>225.50529355149101</v>
      </c>
      <c r="Q4396">
        <v>0.17124716952262201</v>
      </c>
    </row>
    <row r="4397" spans="1:17" hidden="1" x14ac:dyDescent="0.3">
      <c r="A4397" t="s">
        <v>9023</v>
      </c>
      <c r="B4397" t="s">
        <v>9024</v>
      </c>
      <c r="C4397" t="str">
        <f>IFERROR(VLOOKUP(Table1[[#This Row],[Ticker]],[1]!Table2[[Symbol]:[Industry]],2,FALSE),"-")</f>
        <v>-</v>
      </c>
      <c r="D4397" t="s">
        <v>405</v>
      </c>
      <c r="E4397">
        <v>10.801728000000001</v>
      </c>
      <c r="F4397">
        <v>0.72</v>
      </c>
      <c r="G4397">
        <v>-38.926670490671199</v>
      </c>
      <c r="H4397">
        <v>-6.2696286466782896</v>
      </c>
      <c r="I4397">
        <v>-10.103122398639499</v>
      </c>
      <c r="J4397">
        <v>-1.07194549511008</v>
      </c>
      <c r="K4397">
        <v>0.72378616680491903</v>
      </c>
      <c r="L4397">
        <v>0.71678233830845695</v>
      </c>
      <c r="M4397">
        <v>53.085317078599701</v>
      </c>
      <c r="N4397">
        <v>0.83646974068211499</v>
      </c>
      <c r="O4397">
        <v>70.8333333333333</v>
      </c>
      <c r="P4397">
        <v>84.615384615384599</v>
      </c>
    </row>
    <row r="4398" spans="1:17" hidden="1" x14ac:dyDescent="0.3">
      <c r="A4398" t="s">
        <v>9025</v>
      </c>
      <c r="B4398" t="s">
        <v>9026</v>
      </c>
      <c r="C4398" t="str">
        <f>IFERROR(VLOOKUP(Table1[[#This Row],[Ticker]],[1]!Table2[[Symbol]:[Industry]],2,FALSE),"-")</f>
        <v>-</v>
      </c>
      <c r="D4398" t="s">
        <v>1665</v>
      </c>
      <c r="E4398">
        <v>10.75451544</v>
      </c>
      <c r="F4398">
        <v>4.3499999999999996</v>
      </c>
      <c r="G4398">
        <v>-77.210503949612701</v>
      </c>
      <c r="H4398">
        <v>4.7561324774434999</v>
      </c>
      <c r="I4398">
        <v>-44.671411252642599</v>
      </c>
      <c r="J4398">
        <v>17.9384711715565</v>
      </c>
      <c r="K4398">
        <v>4.3900410136806203</v>
      </c>
      <c r="L4398">
        <v>6.3738598122072103</v>
      </c>
      <c r="M4398">
        <v>50.757543169322403</v>
      </c>
      <c r="N4398">
        <v>2.7217007474530099</v>
      </c>
      <c r="O4398">
        <v>164.13793103448199</v>
      </c>
      <c r="P4398">
        <v>19.178082191780799</v>
      </c>
      <c r="Q4398">
        <v>-0.22882504701693501</v>
      </c>
    </row>
    <row r="4399" spans="1:17" hidden="1" x14ac:dyDescent="0.3">
      <c r="A4399" t="s">
        <v>9027</v>
      </c>
      <c r="B4399" t="s">
        <v>9028</v>
      </c>
      <c r="C4399" t="str">
        <f>IFERROR(VLOOKUP(Table1[[#This Row],[Ticker]],[1]!Table2[[Symbol]:[Industry]],2,FALSE),"-")</f>
        <v>-</v>
      </c>
      <c r="D4399" t="s">
        <v>257</v>
      </c>
      <c r="E4399">
        <v>10.740418838</v>
      </c>
      <c r="F4399">
        <v>7.33</v>
      </c>
      <c r="G4399">
        <v>24.5754392139701</v>
      </c>
      <c r="H4399">
        <v>11.2043973273476</v>
      </c>
      <c r="I4399">
        <v>43.663666368149201</v>
      </c>
      <c r="J4399">
        <v>22.864224717655802</v>
      </c>
      <c r="K4399">
        <v>6.3469124833219999</v>
      </c>
      <c r="L4399">
        <v>5.7361876988137697</v>
      </c>
      <c r="M4399">
        <v>77.475174727258803</v>
      </c>
      <c r="N4399">
        <v>1.3224823006363999</v>
      </c>
      <c r="O4399">
        <v>19.099590723055901</v>
      </c>
      <c r="P4399">
        <v>88.917525773195806</v>
      </c>
      <c r="Q4399">
        <v>7.9105187388905998E-2</v>
      </c>
    </row>
    <row r="4400" spans="1:17" hidden="1" x14ac:dyDescent="0.3">
      <c r="A4400" t="s">
        <v>9029</v>
      </c>
      <c r="B4400" t="s">
        <v>9030</v>
      </c>
      <c r="C4400" t="str">
        <f>IFERROR(VLOOKUP(Table1[[#This Row],[Ticker]],[1]!Table2[[Symbol]:[Industry]],2,FALSE),"-")</f>
        <v>-</v>
      </c>
      <c r="E4400">
        <v>10.73826</v>
      </c>
      <c r="F4400">
        <v>10.59</v>
      </c>
      <c r="G4400">
        <v>161.669626193082</v>
      </c>
      <c r="H4400">
        <v>-3.2474064244560599</v>
      </c>
      <c r="I4400">
        <v>1.15611405456247</v>
      </c>
      <c r="J4400">
        <v>-8.4701167336803103</v>
      </c>
      <c r="K4400">
        <v>11.2928924457253</v>
      </c>
      <c r="L4400">
        <v>9.3840824911582903</v>
      </c>
      <c r="M4400">
        <v>35.158751191466997</v>
      </c>
      <c r="N4400">
        <v>2.0476471528553302</v>
      </c>
      <c r="O4400">
        <v>31.539187913125598</v>
      </c>
      <c r="P4400">
        <v>219.93957703927401</v>
      </c>
      <c r="Q4400">
        <v>2.0711611371910001E-2</v>
      </c>
    </row>
    <row r="4401" spans="1:17" hidden="1" x14ac:dyDescent="0.3">
      <c r="A4401" t="s">
        <v>9031</v>
      </c>
      <c r="B4401" t="s">
        <v>9032</v>
      </c>
      <c r="C4401" t="str">
        <f>IFERROR(VLOOKUP(Table1[[#This Row],[Ticker]],[1]!Table2[[Symbol]:[Industry]],2,FALSE),"-")</f>
        <v>-</v>
      </c>
      <c r="D4401" t="s">
        <v>9033</v>
      </c>
      <c r="E4401">
        <v>10.737228200000001</v>
      </c>
      <c r="F4401">
        <v>18.22</v>
      </c>
      <c r="G4401">
        <v>-46.869563965036797</v>
      </c>
      <c r="H4401">
        <v>1.50927716268436</v>
      </c>
      <c r="I4401">
        <v>-28.097666280467902</v>
      </c>
      <c r="J4401">
        <v>2.6484603673476399</v>
      </c>
      <c r="K4401">
        <v>18.095745879219699</v>
      </c>
      <c r="L4401">
        <v>20.682479223589301</v>
      </c>
      <c r="M4401">
        <v>71.913351200169899</v>
      </c>
      <c r="N4401">
        <v>1.89723320158102</v>
      </c>
      <c r="O4401">
        <v>82.656421514818803</v>
      </c>
      <c r="P4401">
        <v>7.0505287896592099</v>
      </c>
    </row>
    <row r="4402" spans="1:17" hidden="1" x14ac:dyDescent="0.3">
      <c r="A4402" t="s">
        <v>9034</v>
      </c>
      <c r="B4402" t="s">
        <v>9035</v>
      </c>
      <c r="C4402" t="str">
        <f>IFERROR(VLOOKUP(Table1[[#This Row],[Ticker]],[1]!Table2[[Symbol]:[Industry]],2,FALSE),"-")</f>
        <v>-</v>
      </c>
      <c r="D4402" t="s">
        <v>535</v>
      </c>
      <c r="E4402">
        <v>10.70608</v>
      </c>
      <c r="F4402">
        <v>6.32</v>
      </c>
      <c r="G4402">
        <v>-31.006349868473599</v>
      </c>
      <c r="H4402">
        <v>-12.624658232477101</v>
      </c>
      <c r="I4402">
        <v>-15.429401058251401</v>
      </c>
      <c r="J4402">
        <v>-22.878397108013299</v>
      </c>
      <c r="K4402">
        <v>6.5338326191580096</v>
      </c>
      <c r="L4402">
        <v>6.2693848076099998</v>
      </c>
      <c r="M4402">
        <v>44.437388435268502</v>
      </c>
      <c r="N4402">
        <v>0.68857381150959096</v>
      </c>
      <c r="O4402">
        <v>82.753164556962005</v>
      </c>
      <c r="P4402">
        <v>27.419354838709602</v>
      </c>
      <c r="Q4402">
        <v>9.1528296406262005E-2</v>
      </c>
    </row>
    <row r="4403" spans="1:17" hidden="1" x14ac:dyDescent="0.3">
      <c r="A4403" t="s">
        <v>9036</v>
      </c>
      <c r="B4403" t="s">
        <v>9037</v>
      </c>
      <c r="C4403" t="str">
        <f>IFERROR(VLOOKUP(Table1[[#This Row],[Ticker]],[1]!Table2[[Symbol]:[Industry]],2,FALSE),"-")</f>
        <v>-</v>
      </c>
      <c r="D4403" t="s">
        <v>51</v>
      </c>
      <c r="E4403">
        <v>10.6638579</v>
      </c>
      <c r="F4403">
        <v>24.69</v>
      </c>
      <c r="G4403">
        <v>17.6015531178322</v>
      </c>
      <c r="H4403">
        <v>1.20080837131656</v>
      </c>
      <c r="I4403">
        <v>-30.3850144196619</v>
      </c>
      <c r="J4403">
        <v>-0.94756738565735499</v>
      </c>
      <c r="K4403">
        <v>23.9590626927681</v>
      </c>
      <c r="L4403">
        <v>23.728870560287302</v>
      </c>
      <c r="M4403">
        <v>59.273375203387097</v>
      </c>
      <c r="N4403">
        <v>0.99676525571372498</v>
      </c>
      <c r="O4403">
        <v>55.933576346698999</v>
      </c>
      <c r="P4403">
        <v>53.354037267080699</v>
      </c>
      <c r="Q4403">
        <v>5.4833048451109E-2</v>
      </c>
    </row>
    <row r="4404" spans="1:17" hidden="1" x14ac:dyDescent="0.3">
      <c r="A4404" t="s">
        <v>9038</v>
      </c>
      <c r="B4404" t="s">
        <v>9039</v>
      </c>
      <c r="C4404" t="str">
        <f>IFERROR(VLOOKUP(Table1[[#This Row],[Ticker]],[1]!Table2[[Symbol]:[Industry]],2,FALSE),"-")</f>
        <v>-</v>
      </c>
      <c r="D4404" t="s">
        <v>535</v>
      </c>
      <c r="E4404">
        <v>10.639530000000001</v>
      </c>
      <c r="F4404">
        <v>39.08</v>
      </c>
      <c r="G4404">
        <v>-23.422398221014198</v>
      </c>
      <c r="H4404">
        <v>45.798377535701903</v>
      </c>
      <c r="I4404">
        <v>1147.6848960345401</v>
      </c>
      <c r="J4404">
        <v>9.2649390427534399</v>
      </c>
      <c r="K4404">
        <v>26.6785018713102</v>
      </c>
      <c r="L4404">
        <v>23.393511264867701</v>
      </c>
      <c r="M4404">
        <v>100</v>
      </c>
      <c r="N4404">
        <v>1.5966470412134499</v>
      </c>
      <c r="O4404">
        <v>0</v>
      </c>
      <c r="P4404">
        <v>1160.6451612903199</v>
      </c>
    </row>
    <row r="4405" spans="1:17" hidden="1" x14ac:dyDescent="0.3">
      <c r="A4405" t="s">
        <v>9040</v>
      </c>
      <c r="B4405" t="s">
        <v>9041</v>
      </c>
      <c r="C4405" t="str">
        <f>IFERROR(VLOOKUP(Table1[[#This Row],[Ticker]],[1]!Table2[[Symbol]:[Industry]],2,FALSE),"-")</f>
        <v>-</v>
      </c>
      <c r="D4405" t="s">
        <v>950</v>
      </c>
      <c r="E4405">
        <v>10.605155</v>
      </c>
      <c r="F4405">
        <v>17.690000000000001</v>
      </c>
      <c r="G4405">
        <v>-8.7353211478919306</v>
      </c>
      <c r="H4405">
        <v>-10.322635782254199</v>
      </c>
      <c r="I4405">
        <v>16.069639922919301</v>
      </c>
      <c r="J4405">
        <v>-6.1245770740574503</v>
      </c>
      <c r="K4405">
        <v>18.633302545757601</v>
      </c>
      <c r="L4405">
        <v>16.34295636313</v>
      </c>
      <c r="M4405">
        <v>25.2007143590174</v>
      </c>
      <c r="N4405">
        <v>1.7528765626211699E-2</v>
      </c>
      <c r="O4405">
        <v>29.734313171283102</v>
      </c>
      <c r="P4405">
        <v>50.425170068027199</v>
      </c>
      <c r="Q4405">
        <v>5.2438135582509003E-2</v>
      </c>
    </row>
    <row r="4406" spans="1:17" hidden="1" x14ac:dyDescent="0.3">
      <c r="A4406" t="s">
        <v>9042</v>
      </c>
      <c r="B4406" t="s">
        <v>9043</v>
      </c>
      <c r="C4406" t="str">
        <f>IFERROR(VLOOKUP(Table1[[#This Row],[Ticker]],[1]!Table2[[Symbol]:[Industry]],2,FALSE),"-")</f>
        <v>-</v>
      </c>
      <c r="D4406" t="s">
        <v>405</v>
      </c>
      <c r="E4406">
        <v>10.594906</v>
      </c>
      <c r="F4406">
        <v>35.24</v>
      </c>
      <c r="G4406">
        <v>-17.9793970020893</v>
      </c>
      <c r="H4406">
        <v>16.310378417963101</v>
      </c>
      <c r="I4406">
        <v>22.578196282679102</v>
      </c>
      <c r="J4406">
        <v>16.717528189100399</v>
      </c>
      <c r="K4406">
        <v>28.304315918605798</v>
      </c>
      <c r="L4406">
        <v>26.075372324129301</v>
      </c>
      <c r="M4406">
        <v>93.079684945504297</v>
      </c>
      <c r="N4406">
        <v>1.14940163762334</v>
      </c>
      <c r="O4406">
        <v>0</v>
      </c>
      <c r="P4406">
        <v>68.693154619435106</v>
      </c>
      <c r="Q4406">
        <v>0.109258299985918</v>
      </c>
    </row>
    <row r="4407" spans="1:17" hidden="1" x14ac:dyDescent="0.3">
      <c r="A4407" t="s">
        <v>9044</v>
      </c>
      <c r="B4407" t="s">
        <v>9045</v>
      </c>
      <c r="C4407" t="str">
        <f>IFERROR(VLOOKUP(Table1[[#This Row],[Ticker]],[1]!Table2[[Symbol]:[Industry]],2,FALSE),"-")</f>
        <v>-</v>
      </c>
      <c r="D4407" t="s">
        <v>741</v>
      </c>
      <c r="E4407">
        <v>10.576090199999999</v>
      </c>
      <c r="F4407">
        <v>62.45</v>
      </c>
      <c r="G4407">
        <v>13.233767754720599</v>
      </c>
      <c r="H4407">
        <v>1.0549269820248</v>
      </c>
      <c r="I4407">
        <v>5.6757529812997101</v>
      </c>
      <c r="J4407">
        <v>0.84363892047433198</v>
      </c>
      <c r="K4407">
        <v>59.691483026533298</v>
      </c>
      <c r="L4407">
        <v>53.9820397450153</v>
      </c>
      <c r="M4407">
        <v>51.449225640246297</v>
      </c>
      <c r="N4407">
        <v>1.42826914122934</v>
      </c>
      <c r="O4407">
        <v>2.48198558847076</v>
      </c>
      <c r="P4407">
        <v>44.7276940903824</v>
      </c>
    </row>
    <row r="4408" spans="1:17" hidden="1" x14ac:dyDescent="0.3">
      <c r="A4408" t="s">
        <v>9046</v>
      </c>
      <c r="B4408" t="s">
        <v>9047</v>
      </c>
      <c r="C4408" t="str">
        <f>IFERROR(VLOOKUP(Table1[[#This Row],[Ticker]],[1]!Table2[[Symbol]:[Industry]],2,FALSE),"-")</f>
        <v>-</v>
      </c>
      <c r="D4408" t="s">
        <v>535</v>
      </c>
      <c r="E4408">
        <v>10.56</v>
      </c>
      <c r="F4408">
        <v>17.600000000000001</v>
      </c>
      <c r="G4408">
        <v>72.932935600462201</v>
      </c>
      <c r="H4408">
        <v>-4.13403542633929</v>
      </c>
      <c r="I4408">
        <v>-12.560949796569499</v>
      </c>
      <c r="J4408">
        <v>-4.1952026060972401</v>
      </c>
      <c r="K4408">
        <v>17.4719381242098</v>
      </c>
      <c r="L4408">
        <v>15.9005742756771</v>
      </c>
      <c r="M4408">
        <v>49.441175565184402</v>
      </c>
      <c r="N4408">
        <v>0.47146496043348002</v>
      </c>
      <c r="O4408">
        <v>34.545454545454497</v>
      </c>
      <c r="P4408">
        <v>113.333333333333</v>
      </c>
      <c r="Q4408">
        <v>8.1748740843644002E-2</v>
      </c>
    </row>
    <row r="4409" spans="1:17" hidden="1" x14ac:dyDescent="0.3">
      <c r="A4409" t="s">
        <v>9048</v>
      </c>
      <c r="B4409" t="s">
        <v>9049</v>
      </c>
      <c r="C4409" t="str">
        <f>IFERROR(VLOOKUP(Table1[[#This Row],[Ticker]],[1]!Table2[[Symbol]:[Industry]],2,FALSE),"-")</f>
        <v>-</v>
      </c>
      <c r="D4409" t="s">
        <v>405</v>
      </c>
      <c r="E4409">
        <v>10.545</v>
      </c>
      <c r="F4409">
        <v>22.2</v>
      </c>
      <c r="G4409">
        <v>19.529776334535999</v>
      </c>
      <c r="H4409">
        <v>21.125937280976299</v>
      </c>
      <c r="I4409">
        <v>42.5019196181672</v>
      </c>
      <c r="J4409">
        <v>2.60452509312521</v>
      </c>
      <c r="K4409">
        <v>18.747331263912798</v>
      </c>
      <c r="L4409">
        <v>16.47548632725</v>
      </c>
      <c r="M4409">
        <v>62.397224928893401</v>
      </c>
      <c r="N4409">
        <v>0.81981545134260303</v>
      </c>
      <c r="O4409">
        <v>4.27927927927926</v>
      </c>
      <c r="P4409">
        <v>97.158081705150906</v>
      </c>
      <c r="Q4409">
        <v>8.079711317353E-2</v>
      </c>
    </row>
    <row r="4410" spans="1:17" hidden="1" x14ac:dyDescent="0.3">
      <c r="A4410" t="s">
        <v>9050</v>
      </c>
      <c r="B4410" t="s">
        <v>9051</v>
      </c>
      <c r="C4410" t="str">
        <f>IFERROR(VLOOKUP(Table1[[#This Row],[Ticker]],[1]!Table2[[Symbol]:[Industry]],2,FALSE),"-")</f>
        <v>-</v>
      </c>
      <c r="D4410" t="s">
        <v>706</v>
      </c>
      <c r="E4410">
        <v>10.53715725</v>
      </c>
      <c r="F4410">
        <v>75.150000000000006</v>
      </c>
      <c r="G4410">
        <v>172.592163912383</v>
      </c>
      <c r="H4410">
        <v>-26.0218900066867</v>
      </c>
      <c r="I4410">
        <v>73.100640909109899</v>
      </c>
      <c r="J4410">
        <v>-14.746644290290799</v>
      </c>
      <c r="K4410">
        <v>80.859814932543202</v>
      </c>
      <c r="M4410">
        <v>37.016587916651602</v>
      </c>
      <c r="N4410">
        <v>0.61523143483672105</v>
      </c>
      <c r="O4410">
        <v>32.055888223552799</v>
      </c>
      <c r="P4410">
        <v>217.75898520084499</v>
      </c>
    </row>
    <row r="4411" spans="1:17" hidden="1" x14ac:dyDescent="0.3">
      <c r="A4411" t="s">
        <v>9052</v>
      </c>
      <c r="B4411" t="s">
        <v>9053</v>
      </c>
      <c r="C4411" t="str">
        <f>IFERROR(VLOOKUP(Table1[[#This Row],[Ticker]],[1]!Table2[[Symbol]:[Industry]],2,FALSE),"-")</f>
        <v>-</v>
      </c>
      <c r="D4411" t="s">
        <v>1210</v>
      </c>
      <c r="E4411">
        <v>10.50733876</v>
      </c>
      <c r="F4411">
        <v>1.94</v>
      </c>
      <c r="G4411">
        <v>-22.288133219222502</v>
      </c>
      <c r="H4411">
        <v>-16.8529619800116</v>
      </c>
      <c r="I4411">
        <v>-28.612439168825802</v>
      </c>
      <c r="J4411">
        <v>-1.07194549511008</v>
      </c>
      <c r="K4411">
        <v>2.1529431865587201</v>
      </c>
      <c r="L4411">
        <v>1.9122744806916501</v>
      </c>
      <c r="M4411">
        <v>1.8502610291757999</v>
      </c>
      <c r="N4411">
        <v>0.91052888045960001</v>
      </c>
      <c r="O4411">
        <v>48.453608247422601</v>
      </c>
      <c r="P4411">
        <v>38.571428571428498</v>
      </c>
      <c r="Q4411">
        <v>9.8048048184452993E-2</v>
      </c>
    </row>
    <row r="4412" spans="1:17" hidden="1" x14ac:dyDescent="0.3">
      <c r="A4412" t="s">
        <v>9054</v>
      </c>
      <c r="B4412" t="s">
        <v>9055</v>
      </c>
      <c r="C4412" t="str">
        <f>IFERROR(VLOOKUP(Table1[[#This Row],[Ticker]],[1]!Table2[[Symbol]:[Industry]],2,FALSE),"-")</f>
        <v>-</v>
      </c>
      <c r="D4412" t="s">
        <v>257</v>
      </c>
      <c r="E4412">
        <v>10.458158750000001</v>
      </c>
      <c r="F4412">
        <v>6.89</v>
      </c>
      <c r="G4412">
        <v>128.956645393977</v>
      </c>
      <c r="H4412">
        <v>13.140756612953201</v>
      </c>
      <c r="I4412">
        <v>91.490773319885193</v>
      </c>
      <c r="J4412">
        <v>3.7986785535961398</v>
      </c>
      <c r="K4412">
        <v>5.5452026661465803</v>
      </c>
      <c r="L4412">
        <v>4.2229053560011502</v>
      </c>
      <c r="M4412">
        <v>100</v>
      </c>
      <c r="N4412">
        <v>7.4934432371674697E-4</v>
      </c>
      <c r="O4412">
        <v>0</v>
      </c>
      <c r="P4412">
        <v>159.022556390977</v>
      </c>
    </row>
    <row r="4413" spans="1:17" hidden="1" x14ac:dyDescent="0.3">
      <c r="A4413" t="s">
        <v>9056</v>
      </c>
      <c r="B4413" t="s">
        <v>9057</v>
      </c>
      <c r="C4413" t="str">
        <f>IFERROR(VLOOKUP(Table1[[#This Row],[Ticker]],[1]!Table2[[Symbol]:[Industry]],2,FALSE),"-")</f>
        <v>-</v>
      </c>
      <c r="D4413" t="s">
        <v>627</v>
      </c>
      <c r="E4413">
        <v>10.43163</v>
      </c>
      <c r="F4413">
        <v>24.6</v>
      </c>
      <c r="G4413">
        <v>37.852177740201</v>
      </c>
      <c r="H4413">
        <v>-2.0659626588982398</v>
      </c>
      <c r="I4413">
        <v>-30.905562120358699</v>
      </c>
      <c r="J4413">
        <v>-1.07194549511008</v>
      </c>
      <c r="K4413">
        <v>24.248092987483599</v>
      </c>
      <c r="L4413">
        <v>23.932325041773801</v>
      </c>
      <c r="M4413">
        <v>87.077144171315496</v>
      </c>
      <c r="N4413">
        <v>2.8365384615384598E-3</v>
      </c>
      <c r="O4413">
        <v>35.325203252032502</v>
      </c>
      <c r="P4413">
        <v>67.918088737201302</v>
      </c>
      <c r="Q4413">
        <v>8.6089752572608993E-2</v>
      </c>
    </row>
    <row r="4414" spans="1:17" hidden="1" x14ac:dyDescent="0.3">
      <c r="A4414" t="s">
        <v>9058</v>
      </c>
      <c r="B4414" t="s">
        <v>9059</v>
      </c>
      <c r="C4414" t="str">
        <f>IFERROR(VLOOKUP(Table1[[#This Row],[Ticker]],[1]!Table2[[Symbol]:[Industry]],2,FALSE),"-")</f>
        <v>-</v>
      </c>
      <c r="D4414" t="s">
        <v>627</v>
      </c>
      <c r="E4414">
        <v>10.3852765</v>
      </c>
      <c r="F4414">
        <v>26.98</v>
      </c>
      <c r="G4414">
        <v>58.605417674328301</v>
      </c>
      <c r="H4414">
        <v>2.9155565385069</v>
      </c>
      <c r="I4414">
        <v>-16.877644173161201</v>
      </c>
      <c r="J4414">
        <v>-3.4597891998857699</v>
      </c>
      <c r="K4414">
        <v>26.466344883363799</v>
      </c>
      <c r="L4414">
        <v>24.255403501828599</v>
      </c>
      <c r="M4414">
        <v>59.157449948884199</v>
      </c>
      <c r="N4414">
        <v>0.92252445828028495</v>
      </c>
      <c r="O4414">
        <v>34.025203854707101</v>
      </c>
      <c r="P4414">
        <v>124.833333333333</v>
      </c>
      <c r="Q4414">
        <v>9.7166319980492993E-2</v>
      </c>
    </row>
    <row r="4415" spans="1:17" hidden="1" x14ac:dyDescent="0.3">
      <c r="A4415" t="s">
        <v>9060</v>
      </c>
      <c r="B4415" t="s">
        <v>9061</v>
      </c>
      <c r="C4415" t="str">
        <f>IFERROR(VLOOKUP(Table1[[#This Row],[Ticker]],[1]!Table2[[Symbol]:[Industry]],2,FALSE),"-")</f>
        <v>-</v>
      </c>
      <c r="D4415" t="s">
        <v>51</v>
      </c>
      <c r="E4415">
        <v>10.34008</v>
      </c>
      <c r="F4415">
        <v>34</v>
      </c>
      <c r="G4415">
        <v>-3.8595264387226602</v>
      </c>
      <c r="H4415">
        <v>-10.984107672388699</v>
      </c>
      <c r="I4415">
        <v>-17.185617368458399</v>
      </c>
      <c r="J4415">
        <v>-0.385378330930987</v>
      </c>
      <c r="K4415">
        <v>33.234729471011001</v>
      </c>
      <c r="L4415">
        <v>31.137690981246202</v>
      </c>
      <c r="M4415">
        <v>53.561587706871499</v>
      </c>
      <c r="N4415">
        <v>0.54606666620872002</v>
      </c>
      <c r="O4415">
        <v>25.735294117647001</v>
      </c>
      <c r="P4415">
        <v>58.878504672897201</v>
      </c>
      <c r="Q4415">
        <v>6.1116421588044E-2</v>
      </c>
    </row>
    <row r="4416" spans="1:17" hidden="1" x14ac:dyDescent="0.3">
      <c r="A4416" t="s">
        <v>9062</v>
      </c>
      <c r="B4416" t="s">
        <v>9063</v>
      </c>
      <c r="C4416" t="str">
        <f>IFERROR(VLOOKUP(Table1[[#This Row],[Ticker]],[1]!Table2[[Symbol]:[Industry]],2,FALSE),"-")</f>
        <v>-</v>
      </c>
      <c r="D4416" t="s">
        <v>2686</v>
      </c>
      <c r="E4416">
        <v>10.3019739299999</v>
      </c>
      <c r="F4416">
        <v>4.1100000000000003</v>
      </c>
      <c r="G4416">
        <v>9.7300073703466392</v>
      </c>
      <c r="H4416">
        <v>-10.4663499581536</v>
      </c>
      <c r="I4416">
        <v>-1.2754826470867</v>
      </c>
      <c r="J4416">
        <v>-8.4005506960557206</v>
      </c>
      <c r="K4416">
        <v>3.8707999794164101</v>
      </c>
      <c r="L4416">
        <v>3.6624691969612599</v>
      </c>
      <c r="M4416">
        <v>57.059993402116604</v>
      </c>
      <c r="N4416">
        <v>1.7136766265318</v>
      </c>
      <c r="O4416">
        <v>26.277372262773699</v>
      </c>
      <c r="P4416">
        <v>91.162790697674396</v>
      </c>
      <c r="Q4416">
        <v>-3.2736767525637998E-2</v>
      </c>
    </row>
    <row r="4417" spans="1:17" hidden="1" x14ac:dyDescent="0.3">
      <c r="A4417" t="s">
        <v>9064</v>
      </c>
      <c r="B4417" t="s">
        <v>9065</v>
      </c>
      <c r="C4417" t="str">
        <f>IFERROR(VLOOKUP(Table1[[#This Row],[Ticker]],[1]!Table2[[Symbol]:[Industry]],2,FALSE),"-")</f>
        <v>-</v>
      </c>
      <c r="D4417" t="s">
        <v>357</v>
      </c>
      <c r="E4417">
        <v>10.29975</v>
      </c>
      <c r="F4417">
        <v>13.29</v>
      </c>
      <c r="G4417">
        <v>74.081554440787599</v>
      </c>
      <c r="H4417">
        <v>25.9978485569691</v>
      </c>
      <c r="I4417">
        <v>2.70553108886515</v>
      </c>
      <c r="J4417">
        <v>4.62653675097306E-2</v>
      </c>
      <c r="K4417">
        <v>10.7322709738411</v>
      </c>
      <c r="L4417">
        <v>9.7108825714342206</v>
      </c>
      <c r="M4417">
        <v>99.824655971252696</v>
      </c>
      <c r="N4417">
        <v>1.490022172949</v>
      </c>
      <c r="O4417">
        <v>0</v>
      </c>
      <c r="P4417">
        <v>104.147465437788</v>
      </c>
    </row>
    <row r="4418" spans="1:17" hidden="1" x14ac:dyDescent="0.3">
      <c r="A4418" t="s">
        <v>9066</v>
      </c>
      <c r="B4418" t="s">
        <v>9067</v>
      </c>
      <c r="C4418" t="str">
        <f>IFERROR(VLOOKUP(Table1[[#This Row],[Ticker]],[1]!Table2[[Symbol]:[Industry]],2,FALSE),"-")</f>
        <v>-</v>
      </c>
      <c r="D4418" t="s">
        <v>21</v>
      </c>
      <c r="E4418">
        <v>10.294214</v>
      </c>
      <c r="F4418">
        <v>9.8000000000000007</v>
      </c>
      <c r="G4418">
        <v>8.7442873032829898</v>
      </c>
      <c r="H4418">
        <v>14.144806743309999</v>
      </c>
      <c r="I4418">
        <v>-13.366769320823</v>
      </c>
      <c r="J4418">
        <v>-9.2445809404727992</v>
      </c>
      <c r="K4418">
        <v>9.7685924289809591</v>
      </c>
      <c r="L4418">
        <v>9.0362231428936202</v>
      </c>
      <c r="M4418">
        <v>27.094047195119</v>
      </c>
      <c r="N4418">
        <v>0.70909510544575705</v>
      </c>
      <c r="O4418">
        <v>35.204081632653001</v>
      </c>
      <c r="P4418">
        <v>97.183098591549296</v>
      </c>
    </row>
    <row r="4419" spans="1:17" hidden="1" x14ac:dyDescent="0.3">
      <c r="A4419" t="s">
        <v>9068</v>
      </c>
      <c r="B4419" t="s">
        <v>9069</v>
      </c>
      <c r="C4419" t="str">
        <f>IFERROR(VLOOKUP(Table1[[#This Row],[Ticker]],[1]!Table2[[Symbol]:[Industry]],2,FALSE),"-")</f>
        <v>-</v>
      </c>
      <c r="D4419" t="s">
        <v>72</v>
      </c>
      <c r="E4419">
        <v>10.281947199999999</v>
      </c>
      <c r="F4419">
        <v>22.96</v>
      </c>
      <c r="G4419">
        <v>466.29772536663597</v>
      </c>
      <c r="H4419">
        <v>45.627874638472797</v>
      </c>
      <c r="I4419">
        <v>461.03973474421701</v>
      </c>
      <c r="J4419">
        <v>9.2171284882314204</v>
      </c>
      <c r="K4419">
        <v>15.8023799226271</v>
      </c>
      <c r="L4419">
        <v>9.2820482522827792</v>
      </c>
      <c r="M4419">
        <v>99.999999996008697</v>
      </c>
      <c r="N4419">
        <v>0.27905220212516302</v>
      </c>
      <c r="O4419">
        <v>0</v>
      </c>
      <c r="P4419">
        <v>563.58381502890097</v>
      </c>
    </row>
    <row r="4420" spans="1:17" hidden="1" x14ac:dyDescent="0.3">
      <c r="A4420" t="s">
        <v>9070</v>
      </c>
      <c r="B4420" t="s">
        <v>9071</v>
      </c>
      <c r="C4420" t="str">
        <f>IFERROR(VLOOKUP(Table1[[#This Row],[Ticker]],[1]!Table2[[Symbol]:[Industry]],2,FALSE),"-")</f>
        <v>-</v>
      </c>
      <c r="D4420" t="s">
        <v>627</v>
      </c>
      <c r="E4420">
        <v>10.227192000000001</v>
      </c>
      <c r="F4420">
        <v>7.18</v>
      </c>
      <c r="G4420">
        <v>122.75099041145</v>
      </c>
      <c r="H4420">
        <v>19.319317812734401</v>
      </c>
      <c r="I4420">
        <v>57.992115696598503</v>
      </c>
      <c r="J4420">
        <v>-3.1581763713270501</v>
      </c>
      <c r="K4420">
        <v>6.1793642355906897</v>
      </c>
      <c r="L4420">
        <v>5.0238419696383598</v>
      </c>
      <c r="M4420">
        <v>67.300749640503199</v>
      </c>
      <c r="N4420">
        <v>1.08772745666402</v>
      </c>
      <c r="O4420">
        <v>4.03899721448468</v>
      </c>
      <c r="P4420">
        <v>156.42857142857099</v>
      </c>
      <c r="Q4420">
        <v>0.122141729493308</v>
      </c>
    </row>
    <row r="4421" spans="1:17" hidden="1" x14ac:dyDescent="0.3">
      <c r="A4421" t="s">
        <v>9072</v>
      </c>
      <c r="B4421" t="s">
        <v>9073</v>
      </c>
      <c r="C4421" t="str">
        <f>IFERROR(VLOOKUP(Table1[[#This Row],[Ticker]],[1]!Table2[[Symbol]:[Industry]],2,FALSE),"-")</f>
        <v>-</v>
      </c>
      <c r="D4421" t="s">
        <v>959</v>
      </c>
      <c r="E4421">
        <v>10.2090652</v>
      </c>
      <c r="F4421">
        <v>10.58</v>
      </c>
      <c r="G4421">
        <v>-53.2322145554607</v>
      </c>
      <c r="H4421">
        <v>-21.298291067060401</v>
      </c>
      <c r="I4421">
        <v>-30.109834558836301</v>
      </c>
      <c r="J4421">
        <v>-2.2381262531275601</v>
      </c>
      <c r="K4421">
        <v>11.4241117522593</v>
      </c>
      <c r="L4421">
        <v>11.1829274295873</v>
      </c>
      <c r="M4421">
        <v>45.555663084938402</v>
      </c>
      <c r="N4421">
        <v>1.08107035969301</v>
      </c>
      <c r="O4421">
        <v>47.448015122873301</v>
      </c>
      <c r="P4421">
        <v>23.023255813953501</v>
      </c>
    </row>
    <row r="4422" spans="1:17" hidden="1" x14ac:dyDescent="0.3">
      <c r="A4422" t="s">
        <v>9074</v>
      </c>
      <c r="B4422" t="s">
        <v>9075</v>
      </c>
      <c r="C4422" t="str">
        <f>IFERROR(VLOOKUP(Table1[[#This Row],[Ticker]],[1]!Table2[[Symbol]:[Industry]],2,FALSE),"-")</f>
        <v>-</v>
      </c>
      <c r="D4422" t="s">
        <v>535</v>
      </c>
      <c r="E4422">
        <v>10.199999999999999</v>
      </c>
      <c r="F4422">
        <v>34</v>
      </c>
      <c r="G4422">
        <v>13.4545617763217</v>
      </c>
      <c r="H4422">
        <v>-19.126346544546401</v>
      </c>
      <c r="I4422">
        <v>-39.047221777521401</v>
      </c>
      <c r="J4422">
        <v>-15.5107210053141</v>
      </c>
      <c r="K4422">
        <v>42.056551455650997</v>
      </c>
      <c r="L4422">
        <v>41.598420385939697</v>
      </c>
      <c r="M4422">
        <v>27.649955856577101</v>
      </c>
      <c r="N4422">
        <v>3.79158548126704</v>
      </c>
      <c r="O4422">
        <v>72.529411764705799</v>
      </c>
      <c r="P4422">
        <v>55.606407322654398</v>
      </c>
      <c r="Q4422">
        <v>2.4050846628547E-2</v>
      </c>
    </row>
    <row r="4423" spans="1:17" hidden="1" x14ac:dyDescent="0.3">
      <c r="A4423" t="s">
        <v>9076</v>
      </c>
      <c r="B4423" t="s">
        <v>9077</v>
      </c>
      <c r="C4423" t="str">
        <f>IFERROR(VLOOKUP(Table1[[#This Row],[Ticker]],[1]!Table2[[Symbol]:[Industry]],2,FALSE),"-")</f>
        <v>-</v>
      </c>
      <c r="D4423" t="s">
        <v>132</v>
      </c>
      <c r="E4423">
        <v>10.199</v>
      </c>
      <c r="F4423">
        <v>6.58</v>
      </c>
      <c r="G4423">
        <v>-19.4776757028826</v>
      </c>
      <c r="H4423">
        <v>-11.5237722930871</v>
      </c>
      <c r="I4423">
        <v>-24.281019972763399</v>
      </c>
      <c r="J4423">
        <v>-7.0805291860972002</v>
      </c>
      <c r="K4423">
        <v>6.7597072039916402</v>
      </c>
      <c r="L4423">
        <v>7.1012161220468402</v>
      </c>
      <c r="M4423">
        <v>45.453209845149203</v>
      </c>
      <c r="N4423">
        <v>0.77734218264894395</v>
      </c>
      <c r="O4423">
        <v>97.264437689969597</v>
      </c>
      <c r="P4423">
        <v>27.5193798449612</v>
      </c>
      <c r="Q4423">
        <v>3.4424290731832001E-2</v>
      </c>
    </row>
    <row r="4424" spans="1:17" hidden="1" x14ac:dyDescent="0.3">
      <c r="A4424" t="s">
        <v>9078</v>
      </c>
      <c r="B4424" t="s">
        <v>9079</v>
      </c>
      <c r="C4424" t="str">
        <f>IFERROR(VLOOKUP(Table1[[#This Row],[Ticker]],[1]!Table2[[Symbol]:[Industry]],2,FALSE),"-")</f>
        <v>-</v>
      </c>
      <c r="E4424">
        <v>10.1890503</v>
      </c>
      <c r="F4424">
        <v>12.87</v>
      </c>
      <c r="G4424">
        <v>-50.1265170576063</v>
      </c>
      <c r="H4424">
        <v>-12.963812511593799</v>
      </c>
      <c r="I4424">
        <v>-41.261100910378403</v>
      </c>
      <c r="J4424">
        <v>-14.5264909496555</v>
      </c>
      <c r="K4424">
        <v>17.191190889689299</v>
      </c>
      <c r="L4424">
        <v>18.614339660830101</v>
      </c>
      <c r="M4424">
        <v>23.814372874105</v>
      </c>
      <c r="N4424">
        <v>2.85020540453641</v>
      </c>
      <c r="O4424">
        <v>99.611499611499596</v>
      </c>
      <c r="P4424">
        <v>7.7760497667189704E-2</v>
      </c>
      <c r="Q4424">
        <v>4.7858045049973E-2</v>
      </c>
    </row>
    <row r="4425" spans="1:17" hidden="1" x14ac:dyDescent="0.3">
      <c r="A4425" t="s">
        <v>9080</v>
      </c>
      <c r="B4425" t="s">
        <v>9081</v>
      </c>
      <c r="C4425" t="str">
        <f>IFERROR(VLOOKUP(Table1[[#This Row],[Ticker]],[1]!Table2[[Symbol]:[Industry]],2,FALSE),"-")</f>
        <v>-</v>
      </c>
      <c r="D4425" t="s">
        <v>5712</v>
      </c>
      <c r="E4425">
        <v>10.104231950000001</v>
      </c>
      <c r="F4425">
        <v>18.5</v>
      </c>
      <c r="G4425">
        <v>47.307051610861599</v>
      </c>
      <c r="H4425">
        <v>-39.557764239898603</v>
      </c>
      <c r="I4425">
        <v>11.1175348783558</v>
      </c>
      <c r="J4425">
        <v>-8.6181723816668097</v>
      </c>
      <c r="K4425">
        <v>24.962815953725499</v>
      </c>
      <c r="L4425">
        <v>21.197116743057499</v>
      </c>
      <c r="M4425">
        <v>1.9341891544054499</v>
      </c>
      <c r="N4425">
        <v>0.627003157813663</v>
      </c>
      <c r="O4425">
        <v>96.378378378378301</v>
      </c>
      <c r="P4425">
        <v>77.372962607861894</v>
      </c>
      <c r="Q4425">
        <v>3.6840719528731997E-2</v>
      </c>
    </row>
    <row r="4426" spans="1:17" hidden="1" x14ac:dyDescent="0.3">
      <c r="A4426" t="s">
        <v>9082</v>
      </c>
      <c r="B4426" t="s">
        <v>9083</v>
      </c>
      <c r="C4426" t="str">
        <f>IFERROR(VLOOKUP(Table1[[#This Row],[Ticker]],[1]!Table2[[Symbol]:[Industry]],2,FALSE),"-")</f>
        <v>-</v>
      </c>
      <c r="E4426">
        <v>10.080189000000001</v>
      </c>
      <c r="F4426">
        <v>33</v>
      </c>
      <c r="G4426">
        <v>-32.1430623323118</v>
      </c>
      <c r="H4426">
        <v>-2.26962864667829</v>
      </c>
      <c r="I4426">
        <v>-8.1983604938775905</v>
      </c>
      <c r="J4426">
        <v>-1.07194549511008</v>
      </c>
      <c r="K4426">
        <v>32.831308151157799</v>
      </c>
      <c r="L4426">
        <v>32.396961056549202</v>
      </c>
      <c r="M4426">
        <v>84.7193819831745</v>
      </c>
      <c r="N4426">
        <v>0</v>
      </c>
      <c r="O4426">
        <v>2.1212121212121202</v>
      </c>
      <c r="P4426">
        <v>10</v>
      </c>
    </row>
    <row r="4427" spans="1:17" hidden="1" x14ac:dyDescent="0.3">
      <c r="A4427" t="s">
        <v>9084</v>
      </c>
      <c r="B4427" t="s">
        <v>9085</v>
      </c>
      <c r="C4427" t="str">
        <f>IFERROR(VLOOKUP(Table1[[#This Row],[Ticker]],[1]!Table2[[Symbol]:[Industry]],2,FALSE),"-")</f>
        <v>-</v>
      </c>
      <c r="E4427">
        <v>10.04598</v>
      </c>
      <c r="F4427">
        <v>2.0099999999999998</v>
      </c>
      <c r="G4427">
        <v>-30.065910997000302</v>
      </c>
      <c r="H4427">
        <v>-3.7330432808246199</v>
      </c>
      <c r="I4427">
        <v>-24.802370518940201</v>
      </c>
      <c r="J4427">
        <v>-1.07194549511008</v>
      </c>
      <c r="K4427">
        <v>2.1058795729158799</v>
      </c>
      <c r="L4427">
        <v>2.1836168704741601</v>
      </c>
      <c r="M4427">
        <v>47.863487765467703</v>
      </c>
      <c r="N4427">
        <v>0.28165898991584998</v>
      </c>
      <c r="O4427">
        <v>77.611940298507406</v>
      </c>
      <c r="P4427">
        <v>14.857142857142801</v>
      </c>
      <c r="Q4427">
        <v>5.5618802004138997E-2</v>
      </c>
    </row>
    <row r="4428" spans="1:17" hidden="1" x14ac:dyDescent="0.3">
      <c r="A4428" t="s">
        <v>9086</v>
      </c>
      <c r="B4428" t="s">
        <v>9087</v>
      </c>
      <c r="C4428" t="str">
        <f>IFERROR(VLOOKUP(Table1[[#This Row],[Ticker]],[1]!Table2[[Symbol]:[Industry]],2,FALSE),"-")</f>
        <v>-</v>
      </c>
      <c r="D4428" t="s">
        <v>257</v>
      </c>
      <c r="E4428">
        <v>10.034666</v>
      </c>
      <c r="F4428">
        <v>25.54</v>
      </c>
      <c r="G4428">
        <v>35.670623720715398</v>
      </c>
      <c r="H4428">
        <v>25.4834577730748</v>
      </c>
      <c r="I4428">
        <v>-16.254471995653599</v>
      </c>
      <c r="J4428">
        <v>10.629263485891601</v>
      </c>
      <c r="K4428">
        <v>23.244398355122598</v>
      </c>
      <c r="L4428">
        <v>21.4643598209997</v>
      </c>
      <c r="M4428">
        <v>61.335872021069598</v>
      </c>
      <c r="N4428">
        <v>1.505455790868</v>
      </c>
      <c r="O4428">
        <v>31.519185591229402</v>
      </c>
      <c r="P4428">
        <v>69.813829787233999</v>
      </c>
    </row>
    <row r="4429" spans="1:17" hidden="1" x14ac:dyDescent="0.3">
      <c r="A4429" t="s">
        <v>9088</v>
      </c>
      <c r="B4429" t="s">
        <v>9089</v>
      </c>
      <c r="C4429" t="str">
        <f>IFERROR(VLOOKUP(Table1[[#This Row],[Ticker]],[1]!Table2[[Symbol]:[Industry]],2,FALSE),"-")</f>
        <v>-</v>
      </c>
      <c r="D4429" t="s">
        <v>2943</v>
      </c>
      <c r="E4429">
        <v>10.020864</v>
      </c>
      <c r="F4429">
        <v>22.4</v>
      </c>
      <c r="G4429">
        <v>-5.9661880053105696</v>
      </c>
      <c r="H4429">
        <v>-21.051354535003099</v>
      </c>
      <c r="I4429">
        <v>-25.8007321818524</v>
      </c>
      <c r="J4429">
        <v>-7.73861216177675</v>
      </c>
      <c r="K4429">
        <v>23.932950105556898</v>
      </c>
      <c r="L4429">
        <v>22.600734324338401</v>
      </c>
      <c r="M4429">
        <v>33.910904882829598</v>
      </c>
      <c r="N4429">
        <v>0.63374927794791502</v>
      </c>
      <c r="O4429">
        <v>50.625</v>
      </c>
      <c r="P4429">
        <v>40.969162995594701</v>
      </c>
      <c r="Q4429">
        <v>4.9192550032903001E-2</v>
      </c>
    </row>
    <row r="4430" spans="1:17" hidden="1" x14ac:dyDescent="0.3">
      <c r="A4430" t="s">
        <v>9090</v>
      </c>
      <c r="B4430" t="s">
        <v>9091</v>
      </c>
      <c r="C4430" t="str">
        <f>IFERROR(VLOOKUP(Table1[[#This Row],[Ticker]],[1]!Table2[[Symbol]:[Industry]],2,FALSE),"-")</f>
        <v>-</v>
      </c>
      <c r="E4430">
        <v>9.9916894000000003</v>
      </c>
      <c r="F4430">
        <v>18.260000000000002</v>
      </c>
      <c r="G4430">
        <v>72.597795995230499</v>
      </c>
      <c r="H4430">
        <v>-6.8469038216917602</v>
      </c>
      <c r="I4430">
        <v>22.499675397036601</v>
      </c>
      <c r="J4430">
        <v>3.4708273662468399</v>
      </c>
      <c r="K4430">
        <v>17.132906534563698</v>
      </c>
      <c r="L4430">
        <v>14.675933696803</v>
      </c>
      <c r="M4430">
        <v>66.188740541345695</v>
      </c>
      <c r="N4430">
        <v>1.5643503246028401</v>
      </c>
      <c r="O4430">
        <v>18.729463307776498</v>
      </c>
      <c r="P4430">
        <v>125.432098765432</v>
      </c>
      <c r="Q4430">
        <v>0.147208851802272</v>
      </c>
    </row>
    <row r="4431" spans="1:17" hidden="1" x14ac:dyDescent="0.3">
      <c r="A4431" t="s">
        <v>9092</v>
      </c>
      <c r="B4431" t="s">
        <v>9093</v>
      </c>
      <c r="C4431" t="str">
        <f>IFERROR(VLOOKUP(Table1[[#This Row],[Ticker]],[1]!Table2[[Symbol]:[Industry]],2,FALSE),"-")</f>
        <v>-</v>
      </c>
      <c r="D4431" t="s">
        <v>138</v>
      </c>
      <c r="E4431">
        <v>9.9760069999999992</v>
      </c>
      <c r="F4431">
        <v>8.34</v>
      </c>
      <c r="G4431">
        <v>-17.210701254104499</v>
      </c>
      <c r="H4431">
        <v>1.09824700099011</v>
      </c>
      <c r="I4431">
        <v>-12.478337544938899</v>
      </c>
      <c r="J4431">
        <v>4.34417075323866</v>
      </c>
      <c r="K4431">
        <v>7.8757026579213196</v>
      </c>
      <c r="L4431">
        <v>7.7119306029682599</v>
      </c>
      <c r="M4431">
        <v>58.6192805679053</v>
      </c>
      <c r="N4431">
        <v>1.2333041975661501</v>
      </c>
      <c r="O4431">
        <v>23.141486810551498</v>
      </c>
      <c r="P4431">
        <v>37.851239669421503</v>
      </c>
      <c r="Q4431">
        <v>5.7067371171887003E-2</v>
      </c>
    </row>
    <row r="4432" spans="1:17" hidden="1" x14ac:dyDescent="0.3">
      <c r="A4432" t="s">
        <v>9094</v>
      </c>
      <c r="B4432" t="s">
        <v>9095</v>
      </c>
      <c r="C4432" t="str">
        <f>IFERROR(VLOOKUP(Table1[[#This Row],[Ticker]],[1]!Table2[[Symbol]:[Industry]],2,FALSE),"-")</f>
        <v>-</v>
      </c>
      <c r="D4432" t="s">
        <v>428</v>
      </c>
      <c r="E4432">
        <v>9.9406999999999996</v>
      </c>
      <c r="F4432">
        <v>22</v>
      </c>
      <c r="G4432">
        <v>0.26584255750206498</v>
      </c>
      <c r="H4432">
        <v>-8.1391938640696004</v>
      </c>
      <c r="I4432">
        <v>-17.224843149603</v>
      </c>
      <c r="J4432">
        <v>-3.5494229725875601</v>
      </c>
      <c r="K4432">
        <v>22.272491701512301</v>
      </c>
      <c r="L4432">
        <v>21.011757836564001</v>
      </c>
      <c r="M4432">
        <v>45.801398817667298</v>
      </c>
      <c r="N4432">
        <v>0.26626439424075299</v>
      </c>
      <c r="O4432">
        <v>45.454545454545404</v>
      </c>
      <c r="P4432">
        <v>44.736842105263101</v>
      </c>
      <c r="Q4432">
        <v>6.0494293674146001E-2</v>
      </c>
    </row>
    <row r="4433" spans="1:17" hidden="1" x14ac:dyDescent="0.3">
      <c r="A4433" t="s">
        <v>9096</v>
      </c>
      <c r="B4433" t="s">
        <v>8763</v>
      </c>
      <c r="C4433" t="str">
        <f>IFERROR(VLOOKUP(Table1[[#This Row],[Ticker]],[1]!Table2[[Symbol]:[Industry]],2,FALSE),"-")</f>
        <v>-</v>
      </c>
      <c r="D4433" t="s">
        <v>959</v>
      </c>
      <c r="E4433">
        <v>9.8386704999999992</v>
      </c>
      <c r="F4433">
        <v>11.29</v>
      </c>
      <c r="G4433">
        <v>99.872989206665594</v>
      </c>
      <c r="H4433">
        <v>5.9656654709687604</v>
      </c>
      <c r="I4433">
        <v>87.217039708756602</v>
      </c>
      <c r="J4433">
        <v>-6.7129711361357201</v>
      </c>
      <c r="K4433">
        <v>10.3456344752049</v>
      </c>
      <c r="L4433">
        <v>8.5323660368059606</v>
      </c>
      <c r="M4433">
        <v>57.884790621353702</v>
      </c>
      <c r="N4433">
        <v>1.25856815043877</v>
      </c>
      <c r="O4433">
        <v>39.149689991142601</v>
      </c>
      <c r="P4433">
        <v>129.93890020366501</v>
      </c>
    </row>
    <row r="4434" spans="1:17" hidden="1" x14ac:dyDescent="0.3">
      <c r="A4434" t="s">
        <v>9097</v>
      </c>
      <c r="B4434" t="s">
        <v>9098</v>
      </c>
      <c r="C4434" t="str">
        <f>IFERROR(VLOOKUP(Table1[[#This Row],[Ticker]],[1]!Table2[[Symbol]:[Industry]],2,FALSE),"-")</f>
        <v>-</v>
      </c>
      <c r="D4434" t="s">
        <v>535</v>
      </c>
      <c r="E4434">
        <v>9.7910400000000006</v>
      </c>
      <c r="F4434">
        <v>31</v>
      </c>
      <c r="G4434">
        <v>18.188512723707401</v>
      </c>
      <c r="H4434">
        <v>22.9913316873509</v>
      </c>
      <c r="I4434">
        <v>50.887514871067502</v>
      </c>
      <c r="J4434">
        <v>12.0502264505912</v>
      </c>
      <c r="K4434">
        <v>24.938847946334601</v>
      </c>
      <c r="L4434">
        <v>22.0723949039415</v>
      </c>
      <c r="M4434">
        <v>84.899880823017597</v>
      </c>
      <c r="N4434">
        <v>1.8133076490890101</v>
      </c>
      <c r="O4434">
        <v>1.2903225806451599</v>
      </c>
      <c r="P4434">
        <v>114.68144044321301</v>
      </c>
      <c r="Q4434">
        <v>0.10728162092487301</v>
      </c>
    </row>
    <row r="4435" spans="1:17" hidden="1" x14ac:dyDescent="0.3">
      <c r="A4435" t="s">
        <v>9099</v>
      </c>
      <c r="B4435" t="s">
        <v>9100</v>
      </c>
      <c r="C4435" t="str">
        <f>IFERROR(VLOOKUP(Table1[[#This Row],[Ticker]],[1]!Table2[[Symbol]:[Industry]],2,FALSE),"-")</f>
        <v>-</v>
      </c>
      <c r="D4435" t="s">
        <v>138</v>
      </c>
      <c r="E4435">
        <v>9.7857392000000001</v>
      </c>
      <c r="F4435">
        <v>18.440000000000001</v>
      </c>
      <c r="G4435">
        <v>12.879825437108201</v>
      </c>
      <c r="H4435">
        <v>0.31860664743936301</v>
      </c>
      <c r="I4435">
        <v>5.0179817051901301</v>
      </c>
      <c r="J4435">
        <v>2.1233207770792801</v>
      </c>
      <c r="K4435">
        <v>16.8490736678072</v>
      </c>
      <c r="L4435">
        <v>15.757319986513901</v>
      </c>
      <c r="M4435">
        <v>67.9837071041527</v>
      </c>
      <c r="N4435">
        <v>1.1334538965471801</v>
      </c>
      <c r="O4435">
        <v>4.0130151843817696</v>
      </c>
      <c r="P4435">
        <v>60.907504363001699</v>
      </c>
      <c r="Q4435">
        <v>5.5241645098860004E-3</v>
      </c>
    </row>
    <row r="4436" spans="1:17" hidden="1" x14ac:dyDescent="0.3">
      <c r="A4436" t="s">
        <v>9101</v>
      </c>
      <c r="B4436" t="s">
        <v>9102</v>
      </c>
      <c r="C4436" t="str">
        <f>IFERROR(VLOOKUP(Table1[[#This Row],[Ticker]],[1]!Table2[[Symbol]:[Industry]],2,FALSE),"-")</f>
        <v>-</v>
      </c>
      <c r="D4436" t="s">
        <v>5712</v>
      </c>
      <c r="E4436">
        <v>9.7819400000000005</v>
      </c>
      <c r="F4436">
        <v>11.2</v>
      </c>
      <c r="G4436">
        <v>-27.5956456722061</v>
      </c>
      <c r="H4436">
        <v>3.5751202117692</v>
      </c>
      <c r="I4436">
        <v>-12.9602652557823</v>
      </c>
      <c r="J4436">
        <v>5.2583297342477104</v>
      </c>
      <c r="K4436">
        <v>10.994720704435201</v>
      </c>
      <c r="L4436">
        <v>10.6125455587544</v>
      </c>
      <c r="M4436">
        <v>47.909791566566099</v>
      </c>
      <c r="N4436">
        <v>0.27938271184595098</v>
      </c>
      <c r="O4436">
        <v>43.660714285714299</v>
      </c>
      <c r="P4436">
        <v>63.0276564774381</v>
      </c>
    </row>
    <row r="4437" spans="1:17" hidden="1" x14ac:dyDescent="0.3">
      <c r="A4437" t="s">
        <v>9103</v>
      </c>
      <c r="B4437" t="s">
        <v>9104</v>
      </c>
      <c r="C4437" t="str">
        <f>IFERROR(VLOOKUP(Table1[[#This Row],[Ticker]],[1]!Table2[[Symbol]:[Industry]],2,FALSE),"-")</f>
        <v>-</v>
      </c>
      <c r="D4437" t="s">
        <v>627</v>
      </c>
      <c r="E4437">
        <v>9.7616469600000002</v>
      </c>
      <c r="F4437">
        <v>3.12</v>
      </c>
      <c r="G4437">
        <v>-22.107433488349699</v>
      </c>
      <c r="H4437">
        <v>4.8732284961788501</v>
      </c>
      <c r="I4437">
        <v>-10.6651832885692</v>
      </c>
      <c r="J4437">
        <v>-4.1488685720331597</v>
      </c>
      <c r="K4437">
        <v>2.94352885944968</v>
      </c>
      <c r="L4437">
        <v>3.0062192739372202</v>
      </c>
      <c r="M4437">
        <v>55.001094178012004</v>
      </c>
      <c r="N4437">
        <v>1.1751420616324</v>
      </c>
      <c r="O4437">
        <v>23.076923076922998</v>
      </c>
      <c r="P4437">
        <v>32.7659574468085</v>
      </c>
      <c r="Q4437">
        <v>8.7632568231018004E-2</v>
      </c>
    </row>
    <row r="4438" spans="1:17" hidden="1" x14ac:dyDescent="0.3">
      <c r="A4438" t="s">
        <v>9105</v>
      </c>
      <c r="B4438" t="s">
        <v>9106</v>
      </c>
      <c r="C4438" t="str">
        <f>IFERROR(VLOOKUP(Table1[[#This Row],[Ticker]],[1]!Table2[[Symbol]:[Industry]],2,FALSE),"-")</f>
        <v>-</v>
      </c>
      <c r="D4438" t="s">
        <v>405</v>
      </c>
      <c r="E4438">
        <v>9.7524648000000003</v>
      </c>
      <c r="F4438">
        <v>18.36</v>
      </c>
      <c r="G4438">
        <v>110.56318467796601</v>
      </c>
      <c r="H4438">
        <v>4.5721551040852804</v>
      </c>
      <c r="I4438">
        <v>66.336609744217597</v>
      </c>
      <c r="J4438">
        <v>26.406188615676999</v>
      </c>
      <c r="K4438">
        <v>15.441894884754101</v>
      </c>
      <c r="L4438">
        <v>13.016890875343099</v>
      </c>
      <c r="M4438">
        <v>84.038515653621403</v>
      </c>
      <c r="N4438">
        <v>0.423208319007703</v>
      </c>
      <c r="O4438">
        <v>11.002178649237401</v>
      </c>
      <c r="P4438">
        <v>160.42553191489301</v>
      </c>
      <c r="Q4438">
        <v>0.15728547909806301</v>
      </c>
    </row>
    <row r="4439" spans="1:17" hidden="1" x14ac:dyDescent="0.3">
      <c r="A4439" t="s">
        <v>9107</v>
      </c>
      <c r="B4439" t="s">
        <v>9108</v>
      </c>
      <c r="C4439" t="str">
        <f>IFERROR(VLOOKUP(Table1[[#This Row],[Ticker]],[1]!Table2[[Symbol]:[Industry]],2,FALSE),"-")</f>
        <v>-</v>
      </c>
      <c r="D4439" t="s">
        <v>627</v>
      </c>
      <c r="E4439">
        <v>9.7297960000000003</v>
      </c>
      <c r="F4439">
        <v>32.6</v>
      </c>
      <c r="G4439">
        <v>34.830396539671398</v>
      </c>
      <c r="H4439">
        <v>32.526135347270198</v>
      </c>
      <c r="I4439">
        <v>3.4683061727890698</v>
      </c>
      <c r="J4439">
        <v>16.358038030425298</v>
      </c>
      <c r="K4439">
        <v>28.297083462373699</v>
      </c>
      <c r="L4439">
        <v>25.845626883664501</v>
      </c>
      <c r="M4439">
        <v>57.584677690687201</v>
      </c>
      <c r="N4439">
        <v>2.7925925851928199</v>
      </c>
      <c r="O4439">
        <v>26.687116564417099</v>
      </c>
      <c r="P4439">
        <v>86.073059360730596</v>
      </c>
      <c r="Q4439">
        <v>8.4370232574352999E-2</v>
      </c>
    </row>
    <row r="4440" spans="1:17" hidden="1" x14ac:dyDescent="0.3">
      <c r="A4440" t="s">
        <v>9109</v>
      </c>
      <c r="B4440" t="s">
        <v>9110</v>
      </c>
      <c r="C4440" t="str">
        <f>IFERROR(VLOOKUP(Table1[[#This Row],[Ticker]],[1]!Table2[[Symbol]:[Industry]],2,FALSE),"-")</f>
        <v>-</v>
      </c>
      <c r="D4440" t="s">
        <v>298</v>
      </c>
      <c r="E4440">
        <v>9.7048257000000007</v>
      </c>
      <c r="F4440">
        <v>9.69</v>
      </c>
      <c r="G4440">
        <v>-5.6756670945612901</v>
      </c>
      <c r="H4440">
        <v>-11.924190205579899</v>
      </c>
      <c r="I4440">
        <v>-34.371457469894203</v>
      </c>
      <c r="J4440">
        <v>-6.0113676759115799</v>
      </c>
      <c r="K4440">
        <v>11.680715372267301</v>
      </c>
      <c r="L4440">
        <v>11.590817767912</v>
      </c>
      <c r="M4440">
        <v>0.29611945915432603</v>
      </c>
      <c r="N4440">
        <v>1.6090909090909</v>
      </c>
      <c r="O4440">
        <v>51.805985552115501</v>
      </c>
      <c r="P4440">
        <v>25.518134715025901</v>
      </c>
    </row>
    <row r="4441" spans="1:17" hidden="1" x14ac:dyDescent="0.3">
      <c r="A4441" t="s">
        <v>9111</v>
      </c>
      <c r="B4441" t="s">
        <v>9112</v>
      </c>
      <c r="C4441" t="str">
        <f>IFERROR(VLOOKUP(Table1[[#This Row],[Ticker]],[1]!Table2[[Symbol]:[Industry]],2,FALSE),"-")</f>
        <v>-</v>
      </c>
      <c r="E4441">
        <v>9.6106499999999997</v>
      </c>
      <c r="F4441">
        <v>30.51</v>
      </c>
      <c r="G4441">
        <v>59.084739963941999</v>
      </c>
      <c r="H4441">
        <v>-11.635187559065001</v>
      </c>
      <c r="I4441">
        <v>-40.3174081129252</v>
      </c>
      <c r="J4441">
        <v>-1.07194549511008</v>
      </c>
      <c r="K4441">
        <v>32.076644960838699</v>
      </c>
      <c r="L4441">
        <v>32.727283310964502</v>
      </c>
      <c r="M4441">
        <v>46.113967931806002</v>
      </c>
      <c r="N4441">
        <v>0.62962483829236704</v>
      </c>
      <c r="O4441">
        <v>131.956735496558</v>
      </c>
      <c r="P4441">
        <v>89.150650960942301</v>
      </c>
    </row>
    <row r="4442" spans="1:17" hidden="1" x14ac:dyDescent="0.3">
      <c r="A4442" t="s">
        <v>9113</v>
      </c>
      <c r="B4442" t="s">
        <v>9114</v>
      </c>
      <c r="C4442" t="str">
        <f>IFERROR(VLOOKUP(Table1[[#This Row],[Ticker]],[1]!Table2[[Symbol]:[Industry]],2,FALSE),"-")</f>
        <v>-</v>
      </c>
      <c r="D4442" t="s">
        <v>535</v>
      </c>
      <c r="E4442">
        <v>9.5180959999999999</v>
      </c>
      <c r="F4442">
        <v>9.52</v>
      </c>
      <c r="G4442">
        <v>8.2722814228247508</v>
      </c>
      <c r="H4442">
        <v>0.52907964180396405</v>
      </c>
      <c r="I4442">
        <v>-20.082216475294501</v>
      </c>
      <c r="J4442">
        <v>-5.5719454951100698</v>
      </c>
      <c r="K4442">
        <v>9.5422110529283195</v>
      </c>
      <c r="L4442">
        <v>9.5568349342069396</v>
      </c>
      <c r="M4442">
        <v>50.7037079356855</v>
      </c>
      <c r="N4442">
        <v>0.63261316662273204</v>
      </c>
      <c r="O4442">
        <v>66.071428571428498</v>
      </c>
      <c r="P4442">
        <v>38.775510204081598</v>
      </c>
      <c r="Q4442">
        <v>0.104852223199907</v>
      </c>
    </row>
    <row r="4443" spans="1:17" hidden="1" x14ac:dyDescent="0.3">
      <c r="A4443" t="s">
        <v>9115</v>
      </c>
      <c r="B4443" t="s">
        <v>9116</v>
      </c>
      <c r="C4443" t="str">
        <f>IFERROR(VLOOKUP(Table1[[#This Row],[Ticker]],[1]!Table2[[Symbol]:[Industry]],2,FALSE),"-")</f>
        <v>-</v>
      </c>
      <c r="D4443" t="s">
        <v>573</v>
      </c>
      <c r="E4443">
        <v>9.5108599999999992</v>
      </c>
      <c r="F4443">
        <v>34.14</v>
      </c>
      <c r="G4443">
        <v>40.634089002999602</v>
      </c>
      <c r="H4443">
        <v>-2.26962864667829</v>
      </c>
      <c r="I4443">
        <v>49.611163315646202</v>
      </c>
      <c r="J4443">
        <v>-1.07194549511008</v>
      </c>
      <c r="K4443">
        <v>32.801150004884803</v>
      </c>
      <c r="L4443">
        <v>26.549713792049999</v>
      </c>
      <c r="M4443">
        <v>100</v>
      </c>
      <c r="N4443">
        <v>0</v>
      </c>
      <c r="O4443">
        <v>0</v>
      </c>
      <c r="P4443">
        <v>70.7</v>
      </c>
    </row>
    <row r="4444" spans="1:17" hidden="1" x14ac:dyDescent="0.3">
      <c r="A4444" t="s">
        <v>9117</v>
      </c>
      <c r="B4444" t="s">
        <v>9118</v>
      </c>
      <c r="C4444" t="str">
        <f>IFERROR(VLOOKUP(Table1[[#This Row],[Ticker]],[1]!Table2[[Symbol]:[Industry]],2,FALSE),"-")</f>
        <v>-</v>
      </c>
      <c r="D4444" t="s">
        <v>741</v>
      </c>
      <c r="E4444">
        <v>9.5089231049999992</v>
      </c>
      <c r="F4444">
        <v>130.32</v>
      </c>
      <c r="G4444">
        <v>2.3731133932435702</v>
      </c>
      <c r="H4444">
        <v>1.01153445811236</v>
      </c>
      <c r="I4444">
        <v>2.37737524337685</v>
      </c>
      <c r="J4444">
        <v>0.93684295435633502</v>
      </c>
      <c r="K4444">
        <v>122.914191451383</v>
      </c>
      <c r="L4444">
        <v>113.082515250749</v>
      </c>
      <c r="M4444">
        <v>45.884931757483201</v>
      </c>
      <c r="N4444">
        <v>1.11727684370331</v>
      </c>
      <c r="O4444">
        <v>12.7992633517495</v>
      </c>
      <c r="P4444">
        <v>35.608740894901104</v>
      </c>
    </row>
    <row r="4445" spans="1:17" hidden="1" x14ac:dyDescent="0.3">
      <c r="A4445" t="s">
        <v>9119</v>
      </c>
      <c r="B4445" t="s">
        <v>9120</v>
      </c>
      <c r="C4445" t="str">
        <f>IFERROR(VLOOKUP(Table1[[#This Row],[Ticker]],[1]!Table2[[Symbol]:[Industry]],2,FALSE),"-")</f>
        <v>-</v>
      </c>
      <c r="D4445" t="s">
        <v>1401</v>
      </c>
      <c r="E4445">
        <v>9.5024372499999998</v>
      </c>
      <c r="F4445">
        <v>1.45</v>
      </c>
      <c r="G4445">
        <v>77.076946145856795</v>
      </c>
      <c r="H4445">
        <v>0.69333431628465703</v>
      </c>
      <c r="I4445">
        <v>-52.543598589115597</v>
      </c>
      <c r="J4445">
        <v>3.4393327003786198</v>
      </c>
      <c r="K4445">
        <v>1.7106111368713499</v>
      </c>
      <c r="L4445">
        <v>1.5827283021107299</v>
      </c>
      <c r="M4445">
        <v>89.708473476806802</v>
      </c>
      <c r="N4445">
        <v>1.64405516812555</v>
      </c>
      <c r="O4445">
        <v>72.413793103448199</v>
      </c>
      <c r="Q4445">
        <v>2.0151891517827002E-2</v>
      </c>
    </row>
    <row r="4446" spans="1:17" hidden="1" x14ac:dyDescent="0.3">
      <c r="A4446" t="s">
        <v>9121</v>
      </c>
      <c r="B4446" t="s">
        <v>9122</v>
      </c>
      <c r="C4446" t="str">
        <f>IFERROR(VLOOKUP(Table1[[#This Row],[Ticker]],[1]!Table2[[Symbol]:[Industry]],2,FALSE),"-")</f>
        <v>-</v>
      </c>
      <c r="D4446" t="s">
        <v>54</v>
      </c>
      <c r="E4446">
        <v>9.4650304999999992</v>
      </c>
      <c r="F4446">
        <v>19.57</v>
      </c>
      <c r="G4446">
        <v>71.6866663225873</v>
      </c>
      <c r="H4446">
        <v>-22.942510689645399</v>
      </c>
      <c r="I4446">
        <v>-32.788204624893297</v>
      </c>
      <c r="J4446">
        <v>-10.804417819833301</v>
      </c>
      <c r="K4446">
        <v>23.285639650622802</v>
      </c>
      <c r="L4446">
        <v>21.983043941399401</v>
      </c>
      <c r="M4446">
        <v>15.9816049020853</v>
      </c>
      <c r="N4446">
        <v>2.5263157894736801</v>
      </c>
      <c r="O4446">
        <v>45.579969340827702</v>
      </c>
      <c r="P4446">
        <v>101.752577319587</v>
      </c>
    </row>
    <row r="4447" spans="1:17" hidden="1" x14ac:dyDescent="0.3">
      <c r="A4447" t="s">
        <v>9123</v>
      </c>
      <c r="B4447" t="s">
        <v>9124</v>
      </c>
      <c r="C4447" t="str">
        <f>IFERROR(VLOOKUP(Table1[[#This Row],[Ticker]],[1]!Table2[[Symbol]:[Industry]],2,FALSE),"-")</f>
        <v>-</v>
      </c>
      <c r="D4447" t="s">
        <v>405</v>
      </c>
      <c r="E4447">
        <v>9.3990600000000004</v>
      </c>
      <c r="F4447">
        <v>33.33</v>
      </c>
      <c r="G4447">
        <v>123.587057039529</v>
      </c>
      <c r="H4447">
        <v>1.0832359366550399</v>
      </c>
      <c r="I4447">
        <v>20.359734744217601</v>
      </c>
      <c r="J4447">
        <v>8.2223746425835404</v>
      </c>
      <c r="K4447">
        <v>28.2340236958524</v>
      </c>
      <c r="L4447">
        <v>23.530639311321099</v>
      </c>
      <c r="M4447">
        <v>69.018903962116198</v>
      </c>
      <c r="N4447">
        <v>1.3361589885852001</v>
      </c>
      <c r="O4447">
        <v>2.7002700270026998</v>
      </c>
      <c r="P4447">
        <v>156.38461538461499</v>
      </c>
      <c r="Q4447">
        <v>0.119853956586486</v>
      </c>
    </row>
    <row r="4448" spans="1:17" hidden="1" x14ac:dyDescent="0.3">
      <c r="A4448" t="s">
        <v>9125</v>
      </c>
      <c r="B4448" t="s">
        <v>9126</v>
      </c>
      <c r="C4448" t="str">
        <f>IFERROR(VLOOKUP(Table1[[#This Row],[Ticker]],[1]!Table2[[Symbol]:[Industry]],2,FALSE),"-")</f>
        <v>-</v>
      </c>
      <c r="D4448" t="s">
        <v>627</v>
      </c>
      <c r="E4448">
        <v>9.3759999999999994</v>
      </c>
      <c r="F4448">
        <v>25</v>
      </c>
      <c r="G4448">
        <v>-6.0579744890637999</v>
      </c>
      <c r="H4448">
        <v>4.10436882060747</v>
      </c>
      <c r="I4448">
        <v>-10.290860738328499</v>
      </c>
      <c r="J4448">
        <v>1.5757123460304401</v>
      </c>
      <c r="K4448">
        <v>24.187832864247302</v>
      </c>
      <c r="L4448">
        <v>23.899651861277199</v>
      </c>
      <c r="M4448">
        <v>57.043174272273802</v>
      </c>
      <c r="N4448">
        <v>2.4581442527449502</v>
      </c>
      <c r="O4448">
        <v>16.999999999999901</v>
      </c>
      <c r="P4448">
        <v>37.061403508771903</v>
      </c>
      <c r="Q4448">
        <v>5.4920994342096997E-2</v>
      </c>
    </row>
    <row r="4449" spans="1:17" hidden="1" x14ac:dyDescent="0.3">
      <c r="A4449" t="s">
        <v>9127</v>
      </c>
      <c r="B4449" t="s">
        <v>9128</v>
      </c>
      <c r="C4449" t="str">
        <f>IFERROR(VLOOKUP(Table1[[#This Row],[Ticker]],[1]!Table2[[Symbol]:[Industry]],2,FALSE),"-")</f>
        <v>-</v>
      </c>
      <c r="D4449" t="s">
        <v>357</v>
      </c>
      <c r="E4449">
        <v>9.3481559999999995</v>
      </c>
      <c r="F4449">
        <v>10.1</v>
      </c>
      <c r="G4449">
        <v>35.236871327058502</v>
      </c>
      <c r="H4449">
        <v>-1.46317703377506</v>
      </c>
      <c r="I4449">
        <v>-32.160265255782299</v>
      </c>
      <c r="J4449">
        <v>-5.4696510400431597</v>
      </c>
      <c r="K4449">
        <v>10.3862399227736</v>
      </c>
      <c r="L4449">
        <v>10.571296729440199</v>
      </c>
      <c r="M4449">
        <v>45.036890432004</v>
      </c>
      <c r="N4449">
        <v>0.30876667215544201</v>
      </c>
      <c r="O4449">
        <v>60.099009900990097</v>
      </c>
      <c r="P4449">
        <v>73.8382099827883</v>
      </c>
      <c r="Q4449">
        <v>5.5849564563291001E-2</v>
      </c>
    </row>
    <row r="4450" spans="1:17" hidden="1" x14ac:dyDescent="0.3">
      <c r="A4450" t="s">
        <v>9129</v>
      </c>
      <c r="B4450" t="s">
        <v>9130</v>
      </c>
      <c r="C4450" t="str">
        <f>IFERROR(VLOOKUP(Table1[[#This Row],[Ticker]],[1]!Table2[[Symbol]:[Industry]],2,FALSE),"-")</f>
        <v>-</v>
      </c>
      <c r="D4450" t="s">
        <v>138</v>
      </c>
      <c r="E4450">
        <v>9.3314120000000003</v>
      </c>
      <c r="F4450">
        <v>7.66</v>
      </c>
      <c r="G4450">
        <v>3.1514803073475099</v>
      </c>
      <c r="H4450">
        <v>-11.1001775726926</v>
      </c>
      <c r="I4450">
        <v>-27.659597104334701</v>
      </c>
      <c r="J4450">
        <v>-9.5749395070861301</v>
      </c>
      <c r="K4450">
        <v>8.0011957756047494</v>
      </c>
      <c r="L4450">
        <v>7.3418218498659398</v>
      </c>
      <c r="M4450">
        <v>44.935769529566301</v>
      </c>
      <c r="N4450">
        <v>0.70350489031695596</v>
      </c>
      <c r="O4450">
        <v>24.020887728459499</v>
      </c>
      <c r="P4450">
        <v>104.266666666666</v>
      </c>
      <c r="Q4450">
        <v>8.6907217134021997E-2</v>
      </c>
    </row>
    <row r="4451" spans="1:17" hidden="1" x14ac:dyDescent="0.3">
      <c r="A4451" t="s">
        <v>9131</v>
      </c>
      <c r="B4451" t="s">
        <v>9132</v>
      </c>
      <c r="C4451" t="str">
        <f>IFERROR(VLOOKUP(Table1[[#This Row],[Ticker]],[1]!Table2[[Symbol]:[Industry]],2,FALSE),"-")</f>
        <v>-</v>
      </c>
      <c r="D4451" t="s">
        <v>281</v>
      </c>
      <c r="E4451">
        <v>9.3160962000000005</v>
      </c>
      <c r="F4451">
        <v>21.5</v>
      </c>
      <c r="G4451">
        <v>-50.436281367370597</v>
      </c>
      <c r="H4451">
        <v>-12.236127809157299</v>
      </c>
      <c r="I4451">
        <v>-15.8509608294047</v>
      </c>
      <c r="J4451">
        <v>-3.3446727678373498</v>
      </c>
      <c r="K4451">
        <v>22.790238144980702</v>
      </c>
      <c r="L4451">
        <v>23.308623565607601</v>
      </c>
      <c r="M4451">
        <v>43.5735910275111</v>
      </c>
      <c r="N4451">
        <v>1.74285714285714</v>
      </c>
      <c r="O4451">
        <v>62.790697674418603</v>
      </c>
      <c r="P4451">
        <v>37.117346938775498</v>
      </c>
      <c r="Q4451">
        <v>1.9616084798432E-2</v>
      </c>
    </row>
    <row r="4452" spans="1:17" hidden="1" x14ac:dyDescent="0.3">
      <c r="A4452" t="s">
        <v>9133</v>
      </c>
      <c r="B4452" t="s">
        <v>9134</v>
      </c>
      <c r="C4452" t="str">
        <f>IFERROR(VLOOKUP(Table1[[#This Row],[Ticker]],[1]!Table2[[Symbol]:[Industry]],2,FALSE),"-")</f>
        <v>-</v>
      </c>
      <c r="D4452" t="s">
        <v>138</v>
      </c>
      <c r="E4452">
        <v>9.3037574999999997</v>
      </c>
      <c r="F4452">
        <v>78.150000000000006</v>
      </c>
      <c r="G4452">
        <v>88.841652028209694</v>
      </c>
      <c r="H4452">
        <v>-23.078877201591499</v>
      </c>
      <c r="I4452">
        <v>-15.999967489032899</v>
      </c>
      <c r="J4452">
        <v>-8.8160532392178101</v>
      </c>
      <c r="K4452">
        <v>90.798953277507096</v>
      </c>
      <c r="L4452">
        <v>74.804863682905804</v>
      </c>
      <c r="M4452">
        <v>21.8921937881418</v>
      </c>
      <c r="N4452">
        <v>4.4705523529693503</v>
      </c>
      <c r="O4452">
        <v>35.636596289187402</v>
      </c>
      <c r="P4452">
        <v>140.461538461538</v>
      </c>
      <c r="Q4452">
        <v>8.8248836933498997E-2</v>
      </c>
    </row>
    <row r="4453" spans="1:17" hidden="1" x14ac:dyDescent="0.3">
      <c r="A4453" t="s">
        <v>9135</v>
      </c>
      <c r="B4453" t="s">
        <v>9136</v>
      </c>
      <c r="C4453" t="str">
        <f>IFERROR(VLOOKUP(Table1[[#This Row],[Ticker]],[1]!Table2[[Symbol]:[Industry]],2,FALSE),"-")</f>
        <v>-</v>
      </c>
      <c r="D4453" t="s">
        <v>1210</v>
      </c>
      <c r="E4453">
        <v>9.2935745759999993</v>
      </c>
      <c r="F4453">
        <v>3.04</v>
      </c>
      <c r="G4453">
        <v>109.304167743157</v>
      </c>
      <c r="H4453">
        <v>31.9295055524559</v>
      </c>
      <c r="I4453">
        <v>126.40981348437499</v>
      </c>
      <c r="J4453">
        <v>-9.8954749068747798</v>
      </c>
      <c r="M4453">
        <v>37.873114831252302</v>
      </c>
      <c r="O4453">
        <v>20.723684210526301</v>
      </c>
      <c r="P4453">
        <v>151.23966942148701</v>
      </c>
    </row>
    <row r="4454" spans="1:17" hidden="1" x14ac:dyDescent="0.3">
      <c r="A4454" t="s">
        <v>9137</v>
      </c>
      <c r="B4454" t="s">
        <v>9138</v>
      </c>
      <c r="C4454" t="str">
        <f>IFERROR(VLOOKUP(Table1[[#This Row],[Ticker]],[1]!Table2[[Symbol]:[Industry]],2,FALSE),"-")</f>
        <v>-</v>
      </c>
      <c r="D4454" t="s">
        <v>706</v>
      </c>
      <c r="E4454">
        <v>9.2783540000000002</v>
      </c>
      <c r="F4454">
        <v>32.51</v>
      </c>
      <c r="G4454">
        <v>36.6520377209483</v>
      </c>
      <c r="H4454">
        <v>-33.663790720570901</v>
      </c>
      <c r="I4454">
        <v>82.060730545057396</v>
      </c>
      <c r="J4454">
        <v>-1.92740272224872</v>
      </c>
      <c r="K4454">
        <v>43.933165431478301</v>
      </c>
      <c r="L4454">
        <v>39.1054434905516</v>
      </c>
      <c r="M4454">
        <v>31.886432741349299</v>
      </c>
      <c r="N4454">
        <v>3.2812025732379699</v>
      </c>
      <c r="O4454">
        <v>91.264226391879404</v>
      </c>
      <c r="P4454">
        <v>95.138055222088795</v>
      </c>
      <c r="Q4454">
        <v>-1.2544404511533E-2</v>
      </c>
    </row>
    <row r="4455" spans="1:17" hidden="1" x14ac:dyDescent="0.3">
      <c r="A4455" t="s">
        <v>9139</v>
      </c>
      <c r="B4455" t="s">
        <v>9140</v>
      </c>
      <c r="C4455" t="str">
        <f>IFERROR(VLOOKUP(Table1[[#This Row],[Ticker]],[1]!Table2[[Symbol]:[Industry]],2,FALSE),"-")</f>
        <v>-</v>
      </c>
      <c r="D4455" t="s">
        <v>489</v>
      </c>
      <c r="E4455">
        <v>9.2667231999999995</v>
      </c>
      <c r="F4455">
        <v>9.0399999999999991</v>
      </c>
      <c r="G4455">
        <v>28.252828057290301</v>
      </c>
      <c r="H4455">
        <v>16.7541510779775</v>
      </c>
      <c r="I4455">
        <v>-14.5924741785244</v>
      </c>
      <c r="J4455">
        <v>22.434548011383399</v>
      </c>
      <c r="K4455">
        <v>8.2872325330399708</v>
      </c>
      <c r="L4455">
        <v>8.1933264068413703</v>
      </c>
      <c r="M4455">
        <v>56.943403763065703</v>
      </c>
      <c r="N4455">
        <v>1.4934694533594901</v>
      </c>
      <c r="O4455">
        <v>67.920353982300895</v>
      </c>
      <c r="P4455">
        <v>75.533980582524194</v>
      </c>
      <c r="Q4455">
        <v>5.4276255329084998E-2</v>
      </c>
    </row>
    <row r="4456" spans="1:17" hidden="1" x14ac:dyDescent="0.3">
      <c r="A4456" t="s">
        <v>9141</v>
      </c>
      <c r="B4456" t="s">
        <v>9142</v>
      </c>
      <c r="C4456" t="str">
        <f>IFERROR(VLOOKUP(Table1[[#This Row],[Ticker]],[1]!Table2[[Symbol]:[Industry]],2,FALSE),"-")</f>
        <v>-</v>
      </c>
      <c r="D4456" t="s">
        <v>281</v>
      </c>
      <c r="E4456">
        <v>9.241892</v>
      </c>
      <c r="F4456">
        <v>22.55</v>
      </c>
      <c r="G4456">
        <v>52.525182120408601</v>
      </c>
      <c r="H4456">
        <v>5.5940077169580702</v>
      </c>
      <c r="I4456">
        <v>-28.376619344304402</v>
      </c>
      <c r="J4456">
        <v>6.7426842186563798</v>
      </c>
      <c r="K4456">
        <v>22.081969440504999</v>
      </c>
      <c r="L4456">
        <v>19.865340385944499</v>
      </c>
      <c r="M4456">
        <v>44.142914260740604</v>
      </c>
      <c r="N4456">
        <v>0.41229838621201698</v>
      </c>
      <c r="O4456">
        <v>22.971175166297101</v>
      </c>
      <c r="P4456">
        <v>113.541666666666</v>
      </c>
      <c r="Q4456">
        <v>8.5313328697497998E-2</v>
      </c>
    </row>
    <row r="4457" spans="1:17" hidden="1" x14ac:dyDescent="0.3">
      <c r="A4457" t="s">
        <v>9143</v>
      </c>
      <c r="B4457" t="s">
        <v>9144</v>
      </c>
      <c r="C4457" t="str">
        <f>IFERROR(VLOOKUP(Table1[[#This Row],[Ticker]],[1]!Table2[[Symbol]:[Industry]],2,FALSE),"-")</f>
        <v>-</v>
      </c>
      <c r="D4457" t="s">
        <v>405</v>
      </c>
      <c r="E4457">
        <v>9.2200000000000006</v>
      </c>
      <c r="F4457">
        <v>9.2200000000000006</v>
      </c>
      <c r="G4457">
        <v>-57.467485800149902</v>
      </c>
      <c r="H4457">
        <v>18.552289161540799</v>
      </c>
      <c r="I4457">
        <v>15.810684464888</v>
      </c>
      <c r="J4457">
        <v>-2.63444549511008</v>
      </c>
      <c r="K4457">
        <v>8.46287107502474</v>
      </c>
      <c r="L4457">
        <v>8.1108595897846705</v>
      </c>
      <c r="M4457">
        <v>61.245723505865598</v>
      </c>
      <c r="N4457">
        <v>0.57876146138948503</v>
      </c>
      <c r="O4457">
        <v>37.744034707158299</v>
      </c>
      <c r="P4457">
        <v>47.756410256410199</v>
      </c>
      <c r="Q4457">
        <v>0.143046181124936</v>
      </c>
    </row>
    <row r="4458" spans="1:17" hidden="1" x14ac:dyDescent="0.3">
      <c r="A4458" t="s">
        <v>9145</v>
      </c>
      <c r="B4458" t="s">
        <v>9146</v>
      </c>
      <c r="C4458" t="str">
        <f>IFERROR(VLOOKUP(Table1[[#This Row],[Ticker]],[1]!Table2[[Symbol]:[Industry]],2,FALSE),"-")</f>
        <v>-</v>
      </c>
      <c r="D4458" t="s">
        <v>27</v>
      </c>
      <c r="E4458">
        <v>9.2007999999999992</v>
      </c>
      <c r="F4458">
        <v>26.5</v>
      </c>
      <c r="G4458">
        <v>-35.253746417393799</v>
      </c>
      <c r="H4458">
        <v>-0.34655172360136799</v>
      </c>
      <c r="I4458">
        <v>-19.4858384480222</v>
      </c>
      <c r="J4458">
        <v>-4.5327833821774703</v>
      </c>
      <c r="K4458">
        <v>27.7340103209687</v>
      </c>
      <c r="L4458">
        <v>27.0655226130663</v>
      </c>
      <c r="M4458">
        <v>35.329401637353001</v>
      </c>
      <c r="N4458">
        <v>0.81753889674681701</v>
      </c>
      <c r="O4458">
        <v>28.301886792452802</v>
      </c>
      <c r="P4458">
        <v>12.050739957716701</v>
      </c>
    </row>
    <row r="4459" spans="1:17" hidden="1" x14ac:dyDescent="0.3">
      <c r="A4459" t="s">
        <v>9147</v>
      </c>
      <c r="B4459" t="s">
        <v>9148</v>
      </c>
      <c r="C4459" t="str">
        <f>IFERROR(VLOOKUP(Table1[[#This Row],[Ticker]],[1]!Table2[[Symbol]:[Industry]],2,FALSE),"-")</f>
        <v>-</v>
      </c>
      <c r="D4459" t="s">
        <v>4764</v>
      </c>
      <c r="E4459">
        <v>9.1558799999999998</v>
      </c>
      <c r="F4459">
        <v>43.85</v>
      </c>
      <c r="G4459">
        <v>0.44004138395206699</v>
      </c>
      <c r="H4459">
        <v>-0.29288446063177598</v>
      </c>
      <c r="I4459">
        <v>-14.154496891654301</v>
      </c>
      <c r="J4459">
        <v>1.50115392009459</v>
      </c>
      <c r="K4459">
        <v>42.563692065514303</v>
      </c>
      <c r="L4459">
        <v>39.888097442710603</v>
      </c>
      <c r="M4459">
        <v>64.5722328811312</v>
      </c>
      <c r="N4459">
        <v>0.73750000000000004</v>
      </c>
      <c r="O4459">
        <v>2.4857468643101299</v>
      </c>
      <c r="P4459">
        <v>46.1666666666666</v>
      </c>
    </row>
    <row r="4460" spans="1:17" hidden="1" x14ac:dyDescent="0.3">
      <c r="A4460" t="s">
        <v>9149</v>
      </c>
      <c r="B4460" t="s">
        <v>9150</v>
      </c>
      <c r="C4460" t="str">
        <f>IFERROR(VLOOKUP(Table1[[#This Row],[Ticker]],[1]!Table2[[Symbol]:[Industry]],2,FALSE),"-")</f>
        <v>-</v>
      </c>
      <c r="D4460" t="s">
        <v>121</v>
      </c>
      <c r="E4460">
        <v>9.0909700000000004</v>
      </c>
      <c r="F4460">
        <v>0.49</v>
      </c>
      <c r="G4460">
        <v>-30.065910997000302</v>
      </c>
      <c r="H4460">
        <v>-2.26962864667829</v>
      </c>
      <c r="I4460">
        <v>-12.9602652557823</v>
      </c>
      <c r="J4460">
        <v>-1.07194549511008</v>
      </c>
      <c r="K4460">
        <v>0.49026660048368897</v>
      </c>
      <c r="L4460">
        <v>0.51216934846076401</v>
      </c>
      <c r="M4460">
        <v>42.892589935559599</v>
      </c>
      <c r="N4460">
        <v>0.94269923270487799</v>
      </c>
      <c r="O4460">
        <v>24.4897959183673</v>
      </c>
      <c r="P4460">
        <v>0</v>
      </c>
      <c r="Q4460">
        <v>-0.160018222664674</v>
      </c>
    </row>
    <row r="4461" spans="1:17" hidden="1" x14ac:dyDescent="0.3">
      <c r="A4461" t="s">
        <v>9151</v>
      </c>
      <c r="B4461" t="s">
        <v>9152</v>
      </c>
      <c r="C4461" t="str">
        <f>IFERROR(VLOOKUP(Table1[[#This Row],[Ticker]],[1]!Table2[[Symbol]:[Industry]],2,FALSE),"-")</f>
        <v>-</v>
      </c>
      <c r="D4461" t="s">
        <v>21</v>
      </c>
      <c r="E4461">
        <v>9.0906521199999997</v>
      </c>
      <c r="F4461">
        <v>7.01</v>
      </c>
      <c r="G4461">
        <v>9.85424868363841</v>
      </c>
      <c r="H4461">
        <v>-8.5033948804445298</v>
      </c>
      <c r="I4461">
        <v>-15.4637423072427</v>
      </c>
      <c r="J4461">
        <v>-4.8052788284434103</v>
      </c>
      <c r="K4461">
        <v>7.4303600515637704</v>
      </c>
      <c r="L4461">
        <v>7.0125444608923599</v>
      </c>
      <c r="M4461">
        <v>38.8473483317104</v>
      </c>
      <c r="N4461">
        <v>0.68651062784941097</v>
      </c>
      <c r="O4461">
        <v>33.951497860199702</v>
      </c>
      <c r="P4461">
        <v>44.536082474226802</v>
      </c>
      <c r="Q4461">
        <v>3.2228644506017E-2</v>
      </c>
    </row>
    <row r="4462" spans="1:17" hidden="1" x14ac:dyDescent="0.3">
      <c r="A4462" t="s">
        <v>9153</v>
      </c>
      <c r="B4462" t="s">
        <v>9154</v>
      </c>
      <c r="C4462" t="str">
        <f>IFERROR(VLOOKUP(Table1[[#This Row],[Ticker]],[1]!Table2[[Symbol]:[Industry]],2,FALSE),"-")</f>
        <v>-</v>
      </c>
      <c r="E4462">
        <v>9.0800426000000005</v>
      </c>
      <c r="F4462">
        <v>29.98</v>
      </c>
      <c r="G4462">
        <v>-25.093922201481998</v>
      </c>
      <c r="H4462">
        <v>-2.26962864667829</v>
      </c>
      <c r="I4462">
        <v>-7.9882764602641396</v>
      </c>
      <c r="J4462">
        <v>-1.07194549511008</v>
      </c>
      <c r="K4462">
        <v>29.900468329716102</v>
      </c>
      <c r="L4462">
        <v>29.698474500804501</v>
      </c>
      <c r="M4462">
        <v>99.999999998127706</v>
      </c>
      <c r="N4462">
        <v>5.8999999999999897</v>
      </c>
      <c r="O4462">
        <v>0</v>
      </c>
      <c r="P4462">
        <v>4.97198879551821</v>
      </c>
    </row>
    <row r="4463" spans="1:17" hidden="1" x14ac:dyDescent="0.3">
      <c r="A4463" t="s">
        <v>9155</v>
      </c>
      <c r="B4463" t="s">
        <v>9156</v>
      </c>
      <c r="C4463" t="str">
        <f>IFERROR(VLOOKUP(Table1[[#This Row],[Ticker]],[1]!Table2[[Symbol]:[Industry]],2,FALSE),"-")</f>
        <v>-</v>
      </c>
      <c r="D4463" t="s">
        <v>298</v>
      </c>
      <c r="E4463">
        <v>8.9717359999999999</v>
      </c>
      <c r="F4463">
        <v>1.88</v>
      </c>
      <c r="G4463">
        <v>-35.593549187954999</v>
      </c>
      <c r="H4463">
        <v>-21.317247694297301</v>
      </c>
      <c r="I4463">
        <v>-34.626931922449003</v>
      </c>
      <c r="J4463">
        <v>-0.53431108650793102</v>
      </c>
      <c r="K4463">
        <v>2.1687462588308399</v>
      </c>
      <c r="L4463">
        <v>2.14631301416579</v>
      </c>
      <c r="M4463">
        <v>38.7539358461148</v>
      </c>
      <c r="N4463">
        <v>0.39031480636325999</v>
      </c>
      <c r="O4463">
        <v>71.808510638297804</v>
      </c>
      <c r="P4463">
        <v>33.3333333333333</v>
      </c>
    </row>
    <row r="4464" spans="1:17" hidden="1" x14ac:dyDescent="0.3">
      <c r="A4464" t="s">
        <v>9157</v>
      </c>
      <c r="B4464" t="s">
        <v>9158</v>
      </c>
      <c r="C4464" t="str">
        <f>IFERROR(VLOOKUP(Table1[[#This Row],[Ticker]],[1]!Table2[[Symbol]:[Industry]],2,FALSE),"-")</f>
        <v>-</v>
      </c>
      <c r="D4464" t="s">
        <v>72</v>
      </c>
      <c r="E4464">
        <v>8.9642700000000008</v>
      </c>
      <c r="F4464">
        <v>12.6</v>
      </c>
      <c r="G4464">
        <v>-92.341360098796699</v>
      </c>
      <c r="H4464">
        <v>-12.2696286466782</v>
      </c>
      <c r="I4464">
        <v>-49.960265255782303</v>
      </c>
      <c r="J4464">
        <v>-1.07194549511008</v>
      </c>
      <c r="K4464">
        <v>13.8302039977597</v>
      </c>
      <c r="L4464">
        <v>16.569417420912199</v>
      </c>
      <c r="M4464">
        <v>2.2521098671430002E-3</v>
      </c>
      <c r="N4464">
        <v>1.93333333333333</v>
      </c>
      <c r="O4464">
        <v>165.079365079365</v>
      </c>
      <c r="P4464">
        <v>10.623353819139499</v>
      </c>
    </row>
    <row r="4465" spans="1:17" hidden="1" x14ac:dyDescent="0.3">
      <c r="A4465" t="s">
        <v>9159</v>
      </c>
      <c r="B4465" t="s">
        <v>9160</v>
      </c>
      <c r="C4465" t="str">
        <f>IFERROR(VLOOKUP(Table1[[#This Row],[Ticker]],[1]!Table2[[Symbol]:[Industry]],2,FALSE),"-")</f>
        <v>-</v>
      </c>
      <c r="D4465" t="s">
        <v>706</v>
      </c>
      <c r="E4465">
        <v>8.9285349999999397</v>
      </c>
      <c r="F4465">
        <v>8.75</v>
      </c>
      <c r="G4465">
        <v>-30.065910997000302</v>
      </c>
      <c r="H4465">
        <v>-2.26962864667829</v>
      </c>
      <c r="I4465">
        <v>-12.9602652557823</v>
      </c>
      <c r="J4465">
        <v>-1.07194549511008</v>
      </c>
      <c r="K4465">
        <v>8.75</v>
      </c>
      <c r="L4465">
        <v>8.75</v>
      </c>
      <c r="M4465">
        <v>50</v>
      </c>
      <c r="O4465">
        <v>0</v>
      </c>
      <c r="P4465">
        <v>0</v>
      </c>
    </row>
    <row r="4466" spans="1:17" hidden="1" x14ac:dyDescent="0.3">
      <c r="A4466" t="s">
        <v>9161</v>
      </c>
      <c r="B4466" t="s">
        <v>9162</v>
      </c>
      <c r="C4466" t="str">
        <f>IFERROR(VLOOKUP(Table1[[#This Row],[Ticker]],[1]!Table2[[Symbol]:[Industry]],2,FALSE),"-")</f>
        <v>-</v>
      </c>
      <c r="D4466" t="s">
        <v>1147</v>
      </c>
      <c r="E4466">
        <v>8.92384983</v>
      </c>
      <c r="F4466">
        <v>1.26</v>
      </c>
      <c r="G4466">
        <v>2.5656679503681099</v>
      </c>
      <c r="H4466">
        <v>-4.5597049825561502</v>
      </c>
      <c r="I4466">
        <v>-63.548500549899998</v>
      </c>
      <c r="J4466">
        <v>-1.07194549511008</v>
      </c>
      <c r="K4466">
        <v>1.31083860369545</v>
      </c>
      <c r="L4466">
        <v>1.34314228986597</v>
      </c>
      <c r="M4466">
        <v>44.732066096406697</v>
      </c>
      <c r="N4466">
        <v>0.93503932961893299</v>
      </c>
      <c r="O4466">
        <v>102.380952380952</v>
      </c>
      <c r="P4466">
        <v>53.658536585365802</v>
      </c>
      <c r="Q4466">
        <v>2.8470274665399999E-2</v>
      </c>
    </row>
    <row r="4467" spans="1:17" hidden="1" x14ac:dyDescent="0.3">
      <c r="A4467" t="s">
        <v>9163</v>
      </c>
      <c r="B4467" t="s">
        <v>9164</v>
      </c>
      <c r="C4467" t="str">
        <f>IFERROR(VLOOKUP(Table1[[#This Row],[Ticker]],[1]!Table2[[Symbol]:[Industry]],2,FALSE),"-")</f>
        <v>-</v>
      </c>
      <c r="D4467" t="s">
        <v>535</v>
      </c>
      <c r="E4467">
        <v>8.8293855000000008</v>
      </c>
      <c r="F4467">
        <v>19.5</v>
      </c>
      <c r="G4467">
        <v>56.715698198401903</v>
      </c>
      <c r="H4467">
        <v>13.6606039114612</v>
      </c>
      <c r="I4467">
        <v>-4.0217177697488298</v>
      </c>
      <c r="J4467">
        <v>-1.37194549511007</v>
      </c>
      <c r="K4467">
        <v>18.825044657695599</v>
      </c>
      <c r="L4467">
        <v>16.4112542637838</v>
      </c>
      <c r="M4467">
        <v>51.603869607937</v>
      </c>
      <c r="N4467">
        <v>0.88382890951663096</v>
      </c>
      <c r="O4467">
        <v>7.0256410256410202</v>
      </c>
      <c r="P4467">
        <v>119.347581552305</v>
      </c>
      <c r="Q4467">
        <v>9.3108530924286004E-2</v>
      </c>
    </row>
    <row r="4468" spans="1:17" hidden="1" x14ac:dyDescent="0.3">
      <c r="A4468" t="s">
        <v>9165</v>
      </c>
      <c r="B4468" t="s">
        <v>9166</v>
      </c>
      <c r="C4468" t="str">
        <f>IFERROR(VLOOKUP(Table1[[#This Row],[Ticker]],[1]!Table2[[Symbol]:[Industry]],2,FALSE),"-")</f>
        <v>-</v>
      </c>
      <c r="D4468" t="s">
        <v>1731</v>
      </c>
      <c r="E4468">
        <v>8.7096920000000004</v>
      </c>
      <c r="F4468">
        <v>24.04</v>
      </c>
      <c r="G4468">
        <v>160.975251230602</v>
      </c>
      <c r="H4468">
        <v>-2.8907466591006399</v>
      </c>
      <c r="I4468">
        <v>99.219787700969604</v>
      </c>
      <c r="J4468">
        <v>1.2298447862198301</v>
      </c>
      <c r="K4468">
        <v>22.397364465604099</v>
      </c>
      <c r="L4468">
        <v>17.609884493178299</v>
      </c>
      <c r="M4468">
        <v>58.739489997083503</v>
      </c>
      <c r="N4468">
        <v>0.66840200341635703</v>
      </c>
      <c r="O4468">
        <v>18.8851913477537</v>
      </c>
      <c r="P4468">
        <v>191.041162227602</v>
      </c>
      <c r="Q4468">
        <v>0.141984576000412</v>
      </c>
    </row>
    <row r="4469" spans="1:17" hidden="1" x14ac:dyDescent="0.3">
      <c r="A4469" t="s">
        <v>9167</v>
      </c>
      <c r="B4469" t="s">
        <v>9168</v>
      </c>
      <c r="C4469" t="str">
        <f>IFERROR(VLOOKUP(Table1[[#This Row],[Ticker]],[1]!Table2[[Symbol]:[Industry]],2,FALSE),"-")</f>
        <v>-</v>
      </c>
      <c r="D4469" t="s">
        <v>72</v>
      </c>
      <c r="E4469">
        <v>8.6999999999999993</v>
      </c>
      <c r="F4469">
        <v>6</v>
      </c>
      <c r="G4469">
        <v>-20.376697103033202</v>
      </c>
      <c r="H4469">
        <v>10.7247216358075</v>
      </c>
      <c r="I4469">
        <v>-18.768742492830999</v>
      </c>
      <c r="J4469">
        <v>-10.162854586019099</v>
      </c>
      <c r="K4469">
        <v>5.6973611960139197</v>
      </c>
      <c r="L4469">
        <v>5.5978104429406201</v>
      </c>
      <c r="M4469">
        <v>41.730076772031197</v>
      </c>
      <c r="N4469">
        <v>1.1560070488234599</v>
      </c>
      <c r="O4469">
        <v>33.1666666666666</v>
      </c>
      <c r="P4469">
        <v>33.3333333333333</v>
      </c>
      <c r="Q4469">
        <v>9.1529993230110001E-3</v>
      </c>
    </row>
    <row r="4470" spans="1:17" hidden="1" x14ac:dyDescent="0.3">
      <c r="A4470" t="s">
        <v>9169</v>
      </c>
      <c r="B4470" t="s">
        <v>9170</v>
      </c>
      <c r="C4470" t="str">
        <f>IFERROR(VLOOKUP(Table1[[#This Row],[Ticker]],[1]!Table2[[Symbol]:[Industry]],2,FALSE),"-")</f>
        <v>-</v>
      </c>
      <c r="D4470" t="s">
        <v>522</v>
      </c>
      <c r="E4470">
        <v>8.6800315000000001</v>
      </c>
      <c r="F4470">
        <v>17.350000000000001</v>
      </c>
      <c r="G4470">
        <v>84.131619867197202</v>
      </c>
      <c r="H4470">
        <v>-0.98183469371076304</v>
      </c>
      <c r="I4470">
        <v>42.227570164611201</v>
      </c>
      <c r="J4470">
        <v>-5.0528372148553</v>
      </c>
      <c r="K4470">
        <v>17.3175705376153</v>
      </c>
      <c r="L4470">
        <v>13.627601124876399</v>
      </c>
      <c r="M4470">
        <v>35.871602660422496</v>
      </c>
      <c r="N4470">
        <v>0.31872347475880303</v>
      </c>
      <c r="O4470">
        <v>14.927953890489899</v>
      </c>
      <c r="P4470">
        <v>136.69849931787101</v>
      </c>
      <c r="Q4470">
        <v>0.128416259651392</v>
      </c>
    </row>
    <row r="4471" spans="1:17" hidden="1" x14ac:dyDescent="0.3">
      <c r="A4471" t="s">
        <v>9171</v>
      </c>
      <c r="B4471" t="s">
        <v>9172</v>
      </c>
      <c r="C4471" t="str">
        <f>IFERROR(VLOOKUP(Table1[[#This Row],[Ticker]],[1]!Table2[[Symbol]:[Industry]],2,FALSE),"-")</f>
        <v>-</v>
      </c>
      <c r="D4471" t="s">
        <v>72</v>
      </c>
      <c r="E4471">
        <v>8.6510266290000004</v>
      </c>
      <c r="F4471">
        <v>3.99</v>
      </c>
      <c r="G4471">
        <v>-4.9875410910441804</v>
      </c>
      <c r="H4471">
        <v>-7.0315334085830496</v>
      </c>
      <c r="I4471">
        <v>-14.9258672213843</v>
      </c>
      <c r="J4471">
        <v>0.19387728970003901</v>
      </c>
      <c r="K4471">
        <v>4.0228013103826301</v>
      </c>
      <c r="L4471">
        <v>3.94536517529709</v>
      </c>
      <c r="M4471">
        <v>50.365689404750597</v>
      </c>
      <c r="N4471">
        <v>0.31814615801101398</v>
      </c>
      <c r="O4471">
        <v>26.566416040100201</v>
      </c>
      <c r="P4471">
        <v>30.819672131147499</v>
      </c>
      <c r="Q4471">
        <v>6.4381030227480002E-3</v>
      </c>
    </row>
    <row r="4472" spans="1:17" hidden="1" x14ac:dyDescent="0.3">
      <c r="A4472" t="s">
        <v>9173</v>
      </c>
      <c r="B4472" t="s">
        <v>9174</v>
      </c>
      <c r="C4472" t="str">
        <f>IFERROR(VLOOKUP(Table1[[#This Row],[Ticker]],[1]!Table2[[Symbol]:[Industry]],2,FALSE),"-")</f>
        <v>-</v>
      </c>
      <c r="D4472" t="s">
        <v>405</v>
      </c>
      <c r="E4472">
        <v>8.6501249999999992</v>
      </c>
      <c r="F4472">
        <v>116.5</v>
      </c>
      <c r="G4472">
        <v>-30.065910997000302</v>
      </c>
      <c r="H4472">
        <v>-2.26962864667829</v>
      </c>
      <c r="I4472">
        <v>-12.9602652557823</v>
      </c>
      <c r="J4472">
        <v>-1.07194549511008</v>
      </c>
      <c r="K4472">
        <v>116.499999720899</v>
      </c>
      <c r="L4472">
        <v>116.48827618734499</v>
      </c>
      <c r="M4472">
        <v>100</v>
      </c>
      <c r="O4472">
        <v>0</v>
      </c>
      <c r="P4472">
        <v>0.43103448275862899</v>
      </c>
    </row>
    <row r="4473" spans="1:17" hidden="1" x14ac:dyDescent="0.3">
      <c r="A4473" t="s">
        <v>9175</v>
      </c>
      <c r="B4473" t="s">
        <v>9176</v>
      </c>
      <c r="C4473" t="str">
        <f>IFERROR(VLOOKUP(Table1[[#This Row],[Ticker]],[1]!Table2[[Symbol]:[Industry]],2,FALSE),"-")</f>
        <v>-</v>
      </c>
      <c r="D4473" t="s">
        <v>895</v>
      </c>
      <c r="E4473">
        <v>8.6310000000000002</v>
      </c>
      <c r="F4473">
        <v>12.6</v>
      </c>
      <c r="G4473">
        <v>-19.539595207526599</v>
      </c>
      <c r="H4473">
        <v>4.5428187881408704</v>
      </c>
      <c r="I4473">
        <v>7.61389742364348</v>
      </c>
      <c r="J4473">
        <v>-2.1622881742378102</v>
      </c>
      <c r="K4473">
        <v>12.102698248965099</v>
      </c>
      <c r="L4473">
        <v>11.613961767909901</v>
      </c>
      <c r="M4473">
        <v>54.817766733110702</v>
      </c>
      <c r="N4473">
        <v>1.5095605364896001</v>
      </c>
      <c r="O4473">
        <v>17.857142857142801</v>
      </c>
      <c r="P4473">
        <v>41.5730337078651</v>
      </c>
      <c r="Q4473">
        <v>5.0522614263568001E-2</v>
      </c>
    </row>
    <row r="4474" spans="1:17" hidden="1" x14ac:dyDescent="0.3">
      <c r="A4474" t="s">
        <v>9177</v>
      </c>
      <c r="B4474" t="s">
        <v>9178</v>
      </c>
      <c r="C4474" t="str">
        <f>IFERROR(VLOOKUP(Table1[[#This Row],[Ticker]],[1]!Table2[[Symbol]:[Industry]],2,FALSE),"-")</f>
        <v>-</v>
      </c>
      <c r="D4474" t="s">
        <v>706</v>
      </c>
      <c r="E4474">
        <v>8.6140179999999997</v>
      </c>
      <c r="F4474">
        <v>2870</v>
      </c>
      <c r="G4474">
        <v>148.57486570202801</v>
      </c>
      <c r="H4474">
        <v>56.9589060720525</v>
      </c>
      <c r="I4474">
        <v>61.879820032064103</v>
      </c>
      <c r="J4474">
        <v>20.475569483248499</v>
      </c>
      <c r="K4474">
        <v>2021.7756783008299</v>
      </c>
      <c r="L4474">
        <v>1773.7492299534399</v>
      </c>
      <c r="M4474">
        <v>92.205746956109394</v>
      </c>
      <c r="N4474">
        <v>3.2074323661225401</v>
      </c>
      <c r="O4474">
        <v>4.2804878048780397</v>
      </c>
      <c r="P4474">
        <v>231.408775981524</v>
      </c>
      <c r="Q4474">
        <v>0.10298925290012099</v>
      </c>
    </row>
    <row r="4475" spans="1:17" hidden="1" x14ac:dyDescent="0.3">
      <c r="A4475" t="s">
        <v>9179</v>
      </c>
      <c r="B4475" t="s">
        <v>9180</v>
      </c>
      <c r="C4475" t="str">
        <f>IFERROR(VLOOKUP(Table1[[#This Row],[Ticker]],[1]!Table2[[Symbol]:[Industry]],2,FALSE),"-")</f>
        <v>-</v>
      </c>
      <c r="D4475" t="s">
        <v>627</v>
      </c>
      <c r="E4475">
        <v>8.5775778000000003</v>
      </c>
      <c r="F4475">
        <v>5.61</v>
      </c>
      <c r="G4475">
        <v>3.1882457725958901</v>
      </c>
      <c r="H4475">
        <v>-0.74420491786473397</v>
      </c>
      <c r="I4475">
        <v>-23.912646208163299</v>
      </c>
      <c r="J4475">
        <v>4.7584431974694201</v>
      </c>
      <c r="K4475">
        <v>5.5901779436651902</v>
      </c>
      <c r="L4475">
        <v>5.30554912254554</v>
      </c>
      <c r="M4475">
        <v>46.154026637673702</v>
      </c>
      <c r="N4475">
        <v>0.79937667196286999</v>
      </c>
      <c r="O4475">
        <v>12.299465240641601</v>
      </c>
      <c r="P4475">
        <v>47.2440944881889</v>
      </c>
      <c r="Q4475">
        <v>0.12649812364020599</v>
      </c>
    </row>
    <row r="4476" spans="1:17" hidden="1" x14ac:dyDescent="0.3">
      <c r="A4476" t="s">
        <v>9181</v>
      </c>
      <c r="B4476" t="s">
        <v>9182</v>
      </c>
      <c r="C4476" t="str">
        <f>IFERROR(VLOOKUP(Table1[[#This Row],[Ticker]],[1]!Table2[[Symbol]:[Industry]],2,FALSE),"-")</f>
        <v>-</v>
      </c>
      <c r="D4476" t="s">
        <v>741</v>
      </c>
      <c r="E4476">
        <v>8.5756189999999997</v>
      </c>
      <c r="F4476">
        <v>76.180000000000007</v>
      </c>
      <c r="G4476">
        <v>37.826419649111898</v>
      </c>
      <c r="H4476">
        <v>0.83051962128234602</v>
      </c>
      <c r="I4476">
        <v>13.311904477352</v>
      </c>
      <c r="J4476">
        <v>0.18566636615545701</v>
      </c>
      <c r="K4476">
        <v>73.229710655138803</v>
      </c>
      <c r="L4476">
        <v>64.161987465190506</v>
      </c>
      <c r="M4476">
        <v>52.364653728359698</v>
      </c>
      <c r="N4476">
        <v>0.45134761002323598</v>
      </c>
      <c r="O4476">
        <v>1.20766605408242</v>
      </c>
      <c r="P4476">
        <v>77.575757575757507</v>
      </c>
    </row>
    <row r="4477" spans="1:17" hidden="1" x14ac:dyDescent="0.3">
      <c r="A4477" t="s">
        <v>9183</v>
      </c>
      <c r="B4477" t="s">
        <v>9184</v>
      </c>
      <c r="C4477" t="str">
        <f>IFERROR(VLOOKUP(Table1[[#This Row],[Ticker]],[1]!Table2[[Symbol]:[Industry]],2,FALSE),"-")</f>
        <v>-</v>
      </c>
      <c r="D4477" t="s">
        <v>2701</v>
      </c>
      <c r="E4477">
        <v>8.5718701199999998</v>
      </c>
      <c r="F4477">
        <v>8.24</v>
      </c>
      <c r="G4477">
        <v>45.2532379391698</v>
      </c>
      <c r="H4477">
        <v>-17.932279249087902</v>
      </c>
      <c r="I4477">
        <v>-12.716956253349201</v>
      </c>
      <c r="J4477">
        <v>-6.6899230231999596</v>
      </c>
      <c r="K4477">
        <v>9.0001229537993606</v>
      </c>
      <c r="L4477">
        <v>7.8077196433575997</v>
      </c>
      <c r="M4477">
        <v>16.344399678952598</v>
      </c>
      <c r="N4477">
        <v>0.28097493299988202</v>
      </c>
      <c r="O4477">
        <v>32.160194174757201</v>
      </c>
      <c r="P4477">
        <v>88.558352402745896</v>
      </c>
      <c r="Q4477">
        <v>7.2664347314910005E-2</v>
      </c>
    </row>
    <row r="4478" spans="1:17" hidden="1" x14ac:dyDescent="0.3">
      <c r="A4478" t="s">
        <v>9185</v>
      </c>
      <c r="B4478" t="s">
        <v>9186</v>
      </c>
      <c r="C4478" t="str">
        <f>IFERROR(VLOOKUP(Table1[[#This Row],[Ticker]],[1]!Table2[[Symbol]:[Industry]],2,FALSE),"-")</f>
        <v>-</v>
      </c>
      <c r="D4478" t="s">
        <v>138</v>
      </c>
      <c r="E4478">
        <v>8.5695971400000008</v>
      </c>
      <c r="F4478">
        <v>20.7</v>
      </c>
      <c r="G4478">
        <v>41.718321368144899</v>
      </c>
      <c r="H4478">
        <v>28.504403812747402</v>
      </c>
      <c r="I4478">
        <v>-7.6167538054006698</v>
      </c>
      <c r="J4478">
        <v>-1.9707155991781999</v>
      </c>
      <c r="K4478">
        <v>17.538280977660001</v>
      </c>
      <c r="L4478">
        <v>16.232721648678901</v>
      </c>
      <c r="M4478">
        <v>62.789669709044098</v>
      </c>
      <c r="N4478">
        <v>1.4124024949423499</v>
      </c>
      <c r="O4478">
        <v>15.6521739130434</v>
      </c>
      <c r="P4478">
        <v>150</v>
      </c>
      <c r="Q4478">
        <v>-1.1362611876407001E-2</v>
      </c>
    </row>
    <row r="4479" spans="1:17" hidden="1" x14ac:dyDescent="0.3">
      <c r="A4479" t="s">
        <v>9187</v>
      </c>
      <c r="B4479" t="s">
        <v>9188</v>
      </c>
      <c r="C4479" t="str">
        <f>IFERROR(VLOOKUP(Table1[[#This Row],[Ticker]],[1]!Table2[[Symbol]:[Industry]],2,FALSE),"-")</f>
        <v>-</v>
      </c>
      <c r="D4479" t="s">
        <v>9189</v>
      </c>
      <c r="E4479">
        <v>8.5197394249999991</v>
      </c>
      <c r="F4479">
        <v>10.75</v>
      </c>
      <c r="G4479">
        <v>-33.159875855670997</v>
      </c>
      <c r="H4479">
        <v>-9.2463728327247896</v>
      </c>
      <c r="I4479">
        <v>-21.236715767727699</v>
      </c>
      <c r="J4479">
        <v>9.5369679987203901E-2</v>
      </c>
      <c r="K4479">
        <v>10.8561637445631</v>
      </c>
      <c r="L4479">
        <v>11.046046542418299</v>
      </c>
      <c r="M4479">
        <v>53.494328373798197</v>
      </c>
      <c r="N4479">
        <v>1.15528490648107</v>
      </c>
      <c r="O4479">
        <v>99.534883720930196</v>
      </c>
      <c r="P4479">
        <v>14.3617021276595</v>
      </c>
      <c r="Q4479">
        <v>4.6466062149083998E-2</v>
      </c>
    </row>
    <row r="4480" spans="1:17" hidden="1" x14ac:dyDescent="0.3">
      <c r="A4480" t="s">
        <v>9190</v>
      </c>
      <c r="B4480" t="s">
        <v>9191</v>
      </c>
      <c r="C4480" t="str">
        <f>IFERROR(VLOOKUP(Table1[[#This Row],[Ticker]],[1]!Table2[[Symbol]:[Industry]],2,FALSE),"-")</f>
        <v>-</v>
      </c>
      <c r="E4480">
        <v>8.5105424999999997</v>
      </c>
      <c r="F4480">
        <v>25.77</v>
      </c>
      <c r="G4480">
        <v>-25.096460895167301</v>
      </c>
      <c r="H4480">
        <v>-2.26962864667829</v>
      </c>
      <c r="I4480">
        <v>-12.9602652557823</v>
      </c>
      <c r="J4480">
        <v>-1.07194549511008</v>
      </c>
      <c r="K4480">
        <v>25.765491830694199</v>
      </c>
      <c r="L4480">
        <v>25.462145365914701</v>
      </c>
      <c r="M4480">
        <v>100</v>
      </c>
      <c r="O4480">
        <v>0</v>
      </c>
      <c r="P4480">
        <v>4.9694501018329804</v>
      </c>
    </row>
    <row r="4481" spans="1:17" hidden="1" x14ac:dyDescent="0.3">
      <c r="A4481" t="s">
        <v>9192</v>
      </c>
      <c r="B4481" t="s">
        <v>9193</v>
      </c>
      <c r="C4481" t="str">
        <f>IFERROR(VLOOKUP(Table1[[#This Row],[Ticker]],[1]!Table2[[Symbol]:[Industry]],2,FALSE),"-")</f>
        <v>-</v>
      </c>
      <c r="D4481" t="s">
        <v>357</v>
      </c>
      <c r="E4481">
        <v>8.4635016000000007</v>
      </c>
      <c r="F4481">
        <v>28.01</v>
      </c>
      <c r="G4481">
        <v>-14.178447198903401</v>
      </c>
      <c r="H4481">
        <v>-4.2426296850998897</v>
      </c>
      <c r="I4481">
        <v>-19.593598589115601</v>
      </c>
      <c r="J4481">
        <v>-4.3836559765030403</v>
      </c>
      <c r="K4481">
        <v>29.016329323705001</v>
      </c>
      <c r="L4481">
        <v>28.578252884224199</v>
      </c>
      <c r="M4481">
        <v>42.2888335261284</v>
      </c>
      <c r="N4481">
        <v>1.7392288645206899</v>
      </c>
      <c r="O4481">
        <v>41.021063905747901</v>
      </c>
      <c r="P4481">
        <v>28.3096655978012</v>
      </c>
      <c r="Q4481">
        <v>9.4420076134605999E-2</v>
      </c>
    </row>
    <row r="4482" spans="1:17" hidden="1" x14ac:dyDescent="0.3">
      <c r="A4482" t="s">
        <v>9194</v>
      </c>
      <c r="B4482" t="s">
        <v>9195</v>
      </c>
      <c r="C4482" t="str">
        <f>IFERROR(VLOOKUP(Table1[[#This Row],[Ticker]],[1]!Table2[[Symbol]:[Industry]],2,FALSE),"-")</f>
        <v>-</v>
      </c>
      <c r="D4482" t="s">
        <v>3259</v>
      </c>
      <c r="E4482">
        <v>8.4459127499999997</v>
      </c>
      <c r="F4482">
        <v>19.05</v>
      </c>
      <c r="G4482">
        <v>-14.6113655424548</v>
      </c>
      <c r="H4482">
        <v>12.703633385407199</v>
      </c>
      <c r="I4482">
        <v>28.6754224765596</v>
      </c>
      <c r="J4482">
        <v>25.151146481406499</v>
      </c>
      <c r="K4482">
        <v>16.320074933527199</v>
      </c>
      <c r="L4482">
        <v>15.7001461424966</v>
      </c>
      <c r="M4482">
        <v>70.171281314500007</v>
      </c>
      <c r="N4482">
        <v>3.5097145598464801</v>
      </c>
      <c r="O4482">
        <v>8.6614173228346303</v>
      </c>
      <c r="P4482">
        <v>59.4142259414226</v>
      </c>
    </row>
    <row r="4483" spans="1:17" hidden="1" x14ac:dyDescent="0.3">
      <c r="A4483" t="s">
        <v>9196</v>
      </c>
      <c r="B4483" t="s">
        <v>9197</v>
      </c>
      <c r="C4483" t="str">
        <f>IFERROR(VLOOKUP(Table1[[#This Row],[Ticker]],[1]!Table2[[Symbol]:[Industry]],2,FALSE),"-")</f>
        <v>-</v>
      </c>
      <c r="D4483" t="s">
        <v>535</v>
      </c>
      <c r="E4483">
        <v>8.4018125000000001</v>
      </c>
      <c r="F4483">
        <v>1.79</v>
      </c>
      <c r="G4483">
        <v>-18.190910997000302</v>
      </c>
      <c r="H4483">
        <v>-9.5612953133449494</v>
      </c>
      <c r="I4483">
        <v>-20.214151266144999</v>
      </c>
      <c r="J4483">
        <v>-1.6306047129871699</v>
      </c>
      <c r="K4483">
        <v>1.87759155713189</v>
      </c>
      <c r="L4483">
        <v>1.92324133118504</v>
      </c>
      <c r="M4483">
        <v>44.7831337731741</v>
      </c>
      <c r="N4483">
        <v>0.60473549937902005</v>
      </c>
      <c r="O4483">
        <v>48.044692737430097</v>
      </c>
      <c r="P4483">
        <v>29.710144927536199</v>
      </c>
      <c r="Q4483">
        <v>-3.7470721552172001E-2</v>
      </c>
    </row>
    <row r="4484" spans="1:17" hidden="1" x14ac:dyDescent="0.3">
      <c r="A4484" t="s">
        <v>9198</v>
      </c>
      <c r="B4484" t="s">
        <v>9199</v>
      </c>
      <c r="C4484" t="str">
        <f>IFERROR(VLOOKUP(Table1[[#This Row],[Ticker]],[1]!Table2[[Symbol]:[Industry]],2,FALSE),"-")</f>
        <v>-</v>
      </c>
      <c r="D4484" t="s">
        <v>443</v>
      </c>
      <c r="E4484">
        <v>8.3944223999999998</v>
      </c>
      <c r="F4484">
        <v>16.38</v>
      </c>
      <c r="G4484">
        <v>-59.0646106068832</v>
      </c>
      <c r="H4484">
        <v>-6.0299106678298804</v>
      </c>
      <c r="I4484">
        <v>-14.9351306058721</v>
      </c>
      <c r="J4484">
        <v>0.92058252481519998</v>
      </c>
      <c r="K4484">
        <v>15.186138136798601</v>
      </c>
      <c r="L4484">
        <v>15.2301512322225</v>
      </c>
      <c r="M4484">
        <v>56.687525763051902</v>
      </c>
      <c r="N4484">
        <v>1.0166666666666599</v>
      </c>
      <c r="O4484">
        <v>55.128205128205103</v>
      </c>
      <c r="P4484">
        <v>44.955752212389299</v>
      </c>
      <c r="Q4484">
        <v>3.4327602566272E-2</v>
      </c>
    </row>
    <row r="4485" spans="1:17" hidden="1" x14ac:dyDescent="0.3">
      <c r="A4485" t="s">
        <v>9200</v>
      </c>
      <c r="B4485" t="s">
        <v>9201</v>
      </c>
      <c r="C4485" t="str">
        <f>IFERROR(VLOOKUP(Table1[[#This Row],[Ticker]],[1]!Table2[[Symbol]:[Industry]],2,FALSE),"-")</f>
        <v>-</v>
      </c>
      <c r="D4485" t="s">
        <v>257</v>
      </c>
      <c r="E4485">
        <v>8.3773919200000009</v>
      </c>
      <c r="F4485">
        <v>13.6</v>
      </c>
      <c r="G4485">
        <v>-0.78834445707635503</v>
      </c>
      <c r="H4485">
        <v>1.5182501412004901</v>
      </c>
      <c r="I4485">
        <v>5.3006043094350197</v>
      </c>
      <c r="J4485">
        <v>-1.07194549511008</v>
      </c>
      <c r="K4485">
        <v>13.0318914533657</v>
      </c>
      <c r="L4485">
        <v>12.1516670295061</v>
      </c>
      <c r="M4485">
        <v>57.190964367448899</v>
      </c>
      <c r="N4485">
        <v>1.2445283841208701</v>
      </c>
      <c r="O4485">
        <v>11.544117647058799</v>
      </c>
      <c r="P4485">
        <v>42.707240293809001</v>
      </c>
      <c r="Q4485">
        <v>0.11217141528781099</v>
      </c>
    </row>
    <row r="4486" spans="1:17" hidden="1" x14ac:dyDescent="0.3">
      <c r="A4486" t="s">
        <v>9202</v>
      </c>
      <c r="B4486" t="s">
        <v>9203</v>
      </c>
      <c r="C4486" t="str">
        <f>IFERROR(VLOOKUP(Table1[[#This Row],[Ticker]],[1]!Table2[[Symbol]:[Industry]],2,FALSE),"-")</f>
        <v>-</v>
      </c>
      <c r="D4486" t="s">
        <v>627</v>
      </c>
      <c r="E4486">
        <v>8.3513040000000007</v>
      </c>
      <c r="F4486">
        <v>1.69</v>
      </c>
      <c r="G4486">
        <v>-30.6541462911179</v>
      </c>
      <c r="H4486">
        <v>-52.127985587188199</v>
      </c>
      <c r="I4486">
        <v>-53.6620196417472</v>
      </c>
      <c r="J4486">
        <v>-18.746364099761202</v>
      </c>
      <c r="K4486">
        <v>2.6488169759762101</v>
      </c>
      <c r="L4486">
        <v>2.4497157022517899</v>
      </c>
      <c r="M4486">
        <v>0.323706993901197</v>
      </c>
      <c r="N4486">
        <v>0.14867554159337701</v>
      </c>
      <c r="O4486">
        <v>157.39644970414199</v>
      </c>
      <c r="P4486">
        <v>20.714285714285701</v>
      </c>
      <c r="Q4486">
        <v>8.2239353471800003E-2</v>
      </c>
    </row>
    <row r="4487" spans="1:17" hidden="1" x14ac:dyDescent="0.3">
      <c r="A4487" t="s">
        <v>9204</v>
      </c>
      <c r="B4487" t="s">
        <v>9205</v>
      </c>
      <c r="C4487" t="str">
        <f>IFERROR(VLOOKUP(Table1[[#This Row],[Ticker]],[1]!Table2[[Symbol]:[Industry]],2,FALSE),"-")</f>
        <v>-</v>
      </c>
      <c r="D4487" t="s">
        <v>627</v>
      </c>
      <c r="E4487">
        <v>8.3417108829999993</v>
      </c>
      <c r="F4487">
        <v>9.11</v>
      </c>
      <c r="G4487">
        <v>65.848067497623305</v>
      </c>
      <c r="H4487">
        <v>-8.9017529990099007</v>
      </c>
      <c r="I4487">
        <v>-1.72705402257112</v>
      </c>
      <c r="J4487">
        <v>-0.96083438399897303</v>
      </c>
      <c r="K4487">
        <v>8.4865860405879392</v>
      </c>
      <c r="L4487">
        <v>7.2416981954463102</v>
      </c>
      <c r="M4487">
        <v>50.031903322157198</v>
      </c>
      <c r="N4487">
        <v>0.27436482866761303</v>
      </c>
      <c r="O4487">
        <v>11.9648737650932</v>
      </c>
      <c r="P4487">
        <v>116.38954869358599</v>
      </c>
      <c r="Q4487">
        <v>6.6138024176711996E-2</v>
      </c>
    </row>
    <row r="4488" spans="1:17" hidden="1" x14ac:dyDescent="0.3">
      <c r="A4488" t="s">
        <v>9206</v>
      </c>
      <c r="B4488" t="s">
        <v>9207</v>
      </c>
      <c r="C4488" t="str">
        <f>IFERROR(VLOOKUP(Table1[[#This Row],[Ticker]],[1]!Table2[[Symbol]:[Industry]],2,FALSE),"-")</f>
        <v>-</v>
      </c>
      <c r="D4488" t="s">
        <v>741</v>
      </c>
      <c r="E4488">
        <v>8.3382966300000003</v>
      </c>
      <c r="F4488">
        <v>91.78</v>
      </c>
      <c r="G4488">
        <v>23.463697567737</v>
      </c>
      <c r="H4488">
        <v>-2.1932677870731898</v>
      </c>
      <c r="I4488">
        <v>10.9662807879659</v>
      </c>
      <c r="J4488">
        <v>-0.68897142792549404</v>
      </c>
      <c r="K4488">
        <v>88.336563763823307</v>
      </c>
      <c r="L4488">
        <v>78.201285985857695</v>
      </c>
      <c r="M4488">
        <v>46.9368374749682</v>
      </c>
      <c r="N4488">
        <v>0.72757249763520704</v>
      </c>
      <c r="O4488">
        <v>1.1004576160383599</v>
      </c>
      <c r="P4488">
        <v>95.776450511945299</v>
      </c>
      <c r="Q4488">
        <v>2.6148773974396002E-2</v>
      </c>
    </row>
    <row r="4489" spans="1:17" hidden="1" x14ac:dyDescent="0.3">
      <c r="A4489" t="s">
        <v>9208</v>
      </c>
      <c r="B4489" t="s">
        <v>9209</v>
      </c>
      <c r="C4489" t="str">
        <f>IFERROR(VLOOKUP(Table1[[#This Row],[Ticker]],[1]!Table2[[Symbol]:[Industry]],2,FALSE),"-")</f>
        <v>-</v>
      </c>
      <c r="D4489" t="s">
        <v>357</v>
      </c>
      <c r="E4489">
        <v>8.3292798000000001</v>
      </c>
      <c r="F4489">
        <v>97.98</v>
      </c>
      <c r="G4489">
        <v>27.711866780777399</v>
      </c>
      <c r="H4489">
        <v>-4.0066535966730097</v>
      </c>
      <c r="I4489">
        <v>32.995343264998198</v>
      </c>
      <c r="J4489">
        <v>-6.6746963041715599</v>
      </c>
      <c r="K4489">
        <v>90.382252409384805</v>
      </c>
      <c r="L4489">
        <v>75.031633327573502</v>
      </c>
      <c r="M4489">
        <v>49.163070633247003</v>
      </c>
      <c r="N4489">
        <v>0.68713703878539001</v>
      </c>
      <c r="O4489">
        <v>7.1647274954072104</v>
      </c>
      <c r="P4489">
        <v>102.020618556701</v>
      </c>
      <c r="Q4489">
        <v>0.178913026200131</v>
      </c>
    </row>
    <row r="4490" spans="1:17" hidden="1" x14ac:dyDescent="0.3">
      <c r="A4490" t="s">
        <v>9210</v>
      </c>
      <c r="B4490" t="s">
        <v>9211</v>
      </c>
      <c r="C4490" t="str">
        <f>IFERROR(VLOOKUP(Table1[[#This Row],[Ticker]],[1]!Table2[[Symbol]:[Industry]],2,FALSE),"-")</f>
        <v>-</v>
      </c>
      <c r="E4490">
        <v>8.2053851059999996</v>
      </c>
      <c r="F4490">
        <v>5.51</v>
      </c>
      <c r="G4490">
        <v>-61.190910997000302</v>
      </c>
      <c r="H4490">
        <v>-11.9269495189524</v>
      </c>
      <c r="I4490">
        <v>-52.277445872522399</v>
      </c>
      <c r="J4490">
        <v>-5.9899782819953202</v>
      </c>
      <c r="K4490">
        <v>6.4653522755783097</v>
      </c>
      <c r="L4490">
        <v>7.4672216791508896</v>
      </c>
      <c r="M4490" s="1">
        <v>1.4820657000000001E-8</v>
      </c>
      <c r="N4490">
        <v>3.49705882352941</v>
      </c>
      <c r="O4490">
        <v>100</v>
      </c>
      <c r="P4490">
        <v>0</v>
      </c>
    </row>
    <row r="4491" spans="1:17" hidden="1" x14ac:dyDescent="0.3">
      <c r="A4491" t="s">
        <v>9212</v>
      </c>
      <c r="B4491" t="s">
        <v>9213</v>
      </c>
      <c r="C4491" t="str">
        <f>IFERROR(VLOOKUP(Table1[[#This Row],[Ticker]],[1]!Table2[[Symbol]:[Industry]],2,FALSE),"-")</f>
        <v>-</v>
      </c>
      <c r="D4491" t="s">
        <v>535</v>
      </c>
      <c r="E4491">
        <v>8.1978779999999993</v>
      </c>
      <c r="F4491">
        <v>13.89</v>
      </c>
      <c r="G4491">
        <v>-25.077248865481</v>
      </c>
      <c r="H4491">
        <v>-2.26962864667829</v>
      </c>
      <c r="I4491">
        <v>-12.9602652557823</v>
      </c>
      <c r="J4491">
        <v>-1.07194549511008</v>
      </c>
      <c r="K4491">
        <v>13.887921748859601</v>
      </c>
      <c r="L4491">
        <v>13.727329282778401</v>
      </c>
      <c r="M4491">
        <v>100</v>
      </c>
      <c r="O4491">
        <v>0</v>
      </c>
      <c r="P4491">
        <v>4.9886621315192698</v>
      </c>
    </row>
    <row r="4492" spans="1:17" hidden="1" x14ac:dyDescent="0.3">
      <c r="A4492" t="s">
        <v>9214</v>
      </c>
      <c r="B4492" t="s">
        <v>9215</v>
      </c>
      <c r="C4492" t="str">
        <f>IFERROR(VLOOKUP(Table1[[#This Row],[Ticker]],[1]!Table2[[Symbol]:[Industry]],2,FALSE),"-")</f>
        <v>-</v>
      </c>
      <c r="D4492" t="s">
        <v>3420</v>
      </c>
      <c r="E4492">
        <v>8.1711062499999993</v>
      </c>
      <c r="F4492">
        <v>10.19</v>
      </c>
      <c r="G4492">
        <v>168.76106847514001</v>
      </c>
      <c r="H4492">
        <v>-10.5504567294865</v>
      </c>
      <c r="I4492">
        <v>4.1661715258268401</v>
      </c>
      <c r="J4492">
        <v>-7.3276952651192797</v>
      </c>
      <c r="K4492">
        <v>10.9271650888293</v>
      </c>
      <c r="L4492">
        <v>9.3226926735293301</v>
      </c>
      <c r="M4492">
        <v>17.5589592953128</v>
      </c>
      <c r="N4492">
        <v>0.24704098004886499</v>
      </c>
      <c r="O4492">
        <v>43.081452404317901</v>
      </c>
      <c r="P4492">
        <v>203.27380952380901</v>
      </c>
    </row>
    <row r="4493" spans="1:17" hidden="1" x14ac:dyDescent="0.3">
      <c r="A4493" t="s">
        <v>9216</v>
      </c>
      <c r="B4493" t="s">
        <v>9217</v>
      </c>
      <c r="C4493" t="str">
        <f>IFERROR(VLOOKUP(Table1[[#This Row],[Ticker]],[1]!Table2[[Symbol]:[Industry]],2,FALSE),"-")</f>
        <v>-</v>
      </c>
      <c r="D4493" t="s">
        <v>959</v>
      </c>
      <c r="E4493">
        <v>8.1681024000000004</v>
      </c>
      <c r="F4493">
        <v>6.13</v>
      </c>
      <c r="G4493">
        <v>-29.574107718311701</v>
      </c>
      <c r="H4493">
        <v>21.568755191705499</v>
      </c>
      <c r="I4493">
        <v>-29.7852313344797</v>
      </c>
      <c r="J4493">
        <v>12.4465730234084</v>
      </c>
      <c r="K4493">
        <v>5.3978593774138703</v>
      </c>
      <c r="L4493">
        <v>5.6611376160565801</v>
      </c>
      <c r="M4493">
        <v>64.644321097876301</v>
      </c>
      <c r="N4493">
        <v>1.43962285606354</v>
      </c>
      <c r="O4493">
        <v>48.450244698205502</v>
      </c>
      <c r="P4493">
        <v>54.408060453400402</v>
      </c>
      <c r="Q4493">
        <v>2.8883046621998001E-2</v>
      </c>
    </row>
    <row r="4494" spans="1:17" hidden="1" x14ac:dyDescent="0.3">
      <c r="A4494" t="s">
        <v>9218</v>
      </c>
      <c r="B4494" t="s">
        <v>9219</v>
      </c>
      <c r="C4494" t="str">
        <f>IFERROR(VLOOKUP(Table1[[#This Row],[Ticker]],[1]!Table2[[Symbol]:[Industry]],2,FALSE),"-")</f>
        <v>-</v>
      </c>
      <c r="D4494" t="s">
        <v>5125</v>
      </c>
      <c r="E4494">
        <v>8.1674122150000006</v>
      </c>
      <c r="F4494">
        <v>5.21</v>
      </c>
      <c r="G4494">
        <v>35.330914399824998</v>
      </c>
      <c r="H4494">
        <v>-9.3994275497861395</v>
      </c>
      <c r="I4494">
        <v>-18.404911353785899</v>
      </c>
      <c r="J4494">
        <v>9.3628371135855808</v>
      </c>
      <c r="K4494">
        <v>4.9398934857193799</v>
      </c>
      <c r="L4494">
        <v>4.5235847666581499</v>
      </c>
      <c r="M4494">
        <v>73.513401208222106</v>
      </c>
      <c r="N4494">
        <v>2.7966617247040899</v>
      </c>
      <c r="O4494">
        <v>23.032629558541199</v>
      </c>
      <c r="P4494">
        <v>73.6666666666666</v>
      </c>
      <c r="Q4494">
        <v>-9.5390050556490007E-3</v>
      </c>
    </row>
    <row r="4495" spans="1:17" hidden="1" x14ac:dyDescent="0.3">
      <c r="A4495" t="s">
        <v>9220</v>
      </c>
      <c r="B4495" t="s">
        <v>9221</v>
      </c>
      <c r="C4495" t="str">
        <f>IFERROR(VLOOKUP(Table1[[#This Row],[Ticker]],[1]!Table2[[Symbol]:[Industry]],2,FALSE),"-")</f>
        <v>-</v>
      </c>
      <c r="D4495" t="s">
        <v>405</v>
      </c>
      <c r="E4495">
        <v>8.1640607999999997</v>
      </c>
      <c r="F4495">
        <v>17.36</v>
      </c>
      <c r="G4495">
        <v>-18.712479310021401</v>
      </c>
      <c r="H4495">
        <v>-18.859490397830299</v>
      </c>
      <c r="I4495">
        <v>-25.724084351259702</v>
      </c>
      <c r="J4495">
        <v>-5.0507253359588802</v>
      </c>
      <c r="K4495">
        <v>19.3269869253777</v>
      </c>
      <c r="L4495">
        <v>18.666160888312302</v>
      </c>
      <c r="M4495">
        <v>32.342902098454203</v>
      </c>
      <c r="N4495">
        <v>2.2646487463293399</v>
      </c>
      <c r="O4495">
        <v>27.822580645161299</v>
      </c>
      <c r="P4495">
        <v>30.5263157894736</v>
      </c>
      <c r="Q4495">
        <v>3.1482626181989E-2</v>
      </c>
    </row>
    <row r="4496" spans="1:17" hidden="1" x14ac:dyDescent="0.3">
      <c r="A4496" t="s">
        <v>9222</v>
      </c>
      <c r="B4496" t="s">
        <v>9223</v>
      </c>
      <c r="C4496" t="str">
        <f>IFERROR(VLOOKUP(Table1[[#This Row],[Ticker]],[1]!Table2[[Symbol]:[Industry]],2,FALSE),"-")</f>
        <v>-</v>
      </c>
      <c r="D4496" t="s">
        <v>231</v>
      </c>
      <c r="E4496">
        <v>8.0884728959999901</v>
      </c>
      <c r="F4496">
        <v>13.16</v>
      </c>
      <c r="G4496">
        <v>198.113640125194</v>
      </c>
      <c r="H4496">
        <v>-1.70828141331823</v>
      </c>
      <c r="I4496">
        <v>98.955998834394705</v>
      </c>
      <c r="J4496">
        <v>5.3796674081157203</v>
      </c>
      <c r="K4496">
        <v>12.418580746802499</v>
      </c>
      <c r="L4496">
        <v>10.6590599733504</v>
      </c>
      <c r="M4496">
        <v>69.970182005140501</v>
      </c>
      <c r="N4496">
        <v>2.5342167511702498</v>
      </c>
      <c r="O4496">
        <v>40.273556231002999</v>
      </c>
      <c r="P4496">
        <v>240.932642487046</v>
      </c>
      <c r="Q4496">
        <v>0.123794040446527</v>
      </c>
    </row>
    <row r="4497" spans="1:17" hidden="1" x14ac:dyDescent="0.3">
      <c r="A4497" t="s">
        <v>9224</v>
      </c>
      <c r="B4497" t="s">
        <v>9225</v>
      </c>
      <c r="C4497" t="str">
        <f>IFERROR(VLOOKUP(Table1[[#This Row],[Ticker]],[1]!Table2[[Symbol]:[Industry]],2,FALSE),"-")</f>
        <v>-</v>
      </c>
      <c r="D4497" t="s">
        <v>535</v>
      </c>
      <c r="E4497">
        <v>8.0147399999999998</v>
      </c>
      <c r="F4497">
        <v>12.4</v>
      </c>
      <c r="G4497">
        <v>180.71103135888899</v>
      </c>
      <c r="H4497">
        <v>-18.645467572852699</v>
      </c>
      <c r="I4497">
        <v>26.053187659015801</v>
      </c>
      <c r="J4497">
        <v>-10.585380498741101</v>
      </c>
      <c r="K4497">
        <v>11.607998005833201</v>
      </c>
      <c r="L4497">
        <v>8.70785538648955</v>
      </c>
      <c r="M4497">
        <v>40.278522086438898</v>
      </c>
      <c r="N4497">
        <v>0.94530643572625295</v>
      </c>
      <c r="O4497">
        <v>55.887096774193502</v>
      </c>
      <c r="P4497">
        <v>252.272727272727</v>
      </c>
      <c r="Q4497">
        <v>0.118234187207454</v>
      </c>
    </row>
    <row r="4498" spans="1:17" hidden="1" x14ac:dyDescent="0.3">
      <c r="A4498" t="s">
        <v>9226</v>
      </c>
      <c r="B4498" t="s">
        <v>9227</v>
      </c>
      <c r="C4498" t="str">
        <f>IFERROR(VLOOKUP(Table1[[#This Row],[Ticker]],[1]!Table2[[Symbol]:[Industry]],2,FALSE),"-")</f>
        <v>-</v>
      </c>
      <c r="D4498" t="s">
        <v>1401</v>
      </c>
      <c r="E4498">
        <v>7.9435785099999903</v>
      </c>
      <c r="F4498">
        <v>25.78</v>
      </c>
      <c r="G4498">
        <v>-22.649244330333602</v>
      </c>
      <c r="H4498">
        <v>-11.407623467247999</v>
      </c>
      <c r="I4498">
        <v>-4.0460278244346597</v>
      </c>
      <c r="J4498">
        <v>-5.9887089484588998</v>
      </c>
      <c r="K4498">
        <v>25.7417889472339</v>
      </c>
      <c r="L4498">
        <v>24.850451447848201</v>
      </c>
      <c r="M4498">
        <v>52.186290988138602</v>
      </c>
      <c r="N4498">
        <v>1.01226257151226</v>
      </c>
      <c r="O4498">
        <v>23.816912335143499</v>
      </c>
      <c r="P4498">
        <v>58.646153846153801</v>
      </c>
      <c r="Q4498">
        <v>7.3030898438450995E-2</v>
      </c>
    </row>
    <row r="4499" spans="1:17" hidden="1" x14ac:dyDescent="0.3">
      <c r="A4499" t="s">
        <v>9228</v>
      </c>
      <c r="B4499" t="s">
        <v>9229</v>
      </c>
      <c r="C4499" t="str">
        <f>IFERROR(VLOOKUP(Table1[[#This Row],[Ticker]],[1]!Table2[[Symbol]:[Industry]],2,FALSE),"-")</f>
        <v>-</v>
      </c>
      <c r="D4499" t="s">
        <v>1489</v>
      </c>
      <c r="E4499">
        <v>7.9337400999999996</v>
      </c>
      <c r="F4499">
        <v>15.73</v>
      </c>
      <c r="G4499">
        <v>17.495064612755701</v>
      </c>
      <c r="H4499">
        <v>8.7873949972716296</v>
      </c>
      <c r="I4499">
        <v>-2.4967821097149399</v>
      </c>
      <c r="J4499">
        <v>2.1601165604813799</v>
      </c>
      <c r="K4499">
        <v>14.888318659086501</v>
      </c>
      <c r="L4499">
        <v>13.301251738909899</v>
      </c>
      <c r="M4499">
        <v>51.555799581701997</v>
      </c>
      <c r="N4499">
        <v>0.48724227773113699</v>
      </c>
      <c r="O4499">
        <v>13.477431659249801</v>
      </c>
      <c r="P4499">
        <v>79.771428571428501</v>
      </c>
      <c r="Q4499">
        <v>5.1092586684293E-2</v>
      </c>
    </row>
    <row r="4500" spans="1:17" hidden="1" x14ac:dyDescent="0.3">
      <c r="A4500" t="s">
        <v>9230</v>
      </c>
      <c r="B4500" t="s">
        <v>9231</v>
      </c>
      <c r="C4500" t="str">
        <f>IFERROR(VLOOKUP(Table1[[#This Row],[Ticker]],[1]!Table2[[Symbol]:[Industry]],2,FALSE),"-")</f>
        <v>-</v>
      </c>
      <c r="D4500" t="s">
        <v>535</v>
      </c>
      <c r="E4500">
        <v>7.9254635499999999</v>
      </c>
      <c r="F4500">
        <v>5.23</v>
      </c>
      <c r="G4500">
        <v>16.4326884427756</v>
      </c>
      <c r="H4500">
        <v>-2.6505810276306598</v>
      </c>
      <c r="I4500">
        <v>6.4461274382815796</v>
      </c>
      <c r="J4500">
        <v>1.07649200488992</v>
      </c>
      <c r="K4500">
        <v>5.4750737043111899</v>
      </c>
      <c r="L4500">
        <v>5.1131706082634496</v>
      </c>
      <c r="M4500">
        <v>43.165414939037298</v>
      </c>
      <c r="N4500">
        <v>0.38533451679050001</v>
      </c>
      <c r="O4500">
        <v>50.860420650095499</v>
      </c>
      <c r="P4500">
        <v>63.4375</v>
      </c>
      <c r="Q4500">
        <v>7.4548614777459998E-2</v>
      </c>
    </row>
    <row r="4501" spans="1:17" hidden="1" x14ac:dyDescent="0.3">
      <c r="A4501" t="s">
        <v>9232</v>
      </c>
      <c r="B4501" t="s">
        <v>9233</v>
      </c>
      <c r="C4501" t="str">
        <f>IFERROR(VLOOKUP(Table1[[#This Row],[Ticker]],[1]!Table2[[Symbol]:[Industry]],2,FALSE),"-")</f>
        <v>-</v>
      </c>
      <c r="D4501" t="s">
        <v>1401</v>
      </c>
      <c r="E4501">
        <v>7.918704</v>
      </c>
      <c r="F4501">
        <v>12.99</v>
      </c>
      <c r="G4501">
        <v>25.1312216194871</v>
      </c>
      <c r="H4501">
        <v>-0.27576361600343202</v>
      </c>
      <c r="I4501">
        <v>8.7829399925775302</v>
      </c>
      <c r="J4501">
        <v>7.1461179711226404</v>
      </c>
      <c r="K4501">
        <v>12.259491724826701</v>
      </c>
      <c r="L4501">
        <v>11.3630829487666</v>
      </c>
      <c r="M4501">
        <v>57.479138303611201</v>
      </c>
      <c r="N4501">
        <v>1.2535403033021899</v>
      </c>
      <c r="O4501">
        <v>9.6997690531177803</v>
      </c>
      <c r="P4501">
        <v>70.696452036793602</v>
      </c>
      <c r="Q4501">
        <v>0.105893701383644</v>
      </c>
    </row>
    <row r="4502" spans="1:17" hidden="1" x14ac:dyDescent="0.3">
      <c r="A4502" t="s">
        <v>9234</v>
      </c>
      <c r="B4502" t="s">
        <v>9235</v>
      </c>
      <c r="C4502" t="str">
        <f>IFERROR(VLOOKUP(Table1[[#This Row],[Ticker]],[1]!Table2[[Symbol]:[Industry]],2,FALSE),"-")</f>
        <v>-</v>
      </c>
      <c r="D4502" t="s">
        <v>741</v>
      </c>
      <c r="E4502">
        <v>7.8703070319999897</v>
      </c>
      <c r="F4502">
        <v>84.16</v>
      </c>
      <c r="G4502">
        <v>-17.8076743690157</v>
      </c>
      <c r="H4502">
        <v>-2.9597678442452402</v>
      </c>
      <c r="I4502">
        <v>3.87994021416071</v>
      </c>
      <c r="J4502">
        <v>-1.8433339944088101</v>
      </c>
      <c r="K4502">
        <v>86.088212782052594</v>
      </c>
      <c r="L4502">
        <v>81.936793494680401</v>
      </c>
      <c r="M4502">
        <v>56.3654480897074</v>
      </c>
      <c r="N4502">
        <v>0.66343750959350101</v>
      </c>
      <c r="O4502">
        <v>15.708174904942901</v>
      </c>
      <c r="P4502">
        <v>21.9710144927536</v>
      </c>
    </row>
    <row r="4503" spans="1:17" hidden="1" x14ac:dyDescent="0.3">
      <c r="A4503" t="s">
        <v>9236</v>
      </c>
      <c r="B4503" t="s">
        <v>9237</v>
      </c>
      <c r="C4503" t="str">
        <f>IFERROR(VLOOKUP(Table1[[#This Row],[Ticker]],[1]!Table2[[Symbol]:[Industry]],2,FALSE),"-")</f>
        <v>-</v>
      </c>
      <c r="D4503" t="s">
        <v>750</v>
      </c>
      <c r="E4503">
        <v>7.8313280000000001</v>
      </c>
      <c r="F4503">
        <v>10.16</v>
      </c>
      <c r="G4503">
        <v>-24.232577663666898</v>
      </c>
      <c r="H4503">
        <v>17.026146001209</v>
      </c>
      <c r="I4503">
        <v>5.7313235292643601</v>
      </c>
      <c r="J4503">
        <v>4.8030545048899196</v>
      </c>
      <c r="K4503">
        <v>7.6944939973966697</v>
      </c>
      <c r="L4503">
        <v>7.9515106827583404</v>
      </c>
      <c r="M4503">
        <v>80.570309428954602</v>
      </c>
      <c r="N4503">
        <v>3.1090909090909</v>
      </c>
      <c r="O4503">
        <v>38.976377952755897</v>
      </c>
      <c r="P4503">
        <v>56.307692307692299</v>
      </c>
      <c r="Q4503">
        <v>3.5077894757834002E-2</v>
      </c>
    </row>
    <row r="4504" spans="1:17" hidden="1" x14ac:dyDescent="0.3">
      <c r="A4504" t="s">
        <v>9238</v>
      </c>
      <c r="B4504" t="s">
        <v>9239</v>
      </c>
      <c r="C4504" t="str">
        <f>IFERROR(VLOOKUP(Table1[[#This Row],[Ticker]],[1]!Table2[[Symbol]:[Industry]],2,FALSE),"-")</f>
        <v>-</v>
      </c>
      <c r="D4504" t="s">
        <v>365</v>
      </c>
      <c r="E4504">
        <v>7.8271835999999997</v>
      </c>
      <c r="F4504">
        <v>12.02</v>
      </c>
      <c r="G4504">
        <v>22.665982268565099</v>
      </c>
      <c r="H4504">
        <v>-12.315290747134901</v>
      </c>
      <c r="I4504">
        <v>-31.247144929473698</v>
      </c>
      <c r="J4504">
        <v>-4.9743845195003296</v>
      </c>
      <c r="K4504">
        <v>12.6290256041612</v>
      </c>
      <c r="L4504">
        <v>11.419517905166099</v>
      </c>
      <c r="M4504">
        <v>45.881641843018002</v>
      </c>
      <c r="N4504">
        <v>0.90727255073308</v>
      </c>
      <c r="O4504">
        <v>56.073211314475799</v>
      </c>
      <c r="P4504">
        <v>99.006622516556206</v>
      </c>
      <c r="Q4504">
        <v>0.127795019205412</v>
      </c>
    </row>
    <row r="4505" spans="1:17" hidden="1" x14ac:dyDescent="0.3">
      <c r="A4505" t="s">
        <v>9240</v>
      </c>
      <c r="B4505" t="s">
        <v>9241</v>
      </c>
      <c r="C4505" t="str">
        <f>IFERROR(VLOOKUP(Table1[[#This Row],[Ticker]],[1]!Table2[[Symbol]:[Industry]],2,FALSE),"-")</f>
        <v>-</v>
      </c>
      <c r="D4505" t="s">
        <v>517</v>
      </c>
      <c r="E4505">
        <v>7.8053715590000001</v>
      </c>
      <c r="F4505">
        <v>4.87</v>
      </c>
      <c r="G4505">
        <v>-43.871220731513503</v>
      </c>
      <c r="H4505">
        <v>10.663396757478701</v>
      </c>
      <c r="I4505">
        <v>-42.888322809739101</v>
      </c>
      <c r="J4505">
        <v>8.5693101102710703</v>
      </c>
      <c r="K4505">
        <v>6.1100436004140697</v>
      </c>
      <c r="L4505">
        <v>12.896377756705</v>
      </c>
      <c r="M4505">
        <v>91.881397190181005</v>
      </c>
      <c r="N4505">
        <v>0.26798362070669401</v>
      </c>
      <c r="O4505">
        <v>68.377823408624195</v>
      </c>
      <c r="P4505">
        <v>15.4028436018957</v>
      </c>
      <c r="Q4505">
        <v>-0.20721639099940101</v>
      </c>
    </row>
    <row r="4506" spans="1:17" hidden="1" x14ac:dyDescent="0.3">
      <c r="A4506" t="s">
        <v>9242</v>
      </c>
      <c r="B4506" t="s">
        <v>9243</v>
      </c>
      <c r="C4506" t="str">
        <f>IFERROR(VLOOKUP(Table1[[#This Row],[Ticker]],[1]!Table2[[Symbol]:[Industry]],2,FALSE),"-")</f>
        <v>-</v>
      </c>
      <c r="D4506" t="s">
        <v>2332</v>
      </c>
      <c r="E4506">
        <v>7.8007160000000004</v>
      </c>
      <c r="F4506">
        <v>8.36</v>
      </c>
      <c r="G4506">
        <v>-76.851397947986896</v>
      </c>
      <c r="H4506">
        <v>33.110015941366903</v>
      </c>
      <c r="I4506">
        <v>-34.3149218879554</v>
      </c>
      <c r="J4506">
        <v>-12.0177478330484</v>
      </c>
      <c r="K4506">
        <v>7.2927681461100198</v>
      </c>
      <c r="L4506">
        <v>9.3293720406843601</v>
      </c>
      <c r="M4506">
        <v>56.205793060565298</v>
      </c>
      <c r="N4506">
        <v>3.8711669543915899</v>
      </c>
      <c r="O4506">
        <v>115.311004784689</v>
      </c>
      <c r="P4506">
        <v>61.702127659574401</v>
      </c>
    </row>
    <row r="4507" spans="1:17" hidden="1" x14ac:dyDescent="0.3">
      <c r="A4507" t="s">
        <v>9244</v>
      </c>
      <c r="B4507" t="s">
        <v>9245</v>
      </c>
      <c r="C4507" t="str">
        <f>IFERROR(VLOOKUP(Table1[[#This Row],[Ticker]],[1]!Table2[[Symbol]:[Industry]],2,FALSE),"-")</f>
        <v>-</v>
      </c>
      <c r="D4507" t="s">
        <v>1210</v>
      </c>
      <c r="E4507">
        <v>7.7883389999999997</v>
      </c>
      <c r="F4507">
        <v>3.9</v>
      </c>
      <c r="G4507">
        <v>65.913988500487093</v>
      </c>
      <c r="H4507">
        <v>-0.95729268867304596</v>
      </c>
      <c r="I4507">
        <v>-21.195559373429401</v>
      </c>
      <c r="J4507">
        <v>-2.0975865207511002</v>
      </c>
      <c r="K4507">
        <v>3.84197303725032</v>
      </c>
      <c r="L4507">
        <v>3.6227871776602698</v>
      </c>
      <c r="M4507">
        <v>53.207393344335301</v>
      </c>
      <c r="N4507">
        <v>0.59883930244160399</v>
      </c>
      <c r="O4507">
        <v>26.6666666666666</v>
      </c>
      <c r="P4507">
        <v>96.969696969696898</v>
      </c>
      <c r="Q4507">
        <v>7.1086275625075995E-2</v>
      </c>
    </row>
    <row r="4508" spans="1:17" hidden="1" x14ac:dyDescent="0.3">
      <c r="A4508" t="s">
        <v>9246</v>
      </c>
      <c r="B4508" t="s">
        <v>9247</v>
      </c>
      <c r="C4508" t="str">
        <f>IFERROR(VLOOKUP(Table1[[#This Row],[Ticker]],[1]!Table2[[Symbol]:[Industry]],2,FALSE),"-")</f>
        <v>-</v>
      </c>
      <c r="D4508" t="s">
        <v>2643</v>
      </c>
      <c r="E4508">
        <v>7.7851869259999997</v>
      </c>
      <c r="F4508">
        <v>7.78</v>
      </c>
      <c r="G4508">
        <v>-10.373603304692599</v>
      </c>
      <c r="H4508">
        <v>7.0694518130918196</v>
      </c>
      <c r="I4508">
        <v>-7.2537435166519204</v>
      </c>
      <c r="J4508">
        <v>2.4654694708763198</v>
      </c>
      <c r="K4508">
        <v>7.1305699285052704</v>
      </c>
      <c r="L4508">
        <v>6.8671047236028304</v>
      </c>
      <c r="M4508">
        <v>65.979759714449202</v>
      </c>
      <c r="N4508">
        <v>1.2968270992793201</v>
      </c>
      <c r="O4508">
        <v>9.25449871465295</v>
      </c>
      <c r="P4508">
        <v>42.2303473491773</v>
      </c>
      <c r="Q4508">
        <v>1.2734713018599999E-4</v>
      </c>
    </row>
    <row r="4509" spans="1:17" hidden="1" x14ac:dyDescent="0.3">
      <c r="A4509" t="s">
        <v>9248</v>
      </c>
      <c r="B4509" t="s">
        <v>9249</v>
      </c>
      <c r="C4509" t="str">
        <f>IFERROR(VLOOKUP(Table1[[#This Row],[Ticker]],[1]!Table2[[Symbol]:[Industry]],2,FALSE),"-")</f>
        <v>-</v>
      </c>
      <c r="D4509" t="s">
        <v>72</v>
      </c>
      <c r="E4509">
        <v>7.7685570000000004</v>
      </c>
      <c r="F4509">
        <v>4.0999999999999996</v>
      </c>
      <c r="G4509">
        <v>-16.177022108111402</v>
      </c>
      <c r="H4509">
        <v>-7.6029619800116297</v>
      </c>
      <c r="I4509">
        <v>-14.874140853868401</v>
      </c>
      <c r="J4509">
        <v>-14.6622091867936</v>
      </c>
      <c r="K4509">
        <v>4.2324747138169698</v>
      </c>
      <c r="L4509">
        <v>3.9441548573563301</v>
      </c>
      <c r="M4509">
        <v>34.264228996954103</v>
      </c>
      <c r="N4509">
        <v>0.45768604671871399</v>
      </c>
      <c r="O4509">
        <v>48.536585365853597</v>
      </c>
      <c r="P4509">
        <v>50.735294117647001</v>
      </c>
      <c r="Q4509">
        <v>4.2105028753969001E-2</v>
      </c>
    </row>
    <row r="4510" spans="1:17" hidden="1" x14ac:dyDescent="0.3">
      <c r="A4510" t="s">
        <v>9250</v>
      </c>
      <c r="B4510" t="s">
        <v>9251</v>
      </c>
      <c r="C4510" t="str">
        <f>IFERROR(VLOOKUP(Table1[[#This Row],[Ticker]],[1]!Table2[[Symbol]:[Industry]],2,FALSE),"-")</f>
        <v>-</v>
      </c>
      <c r="D4510" t="s">
        <v>1665</v>
      </c>
      <c r="E4510">
        <v>7.7658750000000003</v>
      </c>
      <c r="F4510">
        <v>16.25</v>
      </c>
      <c r="G4510">
        <v>13.866772793965101</v>
      </c>
      <c r="H4510">
        <v>-13.228532756267301</v>
      </c>
      <c r="I4510">
        <v>-50.460265255782303</v>
      </c>
      <c r="J4510">
        <v>-7.7539031468067607E-2</v>
      </c>
      <c r="K4510">
        <v>17.659393423292901</v>
      </c>
      <c r="L4510">
        <v>18.9452380298499</v>
      </c>
      <c r="M4510">
        <v>47.994471318780398</v>
      </c>
      <c r="N4510">
        <v>0.66127949954412402</v>
      </c>
      <c r="O4510">
        <v>79.261538461538393</v>
      </c>
      <c r="P4510">
        <v>78.571428571428498</v>
      </c>
      <c r="Q4510">
        <v>0.116017993452622</v>
      </c>
    </row>
    <row r="4511" spans="1:17" hidden="1" x14ac:dyDescent="0.3">
      <c r="A4511" t="s">
        <v>9252</v>
      </c>
      <c r="B4511" t="s">
        <v>9253</v>
      </c>
      <c r="C4511" t="str">
        <f>IFERROR(VLOOKUP(Table1[[#This Row],[Ticker]],[1]!Table2[[Symbol]:[Industry]],2,FALSE),"-")</f>
        <v>-</v>
      </c>
      <c r="D4511" t="s">
        <v>535</v>
      </c>
      <c r="E4511">
        <v>7.7544599999999999</v>
      </c>
      <c r="F4511">
        <v>7.77</v>
      </c>
      <c r="G4511">
        <v>-30.065910997000302</v>
      </c>
      <c r="H4511">
        <v>-2.26962864667829</v>
      </c>
      <c r="I4511">
        <v>-12.9602652557823</v>
      </c>
      <c r="J4511">
        <v>-1.07194549511008</v>
      </c>
      <c r="K4511">
        <v>7.7699996197545396</v>
      </c>
      <c r="L4511">
        <v>7.7556781037031897</v>
      </c>
      <c r="M4511">
        <v>100</v>
      </c>
      <c r="O4511">
        <v>0</v>
      </c>
      <c r="P4511">
        <v>0</v>
      </c>
    </row>
    <row r="4512" spans="1:17" hidden="1" x14ac:dyDescent="0.3">
      <c r="A4512" t="s">
        <v>9254</v>
      </c>
      <c r="B4512" t="s">
        <v>9255</v>
      </c>
      <c r="C4512" t="str">
        <f>IFERROR(VLOOKUP(Table1[[#This Row],[Ticker]],[1]!Table2[[Symbol]:[Industry]],2,FALSE),"-")</f>
        <v>-</v>
      </c>
      <c r="D4512" t="s">
        <v>405</v>
      </c>
      <c r="E4512">
        <v>7.7480025000000001</v>
      </c>
      <c r="F4512">
        <v>30.45</v>
      </c>
      <c r="G4512">
        <v>15.627868907305899</v>
      </c>
      <c r="H4512">
        <v>-23.891250268299899</v>
      </c>
      <c r="I4512">
        <v>8.9372527586291604</v>
      </c>
      <c r="J4512">
        <v>-6.0834096287491297</v>
      </c>
      <c r="K4512">
        <v>33.203790291400502</v>
      </c>
      <c r="L4512">
        <v>29.094173636426898</v>
      </c>
      <c r="M4512">
        <v>43.822156138514401</v>
      </c>
      <c r="N4512">
        <v>0.86423759296348801</v>
      </c>
      <c r="O4512">
        <v>45.944170771756902</v>
      </c>
      <c r="P4512">
        <v>60.2631578947368</v>
      </c>
      <c r="Q4512">
        <v>9.9275194994040999E-2</v>
      </c>
    </row>
    <row r="4513" spans="1:17" hidden="1" x14ac:dyDescent="0.3">
      <c r="A4513" t="s">
        <v>9256</v>
      </c>
      <c r="B4513" t="s">
        <v>9257</v>
      </c>
      <c r="C4513" t="str">
        <f>IFERROR(VLOOKUP(Table1[[#This Row],[Ticker]],[1]!Table2[[Symbol]:[Industry]],2,FALSE),"-")</f>
        <v>-</v>
      </c>
      <c r="D4513" t="s">
        <v>1351</v>
      </c>
      <c r="E4513">
        <v>7.7265252000000002</v>
      </c>
      <c r="F4513">
        <v>7.29</v>
      </c>
      <c r="G4513">
        <v>-32.865910997000299</v>
      </c>
      <c r="H4513">
        <v>0.40642769134988299</v>
      </c>
      <c r="I4513">
        <v>-21.8352652557823</v>
      </c>
      <c r="J4513">
        <v>-5.9022327013764002</v>
      </c>
      <c r="K4513">
        <v>7.3812545496454902</v>
      </c>
      <c r="L4513">
        <v>7.6900675386911201</v>
      </c>
      <c r="M4513">
        <v>30.054918915734699</v>
      </c>
      <c r="N4513">
        <v>0.5625</v>
      </c>
      <c r="O4513">
        <v>42.524005486968399</v>
      </c>
      <c r="P4513">
        <v>17.580645161290299</v>
      </c>
    </row>
    <row r="4514" spans="1:17" hidden="1" x14ac:dyDescent="0.3">
      <c r="A4514" t="s">
        <v>9258</v>
      </c>
      <c r="B4514" t="s">
        <v>9259</v>
      </c>
      <c r="C4514" t="str">
        <f>IFERROR(VLOOKUP(Table1[[#This Row],[Ticker]],[1]!Table2[[Symbol]:[Industry]],2,FALSE),"-")</f>
        <v>-</v>
      </c>
      <c r="D4514" t="s">
        <v>1665</v>
      </c>
      <c r="E4514">
        <v>7.7228050000000001</v>
      </c>
      <c r="F4514">
        <v>23.5</v>
      </c>
      <c r="G4514">
        <v>31.3351879040985</v>
      </c>
      <c r="H4514">
        <v>-1.45347744392916</v>
      </c>
      <c r="I4514">
        <v>28.4356432881406</v>
      </c>
      <c r="J4514">
        <v>5.0791173723706899</v>
      </c>
      <c r="K4514">
        <v>22.2908943533272</v>
      </c>
      <c r="L4514">
        <v>18.968879628711601</v>
      </c>
      <c r="M4514">
        <v>60.971821141695898</v>
      </c>
      <c r="N4514">
        <v>0.35564262517573803</v>
      </c>
      <c r="O4514">
        <v>44.638297872340402</v>
      </c>
      <c r="P4514">
        <v>85.770750988142197</v>
      </c>
      <c r="Q4514">
        <v>8.3447169367183993E-2</v>
      </c>
    </row>
    <row r="4515" spans="1:17" hidden="1" x14ac:dyDescent="0.3">
      <c r="A4515" t="s">
        <v>9260</v>
      </c>
      <c r="B4515" t="s">
        <v>9261</v>
      </c>
      <c r="C4515" t="str">
        <f>IFERROR(VLOOKUP(Table1[[#This Row],[Ticker]],[1]!Table2[[Symbol]:[Industry]],2,FALSE),"-")</f>
        <v>-</v>
      </c>
      <c r="D4515" t="s">
        <v>535</v>
      </c>
      <c r="E4515">
        <v>7.6808924999999997</v>
      </c>
      <c r="F4515">
        <v>3.8</v>
      </c>
      <c r="G4515">
        <v>11.198029523445699</v>
      </c>
      <c r="H4515">
        <v>9.8247666335576795</v>
      </c>
      <c r="I4515">
        <v>-13.743555073014701</v>
      </c>
      <c r="J4515">
        <v>-2.11361216177675</v>
      </c>
      <c r="K4515">
        <v>3.6424296370784899</v>
      </c>
      <c r="L4515">
        <v>3.4929661897629201</v>
      </c>
      <c r="M4515">
        <v>49.967941947592898</v>
      </c>
      <c r="N4515">
        <v>0.99422717237326996</v>
      </c>
      <c r="O4515">
        <v>22.6315789473684</v>
      </c>
      <c r="P4515">
        <v>59.663865546218403</v>
      </c>
      <c r="Q4515">
        <v>9.2883817999150006E-2</v>
      </c>
    </row>
    <row r="4516" spans="1:17" hidden="1" x14ac:dyDescent="0.3">
      <c r="A4516" t="s">
        <v>9262</v>
      </c>
      <c r="B4516" t="s">
        <v>9263</v>
      </c>
      <c r="C4516" t="str">
        <f>IFERROR(VLOOKUP(Table1[[#This Row],[Ticker]],[1]!Table2[[Symbol]:[Industry]],2,FALSE),"-")</f>
        <v>-</v>
      </c>
      <c r="D4516" t="s">
        <v>1489</v>
      </c>
      <c r="E4516">
        <v>7.6169424000000001</v>
      </c>
      <c r="F4516">
        <v>15.02</v>
      </c>
      <c r="G4516">
        <v>20.134089002999598</v>
      </c>
      <c r="H4516">
        <v>21.187161476778499</v>
      </c>
      <c r="I4516">
        <v>35.020030310720003</v>
      </c>
      <c r="J4516">
        <v>12.749192716272001</v>
      </c>
      <c r="K4516">
        <v>11.9344201692521</v>
      </c>
      <c r="L4516">
        <v>10.951184952013399</v>
      </c>
      <c r="M4516">
        <v>65.036980630246404</v>
      </c>
      <c r="N4516">
        <v>0.93659959381426805</v>
      </c>
      <c r="O4516">
        <v>3.46205059920106</v>
      </c>
      <c r="P4516">
        <v>76.705882352941103</v>
      </c>
      <c r="Q4516">
        <v>8.8409044309263995E-2</v>
      </c>
    </row>
    <row r="4517" spans="1:17" hidden="1" x14ac:dyDescent="0.3">
      <c r="A4517" t="s">
        <v>9264</v>
      </c>
      <c r="B4517" t="s">
        <v>9265</v>
      </c>
      <c r="C4517" t="str">
        <f>IFERROR(VLOOKUP(Table1[[#This Row],[Ticker]],[1]!Table2[[Symbol]:[Industry]],2,FALSE),"-")</f>
        <v>-</v>
      </c>
      <c r="D4517" t="s">
        <v>535</v>
      </c>
      <c r="E4517">
        <v>7.6050000000000004</v>
      </c>
      <c r="F4517">
        <v>25.35</v>
      </c>
      <c r="G4517">
        <v>31.5019666320628</v>
      </c>
      <c r="H4517">
        <v>27.940229820866801</v>
      </c>
      <c r="I4517">
        <v>6.2216811476027001</v>
      </c>
      <c r="J4517">
        <v>33.743617920756499</v>
      </c>
      <c r="K4517">
        <v>21.060543308334601</v>
      </c>
      <c r="L4517">
        <v>20.129276369107998</v>
      </c>
      <c r="M4517">
        <v>68.813595597970803</v>
      </c>
      <c r="N4517">
        <v>1.03971701472878</v>
      </c>
      <c r="O4517">
        <v>20.315581854043302</v>
      </c>
      <c r="P4517">
        <v>66.886109282422595</v>
      </c>
    </row>
    <row r="4518" spans="1:17" hidden="1" x14ac:dyDescent="0.3">
      <c r="A4518" t="s">
        <v>9266</v>
      </c>
      <c r="B4518" t="s">
        <v>9267</v>
      </c>
      <c r="C4518" t="str">
        <f>IFERROR(VLOOKUP(Table1[[#This Row],[Ticker]],[1]!Table2[[Symbol]:[Industry]],2,FALSE),"-")</f>
        <v>-</v>
      </c>
      <c r="D4518" t="s">
        <v>706</v>
      </c>
      <c r="E4518">
        <v>7.578938</v>
      </c>
      <c r="F4518">
        <v>4.7</v>
      </c>
      <c r="G4518">
        <v>4.2198032887139796</v>
      </c>
      <c r="H4518">
        <v>-13.858413693407201</v>
      </c>
      <c r="I4518">
        <v>-47.041611679344697</v>
      </c>
      <c r="J4518">
        <v>3.11307653132164</v>
      </c>
      <c r="K4518">
        <v>4.9604826904080799</v>
      </c>
      <c r="L4518">
        <v>4.6448922713713001</v>
      </c>
      <c r="M4518">
        <v>38.089657828479403</v>
      </c>
      <c r="N4518">
        <v>1.5447138624668599</v>
      </c>
      <c r="O4518">
        <v>64.680851063829707</v>
      </c>
      <c r="P4518">
        <v>44.171779141104302</v>
      </c>
      <c r="Q4518">
        <v>8.4244236130541994E-2</v>
      </c>
    </row>
    <row r="4519" spans="1:17" hidden="1" x14ac:dyDescent="0.3">
      <c r="A4519" t="s">
        <v>9268</v>
      </c>
      <c r="B4519" t="s">
        <v>9269</v>
      </c>
      <c r="C4519" t="str">
        <f>IFERROR(VLOOKUP(Table1[[#This Row],[Ticker]],[1]!Table2[[Symbol]:[Industry]],2,FALSE),"-")</f>
        <v>-</v>
      </c>
      <c r="D4519" t="s">
        <v>51</v>
      </c>
      <c r="E4519">
        <v>7.5769712699999996</v>
      </c>
      <c r="F4519">
        <v>6.99</v>
      </c>
      <c r="G4519">
        <v>18.027309341982701</v>
      </c>
      <c r="H4519">
        <v>-13.564044890333101</v>
      </c>
      <c r="I4519">
        <v>-45.424033371724299</v>
      </c>
      <c r="J4519">
        <v>0.52689171419224801</v>
      </c>
      <c r="K4519">
        <v>7.8327485894193103</v>
      </c>
      <c r="L4519">
        <v>8.2338742956185698</v>
      </c>
      <c r="M4519">
        <v>40.8052540557592</v>
      </c>
      <c r="N4519">
        <v>2.5999559277214601</v>
      </c>
      <c r="O4519">
        <v>50.929899856938498</v>
      </c>
      <c r="P4519">
        <v>58.863636363636303</v>
      </c>
      <c r="Q4519">
        <v>2.263139406534E-2</v>
      </c>
    </row>
    <row r="4520" spans="1:17" hidden="1" x14ac:dyDescent="0.3">
      <c r="A4520" t="s">
        <v>9270</v>
      </c>
      <c r="B4520" t="s">
        <v>9271</v>
      </c>
      <c r="C4520" t="str">
        <f>IFERROR(VLOOKUP(Table1[[#This Row],[Ticker]],[1]!Table2[[Symbol]:[Industry]],2,FALSE),"-")</f>
        <v>-</v>
      </c>
      <c r="D4520" t="s">
        <v>72</v>
      </c>
      <c r="E4520">
        <v>7.5763800000000003</v>
      </c>
      <c r="F4520">
        <v>25.77</v>
      </c>
      <c r="G4520">
        <v>-25.096460895167301</v>
      </c>
      <c r="H4520">
        <v>-2.26962864667829</v>
      </c>
      <c r="I4520">
        <v>-12.9602652557823</v>
      </c>
      <c r="J4520">
        <v>-1.07194549511008</v>
      </c>
      <c r="K4520">
        <v>25.769735906471201</v>
      </c>
      <c r="L4520">
        <v>25.568801502549402</v>
      </c>
      <c r="M4520">
        <v>100</v>
      </c>
      <c r="O4520">
        <v>0</v>
      </c>
      <c r="P4520">
        <v>4.9694501018329804</v>
      </c>
    </row>
    <row r="4521" spans="1:17" hidden="1" x14ac:dyDescent="0.3">
      <c r="A4521" t="s">
        <v>9272</v>
      </c>
      <c r="B4521" t="s">
        <v>3415</v>
      </c>
      <c r="C4521" t="str">
        <f>IFERROR(VLOOKUP(Table1[[#This Row],[Ticker]],[1]!Table2[[Symbol]:[Industry]],2,FALSE),"-")</f>
        <v>-</v>
      </c>
      <c r="D4521" t="s">
        <v>118</v>
      </c>
      <c r="E4521">
        <v>7.5375500000000004</v>
      </c>
      <c r="F4521">
        <v>6.47</v>
      </c>
      <c r="G4521">
        <v>-36.4334942097354</v>
      </c>
      <c r="H4521">
        <v>-9.1189437151714401</v>
      </c>
      <c r="I4521">
        <v>-27.264901017371699</v>
      </c>
      <c r="J4521">
        <v>11.1392756270021</v>
      </c>
      <c r="K4521">
        <v>6.8829465011744704</v>
      </c>
      <c r="L4521">
        <v>7.1974519044375604</v>
      </c>
      <c r="M4521">
        <v>47.583798391870403</v>
      </c>
      <c r="N4521">
        <v>0.89995858795958905</v>
      </c>
      <c r="O4521">
        <v>43.276661514683099</v>
      </c>
      <c r="P4521">
        <v>9.2905405405405403</v>
      </c>
      <c r="Q4521">
        <v>9.8656887390115994E-2</v>
      </c>
    </row>
    <row r="4522" spans="1:17" hidden="1" x14ac:dyDescent="0.3">
      <c r="A4522" t="s">
        <v>9273</v>
      </c>
      <c r="B4522" t="s">
        <v>9274</v>
      </c>
      <c r="C4522" t="str">
        <f>IFERROR(VLOOKUP(Table1[[#This Row],[Ticker]],[1]!Table2[[Symbol]:[Industry]],2,FALSE),"-")</f>
        <v>-</v>
      </c>
      <c r="D4522" t="s">
        <v>46</v>
      </c>
      <c r="E4522">
        <v>7.5144299999999999</v>
      </c>
      <c r="F4522">
        <v>10.5</v>
      </c>
      <c r="G4522">
        <v>24.345853708882</v>
      </c>
      <c r="H4522">
        <v>1.3124609055605001</v>
      </c>
      <c r="I4522">
        <v>-15.8279803344132</v>
      </c>
      <c r="J4522">
        <v>0.687585296678771</v>
      </c>
      <c r="K4522">
        <v>9.61415006215368</v>
      </c>
      <c r="L4522">
        <v>9.3001598826802994</v>
      </c>
      <c r="M4522">
        <v>83.951859736785195</v>
      </c>
      <c r="N4522">
        <v>0.78463552819627302</v>
      </c>
      <c r="O4522">
        <v>39.999999999999901</v>
      </c>
      <c r="P4522">
        <v>69.902912621359206</v>
      </c>
      <c r="Q4522">
        <v>3.880562822513E-2</v>
      </c>
    </row>
    <row r="4523" spans="1:17" hidden="1" x14ac:dyDescent="0.3">
      <c r="A4523" t="s">
        <v>9275</v>
      </c>
      <c r="B4523" t="s">
        <v>9276</v>
      </c>
      <c r="C4523" t="str">
        <f>IFERROR(VLOOKUP(Table1[[#This Row],[Ticker]],[1]!Table2[[Symbol]:[Industry]],2,FALSE),"-")</f>
        <v>-</v>
      </c>
      <c r="D4523" t="s">
        <v>627</v>
      </c>
      <c r="E4523">
        <v>7.4900897999999998</v>
      </c>
      <c r="F4523">
        <v>24.21</v>
      </c>
      <c r="G4523">
        <v>62.076946145856802</v>
      </c>
      <c r="H4523">
        <v>-2.26962864667829</v>
      </c>
      <c r="I4523">
        <v>8.4539774724021903</v>
      </c>
      <c r="J4523">
        <v>-1.07194549511008</v>
      </c>
      <c r="K4523">
        <v>22.8339823583152</v>
      </c>
      <c r="M4523">
        <v>99.997122905156402</v>
      </c>
      <c r="N4523">
        <v>0</v>
      </c>
      <c r="O4523">
        <v>0</v>
      </c>
      <c r="P4523">
        <v>101.75</v>
      </c>
    </row>
    <row r="4524" spans="1:17" hidden="1" x14ac:dyDescent="0.3">
      <c r="A4524" t="s">
        <v>9277</v>
      </c>
      <c r="B4524" t="s">
        <v>9278</v>
      </c>
      <c r="C4524" t="str">
        <f>IFERROR(VLOOKUP(Table1[[#This Row],[Ticker]],[1]!Table2[[Symbol]:[Industry]],2,FALSE),"-")</f>
        <v>-</v>
      </c>
      <c r="D4524" t="s">
        <v>535</v>
      </c>
      <c r="E4524">
        <v>7.4745999999999997</v>
      </c>
      <c r="F4524">
        <v>11.24</v>
      </c>
      <c r="G4524">
        <v>49.774089002999602</v>
      </c>
      <c r="H4524">
        <v>6.2152198381701904</v>
      </c>
      <c r="I4524">
        <v>24.280271984754801</v>
      </c>
      <c r="J4524">
        <v>6.43556201239742</v>
      </c>
      <c r="K4524">
        <v>9.7439254594530098</v>
      </c>
      <c r="L4524">
        <v>8.4941789845068403</v>
      </c>
      <c r="M4524">
        <v>84.580420197002695</v>
      </c>
      <c r="N4524">
        <v>1.1986764850307801</v>
      </c>
      <c r="O4524">
        <v>0.177935943060503</v>
      </c>
      <c r="P4524">
        <v>88.274706867671696</v>
      </c>
      <c r="Q4524">
        <v>1.0512599538173E-2</v>
      </c>
    </row>
    <row r="4525" spans="1:17" hidden="1" x14ac:dyDescent="0.3">
      <c r="A4525" t="s">
        <v>9279</v>
      </c>
      <c r="B4525" t="s">
        <v>9280</v>
      </c>
      <c r="C4525" t="str">
        <f>IFERROR(VLOOKUP(Table1[[#This Row],[Ticker]],[1]!Table2[[Symbol]:[Industry]],2,FALSE),"-")</f>
        <v>-</v>
      </c>
      <c r="D4525" t="s">
        <v>538</v>
      </c>
      <c r="E4525">
        <v>7.4283029999999997</v>
      </c>
      <c r="F4525">
        <v>7.99</v>
      </c>
      <c r="G4525">
        <v>35.016733631098802</v>
      </c>
      <c r="H4525">
        <v>0.99834520953085804</v>
      </c>
      <c r="I4525">
        <v>55.250261060007098</v>
      </c>
      <c r="J4525">
        <v>-3.2996682673872999</v>
      </c>
      <c r="K4525">
        <v>8.2015821908166195</v>
      </c>
      <c r="L4525">
        <v>6.7486441822683103</v>
      </c>
      <c r="M4525">
        <v>40.681003202308901</v>
      </c>
      <c r="N4525">
        <v>1.1816243458034501</v>
      </c>
      <c r="O4525">
        <v>40.675844806007497</v>
      </c>
      <c r="P4525">
        <v>127.635327635327</v>
      </c>
      <c r="Q4525">
        <v>2.2955263612028001E-2</v>
      </c>
    </row>
    <row r="4526" spans="1:17" hidden="1" x14ac:dyDescent="0.3">
      <c r="A4526" t="s">
        <v>9281</v>
      </c>
      <c r="B4526" t="s">
        <v>9282</v>
      </c>
      <c r="C4526" t="str">
        <f>IFERROR(VLOOKUP(Table1[[#This Row],[Ticker]],[1]!Table2[[Symbol]:[Industry]],2,FALSE),"-")</f>
        <v>-</v>
      </c>
      <c r="D4526" t="s">
        <v>1351</v>
      </c>
      <c r="E4526">
        <v>7.4257759999999999</v>
      </c>
      <c r="F4526">
        <v>190.6</v>
      </c>
      <c r="G4526">
        <v>-0.71402772587713403</v>
      </c>
      <c r="H4526">
        <v>-7.2546735120820802</v>
      </c>
      <c r="I4526">
        <v>29.971868227532202</v>
      </c>
      <c r="J4526">
        <v>-1.07194549511008</v>
      </c>
      <c r="K4526">
        <v>181.556135325908</v>
      </c>
      <c r="L4526">
        <v>153.69039198920001</v>
      </c>
      <c r="M4526">
        <v>31.826066720630799</v>
      </c>
      <c r="N4526">
        <v>0</v>
      </c>
      <c r="O4526">
        <v>5.5089192025183698</v>
      </c>
      <c r="P4526">
        <v>69.875222816399202</v>
      </c>
    </row>
    <row r="4527" spans="1:17" hidden="1" x14ac:dyDescent="0.3">
      <c r="A4527" t="s">
        <v>9283</v>
      </c>
      <c r="B4527" t="s">
        <v>9284</v>
      </c>
      <c r="C4527" t="str">
        <f>IFERROR(VLOOKUP(Table1[[#This Row],[Ticker]],[1]!Table2[[Symbol]:[Industry]],2,FALSE),"-")</f>
        <v>-</v>
      </c>
      <c r="D4527" t="s">
        <v>405</v>
      </c>
      <c r="E4527">
        <v>7.4184900000000003</v>
      </c>
      <c r="F4527">
        <v>1.45</v>
      </c>
      <c r="G4527">
        <v>68.564225989300994</v>
      </c>
      <c r="H4527">
        <v>-8.3507097277593694</v>
      </c>
      <c r="I4527">
        <v>18.857916562399399</v>
      </c>
      <c r="J4527">
        <v>3.4393327003786198</v>
      </c>
      <c r="K4527">
        <v>1.3290518261500299</v>
      </c>
      <c r="L4527">
        <v>1.1310953203224401</v>
      </c>
      <c r="M4527">
        <v>66.703996857916593</v>
      </c>
      <c r="N4527">
        <v>0.49034615445576202</v>
      </c>
      <c r="O4527">
        <v>10.344827586206801</v>
      </c>
      <c r="P4527">
        <v>116.417910447761</v>
      </c>
      <c r="Q4527">
        <v>8.8853767057350999E-2</v>
      </c>
    </row>
    <row r="4528" spans="1:17" hidden="1" x14ac:dyDescent="0.3">
      <c r="A4528" t="s">
        <v>9285</v>
      </c>
      <c r="B4528" t="s">
        <v>9286</v>
      </c>
      <c r="C4528" t="str">
        <f>IFERROR(VLOOKUP(Table1[[#This Row],[Ticker]],[1]!Table2[[Symbol]:[Industry]],2,FALSE),"-")</f>
        <v>-</v>
      </c>
      <c r="D4528" t="s">
        <v>627</v>
      </c>
      <c r="E4528">
        <v>7.3537103999999998</v>
      </c>
      <c r="F4528">
        <v>11.91</v>
      </c>
      <c r="G4528">
        <v>-8.28676989270582</v>
      </c>
      <c r="H4528">
        <v>-19.984300722405099</v>
      </c>
      <c r="I4528">
        <v>-30.251931922449</v>
      </c>
      <c r="J4528">
        <v>-5.3205686265026904</v>
      </c>
      <c r="K4528">
        <v>12.753404082955701</v>
      </c>
      <c r="L4528">
        <v>12.768760477969799</v>
      </c>
      <c r="M4528">
        <v>23.558785501328401</v>
      </c>
      <c r="N4528">
        <v>1.0914587923414101</v>
      </c>
      <c r="O4528">
        <v>59.949622166246797</v>
      </c>
      <c r="P4528">
        <v>23.676012461059099</v>
      </c>
      <c r="Q4528">
        <v>5.9534492051761999E-2</v>
      </c>
    </row>
    <row r="4529" spans="1:17" hidden="1" x14ac:dyDescent="0.3">
      <c r="A4529" t="s">
        <v>9287</v>
      </c>
      <c r="B4529" t="s">
        <v>9288</v>
      </c>
      <c r="C4529" t="str">
        <f>IFERROR(VLOOKUP(Table1[[#This Row],[Ticker]],[1]!Table2[[Symbol]:[Industry]],2,FALSE),"-")</f>
        <v>-</v>
      </c>
      <c r="D4529" t="s">
        <v>72</v>
      </c>
      <c r="E4529">
        <v>7.3383000000000003</v>
      </c>
      <c r="F4529">
        <v>4.01</v>
      </c>
      <c r="G4529">
        <v>87.868871611695297</v>
      </c>
      <c r="H4529">
        <v>36.462765719518899</v>
      </c>
      <c r="I4529">
        <v>62.148905049894402</v>
      </c>
      <c r="J4529">
        <v>8.6773581260598291</v>
      </c>
      <c r="K4529">
        <v>2.9005130732453601</v>
      </c>
      <c r="L4529">
        <v>2.14765924766145</v>
      </c>
      <c r="M4529">
        <v>99.901119551287096</v>
      </c>
      <c r="N4529">
        <v>0.25138268807889602</v>
      </c>
      <c r="O4529">
        <v>0</v>
      </c>
      <c r="P4529">
        <v>124.02234636871501</v>
      </c>
      <c r="Q4529">
        <v>0.16918216285490301</v>
      </c>
    </row>
    <row r="4530" spans="1:17" hidden="1" x14ac:dyDescent="0.3">
      <c r="A4530" t="s">
        <v>9289</v>
      </c>
      <c r="B4530" t="s">
        <v>9290</v>
      </c>
      <c r="C4530" t="str">
        <f>IFERROR(VLOOKUP(Table1[[#This Row],[Ticker]],[1]!Table2[[Symbol]:[Industry]],2,FALSE),"-")</f>
        <v>-</v>
      </c>
      <c r="D4530" t="s">
        <v>72</v>
      </c>
      <c r="E4530">
        <v>7.3371532319999897</v>
      </c>
      <c r="F4530">
        <v>1.08</v>
      </c>
      <c r="G4530">
        <v>22.046765059337702</v>
      </c>
      <c r="H4530">
        <v>-4.0878104648601097</v>
      </c>
      <c r="I4530">
        <v>-12.9602652557823</v>
      </c>
      <c r="J4530">
        <v>3.7824234369287502</v>
      </c>
      <c r="K4530">
        <v>1.0544514208259299</v>
      </c>
      <c r="L4530">
        <v>1.0014342033741499</v>
      </c>
      <c r="M4530">
        <v>55.748582750765998</v>
      </c>
      <c r="N4530">
        <v>0.78086832948896301</v>
      </c>
      <c r="O4530">
        <v>13.8888888888888</v>
      </c>
      <c r="P4530">
        <v>71.428571428571402</v>
      </c>
      <c r="Q4530">
        <v>-5.5996876478239997E-2</v>
      </c>
    </row>
    <row r="4531" spans="1:17" hidden="1" x14ac:dyDescent="0.3">
      <c r="A4531" t="s">
        <v>9291</v>
      </c>
      <c r="B4531" t="s">
        <v>9292</v>
      </c>
      <c r="C4531" t="str">
        <f>IFERROR(VLOOKUP(Table1[[#This Row],[Ticker]],[1]!Table2[[Symbol]:[Industry]],2,FALSE),"-")</f>
        <v>-</v>
      </c>
      <c r="D4531" t="s">
        <v>627</v>
      </c>
      <c r="E4531">
        <v>7.3091200000000001</v>
      </c>
      <c r="F4531">
        <v>32.630000000000003</v>
      </c>
      <c r="G4531">
        <v>-25.649910997000301</v>
      </c>
      <c r="H4531">
        <v>-15.646937353802301</v>
      </c>
      <c r="I4531">
        <v>5.2643724253770596</v>
      </c>
      <c r="J4531">
        <v>4.8654536659095999</v>
      </c>
      <c r="K4531">
        <v>35.750939573728402</v>
      </c>
      <c r="L4531">
        <v>37.125622848488</v>
      </c>
      <c r="M4531">
        <v>49.427045651948802</v>
      </c>
      <c r="N4531">
        <v>0.20930075822437699</v>
      </c>
      <c r="O4531">
        <v>81.489426907753497</v>
      </c>
      <c r="P4531">
        <v>30.2594810379241</v>
      </c>
    </row>
    <row r="4532" spans="1:17" hidden="1" x14ac:dyDescent="0.3">
      <c r="A4532" t="s">
        <v>9293</v>
      </c>
      <c r="B4532" t="s">
        <v>9294</v>
      </c>
      <c r="C4532" t="str">
        <f>IFERROR(VLOOKUP(Table1[[#This Row],[Ticker]],[1]!Table2[[Symbol]:[Industry]],2,FALSE),"-")</f>
        <v>-</v>
      </c>
      <c r="D4532" t="s">
        <v>298</v>
      </c>
      <c r="E4532">
        <v>7.3033580000000002</v>
      </c>
      <c r="F4532">
        <v>7.3</v>
      </c>
      <c r="G4532">
        <v>-28.536008354441201</v>
      </c>
      <c r="H4532">
        <v>-4.1646723784567099</v>
      </c>
      <c r="I4532">
        <v>-16.143289128461401</v>
      </c>
      <c r="J4532">
        <v>-2.53607433844829</v>
      </c>
      <c r="K4532">
        <v>6.8975478652530899</v>
      </c>
      <c r="M4532">
        <v>66.013701037662599</v>
      </c>
      <c r="N4532">
        <v>0.65949099334996997</v>
      </c>
      <c r="O4532">
        <v>103.013698630137</v>
      </c>
      <c r="P4532">
        <v>29.4326241134751</v>
      </c>
    </row>
    <row r="4533" spans="1:17" hidden="1" x14ac:dyDescent="0.3">
      <c r="A4533" t="s">
        <v>9295</v>
      </c>
      <c r="B4533" t="s">
        <v>9296</v>
      </c>
      <c r="C4533" t="str">
        <f>IFERROR(VLOOKUP(Table1[[#This Row],[Ticker]],[1]!Table2[[Symbol]:[Industry]],2,FALSE),"-")</f>
        <v>-</v>
      </c>
      <c r="D4533" t="s">
        <v>384</v>
      </c>
      <c r="E4533">
        <v>7.2548925000000004</v>
      </c>
      <c r="F4533">
        <v>12.5</v>
      </c>
      <c r="G4533">
        <v>78.267422336332999</v>
      </c>
      <c r="H4533">
        <v>-26.104754094706902</v>
      </c>
      <c r="I4533">
        <v>27.647158816208599</v>
      </c>
      <c r="J4533">
        <v>4.8250644716673303</v>
      </c>
      <c r="K4533">
        <v>14.6970250398241</v>
      </c>
      <c r="L4533">
        <v>12.371198895110901</v>
      </c>
      <c r="M4533">
        <v>43.7499517741497</v>
      </c>
      <c r="N4533">
        <v>1.24489217998706</v>
      </c>
      <c r="O4533">
        <v>91.919999999999902</v>
      </c>
      <c r="P4533">
        <v>122.41992882562199</v>
      </c>
      <c r="Q4533">
        <v>0.109072565590386</v>
      </c>
    </row>
    <row r="4534" spans="1:17" hidden="1" x14ac:dyDescent="0.3">
      <c r="A4534" t="s">
        <v>9297</v>
      </c>
      <c r="B4534" t="s">
        <v>9298</v>
      </c>
      <c r="C4534" t="str">
        <f>IFERROR(VLOOKUP(Table1[[#This Row],[Ticker]],[1]!Table2[[Symbol]:[Industry]],2,FALSE),"-")</f>
        <v>-</v>
      </c>
      <c r="D4534" t="s">
        <v>405</v>
      </c>
      <c r="E4534">
        <v>7.2539999999999996</v>
      </c>
      <c r="F4534">
        <v>23.4</v>
      </c>
      <c r="G4534">
        <v>37.435878552033302</v>
      </c>
      <c r="H4534">
        <v>30.804998218993301</v>
      </c>
      <c r="I4534">
        <v>23.3239514011774</v>
      </c>
      <c r="J4534">
        <v>13.2357468125822</v>
      </c>
      <c r="K4534">
        <v>19.143113520208601</v>
      </c>
      <c r="L4534">
        <v>18.173080482113601</v>
      </c>
      <c r="M4534">
        <v>89.238675039648001</v>
      </c>
      <c r="N4534">
        <v>0.67598815544317203</v>
      </c>
      <c r="O4534">
        <v>17.393162393162399</v>
      </c>
      <c r="P4534">
        <v>88.709677419354804</v>
      </c>
      <c r="Q4534">
        <v>4.6513179352157E-2</v>
      </c>
    </row>
    <row r="4535" spans="1:17" hidden="1" x14ac:dyDescent="0.3">
      <c r="A4535" t="s">
        <v>9299</v>
      </c>
      <c r="B4535" t="s">
        <v>9300</v>
      </c>
      <c r="C4535" t="str">
        <f>IFERROR(VLOOKUP(Table1[[#This Row],[Ticker]],[1]!Table2[[Symbol]:[Industry]],2,FALSE),"-")</f>
        <v>-</v>
      </c>
      <c r="D4535" t="s">
        <v>180</v>
      </c>
      <c r="E4535">
        <v>7.245574875</v>
      </c>
      <c r="F4535">
        <v>13.75</v>
      </c>
      <c r="G4535">
        <v>-32.061634446750801</v>
      </c>
      <c r="H4535">
        <v>-9.9879766493864697</v>
      </c>
      <c r="I4535">
        <v>-39.938491490514103</v>
      </c>
      <c r="J4535">
        <v>-1.5102216090618601</v>
      </c>
      <c r="K4535">
        <v>14.249745723832801</v>
      </c>
      <c r="L4535">
        <v>15.5322919091579</v>
      </c>
      <c r="M4535">
        <v>52.645283982099997</v>
      </c>
      <c r="N4535">
        <v>0.58562333213724505</v>
      </c>
      <c r="O4535">
        <v>59.272727272727202</v>
      </c>
      <c r="P4535">
        <v>11.336032388663901</v>
      </c>
      <c r="Q4535">
        <v>-1.3375938488957E-2</v>
      </c>
    </row>
    <row r="4536" spans="1:17" hidden="1" x14ac:dyDescent="0.3">
      <c r="A4536" t="s">
        <v>9301</v>
      </c>
      <c r="B4536" t="s">
        <v>9302</v>
      </c>
      <c r="C4536" t="str">
        <f>IFERROR(VLOOKUP(Table1[[#This Row],[Ticker]],[1]!Table2[[Symbol]:[Industry]],2,FALSE),"-")</f>
        <v>-</v>
      </c>
      <c r="D4536" t="s">
        <v>72</v>
      </c>
      <c r="E4536">
        <v>7.24189638</v>
      </c>
      <c r="F4536">
        <v>21.9</v>
      </c>
      <c r="G4536">
        <v>-57.860174102836098</v>
      </c>
      <c r="H4536">
        <v>6.0132936427586596</v>
      </c>
      <c r="I4536">
        <v>-41.833275973547799</v>
      </c>
      <c r="J4536">
        <v>4.2221721519487296</v>
      </c>
      <c r="K4536">
        <v>22.582480947616499</v>
      </c>
      <c r="L4536">
        <v>25.7500227940799</v>
      </c>
      <c r="M4536">
        <v>44.6239931469498</v>
      </c>
      <c r="N4536">
        <v>0.87815390364672496</v>
      </c>
      <c r="O4536">
        <v>59.771689497716899</v>
      </c>
      <c r="P4536">
        <v>19.999999999999901</v>
      </c>
      <c r="Q4536">
        <v>6.5270704644470002E-3</v>
      </c>
    </row>
    <row r="4537" spans="1:17" hidden="1" x14ac:dyDescent="0.3">
      <c r="A4537" t="s">
        <v>9303</v>
      </c>
      <c r="B4537" t="s">
        <v>9304</v>
      </c>
      <c r="C4537" t="str">
        <f>IFERROR(VLOOKUP(Table1[[#This Row],[Ticker]],[1]!Table2[[Symbol]:[Industry]],2,FALSE),"-")</f>
        <v>-</v>
      </c>
      <c r="D4537" t="s">
        <v>1147</v>
      </c>
      <c r="E4537">
        <v>7.2326449999999998</v>
      </c>
      <c r="F4537">
        <v>11.14</v>
      </c>
      <c r="G4537">
        <v>1.7684085296269201</v>
      </c>
      <c r="H4537">
        <v>-2.26962864667829</v>
      </c>
      <c r="I4537">
        <v>5.4244318749296498</v>
      </c>
      <c r="J4537">
        <v>-1.07194549511008</v>
      </c>
      <c r="K4537">
        <v>10.59222113525</v>
      </c>
      <c r="L4537">
        <v>9.8462613685346696</v>
      </c>
      <c r="M4537">
        <v>74.015420579939899</v>
      </c>
      <c r="N4537">
        <v>0</v>
      </c>
      <c r="O4537">
        <v>22.621184919209998</v>
      </c>
      <c r="P4537">
        <v>64.792899408284001</v>
      </c>
    </row>
    <row r="4538" spans="1:17" hidden="1" x14ac:dyDescent="0.3">
      <c r="A4538" t="s">
        <v>9305</v>
      </c>
      <c r="B4538" t="s">
        <v>9306</v>
      </c>
      <c r="C4538" t="str">
        <f>IFERROR(VLOOKUP(Table1[[#This Row],[Ticker]],[1]!Table2[[Symbol]:[Industry]],2,FALSE),"-")</f>
        <v>-</v>
      </c>
      <c r="D4538" t="s">
        <v>573</v>
      </c>
      <c r="E4538">
        <v>7.2161660000000003</v>
      </c>
      <c r="F4538">
        <v>21.02</v>
      </c>
      <c r="G4538">
        <v>374.010827612112</v>
      </c>
      <c r="H4538">
        <v>47.580670754519304</v>
      </c>
      <c r="I4538">
        <v>160.38173734499699</v>
      </c>
      <c r="J4538">
        <v>22.355921335962599</v>
      </c>
      <c r="K4538">
        <v>15.370662515954001</v>
      </c>
      <c r="L4538">
        <v>11.063300192914999</v>
      </c>
      <c r="M4538">
        <v>87.392291331975002</v>
      </c>
      <c r="N4538">
        <v>1.8453961976936899</v>
      </c>
      <c r="O4538">
        <v>0</v>
      </c>
      <c r="P4538">
        <v>404.076738609112</v>
      </c>
    </row>
    <row r="4539" spans="1:17" hidden="1" x14ac:dyDescent="0.3">
      <c r="A4539" t="s">
        <v>9307</v>
      </c>
      <c r="B4539" t="s">
        <v>9308</v>
      </c>
      <c r="C4539" t="str">
        <f>IFERROR(VLOOKUP(Table1[[#This Row],[Ticker]],[1]!Table2[[Symbol]:[Industry]],2,FALSE),"-")</f>
        <v>-</v>
      </c>
      <c r="D4539" t="s">
        <v>1489</v>
      </c>
      <c r="E4539">
        <v>7.20038</v>
      </c>
      <c r="F4539">
        <v>23</v>
      </c>
      <c r="G4539">
        <v>-29.188718014544101</v>
      </c>
      <c r="H4539">
        <v>-2.26962864667829</v>
      </c>
      <c r="I4539">
        <v>-8.6991591814396507</v>
      </c>
      <c r="J4539">
        <v>-1.07194549511008</v>
      </c>
      <c r="K4539">
        <v>22.941986100611999</v>
      </c>
      <c r="L4539">
        <v>22.577914433709299</v>
      </c>
      <c r="M4539">
        <v>93.779490490814496</v>
      </c>
      <c r="N4539">
        <v>7.9053148727110306E-2</v>
      </c>
      <c r="O4539">
        <v>1.1304347826087</v>
      </c>
      <c r="P4539">
        <v>6.3337956541840104</v>
      </c>
    </row>
    <row r="4540" spans="1:17" hidden="1" x14ac:dyDescent="0.3">
      <c r="A4540" t="s">
        <v>9309</v>
      </c>
      <c r="B4540" t="s">
        <v>9310</v>
      </c>
      <c r="C4540" t="str">
        <f>IFERROR(VLOOKUP(Table1[[#This Row],[Ticker]],[1]!Table2[[Symbol]:[Industry]],2,FALSE),"-")</f>
        <v>-</v>
      </c>
      <c r="D4540" t="s">
        <v>2701</v>
      </c>
      <c r="E4540">
        <v>7.1421030779999999</v>
      </c>
      <c r="F4540">
        <v>6.27</v>
      </c>
      <c r="G4540">
        <v>-17.092938024027301</v>
      </c>
      <c r="H4540">
        <v>3.7962292389369701</v>
      </c>
      <c r="I4540">
        <v>-15.901441726370599</v>
      </c>
      <c r="J4540">
        <v>-6.91809934126392</v>
      </c>
      <c r="K4540">
        <v>5.9720509347022697</v>
      </c>
      <c r="L4540">
        <v>6.0053481861908704</v>
      </c>
      <c r="M4540">
        <v>52.1251022611048</v>
      </c>
      <c r="N4540">
        <v>0.73406788393331301</v>
      </c>
      <c r="O4540">
        <v>36.363636363636303</v>
      </c>
      <c r="P4540">
        <v>46.153846153846096</v>
      </c>
      <c r="Q4540">
        <v>3.0284943688992001E-2</v>
      </c>
    </row>
    <row r="4541" spans="1:17" hidden="1" x14ac:dyDescent="0.3">
      <c r="A4541" t="s">
        <v>9311</v>
      </c>
      <c r="B4541" t="s">
        <v>9312</v>
      </c>
      <c r="C4541" t="str">
        <f>IFERROR(VLOOKUP(Table1[[#This Row],[Ticker]],[1]!Table2[[Symbol]:[Industry]],2,FALSE),"-")</f>
        <v>-</v>
      </c>
      <c r="D4541" t="s">
        <v>231</v>
      </c>
      <c r="E4541">
        <v>7.1112712</v>
      </c>
      <c r="F4541">
        <v>0.88</v>
      </c>
      <c r="G4541">
        <v>16.600755669666299</v>
      </c>
      <c r="H4541">
        <v>-10.9652808205913</v>
      </c>
      <c r="I4541">
        <v>-8.1983604938775905</v>
      </c>
      <c r="J4541">
        <v>2.63175820859361</v>
      </c>
      <c r="K4541">
        <v>0.828954657389539</v>
      </c>
      <c r="L4541">
        <v>0.73837696673786402</v>
      </c>
      <c r="M4541">
        <v>72.545552315829596</v>
      </c>
      <c r="N4541">
        <v>0.93817242596362405</v>
      </c>
      <c r="O4541">
        <v>20.4545454545454</v>
      </c>
      <c r="P4541">
        <v>72.549019607843107</v>
      </c>
      <c r="Q4541">
        <v>8.1860779607307005E-2</v>
      </c>
    </row>
    <row r="4542" spans="1:17" hidden="1" x14ac:dyDescent="0.3">
      <c r="A4542" t="s">
        <v>9313</v>
      </c>
      <c r="B4542" t="s">
        <v>9314</v>
      </c>
      <c r="C4542" t="str">
        <f>IFERROR(VLOOKUP(Table1[[#This Row],[Ticker]],[1]!Table2[[Symbol]:[Industry]],2,FALSE),"-")</f>
        <v>-</v>
      </c>
      <c r="D4542" t="s">
        <v>627</v>
      </c>
      <c r="E4542">
        <v>7.1088355999999999</v>
      </c>
      <c r="F4542">
        <v>34</v>
      </c>
      <c r="G4542">
        <v>-10.893110436187101</v>
      </c>
      <c r="H4542">
        <v>11.630371353321699</v>
      </c>
      <c r="I4542">
        <v>-27.7472326743287</v>
      </c>
      <c r="J4542">
        <v>0.17249894933436699</v>
      </c>
      <c r="K4542">
        <v>33.8672318561648</v>
      </c>
      <c r="L4542">
        <v>31.670085165743501</v>
      </c>
      <c r="M4542">
        <v>58.741217903400198</v>
      </c>
      <c r="N4542">
        <v>0.158004407150246</v>
      </c>
      <c r="O4542">
        <v>32.058823529411697</v>
      </c>
      <c r="P4542">
        <v>52.466367713004402</v>
      </c>
    </row>
    <row r="4543" spans="1:17" hidden="1" x14ac:dyDescent="0.3">
      <c r="A4543" t="s">
        <v>9315</v>
      </c>
      <c r="B4543" t="s">
        <v>9316</v>
      </c>
      <c r="C4543" t="str">
        <f>IFERROR(VLOOKUP(Table1[[#This Row],[Ticker]],[1]!Table2[[Symbol]:[Industry]],2,FALSE),"-")</f>
        <v>-</v>
      </c>
      <c r="D4543" t="s">
        <v>21</v>
      </c>
      <c r="E4543">
        <v>7.0994999999999999</v>
      </c>
      <c r="F4543">
        <v>60.37</v>
      </c>
      <c r="G4543">
        <v>24.887887770966799</v>
      </c>
      <c r="H4543">
        <v>-2.26962864667829</v>
      </c>
      <c r="I4543">
        <v>-2.7356897582472199</v>
      </c>
      <c r="J4543">
        <v>-1.07194549511008</v>
      </c>
      <c r="K4543">
        <v>53.047703756203802</v>
      </c>
      <c r="L4543">
        <v>43.234062673212897</v>
      </c>
      <c r="M4543">
        <v>100</v>
      </c>
      <c r="N4543">
        <v>0</v>
      </c>
      <c r="O4543">
        <v>0</v>
      </c>
      <c r="P4543">
        <v>54.953798767967101</v>
      </c>
    </row>
    <row r="4544" spans="1:17" hidden="1" x14ac:dyDescent="0.3">
      <c r="A4544" t="s">
        <v>9317</v>
      </c>
      <c r="B4544" t="s">
        <v>9318</v>
      </c>
      <c r="C4544" t="str">
        <f>IFERROR(VLOOKUP(Table1[[#This Row],[Ticker]],[1]!Table2[[Symbol]:[Industry]],2,FALSE),"-")</f>
        <v>-</v>
      </c>
      <c r="D4544" t="s">
        <v>4560</v>
      </c>
      <c r="E4544">
        <v>7.056</v>
      </c>
      <c r="F4544">
        <v>5.88</v>
      </c>
      <c r="G4544">
        <v>4.1806643454654404</v>
      </c>
      <c r="H4544">
        <v>3.8454792669907798</v>
      </c>
      <c r="I4544">
        <v>-24.272482450352399</v>
      </c>
      <c r="J4544">
        <v>-4.4548234836101E-2</v>
      </c>
      <c r="K4544">
        <v>6.1330989241524296</v>
      </c>
      <c r="L4544">
        <v>6.0701417357998402</v>
      </c>
      <c r="M4544">
        <v>48.522884014774</v>
      </c>
      <c r="N4544">
        <v>0.21499946481801599</v>
      </c>
      <c r="O4544">
        <v>36.394557823129198</v>
      </c>
      <c r="P4544">
        <v>41.6867469879517</v>
      </c>
      <c r="Q4544">
        <v>1.494403578049E-2</v>
      </c>
    </row>
    <row r="4545" spans="1:17" hidden="1" x14ac:dyDescent="0.3">
      <c r="A4545" t="s">
        <v>9319</v>
      </c>
      <c r="B4545" t="s">
        <v>9320</v>
      </c>
      <c r="C4545" t="str">
        <f>IFERROR(VLOOKUP(Table1[[#This Row],[Ticker]],[1]!Table2[[Symbol]:[Industry]],2,FALSE),"-")</f>
        <v>-</v>
      </c>
      <c r="D4545" t="s">
        <v>627</v>
      </c>
      <c r="E4545">
        <v>7.0425993399999998</v>
      </c>
      <c r="F4545">
        <v>14.2</v>
      </c>
      <c r="G4545">
        <v>-21.8342036799271</v>
      </c>
      <c r="H4545">
        <v>-0.32518420223385103</v>
      </c>
      <c r="I4545">
        <v>-18.167207845902499</v>
      </c>
      <c r="J4545">
        <v>2.23558441340503</v>
      </c>
      <c r="K4545">
        <v>14.387215343093001</v>
      </c>
      <c r="L4545">
        <v>14.661764162733901</v>
      </c>
      <c r="M4545">
        <v>44.629616421921199</v>
      </c>
      <c r="N4545">
        <v>0.98348928925665002</v>
      </c>
      <c r="O4545">
        <v>32.394366197183103</v>
      </c>
      <c r="P4545">
        <v>21.367521367521299</v>
      </c>
      <c r="Q4545">
        <v>0.104742948471094</v>
      </c>
    </row>
    <row r="4546" spans="1:17" hidden="1" x14ac:dyDescent="0.3">
      <c r="A4546" t="s">
        <v>9321</v>
      </c>
      <c r="B4546" t="s">
        <v>9322</v>
      </c>
      <c r="C4546" t="str">
        <f>IFERROR(VLOOKUP(Table1[[#This Row],[Ticker]],[1]!Table2[[Symbol]:[Industry]],2,FALSE),"-")</f>
        <v>-</v>
      </c>
      <c r="D4546" t="s">
        <v>405</v>
      </c>
      <c r="E4546">
        <v>7.0352160000000001</v>
      </c>
      <c r="F4546">
        <v>9.6999999999999993</v>
      </c>
      <c r="G4546">
        <v>-30.065910997000302</v>
      </c>
      <c r="H4546">
        <v>-52.457699576285997</v>
      </c>
      <c r="I4546">
        <v>-62.701197898269399</v>
      </c>
      <c r="J4546">
        <v>-14.5173236463705</v>
      </c>
      <c r="K4546">
        <v>15.413451783202699</v>
      </c>
      <c r="L4546">
        <v>14.991667709271599</v>
      </c>
      <c r="M4546">
        <v>13.0879514169826</v>
      </c>
      <c r="N4546">
        <v>3.3020441225520498</v>
      </c>
      <c r="O4546">
        <v>120.82474226804101</v>
      </c>
      <c r="P4546">
        <v>7.7777777777777697</v>
      </c>
      <c r="Q4546">
        <v>8.3171450820506004E-2</v>
      </c>
    </row>
    <row r="4547" spans="1:17" hidden="1" x14ac:dyDescent="0.3">
      <c r="A4547" t="s">
        <v>9323</v>
      </c>
      <c r="B4547" t="s">
        <v>9324</v>
      </c>
      <c r="C4547" t="str">
        <f>IFERROR(VLOOKUP(Table1[[#This Row],[Ticker]],[1]!Table2[[Symbol]:[Industry]],2,FALSE),"-")</f>
        <v>-</v>
      </c>
      <c r="D4547" t="s">
        <v>535</v>
      </c>
      <c r="E4547">
        <v>7.0349999999999904</v>
      </c>
      <c r="F4547">
        <v>29.93</v>
      </c>
      <c r="G4547">
        <v>97.885345667127595</v>
      </c>
      <c r="H4547">
        <v>2.9759443569969499</v>
      </c>
      <c r="I4547">
        <v>14.6729970043455</v>
      </c>
      <c r="J4547">
        <v>2.03771080603557</v>
      </c>
      <c r="K4547">
        <v>30.3616132604499</v>
      </c>
      <c r="L4547">
        <v>26.697067229133399</v>
      </c>
      <c r="M4547">
        <v>59.069059695734197</v>
      </c>
      <c r="N4547">
        <v>0.65982044181743604</v>
      </c>
      <c r="O4547">
        <v>34.680922151687199</v>
      </c>
      <c r="P4547">
        <v>132.01550387596899</v>
      </c>
    </row>
    <row r="4548" spans="1:17" hidden="1" x14ac:dyDescent="0.3">
      <c r="A4548" t="s">
        <v>9325</v>
      </c>
      <c r="B4548" t="s">
        <v>9326</v>
      </c>
      <c r="C4548" t="str">
        <f>IFERROR(VLOOKUP(Table1[[#This Row],[Ticker]],[1]!Table2[[Symbol]:[Industry]],2,FALSE),"-")</f>
        <v>-</v>
      </c>
      <c r="E4548">
        <v>7.033544</v>
      </c>
      <c r="F4548">
        <v>17.079999999999998</v>
      </c>
      <c r="G4548">
        <v>14.069110100046</v>
      </c>
      <c r="H4548">
        <v>25.269874739326202</v>
      </c>
      <c r="I4548">
        <v>1.8246809807767601</v>
      </c>
      <c r="J4548">
        <v>6.8898379443803597</v>
      </c>
      <c r="K4548">
        <v>14.722325784346101</v>
      </c>
      <c r="L4548">
        <v>13.976601053487499</v>
      </c>
      <c r="M4548">
        <v>90.506232204331397</v>
      </c>
      <c r="N4548">
        <v>1.9647633592504501</v>
      </c>
      <c r="O4548">
        <v>1.1709601873536499</v>
      </c>
      <c r="P4548">
        <v>67.286973555337795</v>
      </c>
      <c r="Q4548">
        <v>-8.9265576428600002E-2</v>
      </c>
    </row>
    <row r="4549" spans="1:17" hidden="1" x14ac:dyDescent="0.3">
      <c r="A4549" t="s">
        <v>9327</v>
      </c>
      <c r="B4549" t="s">
        <v>9328</v>
      </c>
      <c r="C4549" t="str">
        <f>IFERROR(VLOOKUP(Table1[[#This Row],[Ticker]],[1]!Table2[[Symbol]:[Industry]],2,FALSE),"-")</f>
        <v>-</v>
      </c>
      <c r="D4549" t="s">
        <v>4560</v>
      </c>
      <c r="E4549">
        <v>7.0289999999999999</v>
      </c>
      <c r="F4549">
        <v>3.3</v>
      </c>
      <c r="G4549">
        <v>15.308538342206701</v>
      </c>
      <c r="H4549">
        <v>-22.522793203640301</v>
      </c>
      <c r="I4549">
        <v>9.2619569664398398</v>
      </c>
      <c r="J4549">
        <v>0.54095773069636299</v>
      </c>
      <c r="K4549">
        <v>3.5482564589300698</v>
      </c>
      <c r="L4549">
        <v>3.1612397327544</v>
      </c>
      <c r="M4549">
        <v>57.366789722603201</v>
      </c>
      <c r="N4549">
        <v>0.439184276212436</v>
      </c>
      <c r="O4549">
        <v>64.848484848484802</v>
      </c>
      <c r="P4549">
        <v>97.604790419161603</v>
      </c>
      <c r="Q4549">
        <v>6.1905867451613E-2</v>
      </c>
    </row>
    <row r="4550" spans="1:17" hidden="1" x14ac:dyDescent="0.3">
      <c r="A4550" t="s">
        <v>9329</v>
      </c>
      <c r="B4550" t="s">
        <v>9330</v>
      </c>
      <c r="C4550" t="str">
        <f>IFERROR(VLOOKUP(Table1[[#This Row],[Ticker]],[1]!Table2[[Symbol]:[Industry]],2,FALSE),"-")</f>
        <v>-</v>
      </c>
      <c r="D4550" t="s">
        <v>4353</v>
      </c>
      <c r="E4550">
        <v>7.0148221519999998</v>
      </c>
      <c r="F4550">
        <v>6.74</v>
      </c>
      <c r="G4550">
        <v>-18.660952319314301</v>
      </c>
      <c r="H4550">
        <v>21.5751033311405</v>
      </c>
      <c r="I4550">
        <v>-32.817577978731201</v>
      </c>
      <c r="J4550">
        <v>-3.8295652338618802</v>
      </c>
      <c r="K4550">
        <v>5.9770853094001799</v>
      </c>
      <c r="L4550">
        <v>6.3365240853046503</v>
      </c>
      <c r="M4550">
        <v>65.036128297291597</v>
      </c>
      <c r="N4550">
        <v>1.75110933732524</v>
      </c>
      <c r="O4550">
        <v>59.940652818990998</v>
      </c>
      <c r="P4550">
        <v>38.9690721649484</v>
      </c>
      <c r="Q4550">
        <v>1.3003156079376001E-2</v>
      </c>
    </row>
    <row r="4551" spans="1:17" hidden="1" x14ac:dyDescent="0.3">
      <c r="A4551" t="s">
        <v>9331</v>
      </c>
      <c r="B4551" t="s">
        <v>9332</v>
      </c>
      <c r="C4551" t="str">
        <f>IFERROR(VLOOKUP(Table1[[#This Row],[Ticker]],[1]!Table2[[Symbol]:[Industry]],2,FALSE),"-")</f>
        <v>-</v>
      </c>
      <c r="D4551" t="s">
        <v>2686</v>
      </c>
      <c r="E4551">
        <v>7.0049121999999997</v>
      </c>
      <c r="F4551">
        <v>4.63</v>
      </c>
      <c r="G4551">
        <v>-2.86810879919812</v>
      </c>
      <c r="H4551">
        <v>19.2526810646077</v>
      </c>
      <c r="I4551">
        <v>-6.5234836465869499</v>
      </c>
      <c r="J4551">
        <v>6.60247310954108</v>
      </c>
      <c r="K4551">
        <v>3.9942494503496402</v>
      </c>
      <c r="L4551">
        <v>3.9404270619526298</v>
      </c>
      <c r="M4551">
        <v>74.114866151986206</v>
      </c>
      <c r="N4551">
        <v>1.13240785180221</v>
      </c>
      <c r="O4551">
        <v>18.790496760259099</v>
      </c>
      <c r="P4551">
        <v>62.456140350877099</v>
      </c>
      <c r="Q4551">
        <v>4.0477082911491997E-2</v>
      </c>
    </row>
    <row r="4552" spans="1:17" hidden="1" x14ac:dyDescent="0.3">
      <c r="A4552" t="s">
        <v>9333</v>
      </c>
      <c r="B4552" t="s">
        <v>9334</v>
      </c>
      <c r="C4552" t="str">
        <f>IFERROR(VLOOKUP(Table1[[#This Row],[Ticker]],[1]!Table2[[Symbol]:[Industry]],2,FALSE),"-")</f>
        <v>-</v>
      </c>
      <c r="D4552" t="s">
        <v>817</v>
      </c>
      <c r="E4552">
        <v>6.9991991999999996</v>
      </c>
      <c r="F4552">
        <v>142.80000000000001</v>
      </c>
      <c r="G4552">
        <v>-30.065910997000302</v>
      </c>
      <c r="H4552">
        <v>68.666449878579002</v>
      </c>
      <c r="I4552">
        <v>297.50251140417703</v>
      </c>
      <c r="J4552">
        <v>26.5305922584418</v>
      </c>
      <c r="K4552">
        <v>93.242631931552793</v>
      </c>
      <c r="M4552">
        <v>100</v>
      </c>
      <c r="N4552">
        <v>4.3571428571428497</v>
      </c>
      <c r="O4552">
        <v>0</v>
      </c>
    </row>
    <row r="4553" spans="1:17" hidden="1" x14ac:dyDescent="0.3">
      <c r="A4553" t="s">
        <v>9335</v>
      </c>
      <c r="B4553" t="s">
        <v>9336</v>
      </c>
      <c r="C4553" t="str">
        <f>IFERROR(VLOOKUP(Table1[[#This Row],[Ticker]],[1]!Table2[[Symbol]:[Industry]],2,FALSE),"-")</f>
        <v>-</v>
      </c>
      <c r="D4553" t="s">
        <v>54</v>
      </c>
      <c r="E4553">
        <v>6.9807249999999996</v>
      </c>
      <c r="F4553">
        <v>2.93</v>
      </c>
      <c r="G4553">
        <v>-34.000337226508499</v>
      </c>
      <c r="H4553">
        <v>-20.184067149352099</v>
      </c>
      <c r="I4553">
        <v>-57.9884078449005</v>
      </c>
      <c r="J4553">
        <v>-2.9888784024583201</v>
      </c>
      <c r="K4553">
        <v>3.6933912196739702</v>
      </c>
      <c r="L4553">
        <v>3.8796135330160699</v>
      </c>
      <c r="M4553">
        <v>30.663152062881501</v>
      </c>
      <c r="N4553">
        <v>1.9806176799649799</v>
      </c>
      <c r="O4553">
        <v>105.119453924914</v>
      </c>
      <c r="P4553">
        <v>24.680851063829699</v>
      </c>
      <c r="Q4553">
        <v>-4.8375318227010002E-3</v>
      </c>
    </row>
    <row r="4554" spans="1:17" hidden="1" x14ac:dyDescent="0.3">
      <c r="A4554" t="s">
        <v>9337</v>
      </c>
      <c r="B4554" t="s">
        <v>9338</v>
      </c>
      <c r="C4554" t="str">
        <f>IFERROR(VLOOKUP(Table1[[#This Row],[Ticker]],[1]!Table2[[Symbol]:[Industry]],2,FALSE),"-")</f>
        <v>-</v>
      </c>
      <c r="D4554" t="s">
        <v>627</v>
      </c>
      <c r="E4554">
        <v>6.9160000000000004</v>
      </c>
      <c r="F4554">
        <v>76</v>
      </c>
      <c r="G4554">
        <v>-25.813510448303401</v>
      </c>
      <c r="H4554">
        <v>1.8743190087197501</v>
      </c>
      <c r="I4554">
        <v>-7.4193681581570301</v>
      </c>
      <c r="J4554">
        <v>18.3030545048899</v>
      </c>
      <c r="K4554">
        <v>68.439754711979205</v>
      </c>
      <c r="L4554">
        <v>71.530219256489104</v>
      </c>
      <c r="M4554">
        <v>75.749666571427696</v>
      </c>
      <c r="N4554">
        <v>3.6636666860213798</v>
      </c>
      <c r="O4554">
        <v>26.842105263157901</v>
      </c>
      <c r="P4554">
        <v>37.432188065099403</v>
      </c>
      <c r="Q4554">
        <v>0.14683168782198899</v>
      </c>
    </row>
    <row r="4555" spans="1:17" hidden="1" x14ac:dyDescent="0.3">
      <c r="A4555" t="s">
        <v>9339</v>
      </c>
      <c r="B4555" t="s">
        <v>9340</v>
      </c>
      <c r="C4555" t="str">
        <f>IFERROR(VLOOKUP(Table1[[#This Row],[Ticker]],[1]!Table2[[Symbol]:[Industry]],2,FALSE),"-")</f>
        <v>-</v>
      </c>
      <c r="D4555" t="s">
        <v>54</v>
      </c>
      <c r="E4555">
        <v>6.9000482999999999</v>
      </c>
      <c r="F4555">
        <v>23</v>
      </c>
      <c r="G4555">
        <v>-19.7541603974799</v>
      </c>
      <c r="H4555">
        <v>-2.26962864667829</v>
      </c>
      <c r="I4555">
        <v>-8.1766661669440808</v>
      </c>
      <c r="J4555">
        <v>-1.07194549511008</v>
      </c>
      <c r="K4555">
        <v>22.998349357112701</v>
      </c>
      <c r="L4555">
        <v>22.566492441580099</v>
      </c>
      <c r="M4555">
        <v>10.6643431554632</v>
      </c>
      <c r="N4555">
        <v>0</v>
      </c>
      <c r="O4555">
        <v>5.1739130434782696</v>
      </c>
      <c r="P4555">
        <v>12.1951219512195</v>
      </c>
    </row>
    <row r="4556" spans="1:17" hidden="1" x14ac:dyDescent="0.3">
      <c r="A4556" t="s">
        <v>9341</v>
      </c>
      <c r="B4556" t="s">
        <v>9342</v>
      </c>
      <c r="C4556" t="str">
        <f>IFERROR(VLOOKUP(Table1[[#This Row],[Ticker]],[1]!Table2[[Symbol]:[Industry]],2,FALSE),"-")</f>
        <v>-</v>
      </c>
      <c r="D4556" t="s">
        <v>72</v>
      </c>
      <c r="E4556">
        <v>6.89649100989155</v>
      </c>
      <c r="F4556">
        <v>6.88</v>
      </c>
      <c r="G4556">
        <v>123.808627748387</v>
      </c>
      <c r="H4556">
        <v>37.567769727305397</v>
      </c>
      <c r="I4556">
        <v>140.91427348960499</v>
      </c>
      <c r="J4556">
        <v>-1.07194549511008</v>
      </c>
      <c r="M4556">
        <v>100</v>
      </c>
      <c r="O4556">
        <v>0</v>
      </c>
      <c r="P4556">
        <v>153.87453874538701</v>
      </c>
    </row>
    <row r="4557" spans="1:17" hidden="1" x14ac:dyDescent="0.3">
      <c r="A4557" t="s">
        <v>9343</v>
      </c>
      <c r="B4557" t="s">
        <v>9344</v>
      </c>
      <c r="C4557" t="str">
        <f>IFERROR(VLOOKUP(Table1[[#This Row],[Ticker]],[1]!Table2[[Symbol]:[Industry]],2,FALSE),"-")</f>
        <v>-</v>
      </c>
      <c r="D4557" t="s">
        <v>51</v>
      </c>
      <c r="E4557">
        <v>6.8598218500000003</v>
      </c>
      <c r="F4557">
        <v>6.23</v>
      </c>
      <c r="G4557">
        <v>5.3688716116953499</v>
      </c>
      <c r="H4557">
        <v>1.6986253215756699</v>
      </c>
      <c r="I4557">
        <v>-5.5464721523340703</v>
      </c>
      <c r="J4557">
        <v>-4.0349084580730397</v>
      </c>
      <c r="K4557">
        <v>6.4078841578256496</v>
      </c>
      <c r="L4557">
        <v>5.7943792491886104</v>
      </c>
      <c r="M4557">
        <v>36.0754480030552</v>
      </c>
      <c r="N4557">
        <v>0.50792287525097701</v>
      </c>
      <c r="O4557">
        <v>28.4109149277688</v>
      </c>
      <c r="P4557">
        <v>55.75</v>
      </c>
      <c r="Q4557">
        <v>0.103569366984366</v>
      </c>
    </row>
    <row r="4558" spans="1:17" hidden="1" x14ac:dyDescent="0.3">
      <c r="A4558" t="s">
        <v>9345</v>
      </c>
      <c r="B4558" t="s">
        <v>9346</v>
      </c>
      <c r="C4558" t="str">
        <f>IFERROR(VLOOKUP(Table1[[#This Row],[Ticker]],[1]!Table2[[Symbol]:[Industry]],2,FALSE),"-")</f>
        <v>-</v>
      </c>
      <c r="D4558" t="s">
        <v>2686</v>
      </c>
      <c r="E4558">
        <v>6.8447385000000001</v>
      </c>
      <c r="F4558">
        <v>2.81</v>
      </c>
      <c r="G4558">
        <v>40.237119306029903</v>
      </c>
      <c r="H4558">
        <v>-3.6880683629903399</v>
      </c>
      <c r="I4558">
        <v>-32.674550970067997</v>
      </c>
      <c r="J4558">
        <v>-2.1395611534730801</v>
      </c>
      <c r="K4558">
        <v>2.7809504963524101</v>
      </c>
      <c r="L4558">
        <v>2.7089655761401801</v>
      </c>
      <c r="M4558">
        <v>48.074633999661202</v>
      </c>
      <c r="N4558">
        <v>0.80270414516989796</v>
      </c>
      <c r="O4558">
        <v>130.96085409252601</v>
      </c>
      <c r="P4558">
        <v>81.290322580645096</v>
      </c>
      <c r="Q4558">
        <v>8.6117341682078005E-2</v>
      </c>
    </row>
    <row r="4559" spans="1:17" hidden="1" x14ac:dyDescent="0.3">
      <c r="A4559" t="s">
        <v>9347</v>
      </c>
      <c r="B4559" t="s">
        <v>9348</v>
      </c>
      <c r="C4559" t="str">
        <f>IFERROR(VLOOKUP(Table1[[#This Row],[Ticker]],[1]!Table2[[Symbol]:[Industry]],2,FALSE),"-")</f>
        <v>-</v>
      </c>
      <c r="D4559">
        <v>0</v>
      </c>
      <c r="E4559">
        <v>6.8351499999999996</v>
      </c>
      <c r="F4559">
        <v>7.48</v>
      </c>
      <c r="G4559">
        <v>24.160893126710999</v>
      </c>
      <c r="H4559">
        <v>-3.50759288326701</v>
      </c>
      <c r="I4559">
        <v>25.302211638857202</v>
      </c>
      <c r="J4559">
        <v>4.3612409953451303</v>
      </c>
      <c r="K4559">
        <v>6.6823613536713502</v>
      </c>
      <c r="L4559">
        <v>6.2716692765296402</v>
      </c>
      <c r="M4559">
        <v>33.054303584157999</v>
      </c>
      <c r="N4559">
        <v>0.80383207147661995</v>
      </c>
      <c r="O4559">
        <v>10.427807486631</v>
      </c>
      <c r="P4559">
        <v>76.415094339622598</v>
      </c>
    </row>
    <row r="4560" spans="1:17" hidden="1" x14ac:dyDescent="0.3">
      <c r="A4560" t="s">
        <v>9349</v>
      </c>
      <c r="B4560" t="s">
        <v>9350</v>
      </c>
      <c r="C4560" t="str">
        <f>IFERROR(VLOOKUP(Table1[[#This Row],[Ticker]],[1]!Table2[[Symbol]:[Industry]],2,FALSE),"-")</f>
        <v>-</v>
      </c>
      <c r="D4560" t="s">
        <v>46</v>
      </c>
      <c r="E4560">
        <v>6.8287500000000003</v>
      </c>
      <c r="F4560">
        <v>22.5</v>
      </c>
      <c r="G4560">
        <v>6.2977253666360502</v>
      </c>
      <c r="H4560">
        <v>22.690793516910102</v>
      </c>
      <c r="I4560">
        <v>3.5596726002507899</v>
      </c>
      <c r="J4560">
        <v>-19.529245770592102</v>
      </c>
      <c r="K4560">
        <v>21.6182743342846</v>
      </c>
      <c r="L4560">
        <v>19.727361110523901</v>
      </c>
      <c r="M4560">
        <v>36.158546181528898</v>
      </c>
      <c r="N4560">
        <v>1.7685426144555301</v>
      </c>
      <c r="O4560">
        <v>42.488888888888901</v>
      </c>
      <c r="P4560">
        <v>73.076923076922995</v>
      </c>
      <c r="Q4560">
        <v>0.15110868363202301</v>
      </c>
    </row>
    <row r="4561" spans="1:17" hidden="1" x14ac:dyDescent="0.3">
      <c r="A4561" t="s">
        <v>9351</v>
      </c>
      <c r="B4561" t="s">
        <v>9352</v>
      </c>
      <c r="C4561" t="str">
        <f>IFERROR(VLOOKUP(Table1[[#This Row],[Ticker]],[1]!Table2[[Symbol]:[Industry]],2,FALSE),"-")</f>
        <v>-</v>
      </c>
      <c r="D4561" t="s">
        <v>723</v>
      </c>
      <c r="E4561">
        <v>6.8064479999999996</v>
      </c>
      <c r="F4561">
        <v>176</v>
      </c>
      <c r="G4561">
        <v>-1.4109402367663999</v>
      </c>
      <c r="H4561">
        <v>-50.905262675570697</v>
      </c>
      <c r="I4561">
        <v>-70.540405048503402</v>
      </c>
      <c r="J4561">
        <v>13.586034960915899</v>
      </c>
      <c r="K4561">
        <v>245.02579011440599</v>
      </c>
      <c r="L4561">
        <v>276.94919750008302</v>
      </c>
      <c r="M4561">
        <v>47.2193719965003</v>
      </c>
      <c r="N4561">
        <v>0.29090909090909001</v>
      </c>
      <c r="O4561">
        <v>174.886363636363</v>
      </c>
      <c r="P4561">
        <v>28.654970760233901</v>
      </c>
    </row>
    <row r="4562" spans="1:17" hidden="1" x14ac:dyDescent="0.3">
      <c r="A4562" t="s">
        <v>9353</v>
      </c>
      <c r="B4562" t="s">
        <v>9354</v>
      </c>
      <c r="C4562" t="str">
        <f>IFERROR(VLOOKUP(Table1[[#This Row],[Ticker]],[1]!Table2[[Symbol]:[Industry]],2,FALSE),"-")</f>
        <v>-</v>
      </c>
      <c r="D4562" t="s">
        <v>1922</v>
      </c>
      <c r="E4562">
        <v>6.7800044579999996</v>
      </c>
      <c r="F4562">
        <v>2.06</v>
      </c>
      <c r="G4562">
        <v>86.776194266157603</v>
      </c>
      <c r="H4562">
        <v>48.424815797766101</v>
      </c>
      <c r="I4562">
        <v>66.170169526826299</v>
      </c>
      <c r="K4562">
        <v>1.5550339487168301</v>
      </c>
      <c r="L4562">
        <v>1.2244488042667601</v>
      </c>
      <c r="M4562">
        <v>60.975443283513599</v>
      </c>
      <c r="N4562">
        <v>0.312625711166024</v>
      </c>
      <c r="O4562">
        <v>5.3398058252427099</v>
      </c>
      <c r="P4562">
        <v>157.49999999999901</v>
      </c>
      <c r="Q4562">
        <v>8.7381713607325995E-2</v>
      </c>
    </row>
    <row r="4563" spans="1:17" hidden="1" x14ac:dyDescent="0.3">
      <c r="A4563" t="s">
        <v>9355</v>
      </c>
      <c r="B4563" t="s">
        <v>9356</v>
      </c>
      <c r="C4563" t="str">
        <f>IFERROR(VLOOKUP(Table1[[#This Row],[Ticker]],[1]!Table2[[Symbol]:[Industry]],2,FALSE),"-")</f>
        <v>-</v>
      </c>
      <c r="D4563" t="s">
        <v>3576</v>
      </c>
      <c r="E4563">
        <v>6.7668397999999996</v>
      </c>
      <c r="F4563">
        <v>10.37</v>
      </c>
      <c r="G4563">
        <v>370.90027257787801</v>
      </c>
      <c r="H4563">
        <v>41.781362854738099</v>
      </c>
      <c r="I4563">
        <v>303.50559819803198</v>
      </c>
      <c r="J4563">
        <v>8.9929895698249798</v>
      </c>
      <c r="K4563">
        <v>6.8185675793699296</v>
      </c>
      <c r="L4563">
        <v>3.4085642514297598</v>
      </c>
      <c r="M4563">
        <v>99.9996211626259</v>
      </c>
      <c r="N4563">
        <v>0.58681672589749601</v>
      </c>
      <c r="O4563">
        <v>0</v>
      </c>
      <c r="P4563">
        <v>400.96618357487898</v>
      </c>
    </row>
    <row r="4564" spans="1:17" hidden="1" x14ac:dyDescent="0.3">
      <c r="A4564" t="s">
        <v>9357</v>
      </c>
      <c r="B4564" t="s">
        <v>9358</v>
      </c>
      <c r="C4564" t="str">
        <f>IFERROR(VLOOKUP(Table1[[#This Row],[Ticker]],[1]!Table2[[Symbol]:[Industry]],2,FALSE),"-")</f>
        <v>-</v>
      </c>
      <c r="D4564" t="s">
        <v>741</v>
      </c>
      <c r="E4564">
        <v>6.7584707650000002</v>
      </c>
      <c r="F4564">
        <v>37.130000000000003</v>
      </c>
      <c r="G4564">
        <v>31.834887166338699</v>
      </c>
      <c r="H4564">
        <v>-0.18857716803645599</v>
      </c>
      <c r="I4564">
        <v>8.1816597034346206</v>
      </c>
      <c r="J4564">
        <v>0.14988453475688099</v>
      </c>
      <c r="K4564">
        <v>35.934040676307902</v>
      </c>
      <c r="L4564">
        <v>31.8709009974678</v>
      </c>
      <c r="M4564">
        <v>51.4778037811056</v>
      </c>
      <c r="N4564">
        <v>0.54797689877034805</v>
      </c>
      <c r="O4564">
        <v>1.7236735793158999</v>
      </c>
      <c r="P4564">
        <v>70.712643678160902</v>
      </c>
    </row>
    <row r="4565" spans="1:17" hidden="1" x14ac:dyDescent="0.3">
      <c r="A4565" t="s">
        <v>9359</v>
      </c>
      <c r="B4565" t="s">
        <v>9360</v>
      </c>
      <c r="C4565" t="str">
        <f>IFERROR(VLOOKUP(Table1[[#This Row],[Ticker]],[1]!Table2[[Symbol]:[Industry]],2,FALSE),"-")</f>
        <v>-</v>
      </c>
      <c r="D4565" t="s">
        <v>357</v>
      </c>
      <c r="E4565">
        <v>6.7320000000000002</v>
      </c>
      <c r="F4565">
        <v>17</v>
      </c>
      <c r="G4565">
        <v>69.934089002999599</v>
      </c>
      <c r="H4565">
        <v>-1.53925737461498</v>
      </c>
      <c r="I4565">
        <v>-25.6464491284069</v>
      </c>
      <c r="J4565">
        <v>-9.0763924100628195</v>
      </c>
      <c r="K4565">
        <v>16.384173548147899</v>
      </c>
      <c r="L4565">
        <v>15.365197064088701</v>
      </c>
      <c r="M4565">
        <v>50.703059663555699</v>
      </c>
      <c r="N4565">
        <v>0.73097468968300106</v>
      </c>
      <c r="O4565">
        <v>31</v>
      </c>
      <c r="P4565">
        <v>104.08163265306101</v>
      </c>
      <c r="Q4565">
        <v>8.6951536006764002E-2</v>
      </c>
    </row>
    <row r="4566" spans="1:17" hidden="1" x14ac:dyDescent="0.3">
      <c r="A4566" t="s">
        <v>9361</v>
      </c>
      <c r="B4566" t="s">
        <v>9362</v>
      </c>
      <c r="C4566" t="str">
        <f>IFERROR(VLOOKUP(Table1[[#This Row],[Ticker]],[1]!Table2[[Symbol]:[Industry]],2,FALSE),"-")</f>
        <v>-</v>
      </c>
      <c r="D4566" t="s">
        <v>2332</v>
      </c>
      <c r="E4566">
        <v>6.7302</v>
      </c>
      <c r="F4566">
        <v>18</v>
      </c>
      <c r="G4566">
        <v>12.564833852445</v>
      </c>
      <c r="H4566">
        <v>-7.5327865414151303</v>
      </c>
      <c r="I4566">
        <v>20.373068077550901</v>
      </c>
      <c r="J4566">
        <v>-1.07194549511008</v>
      </c>
      <c r="K4566">
        <v>19.899324901275499</v>
      </c>
      <c r="L4566">
        <v>18.782156182212901</v>
      </c>
      <c r="M4566">
        <v>26.543084890894601</v>
      </c>
      <c r="N4566">
        <v>0.29756097560975597</v>
      </c>
      <c r="O4566">
        <v>57.6666666666666</v>
      </c>
      <c r="P4566">
        <v>60</v>
      </c>
    </row>
    <row r="4567" spans="1:17" hidden="1" x14ac:dyDescent="0.3">
      <c r="A4567" t="s">
        <v>9363</v>
      </c>
      <c r="B4567" t="s">
        <v>9364</v>
      </c>
      <c r="C4567" t="str">
        <f>IFERROR(VLOOKUP(Table1[[#This Row],[Ticker]],[1]!Table2[[Symbol]:[Industry]],2,FALSE),"-")</f>
        <v>-</v>
      </c>
      <c r="E4567">
        <v>6.7003608000000003</v>
      </c>
      <c r="F4567">
        <v>22.89</v>
      </c>
      <c r="G4567">
        <v>-30.065910997000302</v>
      </c>
      <c r="H4567">
        <v>-2.26962864667829</v>
      </c>
      <c r="I4567">
        <v>-12.9602652557823</v>
      </c>
      <c r="J4567">
        <v>-1.07194549511008</v>
      </c>
      <c r="K4567">
        <v>22.89</v>
      </c>
      <c r="M4567">
        <v>50</v>
      </c>
      <c r="O4567">
        <v>0</v>
      </c>
      <c r="P4567">
        <v>0</v>
      </c>
    </row>
    <row r="4568" spans="1:17" hidden="1" x14ac:dyDescent="0.3">
      <c r="A4568" t="s">
        <v>9365</v>
      </c>
      <c r="B4568" t="s">
        <v>9366</v>
      </c>
      <c r="C4568" t="str">
        <f>IFERROR(VLOOKUP(Table1[[#This Row],[Ticker]],[1]!Table2[[Symbol]:[Industry]],2,FALSE),"-")</f>
        <v>-</v>
      </c>
      <c r="D4568" t="s">
        <v>138</v>
      </c>
      <c r="E4568">
        <v>6.7001340000000003</v>
      </c>
      <c r="F4568">
        <v>0.72</v>
      </c>
      <c r="G4568">
        <v>-22.8515335900683</v>
      </c>
      <c r="H4568">
        <v>-18.5486984141201</v>
      </c>
      <c r="I4568">
        <v>-28.254382902841101</v>
      </c>
      <c r="J4568">
        <v>-5.0719454951100804</v>
      </c>
      <c r="K4568">
        <v>0.72471334612541405</v>
      </c>
      <c r="L4568">
        <v>0.756100276661682</v>
      </c>
      <c r="M4568">
        <v>55.5895390345283</v>
      </c>
      <c r="N4568">
        <v>0.73297473383912104</v>
      </c>
      <c r="O4568">
        <v>88.8888888888889</v>
      </c>
      <c r="P4568">
        <v>53.191489361702097</v>
      </c>
    </row>
    <row r="4569" spans="1:17" hidden="1" x14ac:dyDescent="0.3">
      <c r="A4569" t="s">
        <v>9367</v>
      </c>
      <c r="B4569" t="s">
        <v>9368</v>
      </c>
      <c r="C4569" t="str">
        <f>IFERROR(VLOOKUP(Table1[[#This Row],[Ticker]],[1]!Table2[[Symbol]:[Industry]],2,FALSE),"-")</f>
        <v>-</v>
      </c>
      <c r="D4569" t="s">
        <v>77</v>
      </c>
      <c r="E4569">
        <v>6.6983474999999997</v>
      </c>
      <c r="F4569">
        <v>20.010000000000002</v>
      </c>
      <c r="G4569">
        <v>12.862660431571101</v>
      </c>
      <c r="H4569">
        <v>7.2980946962611801</v>
      </c>
      <c r="I4569">
        <v>4.0572786038667603</v>
      </c>
      <c r="J4569">
        <v>-8.3402381780369002</v>
      </c>
      <c r="K4569">
        <v>18.351826805330401</v>
      </c>
      <c r="L4569">
        <v>16.662623081137198</v>
      </c>
      <c r="M4569">
        <v>56.335442270724698</v>
      </c>
      <c r="N4569">
        <v>0.72753823816727103</v>
      </c>
      <c r="O4569">
        <v>9.3453273363318203</v>
      </c>
      <c r="P4569">
        <v>84.764542936288095</v>
      </c>
      <c r="Q4569">
        <v>3.5972989761435002E-2</v>
      </c>
    </row>
    <row r="4570" spans="1:17" hidden="1" x14ac:dyDescent="0.3">
      <c r="A4570" t="s">
        <v>9369</v>
      </c>
      <c r="B4570" t="s">
        <v>9370</v>
      </c>
      <c r="C4570" t="str">
        <f>IFERROR(VLOOKUP(Table1[[#This Row],[Ticker]],[1]!Table2[[Symbol]:[Industry]],2,FALSE),"-")</f>
        <v>-</v>
      </c>
      <c r="D4570" t="s">
        <v>222</v>
      </c>
      <c r="E4570">
        <v>6.6889072689999898</v>
      </c>
      <c r="F4570">
        <v>4.7300000000000004</v>
      </c>
      <c r="G4570">
        <v>138.684089002999</v>
      </c>
      <c r="H4570">
        <v>-8.88441463889618</v>
      </c>
      <c r="I4570">
        <v>58.416546338420503</v>
      </c>
      <c r="J4570">
        <v>-7.1384816986325896</v>
      </c>
      <c r="K4570">
        <v>4.8578504232230202</v>
      </c>
      <c r="L4570">
        <v>4.0983512576769598</v>
      </c>
      <c r="M4570">
        <v>40.489360435816899</v>
      </c>
      <c r="N4570">
        <v>0.71599599630856103</v>
      </c>
      <c r="O4570">
        <v>49.8942917547568</v>
      </c>
      <c r="P4570">
        <v>173.41040462427699</v>
      </c>
      <c r="Q4570">
        <v>0.12655995234347001</v>
      </c>
    </row>
    <row r="4571" spans="1:17" hidden="1" x14ac:dyDescent="0.3">
      <c r="A4571" t="s">
        <v>9371</v>
      </c>
      <c r="B4571" t="s">
        <v>9372</v>
      </c>
      <c r="C4571" t="str">
        <f>IFERROR(VLOOKUP(Table1[[#This Row],[Ticker]],[1]!Table2[[Symbol]:[Industry]],2,FALSE),"-")</f>
        <v>-</v>
      </c>
      <c r="D4571" t="s">
        <v>989</v>
      </c>
      <c r="E4571">
        <v>6.6419594000000002</v>
      </c>
      <c r="F4571">
        <v>5.14</v>
      </c>
      <c r="G4571">
        <v>-14.5602930194722</v>
      </c>
      <c r="H4571">
        <v>-2.26962864667829</v>
      </c>
      <c r="I4571">
        <v>-8.0623060721088997</v>
      </c>
      <c r="J4571">
        <v>-1.07194549511008</v>
      </c>
      <c r="K4571">
        <v>5.1205965808901297</v>
      </c>
      <c r="L4571">
        <v>4.8736975859842602</v>
      </c>
      <c r="M4571">
        <v>100</v>
      </c>
      <c r="O4571">
        <v>0</v>
      </c>
      <c r="P4571">
        <v>15.505617977528001</v>
      </c>
    </row>
    <row r="4572" spans="1:17" hidden="1" x14ac:dyDescent="0.3">
      <c r="A4572" t="s">
        <v>9373</v>
      </c>
      <c r="B4572" t="s">
        <v>9374</v>
      </c>
      <c r="C4572" t="str">
        <f>IFERROR(VLOOKUP(Table1[[#This Row],[Ticker]],[1]!Table2[[Symbol]:[Industry]],2,FALSE),"-")</f>
        <v>-</v>
      </c>
      <c r="D4572" t="s">
        <v>1665</v>
      </c>
      <c r="E4572">
        <v>6.6360000000000001</v>
      </c>
      <c r="F4572">
        <v>7.9</v>
      </c>
      <c r="G4572">
        <v>-83.070075184983594</v>
      </c>
      <c r="H4572">
        <v>-23.712927615750399</v>
      </c>
      <c r="I4572">
        <v>-47.939689124095104</v>
      </c>
      <c r="J4572">
        <v>-15.550059973224499</v>
      </c>
      <c r="K4572">
        <v>9.5704633326126007</v>
      </c>
      <c r="L4572">
        <v>11.929102478103999</v>
      </c>
      <c r="M4572">
        <v>30.115051331411198</v>
      </c>
      <c r="N4572">
        <v>5.1957030350903501</v>
      </c>
      <c r="O4572">
        <v>175.189873417721</v>
      </c>
      <c r="P4572">
        <v>9.7222222222222303</v>
      </c>
      <c r="Q4572">
        <v>1.1817707327960001E-3</v>
      </c>
    </row>
    <row r="4573" spans="1:17" hidden="1" x14ac:dyDescent="0.3">
      <c r="A4573" t="s">
        <v>9375</v>
      </c>
      <c r="B4573" t="s">
        <v>9376</v>
      </c>
      <c r="C4573" t="str">
        <f>IFERROR(VLOOKUP(Table1[[#This Row],[Ticker]],[1]!Table2[[Symbol]:[Industry]],2,FALSE),"-")</f>
        <v>-</v>
      </c>
      <c r="D4573" t="s">
        <v>535</v>
      </c>
      <c r="E4573">
        <v>6.6077988000000003</v>
      </c>
      <c r="F4573">
        <v>7.13</v>
      </c>
      <c r="G4573">
        <v>107.600755669666</v>
      </c>
      <c r="H4573">
        <v>26.631080573179801</v>
      </c>
      <c r="I4573">
        <v>-6.06371353164442</v>
      </c>
      <c r="J4573">
        <v>10.602401663107999</v>
      </c>
      <c r="K4573">
        <v>6.2583489129591898</v>
      </c>
      <c r="L4573">
        <v>6.1255202616995303</v>
      </c>
      <c r="M4573">
        <v>67.467558926140001</v>
      </c>
      <c r="N4573">
        <v>1.5819532778791501</v>
      </c>
      <c r="O4573">
        <v>23.5624123422159</v>
      </c>
      <c r="P4573">
        <v>137.666666666666</v>
      </c>
      <c r="Q4573">
        <v>6.9132883375344997E-2</v>
      </c>
    </row>
    <row r="4574" spans="1:17" hidden="1" x14ac:dyDescent="0.3">
      <c r="A4574" t="s">
        <v>9377</v>
      </c>
      <c r="B4574" t="s">
        <v>9378</v>
      </c>
      <c r="C4574" t="str">
        <f>IFERROR(VLOOKUP(Table1[[#This Row],[Ticker]],[1]!Table2[[Symbol]:[Industry]],2,FALSE),"-")</f>
        <v>-</v>
      </c>
      <c r="D4574" t="s">
        <v>138</v>
      </c>
      <c r="E4574">
        <v>6.6052641999999997</v>
      </c>
      <c r="F4574">
        <v>13.21</v>
      </c>
      <c r="G4574">
        <v>10.316660735199401</v>
      </c>
      <c r="H4574">
        <v>12.9874194461906</v>
      </c>
      <c r="I4574">
        <v>-17.096694863909999</v>
      </c>
      <c r="J4574">
        <v>5.1971676547370098</v>
      </c>
      <c r="K4574">
        <v>12.529842652078299</v>
      </c>
      <c r="L4574">
        <v>12.5101457952582</v>
      </c>
      <c r="M4574">
        <v>54.192984747843802</v>
      </c>
      <c r="N4574">
        <v>1.18734403055677</v>
      </c>
      <c r="O4574">
        <v>42.770628311884899</v>
      </c>
      <c r="P4574">
        <v>43.431053203040101</v>
      </c>
      <c r="Q4574">
        <v>1.7453987959463999E-2</v>
      </c>
    </row>
    <row r="4575" spans="1:17" hidden="1" x14ac:dyDescent="0.3">
      <c r="A4575" t="s">
        <v>9379</v>
      </c>
      <c r="B4575" t="s">
        <v>9380</v>
      </c>
      <c r="C4575" t="str">
        <f>IFERROR(VLOOKUP(Table1[[#This Row],[Ticker]],[1]!Table2[[Symbol]:[Industry]],2,FALSE),"-")</f>
        <v>-</v>
      </c>
      <c r="D4575" t="s">
        <v>443</v>
      </c>
      <c r="E4575">
        <v>6.5933279999999996</v>
      </c>
      <c r="F4575">
        <v>5.04</v>
      </c>
      <c r="G4575">
        <v>-39.255100186189402</v>
      </c>
      <c r="H4575">
        <v>-27.2331322963133</v>
      </c>
      <c r="I4575">
        <v>-32.320265255782303</v>
      </c>
      <c r="J4575">
        <v>-14.830334756855001</v>
      </c>
      <c r="K4575">
        <v>6.3682924801343104</v>
      </c>
      <c r="L4575">
        <v>6.8955946002945003</v>
      </c>
      <c r="M4575">
        <v>27.407181303100199</v>
      </c>
      <c r="N4575">
        <v>1.49158310574277</v>
      </c>
      <c r="O4575">
        <v>95.436507936507894</v>
      </c>
      <c r="P4575">
        <v>27.5949367088607</v>
      </c>
      <c r="Q4575">
        <v>-4.7864694044780004E-3</v>
      </c>
    </row>
    <row r="4576" spans="1:17" hidden="1" x14ac:dyDescent="0.3">
      <c r="A4576" t="s">
        <v>9381</v>
      </c>
      <c r="B4576" t="s">
        <v>9382</v>
      </c>
      <c r="C4576" t="str">
        <f>IFERROR(VLOOKUP(Table1[[#This Row],[Ticker]],[1]!Table2[[Symbol]:[Industry]],2,FALSE),"-")</f>
        <v>-</v>
      </c>
      <c r="D4576" t="s">
        <v>627</v>
      </c>
      <c r="E4576">
        <v>6.5771961000000001</v>
      </c>
      <c r="F4576">
        <v>20.53</v>
      </c>
      <c r="G4576">
        <v>-77.085265835709905</v>
      </c>
      <c r="H4576">
        <v>2.6927773683593101</v>
      </c>
      <c r="I4576">
        <v>-47.785662081179098</v>
      </c>
      <c r="J4576">
        <v>1.3241425244498299</v>
      </c>
      <c r="K4576">
        <v>19.5602349086939</v>
      </c>
      <c r="L4576">
        <v>23.632050889887701</v>
      </c>
      <c r="M4576">
        <v>63.633412829637599</v>
      </c>
      <c r="N4576">
        <v>2.9650190334566302</v>
      </c>
      <c r="O4576">
        <v>113.78470530930301</v>
      </c>
      <c r="P4576">
        <v>29.282115869017598</v>
      </c>
      <c r="Q4576">
        <v>4.8465459204680997E-2</v>
      </c>
    </row>
    <row r="4577" spans="1:17" hidden="1" x14ac:dyDescent="0.3">
      <c r="A4577" t="s">
        <v>9383</v>
      </c>
      <c r="B4577" t="s">
        <v>9384</v>
      </c>
      <c r="C4577" t="str">
        <f>IFERROR(VLOOKUP(Table1[[#This Row],[Ticker]],[1]!Table2[[Symbol]:[Industry]],2,FALSE),"-")</f>
        <v>-</v>
      </c>
      <c r="D4577" t="s">
        <v>522</v>
      </c>
      <c r="E4577">
        <v>6.5664999999999996</v>
      </c>
      <c r="F4577">
        <v>2.2999999999999998</v>
      </c>
      <c r="G4577">
        <v>-50.481135910495098</v>
      </c>
      <c r="H4577">
        <v>-2.7044112553739299</v>
      </c>
      <c r="I4577">
        <v>-21.690423985940999</v>
      </c>
      <c r="J4577">
        <v>-2.7886836925349701</v>
      </c>
      <c r="K4577">
        <v>2.2460149455021501</v>
      </c>
      <c r="L4577">
        <v>2.46160234149204</v>
      </c>
      <c r="M4577">
        <v>52.141869678775898</v>
      </c>
      <c r="N4577">
        <v>0.98029661562416204</v>
      </c>
      <c r="O4577">
        <v>48.260869565217398</v>
      </c>
      <c r="P4577">
        <v>21.052631578947299</v>
      </c>
      <c r="Q4577">
        <v>-3.5871203505085998E-2</v>
      </c>
    </row>
    <row r="4578" spans="1:17" hidden="1" x14ac:dyDescent="0.3">
      <c r="A4578" t="s">
        <v>9385</v>
      </c>
      <c r="B4578" t="s">
        <v>9386</v>
      </c>
      <c r="C4578" t="str">
        <f>IFERROR(VLOOKUP(Table1[[#This Row],[Ticker]],[1]!Table2[[Symbol]:[Industry]],2,FALSE),"-")</f>
        <v>-</v>
      </c>
      <c r="D4578" t="s">
        <v>305</v>
      </c>
      <c r="E4578">
        <v>6.5415489999999998</v>
      </c>
      <c r="F4578">
        <v>8.33</v>
      </c>
      <c r="G4578">
        <v>-28.1075266640749</v>
      </c>
      <c r="H4578">
        <v>-12.9877422586825</v>
      </c>
      <c r="I4578">
        <v>-28.818851114368201</v>
      </c>
      <c r="J4578">
        <v>-1.07194549511008</v>
      </c>
      <c r="K4578">
        <v>9.01395640280872</v>
      </c>
      <c r="L4578">
        <v>9.0383750736546506</v>
      </c>
      <c r="M4578">
        <v>33.486682293415498</v>
      </c>
      <c r="N4578">
        <v>0.34615384615384598</v>
      </c>
      <c r="O4578">
        <v>48.2593037214885</v>
      </c>
      <c r="P4578">
        <v>13.3333333333333</v>
      </c>
    </row>
    <row r="4579" spans="1:17" hidden="1" x14ac:dyDescent="0.3">
      <c r="A4579" t="s">
        <v>9387</v>
      </c>
      <c r="B4579" t="s">
        <v>9388</v>
      </c>
      <c r="C4579" t="str">
        <f>IFERROR(VLOOKUP(Table1[[#This Row],[Ticker]],[1]!Table2[[Symbol]:[Industry]],2,FALSE),"-")</f>
        <v>-</v>
      </c>
      <c r="D4579" t="s">
        <v>257</v>
      </c>
      <c r="E4579">
        <v>6.5339210000000003</v>
      </c>
      <c r="F4579">
        <v>15.1</v>
      </c>
      <c r="G4579">
        <v>-32.8347455108444</v>
      </c>
      <c r="H4579">
        <v>0.64365048611303399</v>
      </c>
      <c r="I4579">
        <v>-13.878900426386</v>
      </c>
      <c r="J4579">
        <v>-6.4891310492819301</v>
      </c>
      <c r="K4579">
        <v>15.6481692480309</v>
      </c>
      <c r="L4579">
        <v>15.527075622648701</v>
      </c>
      <c r="M4579">
        <v>46.560595212923197</v>
      </c>
      <c r="N4579">
        <v>0.29418748274782203</v>
      </c>
      <c r="O4579">
        <v>63.9735099337748</v>
      </c>
      <c r="P4579">
        <v>24.793388429752</v>
      </c>
      <c r="Q4579">
        <v>3.9573704333098002E-2</v>
      </c>
    </row>
    <row r="4580" spans="1:17" hidden="1" x14ac:dyDescent="0.3">
      <c r="A4580" t="s">
        <v>9389</v>
      </c>
      <c r="B4580" t="s">
        <v>9390</v>
      </c>
      <c r="C4580" t="str">
        <f>IFERROR(VLOOKUP(Table1[[#This Row],[Ticker]],[1]!Table2[[Symbol]:[Industry]],2,FALSE),"-")</f>
        <v>-</v>
      </c>
      <c r="D4580" t="s">
        <v>535</v>
      </c>
      <c r="E4580">
        <v>6.5274000000000001</v>
      </c>
      <c r="F4580">
        <v>14.19</v>
      </c>
      <c r="G4580">
        <v>61.432064711501603</v>
      </c>
      <c r="H4580">
        <v>-17.600231338310799</v>
      </c>
      <c r="I4580">
        <v>9.6845057035953293</v>
      </c>
      <c r="J4580">
        <v>2.43306165796574</v>
      </c>
      <c r="K4580">
        <v>15.7760122254319</v>
      </c>
      <c r="L4580">
        <v>13.292779803164899</v>
      </c>
      <c r="M4580">
        <v>42.556500574467201</v>
      </c>
      <c r="N4580">
        <v>1.02282836891579</v>
      </c>
      <c r="O4580">
        <v>76.180408738548195</v>
      </c>
      <c r="P4580">
        <v>91.497975708501997</v>
      </c>
      <c r="Q4580">
        <v>4.2018583602997997E-2</v>
      </c>
    </row>
    <row r="4581" spans="1:17" hidden="1" x14ac:dyDescent="0.3">
      <c r="A4581" t="s">
        <v>9391</v>
      </c>
      <c r="B4581" t="s">
        <v>9392</v>
      </c>
      <c r="C4581" t="str">
        <f>IFERROR(VLOOKUP(Table1[[#This Row],[Ticker]],[1]!Table2[[Symbol]:[Industry]],2,FALSE),"-")</f>
        <v>-</v>
      </c>
      <c r="D4581" t="s">
        <v>6678</v>
      </c>
      <c r="E4581">
        <v>6.5272600000000001</v>
      </c>
      <c r="F4581">
        <v>19</v>
      </c>
      <c r="G4581">
        <v>-44.403151754439399</v>
      </c>
      <c r="H4581">
        <v>-20.636975585453801</v>
      </c>
      <c r="I4581">
        <v>-52.642804938322001</v>
      </c>
      <c r="J4581">
        <v>-12.183056606221101</v>
      </c>
      <c r="K4581">
        <v>21.973483043394602</v>
      </c>
      <c r="L4581">
        <v>22.783808677951701</v>
      </c>
      <c r="M4581">
        <v>41.996224982986803</v>
      </c>
      <c r="N4581">
        <v>1.1215457200629</v>
      </c>
      <c r="O4581">
        <v>135</v>
      </c>
      <c r="P4581">
        <v>11.764705882352899</v>
      </c>
    </row>
    <row r="4582" spans="1:17" hidden="1" x14ac:dyDescent="0.3">
      <c r="A4582" t="s">
        <v>9393</v>
      </c>
      <c r="B4582" t="s">
        <v>9394</v>
      </c>
      <c r="C4582" t="str">
        <f>IFERROR(VLOOKUP(Table1[[#This Row],[Ticker]],[1]!Table2[[Symbol]:[Industry]],2,FALSE),"-")</f>
        <v>-</v>
      </c>
      <c r="D4582" t="s">
        <v>138</v>
      </c>
      <c r="E4582">
        <v>6.5137472000000001</v>
      </c>
      <c r="F4582">
        <v>8.74</v>
      </c>
      <c r="G4582">
        <v>23.8073284396194</v>
      </c>
      <c r="H4582">
        <v>22.098870610379599</v>
      </c>
      <c r="I4582">
        <v>-24.677436972953998</v>
      </c>
      <c r="J4582">
        <v>12.342688651231301</v>
      </c>
      <c r="K4582">
        <v>7.4570030779777596</v>
      </c>
      <c r="L4582">
        <v>7.2868797400467402</v>
      </c>
      <c r="M4582">
        <v>78.488049893977902</v>
      </c>
      <c r="N4582">
        <v>2.0005341805249</v>
      </c>
      <c r="O4582">
        <v>28.260869565217401</v>
      </c>
      <c r="P4582">
        <v>124.102564102564</v>
      </c>
      <c r="Q4582">
        <v>9.3830787415747005E-2</v>
      </c>
    </row>
    <row r="4583" spans="1:17" hidden="1" x14ac:dyDescent="0.3">
      <c r="A4583" t="s">
        <v>9395</v>
      </c>
      <c r="B4583" t="s">
        <v>9396</v>
      </c>
      <c r="C4583" t="str">
        <f>IFERROR(VLOOKUP(Table1[[#This Row],[Ticker]],[1]!Table2[[Symbol]:[Industry]],2,FALSE),"-")</f>
        <v>-</v>
      </c>
      <c r="D4583" t="s">
        <v>127</v>
      </c>
      <c r="E4583">
        <v>6.4908406000000003</v>
      </c>
      <c r="F4583">
        <v>12.29</v>
      </c>
      <c r="G4583">
        <v>22.604896456415801</v>
      </c>
      <c r="H4583">
        <v>-9.5924632923475794</v>
      </c>
      <c r="I4583">
        <v>-3.32601012643357</v>
      </c>
      <c r="J4583">
        <v>4.8686485642958601</v>
      </c>
      <c r="K4583">
        <v>11.112708277166</v>
      </c>
      <c r="L4583">
        <v>10.591079033288599</v>
      </c>
      <c r="M4583">
        <v>70.9775889113521</v>
      </c>
      <c r="N4583">
        <v>1.4333777465995601</v>
      </c>
      <c r="O4583">
        <v>20.0162733930024</v>
      </c>
      <c r="P4583">
        <v>80.469897209985305</v>
      </c>
      <c r="Q4583">
        <v>5.2806916767118003E-2</v>
      </c>
    </row>
    <row r="4584" spans="1:17" hidden="1" x14ac:dyDescent="0.3">
      <c r="A4584" t="s">
        <v>9397</v>
      </c>
      <c r="B4584" t="s">
        <v>9398</v>
      </c>
      <c r="C4584" t="str">
        <f>IFERROR(VLOOKUP(Table1[[#This Row],[Ticker]],[1]!Table2[[Symbol]:[Industry]],2,FALSE),"-")</f>
        <v>-</v>
      </c>
      <c r="D4584" t="s">
        <v>21</v>
      </c>
      <c r="E4584">
        <v>6.4610527049999904</v>
      </c>
      <c r="F4584">
        <v>2.79</v>
      </c>
      <c r="G4584">
        <v>28.456816275726901</v>
      </c>
      <c r="H4584">
        <v>18.6394622624126</v>
      </c>
      <c r="I4584">
        <v>13.2840786356203</v>
      </c>
      <c r="J4584">
        <v>3.6524639537088102</v>
      </c>
      <c r="K4584">
        <v>2.31250319062771</v>
      </c>
      <c r="L4584">
        <v>2.0061282072409599</v>
      </c>
      <c r="M4584">
        <v>99.999962557892701</v>
      </c>
      <c r="N4584">
        <v>3.7085714285714202</v>
      </c>
      <c r="O4584">
        <v>0</v>
      </c>
      <c r="P4584">
        <v>58.522727272727202</v>
      </c>
    </row>
    <row r="4585" spans="1:17" hidden="1" x14ac:dyDescent="0.3">
      <c r="A4585" t="s">
        <v>9399</v>
      </c>
      <c r="B4585" t="s">
        <v>9400</v>
      </c>
      <c r="C4585" t="str">
        <f>IFERROR(VLOOKUP(Table1[[#This Row],[Ticker]],[1]!Table2[[Symbol]:[Industry]],2,FALSE),"-")</f>
        <v>-</v>
      </c>
      <c r="D4585" t="s">
        <v>72</v>
      </c>
      <c r="E4585">
        <v>6.4543473000000002</v>
      </c>
      <c r="F4585">
        <v>6.39</v>
      </c>
      <c r="G4585">
        <v>-29.277267463877202</v>
      </c>
      <c r="H4585">
        <v>-8.4099795238712804</v>
      </c>
      <c r="I4585">
        <v>-13.7366627713103</v>
      </c>
      <c r="J4585">
        <v>-5.5362312093957904</v>
      </c>
      <c r="K4585">
        <v>5.6047200002467301</v>
      </c>
      <c r="L4585">
        <v>5.8652924705042198</v>
      </c>
      <c r="M4585">
        <v>71.572568401961604</v>
      </c>
      <c r="N4585">
        <v>1.26999398677089</v>
      </c>
      <c r="O4585">
        <v>13.6150234741784</v>
      </c>
      <c r="P4585">
        <v>30.408163265306101</v>
      </c>
      <c r="Q4585">
        <v>-3.7933120123457002E-2</v>
      </c>
    </row>
    <row r="4586" spans="1:17" hidden="1" x14ac:dyDescent="0.3">
      <c r="A4586" t="s">
        <v>9401</v>
      </c>
      <c r="B4586" t="s">
        <v>9402</v>
      </c>
      <c r="C4586" t="str">
        <f>IFERROR(VLOOKUP(Table1[[#This Row],[Ticker]],[1]!Table2[[Symbol]:[Industry]],2,FALSE),"-")</f>
        <v>-</v>
      </c>
      <c r="D4586" t="s">
        <v>1665</v>
      </c>
      <c r="E4586">
        <v>6.4157999999999999</v>
      </c>
      <c r="F4586">
        <v>12.58</v>
      </c>
      <c r="G4586">
        <v>-30.065910997000302</v>
      </c>
      <c r="H4586">
        <v>-2.26962864667829</v>
      </c>
      <c r="I4586">
        <v>-12.9602652557823</v>
      </c>
      <c r="J4586">
        <v>-1.07194549511008</v>
      </c>
      <c r="K4586">
        <v>12.58</v>
      </c>
      <c r="L4586">
        <v>12.579999999999901</v>
      </c>
      <c r="M4586">
        <v>50</v>
      </c>
      <c r="O4586">
        <v>0</v>
      </c>
      <c r="P4586">
        <v>0</v>
      </c>
    </row>
    <row r="4587" spans="1:17" hidden="1" x14ac:dyDescent="0.3">
      <c r="A4587" t="s">
        <v>9403</v>
      </c>
      <c r="B4587" t="s">
        <v>9404</v>
      </c>
      <c r="C4587" t="str">
        <f>IFERROR(VLOOKUP(Table1[[#This Row],[Ticker]],[1]!Table2[[Symbol]:[Industry]],2,FALSE),"-")</f>
        <v>-</v>
      </c>
      <c r="D4587" t="s">
        <v>89</v>
      </c>
      <c r="E4587">
        <v>6.4083474000000002</v>
      </c>
      <c r="F4587">
        <v>28.98</v>
      </c>
      <c r="G4587">
        <v>361.12052968096498</v>
      </c>
      <c r="H4587">
        <v>-17.268098190602299</v>
      </c>
      <c r="I4587">
        <v>182.452578780914</v>
      </c>
      <c r="J4587">
        <v>-10.5864453321905</v>
      </c>
      <c r="K4587">
        <v>26.563537597042298</v>
      </c>
      <c r="L4587">
        <v>16.1590438452534</v>
      </c>
      <c r="M4587">
        <v>41.875414480681201</v>
      </c>
      <c r="N4587">
        <v>2.4435292580783599</v>
      </c>
      <c r="O4587">
        <v>19.565217391304301</v>
      </c>
      <c r="P4587">
        <v>404</v>
      </c>
      <c r="Q4587">
        <v>0.146368634352674</v>
      </c>
    </row>
    <row r="4588" spans="1:17" hidden="1" x14ac:dyDescent="0.3">
      <c r="A4588" t="s">
        <v>9405</v>
      </c>
      <c r="B4588" t="s">
        <v>9406</v>
      </c>
      <c r="C4588" t="str">
        <f>IFERROR(VLOOKUP(Table1[[#This Row],[Ticker]],[1]!Table2[[Symbol]:[Industry]],2,FALSE),"-")</f>
        <v>-</v>
      </c>
      <c r="D4588" t="s">
        <v>72</v>
      </c>
      <c r="E4588">
        <v>6.39904764</v>
      </c>
      <c r="F4588">
        <v>6.33</v>
      </c>
      <c r="G4588">
        <v>2.0844021554005199</v>
      </c>
      <c r="H4588">
        <v>-6.06902074394272</v>
      </c>
      <c r="I4588">
        <v>-23.679588245909201</v>
      </c>
      <c r="J4588">
        <v>-2.16569549511008</v>
      </c>
      <c r="K4588">
        <v>6.5508537830305498</v>
      </c>
      <c r="L4588">
        <v>6.6058070019961299</v>
      </c>
      <c r="M4588">
        <v>50.645425332556101</v>
      </c>
      <c r="N4588">
        <v>0.87541639385616199</v>
      </c>
      <c r="O4588">
        <v>72.195892575039494</v>
      </c>
      <c r="P4588">
        <v>42.247191011235898</v>
      </c>
      <c r="Q4588">
        <v>1.4393353578134E-2</v>
      </c>
    </row>
    <row r="4589" spans="1:17" hidden="1" x14ac:dyDescent="0.3">
      <c r="A4589" t="s">
        <v>9407</v>
      </c>
      <c r="B4589" t="s">
        <v>9408</v>
      </c>
      <c r="C4589" t="str">
        <f>IFERROR(VLOOKUP(Table1[[#This Row],[Ticker]],[1]!Table2[[Symbol]:[Industry]],2,FALSE),"-")</f>
        <v>-</v>
      </c>
      <c r="D4589" t="s">
        <v>51</v>
      </c>
      <c r="E4589">
        <v>6.3947390400000002</v>
      </c>
      <c r="F4589">
        <v>7.65</v>
      </c>
      <c r="G4589">
        <v>55.164113216074703</v>
      </c>
      <c r="H4589">
        <v>7.6441644567699898</v>
      </c>
      <c r="I4589">
        <v>-17.692519303104799</v>
      </c>
      <c r="J4589">
        <v>-5.0870019568415596</v>
      </c>
      <c r="K4589">
        <v>7.5153496536966697</v>
      </c>
      <c r="L4589">
        <v>6.5258370187413304</v>
      </c>
      <c r="M4589">
        <v>34.043400215635501</v>
      </c>
      <c r="N4589">
        <v>0.47748064743138602</v>
      </c>
      <c r="O4589">
        <v>21.0457516339869</v>
      </c>
      <c r="P4589">
        <v>85.230024213074998</v>
      </c>
    </row>
    <row r="4590" spans="1:17" hidden="1" x14ac:dyDescent="0.3">
      <c r="A4590" t="s">
        <v>9409</v>
      </c>
      <c r="B4590" t="s">
        <v>9410</v>
      </c>
      <c r="C4590" t="str">
        <f>IFERROR(VLOOKUP(Table1[[#This Row],[Ticker]],[1]!Table2[[Symbol]:[Industry]],2,FALSE),"-")</f>
        <v>-</v>
      </c>
      <c r="D4590" t="s">
        <v>627</v>
      </c>
      <c r="E4590">
        <v>6.3893576759999897</v>
      </c>
      <c r="F4590">
        <v>59.88</v>
      </c>
      <c r="G4590">
        <v>-48.640836207769901</v>
      </c>
      <c r="H4590">
        <v>-29.809858531735699</v>
      </c>
      <c r="I4590">
        <v>-31.535190466551999</v>
      </c>
      <c r="J4590">
        <v>-28.6121753801675</v>
      </c>
      <c r="O4590">
        <v>45.2905811623246</v>
      </c>
      <c r="P4590">
        <v>0</v>
      </c>
    </row>
    <row r="4591" spans="1:17" hidden="1" x14ac:dyDescent="0.3">
      <c r="A4591" t="s">
        <v>9411</v>
      </c>
      <c r="B4591" t="s">
        <v>9412</v>
      </c>
      <c r="C4591" t="str">
        <f>IFERROR(VLOOKUP(Table1[[#This Row],[Ticker]],[1]!Table2[[Symbol]:[Industry]],2,FALSE),"-")</f>
        <v>-</v>
      </c>
      <c r="D4591" t="s">
        <v>405</v>
      </c>
      <c r="E4591">
        <v>6.3676058099999997</v>
      </c>
      <c r="F4591">
        <v>3.46</v>
      </c>
      <c r="G4591">
        <v>-10.342727605996799</v>
      </c>
      <c r="H4591">
        <v>10.4339544152109</v>
      </c>
      <c r="I4591">
        <v>4.3278703374379699</v>
      </c>
      <c r="J4591">
        <v>-19.081424168095801</v>
      </c>
      <c r="K4591">
        <v>3.2337547044206398</v>
      </c>
      <c r="L4591">
        <v>2.9521699433350199</v>
      </c>
      <c r="M4591">
        <v>46.846117722977901</v>
      </c>
      <c r="N4591">
        <v>1.2142131906459701</v>
      </c>
      <c r="O4591">
        <v>21.965317919075101</v>
      </c>
      <c r="P4591">
        <v>74.747474747474698</v>
      </c>
      <c r="Q4591">
        <v>8.1198377504052996E-2</v>
      </c>
    </row>
    <row r="4592" spans="1:17" hidden="1" x14ac:dyDescent="0.3">
      <c r="A4592" t="s">
        <v>9413</v>
      </c>
      <c r="B4592" t="s">
        <v>9414</v>
      </c>
      <c r="C4592" t="str">
        <f>IFERROR(VLOOKUP(Table1[[#This Row],[Ticker]],[1]!Table2[[Symbol]:[Industry]],2,FALSE),"-")</f>
        <v>-</v>
      </c>
      <c r="D4592" t="s">
        <v>124</v>
      </c>
      <c r="E4592">
        <v>6.3618750000000004</v>
      </c>
      <c r="F4592">
        <v>1.35</v>
      </c>
      <c r="G4592">
        <v>65.586262916043196</v>
      </c>
      <c r="H4592">
        <v>-13.007883680235301</v>
      </c>
      <c r="I4592">
        <v>32.201025066798202</v>
      </c>
      <c r="J4592">
        <v>-2.55342697659156</v>
      </c>
      <c r="K4592">
        <v>1.47142820896543</v>
      </c>
      <c r="L4592">
        <v>1.3142566232602999</v>
      </c>
      <c r="M4592">
        <v>54.955384742362199</v>
      </c>
      <c r="N4592">
        <v>0.766062397490748</v>
      </c>
      <c r="O4592">
        <v>88.148148148148096</v>
      </c>
      <c r="P4592">
        <v>107.692307692307</v>
      </c>
      <c r="Q4592">
        <v>4.0519912458592003E-2</v>
      </c>
    </row>
    <row r="4593" spans="1:17" hidden="1" x14ac:dyDescent="0.3">
      <c r="A4593" t="s">
        <v>9415</v>
      </c>
      <c r="B4593" t="s">
        <v>9416</v>
      </c>
      <c r="C4593" t="str">
        <f>IFERROR(VLOOKUP(Table1[[#This Row],[Ticker]],[1]!Table2[[Symbol]:[Industry]],2,FALSE),"-")</f>
        <v>-</v>
      </c>
      <c r="D4593" t="s">
        <v>4484</v>
      </c>
      <c r="E4593">
        <v>6.3379260000000004</v>
      </c>
      <c r="F4593">
        <v>12.42</v>
      </c>
      <c r="G4593">
        <v>29.1648582337689</v>
      </c>
      <c r="H4593">
        <v>21.806295429245701</v>
      </c>
      <c r="I4593">
        <v>46.270503974986802</v>
      </c>
      <c r="J4593">
        <v>-6.4073113487686104</v>
      </c>
      <c r="K4593">
        <v>10.0676119157863</v>
      </c>
      <c r="L4593">
        <v>8.47150986441493</v>
      </c>
      <c r="M4593">
        <v>64.0774499483217</v>
      </c>
      <c r="N4593">
        <v>1.8831656395388801</v>
      </c>
      <c r="O4593">
        <v>5.6360708534621597</v>
      </c>
      <c r="P4593">
        <v>117.894736842105</v>
      </c>
      <c r="Q4593">
        <v>5.4020053835829002E-2</v>
      </c>
    </row>
    <row r="4594" spans="1:17" hidden="1" x14ac:dyDescent="0.3">
      <c r="A4594" t="s">
        <v>9417</v>
      </c>
      <c r="B4594" t="s">
        <v>9418</v>
      </c>
      <c r="C4594" t="str">
        <f>IFERROR(VLOOKUP(Table1[[#This Row],[Ticker]],[1]!Table2[[Symbol]:[Industry]],2,FALSE),"-")</f>
        <v>-</v>
      </c>
      <c r="D4594" t="s">
        <v>741</v>
      </c>
      <c r="E4594">
        <v>6.3247861439999999</v>
      </c>
      <c r="F4594">
        <v>96.01</v>
      </c>
      <c r="G4594">
        <v>24.788927712677101</v>
      </c>
      <c r="H4594">
        <v>-2.12424962279459</v>
      </c>
      <c r="I4594">
        <v>0.60727673617411004</v>
      </c>
      <c r="J4594">
        <v>0.21993560981587501</v>
      </c>
      <c r="K4594">
        <v>93.744213342907599</v>
      </c>
      <c r="L4594">
        <v>84.536264577509897</v>
      </c>
      <c r="M4594">
        <v>63.753004305415402</v>
      </c>
      <c r="N4594">
        <v>0.71846781636103796</v>
      </c>
      <c r="O4594">
        <v>4.2599729194875398</v>
      </c>
      <c r="P4594">
        <v>58.067171550872501</v>
      </c>
    </row>
    <row r="4595" spans="1:17" hidden="1" x14ac:dyDescent="0.3">
      <c r="A4595" t="s">
        <v>9419</v>
      </c>
      <c r="B4595" t="s">
        <v>9420</v>
      </c>
      <c r="C4595" t="str">
        <f>IFERROR(VLOOKUP(Table1[[#This Row],[Ticker]],[1]!Table2[[Symbol]:[Industry]],2,FALSE),"-")</f>
        <v>-</v>
      </c>
      <c r="D4595" t="s">
        <v>51</v>
      </c>
      <c r="E4595">
        <v>6.3068960000000001</v>
      </c>
      <c r="F4595">
        <v>17.2</v>
      </c>
      <c r="G4595">
        <v>29.785390118241299</v>
      </c>
      <c r="H4595">
        <v>-8.97065957451332</v>
      </c>
      <c r="I4595">
        <v>-21.324676550401399</v>
      </c>
      <c r="J4595">
        <v>-7.04597146913604</v>
      </c>
      <c r="K4595">
        <v>17.950241568413698</v>
      </c>
      <c r="L4595">
        <v>16.283558083443602</v>
      </c>
      <c r="M4595">
        <v>35.805599193764202</v>
      </c>
      <c r="N4595">
        <v>1.8784568683688301</v>
      </c>
      <c r="O4595">
        <v>65.348837209302303</v>
      </c>
      <c r="P4595">
        <v>81.052631578947299</v>
      </c>
    </row>
    <row r="4596" spans="1:17" hidden="1" x14ac:dyDescent="0.3">
      <c r="A4596" t="s">
        <v>9421</v>
      </c>
      <c r="B4596" t="s">
        <v>9422</v>
      </c>
      <c r="C4596" t="str">
        <f>IFERROR(VLOOKUP(Table1[[#This Row],[Ticker]],[1]!Table2[[Symbol]:[Industry]],2,FALSE),"-")</f>
        <v>-</v>
      </c>
      <c r="D4596" t="s">
        <v>231</v>
      </c>
      <c r="E4596">
        <v>6.3066559499999997</v>
      </c>
      <c r="F4596">
        <v>6.6</v>
      </c>
      <c r="G4596">
        <v>-61.315910997000302</v>
      </c>
      <c r="K4596">
        <v>7.8976443621726604</v>
      </c>
      <c r="M4596">
        <v>24.8553728216223</v>
      </c>
      <c r="N4596">
        <v>1</v>
      </c>
      <c r="O4596">
        <v>45.454545454545404</v>
      </c>
      <c r="P4596">
        <v>4.7619047619047601</v>
      </c>
    </row>
    <row r="4597" spans="1:17" hidden="1" x14ac:dyDescent="0.3">
      <c r="A4597" t="s">
        <v>9423</v>
      </c>
      <c r="B4597" t="s">
        <v>9424</v>
      </c>
      <c r="C4597" t="str">
        <f>IFERROR(VLOOKUP(Table1[[#This Row],[Ticker]],[1]!Table2[[Symbol]:[Industry]],2,FALSE),"-")</f>
        <v>-</v>
      </c>
      <c r="D4597" t="s">
        <v>5712</v>
      </c>
      <c r="E4597">
        <v>6.2865520999999998</v>
      </c>
      <c r="F4597">
        <v>10.49</v>
      </c>
      <c r="G4597">
        <v>-88.105910997000294</v>
      </c>
      <c r="H4597">
        <v>-8.2846662406632596</v>
      </c>
      <c r="I4597">
        <v>-52.672908933943198</v>
      </c>
      <c r="J4597">
        <v>-0.77104278698571505</v>
      </c>
      <c r="K4597">
        <v>11.0306265420069</v>
      </c>
      <c r="L4597">
        <v>15.221182597092501</v>
      </c>
      <c r="M4597">
        <v>53.445555838070497</v>
      </c>
      <c r="N4597">
        <v>0.91488801054018398</v>
      </c>
      <c r="O4597">
        <v>138.32221163012301</v>
      </c>
      <c r="P4597">
        <v>37.124183006535901</v>
      </c>
      <c r="Q4597">
        <v>-3.8110828757526999E-2</v>
      </c>
    </row>
    <row r="4598" spans="1:17" hidden="1" x14ac:dyDescent="0.3">
      <c r="A4598" t="s">
        <v>9425</v>
      </c>
      <c r="B4598" t="s">
        <v>9426</v>
      </c>
      <c r="C4598" t="str">
        <f>IFERROR(VLOOKUP(Table1[[#This Row],[Ticker]],[1]!Table2[[Symbol]:[Industry]],2,FALSE),"-")</f>
        <v>-</v>
      </c>
      <c r="D4598" t="s">
        <v>535</v>
      </c>
      <c r="E4598">
        <v>6.2557109999999998</v>
      </c>
      <c r="F4598">
        <v>18.899999999999999</v>
      </c>
      <c r="G4598">
        <v>180.27891658920601</v>
      </c>
      <c r="H4598">
        <v>21.7669487537135</v>
      </c>
      <c r="I4598">
        <v>25.096710639031301</v>
      </c>
      <c r="J4598">
        <v>-3.43698405552139</v>
      </c>
      <c r="K4598">
        <v>16.822171122579</v>
      </c>
      <c r="L4598">
        <v>14.220790415079099</v>
      </c>
      <c r="M4598">
        <v>56.870630735981003</v>
      </c>
      <c r="N4598">
        <v>0.68391391316617201</v>
      </c>
      <c r="O4598">
        <v>10.1587301587301</v>
      </c>
      <c r="P4598">
        <v>210.34482758620601</v>
      </c>
    </row>
    <row r="4599" spans="1:17" hidden="1" x14ac:dyDescent="0.3">
      <c r="A4599" t="s">
        <v>9427</v>
      </c>
      <c r="B4599" t="s">
        <v>9428</v>
      </c>
      <c r="C4599" t="str">
        <f>IFERROR(VLOOKUP(Table1[[#This Row],[Ticker]],[1]!Table2[[Symbol]:[Industry]],2,FALSE),"-")</f>
        <v>-</v>
      </c>
      <c r="D4599" t="s">
        <v>1210</v>
      </c>
      <c r="E4599">
        <v>6.2075412400000003</v>
      </c>
      <c r="F4599">
        <v>5.48</v>
      </c>
      <c r="G4599">
        <v>146.70176577067599</v>
      </c>
      <c r="H4599">
        <v>-21.971121183991698</v>
      </c>
      <c r="I4599">
        <v>19.087927515301899</v>
      </c>
      <c r="J4599">
        <v>-9.5753468556543009</v>
      </c>
      <c r="K4599">
        <v>6.1995195189445997</v>
      </c>
      <c r="L4599">
        <v>4.8767036171029696</v>
      </c>
      <c r="M4599">
        <v>42.062699279351698</v>
      </c>
      <c r="N4599">
        <v>0.72433037887449503</v>
      </c>
      <c r="O4599">
        <v>87.956204379561996</v>
      </c>
      <c r="P4599">
        <v>189.94708994709001</v>
      </c>
    </row>
    <row r="4600" spans="1:17" hidden="1" x14ac:dyDescent="0.3">
      <c r="A4600" t="s">
        <v>9429</v>
      </c>
      <c r="B4600" t="s">
        <v>9430</v>
      </c>
      <c r="C4600" t="str">
        <f>IFERROR(VLOOKUP(Table1[[#This Row],[Ticker]],[1]!Table2[[Symbol]:[Industry]],2,FALSE),"-")</f>
        <v>-</v>
      </c>
      <c r="D4600" t="s">
        <v>410</v>
      </c>
      <c r="E4600">
        <v>6.1783184999999996</v>
      </c>
      <c r="F4600">
        <v>4.25</v>
      </c>
      <c r="G4600">
        <v>-59.8179771127027</v>
      </c>
      <c r="H4600">
        <v>40.587514210464498</v>
      </c>
      <c r="I4600">
        <v>-48.566325861842898</v>
      </c>
      <c r="J4600">
        <v>31.280995681360501</v>
      </c>
      <c r="K4600">
        <v>3.7046552682603</v>
      </c>
      <c r="L4600">
        <v>4.6952219655889103</v>
      </c>
      <c r="M4600">
        <v>65.783413395353705</v>
      </c>
      <c r="N4600">
        <v>2.2313314695678499</v>
      </c>
      <c r="O4600">
        <v>69.411764705882305</v>
      </c>
      <c r="P4600">
        <v>46.551724137930997</v>
      </c>
      <c r="Q4600">
        <v>-4.0799167377493999E-2</v>
      </c>
    </row>
    <row r="4601" spans="1:17" hidden="1" x14ac:dyDescent="0.3">
      <c r="A4601" t="s">
        <v>9431</v>
      </c>
      <c r="B4601" t="s">
        <v>9432</v>
      </c>
      <c r="C4601" t="str">
        <f>IFERROR(VLOOKUP(Table1[[#This Row],[Ticker]],[1]!Table2[[Symbol]:[Industry]],2,FALSE),"-")</f>
        <v>-</v>
      </c>
      <c r="D4601" t="s">
        <v>741</v>
      </c>
      <c r="E4601">
        <v>6.1746908559999998</v>
      </c>
      <c r="F4601">
        <v>111.17</v>
      </c>
      <c r="G4601">
        <v>50.258501006243797</v>
      </c>
      <c r="H4601">
        <v>-0.65264581018326695</v>
      </c>
      <c r="I4601">
        <v>5.7857291898489098</v>
      </c>
      <c r="J4601">
        <v>1.0060944322946199</v>
      </c>
      <c r="K4601">
        <v>107.092107996362</v>
      </c>
      <c r="L4601">
        <v>93.923180152922598</v>
      </c>
      <c r="M4601">
        <v>67.7882302660921</v>
      </c>
      <c r="N4601">
        <v>0.77482939810142604</v>
      </c>
      <c r="O4601">
        <v>2.19483673652962</v>
      </c>
      <c r="P4601">
        <v>85.159893404396996</v>
      </c>
    </row>
    <row r="4602" spans="1:17" hidden="1" x14ac:dyDescent="0.3">
      <c r="A4602" t="s">
        <v>9433</v>
      </c>
      <c r="B4602" t="s">
        <v>9434</v>
      </c>
      <c r="C4602" t="str">
        <f>IFERROR(VLOOKUP(Table1[[#This Row],[Ticker]],[1]!Table2[[Symbol]:[Industry]],2,FALSE),"-")</f>
        <v>-</v>
      </c>
      <c r="D4602" t="s">
        <v>402</v>
      </c>
      <c r="E4602">
        <v>6.1740000000000004</v>
      </c>
      <c r="F4602">
        <v>5.88</v>
      </c>
      <c r="G4602">
        <v>176.184089002999</v>
      </c>
      <c r="H4602">
        <v>-7.4309189692589399</v>
      </c>
      <c r="I4602">
        <v>26.0468269427991</v>
      </c>
      <c r="J4602">
        <v>-1.07194549511008</v>
      </c>
      <c r="K4602">
        <v>5.2820181815380201</v>
      </c>
      <c r="L4602">
        <v>3.80469289513983</v>
      </c>
      <c r="M4602">
        <v>30.664597844284401</v>
      </c>
      <c r="N4602">
        <v>7.9948420373952195E-2</v>
      </c>
      <c r="O4602">
        <v>10.5442176870748</v>
      </c>
      <c r="P4602">
        <v>206.25</v>
      </c>
    </row>
    <row r="4603" spans="1:17" hidden="1" x14ac:dyDescent="0.3">
      <c r="A4603" t="s">
        <v>9435</v>
      </c>
      <c r="B4603" t="s">
        <v>9436</v>
      </c>
      <c r="C4603" t="str">
        <f>IFERROR(VLOOKUP(Table1[[#This Row],[Ticker]],[1]!Table2[[Symbol]:[Industry]],2,FALSE),"-")</f>
        <v>-</v>
      </c>
      <c r="D4603" t="s">
        <v>741</v>
      </c>
      <c r="E4603">
        <v>6.1661835759999999</v>
      </c>
      <c r="F4603">
        <v>37.33</v>
      </c>
      <c r="G4603">
        <v>35.550770458190399</v>
      </c>
      <c r="H4603">
        <v>-0.67157880919184398</v>
      </c>
      <c r="I4603">
        <v>8.2410334455163294</v>
      </c>
      <c r="J4603">
        <v>3.3175798690447698E-2</v>
      </c>
      <c r="K4603">
        <v>36.1481808229059</v>
      </c>
      <c r="L4603">
        <v>32.075559170496298</v>
      </c>
      <c r="M4603">
        <v>46.0553371054271</v>
      </c>
      <c r="N4603">
        <v>0.40501081163858099</v>
      </c>
      <c r="O4603">
        <v>2.1698365925529202</v>
      </c>
      <c r="P4603">
        <v>70.1458523245214</v>
      </c>
    </row>
    <row r="4604" spans="1:17" hidden="1" x14ac:dyDescent="0.3">
      <c r="A4604" t="s">
        <v>9437</v>
      </c>
      <c r="B4604" t="s">
        <v>9438</v>
      </c>
      <c r="C4604" t="str">
        <f>IFERROR(VLOOKUP(Table1[[#This Row],[Ticker]],[1]!Table2[[Symbol]:[Industry]],2,FALSE),"-")</f>
        <v>-</v>
      </c>
      <c r="D4604" t="s">
        <v>1665</v>
      </c>
      <c r="E4604">
        <v>6.0700200000000004</v>
      </c>
      <c r="F4604">
        <v>11</v>
      </c>
      <c r="G4604">
        <v>7.6061791156404901</v>
      </c>
      <c r="H4604">
        <v>16.5785388925887</v>
      </c>
      <c r="I4604">
        <v>15.3944605318489</v>
      </c>
      <c r="J4604">
        <v>7.5404946962774799</v>
      </c>
      <c r="K4604">
        <v>10.4071805277039</v>
      </c>
      <c r="L4604">
        <v>9.6344771700679299</v>
      </c>
      <c r="M4604">
        <v>58.080962646193797</v>
      </c>
      <c r="N4604">
        <v>0.89307761897677096</v>
      </c>
      <c r="O4604">
        <v>17.727272727272702</v>
      </c>
      <c r="P4604">
        <v>62.002945508100098</v>
      </c>
      <c r="Q4604">
        <v>4.9100652785584002E-2</v>
      </c>
    </row>
    <row r="4605" spans="1:17" hidden="1" x14ac:dyDescent="0.3">
      <c r="A4605" t="s">
        <v>9439</v>
      </c>
      <c r="B4605" t="s">
        <v>9440</v>
      </c>
      <c r="C4605" t="str">
        <f>IFERROR(VLOOKUP(Table1[[#This Row],[Ticker]],[1]!Table2[[Symbol]:[Industry]],2,FALSE),"-")</f>
        <v>-</v>
      </c>
      <c r="D4605" t="s">
        <v>21</v>
      </c>
      <c r="E4605">
        <v>6.0587688000000002</v>
      </c>
      <c r="F4605">
        <v>6.02</v>
      </c>
      <c r="G4605">
        <v>6.4420255109361797</v>
      </c>
      <c r="H4605">
        <v>4.0266676496180001</v>
      </c>
      <c r="I4605">
        <v>39.444798035356797</v>
      </c>
      <c r="J4605">
        <v>25.919204947367799</v>
      </c>
      <c r="K4605">
        <v>5.4996725495381398</v>
      </c>
      <c r="L4605">
        <v>5.2081630717871397</v>
      </c>
      <c r="M4605">
        <v>79.996872741841699</v>
      </c>
      <c r="N4605">
        <v>4.0473957951798401</v>
      </c>
      <c r="O4605">
        <v>32.890365448504902</v>
      </c>
      <c r="P4605">
        <v>202.51256281407001</v>
      </c>
    </row>
    <row r="4606" spans="1:17" hidden="1" x14ac:dyDescent="0.3">
      <c r="A4606" t="s">
        <v>9441</v>
      </c>
      <c r="B4606" t="s">
        <v>9442</v>
      </c>
      <c r="C4606" t="str">
        <f>IFERROR(VLOOKUP(Table1[[#This Row],[Ticker]],[1]!Table2[[Symbol]:[Industry]],2,FALSE),"-")</f>
        <v>-</v>
      </c>
      <c r="D4606" t="s">
        <v>298</v>
      </c>
      <c r="E4606">
        <v>6.0462619999999996</v>
      </c>
      <c r="F4606">
        <v>3.58</v>
      </c>
      <c r="G4606">
        <v>33.045200114110798</v>
      </c>
      <c r="H4606">
        <v>7.41787135332169</v>
      </c>
      <c r="I4606">
        <v>-4.1456755901288602</v>
      </c>
      <c r="J4606">
        <v>-1.35603640420099</v>
      </c>
      <c r="K4606">
        <v>3.3358018573656998</v>
      </c>
      <c r="L4606">
        <v>3.4143136010034398</v>
      </c>
      <c r="M4606">
        <v>63.167214546901903</v>
      </c>
      <c r="N4606">
        <v>1.8073485199816799</v>
      </c>
      <c r="O4606">
        <v>50</v>
      </c>
      <c r="P4606">
        <v>88.421052631578902</v>
      </c>
      <c r="Q4606">
        <v>1.3673032056030999E-2</v>
      </c>
    </row>
    <row r="4607" spans="1:17" hidden="1" x14ac:dyDescent="0.3">
      <c r="A4607" t="s">
        <v>9443</v>
      </c>
      <c r="B4607" t="s">
        <v>9444</v>
      </c>
      <c r="C4607" t="str">
        <f>IFERROR(VLOOKUP(Table1[[#This Row],[Ticker]],[1]!Table2[[Symbol]:[Industry]],2,FALSE),"-")</f>
        <v>-</v>
      </c>
      <c r="D4607" t="s">
        <v>54</v>
      </c>
      <c r="E4607">
        <v>6.0418247819999999</v>
      </c>
      <c r="F4607">
        <v>11.13</v>
      </c>
      <c r="G4607">
        <v>110.322857901487</v>
      </c>
      <c r="H4607">
        <v>12.8226623413781</v>
      </c>
      <c r="I4607">
        <v>-5.9410344865515796</v>
      </c>
      <c r="J4607">
        <v>16.7058322826676</v>
      </c>
      <c r="K4607">
        <v>9.9003882108279395</v>
      </c>
      <c r="L4607">
        <v>9.4262310941752503</v>
      </c>
      <c r="M4607">
        <v>86.564629090916497</v>
      </c>
      <c r="N4607">
        <v>0.52436169421099399</v>
      </c>
      <c r="O4607">
        <v>31.356693620844499</v>
      </c>
      <c r="P4607">
        <v>196.8</v>
      </c>
      <c r="Q4607">
        <v>8.6772225287067004E-2</v>
      </c>
    </row>
    <row r="4608" spans="1:17" hidden="1" x14ac:dyDescent="0.3">
      <c r="A4608" t="s">
        <v>9445</v>
      </c>
      <c r="B4608" t="s">
        <v>9446</v>
      </c>
      <c r="C4608" t="str">
        <f>IFERROR(VLOOKUP(Table1[[#This Row],[Ticker]],[1]!Table2[[Symbol]:[Industry]],2,FALSE),"-")</f>
        <v>-</v>
      </c>
      <c r="D4608" t="s">
        <v>298</v>
      </c>
      <c r="E4608">
        <v>6.0093468909999999</v>
      </c>
      <c r="F4608">
        <v>3.49</v>
      </c>
      <c r="G4608">
        <v>-35.741586672675901</v>
      </c>
      <c r="H4608">
        <v>-7.2975616075721499</v>
      </c>
      <c r="I4608">
        <v>-38.067561393121402</v>
      </c>
      <c r="J4608">
        <v>1.9583575351929501</v>
      </c>
      <c r="K4608">
        <v>3.5687248367695701</v>
      </c>
      <c r="L4608">
        <v>3.7281248798345001</v>
      </c>
      <c r="M4608">
        <v>59.227121032872503</v>
      </c>
      <c r="N4608">
        <v>0.46948754268821102</v>
      </c>
      <c r="O4608">
        <v>94.555873925501402</v>
      </c>
      <c r="P4608">
        <v>32.196969696969703</v>
      </c>
      <c r="Q4608">
        <v>5.7890010969405999E-2</v>
      </c>
    </row>
    <row r="4609" spans="1:17" hidden="1" x14ac:dyDescent="0.3">
      <c r="A4609" t="s">
        <v>9447</v>
      </c>
      <c r="B4609" t="s">
        <v>9448</v>
      </c>
      <c r="C4609" t="str">
        <f>IFERROR(VLOOKUP(Table1[[#This Row],[Ticker]],[1]!Table2[[Symbol]:[Industry]],2,FALSE),"-")</f>
        <v>-</v>
      </c>
      <c r="D4609" t="s">
        <v>1665</v>
      </c>
      <c r="E4609">
        <v>6.0076499999999999</v>
      </c>
      <c r="F4609">
        <v>9.93</v>
      </c>
      <c r="G4609">
        <v>-6.7118737299195796</v>
      </c>
      <c r="H4609">
        <v>-12.810169187218801</v>
      </c>
      <c r="I4609">
        <v>-32.620459430539597</v>
      </c>
      <c r="J4609">
        <v>-7.8325088753917704</v>
      </c>
      <c r="K4609">
        <v>10.789006206243901</v>
      </c>
      <c r="L4609">
        <v>10.8039476774851</v>
      </c>
      <c r="M4609">
        <v>30.689608582655701</v>
      </c>
      <c r="N4609">
        <v>0.26293823038397302</v>
      </c>
      <c r="O4609">
        <v>57.7039274924471</v>
      </c>
      <c r="P4609">
        <v>32.4</v>
      </c>
      <c r="Q4609">
        <v>-0.12340107103445</v>
      </c>
    </row>
    <row r="4610" spans="1:17" hidden="1" x14ac:dyDescent="0.3">
      <c r="A4610" t="s">
        <v>9449</v>
      </c>
      <c r="B4610" t="s">
        <v>9450</v>
      </c>
      <c r="C4610" t="str">
        <f>IFERROR(VLOOKUP(Table1[[#This Row],[Ticker]],[1]!Table2[[Symbol]:[Industry]],2,FALSE),"-")</f>
        <v>-</v>
      </c>
      <c r="D4610" t="s">
        <v>46</v>
      </c>
      <c r="E4610">
        <v>5.9916159999999996</v>
      </c>
      <c r="F4610">
        <v>13.6</v>
      </c>
      <c r="G4610">
        <v>85.807104876015501</v>
      </c>
      <c r="H4610">
        <v>-7.1647335417831899</v>
      </c>
      <c r="I4610">
        <v>-7.2881595836766797</v>
      </c>
      <c r="J4610">
        <v>-1.07194549511008</v>
      </c>
      <c r="K4610">
        <v>12.813779384495099</v>
      </c>
      <c r="L4610">
        <v>10.535595153113301</v>
      </c>
      <c r="M4610">
        <v>1.82265070363327</v>
      </c>
      <c r="N4610">
        <v>0</v>
      </c>
      <c r="O4610">
        <v>5.7352941176470598</v>
      </c>
      <c r="P4610">
        <v>140.28268551236701</v>
      </c>
    </row>
    <row r="4611" spans="1:17" hidden="1" x14ac:dyDescent="0.3">
      <c r="A4611" t="s">
        <v>9451</v>
      </c>
      <c r="B4611" t="s">
        <v>9452</v>
      </c>
      <c r="C4611" t="str">
        <f>IFERROR(VLOOKUP(Table1[[#This Row],[Ticker]],[1]!Table2[[Symbol]:[Industry]],2,FALSE),"-")</f>
        <v>-</v>
      </c>
      <c r="D4611" t="s">
        <v>5421</v>
      </c>
      <c r="E4611">
        <v>5.9675966999999996</v>
      </c>
      <c r="F4611">
        <v>19.89</v>
      </c>
      <c r="G4611">
        <v>-43.587650127434998</v>
      </c>
      <c r="H4611">
        <v>-2.3700302531039998</v>
      </c>
      <c r="I4611">
        <v>-30.0852652557823</v>
      </c>
      <c r="J4611">
        <v>4.2747988140481903</v>
      </c>
      <c r="K4611">
        <v>21.0598279836959</v>
      </c>
      <c r="L4611">
        <v>20.7873103444586</v>
      </c>
      <c r="M4611">
        <v>54.546734018250199</v>
      </c>
      <c r="N4611">
        <v>1.8770419552480999</v>
      </c>
      <c r="O4611">
        <v>39.869281045751599</v>
      </c>
      <c r="P4611">
        <v>35.953520164046402</v>
      </c>
      <c r="Q4611">
        <v>3.1910210809471998E-2</v>
      </c>
    </row>
    <row r="4612" spans="1:17" hidden="1" x14ac:dyDescent="0.3">
      <c r="A4612" t="s">
        <v>9453</v>
      </c>
      <c r="B4612" t="s">
        <v>9454</v>
      </c>
      <c r="C4612" t="str">
        <f>IFERROR(VLOOKUP(Table1[[#This Row],[Ticker]],[1]!Table2[[Symbol]:[Industry]],2,FALSE),"-")</f>
        <v>-</v>
      </c>
      <c r="D4612" t="s">
        <v>1665</v>
      </c>
      <c r="E4612">
        <v>5.9664219999999997</v>
      </c>
      <c r="F4612">
        <v>13.09</v>
      </c>
      <c r="G4612">
        <v>37.754601823512502</v>
      </c>
      <c r="H4612">
        <v>12.756733391986</v>
      </c>
      <c r="I4612">
        <v>-3.8769319224490202</v>
      </c>
      <c r="J4612">
        <v>-1.07194549511008</v>
      </c>
      <c r="K4612">
        <v>12.2675471839077</v>
      </c>
      <c r="L4612">
        <v>11.3887746945503</v>
      </c>
      <c r="M4612">
        <v>67.075696083782205</v>
      </c>
      <c r="N4612">
        <v>0.20333333333333301</v>
      </c>
      <c r="O4612">
        <v>22.230710466004499</v>
      </c>
      <c r="P4612">
        <v>67.820512820512803</v>
      </c>
    </row>
    <row r="4613" spans="1:17" hidden="1" x14ac:dyDescent="0.3">
      <c r="A4613" t="s">
        <v>9455</v>
      </c>
      <c r="B4613" t="s">
        <v>9456</v>
      </c>
      <c r="C4613" t="str">
        <f>IFERROR(VLOOKUP(Table1[[#This Row],[Ticker]],[1]!Table2[[Symbol]:[Industry]],2,FALSE),"-")</f>
        <v>-</v>
      </c>
      <c r="D4613" t="s">
        <v>51</v>
      </c>
      <c r="E4613">
        <v>5.94</v>
      </c>
      <c r="F4613">
        <v>5.94</v>
      </c>
      <c r="G4613">
        <v>21.464701247897601</v>
      </c>
      <c r="H4613">
        <v>-4.2966556737053203</v>
      </c>
      <c r="I4613">
        <v>0.18259188707479199</v>
      </c>
      <c r="J4613">
        <v>-0.89923392343478303</v>
      </c>
      <c r="K4613">
        <v>5.8739588969795298</v>
      </c>
      <c r="L4613">
        <v>5.4316856591784699</v>
      </c>
      <c r="M4613">
        <v>60.437900715628203</v>
      </c>
      <c r="N4613">
        <v>0.96808047417839105</v>
      </c>
      <c r="O4613">
        <v>32.491582491582399</v>
      </c>
      <c r="P4613">
        <v>61.413043478260803</v>
      </c>
      <c r="Q4613">
        <v>4.5312512078799001E-2</v>
      </c>
    </row>
    <row r="4614" spans="1:17" hidden="1" x14ac:dyDescent="0.3">
      <c r="A4614" t="s">
        <v>9457</v>
      </c>
      <c r="B4614" t="s">
        <v>9458</v>
      </c>
      <c r="C4614" t="str">
        <f>IFERROR(VLOOKUP(Table1[[#This Row],[Ticker]],[1]!Table2[[Symbol]:[Industry]],2,FALSE),"-")</f>
        <v>-</v>
      </c>
      <c r="D4614" t="s">
        <v>627</v>
      </c>
      <c r="E4614">
        <v>5.94</v>
      </c>
      <c r="F4614">
        <v>19.8</v>
      </c>
      <c r="G4614">
        <v>-92.826866422992396</v>
      </c>
      <c r="H4614">
        <v>-5.7313546340015504</v>
      </c>
      <c r="I4614">
        <v>-42.896570988266397</v>
      </c>
      <c r="J4614">
        <v>-4.4865796414515398</v>
      </c>
      <c r="K4614">
        <v>21.8216908531708</v>
      </c>
      <c r="L4614">
        <v>25.394718246070699</v>
      </c>
      <c r="M4614">
        <v>12.9879288151282</v>
      </c>
      <c r="N4614">
        <v>0.14216867469879499</v>
      </c>
      <c r="O4614">
        <v>168.53535353535301</v>
      </c>
      <c r="P4614">
        <v>48.425787106446698</v>
      </c>
    </row>
    <row r="4615" spans="1:17" hidden="1" x14ac:dyDescent="0.3">
      <c r="A4615" t="s">
        <v>9459</v>
      </c>
      <c r="B4615" t="s">
        <v>9460</v>
      </c>
      <c r="C4615" t="str">
        <f>IFERROR(VLOOKUP(Table1[[#This Row],[Ticker]],[1]!Table2[[Symbol]:[Industry]],2,FALSE),"-")</f>
        <v>-</v>
      </c>
      <c r="D4615" t="s">
        <v>522</v>
      </c>
      <c r="E4615">
        <v>5.93</v>
      </c>
      <c r="F4615">
        <v>5.93</v>
      </c>
      <c r="G4615">
        <v>46.949014376133903</v>
      </c>
      <c r="H4615">
        <v>3.1785260106151898</v>
      </c>
      <c r="I4615">
        <v>-23.383225980857802</v>
      </c>
      <c r="J4615">
        <v>-4.6089229870714901</v>
      </c>
      <c r="K4615">
        <v>6.0368875788615703</v>
      </c>
      <c r="L4615">
        <v>5.82988124378564</v>
      </c>
      <c r="M4615">
        <v>44.820397668224103</v>
      </c>
      <c r="N4615">
        <v>1.7600178297704101</v>
      </c>
      <c r="O4615">
        <v>50.084317032040403</v>
      </c>
      <c r="P4615">
        <v>96.357615894039697</v>
      </c>
      <c r="Q4615">
        <v>0.11191826135515</v>
      </c>
    </row>
    <row r="4616" spans="1:17" hidden="1" x14ac:dyDescent="0.3">
      <c r="A4616" t="s">
        <v>9461</v>
      </c>
      <c r="B4616" t="s">
        <v>9462</v>
      </c>
      <c r="C4616" t="str">
        <f>IFERROR(VLOOKUP(Table1[[#This Row],[Ticker]],[1]!Table2[[Symbol]:[Industry]],2,FALSE),"-")</f>
        <v>-</v>
      </c>
      <c r="D4616" t="s">
        <v>627</v>
      </c>
      <c r="E4616">
        <v>5.9296201999999996</v>
      </c>
      <c r="F4616">
        <v>14</v>
      </c>
      <c r="G4616">
        <v>35.810866254184504</v>
      </c>
      <c r="H4616">
        <v>7.7763836232603598</v>
      </c>
      <c r="I4616">
        <v>-3.4140993715882999</v>
      </c>
      <c r="J4616">
        <v>1.42805450488991</v>
      </c>
      <c r="K4616">
        <v>13.779344921480799</v>
      </c>
      <c r="L4616">
        <v>12.9570544737067</v>
      </c>
      <c r="M4616">
        <v>54.341886456119703</v>
      </c>
      <c r="N4616">
        <v>3.1213809765031302</v>
      </c>
      <c r="O4616">
        <v>14.6428571428571</v>
      </c>
      <c r="P4616">
        <v>74.563591022443902</v>
      </c>
    </row>
    <row r="4617" spans="1:17" hidden="1" x14ac:dyDescent="0.3">
      <c r="A4617" t="s">
        <v>9463</v>
      </c>
      <c r="B4617" t="s">
        <v>9464</v>
      </c>
      <c r="C4617" t="str">
        <f>IFERROR(VLOOKUP(Table1[[#This Row],[Ticker]],[1]!Table2[[Symbol]:[Industry]],2,FALSE),"-")</f>
        <v>-</v>
      </c>
      <c r="D4617" t="s">
        <v>1401</v>
      </c>
      <c r="E4617">
        <v>5.9042535000000003</v>
      </c>
      <c r="F4617">
        <v>10.65</v>
      </c>
      <c r="G4617">
        <v>33.780242849153503</v>
      </c>
      <c r="H4617">
        <v>-2.26962864667829</v>
      </c>
      <c r="I4617">
        <v>5.37306807755097</v>
      </c>
      <c r="J4617">
        <v>-11.039791154274001</v>
      </c>
      <c r="K4617">
        <v>10.701237043711201</v>
      </c>
      <c r="L4617">
        <v>8.85673857210449</v>
      </c>
      <c r="M4617">
        <v>40.483272955123397</v>
      </c>
      <c r="N4617">
        <v>1.0044259842343799</v>
      </c>
      <c r="O4617">
        <v>16.807511737089101</v>
      </c>
      <c r="P4617">
        <v>112.57485029940101</v>
      </c>
      <c r="Q4617">
        <v>0.100588682308342</v>
      </c>
    </row>
    <row r="4618" spans="1:17" hidden="1" x14ac:dyDescent="0.3">
      <c r="A4618" t="s">
        <v>9465</v>
      </c>
      <c r="B4618" t="s">
        <v>9466</v>
      </c>
      <c r="C4618" t="str">
        <f>IFERROR(VLOOKUP(Table1[[#This Row],[Ticker]],[1]!Table2[[Symbol]:[Industry]],2,FALSE),"-")</f>
        <v>-</v>
      </c>
      <c r="D4618" t="s">
        <v>9467</v>
      </c>
      <c r="E4618">
        <v>5.8711320000000002</v>
      </c>
      <c r="F4618">
        <v>3.6</v>
      </c>
      <c r="G4618">
        <v>-10.0659109970003</v>
      </c>
      <c r="H4618">
        <v>-13.6620337099694</v>
      </c>
      <c r="I4618">
        <v>-26.213277303975101</v>
      </c>
      <c r="J4618">
        <v>-6.7323228536006399</v>
      </c>
      <c r="K4618">
        <v>3.71925453705067</v>
      </c>
      <c r="L4618">
        <v>3.6445120857086102</v>
      </c>
      <c r="M4618">
        <v>42.619672515414997</v>
      </c>
      <c r="N4618">
        <v>1.79194190784283</v>
      </c>
      <c r="O4618">
        <v>41.1111111111111</v>
      </c>
      <c r="P4618">
        <v>42.292490118577099</v>
      </c>
      <c r="Q4618">
        <v>7.1274368190382006E-2</v>
      </c>
    </row>
    <row r="4619" spans="1:17" hidden="1" x14ac:dyDescent="0.3">
      <c r="A4619" t="s">
        <v>9468</v>
      </c>
      <c r="B4619" t="s">
        <v>9469</v>
      </c>
      <c r="C4619" t="str">
        <f>IFERROR(VLOOKUP(Table1[[#This Row],[Ticker]],[1]!Table2[[Symbol]:[Industry]],2,FALSE),"-")</f>
        <v>-</v>
      </c>
      <c r="D4619" t="s">
        <v>627</v>
      </c>
      <c r="E4619">
        <v>5.8039905000000003</v>
      </c>
      <c r="F4619">
        <v>23.87</v>
      </c>
      <c r="G4619">
        <v>-19.042655183046801</v>
      </c>
      <c r="H4619">
        <v>-16.468047050704101</v>
      </c>
      <c r="I4619">
        <v>-21.187870023179499</v>
      </c>
      <c r="J4619">
        <v>-11.2675813115133</v>
      </c>
      <c r="K4619">
        <v>24.7267633195199</v>
      </c>
      <c r="L4619">
        <v>25.598395418651499</v>
      </c>
      <c r="M4619">
        <v>35.216933294229101</v>
      </c>
      <c r="N4619">
        <v>2.3810243916099498</v>
      </c>
      <c r="O4619">
        <v>83.368244658567207</v>
      </c>
      <c r="P4619">
        <v>58.8157019294744</v>
      </c>
      <c r="Q4619">
        <v>-8.5715122221730999E-2</v>
      </c>
    </row>
    <row r="4620" spans="1:17" hidden="1" x14ac:dyDescent="0.3">
      <c r="A4620" t="s">
        <v>9470</v>
      </c>
      <c r="B4620" t="s">
        <v>9471</v>
      </c>
      <c r="C4620" t="str">
        <f>IFERROR(VLOOKUP(Table1[[#This Row],[Ticker]],[1]!Table2[[Symbol]:[Industry]],2,FALSE),"-")</f>
        <v>-</v>
      </c>
      <c r="D4620" t="s">
        <v>357</v>
      </c>
      <c r="E4620">
        <v>5.7836204999999996</v>
      </c>
      <c r="F4620">
        <v>13.35</v>
      </c>
      <c r="G4620">
        <v>62.574781643692297</v>
      </c>
      <c r="H4620">
        <v>21.801003323581899</v>
      </c>
      <c r="I4620">
        <v>30.433934529394801</v>
      </c>
      <c r="J4620">
        <v>9.0765693563750691</v>
      </c>
      <c r="K4620">
        <v>10.818440551088599</v>
      </c>
      <c r="L4620">
        <v>9.4547103464664204</v>
      </c>
      <c r="M4620">
        <v>93.480536564107695</v>
      </c>
      <c r="N4620">
        <v>2.85613689176818</v>
      </c>
      <c r="O4620">
        <v>0</v>
      </c>
      <c r="P4620">
        <v>92.640692640692606</v>
      </c>
    </row>
    <row r="4621" spans="1:17" hidden="1" x14ac:dyDescent="0.3">
      <c r="A4621" t="s">
        <v>9472</v>
      </c>
      <c r="B4621" t="s">
        <v>9473</v>
      </c>
      <c r="C4621" t="str">
        <f>IFERROR(VLOOKUP(Table1[[#This Row],[Ticker]],[1]!Table2[[Symbol]:[Industry]],2,FALSE),"-")</f>
        <v>-</v>
      </c>
      <c r="D4621" t="s">
        <v>127</v>
      </c>
      <c r="E4621">
        <v>5.7726499999999996</v>
      </c>
      <c r="F4621">
        <v>10.79</v>
      </c>
      <c r="G4621">
        <v>-6.7516252827145999</v>
      </c>
      <c r="H4621">
        <v>-6.7433128572046002</v>
      </c>
      <c r="I4621">
        <v>-14.1507414462585</v>
      </c>
      <c r="J4621">
        <v>0.23038008628527101</v>
      </c>
      <c r="K4621">
        <v>10.6255054797436</v>
      </c>
      <c r="L4621">
        <v>10.302488306699599</v>
      </c>
      <c r="M4621">
        <v>53.0373881757479</v>
      </c>
      <c r="N4621">
        <v>0.84462101074541196</v>
      </c>
      <c r="O4621">
        <v>20.481927710843301</v>
      </c>
      <c r="P4621">
        <v>34.706616729088601</v>
      </c>
      <c r="Q4621">
        <v>2.2318585904383001E-2</v>
      </c>
    </row>
    <row r="4622" spans="1:17" hidden="1" x14ac:dyDescent="0.3">
      <c r="A4622" t="s">
        <v>9474</v>
      </c>
      <c r="B4622" t="s">
        <v>9475</v>
      </c>
      <c r="C4622" t="str">
        <f>IFERROR(VLOOKUP(Table1[[#This Row],[Ticker]],[1]!Table2[[Symbol]:[Industry]],2,FALSE),"-")</f>
        <v>-</v>
      </c>
      <c r="D4622" t="s">
        <v>21</v>
      </c>
      <c r="E4622">
        <v>5.742</v>
      </c>
      <c r="F4622">
        <v>26.1</v>
      </c>
      <c r="G4622">
        <v>103.805056744935</v>
      </c>
      <c r="H4622">
        <v>-2.4293730556239699</v>
      </c>
      <c r="I4622">
        <v>43.3271598939182</v>
      </c>
      <c r="J4622">
        <v>-4.5468489700135502</v>
      </c>
      <c r="K4622">
        <v>26.243927299781301</v>
      </c>
      <c r="L4622">
        <v>23.960909871358599</v>
      </c>
      <c r="M4622">
        <v>58.664882157279401</v>
      </c>
      <c r="N4622">
        <v>0.98935998188933005</v>
      </c>
      <c r="O4622">
        <v>46.819923371647498</v>
      </c>
      <c r="P4622">
        <v>161</v>
      </c>
      <c r="Q4622">
        <v>0.137991418854364</v>
      </c>
    </row>
    <row r="4623" spans="1:17" hidden="1" x14ac:dyDescent="0.3">
      <c r="A4623" t="s">
        <v>9476</v>
      </c>
      <c r="B4623" t="s">
        <v>9477</v>
      </c>
      <c r="C4623" t="str">
        <f>IFERROR(VLOOKUP(Table1[[#This Row],[Ticker]],[1]!Table2[[Symbol]:[Industry]],2,FALSE),"-")</f>
        <v>-</v>
      </c>
      <c r="D4623" t="s">
        <v>89</v>
      </c>
      <c r="E4623">
        <v>5.7355103999999999</v>
      </c>
      <c r="F4623">
        <v>10.76</v>
      </c>
      <c r="G4623">
        <v>4.7711817348292502</v>
      </c>
      <c r="H4623">
        <v>-1.81466959299313</v>
      </c>
      <c r="I4623">
        <v>6.5952902997731897</v>
      </c>
      <c r="J4623">
        <v>-3.11276182164069</v>
      </c>
      <c r="K4623">
        <v>10.380806042170899</v>
      </c>
      <c r="L4623">
        <v>9.1394152305739809</v>
      </c>
      <c r="M4623">
        <v>46.010194995832101</v>
      </c>
      <c r="N4623">
        <v>0.74648711074693197</v>
      </c>
      <c r="O4623">
        <v>16.1710037174721</v>
      </c>
      <c r="P4623">
        <v>66.821705426356502</v>
      </c>
      <c r="Q4623">
        <v>8.3595618376411995E-2</v>
      </c>
    </row>
    <row r="4624" spans="1:17" hidden="1" x14ac:dyDescent="0.3">
      <c r="A4624" t="s">
        <v>9478</v>
      </c>
      <c r="B4624" t="s">
        <v>9479</v>
      </c>
      <c r="C4624" t="str">
        <f>IFERROR(VLOOKUP(Table1[[#This Row],[Ticker]],[1]!Table2[[Symbol]:[Industry]],2,FALSE),"-")</f>
        <v>-</v>
      </c>
      <c r="D4624" t="s">
        <v>4353</v>
      </c>
      <c r="E4624">
        <v>5.7253860999999997</v>
      </c>
      <c r="F4624">
        <v>19.07</v>
      </c>
      <c r="G4624">
        <v>15.7291960366388</v>
      </c>
      <c r="H4624">
        <v>22.250919298527101</v>
      </c>
      <c r="I4624">
        <v>-6.7798643649137604</v>
      </c>
      <c r="J4624">
        <v>9.1098726867080906</v>
      </c>
      <c r="K4624">
        <v>15.4365238437291</v>
      </c>
      <c r="L4624">
        <v>14.893580125053701</v>
      </c>
      <c r="M4624">
        <v>77.821500517893298</v>
      </c>
      <c r="N4624">
        <v>1.1376586882011901</v>
      </c>
      <c r="O4624">
        <v>9.3340325117986502</v>
      </c>
      <c r="P4624">
        <v>87.881773399014705</v>
      </c>
      <c r="Q4624">
        <v>9.5228496264860005E-2</v>
      </c>
    </row>
    <row r="4625" spans="1:17" hidden="1" x14ac:dyDescent="0.3">
      <c r="A4625" t="s">
        <v>9480</v>
      </c>
      <c r="B4625" t="s">
        <v>9481</v>
      </c>
      <c r="C4625" t="str">
        <f>IFERROR(VLOOKUP(Table1[[#This Row],[Ticker]],[1]!Table2[[Symbol]:[Industry]],2,FALSE),"-")</f>
        <v>-</v>
      </c>
      <c r="D4625" t="s">
        <v>741</v>
      </c>
      <c r="E4625">
        <v>5.722810688</v>
      </c>
      <c r="F4625">
        <v>216.82</v>
      </c>
      <c r="G4625">
        <v>28.904688020522901</v>
      </c>
      <c r="H4625">
        <v>-1.6589981244041401</v>
      </c>
      <c r="I4625">
        <v>10.965203422772699</v>
      </c>
      <c r="J4625">
        <v>-0.44735032531271801</v>
      </c>
      <c r="K4625">
        <v>209.17637124986399</v>
      </c>
      <c r="L4625">
        <v>184.03252372238401</v>
      </c>
      <c r="M4625">
        <v>41.480968958534298</v>
      </c>
      <c r="N4625">
        <v>0.66129815727816199</v>
      </c>
      <c r="O4625">
        <v>2.7119269440088498</v>
      </c>
      <c r="P4625">
        <v>66.784615384615293</v>
      </c>
    </row>
    <row r="4626" spans="1:17" hidden="1" x14ac:dyDescent="0.3">
      <c r="A4626" t="s">
        <v>9482</v>
      </c>
      <c r="B4626" t="s">
        <v>9483</v>
      </c>
      <c r="C4626" t="str">
        <f>IFERROR(VLOOKUP(Table1[[#This Row],[Ticker]],[1]!Table2[[Symbol]:[Industry]],2,FALSE),"-")</f>
        <v>-</v>
      </c>
      <c r="D4626" t="s">
        <v>72</v>
      </c>
      <c r="E4626">
        <v>5.7205979999999998</v>
      </c>
      <c r="F4626">
        <v>18.850000000000001</v>
      </c>
      <c r="G4626">
        <v>-34.622873022316703</v>
      </c>
      <c r="H4626">
        <v>-8.9527969635099591</v>
      </c>
      <c r="I4626">
        <v>-21.455410886850299</v>
      </c>
      <c r="J4626">
        <v>2.21572573776663</v>
      </c>
      <c r="K4626">
        <v>19.522489344374801</v>
      </c>
      <c r="L4626">
        <v>19.164283179222402</v>
      </c>
      <c r="M4626">
        <v>49.034032168945103</v>
      </c>
      <c r="N4626">
        <v>0.20956555856124201</v>
      </c>
      <c r="O4626">
        <v>37.877984084880602</v>
      </c>
      <c r="P4626">
        <v>45</v>
      </c>
      <c r="Q4626">
        <v>7.5188055104125004E-2</v>
      </c>
    </row>
    <row r="4627" spans="1:17" hidden="1" x14ac:dyDescent="0.3">
      <c r="A4627" t="s">
        <v>9484</v>
      </c>
      <c r="B4627" t="s">
        <v>9485</v>
      </c>
      <c r="C4627" t="str">
        <f>IFERROR(VLOOKUP(Table1[[#This Row],[Ticker]],[1]!Table2[[Symbol]:[Industry]],2,FALSE),"-")</f>
        <v>-</v>
      </c>
      <c r="D4627" t="s">
        <v>443</v>
      </c>
      <c r="E4627">
        <v>5.7172499999999999</v>
      </c>
      <c r="F4627">
        <v>11.55</v>
      </c>
      <c r="G4627">
        <v>31.925673855734601</v>
      </c>
      <c r="H4627">
        <v>9.6327111295170305</v>
      </c>
      <c r="I4627">
        <v>-38.826760762842603</v>
      </c>
      <c r="J4627">
        <v>5.7241710097442704</v>
      </c>
      <c r="K4627">
        <v>10.563107070776301</v>
      </c>
      <c r="L4627">
        <v>10.4775917750757</v>
      </c>
      <c r="M4627">
        <v>77.594017743600602</v>
      </c>
      <c r="N4627">
        <v>0.82743717099270297</v>
      </c>
      <c r="O4627">
        <v>81.7316017316017</v>
      </c>
      <c r="P4627">
        <v>85.990338164251199</v>
      </c>
      <c r="Q4627">
        <v>3.1624703023131001E-2</v>
      </c>
    </row>
    <row r="4628" spans="1:17" hidden="1" x14ac:dyDescent="0.3">
      <c r="A4628" t="s">
        <v>9486</v>
      </c>
      <c r="B4628" t="s">
        <v>9487</v>
      </c>
      <c r="C4628" t="str">
        <f>IFERROR(VLOOKUP(Table1[[#This Row],[Ticker]],[1]!Table2[[Symbol]:[Industry]],2,FALSE),"-")</f>
        <v>-</v>
      </c>
      <c r="D4628" t="s">
        <v>741</v>
      </c>
      <c r="E4628">
        <v>5.7107817000000001</v>
      </c>
      <c r="F4628">
        <v>43.48</v>
      </c>
      <c r="G4628">
        <v>24.557133099727899</v>
      </c>
      <c r="H4628">
        <v>5.33056685674301</v>
      </c>
      <c r="I4628">
        <v>9.7952401084186391</v>
      </c>
      <c r="J4628">
        <v>-0.75296622876239305</v>
      </c>
      <c r="K4628">
        <v>40.409028924930702</v>
      </c>
      <c r="L4628">
        <v>35.805159298998902</v>
      </c>
      <c r="M4628">
        <v>46.348393818943599</v>
      </c>
      <c r="N4628">
        <v>1.31394968490429</v>
      </c>
      <c r="O4628">
        <v>2.80588776448944</v>
      </c>
      <c r="P4628">
        <v>61.335807050092697</v>
      </c>
    </row>
    <row r="4629" spans="1:17" hidden="1" x14ac:dyDescent="0.3">
      <c r="A4629" t="s">
        <v>9488</v>
      </c>
      <c r="B4629" t="s">
        <v>9489</v>
      </c>
      <c r="C4629" t="str">
        <f>IFERROR(VLOOKUP(Table1[[#This Row],[Ticker]],[1]!Table2[[Symbol]:[Industry]],2,FALSE),"-")</f>
        <v>-</v>
      </c>
      <c r="D4629" t="s">
        <v>538</v>
      </c>
      <c r="E4629">
        <v>5.7</v>
      </c>
      <c r="F4629">
        <v>19</v>
      </c>
      <c r="G4629">
        <v>-16.76835583898</v>
      </c>
      <c r="H4629">
        <v>10.4231352916372</v>
      </c>
      <c r="I4629">
        <v>-30.3515696036084</v>
      </c>
      <c r="J4629">
        <v>-1.07194549511008</v>
      </c>
      <c r="K4629">
        <v>17.682347530742199</v>
      </c>
      <c r="L4629">
        <v>18.8906656326185</v>
      </c>
      <c r="M4629">
        <v>99.966183638035901</v>
      </c>
      <c r="N4629">
        <v>0.35869565217391303</v>
      </c>
      <c r="O4629">
        <v>21.421052631578899</v>
      </c>
      <c r="P4629">
        <v>18.306351183063502</v>
      </c>
    </row>
    <row r="4630" spans="1:17" hidden="1" x14ac:dyDescent="0.3">
      <c r="A4630" t="s">
        <v>9490</v>
      </c>
      <c r="B4630" t="s">
        <v>9491</v>
      </c>
      <c r="C4630" t="str">
        <f>IFERROR(VLOOKUP(Table1[[#This Row],[Ticker]],[1]!Table2[[Symbol]:[Industry]],2,FALSE),"-")</f>
        <v>-</v>
      </c>
      <c r="D4630" t="s">
        <v>405</v>
      </c>
      <c r="E4630">
        <v>5.6861370000000004</v>
      </c>
      <c r="F4630">
        <v>18.95</v>
      </c>
      <c r="G4630">
        <v>-30.065910997000302</v>
      </c>
      <c r="H4630">
        <v>-2.26962864667829</v>
      </c>
      <c r="I4630">
        <v>-12.9602652557823</v>
      </c>
      <c r="J4630">
        <v>-1.07194549511008</v>
      </c>
      <c r="K4630">
        <v>18.9499999869753</v>
      </c>
      <c r="L4630">
        <v>18.9494362237639</v>
      </c>
      <c r="M4630">
        <v>100</v>
      </c>
      <c r="O4630">
        <v>0</v>
      </c>
      <c r="P4630">
        <v>0</v>
      </c>
    </row>
    <row r="4631" spans="1:17" hidden="1" x14ac:dyDescent="0.3">
      <c r="A4631" t="s">
        <v>9492</v>
      </c>
      <c r="B4631" t="s">
        <v>9493</v>
      </c>
      <c r="C4631" t="str">
        <f>IFERROR(VLOOKUP(Table1[[#This Row],[Ticker]],[1]!Table2[[Symbol]:[Industry]],2,FALSE),"-")</f>
        <v>-</v>
      </c>
      <c r="D4631" t="s">
        <v>138</v>
      </c>
      <c r="E4631">
        <v>5.67</v>
      </c>
      <c r="F4631">
        <v>7.56</v>
      </c>
      <c r="G4631">
        <v>-91.435354022038595</v>
      </c>
      <c r="H4631">
        <v>-19.736877554975202</v>
      </c>
      <c r="I4631">
        <v>-54.8064191019362</v>
      </c>
      <c r="J4631">
        <v>-8.0830156058111999</v>
      </c>
      <c r="K4631">
        <v>8.0484047828311898</v>
      </c>
      <c r="L4631">
        <v>10.792699889388199</v>
      </c>
      <c r="M4631">
        <v>20.6085105591049</v>
      </c>
      <c r="N4631">
        <v>9.7165991902833995E-2</v>
      </c>
      <c r="O4631">
        <v>197.089947089947</v>
      </c>
      <c r="P4631">
        <v>19.6202531645569</v>
      </c>
    </row>
    <row r="4632" spans="1:17" hidden="1" x14ac:dyDescent="0.3">
      <c r="A4632" t="s">
        <v>9494</v>
      </c>
      <c r="B4632" t="s">
        <v>9495</v>
      </c>
      <c r="C4632" t="str">
        <f>IFERROR(VLOOKUP(Table1[[#This Row],[Ticker]],[1]!Table2[[Symbol]:[Industry]],2,FALSE),"-")</f>
        <v>-</v>
      </c>
      <c r="D4632" t="s">
        <v>138</v>
      </c>
      <c r="E4632">
        <v>5.67</v>
      </c>
      <c r="F4632">
        <v>18.899999999999999</v>
      </c>
      <c r="G4632">
        <v>136.13127210159101</v>
      </c>
      <c r="H4632">
        <v>4.9948435440140804</v>
      </c>
      <c r="I4632">
        <v>-51.256053698485502</v>
      </c>
      <c r="J4632">
        <v>-2.3774285238306998</v>
      </c>
      <c r="K4632">
        <v>17.887565955860101</v>
      </c>
      <c r="L4632">
        <v>15.9637802135281</v>
      </c>
      <c r="M4632">
        <v>49.750364615418597</v>
      </c>
      <c r="N4632">
        <v>0.94271195640306504</v>
      </c>
      <c r="O4632">
        <v>78.783068783068799</v>
      </c>
      <c r="P4632">
        <v>194.39252336448499</v>
      </c>
    </row>
    <row r="4633" spans="1:17" hidden="1" x14ac:dyDescent="0.3">
      <c r="A4633" t="s">
        <v>9496</v>
      </c>
      <c r="B4633" t="s">
        <v>9497</v>
      </c>
      <c r="C4633" t="str">
        <f>IFERROR(VLOOKUP(Table1[[#This Row],[Ticker]],[1]!Table2[[Symbol]:[Industry]],2,FALSE),"-")</f>
        <v>-</v>
      </c>
      <c r="D4633" t="s">
        <v>741</v>
      </c>
      <c r="E4633">
        <v>5.6472677519999896</v>
      </c>
      <c r="F4633">
        <v>21.02</v>
      </c>
      <c r="G4633">
        <v>9.8019932991633993</v>
      </c>
      <c r="H4633">
        <v>8.5621598660277895E-2</v>
      </c>
      <c r="I4633">
        <v>1.96592391862989</v>
      </c>
      <c r="J4633">
        <v>-1.7858912352338401</v>
      </c>
      <c r="K4633">
        <v>20.012715847466499</v>
      </c>
      <c r="L4633">
        <v>18.273488597548798</v>
      </c>
      <c r="M4633">
        <v>60.5497023931554</v>
      </c>
      <c r="N4633">
        <v>0.991970065562369</v>
      </c>
      <c r="O4633">
        <v>4.0437678401522303</v>
      </c>
      <c r="P4633">
        <v>61.692307692307601</v>
      </c>
    </row>
    <row r="4634" spans="1:17" hidden="1" x14ac:dyDescent="0.3">
      <c r="A4634" t="s">
        <v>9498</v>
      </c>
      <c r="B4634" t="s">
        <v>9499</v>
      </c>
      <c r="C4634" t="str">
        <f>IFERROR(VLOOKUP(Table1[[#This Row],[Ticker]],[1]!Table2[[Symbol]:[Industry]],2,FALSE),"-")</f>
        <v>-</v>
      </c>
      <c r="D4634" t="s">
        <v>723</v>
      </c>
      <c r="E4634">
        <v>5.6070000000000002</v>
      </c>
      <c r="F4634">
        <v>5.34</v>
      </c>
      <c r="G4634">
        <v>-21.9687450050974</v>
      </c>
      <c r="H4634">
        <v>-3.0272044042540398</v>
      </c>
      <c r="I4634">
        <v>-21.833985392301098</v>
      </c>
      <c r="J4634">
        <v>-1.07194549511008</v>
      </c>
      <c r="K4634">
        <v>5.54949962094393</v>
      </c>
      <c r="L4634">
        <v>5.7652161153315404</v>
      </c>
      <c r="M4634">
        <v>49.709777751435503</v>
      </c>
      <c r="N4634">
        <v>0.72045268906976001</v>
      </c>
      <c r="O4634">
        <v>58.8014981273408</v>
      </c>
      <c r="P4634">
        <v>27.1428571428571</v>
      </c>
      <c r="Q4634">
        <v>-4.4656072774711002E-2</v>
      </c>
    </row>
    <row r="4635" spans="1:17" hidden="1" x14ac:dyDescent="0.3">
      <c r="A4635" t="s">
        <v>9500</v>
      </c>
      <c r="B4635" t="s">
        <v>9501</v>
      </c>
      <c r="C4635" t="str">
        <f>IFERROR(VLOOKUP(Table1[[#This Row],[Ticker]],[1]!Table2[[Symbol]:[Industry]],2,FALSE),"-")</f>
        <v>-</v>
      </c>
      <c r="D4635" t="s">
        <v>535</v>
      </c>
      <c r="E4635">
        <v>5.6031750000000002</v>
      </c>
      <c r="F4635">
        <v>138.35</v>
      </c>
      <c r="G4635">
        <v>138.57486570202801</v>
      </c>
      <c r="H4635">
        <v>-5.4113637412873601</v>
      </c>
      <c r="I4635">
        <v>87.837993089645707</v>
      </c>
      <c r="J4635">
        <v>5.9497507573553996</v>
      </c>
      <c r="K4635">
        <v>136.94052316187901</v>
      </c>
      <c r="L4635">
        <v>113.42945753625</v>
      </c>
      <c r="M4635">
        <v>68.696129209844997</v>
      </c>
      <c r="N4635">
        <v>2.6572769080689298</v>
      </c>
      <c r="O4635">
        <v>44.2356342609324</v>
      </c>
      <c r="P4635">
        <v>192.80423280423199</v>
      </c>
      <c r="Q4635">
        <v>0.156711412121668</v>
      </c>
    </row>
    <row r="4636" spans="1:17" hidden="1" x14ac:dyDescent="0.3">
      <c r="A4636" t="s">
        <v>9502</v>
      </c>
      <c r="B4636" t="s">
        <v>9503</v>
      </c>
      <c r="C4636" t="str">
        <f>IFERROR(VLOOKUP(Table1[[#This Row],[Ticker]],[1]!Table2[[Symbol]:[Industry]],2,FALSE),"-")</f>
        <v>-</v>
      </c>
      <c r="D4636" t="s">
        <v>257</v>
      </c>
      <c r="E4636">
        <v>5.6021335040000002</v>
      </c>
      <c r="F4636">
        <v>5.12</v>
      </c>
      <c r="G4636">
        <v>-49.435989737157698</v>
      </c>
      <c r="H4636">
        <v>-16.132844912852001</v>
      </c>
      <c r="I4636">
        <v>-13.542789527627001</v>
      </c>
      <c r="J4636">
        <v>-10.410466895888201</v>
      </c>
      <c r="K4636">
        <v>4.9647385176971301</v>
      </c>
      <c r="L4636">
        <v>4.9792216942183103</v>
      </c>
      <c r="M4636">
        <v>49.523890306311401</v>
      </c>
      <c r="N4636">
        <v>1.3443950373298199</v>
      </c>
      <c r="O4636">
        <v>34.765625</v>
      </c>
      <c r="P4636">
        <v>38.378378378378301</v>
      </c>
      <c r="Q4636">
        <v>3.3377024670947997E-2</v>
      </c>
    </row>
    <row r="4637" spans="1:17" hidden="1" x14ac:dyDescent="0.3">
      <c r="A4637" t="s">
        <v>9504</v>
      </c>
      <c r="B4637" t="s">
        <v>9505</v>
      </c>
      <c r="C4637" t="str">
        <f>IFERROR(VLOOKUP(Table1[[#This Row],[Ticker]],[1]!Table2[[Symbol]:[Industry]],2,FALSE),"-")</f>
        <v>-</v>
      </c>
      <c r="D4637" t="s">
        <v>627</v>
      </c>
      <c r="E4637">
        <v>5.5706210450000002</v>
      </c>
      <c r="F4637">
        <v>1.05</v>
      </c>
      <c r="G4637">
        <v>-5.5931859894901201</v>
      </c>
      <c r="H4637">
        <v>-1.87035303188851</v>
      </c>
      <c r="I4637">
        <v>-12.2495918825592</v>
      </c>
      <c r="J4637">
        <v>1.0670674632677399</v>
      </c>
      <c r="K4637">
        <v>0.87095729667658806</v>
      </c>
      <c r="L4637">
        <v>0.71054764949087601</v>
      </c>
      <c r="M4637">
        <v>93.6507375906683</v>
      </c>
      <c r="N4637">
        <v>1</v>
      </c>
      <c r="Q4637">
        <v>2.6574399778243E-2</v>
      </c>
    </row>
    <row r="4638" spans="1:17" hidden="1" x14ac:dyDescent="0.3">
      <c r="A4638" t="s">
        <v>9506</v>
      </c>
      <c r="B4638" t="s">
        <v>9507</v>
      </c>
      <c r="C4638" t="str">
        <f>IFERROR(VLOOKUP(Table1[[#This Row],[Ticker]],[1]!Table2[[Symbol]:[Industry]],2,FALSE),"-")</f>
        <v>-</v>
      </c>
      <c r="E4638">
        <v>5.5654162349999998</v>
      </c>
      <c r="F4638">
        <v>5.55</v>
      </c>
      <c r="G4638">
        <v>-3.3535822298770199</v>
      </c>
      <c r="H4638">
        <v>6.7676994476242598</v>
      </c>
      <c r="I4638">
        <v>-5.1932749645202296</v>
      </c>
      <c r="J4638">
        <v>3.6450356369653898</v>
      </c>
      <c r="K4638">
        <v>5.2679274716832198</v>
      </c>
      <c r="L4638">
        <v>5.0048793754153902</v>
      </c>
      <c r="M4638">
        <v>60.911853829479597</v>
      </c>
      <c r="N4638">
        <v>1.8038682396382799</v>
      </c>
      <c r="O4638">
        <v>13.6936936936936</v>
      </c>
      <c r="P4638">
        <v>54.1666666666666</v>
      </c>
      <c r="Q4638">
        <v>-3.7262708271024E-2</v>
      </c>
    </row>
    <row r="4639" spans="1:17" hidden="1" x14ac:dyDescent="0.3">
      <c r="A4639" t="s">
        <v>9508</v>
      </c>
      <c r="B4639" t="s">
        <v>9509</v>
      </c>
      <c r="C4639" t="str">
        <f>IFERROR(VLOOKUP(Table1[[#This Row],[Ticker]],[1]!Table2[[Symbol]:[Industry]],2,FALSE),"-")</f>
        <v>-</v>
      </c>
      <c r="D4639" t="s">
        <v>89</v>
      </c>
      <c r="E4639">
        <v>5.5353750000000002</v>
      </c>
      <c r="F4639">
        <v>4.3499999999999996</v>
      </c>
      <c r="G4639">
        <v>-99.962104768626602</v>
      </c>
      <c r="I4639">
        <v>-25.9602652557823</v>
      </c>
      <c r="K4639">
        <v>17.265326357059401</v>
      </c>
      <c r="L4639">
        <v>64.568764294626902</v>
      </c>
      <c r="M4639">
        <v>49.458628392849597</v>
      </c>
      <c r="N4639">
        <v>1</v>
      </c>
      <c r="O4639">
        <v>232.18390804597701</v>
      </c>
      <c r="P4639">
        <v>10.126582278480999</v>
      </c>
    </row>
    <row r="4640" spans="1:17" hidden="1" x14ac:dyDescent="0.3">
      <c r="A4640" t="s">
        <v>9510</v>
      </c>
      <c r="B4640" t="s">
        <v>9511</v>
      </c>
      <c r="C4640" t="str">
        <f>IFERROR(VLOOKUP(Table1[[#This Row],[Ticker]],[1]!Table2[[Symbol]:[Industry]],2,FALSE),"-")</f>
        <v>-</v>
      </c>
      <c r="D4640" t="s">
        <v>535</v>
      </c>
      <c r="E4640">
        <v>5.4878999999999998</v>
      </c>
      <c r="F4640">
        <v>16.63</v>
      </c>
      <c r="G4640">
        <v>-39.783609151180499</v>
      </c>
      <c r="H4640">
        <v>-2.26962864667829</v>
      </c>
      <c r="I4640">
        <v>-12.9602652557823</v>
      </c>
      <c r="J4640">
        <v>-1.07194549511008</v>
      </c>
      <c r="K4640">
        <v>16.631927625884099</v>
      </c>
      <c r="L4640">
        <v>16.711414609288099</v>
      </c>
      <c r="M4640">
        <v>2.3131596830000001E-6</v>
      </c>
      <c r="O4640">
        <v>16.295850871918201</v>
      </c>
      <c r="P4640">
        <v>0</v>
      </c>
    </row>
    <row r="4641" spans="1:17" hidden="1" x14ac:dyDescent="0.3">
      <c r="A4641" t="s">
        <v>9512</v>
      </c>
      <c r="B4641" t="s">
        <v>9513</v>
      </c>
      <c r="C4641" t="str">
        <f>IFERROR(VLOOKUP(Table1[[#This Row],[Ticker]],[1]!Table2[[Symbol]:[Industry]],2,FALSE),"-")</f>
        <v>-</v>
      </c>
      <c r="D4641" t="s">
        <v>405</v>
      </c>
      <c r="E4641">
        <v>5.4377129789999996</v>
      </c>
      <c r="F4641">
        <v>35.130000000000003</v>
      </c>
      <c r="G4641">
        <v>270.961486263273</v>
      </c>
      <c r="H4641">
        <v>12.4593066897031</v>
      </c>
      <c r="I4641">
        <v>288.06713200449099</v>
      </c>
      <c r="J4641">
        <v>-1.07194549511008</v>
      </c>
      <c r="K4641">
        <v>30.0864763806842</v>
      </c>
      <c r="M4641">
        <v>100</v>
      </c>
      <c r="N4641">
        <v>4.8734770384254902E-2</v>
      </c>
      <c r="O4641">
        <v>0</v>
      </c>
      <c r="P4641">
        <v>301.02739726027397</v>
      </c>
    </row>
    <row r="4642" spans="1:17" hidden="1" x14ac:dyDescent="0.3">
      <c r="A4642" t="s">
        <v>9514</v>
      </c>
      <c r="B4642" t="s">
        <v>9515</v>
      </c>
      <c r="C4642" t="str">
        <f>IFERROR(VLOOKUP(Table1[[#This Row],[Ticker]],[1]!Table2[[Symbol]:[Industry]],2,FALSE),"-")</f>
        <v>-</v>
      </c>
      <c r="D4642" t="s">
        <v>741</v>
      </c>
      <c r="E4642">
        <v>5.4082145400000003</v>
      </c>
      <c r="F4642">
        <v>31.49</v>
      </c>
      <c r="G4642">
        <v>11.208202955444699</v>
      </c>
      <c r="H4642">
        <v>-1.4116686848098401</v>
      </c>
      <c r="I4642">
        <v>10.433151672117299</v>
      </c>
      <c r="J4642">
        <v>-1.6358552695461801</v>
      </c>
      <c r="K4642">
        <v>30.929313433898201</v>
      </c>
      <c r="L4642">
        <v>27.789108182925599</v>
      </c>
      <c r="M4642">
        <v>52.608347411978002</v>
      </c>
      <c r="N4642">
        <v>0.99377150726436903</v>
      </c>
      <c r="O4642">
        <v>4.0330263575738297</v>
      </c>
      <c r="P4642">
        <v>46.9435370975268</v>
      </c>
    </row>
    <row r="4643" spans="1:17" hidden="1" x14ac:dyDescent="0.3">
      <c r="A4643" t="s">
        <v>9516</v>
      </c>
      <c r="B4643" t="s">
        <v>9517</v>
      </c>
      <c r="C4643" t="str">
        <f>IFERROR(VLOOKUP(Table1[[#This Row],[Ticker]],[1]!Table2[[Symbol]:[Industry]],2,FALSE),"-")</f>
        <v>-</v>
      </c>
      <c r="D4643" t="s">
        <v>405</v>
      </c>
      <c r="E4643">
        <v>5.4080000000000004</v>
      </c>
      <c r="F4643">
        <v>13</v>
      </c>
      <c r="G4643">
        <v>7.7919893211332996</v>
      </c>
      <c r="H4643">
        <v>4.72625612698425</v>
      </c>
      <c r="I4643">
        <v>-42.423097594360698</v>
      </c>
      <c r="J4643">
        <v>-0.29675169666047202</v>
      </c>
      <c r="K4643">
        <v>12.793380739034699</v>
      </c>
      <c r="L4643">
        <v>13.5860025947133</v>
      </c>
      <c r="M4643">
        <v>51.641674178346001</v>
      </c>
      <c r="N4643">
        <v>0.73987645258363399</v>
      </c>
      <c r="O4643">
        <v>79.769230769230703</v>
      </c>
      <c r="P4643">
        <v>44.4444444444444</v>
      </c>
      <c r="Q4643">
        <v>7.1227147957134002E-2</v>
      </c>
    </row>
    <row r="4644" spans="1:17" hidden="1" x14ac:dyDescent="0.3">
      <c r="A4644" t="s">
        <v>9518</v>
      </c>
      <c r="B4644" t="s">
        <v>9519</v>
      </c>
      <c r="C4644" t="str">
        <f>IFERROR(VLOOKUP(Table1[[#This Row],[Ticker]],[1]!Table2[[Symbol]:[Industry]],2,FALSE),"-")</f>
        <v>-</v>
      </c>
      <c r="D4644" t="s">
        <v>72</v>
      </c>
      <c r="E4644">
        <v>5.4001999999999999</v>
      </c>
      <c r="F4644">
        <v>5.36</v>
      </c>
      <c r="G4644">
        <v>-44.305910997000296</v>
      </c>
      <c r="H4644">
        <v>-1.71407309112274</v>
      </c>
      <c r="I4644">
        <v>-15.328206967986301</v>
      </c>
      <c r="J4644">
        <v>-0.32983046728076698</v>
      </c>
      <c r="K4644">
        <v>5.4077701306817998</v>
      </c>
      <c r="L4644">
        <v>5.7392171818259996</v>
      </c>
      <c r="M4644">
        <v>51.3765313823586</v>
      </c>
      <c r="N4644">
        <v>0.39441078815453401</v>
      </c>
      <c r="O4644">
        <v>45.335820895522303</v>
      </c>
      <c r="P4644">
        <v>19.1111111111111</v>
      </c>
      <c r="Q4644">
        <v>2.5266889429816999E-2</v>
      </c>
    </row>
    <row r="4645" spans="1:17" hidden="1" x14ac:dyDescent="0.3">
      <c r="A4645" t="s">
        <v>9520</v>
      </c>
      <c r="B4645" t="s">
        <v>9521</v>
      </c>
      <c r="C4645" t="str">
        <f>IFERROR(VLOOKUP(Table1[[#This Row],[Ticker]],[1]!Table2[[Symbol]:[Industry]],2,FALSE),"-")</f>
        <v>-</v>
      </c>
      <c r="D4645" t="s">
        <v>741</v>
      </c>
      <c r="E4645">
        <v>5.3691015169999998</v>
      </c>
      <c r="F4645">
        <v>122.8</v>
      </c>
      <c r="G4645">
        <v>16.0375988185856</v>
      </c>
      <c r="H4645">
        <v>-0.68761365916787798</v>
      </c>
      <c r="I4645">
        <v>10.4568201713533</v>
      </c>
      <c r="J4645">
        <v>-1.6343385181763399</v>
      </c>
      <c r="K4645">
        <v>117.36952804607699</v>
      </c>
      <c r="L4645">
        <v>105.616666770905</v>
      </c>
      <c r="M4645">
        <v>48.897049978633802</v>
      </c>
      <c r="N4645">
        <v>0.84041475080740402</v>
      </c>
      <c r="O4645">
        <v>16.938110749185601</v>
      </c>
      <c r="P4645">
        <v>48.076691185336998</v>
      </c>
    </row>
    <row r="4646" spans="1:17" hidden="1" x14ac:dyDescent="0.3">
      <c r="A4646" t="s">
        <v>9522</v>
      </c>
      <c r="B4646" t="s">
        <v>9523</v>
      </c>
      <c r="C4646" t="str">
        <f>IFERROR(VLOOKUP(Table1[[#This Row],[Ticker]],[1]!Table2[[Symbol]:[Industry]],2,FALSE),"-")</f>
        <v>-</v>
      </c>
      <c r="D4646" t="s">
        <v>124</v>
      </c>
      <c r="E4646">
        <v>5.335</v>
      </c>
      <c r="F4646">
        <v>10.67</v>
      </c>
      <c r="G4646">
        <v>110.791876813383</v>
      </c>
      <c r="H4646">
        <v>5.7263227703257398</v>
      </c>
      <c r="I4646">
        <v>-38.030489974883402</v>
      </c>
      <c r="J4646">
        <v>-1.07194549511008</v>
      </c>
      <c r="K4646">
        <v>10.259658200251099</v>
      </c>
      <c r="L4646">
        <v>9.3241022138391596</v>
      </c>
      <c r="M4646">
        <v>68.820373839010401</v>
      </c>
      <c r="N4646">
        <v>0.17633053714452801</v>
      </c>
      <c r="O4646">
        <v>40.112464854732899</v>
      </c>
      <c r="P4646">
        <v>142.49999999999901</v>
      </c>
      <c r="Q4646">
        <v>5.5392441073174002E-2</v>
      </c>
    </row>
    <row r="4647" spans="1:17" hidden="1" x14ac:dyDescent="0.3">
      <c r="A4647" t="s">
        <v>9524</v>
      </c>
      <c r="B4647" t="s">
        <v>9525</v>
      </c>
      <c r="C4647" t="str">
        <f>IFERROR(VLOOKUP(Table1[[#This Row],[Ticker]],[1]!Table2[[Symbol]:[Industry]],2,FALSE),"-")</f>
        <v>-</v>
      </c>
      <c r="D4647" t="s">
        <v>405</v>
      </c>
      <c r="E4647">
        <v>5.3280000000000003</v>
      </c>
      <c r="F4647">
        <v>14.8</v>
      </c>
      <c r="G4647">
        <v>-43.262391935416701</v>
      </c>
      <c r="H4647">
        <v>-4.8670312440808896</v>
      </c>
      <c r="I4647">
        <v>-25.9014417263705</v>
      </c>
      <c r="J4647">
        <v>-5.2253001276979401</v>
      </c>
      <c r="K4647">
        <v>15.595611658167</v>
      </c>
      <c r="L4647">
        <v>16.658881031086601</v>
      </c>
      <c r="M4647">
        <v>40.799850338279299</v>
      </c>
      <c r="N4647">
        <v>1.94119965402225</v>
      </c>
      <c r="O4647">
        <v>39.527027027027003</v>
      </c>
      <c r="P4647">
        <v>4.8901488306166003</v>
      </c>
      <c r="Q4647">
        <v>1.8669126124830002E-2</v>
      </c>
    </row>
    <row r="4648" spans="1:17" hidden="1" x14ac:dyDescent="0.3">
      <c r="A4648" t="s">
        <v>9526</v>
      </c>
      <c r="B4648" t="s">
        <v>9527</v>
      </c>
      <c r="C4648" t="str">
        <f>IFERROR(VLOOKUP(Table1[[#This Row],[Ticker]],[1]!Table2[[Symbol]:[Industry]],2,FALSE),"-")</f>
        <v>-</v>
      </c>
      <c r="D4648" t="s">
        <v>741</v>
      </c>
      <c r="E4648">
        <v>5.3081630099999897</v>
      </c>
      <c r="F4648">
        <v>23.36</v>
      </c>
      <c r="G4648">
        <v>13.953817732962699</v>
      </c>
      <c r="H4648">
        <v>1.4831307352201699</v>
      </c>
      <c r="I4648">
        <v>9.3433996656835898</v>
      </c>
      <c r="J4648">
        <v>0.61563563859827097</v>
      </c>
      <c r="K4648">
        <v>22.1692224146163</v>
      </c>
      <c r="L4648">
        <v>19.9384660123206</v>
      </c>
      <c r="M4648">
        <v>49.829539143146199</v>
      </c>
      <c r="N4648">
        <v>0.60495904515448296</v>
      </c>
      <c r="O4648">
        <v>1.88356164383562</v>
      </c>
      <c r="P4648">
        <v>46.549560853199502</v>
      </c>
    </row>
    <row r="4649" spans="1:17" hidden="1" x14ac:dyDescent="0.3">
      <c r="A4649" t="s">
        <v>9528</v>
      </c>
      <c r="B4649" t="s">
        <v>9529</v>
      </c>
      <c r="C4649" t="str">
        <f>IFERROR(VLOOKUP(Table1[[#This Row],[Ticker]],[1]!Table2[[Symbol]:[Industry]],2,FALSE),"-")</f>
        <v>-</v>
      </c>
      <c r="D4649" t="s">
        <v>357</v>
      </c>
      <c r="E4649">
        <v>5.2984679999999997</v>
      </c>
      <c r="F4649">
        <v>14.7</v>
      </c>
      <c r="G4649">
        <v>27.153340339898001</v>
      </c>
      <c r="H4649">
        <v>-8.0992250592343407</v>
      </c>
      <c r="I4649">
        <v>-24.512611826179398</v>
      </c>
      <c r="J4649">
        <v>-0.38701398826076899</v>
      </c>
      <c r="K4649">
        <v>14.9684750450759</v>
      </c>
      <c r="L4649">
        <v>12.323865606554101</v>
      </c>
      <c r="M4649">
        <v>33.826169229264103</v>
      </c>
      <c r="N4649">
        <v>3.4521517290180799</v>
      </c>
      <c r="O4649">
        <v>29.7959183673469</v>
      </c>
      <c r="P4649">
        <v>93.421052631578902</v>
      </c>
    </row>
    <row r="4650" spans="1:17" hidden="1" x14ac:dyDescent="0.3">
      <c r="A4650" t="s">
        <v>9530</v>
      </c>
      <c r="B4650" t="s">
        <v>9531</v>
      </c>
      <c r="C4650" t="str">
        <f>IFERROR(VLOOKUP(Table1[[#This Row],[Ticker]],[1]!Table2[[Symbol]:[Industry]],2,FALSE),"-")</f>
        <v>-</v>
      </c>
      <c r="E4650">
        <v>5.2962227999999998</v>
      </c>
      <c r="F4650">
        <v>8.18</v>
      </c>
      <c r="G4650">
        <v>121.62639669530699</v>
      </c>
      <c r="H4650">
        <v>9.11926024221059</v>
      </c>
      <c r="I4650">
        <v>34.162036902491003</v>
      </c>
      <c r="J4650">
        <v>-5.5957550189196104</v>
      </c>
      <c r="K4650">
        <v>7.9806265259733102</v>
      </c>
      <c r="L4650">
        <v>6.23985487069341</v>
      </c>
      <c r="M4650">
        <v>45.0146997605436</v>
      </c>
      <c r="N4650">
        <v>0.30854212456962998</v>
      </c>
      <c r="O4650">
        <v>12.3471882640586</v>
      </c>
      <c r="P4650">
        <v>172.666666666666</v>
      </c>
      <c r="Q4650">
        <v>8.7231772196784005E-2</v>
      </c>
    </row>
    <row r="4651" spans="1:17" hidden="1" x14ac:dyDescent="0.3">
      <c r="A4651" t="s">
        <v>9532</v>
      </c>
      <c r="B4651" t="s">
        <v>9533</v>
      </c>
      <c r="C4651" t="str">
        <f>IFERROR(VLOOKUP(Table1[[#This Row],[Ticker]],[1]!Table2[[Symbol]:[Industry]],2,FALSE),"-")</f>
        <v>-</v>
      </c>
      <c r="D4651" t="s">
        <v>535</v>
      </c>
      <c r="E4651">
        <v>5.2830000000000004</v>
      </c>
      <c r="F4651">
        <v>17.61</v>
      </c>
      <c r="G4651">
        <v>17.298105739401301</v>
      </c>
      <c r="H4651">
        <v>-6.13410720676299</v>
      </c>
      <c r="I4651">
        <v>-0.79466016024095598</v>
      </c>
      <c r="J4651">
        <v>5.7515839166546199</v>
      </c>
      <c r="K4651">
        <v>17.021592245000299</v>
      </c>
      <c r="L4651">
        <v>15.454825770058401</v>
      </c>
      <c r="M4651">
        <v>52.710923207251703</v>
      </c>
      <c r="N4651">
        <v>9.5264844709558205E-2</v>
      </c>
      <c r="O4651">
        <v>12.152186257807999</v>
      </c>
      <c r="P4651">
        <v>72.309197651663396</v>
      </c>
      <c r="Q4651">
        <v>2.3531934332477002E-2</v>
      </c>
    </row>
    <row r="4652" spans="1:17" hidden="1" x14ac:dyDescent="0.3">
      <c r="A4652" t="s">
        <v>9534</v>
      </c>
      <c r="B4652" t="s">
        <v>9535</v>
      </c>
      <c r="C4652" t="str">
        <f>IFERROR(VLOOKUP(Table1[[#This Row],[Ticker]],[1]!Table2[[Symbol]:[Industry]],2,FALSE),"-")</f>
        <v>-</v>
      </c>
      <c r="D4652" t="s">
        <v>410</v>
      </c>
      <c r="E4652">
        <v>5.2771920000000003</v>
      </c>
      <c r="F4652">
        <v>10.38</v>
      </c>
      <c r="G4652">
        <v>71.487487061252097</v>
      </c>
      <c r="H4652">
        <v>-10.4112215670322</v>
      </c>
      <c r="I4652">
        <v>-52.2585108698174</v>
      </c>
      <c r="J4652">
        <v>8.3063474448266899</v>
      </c>
      <c r="K4652">
        <v>12.925939317078701</v>
      </c>
      <c r="L4652">
        <v>13.5667177763199</v>
      </c>
      <c r="M4652">
        <v>58.020559806614898</v>
      </c>
      <c r="N4652">
        <v>0.62626262626262597</v>
      </c>
      <c r="O4652">
        <v>93.834296724470093</v>
      </c>
      <c r="P4652">
        <v>101.553398058252</v>
      </c>
    </row>
    <row r="4653" spans="1:17" hidden="1" x14ac:dyDescent="0.3">
      <c r="A4653" t="s">
        <v>9536</v>
      </c>
      <c r="B4653" t="s">
        <v>9537</v>
      </c>
      <c r="C4653" t="str">
        <f>IFERROR(VLOOKUP(Table1[[#This Row],[Ticker]],[1]!Table2[[Symbol]:[Industry]],2,FALSE),"-")</f>
        <v>-</v>
      </c>
      <c r="D4653" t="s">
        <v>1210</v>
      </c>
      <c r="E4653">
        <v>5.2320000000000002</v>
      </c>
      <c r="F4653">
        <v>1.5</v>
      </c>
      <c r="G4653">
        <v>-9.0981690615164403</v>
      </c>
      <c r="H4653">
        <v>-7.1476774271660801</v>
      </c>
      <c r="I4653">
        <v>-38.702839513208097</v>
      </c>
      <c r="J4653">
        <v>0.226755803591217</v>
      </c>
      <c r="K4653">
        <v>1.6239894806631101</v>
      </c>
      <c r="L4653">
        <v>1.67242242157178</v>
      </c>
      <c r="M4653">
        <v>41.901923538726201</v>
      </c>
      <c r="N4653">
        <v>1.0608632620760501</v>
      </c>
      <c r="O4653">
        <v>50.6666666666666</v>
      </c>
      <c r="P4653">
        <v>29.310344827586199</v>
      </c>
      <c r="Q4653">
        <v>-3.7388738776055003E-2</v>
      </c>
    </row>
    <row r="4654" spans="1:17" hidden="1" x14ac:dyDescent="0.3">
      <c r="A4654" t="s">
        <v>9538</v>
      </c>
      <c r="B4654" t="s">
        <v>9539</v>
      </c>
      <c r="C4654" t="str">
        <f>IFERROR(VLOOKUP(Table1[[#This Row],[Ticker]],[1]!Table2[[Symbol]:[Industry]],2,FALSE),"-")</f>
        <v>-</v>
      </c>
      <c r="D4654" t="s">
        <v>54</v>
      </c>
      <c r="E4654">
        <v>5.2038000000000002</v>
      </c>
      <c r="F4654">
        <v>24.78</v>
      </c>
      <c r="G4654">
        <v>-46.911548580892898</v>
      </c>
      <c r="H4654">
        <v>-10.013485683163699</v>
      </c>
      <c r="I4654">
        <v>-47.056009936633401</v>
      </c>
      <c r="J4654">
        <v>-6.0566080717971804</v>
      </c>
      <c r="K4654">
        <v>27.4283676246243</v>
      </c>
      <c r="L4654">
        <v>28.787487118629201</v>
      </c>
      <c r="M4654">
        <v>22.140271599040499</v>
      </c>
      <c r="N4654">
        <v>0.78909090909090895</v>
      </c>
      <c r="O4654">
        <v>76.916868442292099</v>
      </c>
      <c r="P4654">
        <v>0</v>
      </c>
    </row>
    <row r="4655" spans="1:17" hidden="1" x14ac:dyDescent="0.3">
      <c r="A4655" t="s">
        <v>9540</v>
      </c>
      <c r="B4655" t="s">
        <v>9541</v>
      </c>
      <c r="C4655" t="str">
        <f>IFERROR(VLOOKUP(Table1[[#This Row],[Ticker]],[1]!Table2[[Symbol]:[Industry]],2,FALSE),"-")</f>
        <v>-</v>
      </c>
      <c r="D4655" t="s">
        <v>46</v>
      </c>
      <c r="E4655">
        <v>5.1780299999999997</v>
      </c>
      <c r="F4655">
        <v>2.21</v>
      </c>
      <c r="G4655">
        <v>9.8075067245186602</v>
      </c>
      <c r="H4655">
        <v>14.8574431765261</v>
      </c>
      <c r="I4655">
        <v>0.37306807755097499</v>
      </c>
      <c r="J4655">
        <v>-11.996315243009199</v>
      </c>
      <c r="K4655">
        <v>1.92283946276199</v>
      </c>
      <c r="L4655">
        <v>1.70009493851823</v>
      </c>
      <c r="M4655">
        <v>51.528435647072698</v>
      </c>
      <c r="N4655">
        <v>1.14428547529308</v>
      </c>
      <c r="O4655">
        <v>10.859728506787301</v>
      </c>
      <c r="P4655">
        <v>93.859649122806999</v>
      </c>
      <c r="Q4655">
        <v>3.9852429148087003E-2</v>
      </c>
    </row>
    <row r="4656" spans="1:17" hidden="1" x14ac:dyDescent="0.3">
      <c r="A4656" t="s">
        <v>9542</v>
      </c>
      <c r="B4656" t="s">
        <v>9543</v>
      </c>
      <c r="C4656" t="str">
        <f>IFERROR(VLOOKUP(Table1[[#This Row],[Ticker]],[1]!Table2[[Symbol]:[Industry]],2,FALSE),"-")</f>
        <v>-</v>
      </c>
      <c r="D4656" t="s">
        <v>535</v>
      </c>
      <c r="E4656">
        <v>5.1479999999999997</v>
      </c>
      <c r="F4656">
        <v>26.4</v>
      </c>
      <c r="G4656">
        <v>33.401581263061601</v>
      </c>
      <c r="H4656">
        <v>11.734478129502399</v>
      </c>
      <c r="I4656">
        <v>-7.3602652557823598</v>
      </c>
      <c r="J4656">
        <v>0.98687803430168997</v>
      </c>
      <c r="K4656">
        <v>24.429311012124</v>
      </c>
      <c r="L4656">
        <v>22.041928546040701</v>
      </c>
      <c r="M4656">
        <v>44.875453787735502</v>
      </c>
      <c r="N4656">
        <v>1.9051823416506699</v>
      </c>
      <c r="O4656">
        <v>19.2045454545454</v>
      </c>
      <c r="P4656">
        <v>67.619047619047606</v>
      </c>
      <c r="Q4656">
        <v>0.14702844508355201</v>
      </c>
    </row>
    <row r="4657" spans="1:17" hidden="1" x14ac:dyDescent="0.3">
      <c r="A4657" t="s">
        <v>9544</v>
      </c>
      <c r="B4657" t="s">
        <v>9545</v>
      </c>
      <c r="C4657" t="str">
        <f>IFERROR(VLOOKUP(Table1[[#This Row],[Ticker]],[1]!Table2[[Symbol]:[Industry]],2,FALSE),"-")</f>
        <v>-</v>
      </c>
      <c r="D4657" t="s">
        <v>231</v>
      </c>
      <c r="E4657">
        <v>5.1471</v>
      </c>
      <c r="F4657">
        <v>3.01</v>
      </c>
      <c r="G4657">
        <v>-3.5953227617061998</v>
      </c>
      <c r="H4657">
        <v>-5.9619363389859803</v>
      </c>
      <c r="I4657">
        <v>5.0789504304921502</v>
      </c>
      <c r="J4657">
        <v>-3.5641573331163099</v>
      </c>
      <c r="K4657">
        <v>2.9151598738812901</v>
      </c>
      <c r="L4657">
        <v>2.8462168018332599</v>
      </c>
      <c r="M4657">
        <v>12.1935724247524</v>
      </c>
      <c r="N4657">
        <v>0.77043843336416995</v>
      </c>
      <c r="O4657">
        <v>19.601328903654402</v>
      </c>
      <c r="P4657">
        <v>54.358974358974301</v>
      </c>
      <c r="Q4657">
        <v>7.5929449608436006E-2</v>
      </c>
    </row>
    <row r="4658" spans="1:17" hidden="1" x14ac:dyDescent="0.3">
      <c r="A4658" t="s">
        <v>9546</v>
      </c>
      <c r="B4658" t="s">
        <v>9547</v>
      </c>
      <c r="C4658" t="str">
        <f>IFERROR(VLOOKUP(Table1[[#This Row],[Ticker]],[1]!Table2[[Symbol]:[Industry]],2,FALSE),"-")</f>
        <v>-</v>
      </c>
      <c r="D4658" t="s">
        <v>535</v>
      </c>
      <c r="E4658">
        <v>5.1172599999999999</v>
      </c>
      <c r="F4658">
        <v>16.55</v>
      </c>
      <c r="G4658">
        <v>-30.065910997000302</v>
      </c>
      <c r="H4658">
        <v>-2.26962864667829</v>
      </c>
      <c r="I4658">
        <v>-12.9602652557823</v>
      </c>
      <c r="J4658">
        <v>-1.07194549511008</v>
      </c>
      <c r="K4658">
        <v>16.549999999999901</v>
      </c>
      <c r="L4658">
        <v>16.55</v>
      </c>
      <c r="M4658">
        <v>100</v>
      </c>
      <c r="O4658">
        <v>0</v>
      </c>
      <c r="P4658">
        <v>0</v>
      </c>
    </row>
    <row r="4659" spans="1:17" hidden="1" x14ac:dyDescent="0.3">
      <c r="A4659" t="s">
        <v>9548</v>
      </c>
      <c r="B4659" t="s">
        <v>9549</v>
      </c>
      <c r="C4659" t="str">
        <f>IFERROR(VLOOKUP(Table1[[#This Row],[Ticker]],[1]!Table2[[Symbol]:[Industry]],2,FALSE),"-")</f>
        <v>-</v>
      </c>
      <c r="D4659" t="s">
        <v>298</v>
      </c>
      <c r="E4659">
        <v>5.1064352749999999</v>
      </c>
      <c r="F4659">
        <v>175.05</v>
      </c>
      <c r="G4659">
        <v>17.468855121836601</v>
      </c>
      <c r="H4659">
        <v>-2.26962864667829</v>
      </c>
      <c r="I4659">
        <v>27.585700219930199</v>
      </c>
      <c r="J4659">
        <v>-1.07194549511008</v>
      </c>
      <c r="K4659">
        <v>171.43547358124599</v>
      </c>
      <c r="L4659">
        <v>147.36471193052199</v>
      </c>
      <c r="M4659">
        <v>99.999999999866205</v>
      </c>
      <c r="N4659">
        <v>0</v>
      </c>
      <c r="O4659">
        <v>0</v>
      </c>
      <c r="P4659">
        <v>47.534766118836899</v>
      </c>
    </row>
    <row r="4660" spans="1:17" hidden="1" x14ac:dyDescent="0.3">
      <c r="A4660" t="s">
        <v>9550</v>
      </c>
      <c r="B4660" t="s">
        <v>9551</v>
      </c>
      <c r="C4660" t="str">
        <f>IFERROR(VLOOKUP(Table1[[#This Row],[Ticker]],[1]!Table2[[Symbol]:[Industry]],2,FALSE),"-")</f>
        <v>-</v>
      </c>
      <c r="D4660" t="s">
        <v>252</v>
      </c>
      <c r="E4660">
        <v>5.0848666820000004</v>
      </c>
      <c r="F4660">
        <v>6.79</v>
      </c>
      <c r="G4660">
        <v>50.040189798755598</v>
      </c>
      <c r="H4660">
        <v>-24.996901373951001</v>
      </c>
      <c r="I4660">
        <v>-34.098476637896098</v>
      </c>
      <c r="J4660">
        <v>-11.4859981927261</v>
      </c>
      <c r="K4660">
        <v>8.7726446712952892</v>
      </c>
      <c r="L4660">
        <v>8.2376731307798003</v>
      </c>
      <c r="M4660">
        <v>15.6130004366407</v>
      </c>
      <c r="N4660">
        <v>0.437250850603154</v>
      </c>
      <c r="O4660">
        <v>118.114874815905</v>
      </c>
      <c r="P4660">
        <v>126.333333333333</v>
      </c>
      <c r="Q4660">
        <v>7.3777401431489004E-2</v>
      </c>
    </row>
    <row r="4661" spans="1:17" hidden="1" x14ac:dyDescent="0.3">
      <c r="A4661" t="s">
        <v>9552</v>
      </c>
      <c r="B4661" t="s">
        <v>9553</v>
      </c>
      <c r="C4661" t="str">
        <f>IFERROR(VLOOKUP(Table1[[#This Row],[Ticker]],[1]!Table2[[Symbol]:[Industry]],2,FALSE),"-")</f>
        <v>-</v>
      </c>
      <c r="D4661" t="s">
        <v>535</v>
      </c>
      <c r="E4661">
        <v>5.0759999999999996</v>
      </c>
      <c r="F4661">
        <v>8.4600000000000009</v>
      </c>
      <c r="G4661">
        <v>5.2940890029996996</v>
      </c>
      <c r="H4661">
        <v>16.397038019988301</v>
      </c>
      <c r="I4661">
        <v>25.275028861864701</v>
      </c>
      <c r="J4661">
        <v>-1.6306047129871599</v>
      </c>
      <c r="K4661">
        <v>7.8629589999632596</v>
      </c>
      <c r="L4661">
        <v>6.5317061968613999</v>
      </c>
      <c r="M4661">
        <v>40.242388636970702</v>
      </c>
      <c r="N4661">
        <v>0.83075789247560505</v>
      </c>
      <c r="O4661">
        <v>18.676122931441999</v>
      </c>
      <c r="P4661">
        <v>85.526315789473699</v>
      </c>
      <c r="Q4661">
        <v>5.160899992305E-2</v>
      </c>
    </row>
    <row r="4662" spans="1:17" hidden="1" x14ac:dyDescent="0.3">
      <c r="A4662" t="s">
        <v>9554</v>
      </c>
      <c r="B4662" t="s">
        <v>9555</v>
      </c>
      <c r="C4662" t="str">
        <f>IFERROR(VLOOKUP(Table1[[#This Row],[Ticker]],[1]!Table2[[Symbol]:[Industry]],2,FALSE),"-")</f>
        <v>-</v>
      </c>
      <c r="D4662" t="s">
        <v>127</v>
      </c>
      <c r="E4662">
        <v>5.0652321599999999</v>
      </c>
      <c r="F4662">
        <v>0.3</v>
      </c>
      <c r="G4662">
        <v>-5.5931859894901201</v>
      </c>
      <c r="H4662">
        <v>-1.87035303188851</v>
      </c>
      <c r="I4662">
        <v>-12.2495918825592</v>
      </c>
      <c r="J4662">
        <v>1.0670674632677399</v>
      </c>
      <c r="K4662">
        <v>0.38104149371468099</v>
      </c>
      <c r="L4662">
        <v>0.316837459592406</v>
      </c>
      <c r="M4662">
        <v>38.332852816306797</v>
      </c>
      <c r="N4662">
        <v>1</v>
      </c>
      <c r="Q4662">
        <v>5.2048647419290002E-2</v>
      </c>
    </row>
    <row r="4663" spans="1:17" hidden="1" x14ac:dyDescent="0.3">
      <c r="A4663" t="s">
        <v>9556</v>
      </c>
      <c r="B4663" t="s">
        <v>9557</v>
      </c>
      <c r="C4663" t="str">
        <f>IFERROR(VLOOKUP(Table1[[#This Row],[Ticker]],[1]!Table2[[Symbol]:[Industry]],2,FALSE),"-")</f>
        <v>-</v>
      </c>
      <c r="D4663" t="s">
        <v>138</v>
      </c>
      <c r="E4663">
        <v>5.055555</v>
      </c>
      <c r="F4663">
        <v>4.8499999999999996</v>
      </c>
      <c r="G4663">
        <v>-5.5931859894901201</v>
      </c>
      <c r="H4663">
        <v>-1.87035303188851</v>
      </c>
      <c r="I4663">
        <v>-12.2495918825592</v>
      </c>
      <c r="J4663">
        <v>1.0670674632677399</v>
      </c>
      <c r="K4663">
        <v>5.1230840222052203</v>
      </c>
      <c r="M4663">
        <v>99.999956885964906</v>
      </c>
      <c r="N4663">
        <v>1</v>
      </c>
    </row>
    <row r="4664" spans="1:17" hidden="1" x14ac:dyDescent="0.3">
      <c r="A4664" t="s">
        <v>9558</v>
      </c>
      <c r="B4664" t="s">
        <v>9559</v>
      </c>
      <c r="C4664" t="str">
        <f>IFERROR(VLOOKUP(Table1[[#This Row],[Ticker]],[1]!Table2[[Symbol]:[Industry]],2,FALSE),"-")</f>
        <v>-</v>
      </c>
      <c r="E4664">
        <v>5.0401680000000004</v>
      </c>
      <c r="F4664">
        <v>0.56000000000000005</v>
      </c>
      <c r="G4664">
        <v>-39.743330351838999</v>
      </c>
      <c r="H4664">
        <v>-5.7179045087472398</v>
      </c>
      <c r="I4664">
        <v>-32.960265255782303</v>
      </c>
      <c r="J4664">
        <v>0.74623632307173704</v>
      </c>
      <c r="K4664">
        <v>0.57784133050655295</v>
      </c>
      <c r="L4664">
        <v>0.65349621794942403</v>
      </c>
      <c r="M4664">
        <v>52.533466303265001</v>
      </c>
      <c r="N4664">
        <v>0.23959383299630099</v>
      </c>
      <c r="O4664">
        <v>71.428571428571402</v>
      </c>
      <c r="P4664">
        <v>9.8039215686274606</v>
      </c>
      <c r="Q4664">
        <v>-1.1803041519724E-2</v>
      </c>
    </row>
    <row r="4665" spans="1:17" hidden="1" x14ac:dyDescent="0.3">
      <c r="A4665" t="s">
        <v>9560</v>
      </c>
      <c r="B4665" t="s">
        <v>9561</v>
      </c>
      <c r="C4665" t="str">
        <f>IFERROR(VLOOKUP(Table1[[#This Row],[Ticker]],[1]!Table2[[Symbol]:[Industry]],2,FALSE),"-")</f>
        <v>-</v>
      </c>
      <c r="D4665" t="s">
        <v>627</v>
      </c>
      <c r="E4665">
        <v>4.9969575600000002</v>
      </c>
      <c r="F4665">
        <v>14.28</v>
      </c>
      <c r="G4665">
        <v>-13.8738849595715</v>
      </c>
      <c r="H4665">
        <v>-27.403318486250399</v>
      </c>
      <c r="I4665">
        <v>-65.862639925967002</v>
      </c>
      <c r="J4665">
        <v>-9.2084284347426202</v>
      </c>
      <c r="K4665">
        <v>16.022566710274301</v>
      </c>
      <c r="L4665">
        <v>15.984295550098</v>
      </c>
      <c r="M4665">
        <v>25.878352463447499</v>
      </c>
      <c r="N4665">
        <v>0.78853725846041001</v>
      </c>
      <c r="O4665">
        <v>127.310924369747</v>
      </c>
      <c r="P4665">
        <v>53.879310344827502</v>
      </c>
      <c r="Q4665">
        <v>0.110925629464772</v>
      </c>
    </row>
    <row r="4666" spans="1:17" hidden="1" x14ac:dyDescent="0.3">
      <c r="A4666" t="s">
        <v>9562</v>
      </c>
      <c r="B4666" t="s">
        <v>9563</v>
      </c>
      <c r="C4666" t="str">
        <f>IFERROR(VLOOKUP(Table1[[#This Row],[Ticker]],[1]!Table2[[Symbol]:[Industry]],2,FALSE),"-")</f>
        <v>-</v>
      </c>
      <c r="D4666" t="s">
        <v>7287</v>
      </c>
      <c r="E4666">
        <v>4.9836875139999997</v>
      </c>
      <c r="F4666">
        <v>5.33</v>
      </c>
      <c r="G4666">
        <v>-65.849043527120799</v>
      </c>
      <c r="H4666">
        <v>-7.0910572181068501</v>
      </c>
      <c r="I4666">
        <v>-31.957225742104502</v>
      </c>
      <c r="J4666">
        <v>4.0562596330950402</v>
      </c>
      <c r="K4666">
        <v>5.1688675099116503</v>
      </c>
      <c r="L4666">
        <v>5.9884632504016704</v>
      </c>
      <c r="M4666">
        <v>59.5888225671901</v>
      </c>
      <c r="N4666">
        <v>1.5</v>
      </c>
      <c r="O4666">
        <v>55.722326454033698</v>
      </c>
      <c r="P4666">
        <v>40.2631578947368</v>
      </c>
    </row>
    <row r="4667" spans="1:17" hidden="1" x14ac:dyDescent="0.3">
      <c r="A4667" t="s">
        <v>9564</v>
      </c>
      <c r="B4667" t="s">
        <v>9565</v>
      </c>
      <c r="C4667" t="str">
        <f>IFERROR(VLOOKUP(Table1[[#This Row],[Ticker]],[1]!Table2[[Symbol]:[Industry]],2,FALSE),"-")</f>
        <v>-</v>
      </c>
      <c r="D4667" t="s">
        <v>357</v>
      </c>
      <c r="E4667">
        <v>4.9749999999999996</v>
      </c>
      <c r="F4667">
        <v>9.9499999999999993</v>
      </c>
      <c r="G4667">
        <v>-25.108105089827301</v>
      </c>
      <c r="H4667">
        <v>-2.26962864667829</v>
      </c>
      <c r="I4667">
        <v>-8.0024593486093707</v>
      </c>
      <c r="J4667">
        <v>-1.07194549511008</v>
      </c>
      <c r="K4667">
        <v>9.8551301239071698</v>
      </c>
      <c r="L4667">
        <v>9.7594145844672298</v>
      </c>
      <c r="M4667">
        <v>100</v>
      </c>
      <c r="N4667">
        <v>0</v>
      </c>
      <c r="O4667">
        <v>0</v>
      </c>
      <c r="P4667">
        <v>10.432852386237499</v>
      </c>
    </row>
    <row r="4668" spans="1:17" hidden="1" x14ac:dyDescent="0.3">
      <c r="A4668" t="s">
        <v>9566</v>
      </c>
      <c r="B4668" t="s">
        <v>9567</v>
      </c>
      <c r="C4668" t="str">
        <f>IFERROR(VLOOKUP(Table1[[#This Row],[Ticker]],[1]!Table2[[Symbol]:[Industry]],2,FALSE),"-")</f>
        <v>-</v>
      </c>
      <c r="D4668" t="s">
        <v>21</v>
      </c>
      <c r="E4668">
        <v>4.9636089999999999</v>
      </c>
      <c r="F4668">
        <v>9.01</v>
      </c>
      <c r="G4668">
        <v>-9.9325776636669794</v>
      </c>
      <c r="H4668">
        <v>6.3404574541827001</v>
      </c>
      <c r="I4668">
        <v>-24.626931922449</v>
      </c>
      <c r="J4668">
        <v>-3.71803149290501</v>
      </c>
      <c r="K4668">
        <v>8.5781073852340697</v>
      </c>
      <c r="L4668">
        <v>8.4006773259621195</v>
      </c>
      <c r="M4668">
        <v>58.192559586856603</v>
      </c>
      <c r="N4668">
        <v>0.87739298536812904</v>
      </c>
      <c r="O4668">
        <v>38.734739178690297</v>
      </c>
      <c r="P4668">
        <v>46.982055464926503</v>
      </c>
      <c r="Q4668">
        <v>0.10998079469359499</v>
      </c>
    </row>
    <row r="4669" spans="1:17" hidden="1" x14ac:dyDescent="0.3">
      <c r="A4669" t="s">
        <v>9568</v>
      </c>
      <c r="B4669" t="s">
        <v>9569</v>
      </c>
      <c r="C4669" t="str">
        <f>IFERROR(VLOOKUP(Table1[[#This Row],[Ticker]],[1]!Table2[[Symbol]:[Industry]],2,FALSE),"-")</f>
        <v>-</v>
      </c>
      <c r="D4669" t="s">
        <v>3902</v>
      </c>
      <c r="E4669">
        <v>4.9551749999999997</v>
      </c>
      <c r="F4669">
        <v>0.75</v>
      </c>
      <c r="G4669">
        <v>-18.125612489537598</v>
      </c>
      <c r="H4669">
        <v>4.8732284961788501</v>
      </c>
      <c r="I4669">
        <v>-5.8174081129252002</v>
      </c>
      <c r="J4669">
        <v>-1.07194549511008</v>
      </c>
      <c r="K4669">
        <v>0.70327345730561897</v>
      </c>
      <c r="L4669">
        <v>0.69195067611188099</v>
      </c>
      <c r="M4669">
        <v>54.671863953535897</v>
      </c>
      <c r="N4669">
        <v>1.4257159180080199</v>
      </c>
      <c r="O4669">
        <v>24</v>
      </c>
      <c r="P4669">
        <v>38.8888888888888</v>
      </c>
      <c r="Q4669">
        <v>-6.6839563774269001E-2</v>
      </c>
    </row>
    <row r="4670" spans="1:17" hidden="1" x14ac:dyDescent="0.3">
      <c r="A4670" t="s">
        <v>9570</v>
      </c>
      <c r="B4670" t="s">
        <v>9571</v>
      </c>
      <c r="C4670" t="str">
        <f>IFERROR(VLOOKUP(Table1[[#This Row],[Ticker]],[1]!Table2[[Symbol]:[Industry]],2,FALSE),"-")</f>
        <v>-</v>
      </c>
      <c r="D4670" t="s">
        <v>138</v>
      </c>
      <c r="E4670">
        <v>4.9487129999999997</v>
      </c>
      <c r="F4670">
        <v>1.1100000000000001</v>
      </c>
      <c r="G4670">
        <v>-0.99614355513983399</v>
      </c>
      <c r="H4670">
        <v>-7.3978337748834004</v>
      </c>
      <c r="I4670">
        <v>33.092366323165002</v>
      </c>
      <c r="J4670">
        <v>12.193360627338899</v>
      </c>
      <c r="K4670">
        <v>1.11147903055296</v>
      </c>
      <c r="L4670">
        <v>1.04618618972004</v>
      </c>
      <c r="M4670">
        <v>57.270428396882501</v>
      </c>
      <c r="N4670">
        <v>0.299025908613473</v>
      </c>
      <c r="O4670">
        <v>54.054054054053999</v>
      </c>
      <c r="P4670">
        <v>52.054794520547901</v>
      </c>
      <c r="Q4670">
        <v>1.4202563139159E-2</v>
      </c>
    </row>
    <row r="4671" spans="1:17" hidden="1" x14ac:dyDescent="0.3">
      <c r="A4671" t="s">
        <v>9572</v>
      </c>
      <c r="B4671" t="s">
        <v>9573</v>
      </c>
      <c r="C4671" t="str">
        <f>IFERROR(VLOOKUP(Table1[[#This Row],[Ticker]],[1]!Table2[[Symbol]:[Industry]],2,FALSE),"-")</f>
        <v>-</v>
      </c>
      <c r="D4671" t="s">
        <v>405</v>
      </c>
      <c r="E4671">
        <v>4.9466999999999999</v>
      </c>
      <c r="F4671">
        <v>14.99</v>
      </c>
      <c r="G4671">
        <v>14.6252086941193</v>
      </c>
      <c r="H4671">
        <v>10.884095600548299</v>
      </c>
      <c r="I4671">
        <v>-47.041179943557196</v>
      </c>
      <c r="J4671">
        <v>9.1132396900750905</v>
      </c>
      <c r="K4671">
        <v>15.0217199307687</v>
      </c>
      <c r="L4671">
        <v>16.838600010697402</v>
      </c>
      <c r="M4671">
        <v>73.946559573593902</v>
      </c>
      <c r="N4671">
        <v>3.9066055238561902E-2</v>
      </c>
      <c r="O4671">
        <v>68.112074716477593</v>
      </c>
      <c r="P4671">
        <v>52.182741116751203</v>
      </c>
      <c r="Q4671">
        <v>8.2255278329639997E-2</v>
      </c>
    </row>
    <row r="4672" spans="1:17" hidden="1" x14ac:dyDescent="0.3">
      <c r="A4672" t="s">
        <v>9574</v>
      </c>
      <c r="B4672" t="s">
        <v>9575</v>
      </c>
      <c r="C4672" t="str">
        <f>IFERROR(VLOOKUP(Table1[[#This Row],[Ticker]],[1]!Table2[[Symbol]:[Industry]],2,FALSE),"-")</f>
        <v>-</v>
      </c>
      <c r="D4672" t="s">
        <v>54</v>
      </c>
      <c r="E4672">
        <v>4.9423734000000001</v>
      </c>
      <c r="F4672">
        <v>14.26</v>
      </c>
      <c r="G4672">
        <v>97.004152697267202</v>
      </c>
      <c r="H4672">
        <v>39.145563861126</v>
      </c>
      <c r="I4672">
        <v>52.661105243636896</v>
      </c>
      <c r="J4672">
        <v>25.1118985160319</v>
      </c>
      <c r="K4672">
        <v>11.056786828625301</v>
      </c>
      <c r="L4672">
        <v>12.0171229074779</v>
      </c>
      <c r="M4672">
        <v>89.294936886182199</v>
      </c>
      <c r="N4672">
        <v>2.1420587420603598</v>
      </c>
      <c r="O4672">
        <v>0</v>
      </c>
      <c r="P4672">
        <v>142.517006802721</v>
      </c>
      <c r="Q4672">
        <v>3.8617247279445002E-2</v>
      </c>
    </row>
    <row r="4673" spans="1:17" hidden="1" x14ac:dyDescent="0.3">
      <c r="A4673" t="s">
        <v>9576</v>
      </c>
      <c r="B4673" t="s">
        <v>9577</v>
      </c>
      <c r="C4673" t="str">
        <f>IFERROR(VLOOKUP(Table1[[#This Row],[Ticker]],[1]!Table2[[Symbol]:[Industry]],2,FALSE),"-")</f>
        <v>-</v>
      </c>
      <c r="D4673" t="s">
        <v>21</v>
      </c>
      <c r="E4673">
        <v>4.87967788</v>
      </c>
      <c r="F4673">
        <v>3.08</v>
      </c>
      <c r="G4673">
        <v>9.9340890029996807</v>
      </c>
      <c r="H4673">
        <v>-9.8453862224358595</v>
      </c>
      <c r="I4673">
        <v>-42.960265255782303</v>
      </c>
      <c r="J4673">
        <v>-8.6477030708676494</v>
      </c>
      <c r="K4673">
        <v>3.2186456906300598</v>
      </c>
      <c r="M4673">
        <v>27.356081024405199</v>
      </c>
      <c r="N4673">
        <v>0.85296539697405105</v>
      </c>
      <c r="O4673">
        <v>52.597402597402599</v>
      </c>
      <c r="P4673">
        <v>54</v>
      </c>
      <c r="Q4673">
        <v>1.0270586030207E-2</v>
      </c>
    </row>
    <row r="4674" spans="1:17" hidden="1" x14ac:dyDescent="0.3">
      <c r="A4674" t="s">
        <v>9578</v>
      </c>
      <c r="B4674" t="s">
        <v>9579</v>
      </c>
      <c r="C4674" t="str">
        <f>IFERROR(VLOOKUP(Table1[[#This Row],[Ticker]],[1]!Table2[[Symbol]:[Industry]],2,FALSE),"-")</f>
        <v>-</v>
      </c>
      <c r="D4674" t="s">
        <v>72</v>
      </c>
      <c r="E4674">
        <v>4.8789999999999996</v>
      </c>
      <c r="F4674">
        <v>2.87</v>
      </c>
      <c r="G4674">
        <v>-7.93825142253222</v>
      </c>
      <c r="H4674">
        <v>4.7674083903587396</v>
      </c>
      <c r="I4674">
        <v>6.6230680775509798</v>
      </c>
      <c r="J4674">
        <v>5.9650915419269497</v>
      </c>
      <c r="K4674">
        <v>2.7056962274649798</v>
      </c>
      <c r="L4674">
        <v>2.5627164770758402</v>
      </c>
      <c r="M4674">
        <v>60.919765977235102</v>
      </c>
      <c r="N4674">
        <v>1.1080733298740499</v>
      </c>
      <c r="O4674">
        <v>10.104529616724699</v>
      </c>
      <c r="P4674">
        <v>43.5</v>
      </c>
      <c r="Q4674">
        <v>5.4302977773701001E-2</v>
      </c>
    </row>
    <row r="4675" spans="1:17" hidden="1" x14ac:dyDescent="0.3">
      <c r="A4675" t="s">
        <v>9580</v>
      </c>
      <c r="B4675" t="s">
        <v>9581</v>
      </c>
      <c r="C4675" t="str">
        <f>IFERROR(VLOOKUP(Table1[[#This Row],[Ticker]],[1]!Table2[[Symbol]:[Industry]],2,FALSE),"-")</f>
        <v>-</v>
      </c>
      <c r="D4675" t="s">
        <v>163</v>
      </c>
      <c r="E4675">
        <v>4.8364752799999904</v>
      </c>
      <c r="F4675">
        <v>5.6</v>
      </c>
      <c r="G4675">
        <v>-37.503927525925903</v>
      </c>
      <c r="K4675">
        <v>5.4856592989664099</v>
      </c>
      <c r="L4675">
        <v>5.3129273959650396</v>
      </c>
      <c r="M4675">
        <v>11.3707014279082</v>
      </c>
      <c r="N4675">
        <v>1</v>
      </c>
      <c r="O4675">
        <v>29.464285714285701</v>
      </c>
      <c r="P4675">
        <v>31.764705882352899</v>
      </c>
      <c r="Q4675">
        <v>-8.5879446318412003E-2</v>
      </c>
    </row>
    <row r="4676" spans="1:17" hidden="1" x14ac:dyDescent="0.3">
      <c r="A4676" t="s">
        <v>9582</v>
      </c>
      <c r="B4676" t="s">
        <v>9583</v>
      </c>
      <c r="C4676" t="str">
        <f>IFERROR(VLOOKUP(Table1[[#This Row],[Ticker]],[1]!Table2[[Symbol]:[Industry]],2,FALSE),"-")</f>
        <v>-</v>
      </c>
      <c r="D4676" t="s">
        <v>365</v>
      </c>
      <c r="E4676">
        <v>4.8348300000000002</v>
      </c>
      <c r="F4676">
        <v>31.85</v>
      </c>
      <c r="G4676">
        <v>75.417959970741606</v>
      </c>
      <c r="H4676">
        <v>2.6727107272920501</v>
      </c>
      <c r="I4676">
        <v>92.523605711959505</v>
      </c>
      <c r="J4676">
        <v>-1.07194549511008</v>
      </c>
      <c r="K4676">
        <v>19.747904437385699</v>
      </c>
      <c r="M4676">
        <v>99.997925300607903</v>
      </c>
      <c r="N4676">
        <v>0.114864864864864</v>
      </c>
      <c r="O4676">
        <v>0</v>
      </c>
      <c r="P4676">
        <v>110.92715231788</v>
      </c>
    </row>
    <row r="4677" spans="1:17" hidden="1" x14ac:dyDescent="0.3">
      <c r="A4677" t="s">
        <v>9584</v>
      </c>
      <c r="B4677" t="s">
        <v>9585</v>
      </c>
      <c r="C4677" t="str">
        <f>IFERROR(VLOOKUP(Table1[[#This Row],[Ticker]],[1]!Table2[[Symbol]:[Industry]],2,FALSE),"-")</f>
        <v>-</v>
      </c>
      <c r="D4677" t="s">
        <v>72</v>
      </c>
      <c r="E4677">
        <v>4.7738468999999997</v>
      </c>
      <c r="F4677">
        <v>11.67</v>
      </c>
      <c r="G4677">
        <v>-40.2966802277695</v>
      </c>
      <c r="H4677">
        <v>-4.0729073352028697</v>
      </c>
      <c r="I4677">
        <v>-18.847362029975901</v>
      </c>
      <c r="J4677">
        <v>2.11496234296055</v>
      </c>
      <c r="K4677">
        <v>11.7694716712145</v>
      </c>
      <c r="L4677">
        <v>12.017788307263499</v>
      </c>
      <c r="M4677">
        <v>47.574693696336901</v>
      </c>
      <c r="N4677">
        <v>0.435857413656419</v>
      </c>
      <c r="O4677">
        <v>19.965724078834601</v>
      </c>
      <c r="P4677">
        <v>23.492063492063401</v>
      </c>
      <c r="Q4677">
        <v>-0.10223537787762001</v>
      </c>
    </row>
    <row r="4678" spans="1:17" hidden="1" x14ac:dyDescent="0.3">
      <c r="A4678" t="s">
        <v>9586</v>
      </c>
      <c r="B4678" t="s">
        <v>9587</v>
      </c>
      <c r="C4678" t="str">
        <f>IFERROR(VLOOKUP(Table1[[#This Row],[Ticker]],[1]!Table2[[Symbol]:[Industry]],2,FALSE),"-")</f>
        <v>-</v>
      </c>
      <c r="D4678" t="s">
        <v>365</v>
      </c>
      <c r="E4678">
        <v>4.7727814000000004</v>
      </c>
      <c r="F4678">
        <v>6.01</v>
      </c>
      <c r="G4678">
        <v>-24.627314505772201</v>
      </c>
      <c r="H4678">
        <v>-2.5870889641386001</v>
      </c>
      <c r="I4678">
        <v>-11.951861894437799</v>
      </c>
      <c r="J4678">
        <v>-5.9204303435949202</v>
      </c>
      <c r="K4678">
        <v>5.9322283879440096</v>
      </c>
      <c r="L4678">
        <v>5.7825704256319996</v>
      </c>
      <c r="M4678">
        <v>43.135567565611801</v>
      </c>
      <c r="N4678">
        <v>0.97505090434299801</v>
      </c>
      <c r="O4678">
        <v>22.296173044925101</v>
      </c>
      <c r="P4678">
        <v>30.3687635574837</v>
      </c>
      <c r="Q4678">
        <v>7.9477819681970999E-2</v>
      </c>
    </row>
    <row r="4679" spans="1:17" hidden="1" x14ac:dyDescent="0.3">
      <c r="A4679" t="s">
        <v>9588</v>
      </c>
      <c r="B4679" t="s">
        <v>9589</v>
      </c>
      <c r="C4679" t="str">
        <f>IFERROR(VLOOKUP(Table1[[#This Row],[Ticker]],[1]!Table2[[Symbol]:[Industry]],2,FALSE),"-")</f>
        <v>-</v>
      </c>
      <c r="D4679" t="s">
        <v>509</v>
      </c>
      <c r="E4679">
        <v>4.7606816179999996</v>
      </c>
      <c r="F4679">
        <v>4.7300000000000004</v>
      </c>
      <c r="G4679">
        <v>-58.399244330333602</v>
      </c>
      <c r="H4679">
        <v>-19.535815697038</v>
      </c>
      <c r="I4679">
        <v>-17.4047097002267</v>
      </c>
      <c r="J4679">
        <v>-0.41549035287814801</v>
      </c>
      <c r="K4679">
        <v>5.0630567859187501</v>
      </c>
      <c r="L4679">
        <v>5.59891352574728</v>
      </c>
      <c r="M4679">
        <v>38.874709412013601</v>
      </c>
      <c r="N4679">
        <v>1.65572451163877</v>
      </c>
      <c r="O4679">
        <v>43.551797040169099</v>
      </c>
      <c r="P4679">
        <v>24.473684210526301</v>
      </c>
      <c r="Q4679">
        <v>-5.6791103804113001E-2</v>
      </c>
    </row>
    <row r="4680" spans="1:17" hidden="1" x14ac:dyDescent="0.3">
      <c r="A4680" t="s">
        <v>9590</v>
      </c>
      <c r="B4680" t="s">
        <v>9591</v>
      </c>
      <c r="C4680" t="str">
        <f>IFERROR(VLOOKUP(Table1[[#This Row],[Ticker]],[1]!Table2[[Symbol]:[Industry]],2,FALSE),"-")</f>
        <v>-</v>
      </c>
      <c r="E4680">
        <v>4.7407583999999998</v>
      </c>
      <c r="F4680">
        <v>15.04</v>
      </c>
      <c r="G4680">
        <v>81.170044059179403</v>
      </c>
      <c r="H4680">
        <v>13.866406085593701</v>
      </c>
      <c r="I4680">
        <v>17.822343439869801</v>
      </c>
      <c r="J4680">
        <v>-2.3027147258793002</v>
      </c>
      <c r="K4680">
        <v>14.720338441593499</v>
      </c>
      <c r="L4680">
        <v>12.8909468003996</v>
      </c>
      <c r="M4680">
        <v>44.0227324241487</v>
      </c>
      <c r="N4680">
        <v>1.25215537082914</v>
      </c>
      <c r="O4680">
        <v>24.468085106382901</v>
      </c>
      <c r="P4680">
        <v>136.85039370078701</v>
      </c>
      <c r="Q4680">
        <v>-6.7634851427900004E-4</v>
      </c>
    </row>
    <row r="4681" spans="1:17" hidden="1" x14ac:dyDescent="0.3">
      <c r="A4681" t="s">
        <v>9592</v>
      </c>
      <c r="B4681" t="s">
        <v>9593</v>
      </c>
      <c r="C4681" t="str">
        <f>IFERROR(VLOOKUP(Table1[[#This Row],[Ticker]],[1]!Table2[[Symbol]:[Industry]],2,FALSE),"-")</f>
        <v>-</v>
      </c>
      <c r="D4681" t="s">
        <v>215</v>
      </c>
      <c r="E4681">
        <v>4.7319639999999996</v>
      </c>
      <c r="F4681">
        <v>12.4</v>
      </c>
      <c r="G4681">
        <v>-11.7453003099774</v>
      </c>
      <c r="H4681">
        <v>-4.3839591086986403</v>
      </c>
      <c r="I4681">
        <v>-32.178506298127601</v>
      </c>
      <c r="J4681">
        <v>-1.5496525014795099</v>
      </c>
      <c r="K4681">
        <v>11.9156195999124</v>
      </c>
      <c r="L4681">
        <v>11.086952894555999</v>
      </c>
      <c r="M4681">
        <v>53.254551487205802</v>
      </c>
      <c r="N4681">
        <v>0.57870927914343195</v>
      </c>
      <c r="O4681">
        <v>57.741935483870897</v>
      </c>
      <c r="P4681">
        <v>66.890982503364697</v>
      </c>
      <c r="Q4681">
        <v>4.2099662843045997E-2</v>
      </c>
    </row>
    <row r="4682" spans="1:17" hidden="1" x14ac:dyDescent="0.3">
      <c r="A4682" t="s">
        <v>9594</v>
      </c>
      <c r="B4682" t="s">
        <v>9595</v>
      </c>
      <c r="C4682" t="str">
        <f>IFERROR(VLOOKUP(Table1[[#This Row],[Ticker]],[1]!Table2[[Symbol]:[Industry]],2,FALSE),"-")</f>
        <v>-</v>
      </c>
      <c r="D4682" t="s">
        <v>124</v>
      </c>
      <c r="E4682">
        <v>4.7024999999999997</v>
      </c>
      <c r="F4682">
        <v>9.5</v>
      </c>
      <c r="G4682">
        <v>-20.239321401624501</v>
      </c>
      <c r="H4682">
        <v>-5.5077238847735197</v>
      </c>
      <c r="I4682">
        <v>-7.7553926090492302</v>
      </c>
      <c r="J4682">
        <v>0.52805450488991901</v>
      </c>
      <c r="K4682">
        <v>9.9561879620622502</v>
      </c>
      <c r="L4682">
        <v>9.7453531024389903</v>
      </c>
      <c r="M4682">
        <v>40.3188791483079</v>
      </c>
      <c r="N4682">
        <v>1.9646989989497901</v>
      </c>
      <c r="O4682">
        <v>68.315789473684205</v>
      </c>
      <c r="P4682">
        <v>35.327635327635299</v>
      </c>
      <c r="Q4682">
        <v>2.3051813041178999E-2</v>
      </c>
    </row>
    <row r="4683" spans="1:17" hidden="1" x14ac:dyDescent="0.3">
      <c r="A4683" t="s">
        <v>9596</v>
      </c>
      <c r="B4683" t="s">
        <v>9597</v>
      </c>
      <c r="C4683" t="str">
        <f>IFERROR(VLOOKUP(Table1[[#This Row],[Ticker]],[1]!Table2[[Symbol]:[Industry]],2,FALSE),"-")</f>
        <v>-</v>
      </c>
      <c r="D4683" t="s">
        <v>51</v>
      </c>
      <c r="E4683">
        <v>4.701719121</v>
      </c>
      <c r="F4683">
        <v>5.61</v>
      </c>
      <c r="G4683">
        <v>-45.577959189771299</v>
      </c>
      <c r="H4683">
        <v>4.18198425654752</v>
      </c>
      <c r="I4683">
        <v>-14.3662406512129</v>
      </c>
      <c r="J4683">
        <v>-1.07194549511008</v>
      </c>
      <c r="K4683">
        <v>5.4246725302391301</v>
      </c>
      <c r="L4683">
        <v>5.7342546227989404</v>
      </c>
      <c r="M4683">
        <v>97.3518528986517</v>
      </c>
      <c r="N4683">
        <v>2.3157894736842102</v>
      </c>
      <c r="O4683">
        <v>18.3600713012477</v>
      </c>
      <c r="P4683">
        <v>12.2</v>
      </c>
    </row>
    <row r="4684" spans="1:17" hidden="1" x14ac:dyDescent="0.3">
      <c r="A4684" t="s">
        <v>9598</v>
      </c>
      <c r="B4684" t="s">
        <v>9599</v>
      </c>
      <c r="C4684" t="str">
        <f>IFERROR(VLOOKUP(Table1[[#This Row],[Ticker]],[1]!Table2[[Symbol]:[Industry]],2,FALSE),"-")</f>
        <v>-</v>
      </c>
      <c r="D4684" t="s">
        <v>222</v>
      </c>
      <c r="E4684">
        <v>4.69686</v>
      </c>
      <c r="F4684">
        <v>7.42</v>
      </c>
      <c r="G4684">
        <v>-24.065910997000302</v>
      </c>
      <c r="H4684">
        <v>67.136764047385597</v>
      </c>
      <c r="I4684">
        <v>103.36626535646199</v>
      </c>
      <c r="J4684">
        <v>14.504378492428801</v>
      </c>
      <c r="K4684">
        <v>5.0735104638191402</v>
      </c>
      <c r="L4684">
        <v>4.64940808129783</v>
      </c>
      <c r="M4684">
        <v>99.856665263383803</v>
      </c>
      <c r="N4684">
        <v>2.3157894736842102</v>
      </c>
      <c r="O4684">
        <v>0</v>
      </c>
      <c r="P4684">
        <v>122.155688622754</v>
      </c>
    </row>
    <row r="4685" spans="1:17" hidden="1" x14ac:dyDescent="0.3">
      <c r="A4685" t="s">
        <v>9600</v>
      </c>
      <c r="B4685" t="s">
        <v>9601</v>
      </c>
      <c r="C4685" t="str">
        <f>IFERROR(VLOOKUP(Table1[[#This Row],[Ticker]],[1]!Table2[[Symbol]:[Industry]],2,FALSE),"-")</f>
        <v>-</v>
      </c>
      <c r="D4685" t="s">
        <v>405</v>
      </c>
      <c r="E4685">
        <v>4.6051535000000001</v>
      </c>
      <c r="F4685">
        <v>15.35</v>
      </c>
      <c r="G4685">
        <v>75.4227101542714</v>
      </c>
      <c r="H4685">
        <v>-3.2373705821621601</v>
      </c>
      <c r="I4685">
        <v>7.9058764765011098</v>
      </c>
      <c r="J4685">
        <v>3.2788362859912001</v>
      </c>
      <c r="K4685">
        <v>16.143705275959999</v>
      </c>
      <c r="L4685">
        <v>15.4179836844473</v>
      </c>
      <c r="M4685">
        <v>50.064905220890303</v>
      </c>
      <c r="N4685">
        <v>1.1209321443250999</v>
      </c>
      <c r="O4685">
        <v>87.947882736156302</v>
      </c>
      <c r="P4685">
        <v>105.488621151271</v>
      </c>
    </row>
    <row r="4686" spans="1:17" hidden="1" x14ac:dyDescent="0.3">
      <c r="A4686" t="s">
        <v>9602</v>
      </c>
      <c r="B4686" t="s">
        <v>9603</v>
      </c>
      <c r="C4686" t="str">
        <f>IFERROR(VLOOKUP(Table1[[#This Row],[Ticker]],[1]!Table2[[Symbol]:[Industry]],2,FALSE),"-")</f>
        <v>-</v>
      </c>
      <c r="D4686" t="s">
        <v>405</v>
      </c>
      <c r="E4686">
        <v>4.6020000000000003</v>
      </c>
      <c r="F4686">
        <v>14.16</v>
      </c>
      <c r="G4686">
        <v>164.934089002999</v>
      </c>
      <c r="H4686">
        <v>-36.128272390708801</v>
      </c>
      <c r="I4686">
        <v>-8.8426181969588207</v>
      </c>
      <c r="J4686">
        <v>-11.774717900010099</v>
      </c>
      <c r="K4686">
        <v>18.1027728401545</v>
      </c>
      <c r="L4686">
        <v>14.513297911358199</v>
      </c>
      <c r="M4686">
        <v>28.224159898319201</v>
      </c>
      <c r="N4686">
        <v>1.7169020661595</v>
      </c>
      <c r="O4686">
        <v>110.946327683615</v>
      </c>
      <c r="P4686">
        <v>195</v>
      </c>
      <c r="Q4686">
        <v>8.4223967076512002E-2</v>
      </c>
    </row>
    <row r="4687" spans="1:17" hidden="1" x14ac:dyDescent="0.3">
      <c r="A4687" t="s">
        <v>9604</v>
      </c>
      <c r="B4687" t="s">
        <v>9605</v>
      </c>
      <c r="C4687" t="str">
        <f>IFERROR(VLOOKUP(Table1[[#This Row],[Ticker]],[1]!Table2[[Symbol]:[Industry]],2,FALSE),"-")</f>
        <v>-</v>
      </c>
      <c r="D4687" t="s">
        <v>817</v>
      </c>
      <c r="E4687">
        <v>4.5844205000000002</v>
      </c>
      <c r="F4687">
        <v>5.83</v>
      </c>
      <c r="G4687">
        <v>39.9049344840492</v>
      </c>
      <c r="H4687">
        <v>-8.5397251097007896</v>
      </c>
      <c r="I4687">
        <v>-39.810955343611703</v>
      </c>
      <c r="J4687">
        <v>1.5688995753124499</v>
      </c>
      <c r="K4687">
        <v>6.6786380599520303</v>
      </c>
      <c r="L4687">
        <v>6.8618588155691</v>
      </c>
      <c r="M4687">
        <v>42.840789414791701</v>
      </c>
      <c r="N4687">
        <v>0.368157597287259</v>
      </c>
      <c r="O4687">
        <v>84.219554030874704</v>
      </c>
      <c r="P4687">
        <v>91.776315789473699</v>
      </c>
    </row>
    <row r="4688" spans="1:17" hidden="1" x14ac:dyDescent="0.3">
      <c r="A4688" t="s">
        <v>9606</v>
      </c>
      <c r="B4688" t="s">
        <v>9607</v>
      </c>
      <c r="C4688" t="str">
        <f>IFERROR(VLOOKUP(Table1[[#This Row],[Ticker]],[1]!Table2[[Symbol]:[Industry]],2,FALSE),"-")</f>
        <v>-</v>
      </c>
      <c r="D4688" t="s">
        <v>535</v>
      </c>
      <c r="E4688">
        <v>4.548</v>
      </c>
      <c r="F4688">
        <v>45.48</v>
      </c>
      <c r="G4688">
        <v>-13.3008275566922</v>
      </c>
      <c r="H4688">
        <v>-3.1787195557691899</v>
      </c>
      <c r="I4688">
        <v>29.298101963485699</v>
      </c>
      <c r="J4688">
        <v>-0.61111600202251803</v>
      </c>
      <c r="K4688">
        <v>42.027558537955997</v>
      </c>
      <c r="L4688">
        <v>38.662458330386102</v>
      </c>
      <c r="M4688">
        <v>65.112656268666797</v>
      </c>
      <c r="N4688">
        <v>0.81327372883006799</v>
      </c>
      <c r="O4688">
        <v>11.2576956904133</v>
      </c>
      <c r="P4688">
        <v>90.771812080536904</v>
      </c>
    </row>
    <row r="4689" spans="1:17" hidden="1" x14ac:dyDescent="0.3">
      <c r="A4689" t="s">
        <v>9608</v>
      </c>
      <c r="B4689" t="s">
        <v>9609</v>
      </c>
      <c r="C4689" t="str">
        <f>IFERROR(VLOOKUP(Table1[[#This Row],[Ticker]],[1]!Table2[[Symbol]:[Industry]],2,FALSE),"-")</f>
        <v>-</v>
      </c>
      <c r="D4689" t="s">
        <v>54</v>
      </c>
      <c r="E4689">
        <v>4.52709048</v>
      </c>
      <c r="F4689">
        <v>10.199999999999999</v>
      </c>
      <c r="G4689">
        <v>39.651227106161002</v>
      </c>
      <c r="H4689">
        <v>-2.26962864667829</v>
      </c>
      <c r="I4689">
        <v>33.802324672275098</v>
      </c>
      <c r="J4689">
        <v>-1.07194549511008</v>
      </c>
      <c r="K4689">
        <v>9.5784954654657604</v>
      </c>
      <c r="L4689">
        <v>7.87824278092413</v>
      </c>
      <c r="M4689">
        <v>100</v>
      </c>
      <c r="N4689">
        <v>0</v>
      </c>
      <c r="O4689">
        <v>0</v>
      </c>
      <c r="P4689">
        <v>69.717138103161403</v>
      </c>
    </row>
    <row r="4690" spans="1:17" hidden="1" x14ac:dyDescent="0.3">
      <c r="A4690" t="s">
        <v>9610</v>
      </c>
      <c r="B4690" t="s">
        <v>9611</v>
      </c>
      <c r="C4690" t="str">
        <f>IFERROR(VLOOKUP(Table1[[#This Row],[Ticker]],[1]!Table2[[Symbol]:[Industry]],2,FALSE),"-")</f>
        <v>-</v>
      </c>
      <c r="D4690" t="s">
        <v>535</v>
      </c>
      <c r="E4690">
        <v>4.5230430000000004</v>
      </c>
      <c r="F4690">
        <v>6.09</v>
      </c>
      <c r="G4690">
        <v>-10.887828805219399</v>
      </c>
      <c r="H4690">
        <v>8.3312529792291604E-2</v>
      </c>
      <c r="I4690">
        <v>-36.644475782098098</v>
      </c>
      <c r="J4690">
        <v>-1.07194549511008</v>
      </c>
      <c r="K4690">
        <v>6.1886300653743698</v>
      </c>
      <c r="L4690">
        <v>5.9250426736775497</v>
      </c>
      <c r="M4690">
        <v>41.611521634531002</v>
      </c>
      <c r="N4690">
        <v>0.27601314348302303</v>
      </c>
      <c r="O4690">
        <v>62.2331691297208</v>
      </c>
      <c r="P4690">
        <v>87.384615384615302</v>
      </c>
    </row>
    <row r="4691" spans="1:17" hidden="1" x14ac:dyDescent="0.3">
      <c r="A4691" t="s">
        <v>9612</v>
      </c>
      <c r="B4691" t="s">
        <v>9613</v>
      </c>
      <c r="C4691" t="str">
        <f>IFERROR(VLOOKUP(Table1[[#This Row],[Ticker]],[1]!Table2[[Symbol]:[Industry]],2,FALSE),"-")</f>
        <v>-</v>
      </c>
      <c r="D4691" t="s">
        <v>1210</v>
      </c>
      <c r="E4691">
        <v>4.5220000000000002</v>
      </c>
      <c r="F4691">
        <v>2.66</v>
      </c>
      <c r="G4691">
        <v>-1.5634955380630899</v>
      </c>
      <c r="H4691">
        <v>-9.9351338731591294</v>
      </c>
      <c r="I4691">
        <v>-34.262040403711303</v>
      </c>
      <c r="J4691">
        <v>-5.7482044879158298</v>
      </c>
      <c r="K4691">
        <v>2.85966079970534</v>
      </c>
      <c r="L4691">
        <v>2.9540038975498502</v>
      </c>
      <c r="M4691">
        <v>38.715811202976901</v>
      </c>
      <c r="N4691">
        <v>1.0921040299042899</v>
      </c>
      <c r="O4691">
        <v>67.293233082706706</v>
      </c>
      <c r="P4691">
        <v>41.489361702127603</v>
      </c>
      <c r="Q4691">
        <v>9.1411505943449992E-3</v>
      </c>
    </row>
    <row r="4692" spans="1:17" hidden="1" x14ac:dyDescent="0.3">
      <c r="A4692" t="s">
        <v>9614</v>
      </c>
      <c r="B4692" t="s">
        <v>9615</v>
      </c>
      <c r="C4692" t="str">
        <f>IFERROR(VLOOKUP(Table1[[#This Row],[Ticker]],[1]!Table2[[Symbol]:[Industry]],2,FALSE),"-")</f>
        <v>-</v>
      </c>
      <c r="D4692" t="s">
        <v>138</v>
      </c>
      <c r="E4692">
        <v>4.5104673999999996</v>
      </c>
      <c r="F4692">
        <v>8.1999999999999993</v>
      </c>
      <c r="G4692">
        <v>3.7024413684156601</v>
      </c>
      <c r="H4692">
        <v>-20.834221948113601</v>
      </c>
      <c r="I4692">
        <v>-37.244660454304899</v>
      </c>
      <c r="J4692">
        <v>0.358328640765951</v>
      </c>
      <c r="K4692">
        <v>9.7088411248252608</v>
      </c>
      <c r="L4692">
        <v>9.8349906061854409</v>
      </c>
      <c r="M4692">
        <v>34.571861019549203</v>
      </c>
      <c r="N4692">
        <v>0.32698929034295099</v>
      </c>
      <c r="O4692">
        <v>75.609756097561004</v>
      </c>
      <c r="P4692">
        <v>75.965665236051393</v>
      </c>
      <c r="Q4692">
        <v>6.2592008243983005E-2</v>
      </c>
    </row>
    <row r="4693" spans="1:17" hidden="1" x14ac:dyDescent="0.3">
      <c r="A4693" t="s">
        <v>9616</v>
      </c>
      <c r="B4693" t="s">
        <v>9617</v>
      </c>
      <c r="C4693" t="str">
        <f>IFERROR(VLOOKUP(Table1[[#This Row],[Ticker]],[1]!Table2[[Symbol]:[Industry]],2,FALSE),"-")</f>
        <v>-</v>
      </c>
      <c r="D4693" t="s">
        <v>627</v>
      </c>
      <c r="E4693">
        <v>4.4980230600000004</v>
      </c>
      <c r="F4693">
        <v>13.8</v>
      </c>
      <c r="G4693">
        <v>-50.982816441126303</v>
      </c>
      <c r="K4693">
        <v>17.182926074637699</v>
      </c>
      <c r="L4693">
        <v>23.662368761796301</v>
      </c>
      <c r="M4693">
        <v>89.584477983611194</v>
      </c>
      <c r="N4693">
        <v>1</v>
      </c>
      <c r="O4693">
        <v>26.449275362318801</v>
      </c>
      <c r="P4693">
        <v>15</v>
      </c>
    </row>
    <row r="4694" spans="1:17" hidden="1" x14ac:dyDescent="0.3">
      <c r="A4694" t="s">
        <v>9618</v>
      </c>
      <c r="B4694" t="s">
        <v>9619</v>
      </c>
      <c r="C4694" t="str">
        <f>IFERROR(VLOOKUP(Table1[[#This Row],[Ticker]],[1]!Table2[[Symbol]:[Industry]],2,FALSE),"-")</f>
        <v>-</v>
      </c>
      <c r="D4694" t="s">
        <v>627</v>
      </c>
      <c r="E4694">
        <v>4.4974999999999996</v>
      </c>
      <c r="F4694">
        <v>5.14</v>
      </c>
      <c r="G4694">
        <v>13.509507997412999</v>
      </c>
      <c r="H4694">
        <v>33.841482464432801</v>
      </c>
      <c r="I4694">
        <v>4.1240172043543097</v>
      </c>
      <c r="J4694">
        <v>26.200781777617198</v>
      </c>
      <c r="K4694">
        <v>3.8810278681522301</v>
      </c>
      <c r="L4694">
        <v>4.1584433436138504</v>
      </c>
      <c r="M4694">
        <v>89.295776632620402</v>
      </c>
      <c r="N4694">
        <v>1.43804063586548</v>
      </c>
      <c r="O4694">
        <v>9.7276264591439698</v>
      </c>
      <c r="P4694">
        <v>89.667896678966699</v>
      </c>
      <c r="Q4694">
        <v>8.1501709501209996E-2</v>
      </c>
    </row>
    <row r="4695" spans="1:17" hidden="1" x14ac:dyDescent="0.3">
      <c r="A4695" t="s">
        <v>9620</v>
      </c>
      <c r="B4695" t="s">
        <v>9621</v>
      </c>
      <c r="C4695" t="str">
        <f>IFERROR(VLOOKUP(Table1[[#This Row],[Ticker]],[1]!Table2[[Symbol]:[Industry]],2,FALSE),"-")</f>
        <v>-</v>
      </c>
      <c r="D4695" t="s">
        <v>706</v>
      </c>
      <c r="E4695">
        <v>4.4800065</v>
      </c>
      <c r="F4695">
        <v>9.09</v>
      </c>
      <c r="G4695">
        <v>-14.4170560351682</v>
      </c>
      <c r="H4695">
        <v>2.7000683230186802</v>
      </c>
      <c r="I4695">
        <v>2.6885897060496902</v>
      </c>
      <c r="J4695">
        <v>-1.07194549511008</v>
      </c>
      <c r="M4695">
        <v>100</v>
      </c>
      <c r="O4695">
        <v>0</v>
      </c>
      <c r="P4695">
        <v>15.648854961832001</v>
      </c>
    </row>
    <row r="4696" spans="1:17" hidden="1" x14ac:dyDescent="0.3">
      <c r="A4696" t="s">
        <v>9622</v>
      </c>
      <c r="B4696" t="s">
        <v>9623</v>
      </c>
      <c r="C4696" t="str">
        <f>IFERROR(VLOOKUP(Table1[[#This Row],[Ticker]],[1]!Table2[[Symbol]:[Industry]],2,FALSE),"-")</f>
        <v>-</v>
      </c>
      <c r="D4696" t="s">
        <v>276</v>
      </c>
      <c r="E4696">
        <v>4.4065224000000001</v>
      </c>
      <c r="F4696">
        <v>6.12</v>
      </c>
      <c r="G4696">
        <v>-65.6448583654213</v>
      </c>
      <c r="H4696">
        <v>-2.26962864667829</v>
      </c>
      <c r="I4696">
        <v>-28.662744594625298</v>
      </c>
      <c r="J4696">
        <v>-1.07194549511008</v>
      </c>
      <c r="K4696">
        <v>6.9108957741539703</v>
      </c>
      <c r="L4696">
        <v>7.6666068424237199</v>
      </c>
      <c r="M4696">
        <v>0.28287232341079999</v>
      </c>
      <c r="N4696">
        <v>0.19354838709677399</v>
      </c>
      <c r="O4696">
        <v>56.862745098039198</v>
      </c>
      <c r="P4696">
        <v>0</v>
      </c>
    </row>
    <row r="4697" spans="1:17" hidden="1" x14ac:dyDescent="0.3">
      <c r="A4697" t="s">
        <v>9624</v>
      </c>
      <c r="B4697" t="s">
        <v>9625</v>
      </c>
      <c r="C4697" t="str">
        <f>IFERROR(VLOOKUP(Table1[[#This Row],[Ticker]],[1]!Table2[[Symbol]:[Industry]],2,FALSE),"-")</f>
        <v>-</v>
      </c>
      <c r="D4697" t="s">
        <v>474</v>
      </c>
      <c r="E4697">
        <v>4.4029755899999996</v>
      </c>
      <c r="F4697">
        <v>1.35</v>
      </c>
      <c r="G4697">
        <v>12.039352160894399</v>
      </c>
      <c r="H4697">
        <v>-5.7418508689005101</v>
      </c>
      <c r="I4697">
        <v>4.4310390920437399</v>
      </c>
      <c r="J4697">
        <v>-3.1846215514481102</v>
      </c>
      <c r="K4697">
        <v>1.21934435316871</v>
      </c>
      <c r="L4697">
        <v>1.04171793024877</v>
      </c>
      <c r="M4697">
        <v>16.058289078231301</v>
      </c>
      <c r="N4697">
        <v>0.90251894016124401</v>
      </c>
      <c r="O4697">
        <v>10.370370370370299</v>
      </c>
      <c r="P4697">
        <v>80</v>
      </c>
      <c r="Q4697">
        <v>2.8662479282622E-2</v>
      </c>
    </row>
    <row r="4698" spans="1:17" hidden="1" x14ac:dyDescent="0.3">
      <c r="A4698" t="s">
        <v>9626</v>
      </c>
      <c r="B4698" t="s">
        <v>9627</v>
      </c>
      <c r="C4698" t="str">
        <f>IFERROR(VLOOKUP(Table1[[#This Row],[Ticker]],[1]!Table2[[Symbol]:[Industry]],2,FALSE),"-")</f>
        <v>-</v>
      </c>
      <c r="D4698" t="s">
        <v>18</v>
      </c>
      <c r="E4698">
        <v>4.3884509999999999</v>
      </c>
      <c r="F4698">
        <v>12.9</v>
      </c>
      <c r="G4698">
        <v>84.934089002999599</v>
      </c>
      <c r="H4698">
        <v>-3.41905393403461</v>
      </c>
      <c r="I4698">
        <v>158.048138105562</v>
      </c>
      <c r="J4698">
        <v>-1.22674425671998</v>
      </c>
      <c r="K4698">
        <v>12.580222792931499</v>
      </c>
      <c r="L4698">
        <v>9.4283453297382902</v>
      </c>
      <c r="M4698">
        <v>38.522578111445</v>
      </c>
      <c r="N4698">
        <v>2.5420560747663501</v>
      </c>
      <c r="O4698">
        <v>5.1162790697674296</v>
      </c>
      <c r="P4698">
        <v>184.14096916299499</v>
      </c>
    </row>
    <row r="4699" spans="1:17" hidden="1" x14ac:dyDescent="0.3">
      <c r="A4699" t="s">
        <v>9628</v>
      </c>
      <c r="B4699" t="s">
        <v>9629</v>
      </c>
      <c r="C4699" t="str">
        <f>IFERROR(VLOOKUP(Table1[[#This Row],[Ticker]],[1]!Table2[[Symbol]:[Industry]],2,FALSE),"-")</f>
        <v>-</v>
      </c>
      <c r="D4699" t="s">
        <v>298</v>
      </c>
      <c r="E4699">
        <v>4.3706542900000001</v>
      </c>
      <c r="F4699">
        <v>1.63</v>
      </c>
      <c r="G4699">
        <v>11.673219437782199</v>
      </c>
      <c r="H4699">
        <v>-12.6862953133449</v>
      </c>
      <c r="I4699">
        <v>-22.4047097002268</v>
      </c>
      <c r="J4699">
        <v>-5.5163899395545304</v>
      </c>
      <c r="K4699">
        <v>1.8692289104303901</v>
      </c>
      <c r="L4699">
        <v>1.34004278693274</v>
      </c>
      <c r="M4699">
        <v>7.6789308114471003E-2</v>
      </c>
      <c r="N4699">
        <v>0.69539565842175</v>
      </c>
      <c r="O4699">
        <v>70.552147239263803</v>
      </c>
      <c r="P4699">
        <v>55.238095238095198</v>
      </c>
      <c r="Q4699">
        <v>4.4589041969366E-2</v>
      </c>
    </row>
    <row r="4700" spans="1:17" hidden="1" x14ac:dyDescent="0.3">
      <c r="A4700" t="s">
        <v>9630</v>
      </c>
      <c r="B4700" t="s">
        <v>9631</v>
      </c>
      <c r="C4700" t="str">
        <f>IFERROR(VLOOKUP(Table1[[#This Row],[Ticker]],[1]!Table2[[Symbol]:[Industry]],2,FALSE),"-")</f>
        <v>-</v>
      </c>
      <c r="D4700" t="s">
        <v>127</v>
      </c>
      <c r="E4700">
        <v>4.3573556880000002</v>
      </c>
      <c r="F4700">
        <v>9.84</v>
      </c>
      <c r="G4700">
        <v>-19.9987969030405</v>
      </c>
      <c r="H4700">
        <v>-2.26962864667829</v>
      </c>
      <c r="I4700">
        <v>-2.8931511618226202</v>
      </c>
      <c r="J4700">
        <v>-1.07194549511008</v>
      </c>
      <c r="K4700">
        <v>9.5574421018724696</v>
      </c>
      <c r="L4700">
        <v>9.1932559147431192</v>
      </c>
      <c r="M4700">
        <v>100</v>
      </c>
      <c r="N4700">
        <v>0</v>
      </c>
      <c r="O4700">
        <v>0</v>
      </c>
      <c r="P4700">
        <v>10.067114093959701</v>
      </c>
    </row>
    <row r="4701" spans="1:17" hidden="1" x14ac:dyDescent="0.3">
      <c r="A4701" t="s">
        <v>9632</v>
      </c>
      <c r="B4701" t="s">
        <v>9633</v>
      </c>
      <c r="C4701" t="str">
        <f>IFERROR(VLOOKUP(Table1[[#This Row],[Ticker]],[1]!Table2[[Symbol]:[Industry]],2,FALSE),"-")</f>
        <v>-</v>
      </c>
      <c r="D4701" t="s">
        <v>138</v>
      </c>
      <c r="E4701">
        <v>4.3448399999999996</v>
      </c>
      <c r="F4701">
        <v>7.29</v>
      </c>
      <c r="G4701">
        <v>-30.065910997000302</v>
      </c>
      <c r="H4701">
        <v>-2.26962864667829</v>
      </c>
      <c r="I4701">
        <v>-12.9602652557823</v>
      </c>
      <c r="J4701">
        <v>-1.07194549511008</v>
      </c>
      <c r="K4701">
        <v>7.2899998746052699</v>
      </c>
      <c r="L4701">
        <v>7.2830997010260603</v>
      </c>
      <c r="M4701">
        <v>98.182515309086796</v>
      </c>
      <c r="O4701">
        <v>0</v>
      </c>
      <c r="P4701">
        <v>0</v>
      </c>
    </row>
    <row r="4702" spans="1:17" hidden="1" x14ac:dyDescent="0.3">
      <c r="A4702" t="s">
        <v>9634</v>
      </c>
      <c r="B4702" t="s">
        <v>9635</v>
      </c>
      <c r="C4702" t="str">
        <f>IFERROR(VLOOKUP(Table1[[#This Row],[Ticker]],[1]!Table2[[Symbol]:[Industry]],2,FALSE),"-")</f>
        <v>-</v>
      </c>
      <c r="E4702">
        <v>4.3443604999999996</v>
      </c>
      <c r="F4702">
        <v>5.35</v>
      </c>
      <c r="G4702">
        <v>-40.451170628491099</v>
      </c>
      <c r="H4702">
        <v>6.2014457334869997</v>
      </c>
      <c r="I4702">
        <v>-16.9099959559619</v>
      </c>
      <c r="J4702">
        <v>8.7606904881535002</v>
      </c>
      <c r="K4702">
        <v>4.8841210542743898</v>
      </c>
      <c r="L4702">
        <v>5.2555391338978996</v>
      </c>
      <c r="M4702">
        <v>66.947191895530494</v>
      </c>
      <c r="N4702">
        <v>1.36740995330853</v>
      </c>
      <c r="O4702">
        <v>48.598130841121502</v>
      </c>
      <c r="P4702">
        <v>25.8823529411764</v>
      </c>
      <c r="Q4702">
        <v>-2.9311317195704002E-2</v>
      </c>
    </row>
    <row r="4703" spans="1:17" hidden="1" x14ac:dyDescent="0.3">
      <c r="A4703" t="s">
        <v>9636</v>
      </c>
      <c r="B4703" t="s">
        <v>9637</v>
      </c>
      <c r="C4703" t="str">
        <f>IFERROR(VLOOKUP(Table1[[#This Row],[Ticker]],[1]!Table2[[Symbol]:[Industry]],2,FALSE),"-")</f>
        <v>-</v>
      </c>
      <c r="D4703" t="s">
        <v>405</v>
      </c>
      <c r="E4703">
        <v>4.3239999999999998</v>
      </c>
      <c r="F4703">
        <v>216.2</v>
      </c>
      <c r="G4703">
        <v>1489.4097444337101</v>
      </c>
      <c r="H4703">
        <v>26.8435394632052</v>
      </c>
      <c r="I4703">
        <v>523.85858599605797</v>
      </c>
      <c r="J4703">
        <v>9.2623234510496495</v>
      </c>
      <c r="K4703">
        <v>159.64081354393201</v>
      </c>
      <c r="L4703">
        <v>89.476965827427193</v>
      </c>
      <c r="M4703">
        <v>100</v>
      </c>
      <c r="N4703">
        <v>5.7088090204369202</v>
      </c>
      <c r="O4703">
        <v>0</v>
      </c>
      <c r="P4703">
        <v>1519.47565543071</v>
      </c>
    </row>
    <row r="4704" spans="1:17" hidden="1" x14ac:dyDescent="0.3">
      <c r="A4704" t="s">
        <v>9638</v>
      </c>
      <c r="B4704" t="s">
        <v>9639</v>
      </c>
      <c r="C4704" t="str">
        <f>IFERROR(VLOOKUP(Table1[[#This Row],[Ticker]],[1]!Table2[[Symbol]:[Industry]],2,FALSE),"-")</f>
        <v>-</v>
      </c>
      <c r="D4704" t="s">
        <v>1210</v>
      </c>
      <c r="E4704">
        <v>4.3229825000000002</v>
      </c>
      <c r="F4704">
        <v>5</v>
      </c>
      <c r="G4704">
        <v>78.267422336332999</v>
      </c>
      <c r="H4704">
        <v>-0.63363682663738996</v>
      </c>
      <c r="I4704">
        <v>-38.221849710191897</v>
      </c>
      <c r="J4704">
        <v>1.8266052295275901</v>
      </c>
      <c r="K4704">
        <v>4.9206852814087698</v>
      </c>
      <c r="L4704">
        <v>5.0890552316333704</v>
      </c>
      <c r="M4704">
        <v>64.449070248588896</v>
      </c>
      <c r="N4704">
        <v>0.95512222320529705</v>
      </c>
      <c r="O4704">
        <v>50</v>
      </c>
      <c r="P4704">
        <v>129.35779816513701</v>
      </c>
      <c r="Q4704">
        <v>-7.7219945684569996E-2</v>
      </c>
    </row>
    <row r="4705" spans="1:17" hidden="1" x14ac:dyDescent="0.3">
      <c r="A4705" t="s">
        <v>9640</v>
      </c>
      <c r="B4705" t="s">
        <v>9641</v>
      </c>
      <c r="C4705" t="str">
        <f>IFERROR(VLOOKUP(Table1[[#This Row],[Ticker]],[1]!Table2[[Symbol]:[Industry]],2,FALSE),"-")</f>
        <v>-</v>
      </c>
      <c r="E4705">
        <v>4.3214399999999999</v>
      </c>
      <c r="F4705">
        <v>1.44</v>
      </c>
      <c r="G4705">
        <v>-24.183558055823799</v>
      </c>
      <c r="H4705">
        <v>-10.766360672822</v>
      </c>
      <c r="I4705">
        <v>-37.170791571571797</v>
      </c>
      <c r="J4705">
        <v>-3.1698475930121801</v>
      </c>
      <c r="K4705">
        <v>1.4948954351061401</v>
      </c>
      <c r="L4705">
        <v>1.5983503167667299</v>
      </c>
      <c r="M4705">
        <v>49.232696941523102</v>
      </c>
      <c r="N4705">
        <v>0.47101685464467002</v>
      </c>
      <c r="O4705">
        <v>59.7222222222222</v>
      </c>
      <c r="P4705">
        <v>28.571428571428498</v>
      </c>
      <c r="Q4705">
        <v>-0.138731633364751</v>
      </c>
    </row>
    <row r="4706" spans="1:17" hidden="1" x14ac:dyDescent="0.3">
      <c r="A4706" t="s">
        <v>9642</v>
      </c>
      <c r="B4706" t="s">
        <v>9643</v>
      </c>
      <c r="C4706" t="str">
        <f>IFERROR(VLOOKUP(Table1[[#This Row],[Ticker]],[1]!Table2[[Symbol]:[Industry]],2,FALSE),"-")</f>
        <v>-</v>
      </c>
      <c r="D4706" t="s">
        <v>405</v>
      </c>
      <c r="E4706">
        <v>4.3142876000000001</v>
      </c>
      <c r="F4706">
        <v>14.38</v>
      </c>
      <c r="G4706">
        <v>-15.9389268700161</v>
      </c>
      <c r="H4706">
        <v>-39.048585730203897</v>
      </c>
      <c r="I4706">
        <v>-40.260568592486003</v>
      </c>
      <c r="J4706">
        <v>1.2432150724776601</v>
      </c>
      <c r="K4706">
        <v>16.541762144507199</v>
      </c>
      <c r="L4706">
        <v>16.495589202766901</v>
      </c>
      <c r="M4706">
        <v>42.790364984011198</v>
      </c>
      <c r="N4706">
        <v>0.79136981270657303</v>
      </c>
      <c r="O4706">
        <v>86.369958275382402</v>
      </c>
      <c r="P4706">
        <v>37.082936129647202</v>
      </c>
      <c r="Q4706">
        <v>9.1195586675670001E-2</v>
      </c>
    </row>
    <row r="4707" spans="1:17" hidden="1" x14ac:dyDescent="0.3">
      <c r="A4707" t="s">
        <v>9644</v>
      </c>
      <c r="B4707" t="s">
        <v>9645</v>
      </c>
      <c r="C4707" t="str">
        <f>IFERROR(VLOOKUP(Table1[[#This Row],[Ticker]],[1]!Table2[[Symbol]:[Industry]],2,FALSE),"-")</f>
        <v>-</v>
      </c>
      <c r="D4707" t="s">
        <v>21</v>
      </c>
      <c r="E4707">
        <v>4.2915378239999997</v>
      </c>
      <c r="F4707">
        <v>1.24</v>
      </c>
      <c r="G4707">
        <v>-62.306348155470197</v>
      </c>
      <c r="H4707">
        <v>-49.846721157691498</v>
      </c>
      <c r="I4707">
        <v>-63.360265255782302</v>
      </c>
      <c r="J4707">
        <v>-17.855162278326802</v>
      </c>
      <c r="K4707">
        <v>1.6463218656209699</v>
      </c>
      <c r="L4707">
        <v>1.7202865040517099</v>
      </c>
      <c r="M4707">
        <v>29.893833146982399</v>
      </c>
      <c r="N4707">
        <v>0.64866499286499801</v>
      </c>
      <c r="O4707">
        <v>106.451612903225</v>
      </c>
      <c r="P4707">
        <v>45.8823529411764</v>
      </c>
      <c r="Q4707">
        <v>3.0836124707199E-2</v>
      </c>
    </row>
    <row r="4708" spans="1:17" hidden="1" x14ac:dyDescent="0.3">
      <c r="A4708" t="s">
        <v>9646</v>
      </c>
      <c r="B4708" t="s">
        <v>9647</v>
      </c>
      <c r="C4708" t="str">
        <f>IFERROR(VLOOKUP(Table1[[#This Row],[Ticker]],[1]!Table2[[Symbol]:[Industry]],2,FALSE),"-")</f>
        <v>-</v>
      </c>
      <c r="D4708" t="s">
        <v>573</v>
      </c>
      <c r="E4708">
        <v>4.2902513000000004</v>
      </c>
      <c r="F4708">
        <v>5.51</v>
      </c>
      <c r="G4708">
        <v>29.182643916294399</v>
      </c>
      <c r="H4708">
        <v>30.654204277154601</v>
      </c>
      <c r="I4708">
        <v>21.758561150085601</v>
      </c>
      <c r="J4708">
        <v>1.9756735525089599</v>
      </c>
      <c r="K4708">
        <v>4.7605075294085797</v>
      </c>
      <c r="L4708">
        <v>4.2699102856663398</v>
      </c>
      <c r="M4708">
        <v>63.006863435070201</v>
      </c>
      <c r="N4708">
        <v>0.855884247884247</v>
      </c>
      <c r="O4708">
        <v>7.0780399274047197</v>
      </c>
      <c r="P4708">
        <v>140.61135371179</v>
      </c>
      <c r="Q4708">
        <v>4.4231269559696001E-2</v>
      </c>
    </row>
    <row r="4709" spans="1:17" hidden="1" x14ac:dyDescent="0.3">
      <c r="A4709" t="s">
        <v>9648</v>
      </c>
      <c r="B4709" t="s">
        <v>9649</v>
      </c>
      <c r="C4709" t="str">
        <f>IFERROR(VLOOKUP(Table1[[#This Row],[Ticker]],[1]!Table2[[Symbol]:[Industry]],2,FALSE),"-")</f>
        <v>-</v>
      </c>
      <c r="D4709" t="s">
        <v>1731</v>
      </c>
      <c r="E4709">
        <v>4.2809502420000003</v>
      </c>
      <c r="F4709">
        <v>9.14</v>
      </c>
      <c r="G4709">
        <v>-14.3697084653547</v>
      </c>
      <c r="H4709">
        <v>-2.9012075940467099</v>
      </c>
      <c r="I4709">
        <v>-41.942394237911302</v>
      </c>
      <c r="J4709">
        <v>0.76192721254903195</v>
      </c>
      <c r="K4709">
        <v>9.3059617220405499</v>
      </c>
      <c r="L4709">
        <v>9.8411101666719194</v>
      </c>
      <c r="M4709">
        <v>46.281367643831601</v>
      </c>
      <c r="N4709">
        <v>0.85634188663191302</v>
      </c>
      <c r="O4709">
        <v>76.148796498905895</v>
      </c>
      <c r="P4709">
        <v>21.8666666666666</v>
      </c>
      <c r="Q4709">
        <v>-5.6380647565899999E-2</v>
      </c>
    </row>
    <row r="4710" spans="1:17" hidden="1" x14ac:dyDescent="0.3">
      <c r="A4710" t="s">
        <v>9650</v>
      </c>
      <c r="B4710" t="s">
        <v>9651</v>
      </c>
      <c r="C4710" t="str">
        <f>IFERROR(VLOOKUP(Table1[[#This Row],[Ticker]],[1]!Table2[[Symbol]:[Industry]],2,FALSE),"-")</f>
        <v>-</v>
      </c>
      <c r="D4710" t="s">
        <v>46</v>
      </c>
      <c r="E4710">
        <v>4.2556319120000001</v>
      </c>
      <c r="F4710">
        <v>11.92</v>
      </c>
      <c r="G4710">
        <v>2.0848650562147699</v>
      </c>
      <c r="H4710">
        <v>-1.4292925122245099</v>
      </c>
      <c r="I4710">
        <v>-9.2178805734498894</v>
      </c>
      <c r="J4710">
        <v>-2.4688230628997201</v>
      </c>
      <c r="K4710">
        <v>11.8134226696037</v>
      </c>
      <c r="L4710">
        <v>11.2747830592856</v>
      </c>
      <c r="M4710">
        <v>46.792685919383302</v>
      </c>
      <c r="N4710">
        <v>1.5872697020117901</v>
      </c>
      <c r="O4710">
        <v>25.251677852348902</v>
      </c>
      <c r="P4710">
        <v>45.365853658536601</v>
      </c>
      <c r="Q4710">
        <v>1.3414445715979001E-2</v>
      </c>
    </row>
    <row r="4711" spans="1:17" hidden="1" x14ac:dyDescent="0.3">
      <c r="A4711" t="s">
        <v>9652</v>
      </c>
      <c r="B4711" t="s">
        <v>9653</v>
      </c>
      <c r="C4711" t="str">
        <f>IFERROR(VLOOKUP(Table1[[#This Row],[Ticker]],[1]!Table2[[Symbol]:[Industry]],2,FALSE),"-")</f>
        <v>-</v>
      </c>
      <c r="D4711" t="s">
        <v>627</v>
      </c>
      <c r="E4711">
        <v>4.2547104999999998</v>
      </c>
      <c r="F4711">
        <v>7.1</v>
      </c>
      <c r="G4711">
        <v>-19.988391617155301</v>
      </c>
      <c r="H4711">
        <v>12.246500385579701</v>
      </c>
      <c r="I4711">
        <v>-2.0227652557823701</v>
      </c>
      <c r="J4711">
        <v>-16.0420053753496</v>
      </c>
      <c r="K4711">
        <v>6.6310636429201297</v>
      </c>
      <c r="L4711">
        <v>7.1804726895536497</v>
      </c>
      <c r="M4711">
        <v>38.026290468837701</v>
      </c>
      <c r="N4711">
        <v>1.1155778894472299</v>
      </c>
      <c r="O4711">
        <v>20.422535211267601</v>
      </c>
      <c r="P4711">
        <v>73.170731707317003</v>
      </c>
    </row>
    <row r="4712" spans="1:17" hidden="1" x14ac:dyDescent="0.3">
      <c r="A4712" t="s">
        <v>9654</v>
      </c>
      <c r="B4712" t="s">
        <v>9655</v>
      </c>
      <c r="C4712" t="str">
        <f>IFERROR(VLOOKUP(Table1[[#This Row],[Ticker]],[1]!Table2[[Symbol]:[Industry]],2,FALSE),"-")</f>
        <v>-</v>
      </c>
      <c r="D4712" t="s">
        <v>51</v>
      </c>
      <c r="E4712">
        <v>4.2480000000000002</v>
      </c>
      <c r="F4712">
        <v>47.2</v>
      </c>
      <c r="G4712">
        <v>-22.499821662451499</v>
      </c>
      <c r="H4712">
        <v>-28.673540337299102</v>
      </c>
      <c r="I4712">
        <v>-42.238059681913597</v>
      </c>
      <c r="J4712">
        <v>-19.8454532628942</v>
      </c>
      <c r="K4712">
        <v>63.621973572269503</v>
      </c>
      <c r="L4712">
        <v>59.940223508476997</v>
      </c>
      <c r="M4712">
        <v>12.225960737770601</v>
      </c>
      <c r="N4712">
        <v>9.8125673453184306E-2</v>
      </c>
      <c r="O4712">
        <v>84.322033898304994</v>
      </c>
      <c r="P4712">
        <v>13.2165987047253</v>
      </c>
      <c r="Q4712">
        <v>5.1460560482202003E-2</v>
      </c>
    </row>
    <row r="4713" spans="1:17" hidden="1" x14ac:dyDescent="0.3">
      <c r="A4713" t="s">
        <v>9656</v>
      </c>
      <c r="B4713" t="s">
        <v>9657</v>
      </c>
      <c r="C4713" t="str">
        <f>IFERROR(VLOOKUP(Table1[[#This Row],[Ticker]],[1]!Table2[[Symbol]:[Industry]],2,FALSE),"-")</f>
        <v>-</v>
      </c>
      <c r="D4713" t="s">
        <v>535</v>
      </c>
      <c r="E4713">
        <v>4.1698700000000004</v>
      </c>
      <c r="F4713">
        <v>8.2899999999999991</v>
      </c>
      <c r="G4713">
        <v>44.460404792473298</v>
      </c>
      <c r="H4713">
        <v>-4.5684792213909198</v>
      </c>
      <c r="I4713">
        <v>-37.113970653769499</v>
      </c>
      <c r="J4713">
        <v>-5.0267477549970803</v>
      </c>
      <c r="K4713">
        <v>9.11744866735134</v>
      </c>
      <c r="L4713">
        <v>8.3307209903008097</v>
      </c>
      <c r="M4713">
        <v>38.220912349116297</v>
      </c>
      <c r="N4713">
        <v>2.1833920689773101</v>
      </c>
      <c r="O4713">
        <v>41.7370325693607</v>
      </c>
      <c r="P4713">
        <v>124.05405405405401</v>
      </c>
      <c r="Q4713">
        <v>0.10851729054854301</v>
      </c>
    </row>
    <row r="4714" spans="1:17" hidden="1" x14ac:dyDescent="0.3">
      <c r="A4714" t="s">
        <v>9658</v>
      </c>
      <c r="B4714" t="s">
        <v>9659</v>
      </c>
      <c r="C4714" t="str">
        <f>IFERROR(VLOOKUP(Table1[[#This Row],[Ticker]],[1]!Table2[[Symbol]:[Industry]],2,FALSE),"-")</f>
        <v>-</v>
      </c>
      <c r="D4714" t="s">
        <v>46</v>
      </c>
      <c r="E4714">
        <v>4.1534139000000003</v>
      </c>
      <c r="F4714">
        <v>2.65</v>
      </c>
      <c r="G4714">
        <v>-80.065910997000302</v>
      </c>
      <c r="H4714">
        <v>10.773849614191199</v>
      </c>
      <c r="I4714">
        <v>-4.79699994965992</v>
      </c>
      <c r="J4714">
        <v>7.26138783822325</v>
      </c>
      <c r="K4714">
        <v>2.3079576622114799</v>
      </c>
      <c r="L4714">
        <v>3.2904370451373599</v>
      </c>
      <c r="M4714">
        <v>86.375854502211197</v>
      </c>
      <c r="N4714">
        <v>0.68204189546471405</v>
      </c>
      <c r="O4714">
        <v>107.54716981132</v>
      </c>
      <c r="P4714">
        <v>65.624999999999901</v>
      </c>
      <c r="Q4714">
        <v>-0.122918203960172</v>
      </c>
    </row>
    <row r="4715" spans="1:17" hidden="1" x14ac:dyDescent="0.3">
      <c r="A4715" t="s">
        <v>9660</v>
      </c>
      <c r="B4715" t="s">
        <v>9661</v>
      </c>
      <c r="C4715" t="str">
        <f>IFERROR(VLOOKUP(Table1[[#This Row],[Ticker]],[1]!Table2[[Symbol]:[Industry]],2,FALSE),"-")</f>
        <v>-</v>
      </c>
      <c r="D4715" t="s">
        <v>405</v>
      </c>
      <c r="E4715">
        <v>4.09</v>
      </c>
      <c r="F4715">
        <v>8.18</v>
      </c>
      <c r="G4715">
        <v>23.693487499240199</v>
      </c>
      <c r="H4715">
        <v>5.2971369319567199</v>
      </c>
      <c r="I4715">
        <v>34.162036902491003</v>
      </c>
      <c r="J4715">
        <v>-7.5235583983358802</v>
      </c>
      <c r="K4715">
        <v>7.3514457242165898</v>
      </c>
      <c r="L4715">
        <v>7.2014429345192399</v>
      </c>
      <c r="M4715">
        <v>57.895825803365398</v>
      </c>
      <c r="N4715">
        <v>0.72185333623799897</v>
      </c>
      <c r="O4715">
        <v>56.7237163814181</v>
      </c>
      <c r="P4715">
        <v>61.341222879684302</v>
      </c>
      <c r="Q4715">
        <v>6.1890026336720999E-2</v>
      </c>
    </row>
    <row r="4716" spans="1:17" hidden="1" x14ac:dyDescent="0.3">
      <c r="A4716" t="s">
        <v>9662</v>
      </c>
      <c r="B4716" t="s">
        <v>9663</v>
      </c>
      <c r="C4716" t="str">
        <f>IFERROR(VLOOKUP(Table1[[#This Row],[Ticker]],[1]!Table2[[Symbol]:[Industry]],2,FALSE),"-")</f>
        <v>-</v>
      </c>
      <c r="D4716" t="s">
        <v>405</v>
      </c>
      <c r="E4716">
        <v>4.0591838999999998</v>
      </c>
      <c r="F4716">
        <v>11.87</v>
      </c>
      <c r="G4716">
        <v>59.854089002999601</v>
      </c>
      <c r="H4716">
        <v>30.807294430244699</v>
      </c>
      <c r="I4716">
        <v>-15.983141072775799</v>
      </c>
      <c r="J4716">
        <v>4.3240510236018297</v>
      </c>
      <c r="K4716">
        <v>10.0169212794645</v>
      </c>
      <c r="L4716">
        <v>9.1671685562401102</v>
      </c>
      <c r="M4716">
        <v>70.223947447315496</v>
      </c>
      <c r="N4716">
        <v>1.0613744699052099</v>
      </c>
      <c r="O4716">
        <v>8.1718618365627709</v>
      </c>
      <c r="P4716">
        <v>108.61159929701201</v>
      </c>
      <c r="Q4716">
        <v>9.9111752998692002E-2</v>
      </c>
    </row>
    <row r="4717" spans="1:17" hidden="1" x14ac:dyDescent="0.3">
      <c r="A4717" t="s">
        <v>9664</v>
      </c>
      <c r="B4717" t="s">
        <v>9665</v>
      </c>
      <c r="C4717" t="str">
        <f>IFERROR(VLOOKUP(Table1[[#This Row],[Ticker]],[1]!Table2[[Symbol]:[Industry]],2,FALSE),"-")</f>
        <v>-</v>
      </c>
      <c r="E4717">
        <v>4.0028292600000004</v>
      </c>
      <c r="F4717">
        <v>6.18</v>
      </c>
      <c r="G4717">
        <v>34.295791130659197</v>
      </c>
      <c r="H4717">
        <v>-50.024730687494603</v>
      </c>
      <c r="I4717">
        <v>-40.510089405840901</v>
      </c>
      <c r="J4717">
        <v>-19.439292433885502</v>
      </c>
      <c r="K4717">
        <v>11.540111670600799</v>
      </c>
      <c r="L4717">
        <v>10.955304221436201</v>
      </c>
      <c r="M4717">
        <v>8.9398882193980995</v>
      </c>
      <c r="N4717">
        <v>0.85629345297022397</v>
      </c>
      <c r="O4717">
        <v>225.88996763754</v>
      </c>
      <c r="P4717">
        <v>64.8</v>
      </c>
      <c r="Q4717">
        <v>7.9901536599290002E-3</v>
      </c>
    </row>
    <row r="4718" spans="1:17" hidden="1" x14ac:dyDescent="0.3">
      <c r="A4718" t="s">
        <v>9666</v>
      </c>
      <c r="B4718" t="s">
        <v>9667</v>
      </c>
      <c r="C4718" t="str">
        <f>IFERROR(VLOOKUP(Table1[[#This Row],[Ticker]],[1]!Table2[[Symbol]:[Industry]],2,FALSE),"-")</f>
        <v>-</v>
      </c>
      <c r="D4718" t="s">
        <v>5421</v>
      </c>
      <c r="E4718">
        <v>3.9809223999999999</v>
      </c>
      <c r="F4718">
        <v>7.28</v>
      </c>
      <c r="G4718">
        <v>9.9340890029996807</v>
      </c>
      <c r="H4718">
        <v>-22.8645943217354</v>
      </c>
      <c r="I4718">
        <v>-26.2935985891156</v>
      </c>
      <c r="J4718">
        <v>0.39004280898349197</v>
      </c>
      <c r="K4718">
        <v>8.0657141446139899</v>
      </c>
      <c r="L4718">
        <v>7.83259111328268</v>
      </c>
      <c r="M4718">
        <v>56.040927055885298</v>
      </c>
      <c r="N4718">
        <v>2.81736422469826</v>
      </c>
      <c r="O4718">
        <v>70.192307692307693</v>
      </c>
      <c r="P4718">
        <v>77.9951100244499</v>
      </c>
    </row>
    <row r="4719" spans="1:17" hidden="1" x14ac:dyDescent="0.3">
      <c r="A4719" t="s">
        <v>9668</v>
      </c>
      <c r="B4719" t="s">
        <v>9669</v>
      </c>
      <c r="C4719" t="str">
        <f>IFERROR(VLOOKUP(Table1[[#This Row],[Ticker]],[1]!Table2[[Symbol]:[Industry]],2,FALSE),"-")</f>
        <v>-</v>
      </c>
      <c r="E4719">
        <v>3.9706039999999998</v>
      </c>
      <c r="F4719">
        <v>45.1</v>
      </c>
      <c r="G4719">
        <v>-1.2087681398574499</v>
      </c>
      <c r="H4719">
        <v>-2.26962864667829</v>
      </c>
      <c r="I4719">
        <v>5.7239452705334299</v>
      </c>
      <c r="J4719">
        <v>-1.07194549511008</v>
      </c>
      <c r="K4719">
        <v>44.578811855292997</v>
      </c>
      <c r="L4719">
        <v>39.083682710968098</v>
      </c>
      <c r="M4719">
        <v>50.127975425573403</v>
      </c>
      <c r="N4719">
        <v>0</v>
      </c>
      <c r="O4719">
        <v>0.86474501108646495</v>
      </c>
      <c r="P4719">
        <v>58.245614035087698</v>
      </c>
    </row>
    <row r="4720" spans="1:17" hidden="1" x14ac:dyDescent="0.3">
      <c r="A4720" t="s">
        <v>9670</v>
      </c>
      <c r="B4720" t="s">
        <v>9671</v>
      </c>
      <c r="C4720" t="str">
        <f>IFERROR(VLOOKUP(Table1[[#This Row],[Ticker]],[1]!Table2[[Symbol]:[Industry]],2,FALSE),"-")</f>
        <v>-</v>
      </c>
      <c r="D4720" t="s">
        <v>405</v>
      </c>
      <c r="E4720">
        <v>3.9621</v>
      </c>
      <c r="F4720">
        <v>8.43</v>
      </c>
      <c r="G4720">
        <v>766.74259964129703</v>
      </c>
      <c r="H4720">
        <v>44.102052769250797</v>
      </c>
      <c r="I4720">
        <v>783.84824538251496</v>
      </c>
      <c r="J4720">
        <v>9.0478947179391795</v>
      </c>
      <c r="K4720">
        <v>5.3315826632694696</v>
      </c>
      <c r="M4720">
        <v>100</v>
      </c>
      <c r="O4720">
        <v>0</v>
      </c>
      <c r="P4720">
        <v>796.80851063829698</v>
      </c>
    </row>
    <row r="4721" spans="1:17" hidden="1" x14ac:dyDescent="0.3">
      <c r="A4721" t="s">
        <v>9672</v>
      </c>
      <c r="B4721" t="s">
        <v>9673</v>
      </c>
      <c r="C4721" t="str">
        <f>IFERROR(VLOOKUP(Table1[[#This Row],[Ticker]],[1]!Table2[[Symbol]:[Industry]],2,FALSE),"-")</f>
        <v>-</v>
      </c>
      <c r="D4721" t="s">
        <v>627</v>
      </c>
      <c r="E4721">
        <v>3.960858</v>
      </c>
      <c r="F4721">
        <v>4.4000000000000004</v>
      </c>
      <c r="G4721">
        <v>-16.3708205577238</v>
      </c>
      <c r="H4721">
        <v>-3.1787195557692001</v>
      </c>
      <c r="I4721">
        <v>-17.515579789404899</v>
      </c>
      <c r="J4721">
        <v>-3.5327956069668902</v>
      </c>
      <c r="K4721">
        <v>4.4315061986210598</v>
      </c>
      <c r="L4721">
        <v>4.4699139157739802</v>
      </c>
      <c r="M4721">
        <v>51.549891055629402</v>
      </c>
      <c r="N4721">
        <v>0.730695124843452</v>
      </c>
      <c r="O4721">
        <v>36.363636363636303</v>
      </c>
      <c r="P4721">
        <v>20.879120879120801</v>
      </c>
      <c r="Q4721">
        <v>2.5063343471570999E-2</v>
      </c>
    </row>
    <row r="4722" spans="1:17" hidden="1" x14ac:dyDescent="0.3">
      <c r="A4722" t="s">
        <v>9674</v>
      </c>
      <c r="B4722" t="s">
        <v>9675</v>
      </c>
      <c r="C4722" t="str">
        <f>IFERROR(VLOOKUP(Table1[[#This Row],[Ticker]],[1]!Table2[[Symbol]:[Industry]],2,FALSE),"-")</f>
        <v>-</v>
      </c>
      <c r="D4722" t="s">
        <v>895</v>
      </c>
      <c r="E4722">
        <v>3.9469159999999999</v>
      </c>
      <c r="F4722">
        <v>4</v>
      </c>
      <c r="G4722">
        <v>-22.539029276570201</v>
      </c>
      <c r="H4722">
        <v>11.1806637509825</v>
      </c>
      <c r="I4722">
        <v>10.496524867674401</v>
      </c>
      <c r="J4722">
        <v>9.7851973620327701</v>
      </c>
      <c r="K4722">
        <v>3.5253285586641701</v>
      </c>
      <c r="L4722">
        <v>3.2802714156915198</v>
      </c>
      <c r="M4722">
        <v>72.6655789811267</v>
      </c>
      <c r="N4722">
        <v>0.86594171378860296</v>
      </c>
      <c r="O4722">
        <v>22.5</v>
      </c>
      <c r="P4722">
        <v>65.289256198347104</v>
      </c>
      <c r="Q4722">
        <v>4.2281381498884003E-2</v>
      </c>
    </row>
    <row r="4723" spans="1:17" hidden="1" x14ac:dyDescent="0.3">
      <c r="A4723" t="s">
        <v>9676</v>
      </c>
      <c r="B4723" t="s">
        <v>9677</v>
      </c>
      <c r="C4723" t="str">
        <f>IFERROR(VLOOKUP(Table1[[#This Row],[Ticker]],[1]!Table2[[Symbol]:[Industry]],2,FALSE),"-")</f>
        <v>-</v>
      </c>
      <c r="D4723" t="s">
        <v>305</v>
      </c>
      <c r="E4723">
        <v>3.901932</v>
      </c>
      <c r="F4723">
        <v>3</v>
      </c>
      <c r="K4723">
        <v>3.13914626791387</v>
      </c>
      <c r="L4723">
        <v>4.4077132628643598</v>
      </c>
      <c r="M4723">
        <v>99.841790054050605</v>
      </c>
      <c r="N4723">
        <v>1</v>
      </c>
    </row>
    <row r="4724" spans="1:17" hidden="1" x14ac:dyDescent="0.3">
      <c r="A4724" t="s">
        <v>9678</v>
      </c>
      <c r="B4724" t="s">
        <v>9679</v>
      </c>
      <c r="C4724" t="str">
        <f>IFERROR(VLOOKUP(Table1[[#This Row],[Ticker]],[1]!Table2[[Symbol]:[Industry]],2,FALSE),"-")</f>
        <v>-</v>
      </c>
      <c r="D4724" t="s">
        <v>741</v>
      </c>
      <c r="E4724">
        <v>3.8994098080000001</v>
      </c>
      <c r="F4724">
        <v>595.82000000000005</v>
      </c>
      <c r="G4724">
        <v>5.95984125175546</v>
      </c>
      <c r="H4724">
        <v>1.0164416463525501</v>
      </c>
      <c r="I4724">
        <v>3.3994652392865001</v>
      </c>
      <c r="J4724">
        <v>1.0053721663363899</v>
      </c>
      <c r="K4724">
        <v>561.02323112826002</v>
      </c>
      <c r="L4724">
        <v>510.47018174972698</v>
      </c>
      <c r="M4724">
        <v>60.046073572563003</v>
      </c>
      <c r="N4724">
        <v>0.95051998815888294</v>
      </c>
      <c r="O4724">
        <v>1.5575173710180801</v>
      </c>
      <c r="P4724">
        <v>41.5047736664608</v>
      </c>
      <c r="Q4724">
        <v>2.4635765917062999E-2</v>
      </c>
    </row>
    <row r="4725" spans="1:17" hidden="1" x14ac:dyDescent="0.3">
      <c r="A4725" t="s">
        <v>9680</v>
      </c>
      <c r="B4725" t="s">
        <v>9681</v>
      </c>
      <c r="C4725" t="str">
        <f>IFERROR(VLOOKUP(Table1[[#This Row],[Ticker]],[1]!Table2[[Symbol]:[Industry]],2,FALSE),"-")</f>
        <v>-</v>
      </c>
      <c r="D4725" t="s">
        <v>46</v>
      </c>
      <c r="E4725">
        <v>3.892779</v>
      </c>
      <c r="F4725">
        <v>7.71</v>
      </c>
      <c r="G4725">
        <v>36.097882106447898</v>
      </c>
      <c r="H4725">
        <v>2.07819744027822</v>
      </c>
      <c r="I4725">
        <v>7.13319268814287</v>
      </c>
      <c r="J4725">
        <v>-6.4595933269103396</v>
      </c>
      <c r="K4725">
        <v>7.0819009404785698</v>
      </c>
      <c r="L4725">
        <v>6.6156021391656497</v>
      </c>
      <c r="M4725">
        <v>65.759793137029206</v>
      </c>
      <c r="N4725">
        <v>1.8598812829431901</v>
      </c>
      <c r="O4725">
        <v>29.442282749675702</v>
      </c>
      <c r="P4725">
        <v>83.571428571428498</v>
      </c>
      <c r="Q4725">
        <v>8.3358323958107994E-2</v>
      </c>
    </row>
    <row r="4726" spans="1:17" hidden="1" x14ac:dyDescent="0.3">
      <c r="A4726" t="s">
        <v>9682</v>
      </c>
      <c r="B4726" t="s">
        <v>9683</v>
      </c>
      <c r="C4726" t="str">
        <f>IFERROR(VLOOKUP(Table1[[#This Row],[Ticker]],[1]!Table2[[Symbol]:[Industry]],2,FALSE),"-")</f>
        <v>-</v>
      </c>
      <c r="D4726" t="s">
        <v>405</v>
      </c>
      <c r="E4726">
        <v>3.8906375999999998</v>
      </c>
      <c r="F4726">
        <v>7.79</v>
      </c>
      <c r="G4726">
        <v>4.9427545142648599</v>
      </c>
      <c r="H4726">
        <v>6.0858090191041896</v>
      </c>
      <c r="I4726">
        <v>17.089818216671699</v>
      </c>
      <c r="J4726">
        <v>-0.94939647550224104</v>
      </c>
      <c r="K4726">
        <v>7.68211311516382</v>
      </c>
      <c r="L4726">
        <v>6.8556827435718599</v>
      </c>
      <c r="M4726">
        <v>41.148580311880998</v>
      </c>
      <c r="N4726">
        <v>1.9156987074020799</v>
      </c>
      <c r="O4726">
        <v>14.890885750962701</v>
      </c>
      <c r="P4726">
        <v>69.716775599128496</v>
      </c>
      <c r="Q4726">
        <v>7.0360469663207997E-2</v>
      </c>
    </row>
    <row r="4727" spans="1:17" hidden="1" x14ac:dyDescent="0.3">
      <c r="A4727" t="s">
        <v>9684</v>
      </c>
      <c r="B4727" t="s">
        <v>9685</v>
      </c>
      <c r="C4727" t="str">
        <f>IFERROR(VLOOKUP(Table1[[#This Row],[Ticker]],[1]!Table2[[Symbol]:[Industry]],2,FALSE),"-")</f>
        <v>-</v>
      </c>
      <c r="D4727" t="s">
        <v>535</v>
      </c>
      <c r="E4727">
        <v>3.88</v>
      </c>
      <c r="F4727">
        <v>3.88</v>
      </c>
      <c r="G4727">
        <v>86.693865539312498</v>
      </c>
      <c r="H4727">
        <v>0.96487270103060596</v>
      </c>
      <c r="I4727">
        <v>7.1635737535055597</v>
      </c>
      <c r="J4727">
        <v>-0.81016539039803404</v>
      </c>
      <c r="K4727">
        <v>3.70010846121292</v>
      </c>
      <c r="L4727">
        <v>3.1902318074901599</v>
      </c>
      <c r="M4727">
        <v>68.490883034683407</v>
      </c>
      <c r="N4727">
        <v>0.57159335088323104</v>
      </c>
      <c r="O4727">
        <v>6.1855670103092697</v>
      </c>
      <c r="P4727">
        <v>151.94805194805099</v>
      </c>
      <c r="Q4727">
        <v>0.101085328126243</v>
      </c>
    </row>
    <row r="4728" spans="1:17" hidden="1" x14ac:dyDescent="0.3">
      <c r="A4728" t="s">
        <v>9686</v>
      </c>
      <c r="B4728" t="s">
        <v>9687</v>
      </c>
      <c r="C4728" t="str">
        <f>IFERROR(VLOOKUP(Table1[[#This Row],[Ticker]],[1]!Table2[[Symbol]:[Industry]],2,FALSE),"-")</f>
        <v>-</v>
      </c>
      <c r="D4728" t="s">
        <v>535</v>
      </c>
      <c r="E4728">
        <v>3.8454755999999999</v>
      </c>
      <c r="F4728">
        <v>6.19</v>
      </c>
      <c r="G4728">
        <v>-19.923562242551899</v>
      </c>
      <c r="H4728">
        <v>7.8727201077701103</v>
      </c>
      <c r="I4728">
        <v>-2.8179165013339502</v>
      </c>
      <c r="J4728">
        <v>-1.07194549511008</v>
      </c>
      <c r="K4728">
        <v>5.79758248174159</v>
      </c>
      <c r="L4728">
        <v>5.6611112394503804</v>
      </c>
      <c r="M4728">
        <v>100</v>
      </c>
      <c r="N4728">
        <v>3.1764705882352899</v>
      </c>
      <c r="O4728">
        <v>0</v>
      </c>
      <c r="P4728">
        <v>10.1423487544483</v>
      </c>
    </row>
    <row r="4729" spans="1:17" hidden="1" x14ac:dyDescent="0.3">
      <c r="A4729" t="s">
        <v>9688</v>
      </c>
      <c r="B4729" t="s">
        <v>9689</v>
      </c>
      <c r="C4729" t="str">
        <f>IFERROR(VLOOKUP(Table1[[#This Row],[Ticker]],[1]!Table2[[Symbol]:[Industry]],2,FALSE),"-")</f>
        <v>-</v>
      </c>
      <c r="D4729" t="s">
        <v>72</v>
      </c>
      <c r="E4729">
        <v>3.8403839999999998</v>
      </c>
      <c r="F4729">
        <v>1.92</v>
      </c>
      <c r="G4729">
        <v>-12.9927402652929</v>
      </c>
      <c r="H4729">
        <v>0.83917964347715202</v>
      </c>
      <c r="I4729">
        <v>-1.3323582790381701</v>
      </c>
      <c r="J4729">
        <v>-2.5570940099615602</v>
      </c>
      <c r="K4729">
        <v>1.9997785353650499</v>
      </c>
      <c r="L4729">
        <v>1.8061963581365199</v>
      </c>
      <c r="M4729">
        <v>40.351820365647903</v>
      </c>
      <c r="N4729">
        <v>1.9314736971380499</v>
      </c>
      <c r="O4729">
        <v>24.4791666666666</v>
      </c>
      <c r="P4729">
        <v>113.333333333333</v>
      </c>
      <c r="Q4729">
        <v>8.3320354968844004E-2</v>
      </c>
    </row>
    <row r="4730" spans="1:17" hidden="1" x14ac:dyDescent="0.3">
      <c r="A4730" t="s">
        <v>9690</v>
      </c>
      <c r="B4730" t="s">
        <v>9691</v>
      </c>
      <c r="C4730" t="str">
        <f>IFERROR(VLOOKUP(Table1[[#This Row],[Ticker]],[1]!Table2[[Symbol]:[Industry]],2,FALSE),"-")</f>
        <v>-</v>
      </c>
      <c r="D4730" t="s">
        <v>298</v>
      </c>
      <c r="E4730">
        <v>3.7800699999999998</v>
      </c>
      <c r="F4730">
        <v>3.5</v>
      </c>
      <c r="G4730">
        <v>100.19724689773599</v>
      </c>
      <c r="H4730">
        <v>-18.2983367806495</v>
      </c>
      <c r="I4730">
        <v>79.347427051909904</v>
      </c>
      <c r="J4730">
        <v>11.789790839295</v>
      </c>
      <c r="K4730">
        <v>3.4116129449420902</v>
      </c>
      <c r="L4730">
        <v>2.09533196453902</v>
      </c>
      <c r="M4730">
        <v>41.668095985164904</v>
      </c>
      <c r="N4730">
        <v>1.38801669909227</v>
      </c>
      <c r="O4730">
        <v>34.285714285714299</v>
      </c>
      <c r="P4730">
        <v>130.263157894736</v>
      </c>
      <c r="Q4730">
        <v>0.18583751638294499</v>
      </c>
    </row>
    <row r="4731" spans="1:17" hidden="1" x14ac:dyDescent="0.3">
      <c r="A4731" t="s">
        <v>9692</v>
      </c>
      <c r="B4731" t="s">
        <v>9693</v>
      </c>
      <c r="C4731" t="str">
        <f>IFERROR(VLOOKUP(Table1[[#This Row],[Ticker]],[1]!Table2[[Symbol]:[Industry]],2,FALSE),"-")</f>
        <v>-</v>
      </c>
      <c r="D4731" t="s">
        <v>46</v>
      </c>
      <c r="E4731">
        <v>3.7551427500000001</v>
      </c>
      <c r="F4731">
        <v>2.65</v>
      </c>
      <c r="G4731">
        <v>-66.210489310253294</v>
      </c>
      <c r="I4731">
        <v>-12.9602652557823</v>
      </c>
      <c r="K4731">
        <v>4.20551033348326</v>
      </c>
      <c r="L4731">
        <v>8.3203468668060196</v>
      </c>
      <c r="M4731">
        <v>7.8432681322368997E-2</v>
      </c>
      <c r="N4731">
        <v>1</v>
      </c>
      <c r="O4731">
        <v>56.603773584905603</v>
      </c>
      <c r="P4731">
        <v>3.9215686274509798</v>
      </c>
      <c r="Q4731">
        <v>-3.2202925944115002E-2</v>
      </c>
    </row>
    <row r="4732" spans="1:17" hidden="1" x14ac:dyDescent="0.3">
      <c r="A4732" t="s">
        <v>9694</v>
      </c>
      <c r="B4732" t="s">
        <v>9695</v>
      </c>
      <c r="C4732" t="str">
        <f>IFERROR(VLOOKUP(Table1[[#This Row],[Ticker]],[1]!Table2[[Symbol]:[Industry]],2,FALSE),"-")</f>
        <v>-</v>
      </c>
      <c r="D4732" t="s">
        <v>1210</v>
      </c>
      <c r="E4732">
        <v>3.7387125000000001</v>
      </c>
      <c r="F4732">
        <v>3.75</v>
      </c>
      <c r="G4732">
        <v>20.536498641553798</v>
      </c>
      <c r="H4732">
        <v>-19.147265777479902</v>
      </c>
      <c r="I4732">
        <v>62.273379604030701</v>
      </c>
      <c r="J4732">
        <v>1.26571684255225</v>
      </c>
      <c r="K4732">
        <v>3.84519047642745</v>
      </c>
      <c r="L4732">
        <v>2.58149999483524</v>
      </c>
      <c r="M4732">
        <v>34.880181504342303</v>
      </c>
      <c r="N4732">
        <v>1.1547408851841301</v>
      </c>
      <c r="O4732">
        <v>39.466666666666598</v>
      </c>
      <c r="P4732">
        <v>93.298969072164894</v>
      </c>
    </row>
    <row r="4733" spans="1:17" hidden="1" x14ac:dyDescent="0.3">
      <c r="A4733" t="s">
        <v>9696</v>
      </c>
      <c r="B4733" t="s">
        <v>9697</v>
      </c>
      <c r="C4733" t="str">
        <f>IFERROR(VLOOKUP(Table1[[#This Row],[Ticker]],[1]!Table2[[Symbol]:[Industry]],2,FALSE),"-")</f>
        <v>-</v>
      </c>
      <c r="D4733" t="s">
        <v>127</v>
      </c>
      <c r="E4733">
        <v>3.7237388999999999</v>
      </c>
      <c r="F4733">
        <v>8.61</v>
      </c>
      <c r="G4733">
        <v>-76.253410997000302</v>
      </c>
      <c r="H4733">
        <v>-8.8994629008219501</v>
      </c>
      <c r="I4733">
        <v>-23.179243357972101</v>
      </c>
      <c r="J4733">
        <v>4.5530545048899</v>
      </c>
      <c r="K4733">
        <v>8.6336842453513505</v>
      </c>
      <c r="L4733">
        <v>9.9989795060393707</v>
      </c>
      <c r="M4733">
        <v>64.701465087023294</v>
      </c>
      <c r="N4733">
        <v>0.59757398027192699</v>
      </c>
      <c r="O4733">
        <v>131.82346109175299</v>
      </c>
      <c r="P4733">
        <v>41.147540983606497</v>
      </c>
      <c r="Q4733">
        <v>2.7253487664134001E-2</v>
      </c>
    </row>
    <row r="4734" spans="1:17" hidden="1" x14ac:dyDescent="0.3">
      <c r="A4734" t="s">
        <v>9698</v>
      </c>
      <c r="B4734" t="s">
        <v>9699</v>
      </c>
      <c r="C4734" t="str">
        <f>IFERROR(VLOOKUP(Table1[[#This Row],[Ticker]],[1]!Table2[[Symbol]:[Industry]],2,FALSE),"-")</f>
        <v>-</v>
      </c>
      <c r="D4734" t="s">
        <v>127</v>
      </c>
      <c r="E4734">
        <v>3.7173276</v>
      </c>
      <c r="F4734">
        <v>7.56</v>
      </c>
      <c r="G4734">
        <v>-61.276102079802797</v>
      </c>
      <c r="H4734">
        <v>-3.7621659601111102</v>
      </c>
      <c r="I4734">
        <v>-18.578242783872199</v>
      </c>
      <c r="J4734">
        <v>-0.18022574988714801</v>
      </c>
      <c r="K4734">
        <v>7.8308394351613702</v>
      </c>
      <c r="L4734">
        <v>7.7186480665447998</v>
      </c>
      <c r="M4734">
        <v>34.930541852358402</v>
      </c>
      <c r="N4734">
        <v>1.11385246885114</v>
      </c>
      <c r="O4734">
        <v>50.529100529100504</v>
      </c>
      <c r="P4734">
        <v>17.940717628705102</v>
      </c>
      <c r="Q4734">
        <v>5.9244796790697003E-2</v>
      </c>
    </row>
    <row r="4735" spans="1:17" hidden="1" x14ac:dyDescent="0.3">
      <c r="A4735" t="s">
        <v>9700</v>
      </c>
      <c r="B4735" t="s">
        <v>9701</v>
      </c>
      <c r="C4735" t="str">
        <f>IFERROR(VLOOKUP(Table1[[#This Row],[Ticker]],[1]!Table2[[Symbol]:[Industry]],2,FALSE),"-")</f>
        <v>-</v>
      </c>
      <c r="D4735" t="s">
        <v>127</v>
      </c>
      <c r="E4735">
        <v>3.6826327999999999</v>
      </c>
      <c r="F4735">
        <v>6.26</v>
      </c>
      <c r="G4735">
        <v>-60.510355441444702</v>
      </c>
      <c r="H4735">
        <v>-4.7086530369221897</v>
      </c>
      <c r="I4735">
        <v>-39.313206432252898</v>
      </c>
      <c r="J4735">
        <v>-10.162854586019099</v>
      </c>
      <c r="K4735">
        <v>6.4256602162954701</v>
      </c>
      <c r="L4735">
        <v>7.5831813311403096</v>
      </c>
      <c r="M4735">
        <v>50.732885206849303</v>
      </c>
      <c r="N4735">
        <v>0.72004625095214003</v>
      </c>
      <c r="O4735">
        <v>95.2076677316294</v>
      </c>
      <c r="P4735">
        <v>9.8245614035087492</v>
      </c>
      <c r="Q4735">
        <v>7.7076472642050003E-2</v>
      </c>
    </row>
    <row r="4736" spans="1:17" hidden="1" x14ac:dyDescent="0.3">
      <c r="A4736" t="s">
        <v>9702</v>
      </c>
      <c r="B4736" t="s">
        <v>9703</v>
      </c>
      <c r="C4736" t="str">
        <f>IFERROR(VLOOKUP(Table1[[#This Row],[Ticker]],[1]!Table2[[Symbol]:[Industry]],2,FALSE),"-")</f>
        <v>-</v>
      </c>
      <c r="D4736" t="s">
        <v>627</v>
      </c>
      <c r="E4736">
        <v>3.6549140000000002</v>
      </c>
      <c r="F4736">
        <v>8.6</v>
      </c>
      <c r="G4736">
        <v>-69.331447720164107</v>
      </c>
      <c r="H4736">
        <v>12.0724766164796</v>
      </c>
      <c r="I4736">
        <v>-20.287851462678901</v>
      </c>
      <c r="J4736">
        <v>6.2120051221738599</v>
      </c>
      <c r="K4736">
        <v>8.5847544348415603</v>
      </c>
      <c r="L4736">
        <v>9.15656549397014</v>
      </c>
      <c r="M4736">
        <v>55.860102771240498</v>
      </c>
      <c r="N4736">
        <v>0.81979340043856097</v>
      </c>
      <c r="O4736">
        <v>78.2558139534883</v>
      </c>
      <c r="P4736">
        <v>26.470588235294102</v>
      </c>
      <c r="Q4736">
        <v>9.1829486557813006E-2</v>
      </c>
    </row>
    <row r="4737" spans="1:17" hidden="1" x14ac:dyDescent="0.3">
      <c r="A4737" t="s">
        <v>9704</v>
      </c>
      <c r="B4737" t="s">
        <v>9705</v>
      </c>
      <c r="C4737" t="str">
        <f>IFERROR(VLOOKUP(Table1[[#This Row],[Ticker]],[1]!Table2[[Symbol]:[Industry]],2,FALSE),"-")</f>
        <v>-</v>
      </c>
      <c r="D4737" t="s">
        <v>1401</v>
      </c>
      <c r="E4737">
        <v>3.6425595000000301</v>
      </c>
      <c r="F4737">
        <v>44.44</v>
      </c>
      <c r="G4737">
        <v>33.196396130112099</v>
      </c>
      <c r="H4737">
        <v>3.7527469781729299</v>
      </c>
      <c r="I4737">
        <v>-16.2464458869031</v>
      </c>
      <c r="J4737">
        <v>-0.55287530779345595</v>
      </c>
      <c r="K4737">
        <v>42.8283792724569</v>
      </c>
      <c r="L4737">
        <v>39.526094719646899</v>
      </c>
      <c r="M4737">
        <v>52.471646248896</v>
      </c>
      <c r="N4737">
        <v>1.5151570113028301</v>
      </c>
      <c r="O4737">
        <v>41.719171917191701</v>
      </c>
      <c r="P4737">
        <v>83.182192910140103</v>
      </c>
      <c r="Q4737">
        <v>6.3054224138243006E-2</v>
      </c>
    </row>
    <row r="4738" spans="1:17" hidden="1" x14ac:dyDescent="0.3">
      <c r="A4738" t="s">
        <v>9706</v>
      </c>
      <c r="B4738" t="s">
        <v>9707</v>
      </c>
      <c r="C4738" t="str">
        <f>IFERROR(VLOOKUP(Table1[[#This Row],[Ticker]],[1]!Table2[[Symbol]:[Industry]],2,FALSE),"-")</f>
        <v>-</v>
      </c>
      <c r="D4738" t="s">
        <v>474</v>
      </c>
      <c r="E4738">
        <v>3.5855999999999999</v>
      </c>
      <c r="F4738">
        <v>2.4900000000000002</v>
      </c>
      <c r="G4738">
        <v>15.548124090719</v>
      </c>
      <c r="H4738">
        <v>6.4639958074701802</v>
      </c>
      <c r="I4738">
        <v>-2.78327410533986</v>
      </c>
      <c r="J4738">
        <v>-9.8631542863188599</v>
      </c>
      <c r="K4738">
        <v>2.3618356753104202</v>
      </c>
      <c r="L4738">
        <v>2.20893683444503</v>
      </c>
      <c r="M4738">
        <v>53.713401779242403</v>
      </c>
      <c r="N4738">
        <v>1.6376575912721001</v>
      </c>
      <c r="O4738">
        <v>9.6385542168674494</v>
      </c>
      <c r="P4738">
        <v>77.857142857142804</v>
      </c>
      <c r="Q4738">
        <v>7.3930571852606999E-2</v>
      </c>
    </row>
    <row r="4739" spans="1:17" hidden="1" x14ac:dyDescent="0.3">
      <c r="A4739" t="s">
        <v>9708</v>
      </c>
      <c r="B4739" t="s">
        <v>9709</v>
      </c>
      <c r="C4739" t="str">
        <f>IFERROR(VLOOKUP(Table1[[#This Row],[Ticker]],[1]!Table2[[Symbol]:[Industry]],2,FALSE),"-")</f>
        <v>-</v>
      </c>
      <c r="D4739" t="s">
        <v>741</v>
      </c>
      <c r="E4739">
        <v>3.52154549999999</v>
      </c>
      <c r="F4739">
        <v>20100</v>
      </c>
      <c r="G4739">
        <v>-5.5931859894901201</v>
      </c>
      <c r="H4739">
        <v>-1.87035303188851</v>
      </c>
      <c r="I4739">
        <v>-12.2495918825592</v>
      </c>
      <c r="J4739">
        <v>1.0670674632677399</v>
      </c>
      <c r="K4739">
        <v>19208.7545485521</v>
      </c>
      <c r="L4739">
        <v>17019.334615027899</v>
      </c>
      <c r="M4739">
        <v>52.023657374319697</v>
      </c>
      <c r="N4739">
        <v>1</v>
      </c>
      <c r="Q4739">
        <v>0.111248485696195</v>
      </c>
    </row>
    <row r="4740" spans="1:17" hidden="1" x14ac:dyDescent="0.3">
      <c r="A4740" t="s">
        <v>9710</v>
      </c>
      <c r="B4740" t="s">
        <v>9711</v>
      </c>
      <c r="C4740" t="str">
        <f>IFERROR(VLOOKUP(Table1[[#This Row],[Ticker]],[1]!Table2[[Symbol]:[Industry]],2,FALSE),"-")</f>
        <v>-</v>
      </c>
      <c r="D4740" t="s">
        <v>138</v>
      </c>
      <c r="E4740">
        <v>3.4465499999999998</v>
      </c>
      <c r="F4740">
        <v>9.99</v>
      </c>
      <c r="G4740">
        <v>-58.298669617689903</v>
      </c>
      <c r="H4740">
        <v>17.593385051951799</v>
      </c>
      <c r="I4740">
        <v>-28.6564677874279</v>
      </c>
      <c r="J4740">
        <v>10.039165616001</v>
      </c>
      <c r="K4740">
        <v>9.3894548786654504</v>
      </c>
      <c r="L4740">
        <v>10.886390302624701</v>
      </c>
      <c r="M4740">
        <v>51.981740586740898</v>
      </c>
      <c r="N4740">
        <v>0.81105693621841701</v>
      </c>
      <c r="O4740">
        <v>68.168168168168094</v>
      </c>
      <c r="P4740">
        <v>26.455696202531598</v>
      </c>
      <c r="Q4740">
        <v>-4.5530427493652999E-2</v>
      </c>
    </row>
    <row r="4741" spans="1:17" hidden="1" x14ac:dyDescent="0.3">
      <c r="A4741" t="s">
        <v>9712</v>
      </c>
      <c r="B4741" t="s">
        <v>9713</v>
      </c>
      <c r="C4741" t="str">
        <f>IFERROR(VLOOKUP(Table1[[#This Row],[Ticker]],[1]!Table2[[Symbol]:[Industry]],2,FALSE),"-")</f>
        <v>-</v>
      </c>
      <c r="D4741" t="s">
        <v>1401</v>
      </c>
      <c r="E4741">
        <v>3.4182999249999999</v>
      </c>
      <c r="F4741">
        <v>7.39</v>
      </c>
      <c r="G4741">
        <v>47.152314422663899</v>
      </c>
      <c r="H4741">
        <v>-26.4747568518065</v>
      </c>
      <c r="I4741">
        <v>-0.30782623139211401</v>
      </c>
      <c r="J4741">
        <v>-7.8815293538742601</v>
      </c>
      <c r="K4741">
        <v>8.2803877306310198</v>
      </c>
      <c r="L4741">
        <v>7.3486872138843502</v>
      </c>
      <c r="M4741">
        <v>14.3006199462084</v>
      </c>
      <c r="N4741">
        <v>0.101461650802753</v>
      </c>
      <c r="O4741">
        <v>34.506089309878199</v>
      </c>
      <c r="P4741">
        <v>77.218225419664194</v>
      </c>
      <c r="Q4741">
        <v>7.0768834829833996E-2</v>
      </c>
    </row>
    <row r="4742" spans="1:17" hidden="1" x14ac:dyDescent="0.3">
      <c r="A4742" t="s">
        <v>9714</v>
      </c>
      <c r="B4742" t="s">
        <v>9715</v>
      </c>
      <c r="C4742" t="str">
        <f>IFERROR(VLOOKUP(Table1[[#This Row],[Ticker]],[1]!Table2[[Symbol]:[Industry]],2,FALSE),"-")</f>
        <v>-</v>
      </c>
      <c r="D4742" t="s">
        <v>72</v>
      </c>
      <c r="E4742">
        <v>3.4157122497302499</v>
      </c>
      <c r="F4742">
        <v>9.2899999999999991</v>
      </c>
      <c r="G4742">
        <v>24.5097961577417</v>
      </c>
      <c r="H4742">
        <v>-2.26962864667829</v>
      </c>
      <c r="I4742">
        <v>41.615441898959702</v>
      </c>
      <c r="J4742">
        <v>-1.07194549511008</v>
      </c>
      <c r="K4742">
        <v>9.2086007813379798</v>
      </c>
      <c r="L4742">
        <v>7.9984785488321402</v>
      </c>
      <c r="M4742">
        <v>100</v>
      </c>
      <c r="O4742">
        <v>0</v>
      </c>
      <c r="P4742">
        <v>54.575707154741998</v>
      </c>
    </row>
    <row r="4743" spans="1:17" hidden="1" x14ac:dyDescent="0.3">
      <c r="A4743" t="s">
        <v>9716</v>
      </c>
      <c r="B4743" t="s">
        <v>9717</v>
      </c>
      <c r="C4743" t="str">
        <f>IFERROR(VLOOKUP(Table1[[#This Row],[Ticker]],[1]!Table2[[Symbol]:[Industry]],2,FALSE),"-")</f>
        <v>-</v>
      </c>
      <c r="D4743" t="s">
        <v>627</v>
      </c>
      <c r="E4743">
        <v>3.3796515600000001</v>
      </c>
      <c r="F4743">
        <v>8.4600000000000009</v>
      </c>
      <c r="G4743">
        <v>81.434089002999698</v>
      </c>
      <c r="H4743">
        <v>8.7539934005658093</v>
      </c>
      <c r="I4743">
        <v>21.3254490299319</v>
      </c>
      <c r="J4743">
        <v>-0.35765978082436201</v>
      </c>
      <c r="K4743">
        <v>6.7613310684465899</v>
      </c>
      <c r="M4743">
        <v>99.998928833807298</v>
      </c>
      <c r="N4743">
        <v>0.19630049075122599</v>
      </c>
      <c r="O4743">
        <v>0</v>
      </c>
      <c r="P4743">
        <v>111.5</v>
      </c>
    </row>
    <row r="4744" spans="1:17" hidden="1" x14ac:dyDescent="0.3">
      <c r="A4744" t="s">
        <v>9718</v>
      </c>
      <c r="B4744" t="s">
        <v>9719</v>
      </c>
      <c r="C4744" t="str">
        <f>IFERROR(VLOOKUP(Table1[[#This Row],[Ticker]],[1]!Table2[[Symbol]:[Industry]],2,FALSE),"-")</f>
        <v>-</v>
      </c>
      <c r="E4744">
        <v>3.374555236</v>
      </c>
      <c r="F4744">
        <v>39.29</v>
      </c>
      <c r="G4744">
        <v>176.40834797335799</v>
      </c>
      <c r="H4744">
        <v>71.292523486902397</v>
      </c>
      <c r="I4744">
        <v>54.231224105919701</v>
      </c>
      <c r="J4744">
        <v>72.490206638470596</v>
      </c>
      <c r="K4744">
        <v>23.2039904260238</v>
      </c>
      <c r="L4744">
        <v>19.7502801847127</v>
      </c>
      <c r="M4744">
        <v>12.83103215801</v>
      </c>
      <c r="N4744">
        <v>0.35988695058961101</v>
      </c>
      <c r="O4744">
        <v>0</v>
      </c>
      <c r="P4744">
        <v>230.44575273338901</v>
      </c>
      <c r="Q4744">
        <v>8.9316991574049001E-2</v>
      </c>
    </row>
    <row r="4745" spans="1:17" hidden="1" x14ac:dyDescent="0.3">
      <c r="A4745" t="s">
        <v>9720</v>
      </c>
      <c r="B4745" t="s">
        <v>9721</v>
      </c>
      <c r="C4745" t="str">
        <f>IFERROR(VLOOKUP(Table1[[#This Row],[Ticker]],[1]!Table2[[Symbol]:[Industry]],2,FALSE),"-")</f>
        <v>-</v>
      </c>
      <c r="D4745" t="s">
        <v>741</v>
      </c>
      <c r="E4745">
        <v>3.3721852499999998</v>
      </c>
      <c r="F4745">
        <v>2850.74</v>
      </c>
      <c r="G4745">
        <v>1.6231985999508201</v>
      </c>
      <c r="H4745">
        <v>0.95809246714766705</v>
      </c>
      <c r="I4745">
        <v>1.799666952793</v>
      </c>
      <c r="J4745">
        <v>0.18354616471061599</v>
      </c>
      <c r="K4745">
        <v>2701.9388393685499</v>
      </c>
      <c r="L4745">
        <v>2473.3663014540498</v>
      </c>
      <c r="M4745">
        <v>62.239883768519803</v>
      </c>
      <c r="N4745">
        <v>0.779361846571622</v>
      </c>
      <c r="O4745">
        <v>0.32482793941221999</v>
      </c>
      <c r="P4745">
        <v>35.106161137440701</v>
      </c>
      <c r="Q4745">
        <v>1.8760771011537999E-2</v>
      </c>
    </row>
    <row r="4746" spans="1:17" hidden="1" x14ac:dyDescent="0.3">
      <c r="A4746" t="s">
        <v>9722</v>
      </c>
      <c r="B4746" t="s">
        <v>9723</v>
      </c>
      <c r="C4746" t="str">
        <f>IFERROR(VLOOKUP(Table1[[#This Row],[Ticker]],[1]!Table2[[Symbol]:[Industry]],2,FALSE),"-")</f>
        <v>-</v>
      </c>
      <c r="D4746" t="s">
        <v>170</v>
      </c>
      <c r="E4746">
        <v>3.342625</v>
      </c>
      <c r="F4746">
        <v>5.5</v>
      </c>
      <c r="G4746">
        <v>76.701006296232705</v>
      </c>
      <c r="H4746">
        <v>-8.8440231103461002</v>
      </c>
      <c r="I4746">
        <v>-0.71536729659869203</v>
      </c>
      <c r="J4746">
        <v>0.81484695772011595</v>
      </c>
      <c r="K4746">
        <v>5.9856133095851201</v>
      </c>
      <c r="L4746">
        <v>5.4474115846425804</v>
      </c>
      <c r="M4746">
        <v>47.693925022950097</v>
      </c>
      <c r="N4746">
        <v>1.3307317473881599</v>
      </c>
      <c r="O4746">
        <v>52.727272727272698</v>
      </c>
      <c r="P4746">
        <v>126.33744855966999</v>
      </c>
      <c r="Q4746">
        <v>3.3433757714678998E-2</v>
      </c>
    </row>
    <row r="4747" spans="1:17" hidden="1" x14ac:dyDescent="0.3">
      <c r="A4747" t="s">
        <v>9724</v>
      </c>
      <c r="B4747" t="s">
        <v>9725</v>
      </c>
      <c r="C4747" t="str">
        <f>IFERROR(VLOOKUP(Table1[[#This Row],[Ticker]],[1]!Table2[[Symbol]:[Industry]],2,FALSE),"-")</f>
        <v>-</v>
      </c>
      <c r="D4747" t="s">
        <v>365</v>
      </c>
      <c r="E4747">
        <v>3.3247887189999998</v>
      </c>
      <c r="F4747">
        <v>6.47</v>
      </c>
      <c r="G4747">
        <v>-26.7112784091408</v>
      </c>
      <c r="H4747">
        <v>-0.5508786466783</v>
      </c>
      <c r="I4747">
        <v>-10.586847534263301</v>
      </c>
      <c r="J4747">
        <v>-2.28590604139232</v>
      </c>
      <c r="K4747">
        <v>6.2753541138772002</v>
      </c>
      <c r="L4747">
        <v>6.3034983912517202</v>
      </c>
      <c r="M4747">
        <v>54.081725799865303</v>
      </c>
      <c r="N4747">
        <v>0.56028671279704101</v>
      </c>
      <c r="O4747">
        <v>18.2380216383307</v>
      </c>
      <c r="P4747">
        <v>25.145067698259101</v>
      </c>
      <c r="Q4747">
        <v>-1.8824198050254998E-2</v>
      </c>
    </row>
    <row r="4748" spans="1:17" hidden="1" x14ac:dyDescent="0.3">
      <c r="A4748" t="s">
        <v>9726</v>
      </c>
      <c r="B4748" t="s">
        <v>9727</v>
      </c>
      <c r="C4748" t="str">
        <f>IFERROR(VLOOKUP(Table1[[#This Row],[Ticker]],[1]!Table2[[Symbol]:[Industry]],2,FALSE),"-")</f>
        <v>-</v>
      </c>
      <c r="D4748" t="s">
        <v>83</v>
      </c>
      <c r="E4748">
        <v>3.2955135000000002</v>
      </c>
      <c r="F4748">
        <v>7.95</v>
      </c>
      <c r="G4748">
        <v>64.787030179470193</v>
      </c>
      <c r="H4748">
        <v>-18.260358658265702</v>
      </c>
      <c r="I4748">
        <v>-6.6768427958893097</v>
      </c>
      <c r="J4748">
        <v>-9.7015132993086506E-2</v>
      </c>
      <c r="K4748">
        <v>7.6556783512436697</v>
      </c>
      <c r="L4748">
        <v>7.4778223523912404</v>
      </c>
      <c r="M4748">
        <v>59.365260540828302</v>
      </c>
      <c r="N4748">
        <v>1.1846778457571101</v>
      </c>
      <c r="O4748">
        <v>26.037735849056599</v>
      </c>
      <c r="P4748">
        <v>126.495726495726</v>
      </c>
      <c r="Q4748">
        <v>0.13295907875274601</v>
      </c>
    </row>
    <row r="4749" spans="1:17" hidden="1" x14ac:dyDescent="0.3">
      <c r="A4749" t="s">
        <v>9728</v>
      </c>
      <c r="B4749" t="s">
        <v>9729</v>
      </c>
      <c r="C4749" t="str">
        <f>IFERROR(VLOOKUP(Table1[[#This Row],[Ticker]],[1]!Table2[[Symbol]:[Industry]],2,FALSE),"-")</f>
        <v>-</v>
      </c>
      <c r="D4749" t="s">
        <v>1922</v>
      </c>
      <c r="E4749">
        <v>3.2227728</v>
      </c>
      <c r="F4749">
        <v>6.24</v>
      </c>
      <c r="G4749">
        <v>11.752270821181501</v>
      </c>
      <c r="H4749">
        <v>-4.9217347309216599</v>
      </c>
      <c r="I4749">
        <v>14.3866735197278</v>
      </c>
      <c r="J4749">
        <v>8.7872094344673908</v>
      </c>
      <c r="K4749">
        <v>6.0473423395583596</v>
      </c>
      <c r="L4749">
        <v>5.1493958652950802</v>
      </c>
      <c r="M4749">
        <v>57.719661988717803</v>
      </c>
      <c r="N4749">
        <v>1.0136273065927399</v>
      </c>
      <c r="O4749">
        <v>10.096153846153801</v>
      </c>
      <c r="P4749">
        <v>93.788819875776298</v>
      </c>
      <c r="Q4749">
        <v>1.5431935467458E-2</v>
      </c>
    </row>
    <row r="4750" spans="1:17" hidden="1" x14ac:dyDescent="0.3">
      <c r="A4750" t="s">
        <v>9730</v>
      </c>
      <c r="B4750" t="s">
        <v>9731</v>
      </c>
      <c r="C4750" t="str">
        <f>IFERROR(VLOOKUP(Table1[[#This Row],[Ticker]],[1]!Table2[[Symbol]:[Industry]],2,FALSE),"-")</f>
        <v>-</v>
      </c>
      <c r="D4750" t="s">
        <v>9732</v>
      </c>
      <c r="E4750">
        <v>3.2125499999999998</v>
      </c>
      <c r="F4750">
        <v>4.95</v>
      </c>
      <c r="G4750">
        <v>-20.065910997000302</v>
      </c>
      <c r="H4750">
        <v>19.651553619331501</v>
      </c>
      <c r="I4750">
        <v>17.6465949025289</v>
      </c>
      <c r="J4750">
        <v>-0.46218939754910099</v>
      </c>
      <c r="K4750">
        <v>4.4625566163265598</v>
      </c>
      <c r="L4750">
        <v>4.1853342437671799</v>
      </c>
      <c r="M4750">
        <v>97.496200590923294</v>
      </c>
      <c r="N4750">
        <v>0.39692701664532598</v>
      </c>
      <c r="O4750">
        <v>21.818181818181799</v>
      </c>
      <c r="P4750">
        <v>74.295774647887299</v>
      </c>
    </row>
    <row r="4751" spans="1:17" hidden="1" x14ac:dyDescent="0.3">
      <c r="A4751" t="s">
        <v>9733</v>
      </c>
      <c r="B4751" t="s">
        <v>9734</v>
      </c>
      <c r="C4751" t="str">
        <f>IFERROR(VLOOKUP(Table1[[#This Row],[Ticker]],[1]!Table2[[Symbol]:[Industry]],2,FALSE),"-")</f>
        <v>-</v>
      </c>
      <c r="E4751">
        <v>3.2114331170702899</v>
      </c>
      <c r="F4751">
        <v>15.25</v>
      </c>
      <c r="G4751">
        <v>-57.961892084470698</v>
      </c>
      <c r="H4751">
        <v>-2.26962864667829</v>
      </c>
      <c r="I4751">
        <v>-22.294391296210399</v>
      </c>
      <c r="J4751">
        <v>-1.07194549511008</v>
      </c>
      <c r="K4751">
        <v>15.094110136171199</v>
      </c>
      <c r="L4751">
        <v>15.304337333595599</v>
      </c>
      <c r="M4751">
        <v>52.0677046831699</v>
      </c>
      <c r="N4751">
        <v>0</v>
      </c>
      <c r="O4751">
        <v>38.688524590163901</v>
      </c>
      <c r="P4751">
        <v>42.124883504193797</v>
      </c>
    </row>
    <row r="4752" spans="1:17" hidden="1" x14ac:dyDescent="0.3">
      <c r="A4752" t="s">
        <v>9735</v>
      </c>
      <c r="B4752" t="s">
        <v>9736</v>
      </c>
      <c r="C4752" t="str">
        <f>IFERROR(VLOOKUP(Table1[[#This Row],[Ticker]],[1]!Table2[[Symbol]:[Industry]],2,FALSE),"-")</f>
        <v>-</v>
      </c>
      <c r="D4752" t="s">
        <v>405</v>
      </c>
      <c r="E4752">
        <v>3.2032943999999999</v>
      </c>
      <c r="F4752">
        <v>8.4600000000000009</v>
      </c>
      <c r="G4752">
        <v>18.355141634578601</v>
      </c>
      <c r="H4752">
        <v>-2.26962864667829</v>
      </c>
      <c r="I4752">
        <v>-18.9602652557823</v>
      </c>
      <c r="J4752">
        <v>-1.07194549511008</v>
      </c>
      <c r="K4752">
        <v>8.4820916823932198</v>
      </c>
      <c r="L4752">
        <v>8.0451113918552206</v>
      </c>
      <c r="M4752">
        <v>20.171589802924402</v>
      </c>
      <c r="N4752">
        <v>0</v>
      </c>
      <c r="O4752">
        <v>7.56501182033095</v>
      </c>
      <c r="P4752">
        <v>96.287703016241295</v>
      </c>
    </row>
    <row r="4753" spans="1:17" hidden="1" x14ac:dyDescent="0.3">
      <c r="A4753" t="s">
        <v>9737</v>
      </c>
      <c r="B4753" t="s">
        <v>9738</v>
      </c>
      <c r="C4753" t="str">
        <f>IFERROR(VLOOKUP(Table1[[#This Row],[Ticker]],[1]!Table2[[Symbol]:[Industry]],2,FALSE),"-")</f>
        <v>-</v>
      </c>
      <c r="D4753" t="s">
        <v>627</v>
      </c>
      <c r="E4753">
        <v>3.1907129099999998</v>
      </c>
      <c r="F4753">
        <v>20.58</v>
      </c>
      <c r="G4753">
        <v>-44.315910997000302</v>
      </c>
      <c r="H4753">
        <v>-13.7534996144202</v>
      </c>
      <c r="I4753">
        <v>-40.800377457745803</v>
      </c>
      <c r="J4753">
        <v>-15.32194549511</v>
      </c>
      <c r="K4753">
        <v>23.746387413661498</v>
      </c>
      <c r="M4753">
        <v>3.1703226516206899</v>
      </c>
      <c r="N4753">
        <v>1.71290322580645</v>
      </c>
      <c r="O4753">
        <v>72.108843537414899</v>
      </c>
      <c r="P4753">
        <v>0</v>
      </c>
    </row>
    <row r="4754" spans="1:17" hidden="1" x14ac:dyDescent="0.3">
      <c r="A4754" t="s">
        <v>9739</v>
      </c>
      <c r="B4754" t="s">
        <v>9740</v>
      </c>
      <c r="C4754" t="str">
        <f>IFERROR(VLOOKUP(Table1[[#This Row],[Ticker]],[1]!Table2[[Symbol]:[Industry]],2,FALSE),"-")</f>
        <v>-</v>
      </c>
      <c r="D4754" t="s">
        <v>204</v>
      </c>
      <c r="E4754">
        <v>3.1853250000000002</v>
      </c>
      <c r="F4754">
        <v>4.5</v>
      </c>
      <c r="G4754">
        <v>-47.799000576524897</v>
      </c>
      <c r="H4754">
        <v>-13.8609842458924</v>
      </c>
      <c r="I4754">
        <v>-27.732992528509602</v>
      </c>
      <c r="J4754">
        <v>-4.7122024544248502</v>
      </c>
      <c r="K4754">
        <v>4.8647253525232097</v>
      </c>
      <c r="L4754">
        <v>4.948613220715</v>
      </c>
      <c r="M4754">
        <v>38.021089969556897</v>
      </c>
      <c r="N4754">
        <v>0.83239058917428999</v>
      </c>
      <c r="O4754">
        <v>45.5555555555555</v>
      </c>
      <c r="P4754">
        <v>18.110236220472402</v>
      </c>
      <c r="Q4754">
        <v>3.4656420588399003E-2</v>
      </c>
    </row>
    <row r="4755" spans="1:17" hidden="1" x14ac:dyDescent="0.3">
      <c r="A4755" t="s">
        <v>9741</v>
      </c>
      <c r="B4755" t="s">
        <v>9742</v>
      </c>
      <c r="C4755" t="str">
        <f>IFERROR(VLOOKUP(Table1[[#This Row],[Ticker]],[1]!Table2[[Symbol]:[Industry]],2,FALSE),"-")</f>
        <v>-</v>
      </c>
      <c r="D4755" t="s">
        <v>46</v>
      </c>
      <c r="E4755">
        <v>3.1747366000000001</v>
      </c>
      <c r="F4755">
        <v>5.74</v>
      </c>
      <c r="G4755">
        <v>-5.8234867545760602</v>
      </c>
      <c r="H4755">
        <v>-11.8504669700315</v>
      </c>
      <c r="I4755">
        <v>16.0284987891614</v>
      </c>
      <c r="J4755">
        <v>-1.07194549511008</v>
      </c>
      <c r="K4755">
        <v>5.4653595238978898</v>
      </c>
      <c r="L4755">
        <v>5.1461693362948404</v>
      </c>
      <c r="M4755">
        <v>2.5542003173524499</v>
      </c>
      <c r="N4755">
        <v>0.21642661014499701</v>
      </c>
      <c r="O4755">
        <v>35.888501742160202</v>
      </c>
      <c r="P4755">
        <v>64</v>
      </c>
      <c r="Q4755">
        <v>4.3010808981741998E-2</v>
      </c>
    </row>
    <row r="4756" spans="1:17" hidden="1" x14ac:dyDescent="0.3">
      <c r="A4756" t="s">
        <v>9743</v>
      </c>
      <c r="B4756" t="s">
        <v>9744</v>
      </c>
      <c r="C4756" t="str">
        <f>IFERROR(VLOOKUP(Table1[[#This Row],[Ticker]],[1]!Table2[[Symbol]:[Industry]],2,FALSE),"-")</f>
        <v>-</v>
      </c>
      <c r="D4756" t="s">
        <v>72</v>
      </c>
      <c r="E4756">
        <v>3.14481141</v>
      </c>
      <c r="F4756">
        <v>7.23</v>
      </c>
      <c r="G4756">
        <v>79.499306394304</v>
      </c>
      <c r="H4756">
        <v>-15.4460992349135</v>
      </c>
      <c r="I4756">
        <v>-45.704451302293897</v>
      </c>
      <c r="J4756">
        <v>-0.66378222980395596</v>
      </c>
      <c r="K4756">
        <v>8.2421018486538493</v>
      </c>
      <c r="L4756">
        <v>7.75466253595458</v>
      </c>
      <c r="M4756">
        <v>16.598785399444299</v>
      </c>
      <c r="N4756">
        <v>0.16330001040884401</v>
      </c>
      <c r="O4756">
        <v>73.997233748271</v>
      </c>
      <c r="P4756">
        <v>120.426829268292</v>
      </c>
      <c r="Q4756">
        <v>0.11655308678642599</v>
      </c>
    </row>
    <row r="4757" spans="1:17" hidden="1" x14ac:dyDescent="0.3">
      <c r="A4757" t="s">
        <v>9745</v>
      </c>
      <c r="B4757" t="s">
        <v>9746</v>
      </c>
      <c r="C4757" t="str">
        <f>IFERROR(VLOOKUP(Table1[[#This Row],[Ticker]],[1]!Table2[[Symbol]:[Industry]],2,FALSE),"-")</f>
        <v>-</v>
      </c>
      <c r="D4757" t="s">
        <v>741</v>
      </c>
      <c r="E4757">
        <v>3.13730683</v>
      </c>
      <c r="F4757">
        <v>88.64</v>
      </c>
      <c r="G4757">
        <v>25.579391900278001</v>
      </c>
      <c r="H4757">
        <v>0.38472796036152002</v>
      </c>
      <c r="I4757">
        <v>6.0196005160297199</v>
      </c>
      <c r="J4757">
        <v>0.57358073046413505</v>
      </c>
      <c r="K4757">
        <v>84.211868455516907</v>
      </c>
      <c r="L4757">
        <v>75.113081845271793</v>
      </c>
      <c r="M4757">
        <v>50.818864179380903</v>
      </c>
      <c r="N4757">
        <v>0.916216293424295</v>
      </c>
      <c r="O4757">
        <v>2.6624548736462001</v>
      </c>
      <c r="P4757">
        <v>61.310282074613198</v>
      </c>
      <c r="Q4757">
        <v>1.4865976829215E-2</v>
      </c>
    </row>
    <row r="4758" spans="1:17" hidden="1" x14ac:dyDescent="0.3">
      <c r="A4758" t="s">
        <v>9747</v>
      </c>
      <c r="B4758" t="s">
        <v>9748</v>
      </c>
      <c r="C4758" t="str">
        <f>IFERROR(VLOOKUP(Table1[[#This Row],[Ticker]],[1]!Table2[[Symbol]:[Industry]],2,FALSE),"-")</f>
        <v>-</v>
      </c>
      <c r="D4758" t="s">
        <v>204</v>
      </c>
      <c r="E4758">
        <v>3.1356000000000002</v>
      </c>
      <c r="F4758">
        <v>31.2</v>
      </c>
      <c r="G4758">
        <v>34.926156692053098</v>
      </c>
      <c r="H4758">
        <v>-12.717389840708099</v>
      </c>
      <c r="I4758">
        <v>-30.7468265206045</v>
      </c>
      <c r="J4758">
        <v>-10.6371628864144</v>
      </c>
      <c r="K4758">
        <v>35.995112269241403</v>
      </c>
      <c r="L4758">
        <v>32.293649791424301</v>
      </c>
      <c r="M4758">
        <v>12.2435524585352</v>
      </c>
      <c r="N4758">
        <v>9.9530736743312906E-2</v>
      </c>
      <c r="O4758">
        <v>53.846153846153797</v>
      </c>
      <c r="P4758">
        <v>100.38535645472</v>
      </c>
      <c r="Q4758">
        <v>5.5953478026995997E-2</v>
      </c>
    </row>
    <row r="4759" spans="1:17" hidden="1" x14ac:dyDescent="0.3">
      <c r="A4759" t="s">
        <v>9749</v>
      </c>
      <c r="B4759" t="s">
        <v>9750</v>
      </c>
      <c r="C4759" t="str">
        <f>IFERROR(VLOOKUP(Table1[[#This Row],[Ticker]],[1]!Table2[[Symbol]:[Industry]],2,FALSE),"-")</f>
        <v>-</v>
      </c>
      <c r="D4759" t="s">
        <v>535</v>
      </c>
      <c r="E4759">
        <v>3.1238001118785701</v>
      </c>
      <c r="F4759">
        <v>3.13</v>
      </c>
      <c r="G4759">
        <v>-30.065910997000302</v>
      </c>
      <c r="H4759">
        <v>-2.26962864667829</v>
      </c>
      <c r="I4759">
        <v>-12.9602652557823</v>
      </c>
      <c r="J4759">
        <v>-1.07194549511008</v>
      </c>
      <c r="K4759">
        <v>3.1299999982333202</v>
      </c>
      <c r="L4759">
        <v>3.1299212000204002</v>
      </c>
      <c r="M4759">
        <v>100</v>
      </c>
      <c r="O4759">
        <v>0</v>
      </c>
      <c r="P4759">
        <v>0</v>
      </c>
    </row>
    <row r="4760" spans="1:17" hidden="1" x14ac:dyDescent="0.3">
      <c r="A4760" t="s">
        <v>9751</v>
      </c>
      <c r="B4760" t="s">
        <v>9752</v>
      </c>
      <c r="C4760" t="str">
        <f>IFERROR(VLOOKUP(Table1[[#This Row],[Ticker]],[1]!Table2[[Symbol]:[Industry]],2,FALSE),"-")</f>
        <v>-</v>
      </c>
      <c r="D4760" t="s">
        <v>357</v>
      </c>
      <c r="E4760">
        <v>3.1002200000000002</v>
      </c>
      <c r="F4760">
        <v>7.58</v>
      </c>
      <c r="G4760">
        <v>5.2912318601425499</v>
      </c>
      <c r="H4760">
        <v>8.0962250118582997</v>
      </c>
      <c r="I4760">
        <v>35.667185724609801</v>
      </c>
      <c r="J4760">
        <v>13.8486894255248</v>
      </c>
      <c r="K4760">
        <v>6.2887835392001001</v>
      </c>
      <c r="L4760">
        <v>5.3690949452747896</v>
      </c>
      <c r="M4760">
        <v>76.226860371048701</v>
      </c>
      <c r="N4760">
        <v>0.70262527831252497</v>
      </c>
      <c r="O4760">
        <v>0.131926121372027</v>
      </c>
      <c r="P4760">
        <v>115.34090909090899</v>
      </c>
    </row>
    <row r="4761" spans="1:17" hidden="1" x14ac:dyDescent="0.3">
      <c r="A4761" t="s">
        <v>9753</v>
      </c>
      <c r="B4761" t="s">
        <v>9754</v>
      </c>
      <c r="C4761" t="str">
        <f>IFERROR(VLOOKUP(Table1[[#This Row],[Ticker]],[1]!Table2[[Symbol]:[Industry]],2,FALSE),"-")</f>
        <v>-</v>
      </c>
      <c r="D4761" t="s">
        <v>2686</v>
      </c>
      <c r="E4761">
        <v>2.99764265</v>
      </c>
      <c r="F4761">
        <v>36.950000000000003</v>
      </c>
      <c r="G4761">
        <v>-80.772954753670504</v>
      </c>
      <c r="H4761">
        <v>-2.67394131514189</v>
      </c>
      <c r="I4761">
        <v>14.365716825540799</v>
      </c>
      <c r="J4761">
        <v>-5.6924927331069801</v>
      </c>
      <c r="K4761">
        <v>36.477887991529897</v>
      </c>
      <c r="L4761">
        <v>39.222349087714797</v>
      </c>
      <c r="M4761">
        <v>55.560302862518597</v>
      </c>
      <c r="N4761">
        <v>1.41705716963448</v>
      </c>
      <c r="O4761">
        <v>140.86603518267901</v>
      </c>
      <c r="P4761">
        <v>42.6640926640926</v>
      </c>
      <c r="Q4761">
        <v>-3.5880366010937997E-2</v>
      </c>
    </row>
    <row r="4762" spans="1:17" hidden="1" x14ac:dyDescent="0.3">
      <c r="A4762" t="s">
        <v>9755</v>
      </c>
      <c r="B4762" t="s">
        <v>9756</v>
      </c>
      <c r="C4762" t="str">
        <f>IFERROR(VLOOKUP(Table1[[#This Row],[Ticker]],[1]!Table2[[Symbol]:[Industry]],2,FALSE),"-")</f>
        <v>-</v>
      </c>
      <c r="D4762" t="s">
        <v>535</v>
      </c>
      <c r="E4762">
        <v>2.9933882440000001</v>
      </c>
      <c r="F4762">
        <v>13.46</v>
      </c>
      <c r="G4762">
        <v>-30.065910997000302</v>
      </c>
      <c r="H4762">
        <v>-2.26962864667829</v>
      </c>
      <c r="I4762">
        <v>-12.9602652557823</v>
      </c>
      <c r="J4762">
        <v>-1.07194549511008</v>
      </c>
      <c r="K4762">
        <v>13.4599990497807</v>
      </c>
      <c r="L4762">
        <v>13.3588194724669</v>
      </c>
      <c r="M4762">
        <v>100</v>
      </c>
      <c r="O4762">
        <v>0</v>
      </c>
      <c r="P4762">
        <v>0</v>
      </c>
    </row>
    <row r="4763" spans="1:17" hidden="1" x14ac:dyDescent="0.3">
      <c r="A4763" t="s">
        <v>9757</v>
      </c>
      <c r="B4763" t="s">
        <v>9758</v>
      </c>
      <c r="C4763" t="str">
        <f>IFERROR(VLOOKUP(Table1[[#This Row],[Ticker]],[1]!Table2[[Symbol]:[Industry]],2,FALSE),"-")</f>
        <v>-</v>
      </c>
      <c r="D4763" t="s">
        <v>384</v>
      </c>
      <c r="E4763">
        <v>2.9513748</v>
      </c>
      <c r="F4763">
        <v>2.75</v>
      </c>
      <c r="G4763">
        <v>29.817809933232201</v>
      </c>
      <c r="H4763">
        <v>-5.5606506456887098E-2</v>
      </c>
      <c r="I4763">
        <v>-56.6078062393889</v>
      </c>
      <c r="J4763">
        <v>-6.5326963483523999</v>
      </c>
      <c r="K4763">
        <v>2.92934178365724</v>
      </c>
      <c r="L4763">
        <v>3.12076328459968</v>
      </c>
      <c r="M4763">
        <v>42.1648242528575</v>
      </c>
      <c r="N4763">
        <v>0.25318469664348497</v>
      </c>
      <c r="O4763">
        <v>95.272727272727195</v>
      </c>
      <c r="P4763">
        <v>76.282051282051199</v>
      </c>
    </row>
    <row r="4764" spans="1:17" hidden="1" x14ac:dyDescent="0.3">
      <c r="A4764" t="s">
        <v>9759</v>
      </c>
      <c r="B4764" t="s">
        <v>9760</v>
      </c>
      <c r="C4764" t="str">
        <f>IFERROR(VLOOKUP(Table1[[#This Row],[Ticker]],[1]!Table2[[Symbol]:[Industry]],2,FALSE),"-")</f>
        <v>-</v>
      </c>
      <c r="D4764" t="s">
        <v>357</v>
      </c>
      <c r="E4764">
        <v>2.9404837000000001</v>
      </c>
      <c r="F4764">
        <v>1.54</v>
      </c>
      <c r="G4764">
        <v>-1.7325776636669701</v>
      </c>
      <c r="H4764">
        <v>-6.4362953133449397</v>
      </c>
      <c r="I4764">
        <v>-8.9062112017283006</v>
      </c>
      <c r="J4764">
        <v>6.26138783822325</v>
      </c>
      <c r="K4764">
        <v>1.60048089749254</v>
      </c>
      <c r="L4764">
        <v>1.53894699596639</v>
      </c>
      <c r="M4764">
        <v>40.938027626081301</v>
      </c>
      <c r="N4764">
        <v>0.83592310195540498</v>
      </c>
      <c r="O4764">
        <v>50</v>
      </c>
      <c r="P4764">
        <v>60.4166666666666</v>
      </c>
      <c r="Q4764">
        <v>2.4819472699889E-2</v>
      </c>
    </row>
    <row r="4765" spans="1:17" hidden="1" x14ac:dyDescent="0.3">
      <c r="A4765" t="s">
        <v>9761</v>
      </c>
      <c r="B4765" t="s">
        <v>9762</v>
      </c>
      <c r="C4765" t="str">
        <f>IFERROR(VLOOKUP(Table1[[#This Row],[Ticker]],[1]!Table2[[Symbol]:[Industry]],2,FALSE),"-")</f>
        <v>-</v>
      </c>
      <c r="D4765" t="s">
        <v>2686</v>
      </c>
      <c r="E4765">
        <v>2.8783485</v>
      </c>
      <c r="F4765">
        <v>18.18</v>
      </c>
      <c r="G4765">
        <v>-25.100553029332801</v>
      </c>
      <c r="H4765">
        <v>-2.26962864667829</v>
      </c>
      <c r="I4765">
        <v>-12.9602652557823</v>
      </c>
      <c r="J4765">
        <v>-1.07194549511008</v>
      </c>
      <c r="K4765">
        <v>18.179178164472798</v>
      </c>
      <c r="L4765">
        <v>17.9871274323982</v>
      </c>
      <c r="M4765">
        <v>100</v>
      </c>
      <c r="O4765">
        <v>0</v>
      </c>
      <c r="P4765">
        <v>4.9653579676674298</v>
      </c>
    </row>
    <row r="4766" spans="1:17" hidden="1" x14ac:dyDescent="0.3">
      <c r="A4766" t="s">
        <v>9763</v>
      </c>
      <c r="B4766" t="s">
        <v>9764</v>
      </c>
      <c r="C4766" t="str">
        <f>IFERROR(VLOOKUP(Table1[[#This Row],[Ticker]],[1]!Table2[[Symbol]:[Industry]],2,FALSE),"-")</f>
        <v>-</v>
      </c>
      <c r="D4766" t="s">
        <v>54</v>
      </c>
      <c r="E4766">
        <v>2.8445171550000001</v>
      </c>
      <c r="F4766">
        <v>2.77</v>
      </c>
      <c r="G4766">
        <v>-42.958992758006602</v>
      </c>
      <c r="H4766">
        <v>-5.7179045087472602</v>
      </c>
      <c r="I4766">
        <v>-20.007245121554099</v>
      </c>
      <c r="J4766">
        <v>4.5884318633804799</v>
      </c>
      <c r="K4766">
        <v>2.7767308158471402</v>
      </c>
      <c r="L4766">
        <v>2.96517989538492</v>
      </c>
      <c r="M4766">
        <v>51.647180939967598</v>
      </c>
      <c r="N4766">
        <v>0.93514316255746099</v>
      </c>
      <c r="O4766">
        <v>62.0938628158844</v>
      </c>
      <c r="P4766">
        <v>9.4861660079051493</v>
      </c>
      <c r="Q4766">
        <v>-0.11509137848692599</v>
      </c>
    </row>
    <row r="4767" spans="1:17" hidden="1" x14ac:dyDescent="0.3">
      <c r="A4767" t="s">
        <v>9765</v>
      </c>
      <c r="B4767" t="s">
        <v>9766</v>
      </c>
      <c r="C4767" t="str">
        <f>IFERROR(VLOOKUP(Table1[[#This Row],[Ticker]],[1]!Table2[[Symbol]:[Industry]],2,FALSE),"-")</f>
        <v>-</v>
      </c>
      <c r="D4767" t="s">
        <v>535</v>
      </c>
      <c r="E4767">
        <v>2.823</v>
      </c>
      <c r="F4767">
        <v>9.41</v>
      </c>
      <c r="G4767">
        <v>35.603103087506703</v>
      </c>
      <c r="H4767">
        <v>-2.26962864667829</v>
      </c>
      <c r="I4767">
        <v>-12.9602652557823</v>
      </c>
      <c r="J4767">
        <v>-1.07194549511008</v>
      </c>
      <c r="K4767">
        <v>9.3374694971230898</v>
      </c>
      <c r="L4767">
        <v>8.0950837377368305</v>
      </c>
      <c r="M4767">
        <v>99.992037052364694</v>
      </c>
      <c r="O4767">
        <v>0</v>
      </c>
      <c r="P4767">
        <v>65.669014084506998</v>
      </c>
    </row>
    <row r="4768" spans="1:17" hidden="1" x14ac:dyDescent="0.3">
      <c r="A4768" t="s">
        <v>9767</v>
      </c>
      <c r="B4768" t="s">
        <v>9768</v>
      </c>
      <c r="C4768" t="str">
        <f>IFERROR(VLOOKUP(Table1[[#This Row],[Ticker]],[1]!Table2[[Symbol]:[Industry]],2,FALSE),"-")</f>
        <v>-</v>
      </c>
      <c r="D4768" t="s">
        <v>51</v>
      </c>
      <c r="E4768">
        <v>2.8098510999999999</v>
      </c>
      <c r="F4768">
        <v>9.31</v>
      </c>
      <c r="G4768">
        <v>16.087935156845798</v>
      </c>
      <c r="H4768">
        <v>-21.0196286466782</v>
      </c>
      <c r="I4768">
        <v>-42.960265255782303</v>
      </c>
      <c r="J4768">
        <v>-15.545629705636401</v>
      </c>
      <c r="K4768">
        <v>11.6174658359148</v>
      </c>
      <c r="L4768">
        <v>10.6921125133576</v>
      </c>
      <c r="M4768">
        <v>1.0178370417E-5</v>
      </c>
      <c r="N4768">
        <v>5.4545454545454497</v>
      </c>
      <c r="O4768">
        <v>57.894736842105203</v>
      </c>
      <c r="P4768">
        <v>46.153846153846096</v>
      </c>
    </row>
    <row r="4769" spans="1:17" hidden="1" x14ac:dyDescent="0.3">
      <c r="A4769" t="s">
        <v>9769</v>
      </c>
      <c r="B4769" t="s">
        <v>9770</v>
      </c>
      <c r="C4769" t="str">
        <f>IFERROR(VLOOKUP(Table1[[#This Row],[Ticker]],[1]!Table2[[Symbol]:[Industry]],2,FALSE),"-")</f>
        <v>-</v>
      </c>
      <c r="D4769" t="s">
        <v>72</v>
      </c>
      <c r="E4769">
        <v>2.8050144000000001</v>
      </c>
      <c r="F4769">
        <v>17.88</v>
      </c>
      <c r="G4769">
        <v>-2.80612452013199</v>
      </c>
      <c r="H4769">
        <v>-1.5372342804811101</v>
      </c>
      <c r="I4769">
        <v>-13.626931922449</v>
      </c>
      <c r="J4769">
        <v>-1.07194549511008</v>
      </c>
      <c r="K4769">
        <v>16.721086289201899</v>
      </c>
      <c r="L4769">
        <v>16.130202933395498</v>
      </c>
      <c r="M4769">
        <v>90.149248598292402</v>
      </c>
      <c r="N4769">
        <v>0.16761363636363599</v>
      </c>
      <c r="O4769">
        <v>6.2639821029082796</v>
      </c>
      <c r="P4769">
        <v>37.538461538461497</v>
      </c>
    </row>
    <row r="4770" spans="1:17" hidden="1" x14ac:dyDescent="0.3">
      <c r="A4770" t="s">
        <v>9771</v>
      </c>
      <c r="B4770" t="s">
        <v>9772</v>
      </c>
      <c r="C4770" t="str">
        <f>IFERROR(VLOOKUP(Table1[[#This Row],[Ticker]],[1]!Table2[[Symbol]:[Industry]],2,FALSE),"-")</f>
        <v>-</v>
      </c>
      <c r="D4770" t="s">
        <v>741</v>
      </c>
      <c r="E4770">
        <v>2.7862319549999999</v>
      </c>
      <c r="F4770">
        <v>275.66000000000003</v>
      </c>
      <c r="G4770">
        <v>1.2632933860392299</v>
      </c>
      <c r="H4770">
        <v>1.3521017356154801</v>
      </c>
      <c r="I4770">
        <v>0.94882565330856194</v>
      </c>
      <c r="J4770">
        <v>-0.18313722375145799</v>
      </c>
      <c r="K4770">
        <v>263.84581307397701</v>
      </c>
      <c r="L4770">
        <v>244.42720430026699</v>
      </c>
      <c r="M4770">
        <v>60.128846353450299</v>
      </c>
      <c r="N4770">
        <v>0.87028804176259</v>
      </c>
      <c r="O4770">
        <v>6.4536022636581203</v>
      </c>
      <c r="P4770">
        <v>56.625</v>
      </c>
      <c r="Q4770">
        <v>3.1679578910440001E-2</v>
      </c>
    </row>
    <row r="4771" spans="1:17" hidden="1" x14ac:dyDescent="0.3">
      <c r="A4771" t="s">
        <v>9773</v>
      </c>
      <c r="B4771" t="s">
        <v>9774</v>
      </c>
      <c r="C4771" t="str">
        <f>IFERROR(VLOOKUP(Table1[[#This Row],[Ticker]],[1]!Table2[[Symbol]:[Industry]],2,FALSE),"-")</f>
        <v>-</v>
      </c>
      <c r="D4771" t="s">
        <v>535</v>
      </c>
      <c r="E4771">
        <v>2.7160806399999999</v>
      </c>
      <c r="F4771">
        <v>36.68</v>
      </c>
      <c r="G4771">
        <v>150.576782193512</v>
      </c>
      <c r="H4771">
        <v>10.2421010999591</v>
      </c>
      <c r="I4771">
        <v>129.63232733680999</v>
      </c>
      <c r="J4771">
        <v>5.0029586629553897</v>
      </c>
      <c r="K4771">
        <v>27.426075502328601</v>
      </c>
      <c r="M4771">
        <v>100</v>
      </c>
      <c r="N4771">
        <v>2.5687103594080298</v>
      </c>
      <c r="O4771">
        <v>0</v>
      </c>
      <c r="P4771">
        <v>180.64269319051201</v>
      </c>
    </row>
    <row r="4772" spans="1:17" hidden="1" x14ac:dyDescent="0.3">
      <c r="A4772" t="s">
        <v>9775</v>
      </c>
      <c r="B4772" t="s">
        <v>9776</v>
      </c>
      <c r="C4772" t="str">
        <f>IFERROR(VLOOKUP(Table1[[#This Row],[Ticker]],[1]!Table2[[Symbol]:[Industry]],2,FALSE),"-")</f>
        <v>-</v>
      </c>
      <c r="D4772" t="s">
        <v>535</v>
      </c>
      <c r="E4772">
        <v>2.7143999999999999</v>
      </c>
      <c r="F4772">
        <v>4.3499999999999996</v>
      </c>
      <c r="G4772">
        <v>-44.938709431442597</v>
      </c>
      <c r="H4772">
        <v>-7.46150223584306</v>
      </c>
      <c r="I4772">
        <v>-41.881833883233298</v>
      </c>
      <c r="J4772">
        <v>-1.30947518632147</v>
      </c>
      <c r="K4772">
        <v>4.4732443866981901</v>
      </c>
      <c r="L4772">
        <v>4.70010772416747</v>
      </c>
      <c r="M4772">
        <v>52.351841262836402</v>
      </c>
      <c r="N4772">
        <v>0.973365794231977</v>
      </c>
      <c r="O4772">
        <v>87.816091954022994</v>
      </c>
      <c r="P4772">
        <v>18.8524590163934</v>
      </c>
      <c r="Q4772">
        <v>4.6172658462765998E-2</v>
      </c>
    </row>
    <row r="4773" spans="1:17" hidden="1" x14ac:dyDescent="0.3">
      <c r="A4773" t="s">
        <v>9777</v>
      </c>
      <c r="B4773" t="s">
        <v>9778</v>
      </c>
      <c r="C4773" t="str">
        <f>IFERROR(VLOOKUP(Table1[[#This Row],[Ticker]],[1]!Table2[[Symbol]:[Industry]],2,FALSE),"-")</f>
        <v>-</v>
      </c>
      <c r="D4773" t="s">
        <v>535</v>
      </c>
      <c r="E4773">
        <v>2.6956533333333299</v>
      </c>
      <c r="F4773">
        <v>13.77</v>
      </c>
      <c r="G4773">
        <v>-30.065910997000302</v>
      </c>
      <c r="H4773">
        <v>-2.26962864667829</v>
      </c>
      <c r="I4773">
        <v>-12.9602652557823</v>
      </c>
      <c r="J4773">
        <v>-1.07194549511008</v>
      </c>
      <c r="K4773">
        <v>13.7699991131155</v>
      </c>
      <c r="L4773">
        <v>13.7404894076305</v>
      </c>
      <c r="M4773">
        <v>100</v>
      </c>
      <c r="O4773">
        <v>0</v>
      </c>
      <c r="P4773">
        <v>0</v>
      </c>
    </row>
    <row r="4774" spans="1:17" hidden="1" x14ac:dyDescent="0.3">
      <c r="A4774" t="s">
        <v>9779</v>
      </c>
      <c r="B4774" t="s">
        <v>9780</v>
      </c>
      <c r="C4774" t="str">
        <f>IFERROR(VLOOKUP(Table1[[#This Row],[Ticker]],[1]!Table2[[Symbol]:[Industry]],2,FALSE),"-")</f>
        <v>-</v>
      </c>
      <c r="D4774" t="s">
        <v>72</v>
      </c>
      <c r="E4774">
        <v>2.6850138000000001</v>
      </c>
      <c r="F4774">
        <v>8.1300000000000008</v>
      </c>
      <c r="G4774">
        <v>-30.065910997000302</v>
      </c>
      <c r="H4774">
        <v>-2.26962864667829</v>
      </c>
      <c r="I4774">
        <v>-12.9602652557823</v>
      </c>
      <c r="J4774">
        <v>-1.07194549511008</v>
      </c>
      <c r="K4774">
        <v>8.12999998924988</v>
      </c>
      <c r="L4774">
        <v>8.1295058992986196</v>
      </c>
      <c r="M4774">
        <v>100</v>
      </c>
      <c r="O4774">
        <v>0</v>
      </c>
      <c r="P4774">
        <v>0</v>
      </c>
    </row>
    <row r="4775" spans="1:17" hidden="1" x14ac:dyDescent="0.3">
      <c r="A4775" t="s">
        <v>9781</v>
      </c>
      <c r="B4775" t="s">
        <v>9782</v>
      </c>
      <c r="C4775" t="str">
        <f>IFERROR(VLOOKUP(Table1[[#This Row],[Ticker]],[1]!Table2[[Symbol]:[Industry]],2,FALSE),"-")</f>
        <v>-</v>
      </c>
      <c r="D4775" t="s">
        <v>357</v>
      </c>
      <c r="E4775">
        <v>2.5961540400000001</v>
      </c>
      <c r="F4775">
        <v>1.41</v>
      </c>
      <c r="G4775">
        <v>-36.065910997000302</v>
      </c>
      <c r="H4775">
        <v>-3.6029619800116199</v>
      </c>
      <c r="I4775">
        <v>-10.786352212303999</v>
      </c>
      <c r="J4775">
        <v>-0.39167338626654402</v>
      </c>
      <c r="K4775">
        <v>1.4497137505592099</v>
      </c>
      <c r="L4775">
        <v>1.5153664056720499</v>
      </c>
      <c r="M4775">
        <v>47.613651572950602</v>
      </c>
      <c r="N4775">
        <v>0.74111637254135099</v>
      </c>
      <c r="O4775">
        <v>40.425531914893597</v>
      </c>
      <c r="P4775">
        <v>23.684210526315699</v>
      </c>
      <c r="Q4775">
        <v>-6.8077468334650001E-3</v>
      </c>
    </row>
    <row r="4776" spans="1:17" hidden="1" x14ac:dyDescent="0.3">
      <c r="A4776" t="s">
        <v>9783</v>
      </c>
      <c r="B4776" t="s">
        <v>9784</v>
      </c>
      <c r="C4776" t="str">
        <f>IFERROR(VLOOKUP(Table1[[#This Row],[Ticker]],[1]!Table2[[Symbol]:[Industry]],2,FALSE),"-")</f>
        <v>-</v>
      </c>
      <c r="D4776" t="s">
        <v>405</v>
      </c>
      <c r="E4776">
        <v>2.50595422912424</v>
      </c>
      <c r="F4776">
        <v>8.33</v>
      </c>
      <c r="G4776">
        <v>-30.065910997000302</v>
      </c>
      <c r="H4776">
        <v>-2.26962864667829</v>
      </c>
      <c r="I4776">
        <v>-12.9602652557823</v>
      </c>
      <c r="J4776">
        <v>-1.07194549511008</v>
      </c>
      <c r="K4776">
        <v>8.3299999999999894</v>
      </c>
      <c r="L4776">
        <v>8.33</v>
      </c>
      <c r="M4776">
        <v>50</v>
      </c>
      <c r="O4776">
        <v>0</v>
      </c>
      <c r="P4776">
        <v>0</v>
      </c>
    </row>
    <row r="4777" spans="1:17" hidden="1" x14ac:dyDescent="0.3">
      <c r="A4777" t="s">
        <v>9785</v>
      </c>
      <c r="B4777" t="s">
        <v>9786</v>
      </c>
      <c r="C4777" t="str">
        <f>IFERROR(VLOOKUP(Table1[[#This Row],[Ticker]],[1]!Table2[[Symbol]:[Industry]],2,FALSE),"-")</f>
        <v>-</v>
      </c>
      <c r="D4777" t="s">
        <v>627</v>
      </c>
      <c r="E4777">
        <v>2.5025556276588099</v>
      </c>
      <c r="F4777">
        <v>12.52</v>
      </c>
      <c r="G4777">
        <v>-30.3049548217015</v>
      </c>
      <c r="H4777">
        <v>-2.26962864667829</v>
      </c>
      <c r="I4777">
        <v>-12.9602652557823</v>
      </c>
      <c r="J4777">
        <v>-1.07194549511008</v>
      </c>
      <c r="K4777">
        <v>12.5199984419953</v>
      </c>
      <c r="L4777">
        <v>12.5551859836057</v>
      </c>
      <c r="M4777">
        <v>55.887715274265297</v>
      </c>
      <c r="O4777">
        <v>0.23961661341853599</v>
      </c>
      <c r="P4777">
        <v>4.94551550712489</v>
      </c>
    </row>
    <row r="4778" spans="1:17" hidden="1" x14ac:dyDescent="0.3">
      <c r="A4778" t="s">
        <v>9787</v>
      </c>
      <c r="B4778" t="s">
        <v>9788</v>
      </c>
      <c r="C4778" t="str">
        <f>IFERROR(VLOOKUP(Table1[[#This Row],[Ticker]],[1]!Table2[[Symbol]:[Industry]],2,FALSE),"-")</f>
        <v>-</v>
      </c>
      <c r="D4778" t="s">
        <v>156</v>
      </c>
      <c r="E4778">
        <v>2.4852233699999999</v>
      </c>
      <c r="F4778">
        <v>3.57</v>
      </c>
      <c r="G4778">
        <v>27.20281146996</v>
      </c>
      <c r="H4778">
        <v>-2.26962864667829</v>
      </c>
      <c r="I4778">
        <v>44.308457211177902</v>
      </c>
      <c r="J4778">
        <v>-1.07194549511008</v>
      </c>
      <c r="M4778">
        <v>100</v>
      </c>
      <c r="O4778">
        <v>0</v>
      </c>
      <c r="P4778">
        <v>57.268722466960298</v>
      </c>
    </row>
    <row r="4779" spans="1:17" hidden="1" x14ac:dyDescent="0.3">
      <c r="A4779" t="s">
        <v>9789</v>
      </c>
      <c r="B4779" t="s">
        <v>9790</v>
      </c>
      <c r="C4779" t="str">
        <f>IFERROR(VLOOKUP(Table1[[#This Row],[Ticker]],[1]!Table2[[Symbol]:[Industry]],2,FALSE),"-")</f>
        <v>-</v>
      </c>
      <c r="D4779" t="s">
        <v>46</v>
      </c>
      <c r="E4779">
        <v>2.34178631999999</v>
      </c>
      <c r="F4779">
        <v>2.4</v>
      </c>
      <c r="G4779">
        <v>-5.5931859894901201</v>
      </c>
      <c r="H4779">
        <v>-1.87035303188851</v>
      </c>
      <c r="I4779">
        <v>-12.2495918825592</v>
      </c>
      <c r="J4779">
        <v>1.0670674632677399</v>
      </c>
      <c r="K4779">
        <v>1.7400020759405499</v>
      </c>
      <c r="L4779">
        <v>1.26157303085244</v>
      </c>
      <c r="M4779">
        <v>79.607056726233907</v>
      </c>
      <c r="N4779">
        <v>1</v>
      </c>
      <c r="Q4779">
        <v>-3.5149089750809E-2</v>
      </c>
    </row>
    <row r="4780" spans="1:17" hidden="1" x14ac:dyDescent="0.3">
      <c r="A4780" t="s">
        <v>9791</v>
      </c>
      <c r="B4780" t="s">
        <v>9792</v>
      </c>
      <c r="C4780" t="str">
        <f>IFERROR(VLOOKUP(Table1[[#This Row],[Ticker]],[1]!Table2[[Symbol]:[Industry]],2,FALSE),"-")</f>
        <v>-</v>
      </c>
      <c r="D4780" t="s">
        <v>118</v>
      </c>
      <c r="E4780">
        <v>2.3226668500000001</v>
      </c>
      <c r="F4780">
        <v>160.30000000000001</v>
      </c>
      <c r="G4780">
        <v>102.252929582709</v>
      </c>
      <c r="H4780">
        <v>-1.95712864667829</v>
      </c>
      <c r="I4780">
        <v>15.4852475647304</v>
      </c>
      <c r="J4780">
        <v>-5.4223626583997104</v>
      </c>
      <c r="K4780">
        <v>158.684053123659</v>
      </c>
      <c r="L4780">
        <v>139.248409620074</v>
      </c>
      <c r="M4780">
        <v>46.812905935220499</v>
      </c>
      <c r="N4780">
        <v>0.86902101028162704</v>
      </c>
      <c r="O4780">
        <v>14.784778540236999</v>
      </c>
      <c r="P4780">
        <v>167.122146308948</v>
      </c>
      <c r="Q4780">
        <v>4.6038335976271001E-2</v>
      </c>
    </row>
    <row r="4781" spans="1:17" hidden="1" x14ac:dyDescent="0.3">
      <c r="A4781" t="s">
        <v>9793</v>
      </c>
      <c r="B4781" t="s">
        <v>9794</v>
      </c>
      <c r="C4781" t="str">
        <f>IFERROR(VLOOKUP(Table1[[#This Row],[Ticker]],[1]!Table2[[Symbol]:[Industry]],2,FALSE),"-")</f>
        <v>-</v>
      </c>
      <c r="D4781" t="s">
        <v>46</v>
      </c>
      <c r="E4781">
        <v>2.2983612181383499</v>
      </c>
      <c r="F4781">
        <v>24.48</v>
      </c>
      <c r="G4781">
        <v>-8.6373395684288798</v>
      </c>
      <c r="H4781">
        <v>-2.26962864667829</v>
      </c>
      <c r="I4781">
        <v>-7.9859942437754903</v>
      </c>
      <c r="J4781">
        <v>-1.07194549511008</v>
      </c>
      <c r="K4781">
        <v>24.4610686083514</v>
      </c>
      <c r="L4781">
        <v>23.565846227092401</v>
      </c>
      <c r="M4781">
        <v>100</v>
      </c>
      <c r="O4781">
        <v>0</v>
      </c>
      <c r="P4781">
        <v>21.428571428571399</v>
      </c>
    </row>
    <row r="4782" spans="1:17" hidden="1" x14ac:dyDescent="0.3">
      <c r="A4782" t="s">
        <v>9795</v>
      </c>
      <c r="B4782" t="s">
        <v>9796</v>
      </c>
      <c r="C4782" t="str">
        <f>IFERROR(VLOOKUP(Table1[[#This Row],[Ticker]],[1]!Table2[[Symbol]:[Industry]],2,FALSE),"-")</f>
        <v>-</v>
      </c>
      <c r="D4782" t="s">
        <v>257</v>
      </c>
      <c r="E4782">
        <v>2.2678451000000002</v>
      </c>
      <c r="F4782">
        <v>3.31</v>
      </c>
      <c r="G4782">
        <v>-25.3190755539623</v>
      </c>
      <c r="H4782">
        <v>-2.26962864667829</v>
      </c>
      <c r="I4782">
        <v>-8.2134298127443799</v>
      </c>
      <c r="J4782">
        <v>-1.07194549511008</v>
      </c>
      <c r="K4782">
        <v>3.28801458601842</v>
      </c>
      <c r="L4782">
        <v>3.21718286250394</v>
      </c>
      <c r="M4782">
        <v>50</v>
      </c>
      <c r="O4782">
        <v>0</v>
      </c>
      <c r="P4782">
        <v>4.7468354430379698</v>
      </c>
    </row>
    <row r="4783" spans="1:17" hidden="1" x14ac:dyDescent="0.3">
      <c r="A4783" t="s">
        <v>9797</v>
      </c>
      <c r="B4783" t="s">
        <v>9798</v>
      </c>
      <c r="C4783" t="str">
        <f>IFERROR(VLOOKUP(Table1[[#This Row],[Ticker]],[1]!Table2[[Symbol]:[Industry]],2,FALSE),"-")</f>
        <v>-</v>
      </c>
      <c r="E4783">
        <v>2.2430983119999999</v>
      </c>
      <c r="F4783">
        <v>3.76</v>
      </c>
      <c r="G4783">
        <v>282.32118577719302</v>
      </c>
      <c r="H4783">
        <v>-2.26962864667829</v>
      </c>
      <c r="I4783">
        <v>57.948825653308504</v>
      </c>
      <c r="J4783">
        <v>-1.07194549511008</v>
      </c>
      <c r="K4783">
        <v>3.6330989987875899</v>
      </c>
      <c r="L4783">
        <v>2.5936722660440301</v>
      </c>
      <c r="M4783">
        <v>99.999999987781294</v>
      </c>
      <c r="N4783">
        <v>0</v>
      </c>
      <c r="O4783">
        <v>0</v>
      </c>
      <c r="P4783">
        <v>362.07228915662603</v>
      </c>
    </row>
    <row r="4784" spans="1:17" hidden="1" x14ac:dyDescent="0.3">
      <c r="A4784" t="s">
        <v>9799</v>
      </c>
      <c r="B4784" t="s">
        <v>9800</v>
      </c>
      <c r="C4784" t="str">
        <f>IFERROR(VLOOKUP(Table1[[#This Row],[Ticker]],[1]!Table2[[Symbol]:[Industry]],2,FALSE),"-")</f>
        <v>-</v>
      </c>
      <c r="D4784" t="s">
        <v>741</v>
      </c>
      <c r="E4784">
        <v>2.2099980540000002</v>
      </c>
      <c r="F4784">
        <v>74.87</v>
      </c>
      <c r="G4784">
        <v>36.127207759936397</v>
      </c>
      <c r="H4784">
        <v>-0.14599818543117399</v>
      </c>
      <c r="I4784">
        <v>8.5622148610817899</v>
      </c>
      <c r="J4784">
        <v>0.202367046808097</v>
      </c>
      <c r="K4784">
        <v>72.411368618037599</v>
      </c>
      <c r="L4784">
        <v>64.216304411167997</v>
      </c>
      <c r="M4784">
        <v>42.618677459081702</v>
      </c>
      <c r="N4784">
        <v>0.99737292534436905</v>
      </c>
      <c r="O4784">
        <v>3.5261119273407102</v>
      </c>
      <c r="P4784">
        <v>70.936073059360695</v>
      </c>
    </row>
    <row r="4785" spans="1:17" hidden="1" x14ac:dyDescent="0.3">
      <c r="A4785" t="s">
        <v>9801</v>
      </c>
      <c r="B4785" t="s">
        <v>9802</v>
      </c>
      <c r="C4785" t="str">
        <f>IFERROR(VLOOKUP(Table1[[#This Row],[Ticker]],[1]!Table2[[Symbol]:[Industry]],2,FALSE),"-")</f>
        <v>-</v>
      </c>
      <c r="D4785" t="s">
        <v>357</v>
      </c>
      <c r="E4785">
        <v>2.1876560999999999</v>
      </c>
      <c r="F4785">
        <v>7.29</v>
      </c>
      <c r="G4785">
        <v>-8.5659109970003104</v>
      </c>
      <c r="H4785">
        <v>-0.46907463005779398</v>
      </c>
      <c r="I4785">
        <v>-21.262152048235102</v>
      </c>
      <c r="J4785">
        <v>-3.07194549511008</v>
      </c>
      <c r="K4785">
        <v>7.2360373498027597</v>
      </c>
      <c r="L4785">
        <v>7.2799426427528404</v>
      </c>
      <c r="M4785">
        <v>53.400376567121199</v>
      </c>
      <c r="N4785">
        <v>1.3110121620169399</v>
      </c>
      <c r="O4785">
        <v>28.257887517146699</v>
      </c>
      <c r="P4785">
        <v>38.5931558935361</v>
      </c>
      <c r="Q4785">
        <v>3.8189743912118997E-2</v>
      </c>
    </row>
    <row r="4786" spans="1:17" hidden="1" x14ac:dyDescent="0.3">
      <c r="A4786" t="s">
        <v>9803</v>
      </c>
      <c r="B4786" t="s">
        <v>9804</v>
      </c>
      <c r="C4786" t="str">
        <f>IFERROR(VLOOKUP(Table1[[#This Row],[Ticker]],[1]!Table2[[Symbol]:[Industry]],2,FALSE),"-")</f>
        <v>-</v>
      </c>
      <c r="D4786" t="s">
        <v>535</v>
      </c>
      <c r="E4786">
        <v>2.1650564000000001</v>
      </c>
      <c r="F4786">
        <v>6.98</v>
      </c>
      <c r="G4786">
        <v>-30.065910997000302</v>
      </c>
      <c r="H4786">
        <v>-2.26962864667829</v>
      </c>
      <c r="I4786">
        <v>-12.9602652557823</v>
      </c>
      <c r="J4786">
        <v>-1.07194549511008</v>
      </c>
      <c r="K4786">
        <v>6.9799984978769398</v>
      </c>
      <c r="L4786">
        <v>6.9573274893189403</v>
      </c>
      <c r="M4786">
        <v>99.999996303717197</v>
      </c>
      <c r="O4786">
        <v>0</v>
      </c>
      <c r="P4786">
        <v>0</v>
      </c>
    </row>
    <row r="4787" spans="1:17" hidden="1" x14ac:dyDescent="0.3">
      <c r="A4787" t="s">
        <v>9805</v>
      </c>
      <c r="B4787" t="s">
        <v>9806</v>
      </c>
      <c r="C4787" t="str">
        <f>IFERROR(VLOOKUP(Table1[[#This Row],[Ticker]],[1]!Table2[[Symbol]:[Industry]],2,FALSE),"-")</f>
        <v>-</v>
      </c>
      <c r="D4787" t="s">
        <v>21</v>
      </c>
      <c r="E4787">
        <v>2.08</v>
      </c>
      <c r="F4787">
        <v>16.64</v>
      </c>
      <c r="G4787">
        <v>-25.081683867662701</v>
      </c>
      <c r="H4787">
        <v>-2.26962864667829</v>
      </c>
      <c r="I4787">
        <v>-7.9760381264448101</v>
      </c>
      <c r="J4787">
        <v>-1.07194549511008</v>
      </c>
      <c r="K4787">
        <v>16.460201649487001</v>
      </c>
      <c r="L4787">
        <v>16.090641933130701</v>
      </c>
      <c r="M4787">
        <v>100</v>
      </c>
      <c r="N4787">
        <v>0</v>
      </c>
      <c r="O4787">
        <v>0</v>
      </c>
      <c r="P4787">
        <v>4.9842271293375404</v>
      </c>
    </row>
    <row r="4788" spans="1:17" hidden="1" x14ac:dyDescent="0.3">
      <c r="A4788" t="s">
        <v>9807</v>
      </c>
      <c r="B4788" t="s">
        <v>9808</v>
      </c>
      <c r="C4788" t="str">
        <f>IFERROR(VLOOKUP(Table1[[#This Row],[Ticker]],[1]!Table2[[Symbol]:[Industry]],2,FALSE),"-")</f>
        <v>-</v>
      </c>
      <c r="D4788" t="s">
        <v>405</v>
      </c>
      <c r="E4788">
        <v>2.0541</v>
      </c>
      <c r="F4788">
        <v>4.0999999999999996</v>
      </c>
      <c r="G4788">
        <v>-30.065910997000302</v>
      </c>
      <c r="H4788">
        <v>-2.26962864667829</v>
      </c>
      <c r="I4788">
        <v>-12.9602652557823</v>
      </c>
      <c r="J4788">
        <v>-1.07194549511008</v>
      </c>
      <c r="K4788">
        <v>4.0999961345468998</v>
      </c>
      <c r="L4788">
        <v>4.0911367976327897</v>
      </c>
      <c r="M4788">
        <v>99.806682354411805</v>
      </c>
      <c r="O4788">
        <v>0</v>
      </c>
      <c r="P4788">
        <v>0</v>
      </c>
    </row>
    <row r="4789" spans="1:17" hidden="1" x14ac:dyDescent="0.3">
      <c r="A4789" t="s">
        <v>9809</v>
      </c>
      <c r="B4789" t="s">
        <v>9810</v>
      </c>
      <c r="C4789" t="str">
        <f>IFERROR(VLOOKUP(Table1[[#This Row],[Ticker]],[1]!Table2[[Symbol]:[Industry]],2,FALSE),"-")</f>
        <v>-</v>
      </c>
      <c r="D4789" t="s">
        <v>950</v>
      </c>
      <c r="E4789">
        <v>2.0409655999999998</v>
      </c>
      <c r="F4789">
        <v>4.12</v>
      </c>
      <c r="G4789">
        <v>24.821307048112399</v>
      </c>
      <c r="H4789">
        <v>2.5649769512860798</v>
      </c>
      <c r="I4789">
        <v>3.7536157640476699</v>
      </c>
      <c r="J4789">
        <v>3.7626601028542899</v>
      </c>
      <c r="K4789">
        <v>3.8934989109545302</v>
      </c>
      <c r="L4789">
        <v>3.49946886380781</v>
      </c>
      <c r="M4789">
        <v>99.998969239216194</v>
      </c>
      <c r="N4789">
        <v>1.18</v>
      </c>
      <c r="O4789">
        <v>0</v>
      </c>
      <c r="P4789">
        <v>54.887218045112697</v>
      </c>
    </row>
    <row r="4790" spans="1:17" hidden="1" x14ac:dyDescent="0.3">
      <c r="A4790" t="s">
        <v>9811</v>
      </c>
      <c r="B4790" t="s">
        <v>9812</v>
      </c>
      <c r="C4790" t="str">
        <f>IFERROR(VLOOKUP(Table1[[#This Row],[Ticker]],[1]!Table2[[Symbol]:[Industry]],2,FALSE),"-")</f>
        <v>-</v>
      </c>
      <c r="D4790" t="s">
        <v>298</v>
      </c>
      <c r="E4790">
        <v>1.976</v>
      </c>
      <c r="F4790">
        <v>61.75</v>
      </c>
      <c r="G4790">
        <v>-30.065910997000302</v>
      </c>
      <c r="H4790">
        <v>-2.26962864667829</v>
      </c>
      <c r="I4790">
        <v>-12.9602652557823</v>
      </c>
      <c r="J4790">
        <v>-1.07194549511008</v>
      </c>
      <c r="K4790">
        <v>61.75</v>
      </c>
      <c r="L4790">
        <v>61.75</v>
      </c>
      <c r="M4790">
        <v>50</v>
      </c>
      <c r="O4790">
        <v>0</v>
      </c>
      <c r="P4790">
        <v>0</v>
      </c>
    </row>
    <row r="4791" spans="1:17" hidden="1" x14ac:dyDescent="0.3">
      <c r="A4791" t="s">
        <v>9813</v>
      </c>
      <c r="B4791" t="s">
        <v>9814</v>
      </c>
      <c r="C4791" t="str">
        <f>IFERROR(VLOOKUP(Table1[[#This Row],[Ticker]],[1]!Table2[[Symbol]:[Industry]],2,FALSE),"-")</f>
        <v>-</v>
      </c>
      <c r="D4791" t="s">
        <v>95</v>
      </c>
      <c r="E4791">
        <v>1.95423462</v>
      </c>
      <c r="F4791">
        <v>7.9</v>
      </c>
      <c r="K4791">
        <v>7.7408079907778697</v>
      </c>
      <c r="M4791">
        <v>57.238046106161903</v>
      </c>
      <c r="N4791">
        <v>1</v>
      </c>
    </row>
    <row r="4792" spans="1:17" hidden="1" x14ac:dyDescent="0.3">
      <c r="A4792" t="s">
        <v>9815</v>
      </c>
      <c r="B4792" t="s">
        <v>9816</v>
      </c>
      <c r="C4792" t="str">
        <f>IFERROR(VLOOKUP(Table1[[#This Row],[Ticker]],[1]!Table2[[Symbol]:[Industry]],2,FALSE),"-")</f>
        <v>-</v>
      </c>
      <c r="D4792" t="s">
        <v>741</v>
      </c>
      <c r="E4792">
        <v>1.7649299939999901</v>
      </c>
      <c r="F4792">
        <v>4531.74</v>
      </c>
      <c r="K4792">
        <v>4523.2196314963803</v>
      </c>
      <c r="L4792">
        <v>4345.2923176734603</v>
      </c>
      <c r="M4792">
        <v>66.2688689774686</v>
      </c>
      <c r="N4792">
        <v>1</v>
      </c>
      <c r="Q4792">
        <v>7.1969087878504007E-2</v>
      </c>
    </row>
    <row r="4793" spans="1:17" hidden="1" x14ac:dyDescent="0.3">
      <c r="A4793" t="s">
        <v>9817</v>
      </c>
      <c r="B4793" t="s">
        <v>9818</v>
      </c>
      <c r="C4793" t="str">
        <f>IFERROR(VLOOKUP(Table1[[#This Row],[Ticker]],[1]!Table2[[Symbol]:[Industry]],2,FALSE),"-")</f>
        <v>-</v>
      </c>
      <c r="D4793" t="s">
        <v>627</v>
      </c>
      <c r="E4793">
        <v>1.7565113999999999</v>
      </c>
      <c r="F4793">
        <v>5.1100000000000003</v>
      </c>
      <c r="G4793">
        <v>56.430439367963103</v>
      </c>
      <c r="H4793">
        <v>13.3412310818285</v>
      </c>
      <c r="I4793">
        <v>73.536085109181101</v>
      </c>
      <c r="J4793">
        <v>3.8561859217276999</v>
      </c>
      <c r="K4793">
        <v>4.5357499932174701</v>
      </c>
      <c r="L4793">
        <v>3.7601628479160301</v>
      </c>
      <c r="M4793">
        <v>100</v>
      </c>
      <c r="N4793">
        <v>5.4545454545454497</v>
      </c>
      <c r="O4793">
        <v>0</v>
      </c>
      <c r="P4793">
        <v>86.496350364963504</v>
      </c>
    </row>
    <row r="4794" spans="1:17" hidden="1" x14ac:dyDescent="0.3">
      <c r="A4794" t="s">
        <v>9819</v>
      </c>
      <c r="B4794" t="s">
        <v>9820</v>
      </c>
      <c r="C4794" t="str">
        <f>IFERROR(VLOOKUP(Table1[[#This Row],[Ticker]],[1]!Table2[[Symbol]:[Industry]],2,FALSE),"-")</f>
        <v>-</v>
      </c>
      <c r="E4794">
        <v>1.69763</v>
      </c>
      <c r="F4794">
        <v>14.03</v>
      </c>
      <c r="G4794">
        <v>3.5531366220473002</v>
      </c>
      <c r="H4794">
        <v>25.063704686655001</v>
      </c>
      <c r="I4794">
        <v>20.6587823632652</v>
      </c>
      <c r="J4794">
        <v>26.2613878382232</v>
      </c>
      <c r="K4794">
        <v>10.9371466122171</v>
      </c>
      <c r="L4794">
        <v>10.615900219430401</v>
      </c>
      <c r="M4794">
        <v>100</v>
      </c>
      <c r="N4794">
        <v>5.8999999999999897</v>
      </c>
      <c r="O4794">
        <v>0</v>
      </c>
      <c r="P4794">
        <v>33.619047619047599</v>
      </c>
    </row>
    <row r="4795" spans="1:17" hidden="1" x14ac:dyDescent="0.3">
      <c r="A4795" t="s">
        <v>9821</v>
      </c>
      <c r="B4795" t="s">
        <v>9822</v>
      </c>
      <c r="C4795" t="str">
        <f>IFERROR(VLOOKUP(Table1[[#This Row],[Ticker]],[1]!Table2[[Symbol]:[Industry]],2,FALSE),"-")</f>
        <v>-</v>
      </c>
      <c r="D4795" t="s">
        <v>21</v>
      </c>
      <c r="E4795">
        <v>1.6015999999999999</v>
      </c>
      <c r="F4795">
        <v>0.44</v>
      </c>
      <c r="G4795">
        <v>-30.065910997000302</v>
      </c>
      <c r="H4795">
        <v>-2.26962864667829</v>
      </c>
      <c r="I4795">
        <v>-12.9602652557823</v>
      </c>
      <c r="J4795">
        <v>-1.07194549511008</v>
      </c>
      <c r="K4795">
        <v>0.439999990424083</v>
      </c>
      <c r="L4795">
        <v>0.43940585363860402</v>
      </c>
      <c r="M4795">
        <v>100</v>
      </c>
      <c r="O4795">
        <v>0</v>
      </c>
      <c r="P4795">
        <v>0</v>
      </c>
    </row>
    <row r="4796" spans="1:17" hidden="1" x14ac:dyDescent="0.3">
      <c r="A4796" t="s">
        <v>9823</v>
      </c>
      <c r="B4796" t="s">
        <v>9824</v>
      </c>
      <c r="C4796" t="str">
        <f>IFERROR(VLOOKUP(Table1[[#This Row],[Ticker]],[1]!Table2[[Symbol]:[Industry]],2,FALSE),"-")</f>
        <v>-</v>
      </c>
      <c r="D4796" t="s">
        <v>138</v>
      </c>
      <c r="E4796">
        <v>1.3824000000000001</v>
      </c>
      <c r="F4796">
        <v>11.52</v>
      </c>
      <c r="G4796">
        <v>-30.065910997000302</v>
      </c>
      <c r="H4796">
        <v>-2.26962864667829</v>
      </c>
      <c r="I4796">
        <v>-12.9602652557823</v>
      </c>
      <c r="J4796">
        <v>-1.07194549511008</v>
      </c>
      <c r="K4796">
        <v>11.5199999999999</v>
      </c>
      <c r="L4796">
        <v>11.52</v>
      </c>
      <c r="M4796">
        <v>50</v>
      </c>
      <c r="O4796">
        <v>0</v>
      </c>
      <c r="P4796">
        <v>0</v>
      </c>
    </row>
    <row r="4797" spans="1:17" hidden="1" x14ac:dyDescent="0.3">
      <c r="A4797" t="s">
        <v>9825</v>
      </c>
      <c r="B4797" t="s">
        <v>9826</v>
      </c>
      <c r="C4797" t="str">
        <f>IFERROR(VLOOKUP(Table1[[#This Row],[Ticker]],[1]!Table2[[Symbol]:[Industry]],2,FALSE),"-")</f>
        <v>-</v>
      </c>
      <c r="D4797" t="s">
        <v>121</v>
      </c>
      <c r="E4797">
        <v>1.37832452449136</v>
      </c>
      <c r="F4797">
        <v>13.12</v>
      </c>
      <c r="G4797">
        <v>-30.065910997000302</v>
      </c>
      <c r="H4797">
        <v>-2.26962864667829</v>
      </c>
      <c r="I4797">
        <v>-12.9602652557823</v>
      </c>
      <c r="J4797">
        <v>-1.07194549511008</v>
      </c>
      <c r="K4797">
        <v>13.12</v>
      </c>
      <c r="L4797">
        <v>13.1199999999999</v>
      </c>
      <c r="M4797">
        <v>50</v>
      </c>
      <c r="O4797">
        <v>0</v>
      </c>
      <c r="P4797">
        <v>0</v>
      </c>
    </row>
    <row r="4798" spans="1:17" hidden="1" x14ac:dyDescent="0.3">
      <c r="A4798" t="s">
        <v>9827</v>
      </c>
      <c r="B4798" t="s">
        <v>9828</v>
      </c>
      <c r="C4798" t="str">
        <f>IFERROR(VLOOKUP(Table1[[#This Row],[Ticker]],[1]!Table2[[Symbol]:[Industry]],2,FALSE),"-")</f>
        <v>-</v>
      </c>
      <c r="D4798" t="s">
        <v>538</v>
      </c>
      <c r="E4798">
        <v>1.3188</v>
      </c>
      <c r="F4798">
        <v>18.84</v>
      </c>
      <c r="G4798">
        <v>-30.065910997000302</v>
      </c>
      <c r="H4798">
        <v>-2.26962864667829</v>
      </c>
      <c r="I4798">
        <v>-12.9602652557823</v>
      </c>
      <c r="J4798">
        <v>-1.07194549511008</v>
      </c>
      <c r="K4798">
        <v>18.839989025392299</v>
      </c>
      <c r="L4798">
        <v>18.7609308851215</v>
      </c>
      <c r="M4798">
        <v>100</v>
      </c>
      <c r="O4798">
        <v>0</v>
      </c>
      <c r="P4798">
        <v>0</v>
      </c>
    </row>
    <row r="4799" spans="1:17" hidden="1" x14ac:dyDescent="0.3">
      <c r="A4799" t="s">
        <v>9829</v>
      </c>
      <c r="B4799" t="s">
        <v>9830</v>
      </c>
      <c r="C4799" t="str">
        <f>IFERROR(VLOOKUP(Table1[[#This Row],[Ticker]],[1]!Table2[[Symbol]:[Industry]],2,FALSE),"-")</f>
        <v>-</v>
      </c>
      <c r="D4799" t="s">
        <v>1210</v>
      </c>
      <c r="E4799">
        <v>1.2757499999999999</v>
      </c>
      <c r="F4799">
        <v>85.05</v>
      </c>
      <c r="G4799">
        <v>-38.020456451545698</v>
      </c>
      <c r="H4799">
        <v>-2.26962864667829</v>
      </c>
      <c r="I4799">
        <v>-17.9323322948885</v>
      </c>
      <c r="J4799">
        <v>-1.07194549511008</v>
      </c>
      <c r="K4799">
        <v>85.146165328748097</v>
      </c>
      <c r="L4799">
        <v>89.043095321875398</v>
      </c>
      <c r="M4799">
        <v>3.8134211653962402</v>
      </c>
      <c r="O4799">
        <v>16.402116402116299</v>
      </c>
      <c r="P4799">
        <v>0</v>
      </c>
    </row>
    <row r="4800" spans="1:17" hidden="1" x14ac:dyDescent="0.3">
      <c r="A4800" t="s">
        <v>9831</v>
      </c>
      <c r="B4800" t="s">
        <v>9832</v>
      </c>
      <c r="C4800" t="str">
        <f>IFERROR(VLOOKUP(Table1[[#This Row],[Ticker]],[1]!Table2[[Symbol]:[Industry]],2,FALSE),"-")</f>
        <v>-</v>
      </c>
      <c r="D4800" t="s">
        <v>72</v>
      </c>
      <c r="E4800">
        <v>1.2510239999999999</v>
      </c>
      <c r="F4800">
        <v>10.050000000000001</v>
      </c>
      <c r="G4800">
        <v>-30.065910997000302</v>
      </c>
      <c r="H4800">
        <v>-2.26962864667829</v>
      </c>
      <c r="I4800">
        <v>-12.9602652557823</v>
      </c>
      <c r="J4800">
        <v>-1.07194549511008</v>
      </c>
      <c r="K4800">
        <v>10.050000000000001</v>
      </c>
      <c r="L4800">
        <v>10.049999999999899</v>
      </c>
      <c r="M4800">
        <v>50</v>
      </c>
      <c r="O4800">
        <v>0</v>
      </c>
      <c r="P4800">
        <v>0</v>
      </c>
    </row>
    <row r="4801" spans="1:16" hidden="1" x14ac:dyDescent="0.3">
      <c r="A4801" t="s">
        <v>9833</v>
      </c>
      <c r="B4801" t="s">
        <v>9834</v>
      </c>
      <c r="C4801" t="str">
        <f>IFERROR(VLOOKUP(Table1[[#This Row],[Ticker]],[1]!Table2[[Symbol]:[Industry]],2,FALSE),"-")</f>
        <v>-</v>
      </c>
      <c r="D4801" t="s">
        <v>72</v>
      </c>
      <c r="E4801">
        <v>1.1528</v>
      </c>
      <c r="F4801">
        <v>10.48</v>
      </c>
      <c r="G4801">
        <v>-30.065910997000302</v>
      </c>
      <c r="H4801">
        <v>-2.26962864667829</v>
      </c>
      <c r="I4801">
        <v>-12.9602652557823</v>
      </c>
      <c r="J4801">
        <v>-1.07194549511008</v>
      </c>
      <c r="M4801">
        <v>50</v>
      </c>
      <c r="N4801">
        <v>1</v>
      </c>
      <c r="O4801">
        <v>0</v>
      </c>
    </row>
    <row r="4802" spans="1:16" hidden="1" x14ac:dyDescent="0.3">
      <c r="A4802" t="s">
        <v>9835</v>
      </c>
      <c r="B4802" t="s">
        <v>9836</v>
      </c>
      <c r="C4802" t="str">
        <f>IFERROR(VLOOKUP(Table1[[#This Row],[Ticker]],[1]!Table2[[Symbol]:[Industry]],2,FALSE),"-")</f>
        <v>-</v>
      </c>
      <c r="D4802" t="s">
        <v>72</v>
      </c>
      <c r="E4802">
        <v>1.143</v>
      </c>
      <c r="F4802">
        <v>3.81</v>
      </c>
      <c r="G4802">
        <v>-30.065910997000302</v>
      </c>
      <c r="H4802">
        <v>-2.26962864667829</v>
      </c>
      <c r="I4802">
        <v>-12.9602652557823</v>
      </c>
      <c r="J4802">
        <v>-1.07194549511008</v>
      </c>
      <c r="K4802">
        <v>3.8099999858661899</v>
      </c>
      <c r="L4802">
        <v>3.8093305899373702</v>
      </c>
      <c r="M4802">
        <v>100</v>
      </c>
      <c r="O4802">
        <v>0</v>
      </c>
      <c r="P4802">
        <v>0</v>
      </c>
    </row>
    <row r="4803" spans="1:16" hidden="1" x14ac:dyDescent="0.3">
      <c r="A4803" t="s">
        <v>9837</v>
      </c>
      <c r="B4803" t="s">
        <v>9838</v>
      </c>
      <c r="C4803" t="str">
        <f>IFERROR(VLOOKUP(Table1[[#This Row],[Ticker]],[1]!Table2[[Symbol]:[Industry]],2,FALSE),"-")</f>
        <v>-</v>
      </c>
      <c r="D4803" t="s">
        <v>51</v>
      </c>
      <c r="E4803">
        <v>1.129</v>
      </c>
      <c r="F4803">
        <v>11.29</v>
      </c>
      <c r="G4803">
        <v>39.964209484927302</v>
      </c>
      <c r="H4803">
        <v>-2.26962864667829</v>
      </c>
      <c r="I4803">
        <v>20.6492021998389</v>
      </c>
      <c r="J4803">
        <v>-1.07194549511008</v>
      </c>
      <c r="K4803">
        <v>11.0735542090073</v>
      </c>
      <c r="L4803">
        <v>9.04292102228505</v>
      </c>
      <c r="M4803">
        <v>100</v>
      </c>
      <c r="N4803">
        <v>0</v>
      </c>
      <c r="O4803">
        <v>0</v>
      </c>
      <c r="P4803">
        <v>70.030120481927696</v>
      </c>
    </row>
    <row r="4804" spans="1:16" hidden="1" x14ac:dyDescent="0.3">
      <c r="A4804" t="s">
        <v>9839</v>
      </c>
      <c r="B4804" t="s">
        <v>9840</v>
      </c>
      <c r="C4804" t="str">
        <f>IFERROR(VLOOKUP(Table1[[#This Row],[Ticker]],[1]!Table2[[Symbol]:[Industry]],2,FALSE),"-")</f>
        <v>-</v>
      </c>
      <c r="D4804" t="s">
        <v>627</v>
      </c>
      <c r="E4804">
        <v>1.0733211024003799</v>
      </c>
      <c r="F4804">
        <v>1.95</v>
      </c>
      <c r="K4804">
        <v>2.2159995707425302</v>
      </c>
      <c r="M4804" s="1">
        <v>2.4459774300000002E-7</v>
      </c>
      <c r="N4804">
        <v>1</v>
      </c>
    </row>
    <row r="4805" spans="1:16" hidden="1" x14ac:dyDescent="0.3">
      <c r="A4805" t="s">
        <v>9841</v>
      </c>
      <c r="B4805" t="s">
        <v>9842</v>
      </c>
      <c r="C4805" t="str">
        <f>IFERROR(VLOOKUP(Table1[[#This Row],[Ticker]],[1]!Table2[[Symbol]:[Industry]],2,FALSE),"-")</f>
        <v>-</v>
      </c>
      <c r="D4805" t="s">
        <v>46</v>
      </c>
      <c r="E4805">
        <v>0.93283125</v>
      </c>
      <c r="F4805">
        <v>57.85</v>
      </c>
      <c r="G4805">
        <v>-30.065910997000302</v>
      </c>
      <c r="H4805">
        <v>-2.26962864667829</v>
      </c>
      <c r="I4805">
        <v>-12.9602652557823</v>
      </c>
      <c r="J4805">
        <v>-1.07194549511008</v>
      </c>
      <c r="K4805">
        <v>57.849970464711397</v>
      </c>
      <c r="L4805">
        <v>57.637865479184399</v>
      </c>
      <c r="M4805">
        <v>100</v>
      </c>
      <c r="O4805">
        <v>0</v>
      </c>
      <c r="P4805">
        <v>0</v>
      </c>
    </row>
    <row r="4806" spans="1:16" hidden="1" x14ac:dyDescent="0.3">
      <c r="A4806" t="s">
        <v>9843</v>
      </c>
      <c r="B4806" t="s">
        <v>9844</v>
      </c>
      <c r="C4806" t="str">
        <f>IFERROR(VLOOKUP(Table1[[#This Row],[Ticker]],[1]!Table2[[Symbol]:[Industry]],2,FALSE),"-")</f>
        <v>-</v>
      </c>
      <c r="D4806" t="s">
        <v>170</v>
      </c>
      <c r="E4806">
        <v>0.92903103284561495</v>
      </c>
      <c r="F4806">
        <v>9.5</v>
      </c>
      <c r="G4806">
        <v>-30.065910997000302</v>
      </c>
      <c r="H4806">
        <v>-2.26962864667829</v>
      </c>
      <c r="I4806">
        <v>-12.9602652557823</v>
      </c>
      <c r="J4806">
        <v>-1.07194549511008</v>
      </c>
      <c r="K4806">
        <v>9.5</v>
      </c>
      <c r="L4806">
        <v>9.5</v>
      </c>
      <c r="M4806">
        <v>50</v>
      </c>
      <c r="O4806">
        <v>0</v>
      </c>
      <c r="P4806">
        <v>0</v>
      </c>
    </row>
    <row r="4807" spans="1:16" hidden="1" x14ac:dyDescent="0.3">
      <c r="A4807" t="s">
        <v>9845</v>
      </c>
      <c r="B4807" t="s">
        <v>9846</v>
      </c>
      <c r="C4807" t="str">
        <f>IFERROR(VLOOKUP(Table1[[#This Row],[Ticker]],[1]!Table2[[Symbol]:[Industry]],2,FALSE),"-")</f>
        <v>-</v>
      </c>
      <c r="D4807" t="s">
        <v>535</v>
      </c>
      <c r="E4807">
        <v>0.86460657346542202</v>
      </c>
      <c r="F4807">
        <v>11.02</v>
      </c>
      <c r="G4807">
        <v>-30.065910997000302</v>
      </c>
      <c r="H4807">
        <v>-2.26962864667829</v>
      </c>
      <c r="I4807">
        <v>-12.9602652557823</v>
      </c>
      <c r="J4807">
        <v>-1.07194549511008</v>
      </c>
      <c r="K4807">
        <v>11.0199999773277</v>
      </c>
      <c r="L4807">
        <v>11.018988733594799</v>
      </c>
      <c r="M4807">
        <v>100</v>
      </c>
      <c r="O4807">
        <v>0</v>
      </c>
      <c r="P4807">
        <v>0</v>
      </c>
    </row>
    <row r="4808" spans="1:16" hidden="1" x14ac:dyDescent="0.3">
      <c r="A4808" t="s">
        <v>9847</v>
      </c>
      <c r="B4808" t="s">
        <v>9848</v>
      </c>
      <c r="C4808" t="str">
        <f>IFERROR(VLOOKUP(Table1[[#This Row],[Ticker]],[1]!Table2[[Symbol]:[Industry]],2,FALSE),"-")</f>
        <v>-</v>
      </c>
      <c r="D4808" t="s">
        <v>538</v>
      </c>
      <c r="E4808">
        <v>0.73349999999999704</v>
      </c>
      <c r="F4808">
        <v>4.8899999999999997</v>
      </c>
      <c r="G4808">
        <v>-30.065910997000302</v>
      </c>
      <c r="H4808">
        <v>-2.26962864667829</v>
      </c>
      <c r="I4808">
        <v>-12.9602652557823</v>
      </c>
      <c r="J4808">
        <v>-1.07194549511008</v>
      </c>
      <c r="K4808">
        <v>4.8899999999999899</v>
      </c>
      <c r="L4808">
        <v>4.8899999999999801</v>
      </c>
      <c r="M4808">
        <v>50</v>
      </c>
      <c r="O4808">
        <v>0</v>
      </c>
      <c r="P4808">
        <v>0</v>
      </c>
    </row>
    <row r="4809" spans="1:16" hidden="1" x14ac:dyDescent="0.3">
      <c r="A4809" t="s">
        <v>9849</v>
      </c>
      <c r="B4809" t="s">
        <v>9850</v>
      </c>
      <c r="C4809" t="str">
        <f>IFERROR(VLOOKUP(Table1[[#This Row],[Ticker]],[1]!Table2[[Symbol]:[Industry]],2,FALSE),"-")</f>
        <v>-</v>
      </c>
      <c r="D4809" t="s">
        <v>204</v>
      </c>
      <c r="E4809">
        <v>0.72540000000000004</v>
      </c>
      <c r="F4809">
        <v>8.06</v>
      </c>
      <c r="G4809">
        <v>51.057684508617598</v>
      </c>
      <c r="H4809">
        <v>-2.26962864667829</v>
      </c>
      <c r="I4809">
        <v>22.958790393458798</v>
      </c>
      <c r="J4809">
        <v>-1.07194549511008</v>
      </c>
      <c r="K4809">
        <v>7.7727561670756602</v>
      </c>
      <c r="L4809">
        <v>6.3302445828660003</v>
      </c>
      <c r="M4809">
        <v>100</v>
      </c>
      <c r="N4809">
        <v>0</v>
      </c>
      <c r="O4809">
        <v>0</v>
      </c>
      <c r="P4809">
        <v>81.123595505617899</v>
      </c>
    </row>
    <row r="4810" spans="1:16" hidden="1" x14ac:dyDescent="0.3">
      <c r="A4810" t="s">
        <v>9851</v>
      </c>
      <c r="B4810" t="s">
        <v>9852</v>
      </c>
      <c r="C4810" t="str">
        <f>IFERROR(VLOOKUP(Table1[[#This Row],[Ticker]],[1]!Table2[[Symbol]:[Industry]],2,FALSE),"-")</f>
        <v>-</v>
      </c>
      <c r="E4810">
        <v>0.66086999999999996</v>
      </c>
      <c r="F4810">
        <v>10.5</v>
      </c>
      <c r="G4810">
        <v>-30.065910997000302</v>
      </c>
      <c r="H4810">
        <v>-2.26962864667829</v>
      </c>
      <c r="I4810">
        <v>-12.9602652557823</v>
      </c>
      <c r="J4810">
        <v>-1.07194549511008</v>
      </c>
      <c r="K4810">
        <v>10.293689314200201</v>
      </c>
      <c r="M4810">
        <v>50</v>
      </c>
      <c r="O4810">
        <v>0</v>
      </c>
    </row>
    <row r="4811" spans="1:16" hidden="1" x14ac:dyDescent="0.3">
      <c r="A4811" t="s">
        <v>9853</v>
      </c>
      <c r="B4811" t="s">
        <v>9854</v>
      </c>
      <c r="C4811" t="str">
        <f>IFERROR(VLOOKUP(Table1[[#This Row],[Ticker]],[1]!Table2[[Symbol]:[Industry]],2,FALSE),"-")</f>
        <v>-</v>
      </c>
      <c r="D4811" t="s">
        <v>741</v>
      </c>
      <c r="E4811">
        <v>0.62861604399999904</v>
      </c>
      <c r="F4811">
        <v>37.590000000000003</v>
      </c>
      <c r="G4811">
        <v>35.3102438644163</v>
      </c>
      <c r="H4811">
        <v>0.69152321422906005</v>
      </c>
      <c r="I4811">
        <v>8.1025366765847995</v>
      </c>
      <c r="J4811">
        <v>0.56388180443403002</v>
      </c>
      <c r="K4811">
        <v>36.411184663701803</v>
      </c>
      <c r="L4811">
        <v>32.371611761012403</v>
      </c>
      <c r="M4811">
        <v>21.949362773198501</v>
      </c>
      <c r="N4811">
        <v>1.1762430040529801</v>
      </c>
      <c r="O4811">
        <v>3.7243947858472901</v>
      </c>
      <c r="P4811">
        <v>70.167496604798501</v>
      </c>
    </row>
    <row r="4812" spans="1:16" hidden="1" x14ac:dyDescent="0.3">
      <c r="A4812" t="s">
        <v>9855</v>
      </c>
      <c r="B4812" t="s">
        <v>9856</v>
      </c>
      <c r="C4812" t="str">
        <f>IFERROR(VLOOKUP(Table1[[#This Row],[Ticker]],[1]!Table2[[Symbol]:[Industry]],2,FALSE),"-")</f>
        <v>-</v>
      </c>
      <c r="D4812" t="s">
        <v>535</v>
      </c>
      <c r="E4812">
        <v>0.53694771600428903</v>
      </c>
      <c r="F4812">
        <v>5.64</v>
      </c>
      <c r="G4812">
        <v>16.809089002999599</v>
      </c>
      <c r="H4812">
        <v>7.6718918211579599</v>
      </c>
      <c r="I4812">
        <v>33.914734744217597</v>
      </c>
      <c r="J4812">
        <v>-1.07194549511008</v>
      </c>
      <c r="K4812">
        <v>4.8285705206971796</v>
      </c>
      <c r="L4812">
        <v>4.15475700878513</v>
      </c>
      <c r="M4812">
        <v>100</v>
      </c>
      <c r="N4812">
        <v>0</v>
      </c>
      <c r="O4812">
        <v>0</v>
      </c>
      <c r="P4812">
        <v>46.875</v>
      </c>
    </row>
    <row r="4813" spans="1:16" hidden="1" x14ac:dyDescent="0.3">
      <c r="A4813" t="s">
        <v>9857</v>
      </c>
      <c r="B4813" t="s">
        <v>9858</v>
      </c>
      <c r="C4813" t="str">
        <f>IFERROR(VLOOKUP(Table1[[#This Row],[Ticker]],[1]!Table2[[Symbol]:[Industry]],2,FALSE),"-")</f>
        <v>-</v>
      </c>
      <c r="D4813" t="s">
        <v>124</v>
      </c>
      <c r="E4813">
        <v>0.49906499999999998</v>
      </c>
      <c r="F4813">
        <v>20.37</v>
      </c>
      <c r="G4813">
        <v>-19.8386382697275</v>
      </c>
      <c r="H4813">
        <v>-2.26962864667829</v>
      </c>
      <c r="I4813">
        <v>-7.9602652557823399</v>
      </c>
      <c r="J4813">
        <v>-1.07194549511008</v>
      </c>
      <c r="K4813">
        <v>20.157297082221</v>
      </c>
      <c r="L4813">
        <v>19.4910057600502</v>
      </c>
      <c r="M4813">
        <v>100</v>
      </c>
      <c r="N4813">
        <v>0</v>
      </c>
      <c r="O4813">
        <v>0</v>
      </c>
      <c r="P4813">
        <v>10.2272727272727</v>
      </c>
    </row>
    <row r="4814" spans="1:16" hidden="1" x14ac:dyDescent="0.3">
      <c r="A4814" t="s">
        <v>9859</v>
      </c>
      <c r="B4814" t="s">
        <v>9860</v>
      </c>
      <c r="C4814" t="str">
        <f>IFERROR(VLOOKUP(Table1[[#This Row],[Ticker]],[1]!Table2[[Symbol]:[Industry]],2,FALSE),"-")</f>
        <v>-</v>
      </c>
      <c r="D4814" t="s">
        <v>138</v>
      </c>
      <c r="E4814">
        <v>0.49402200000000002</v>
      </c>
      <c r="F4814">
        <v>4.1100000000000003</v>
      </c>
      <c r="G4814">
        <v>-30.065910997000302</v>
      </c>
      <c r="H4814">
        <v>-2.26962864667829</v>
      </c>
      <c r="I4814">
        <v>-12.9602652557823</v>
      </c>
      <c r="J4814">
        <v>-1.07194549511008</v>
      </c>
      <c r="K4814">
        <v>4.1099999844406101</v>
      </c>
      <c r="L4814">
        <v>4.1092848542479601</v>
      </c>
      <c r="M4814">
        <v>100</v>
      </c>
      <c r="O4814">
        <v>0</v>
      </c>
      <c r="P4814">
        <v>0</v>
      </c>
    </row>
    <row r="4815" spans="1:16" hidden="1" x14ac:dyDescent="0.3">
      <c r="A4815" t="s">
        <v>9861</v>
      </c>
      <c r="B4815" t="s">
        <v>9862</v>
      </c>
      <c r="C4815" t="str">
        <f>IFERROR(VLOOKUP(Table1[[#This Row],[Ticker]],[1]!Table2[[Symbol]:[Industry]],2,FALSE),"-")</f>
        <v>-</v>
      </c>
      <c r="E4815">
        <v>0.38200000000000001</v>
      </c>
      <c r="F4815">
        <v>9.5500000000000007</v>
      </c>
      <c r="G4815">
        <v>-30.065910997000302</v>
      </c>
      <c r="H4815">
        <v>-2.26962864667829</v>
      </c>
      <c r="I4815">
        <v>-12.9602652557823</v>
      </c>
      <c r="J4815">
        <v>-1.07194549511008</v>
      </c>
      <c r="K4815">
        <v>9.5499995098307195</v>
      </c>
      <c r="L4815">
        <v>9.5310119261080199</v>
      </c>
      <c r="M4815">
        <v>100</v>
      </c>
      <c r="O4815">
        <v>0</v>
      </c>
      <c r="P4815">
        <v>0</v>
      </c>
    </row>
    <row r="4816" spans="1:16" hidden="1" x14ac:dyDescent="0.3">
      <c r="A4816" t="s">
        <v>9863</v>
      </c>
      <c r="B4816" t="s">
        <v>9864</v>
      </c>
      <c r="C4816" t="str">
        <f>IFERROR(VLOOKUP(Table1[[#This Row],[Ticker]],[1]!Table2[[Symbol]:[Industry]],2,FALSE),"-")</f>
        <v>-</v>
      </c>
      <c r="D4816" t="s">
        <v>405</v>
      </c>
      <c r="E4816">
        <v>0.35678500000000002</v>
      </c>
      <c r="F4816">
        <v>7.15</v>
      </c>
      <c r="G4816">
        <v>-30.065910997000302</v>
      </c>
      <c r="H4816">
        <v>-2.26962864667829</v>
      </c>
      <c r="I4816">
        <v>-12.9602652557823</v>
      </c>
      <c r="J4816">
        <v>-1.07194549511008</v>
      </c>
      <c r="K4816">
        <v>7.1499999711443998</v>
      </c>
      <c r="L4816">
        <v>7.1487129336661699</v>
      </c>
      <c r="M4816">
        <v>100</v>
      </c>
      <c r="O4816">
        <v>0</v>
      </c>
      <c r="P4816">
        <v>0</v>
      </c>
    </row>
    <row r="4817" spans="1:17" hidden="1" x14ac:dyDescent="0.3">
      <c r="A4817" t="s">
        <v>9865</v>
      </c>
      <c r="B4817" t="s">
        <v>9866</v>
      </c>
      <c r="C4817" t="str">
        <f>IFERROR(VLOOKUP(Table1[[#This Row],[Ticker]],[1]!Table2[[Symbol]:[Industry]],2,FALSE),"-")</f>
        <v>-</v>
      </c>
      <c r="D4817" t="s">
        <v>124</v>
      </c>
      <c r="E4817">
        <v>0.34499999999999997</v>
      </c>
      <c r="F4817">
        <v>3.45</v>
      </c>
      <c r="G4817">
        <v>-20.1932995320321</v>
      </c>
      <c r="H4817">
        <v>-2.26962864667829</v>
      </c>
      <c r="I4817">
        <v>-12.9602652557823</v>
      </c>
      <c r="J4817">
        <v>-1.07194549511008</v>
      </c>
      <c r="K4817">
        <v>3.44992938542191</v>
      </c>
      <c r="L4817">
        <v>3.4159700311153198</v>
      </c>
      <c r="M4817">
        <v>100</v>
      </c>
      <c r="O4817">
        <v>0</v>
      </c>
      <c r="P4817">
        <v>9.8726114649681591</v>
      </c>
    </row>
    <row r="4818" spans="1:17" hidden="1" x14ac:dyDescent="0.3">
      <c r="A4818" t="s">
        <v>9867</v>
      </c>
      <c r="B4818" t="s">
        <v>9868</v>
      </c>
      <c r="C4818" t="str">
        <f>IFERROR(VLOOKUP(Table1[[#This Row],[Ticker]],[1]!Table2[[Symbol]:[Industry]],2,FALSE),"-")</f>
        <v>-</v>
      </c>
      <c r="D4818" t="s">
        <v>627</v>
      </c>
      <c r="E4818">
        <v>0.33499999999999802</v>
      </c>
      <c r="F4818">
        <v>1</v>
      </c>
      <c r="G4818">
        <v>-14.8449732899431</v>
      </c>
      <c r="H4818">
        <v>-4.2627840798750798</v>
      </c>
      <c r="I4818">
        <v>-17.738252227332602</v>
      </c>
      <c r="J4818">
        <v>-0.68487498968562099</v>
      </c>
      <c r="M4818">
        <v>50</v>
      </c>
      <c r="N4818">
        <v>1</v>
      </c>
    </row>
    <row r="4819" spans="1:17" hidden="1" x14ac:dyDescent="0.3">
      <c r="A4819" t="s">
        <v>9869</v>
      </c>
      <c r="B4819" t="s">
        <v>9870</v>
      </c>
      <c r="C4819" t="str">
        <f>IFERROR(VLOOKUP(Table1[[#This Row],[Ticker]],[1]!Table2[[Symbol]:[Industry]],2,FALSE),"-")</f>
        <v>-</v>
      </c>
      <c r="D4819" t="s">
        <v>405</v>
      </c>
      <c r="E4819">
        <v>0.28151999999999999</v>
      </c>
      <c r="F4819">
        <v>11.73</v>
      </c>
      <c r="G4819">
        <v>233.091983739841</v>
      </c>
      <c r="H4819">
        <v>-2.26962864667829</v>
      </c>
      <c r="I4819">
        <v>-12.9602652557823</v>
      </c>
      <c r="J4819">
        <v>-1.07194549511008</v>
      </c>
      <c r="K4819">
        <v>11.686036563701499</v>
      </c>
      <c r="L4819">
        <v>10.6084592208489</v>
      </c>
      <c r="M4819">
        <v>99.999262565895194</v>
      </c>
      <c r="O4819">
        <v>0</v>
      </c>
      <c r="P4819">
        <v>263.15789473684202</v>
      </c>
    </row>
    <row r="4820" spans="1:17" hidden="1" x14ac:dyDescent="0.3">
      <c r="A4820" t="s">
        <v>9871</v>
      </c>
      <c r="B4820" t="s">
        <v>9872</v>
      </c>
      <c r="C4820" t="str">
        <f>IFERROR(VLOOKUP(Table1[[#This Row],[Ticker]],[1]!Table2[[Symbol]:[Industry]],2,FALSE),"-")</f>
        <v>-</v>
      </c>
      <c r="D4820" t="s">
        <v>365</v>
      </c>
      <c r="E4820">
        <v>0.22970760000000001</v>
      </c>
      <c r="F4820">
        <v>2.14</v>
      </c>
      <c r="G4820">
        <v>-25.163950212686501</v>
      </c>
      <c r="H4820">
        <v>-2.26962864667829</v>
      </c>
      <c r="I4820">
        <v>-8.0583044714686292</v>
      </c>
      <c r="J4820">
        <v>-1.07194549511008</v>
      </c>
      <c r="K4820">
        <v>2.12412215273203</v>
      </c>
      <c r="L4820">
        <v>2.07681158355089</v>
      </c>
      <c r="M4820">
        <v>100</v>
      </c>
      <c r="N4820">
        <v>0</v>
      </c>
      <c r="O4820">
        <v>0</v>
      </c>
      <c r="P4820">
        <v>4.9019607843137303</v>
      </c>
    </row>
    <row r="4821" spans="1:17" hidden="1" x14ac:dyDescent="0.3">
      <c r="A4821" t="s">
        <v>9873</v>
      </c>
      <c r="B4821" t="s">
        <v>9874</v>
      </c>
      <c r="C4821" t="str">
        <f>IFERROR(VLOOKUP(Table1[[#This Row],[Ticker]],[1]!Table2[[Symbol]:[Industry]],2,FALSE),"-")</f>
        <v>-</v>
      </c>
      <c r="D4821" t="s">
        <v>72</v>
      </c>
      <c r="E4821">
        <v>0.205176</v>
      </c>
      <c r="F4821">
        <v>1.03</v>
      </c>
      <c r="G4821">
        <v>-30.065910997000302</v>
      </c>
      <c r="H4821">
        <v>-2.26962864667829</v>
      </c>
      <c r="I4821">
        <v>-12.9602652557823</v>
      </c>
      <c r="J4821">
        <v>-1.07194549511008</v>
      </c>
      <c r="K4821">
        <v>1.0299999982333199</v>
      </c>
      <c r="L4821">
        <v>1.0299212000203799</v>
      </c>
      <c r="M4821">
        <v>100</v>
      </c>
      <c r="O4821">
        <v>0</v>
      </c>
      <c r="P4821">
        <v>0</v>
      </c>
    </row>
    <row r="4822" spans="1:17" hidden="1" x14ac:dyDescent="0.3">
      <c r="A4822" t="s">
        <v>9875</v>
      </c>
      <c r="B4822" t="s">
        <v>9876</v>
      </c>
      <c r="C4822" t="str">
        <f>IFERROR(VLOOKUP(Table1[[#This Row],[Ticker]],[1]!Table2[[Symbol]:[Industry]],2,FALSE),"-")</f>
        <v>-</v>
      </c>
      <c r="D4822" t="s">
        <v>950</v>
      </c>
      <c r="E4822">
        <v>0.20382</v>
      </c>
      <c r="F4822">
        <v>2.58</v>
      </c>
      <c r="G4822">
        <v>-30.065910997000302</v>
      </c>
      <c r="H4822">
        <v>-2.26962864667829</v>
      </c>
      <c r="I4822">
        <v>-12.9602652557823</v>
      </c>
      <c r="J4822">
        <v>-1.07194549511008</v>
      </c>
      <c r="K4822">
        <v>2.5799999999999899</v>
      </c>
      <c r="L4822">
        <v>2.5799999999999899</v>
      </c>
      <c r="M4822">
        <v>50</v>
      </c>
      <c r="O4822">
        <v>0</v>
      </c>
      <c r="P4822">
        <v>0</v>
      </c>
    </row>
    <row r="4823" spans="1:17" hidden="1" x14ac:dyDescent="0.3">
      <c r="A4823" t="s">
        <v>9877</v>
      </c>
      <c r="B4823" t="s">
        <v>9878</v>
      </c>
      <c r="C4823" t="str">
        <f>IFERROR(VLOOKUP(Table1[[#This Row],[Ticker]],[1]!Table2[[Symbol]:[Industry]],2,FALSE),"-")</f>
        <v>-</v>
      </c>
      <c r="D4823" t="s">
        <v>89</v>
      </c>
      <c r="E4823">
        <v>0.17280000000000001</v>
      </c>
      <c r="F4823">
        <v>1.44</v>
      </c>
      <c r="G4823">
        <v>-95.616150231450007</v>
      </c>
      <c r="I4823">
        <v>50.676098380581202</v>
      </c>
      <c r="K4823">
        <v>1.51599561782055</v>
      </c>
      <c r="L4823">
        <v>2.56737409726624</v>
      </c>
      <c r="M4823">
        <v>100</v>
      </c>
      <c r="O4823">
        <v>190.277777777777</v>
      </c>
      <c r="P4823">
        <v>71.428571428571402</v>
      </c>
    </row>
    <row r="4824" spans="1:17" hidden="1" x14ac:dyDescent="0.3">
      <c r="A4824" t="s">
        <v>9879</v>
      </c>
      <c r="B4824" t="s">
        <v>9880</v>
      </c>
      <c r="C4824" t="str">
        <f>IFERROR(VLOOKUP(Table1[[#This Row],[Ticker]],[1]!Table2[[Symbol]:[Industry]],2,FALSE),"-")</f>
        <v>-</v>
      </c>
      <c r="D4824" t="s">
        <v>170</v>
      </c>
      <c r="E4824">
        <v>0.16416</v>
      </c>
      <c r="F4824">
        <v>3.42</v>
      </c>
      <c r="G4824">
        <v>71.110559591234903</v>
      </c>
      <c r="H4824">
        <v>50.066819951452501</v>
      </c>
      <c r="I4824">
        <v>88.216205332452901</v>
      </c>
      <c r="J4824">
        <v>8.6923642691996594</v>
      </c>
      <c r="K4824">
        <v>2.40360111778543</v>
      </c>
      <c r="L4824">
        <v>1.9805941372040201</v>
      </c>
      <c r="M4824">
        <v>100</v>
      </c>
      <c r="N4824">
        <v>2.1763636363636301</v>
      </c>
      <c r="O4824">
        <v>0</v>
      </c>
      <c r="P4824">
        <v>101.17647058823501</v>
      </c>
    </row>
    <row r="4825" spans="1:17" hidden="1" x14ac:dyDescent="0.3">
      <c r="A4825" t="s">
        <v>9881</v>
      </c>
      <c r="B4825" t="s">
        <v>9882</v>
      </c>
      <c r="C4825" t="str">
        <f>IFERROR(VLOOKUP(Table1[[#This Row],[Ticker]],[1]!Table2[[Symbol]:[Industry]],2,FALSE),"-")</f>
        <v>-</v>
      </c>
      <c r="D4825" t="s">
        <v>21</v>
      </c>
      <c r="E4825">
        <v>0.145138775</v>
      </c>
      <c r="F4825">
        <v>4.25</v>
      </c>
      <c r="G4825">
        <v>72.315041383952007</v>
      </c>
      <c r="H4825">
        <v>-12.4427888198384</v>
      </c>
      <c r="I4825">
        <v>-32.771586010499298</v>
      </c>
      <c r="J4825">
        <v>-10.4605917833196</v>
      </c>
      <c r="K4825">
        <v>4.7390115727986402</v>
      </c>
      <c r="L4825">
        <v>4.2421734403214</v>
      </c>
      <c r="M4825">
        <v>0.32772682877099202</v>
      </c>
      <c r="N4825">
        <v>1.52163479981692</v>
      </c>
      <c r="O4825">
        <v>48.235294117647001</v>
      </c>
      <c r="Q4825">
        <v>4.2738826818745003E-2</v>
      </c>
    </row>
    <row r="4826" spans="1:17" hidden="1" x14ac:dyDescent="0.3">
      <c r="A4826" t="s">
        <v>9883</v>
      </c>
      <c r="B4826" t="s">
        <v>9884</v>
      </c>
      <c r="C4826" t="str">
        <f>IFERROR(VLOOKUP(Table1[[#This Row],[Ticker]],[1]!Table2[[Symbol]:[Industry]],2,FALSE),"-")</f>
        <v>-</v>
      </c>
      <c r="D4826" t="s">
        <v>231</v>
      </c>
      <c r="E4826">
        <v>0.124319999999998</v>
      </c>
      <c r="F4826">
        <v>5.18</v>
      </c>
      <c r="G4826">
        <v>-30.065910997000302</v>
      </c>
      <c r="H4826">
        <v>-2.26962864667829</v>
      </c>
      <c r="I4826">
        <v>-12.9602652557823</v>
      </c>
      <c r="J4826">
        <v>-1.07194549511008</v>
      </c>
      <c r="K4826">
        <v>5.18</v>
      </c>
      <c r="L4826">
        <v>5.1799999999999899</v>
      </c>
      <c r="M4826">
        <v>100</v>
      </c>
      <c r="O4826">
        <v>0</v>
      </c>
      <c r="P4826">
        <v>0</v>
      </c>
    </row>
    <row r="4827" spans="1:17" hidden="1" x14ac:dyDescent="0.3">
      <c r="A4827" t="s">
        <v>9885</v>
      </c>
      <c r="B4827" t="s">
        <v>9886</v>
      </c>
      <c r="C4827" t="str">
        <f>IFERROR(VLOOKUP(Table1[[#This Row],[Ticker]],[1]!Table2[[Symbol]:[Industry]],2,FALSE),"-")</f>
        <v>-</v>
      </c>
      <c r="D4827" t="s">
        <v>231</v>
      </c>
      <c r="E4827">
        <v>0.114264</v>
      </c>
      <c r="F4827">
        <v>12</v>
      </c>
      <c r="G4827">
        <v>-30.065910997000302</v>
      </c>
      <c r="H4827">
        <v>-2.26962864667829</v>
      </c>
      <c r="I4827">
        <v>-12.9602652557823</v>
      </c>
      <c r="J4827">
        <v>-1.07194549511008</v>
      </c>
      <c r="K4827">
        <v>12</v>
      </c>
      <c r="L4827">
        <v>12</v>
      </c>
      <c r="M4827">
        <v>50</v>
      </c>
      <c r="O4827">
        <v>0</v>
      </c>
      <c r="P4827">
        <v>0</v>
      </c>
    </row>
    <row r="4828" spans="1:17" hidden="1" x14ac:dyDescent="0.3">
      <c r="A4828" t="s">
        <v>9887</v>
      </c>
      <c r="B4828" t="s">
        <v>9888</v>
      </c>
      <c r="C4828" t="str">
        <f>IFERROR(VLOOKUP(Table1[[#This Row],[Ticker]],[1]!Table2[[Symbol]:[Industry]],2,FALSE),"-")</f>
        <v>-</v>
      </c>
      <c r="D4828" t="s">
        <v>127</v>
      </c>
      <c r="E4828">
        <v>0.105825</v>
      </c>
      <c r="F4828">
        <v>4.25</v>
      </c>
      <c r="G4828">
        <v>-30.065910997000302</v>
      </c>
      <c r="H4828">
        <v>-2.26962864667829</v>
      </c>
      <c r="I4828">
        <v>-12.9602652557823</v>
      </c>
      <c r="J4828">
        <v>-1.07194549511008</v>
      </c>
      <c r="K4828">
        <v>4.2499999955833303</v>
      </c>
      <c r="L4828">
        <v>4.2498030000509397</v>
      </c>
      <c r="M4828">
        <v>100</v>
      </c>
      <c r="O4828">
        <v>0</v>
      </c>
      <c r="P4828">
        <v>0</v>
      </c>
    </row>
    <row r="4829" spans="1:17" hidden="1" x14ac:dyDescent="0.3">
      <c r="A4829" t="s">
        <v>9889</v>
      </c>
      <c r="B4829" t="s">
        <v>9890</v>
      </c>
      <c r="C4829" t="str">
        <f>IFERROR(VLOOKUP(Table1[[#This Row],[Ticker]],[1]!Table2[[Symbol]:[Industry]],2,FALSE),"-")</f>
        <v>-</v>
      </c>
      <c r="D4829" t="s">
        <v>405</v>
      </c>
      <c r="E4829">
        <v>9.7884604062407093E-2</v>
      </c>
      <c r="F4829">
        <v>4.63</v>
      </c>
      <c r="G4829">
        <v>-14.3159109970003</v>
      </c>
      <c r="H4829">
        <v>-2.26962864667829</v>
      </c>
      <c r="I4829">
        <v>2.7897347442176299</v>
      </c>
      <c r="J4829">
        <v>-1.07194549511008</v>
      </c>
      <c r="K4829">
        <v>4.5411223509268597</v>
      </c>
      <c r="L4829">
        <v>4.2439115544005599</v>
      </c>
      <c r="M4829">
        <v>50</v>
      </c>
      <c r="N4829">
        <v>0</v>
      </c>
      <c r="O4829">
        <v>0</v>
      </c>
      <c r="P4829">
        <v>15.749999999999901</v>
      </c>
    </row>
    <row r="4830" spans="1:17" hidden="1" x14ac:dyDescent="0.3">
      <c r="A4830" t="s">
        <v>9891</v>
      </c>
      <c r="B4830" t="s">
        <v>9892</v>
      </c>
      <c r="C4830" t="str">
        <f>IFERROR(VLOOKUP(Table1[[#This Row],[Ticker]],[1]!Table2[[Symbol]:[Industry]],2,FALSE),"-")</f>
        <v>-</v>
      </c>
      <c r="D4830" t="s">
        <v>535</v>
      </c>
      <c r="E4830">
        <v>9.1329431639917899E-2</v>
      </c>
      <c r="F4830">
        <v>4.55</v>
      </c>
      <c r="G4830">
        <v>-30.065910997000302</v>
      </c>
      <c r="H4830">
        <v>-2.26962864667829</v>
      </c>
      <c r="I4830">
        <v>-12.9602652557823</v>
      </c>
      <c r="J4830">
        <v>-1.07194549511008</v>
      </c>
      <c r="K4830">
        <v>4.55</v>
      </c>
      <c r="L4830">
        <v>4.5499999999999803</v>
      </c>
      <c r="M4830">
        <v>50</v>
      </c>
      <c r="O4830">
        <v>0</v>
      </c>
      <c r="P4830">
        <v>0</v>
      </c>
    </row>
    <row r="4831" spans="1:17" hidden="1" x14ac:dyDescent="0.3">
      <c r="A4831" t="s">
        <v>9893</v>
      </c>
      <c r="B4831" t="s">
        <v>9894</v>
      </c>
      <c r="C4831" t="str">
        <f>IFERROR(VLOOKUP(Table1[[#This Row],[Ticker]],[1]!Table2[[Symbol]:[Industry]],2,FALSE),"-")</f>
        <v>-</v>
      </c>
      <c r="D4831" t="s">
        <v>127</v>
      </c>
      <c r="E4831">
        <v>9.0601812000000004E-2</v>
      </c>
      <c r="F4831">
        <v>0.44</v>
      </c>
      <c r="G4831">
        <v>-25.3040062350955</v>
      </c>
      <c r="H4831">
        <v>-2.26962864667829</v>
      </c>
      <c r="I4831">
        <v>-12.9602652557823</v>
      </c>
      <c r="J4831">
        <v>-1.07194549511008</v>
      </c>
      <c r="K4831">
        <v>0.43999521270283798</v>
      </c>
      <c r="L4831">
        <v>0.43535067086707602</v>
      </c>
      <c r="M4831">
        <v>50</v>
      </c>
      <c r="O4831">
        <v>0</v>
      </c>
      <c r="P4831">
        <v>4.7619047619047601</v>
      </c>
    </row>
    <row r="4832" spans="1:17" hidden="1" x14ac:dyDescent="0.3">
      <c r="A4832" t="s">
        <v>9895</v>
      </c>
      <c r="B4832" t="s">
        <v>9896</v>
      </c>
      <c r="C4832" t="str">
        <f>IFERROR(VLOOKUP(Table1[[#This Row],[Ticker]],[1]!Table2[[Symbol]:[Industry]],2,FALSE),"-")</f>
        <v>-</v>
      </c>
      <c r="D4832" t="s">
        <v>538</v>
      </c>
      <c r="E4832">
        <v>8.9298000000000002E-2</v>
      </c>
      <c r="F4832">
        <v>38.74</v>
      </c>
      <c r="G4832">
        <v>-25.079461132501599</v>
      </c>
      <c r="H4832">
        <v>-2.26962864667829</v>
      </c>
      <c r="I4832">
        <v>-12.9602652557823</v>
      </c>
      <c r="J4832">
        <v>-1.07194549511008</v>
      </c>
      <c r="K4832">
        <v>38.739733738276797</v>
      </c>
      <c r="L4832">
        <v>38.516406429953499</v>
      </c>
      <c r="M4832">
        <v>50</v>
      </c>
      <c r="O4832">
        <v>0</v>
      </c>
      <c r="P4832">
        <v>4.9864498644986499</v>
      </c>
    </row>
    <row r="4833" spans="1:17" hidden="1" x14ac:dyDescent="0.3">
      <c r="A4833" t="s">
        <v>9897</v>
      </c>
      <c r="B4833" t="s">
        <v>9898</v>
      </c>
      <c r="C4833" t="str">
        <f>IFERROR(VLOOKUP(Table1[[#This Row],[Ticker]],[1]!Table2[[Symbol]:[Industry]],2,FALSE),"-")</f>
        <v>-</v>
      </c>
      <c r="E4833">
        <v>8.1900000000000001E-2</v>
      </c>
      <c r="F4833">
        <v>0.13</v>
      </c>
      <c r="G4833">
        <v>-30.065910997000302</v>
      </c>
      <c r="H4833">
        <v>-2.26962864667829</v>
      </c>
      <c r="I4833">
        <v>-12.9602652557823</v>
      </c>
      <c r="J4833">
        <v>-1.07194549511008</v>
      </c>
      <c r="K4833">
        <v>0.12999999999999901</v>
      </c>
      <c r="L4833">
        <v>0.12999999999999901</v>
      </c>
      <c r="M4833">
        <v>50</v>
      </c>
      <c r="O4833">
        <v>0</v>
      </c>
      <c r="P4833">
        <v>0</v>
      </c>
    </row>
    <row r="4834" spans="1:17" hidden="1" x14ac:dyDescent="0.3">
      <c r="A4834" t="s">
        <v>9899</v>
      </c>
      <c r="B4834" t="s">
        <v>9900</v>
      </c>
      <c r="C4834" t="str">
        <f>IFERROR(VLOOKUP(Table1[[#This Row],[Ticker]],[1]!Table2[[Symbol]:[Industry]],2,FALSE),"-")</f>
        <v>-</v>
      </c>
      <c r="D4834" t="s">
        <v>535</v>
      </c>
      <c r="E4834">
        <v>7.0599999999999996E-2</v>
      </c>
      <c r="F4834">
        <v>3.53</v>
      </c>
      <c r="G4834">
        <v>-20.0970636449753</v>
      </c>
      <c r="H4834">
        <v>-2.26962864667829</v>
      </c>
      <c r="I4834">
        <v>-8.2124907750702008</v>
      </c>
      <c r="J4834">
        <v>-1.07194549511008</v>
      </c>
      <c r="K4834">
        <v>3.50347312394678</v>
      </c>
      <c r="L4834">
        <v>3.4710310358699901</v>
      </c>
      <c r="M4834">
        <v>100</v>
      </c>
      <c r="N4834">
        <v>0</v>
      </c>
      <c r="O4834">
        <v>0</v>
      </c>
      <c r="P4834">
        <v>9.9688473520249197</v>
      </c>
    </row>
    <row r="4835" spans="1:17" hidden="1" x14ac:dyDescent="0.3">
      <c r="A4835" t="s">
        <v>9901</v>
      </c>
      <c r="B4835" t="s">
        <v>9902</v>
      </c>
      <c r="C4835" t="str">
        <f>IFERROR(VLOOKUP(Table1[[#This Row],[Ticker]],[1]!Table2[[Symbol]:[Industry]],2,FALSE),"-")</f>
        <v>-</v>
      </c>
      <c r="D4835" t="s">
        <v>357</v>
      </c>
      <c r="E4835">
        <v>6.8757239999999997E-2</v>
      </c>
      <c r="F4835">
        <v>2.35</v>
      </c>
      <c r="G4835">
        <v>255.17999064234399</v>
      </c>
      <c r="H4835">
        <v>24.074457374826999</v>
      </c>
      <c r="I4835">
        <v>53.706401410884297</v>
      </c>
      <c r="J4835">
        <v>8.7411386170394394</v>
      </c>
      <c r="K4835">
        <v>1.92500922382177</v>
      </c>
      <c r="L4835">
        <v>1.5012136063406301</v>
      </c>
      <c r="M4835">
        <v>100</v>
      </c>
      <c r="N4835">
        <v>0.68571428571428505</v>
      </c>
      <c r="O4835">
        <v>0</v>
      </c>
      <c r="P4835">
        <v>285.24590163934403</v>
      </c>
    </row>
    <row r="4836" spans="1:17" hidden="1" x14ac:dyDescent="0.3">
      <c r="A4836" t="s">
        <v>9903</v>
      </c>
      <c r="B4836" t="s">
        <v>9904</v>
      </c>
      <c r="C4836" t="str">
        <f>IFERROR(VLOOKUP(Table1[[#This Row],[Ticker]],[1]!Table2[[Symbol]:[Industry]],2,FALSE),"-")</f>
        <v>-</v>
      </c>
      <c r="D4836" t="s">
        <v>177</v>
      </c>
      <c r="E4836">
        <v>5.1029999999999999E-2</v>
      </c>
      <c r="F4836">
        <v>22.68</v>
      </c>
      <c r="G4836">
        <v>-98.389933343368995</v>
      </c>
      <c r="H4836">
        <v>-2.26962864667829</v>
      </c>
      <c r="I4836">
        <v>-12.9602652557823</v>
      </c>
      <c r="J4836">
        <v>-1.07194549511008</v>
      </c>
      <c r="K4836">
        <v>22.748921470925598</v>
      </c>
      <c r="L4836">
        <v>32.159822945221698</v>
      </c>
      <c r="M4836">
        <v>0</v>
      </c>
      <c r="O4836">
        <v>215.69664902998201</v>
      </c>
      <c r="P4836">
        <v>4.9999999999999796</v>
      </c>
    </row>
    <row r="4837" spans="1:17" hidden="1" x14ac:dyDescent="0.3">
      <c r="A4837" t="s">
        <v>9905</v>
      </c>
      <c r="B4837" t="s">
        <v>9906</v>
      </c>
      <c r="C4837" t="str">
        <f>IFERROR(VLOOKUP(Table1[[#This Row],[Ticker]],[1]!Table2[[Symbol]:[Industry]],2,FALSE),"-")</f>
        <v>-</v>
      </c>
      <c r="D4837" t="s">
        <v>138</v>
      </c>
      <c r="E4837">
        <v>2.6800000000000001E-2</v>
      </c>
      <c r="F4837">
        <v>1.34</v>
      </c>
      <c r="G4837">
        <v>-30.065910997000302</v>
      </c>
      <c r="H4837">
        <v>-2.26962864667829</v>
      </c>
      <c r="I4837">
        <v>-12.9602652557823</v>
      </c>
      <c r="J4837">
        <v>-1.07194549511008</v>
      </c>
      <c r="K4837">
        <v>1.3399999974539101</v>
      </c>
      <c r="L4837">
        <v>1.33988297614967</v>
      </c>
      <c r="M4837">
        <v>100</v>
      </c>
      <c r="O4837">
        <v>0</v>
      </c>
      <c r="P4837">
        <v>0</v>
      </c>
    </row>
    <row r="4838" spans="1:17" hidden="1" x14ac:dyDescent="0.3">
      <c r="A4838" t="s">
        <v>9907</v>
      </c>
      <c r="B4838" t="s">
        <v>9908</v>
      </c>
      <c r="C4838" t="str">
        <f>IFERROR(VLOOKUP(Table1[[#This Row],[Ticker]],[1]!Table2[[Symbol]:[Industry]],2,FALSE),"-")</f>
        <v>-</v>
      </c>
      <c r="D4838" t="s">
        <v>127</v>
      </c>
      <c r="E4838">
        <v>2.4500000000000001E-2</v>
      </c>
      <c r="F4838">
        <v>0.05</v>
      </c>
      <c r="G4838">
        <v>-30.065910997000302</v>
      </c>
      <c r="H4838">
        <v>-2.26962864667829</v>
      </c>
      <c r="I4838">
        <v>137.03973474421699</v>
      </c>
      <c r="J4838">
        <v>-1.07194549511008</v>
      </c>
      <c r="K4838">
        <v>4.7375989337654502E-2</v>
      </c>
      <c r="M4838">
        <v>100</v>
      </c>
      <c r="O4838">
        <v>0</v>
      </c>
    </row>
    <row r="4839" spans="1:17" hidden="1" x14ac:dyDescent="0.3">
      <c r="A4839" t="s">
        <v>9909</v>
      </c>
      <c r="B4839" t="s">
        <v>9910</v>
      </c>
      <c r="C4839" t="str">
        <f>IFERROR(VLOOKUP(Table1[[#This Row],[Ticker]],[1]!Table2[[Symbol]:[Industry]],2,FALSE),"-")</f>
        <v>-</v>
      </c>
      <c r="E4839">
        <v>4.9799999999999996E-4</v>
      </c>
      <c r="F4839">
        <v>0.02</v>
      </c>
      <c r="G4839">
        <v>-30.065910997000302</v>
      </c>
      <c r="H4839">
        <v>-2.26962864667829</v>
      </c>
      <c r="I4839">
        <v>-12.9602652557823</v>
      </c>
      <c r="J4839">
        <v>-1.07194549511008</v>
      </c>
      <c r="K4839">
        <v>0.02</v>
      </c>
      <c r="L4839">
        <v>0.02</v>
      </c>
      <c r="M4839">
        <v>50</v>
      </c>
      <c r="O4839">
        <v>0</v>
      </c>
      <c r="P4839">
        <v>0</v>
      </c>
    </row>
    <row r="4840" spans="1:17" hidden="1" x14ac:dyDescent="0.3">
      <c r="A4840" t="s">
        <v>9911</v>
      </c>
      <c r="B4840" t="s">
        <v>9912</v>
      </c>
      <c r="C4840" t="str">
        <f>IFERROR(VLOOKUP(Table1[[#This Row],[Ticker]],[1]!Table2[[Symbol]:[Industry]],2,FALSE),"-")</f>
        <v>-</v>
      </c>
      <c r="D4840" t="s">
        <v>1348</v>
      </c>
      <c r="E4840">
        <v>0</v>
      </c>
      <c r="F4840">
        <v>1253.28</v>
      </c>
      <c r="G4840">
        <v>-21.5380273807897</v>
      </c>
      <c r="H4840">
        <v>-2.0075779194274199</v>
      </c>
      <c r="I4840">
        <v>-8.9493104443793996</v>
      </c>
      <c r="J4840">
        <v>-0.94309498571040495</v>
      </c>
      <c r="K4840">
        <v>1240.3566927982199</v>
      </c>
      <c r="L4840">
        <v>1210.3746074131</v>
      </c>
      <c r="M4840">
        <v>36.382996971611497</v>
      </c>
      <c r="N4840">
        <v>1.1165527517882801</v>
      </c>
      <c r="O4840">
        <v>2.2437124984042001</v>
      </c>
      <c r="P4840">
        <v>8.6162966044407394</v>
      </c>
      <c r="Q4840">
        <v>-0.13193077695746</v>
      </c>
    </row>
    <row r="4841" spans="1:17" hidden="1" x14ac:dyDescent="0.3">
      <c r="A4841" t="s">
        <v>9913</v>
      </c>
      <c r="B4841" t="s">
        <v>9914</v>
      </c>
      <c r="C4841" t="str">
        <f>IFERROR(VLOOKUP(Table1[[#This Row],[Ticker]],[1]!Table2[[Symbol]:[Industry]],2,FALSE),"-")</f>
        <v>-</v>
      </c>
      <c r="D4841" t="s">
        <v>1348</v>
      </c>
      <c r="E4841">
        <v>0</v>
      </c>
      <c r="F4841">
        <v>1232.51</v>
      </c>
      <c r="G4841">
        <v>-22.849174012963001</v>
      </c>
      <c r="H4841">
        <v>-1.0206523977020401</v>
      </c>
      <c r="I4841">
        <v>-9.2642582558328304</v>
      </c>
      <c r="J4841">
        <v>-2.5659693994925501</v>
      </c>
      <c r="K4841">
        <v>1224.3415637296</v>
      </c>
      <c r="L4841">
        <v>1199.0221131309499</v>
      </c>
      <c r="M4841">
        <v>36.058663394519002</v>
      </c>
      <c r="N4841">
        <v>1.3308809549157601</v>
      </c>
      <c r="O4841">
        <v>12.980827741762701</v>
      </c>
      <c r="P4841">
        <v>9.8983504235399007</v>
      </c>
      <c r="Q4841">
        <v>-0.13333261542483699</v>
      </c>
    </row>
    <row r="4842" spans="1:17" hidden="1" x14ac:dyDescent="0.3">
      <c r="A4842" t="s">
        <v>9915</v>
      </c>
      <c r="B4842" t="s">
        <v>9916</v>
      </c>
      <c r="C4842" t="str">
        <f>IFERROR(VLOOKUP(Table1[[#This Row],[Ticker]],[1]!Table2[[Symbol]:[Industry]],2,FALSE),"-")</f>
        <v>-</v>
      </c>
      <c r="D4842" t="s">
        <v>741</v>
      </c>
      <c r="E4842">
        <v>0</v>
      </c>
      <c r="F4842">
        <v>52.35</v>
      </c>
      <c r="G4842">
        <v>-13.8926386167242</v>
      </c>
      <c r="H4842">
        <v>-0.89163821605628302</v>
      </c>
      <c r="I4842">
        <v>-3.5101293578103601</v>
      </c>
      <c r="J4842">
        <v>0.17040924495107701</v>
      </c>
      <c r="K4842">
        <v>51.833601291925902</v>
      </c>
      <c r="L4842">
        <v>49.351389552038199</v>
      </c>
      <c r="M4842">
        <v>37.853305265548997</v>
      </c>
      <c r="N4842">
        <v>0.30381880884315099</v>
      </c>
      <c r="O4842">
        <v>6.0171919770773501</v>
      </c>
      <c r="P4842">
        <v>22.720240048759901</v>
      </c>
      <c r="Q4842">
        <v>7.2054511565187995E-2</v>
      </c>
    </row>
    <row r="4843" spans="1:17" hidden="1" x14ac:dyDescent="0.3">
      <c r="A4843" t="s">
        <v>9917</v>
      </c>
      <c r="B4843" t="s">
        <v>9918</v>
      </c>
      <c r="C4843" t="str">
        <f>IFERROR(VLOOKUP(Table1[[#This Row],[Ticker]],[1]!Table2[[Symbol]:[Industry]],2,FALSE),"-")</f>
        <v>-</v>
      </c>
      <c r="D4843" t="s">
        <v>741</v>
      </c>
      <c r="E4843">
        <v>0</v>
      </c>
      <c r="F4843">
        <v>25.79</v>
      </c>
      <c r="G4843">
        <v>-18.5464091376212</v>
      </c>
      <c r="H4843">
        <v>-1.13681614667829</v>
      </c>
      <c r="I4843">
        <v>-3.95772933016951</v>
      </c>
      <c r="J4843">
        <v>-0.25418848576428399</v>
      </c>
      <c r="K4843">
        <v>25.468450621519199</v>
      </c>
      <c r="L4843">
        <v>24.420692795632998</v>
      </c>
      <c r="M4843">
        <v>42.1652590342811</v>
      </c>
      <c r="N4843">
        <v>0.72304706850383105</v>
      </c>
      <c r="O4843">
        <v>4.2264443582783899</v>
      </c>
      <c r="P4843">
        <v>18.0320366132723</v>
      </c>
      <c r="Q4843">
        <v>-2.5629607369169999E-2</v>
      </c>
    </row>
    <row r="4844" spans="1:17" hidden="1" x14ac:dyDescent="0.3">
      <c r="A4844" t="s">
        <v>9919</v>
      </c>
      <c r="B4844" t="s">
        <v>9920</v>
      </c>
      <c r="C4844" t="str">
        <f>IFERROR(VLOOKUP(Table1[[#This Row],[Ticker]],[1]!Table2[[Symbol]:[Industry]],2,FALSE),"-")</f>
        <v>-</v>
      </c>
      <c r="D4844" t="s">
        <v>741</v>
      </c>
      <c r="E4844">
        <v>0</v>
      </c>
      <c r="F4844">
        <v>22.4</v>
      </c>
      <c r="G4844">
        <v>16.5117620824395</v>
      </c>
      <c r="H4844">
        <v>-0.41021821583928803</v>
      </c>
      <c r="I4844">
        <v>7.9247860124313299</v>
      </c>
      <c r="J4844">
        <v>-0.35445670587241301</v>
      </c>
      <c r="K4844">
        <v>21.6621979140189</v>
      </c>
      <c r="L4844">
        <v>19.320702700040599</v>
      </c>
      <c r="M4844">
        <v>39.917065374287702</v>
      </c>
      <c r="N4844">
        <v>0.83044487907587305</v>
      </c>
      <c r="O4844">
        <v>3.34821428571427</v>
      </c>
      <c r="P4844">
        <v>55.0173010380622</v>
      </c>
      <c r="Q4844">
        <v>8.1438948753974005E-2</v>
      </c>
    </row>
    <row r="4845" spans="1:17" hidden="1" x14ac:dyDescent="0.3">
      <c r="A4845" t="s">
        <v>9921</v>
      </c>
      <c r="B4845" t="s">
        <v>9922</v>
      </c>
      <c r="C4845" t="str">
        <f>IFERROR(VLOOKUP(Table1[[#This Row],[Ticker]],[1]!Table2[[Symbol]:[Industry]],2,FALSE),"-")</f>
        <v>-</v>
      </c>
      <c r="D4845" t="s">
        <v>741</v>
      </c>
      <c r="E4845">
        <v>0</v>
      </c>
      <c r="F4845">
        <v>31.24</v>
      </c>
      <c r="G4845">
        <v>27.211438849447799</v>
      </c>
      <c r="H4845">
        <v>0.55745879579376401</v>
      </c>
      <c r="I4845">
        <v>4.3951066450440699</v>
      </c>
      <c r="J4845">
        <v>0.48649606333147699</v>
      </c>
      <c r="K4845">
        <v>29.953507860085601</v>
      </c>
      <c r="L4845">
        <v>26.832401185568798</v>
      </c>
      <c r="M4845">
        <v>46.770192321881197</v>
      </c>
      <c r="N4845">
        <v>1.08310030710371</v>
      </c>
      <c r="O4845">
        <v>3.8732394366197198</v>
      </c>
      <c r="P4845">
        <v>59.347105330272797</v>
      </c>
      <c r="Q4845">
        <v>-1.7638996257211999E-2</v>
      </c>
    </row>
    <row r="4846" spans="1:17" hidden="1" x14ac:dyDescent="0.3">
      <c r="A4846" t="s">
        <v>9923</v>
      </c>
      <c r="B4846" t="s">
        <v>9924</v>
      </c>
      <c r="C4846" t="str">
        <f>IFERROR(VLOOKUP(Table1[[#This Row],[Ticker]],[1]!Table2[[Symbol]:[Industry]],2,FALSE),"-")</f>
        <v>-</v>
      </c>
      <c r="D4846" t="s">
        <v>741</v>
      </c>
      <c r="E4846">
        <v>0</v>
      </c>
      <c r="F4846">
        <v>45.96</v>
      </c>
      <c r="G4846">
        <v>6.3948966039497996</v>
      </c>
      <c r="H4846">
        <v>3.45785403230555</v>
      </c>
      <c r="I4846">
        <v>2.4011805273501601</v>
      </c>
      <c r="J4846">
        <v>2.26891229270031</v>
      </c>
      <c r="K4846">
        <v>42.1407388692109</v>
      </c>
      <c r="L4846">
        <v>38.326839675621798</v>
      </c>
      <c r="M4846">
        <v>42.372329352446798</v>
      </c>
      <c r="N4846">
        <v>1.1370196714709899</v>
      </c>
      <c r="O4846">
        <v>2.58920800696256</v>
      </c>
      <c r="P4846">
        <v>62.978723404255298</v>
      </c>
      <c r="Q4846">
        <v>2.6969867049001998E-2</v>
      </c>
    </row>
    <row r="4847" spans="1:17" hidden="1" x14ac:dyDescent="0.3">
      <c r="A4847" t="s">
        <v>9925</v>
      </c>
      <c r="B4847" t="s">
        <v>9926</v>
      </c>
      <c r="C4847" t="str">
        <f>IFERROR(VLOOKUP(Table1[[#This Row],[Ticker]],[1]!Table2[[Symbol]:[Industry]],2,FALSE),"-")</f>
        <v>-</v>
      </c>
      <c r="D4847" t="s">
        <v>741</v>
      </c>
      <c r="E4847">
        <v>0</v>
      </c>
      <c r="F4847">
        <v>40</v>
      </c>
      <c r="G4847">
        <v>8.8712199512456102</v>
      </c>
      <c r="H4847">
        <v>0.107109659263566</v>
      </c>
      <c r="I4847">
        <v>3.7258490966097</v>
      </c>
      <c r="J4847">
        <v>1.1755292523646601</v>
      </c>
      <c r="K4847">
        <v>38.568976404445898</v>
      </c>
      <c r="L4847">
        <v>35.135414432259097</v>
      </c>
      <c r="M4847">
        <v>37.855201331873801</v>
      </c>
      <c r="N4847">
        <v>0.46195426547736901</v>
      </c>
      <c r="O4847">
        <v>18.999999999999901</v>
      </c>
      <c r="P4847">
        <v>65.289256198347104</v>
      </c>
      <c r="Q4847">
        <v>5.8879591037521002E-2</v>
      </c>
    </row>
    <row r="4848" spans="1:17" hidden="1" x14ac:dyDescent="0.3">
      <c r="A4848" t="s">
        <v>9927</v>
      </c>
      <c r="B4848" t="s">
        <v>9928</v>
      </c>
      <c r="C4848" t="str">
        <f>IFERROR(VLOOKUP(Table1[[#This Row],[Ticker]],[1]!Table2[[Symbol]:[Industry]],2,FALSE),"-")</f>
        <v>-</v>
      </c>
      <c r="D4848" t="s">
        <v>741</v>
      </c>
      <c r="E4848">
        <v>0</v>
      </c>
      <c r="F4848">
        <v>52.3</v>
      </c>
      <c r="G4848">
        <v>-13.7920114861065</v>
      </c>
      <c r="H4848">
        <v>-1.5575424265089299</v>
      </c>
      <c r="I4848">
        <v>-3.2016083827498298</v>
      </c>
      <c r="J4848">
        <v>-0.32107911082051599</v>
      </c>
      <c r="K4848">
        <v>51.668938695896102</v>
      </c>
      <c r="L4848">
        <v>49.19558453586</v>
      </c>
      <c r="M4848">
        <v>38.548106434567202</v>
      </c>
      <c r="N4848">
        <v>0.66543048376439595</v>
      </c>
      <c r="O4848">
        <v>4.2065009560229498</v>
      </c>
      <c r="P4848">
        <v>23.786982248520602</v>
      </c>
      <c r="Q4848">
        <v>-3.9160773297699998E-4</v>
      </c>
    </row>
    <row r="4849" spans="1:17" hidden="1" x14ac:dyDescent="0.3">
      <c r="A4849" t="s">
        <v>9929</v>
      </c>
      <c r="B4849" t="s">
        <v>9930</v>
      </c>
      <c r="C4849" t="str">
        <f>IFERROR(VLOOKUP(Table1[[#This Row],[Ticker]],[1]!Table2[[Symbol]:[Industry]],2,FALSE),"-")</f>
        <v>-</v>
      </c>
      <c r="D4849" t="s">
        <v>741</v>
      </c>
      <c r="E4849">
        <v>0</v>
      </c>
      <c r="F4849">
        <v>164.43</v>
      </c>
      <c r="G4849">
        <v>13.2032359926311</v>
      </c>
      <c r="H4849">
        <v>1.49574975521061</v>
      </c>
      <c r="I4849">
        <v>3.2775404843561899</v>
      </c>
      <c r="J4849">
        <v>2.80961708264558</v>
      </c>
      <c r="K4849">
        <v>156.047399015379</v>
      </c>
      <c r="L4849">
        <v>141.591148048261</v>
      </c>
      <c r="M4849">
        <v>34.574083232051997</v>
      </c>
      <c r="N4849">
        <v>0.68889694635809295</v>
      </c>
      <c r="O4849">
        <v>1.6237912789636799</v>
      </c>
      <c r="P4849">
        <v>46.342114631541399</v>
      </c>
      <c r="Q4849">
        <v>3.8010026247456002E-2</v>
      </c>
    </row>
    <row r="4850" spans="1:17" hidden="1" x14ac:dyDescent="0.3">
      <c r="A4850" t="s">
        <v>9931</v>
      </c>
      <c r="B4850" t="s">
        <v>9932</v>
      </c>
      <c r="C4850" t="str">
        <f>IFERROR(VLOOKUP(Table1[[#This Row],[Ticker]],[1]!Table2[[Symbol]:[Industry]],2,FALSE),"-")</f>
        <v>-</v>
      </c>
      <c r="D4850" t="s">
        <v>573</v>
      </c>
      <c r="E4850">
        <v>0</v>
      </c>
      <c r="F4850">
        <v>84.84</v>
      </c>
      <c r="G4850">
        <v>-38.889124323169</v>
      </c>
      <c r="H4850">
        <v>-2.8520198765515201</v>
      </c>
      <c r="I4850">
        <v>-34.766716868685499</v>
      </c>
      <c r="J4850">
        <v>-5.1697643979521102</v>
      </c>
      <c r="K4850">
        <v>88.475923424752594</v>
      </c>
      <c r="L4850">
        <v>94.811526243253795</v>
      </c>
      <c r="M4850">
        <v>70.236447926634199</v>
      </c>
      <c r="N4850">
        <v>0.36669261057858199</v>
      </c>
      <c r="O4850">
        <v>55.940594059405903</v>
      </c>
      <c r="P4850">
        <v>28.467595396729202</v>
      </c>
      <c r="Q4850">
        <v>0.14567341613641299</v>
      </c>
    </row>
    <row r="4851" spans="1:17" hidden="1" x14ac:dyDescent="0.3">
      <c r="A4851" t="s">
        <v>9933</v>
      </c>
      <c r="B4851" t="s">
        <v>9934</v>
      </c>
      <c r="C4851" t="str">
        <f>IFERROR(VLOOKUP(Table1[[#This Row],[Ticker]],[1]!Table2[[Symbol]:[Industry]],2,FALSE),"-")</f>
        <v>-</v>
      </c>
      <c r="D4851" t="s">
        <v>741</v>
      </c>
      <c r="E4851">
        <v>0</v>
      </c>
      <c r="F4851">
        <v>279.22000000000003</v>
      </c>
      <c r="G4851">
        <v>2.89599376490446</v>
      </c>
      <c r="H4851">
        <v>1.1453244885393301</v>
      </c>
      <c r="I4851">
        <v>-0.40786280496003702</v>
      </c>
      <c r="J4851">
        <v>0.205316396945289</v>
      </c>
      <c r="K4851">
        <v>272.48550200895897</v>
      </c>
      <c r="L4851">
        <v>250.47754203813599</v>
      </c>
      <c r="M4851">
        <v>38.8935273072047</v>
      </c>
      <c r="N4851">
        <v>0.73243255781239902</v>
      </c>
      <c r="O4851">
        <v>3.8607549602463802</v>
      </c>
      <c r="P4851">
        <v>39.088418430884197</v>
      </c>
      <c r="Q4851">
        <v>1.8802390589823002E-2</v>
      </c>
    </row>
    <row r="4852" spans="1:17" hidden="1" x14ac:dyDescent="0.3">
      <c r="A4852" t="s">
        <v>9935</v>
      </c>
      <c r="B4852" t="s">
        <v>9936</v>
      </c>
      <c r="C4852" t="str">
        <f>IFERROR(VLOOKUP(Table1[[#This Row],[Ticker]],[1]!Table2[[Symbol]:[Industry]],2,FALSE),"-")</f>
        <v>-</v>
      </c>
      <c r="D4852" t="s">
        <v>231</v>
      </c>
      <c r="E4852">
        <v>0</v>
      </c>
      <c r="F4852">
        <v>1391.75</v>
      </c>
      <c r="G4852">
        <v>-44.419757150846401</v>
      </c>
      <c r="H4852">
        <v>-10.280168831131499</v>
      </c>
      <c r="I4852">
        <v>-13.2075416319291</v>
      </c>
      <c r="J4852">
        <v>-4.43526729441803</v>
      </c>
      <c r="K4852">
        <v>1478.73727887627</v>
      </c>
      <c r="L4852">
        <v>1497.72367668079</v>
      </c>
      <c r="M4852">
        <v>62.226032105996701</v>
      </c>
      <c r="N4852">
        <v>0.67255764636850301</v>
      </c>
      <c r="O4852">
        <v>56.278067181605799</v>
      </c>
      <c r="P4852">
        <v>19.407146840547298</v>
      </c>
      <c r="Q4852">
        <v>6.3467078324692006E-2</v>
      </c>
    </row>
    <row r="4853" spans="1:17" hidden="1" x14ac:dyDescent="0.3">
      <c r="A4853" t="s">
        <v>9937</v>
      </c>
      <c r="B4853" t="s">
        <v>9938</v>
      </c>
      <c r="C4853" t="str">
        <f>IFERROR(VLOOKUP(Table1[[#This Row],[Ticker]],[1]!Table2[[Symbol]:[Industry]],2,FALSE),"-")</f>
        <v>-</v>
      </c>
      <c r="D4853" t="s">
        <v>741</v>
      </c>
      <c r="E4853">
        <v>0</v>
      </c>
      <c r="F4853">
        <v>277.24</v>
      </c>
      <c r="G4853">
        <v>-0.16243428441478899</v>
      </c>
      <c r="H4853">
        <v>1.4475297270190499</v>
      </c>
      <c r="I4853">
        <v>-3.9419181030844099E-3</v>
      </c>
      <c r="J4853">
        <v>2.2320273129013</v>
      </c>
      <c r="K4853">
        <v>266.990484391363</v>
      </c>
      <c r="L4853">
        <v>247.250035775773</v>
      </c>
      <c r="M4853">
        <v>30.520322535784199</v>
      </c>
      <c r="N4853">
        <v>0.27887159597935202</v>
      </c>
      <c r="O4853">
        <v>5.3239070841148504</v>
      </c>
      <c r="P4853">
        <v>36.235872235872201</v>
      </c>
      <c r="Q4853">
        <v>1.6721317295981999E-2</v>
      </c>
    </row>
    <row r="4854" spans="1:17" hidden="1" x14ac:dyDescent="0.3">
      <c r="A4854" t="s">
        <v>9939</v>
      </c>
      <c r="B4854" t="s">
        <v>9940</v>
      </c>
      <c r="C4854" t="str">
        <f>IFERROR(VLOOKUP(Table1[[#This Row],[Ticker]],[1]!Table2[[Symbol]:[Industry]],2,FALSE),"-")</f>
        <v>-</v>
      </c>
      <c r="D4854" t="s">
        <v>741</v>
      </c>
      <c r="E4854">
        <v>0</v>
      </c>
      <c r="F4854">
        <v>766.51</v>
      </c>
      <c r="G4854">
        <v>37.3674660235326</v>
      </c>
      <c r="H4854">
        <v>0.414997953463489</v>
      </c>
      <c r="I4854">
        <v>13.459776966146601</v>
      </c>
      <c r="J4854">
        <v>0.29607246342682703</v>
      </c>
      <c r="K4854">
        <v>736.81579196250402</v>
      </c>
      <c r="L4854">
        <v>645.03401946833299</v>
      </c>
      <c r="M4854">
        <v>33.773001793398997</v>
      </c>
      <c r="N4854">
        <v>0.53280358925150095</v>
      </c>
      <c r="O4854">
        <v>0.46966119163480702</v>
      </c>
      <c r="P4854">
        <v>77.844547563805094</v>
      </c>
      <c r="Q4854">
        <v>3.7138248543373997E-2</v>
      </c>
    </row>
    <row r="4855" spans="1:17" hidden="1" x14ac:dyDescent="0.3">
      <c r="A4855" t="s">
        <v>9941</v>
      </c>
      <c r="B4855" t="s">
        <v>9942</v>
      </c>
      <c r="C4855" t="str">
        <f>IFERROR(VLOOKUP(Table1[[#This Row],[Ticker]],[1]!Table2[[Symbol]:[Industry]],2,FALSE),"-")</f>
        <v>-</v>
      </c>
      <c r="D4855" t="s">
        <v>741</v>
      </c>
      <c r="E4855">
        <v>0</v>
      </c>
      <c r="F4855">
        <v>268.75</v>
      </c>
      <c r="G4855">
        <v>0.46495499940554502</v>
      </c>
      <c r="H4855">
        <v>-0.72290791986971503</v>
      </c>
      <c r="I4855">
        <v>0.46028760347065201</v>
      </c>
      <c r="J4855">
        <v>1.98756833556889</v>
      </c>
      <c r="K4855">
        <v>259.46470206906798</v>
      </c>
      <c r="L4855">
        <v>240.696536488124</v>
      </c>
      <c r="M4855">
        <v>38.590708796903002</v>
      </c>
      <c r="N4855">
        <v>0.42894884675372302</v>
      </c>
      <c r="O4855">
        <v>2.3218604651162802</v>
      </c>
      <c r="P4855">
        <v>35.050251256281399</v>
      </c>
      <c r="Q4855">
        <v>1.5258138167479E-2</v>
      </c>
    </row>
    <row r="4856" spans="1:17" hidden="1" x14ac:dyDescent="0.3">
      <c r="A4856" t="s">
        <v>9943</v>
      </c>
      <c r="B4856" t="s">
        <v>9944</v>
      </c>
      <c r="C4856" t="str">
        <f>IFERROR(VLOOKUP(Table1[[#This Row],[Ticker]],[1]!Table2[[Symbol]:[Industry]],2,FALSE),"-")</f>
        <v>-</v>
      </c>
      <c r="D4856" t="s">
        <v>741</v>
      </c>
      <c r="E4856">
        <v>0</v>
      </c>
      <c r="F4856">
        <v>264.27999999999997</v>
      </c>
      <c r="G4856">
        <v>-18.6446875052848</v>
      </c>
      <c r="H4856">
        <v>-2.64977091774607</v>
      </c>
      <c r="I4856">
        <v>-3.4050689700799199</v>
      </c>
      <c r="J4856">
        <v>-0.93195835879287703</v>
      </c>
      <c r="K4856">
        <v>260.94803533381997</v>
      </c>
      <c r="L4856">
        <v>250.18626275439499</v>
      </c>
      <c r="M4856">
        <v>43.6990592984979</v>
      </c>
      <c r="N4856">
        <v>0.68644677348780003</v>
      </c>
      <c r="O4856">
        <v>4.0222491297109402</v>
      </c>
      <c r="P4856">
        <v>17.798083351905401</v>
      </c>
      <c r="Q4856">
        <v>-2.6504851824225999E-2</v>
      </c>
    </row>
    <row r="4857" spans="1:17" hidden="1" x14ac:dyDescent="0.3">
      <c r="A4857" t="s">
        <v>9945</v>
      </c>
      <c r="B4857" t="s">
        <v>9946</v>
      </c>
      <c r="C4857" t="str">
        <f>IFERROR(VLOOKUP(Table1[[#This Row],[Ticker]],[1]!Table2[[Symbol]:[Industry]],2,FALSE),"-")</f>
        <v>-</v>
      </c>
      <c r="D4857" t="s">
        <v>741</v>
      </c>
      <c r="E4857">
        <v>0</v>
      </c>
      <c r="F4857">
        <v>274.51</v>
      </c>
      <c r="G4857">
        <v>0.66780398717183997</v>
      </c>
      <c r="H4857">
        <v>-0.141336851558891</v>
      </c>
      <c r="I4857">
        <v>1.1858530859366201</v>
      </c>
      <c r="J4857">
        <v>0.58436920468286402</v>
      </c>
      <c r="K4857">
        <v>264.17469745268301</v>
      </c>
      <c r="L4857">
        <v>244.09641438274201</v>
      </c>
      <c r="M4857">
        <v>39.772223044646402</v>
      </c>
      <c r="N4857">
        <v>0.45618936666099202</v>
      </c>
      <c r="O4857">
        <v>2.2221412698991001</v>
      </c>
      <c r="P4857">
        <v>1200.8103113301399</v>
      </c>
      <c r="Q4857">
        <v>-4.0451341168239998E-3</v>
      </c>
    </row>
    <row r="4858" spans="1:17" hidden="1" x14ac:dyDescent="0.3">
      <c r="A4858" t="s">
        <v>9947</v>
      </c>
      <c r="B4858" t="s">
        <v>9948</v>
      </c>
      <c r="C4858" t="str">
        <f>IFERROR(VLOOKUP(Table1[[#This Row],[Ticker]],[1]!Table2[[Symbol]:[Industry]],2,FALSE),"-")</f>
        <v>-</v>
      </c>
      <c r="D4858" t="s">
        <v>228</v>
      </c>
      <c r="E4858">
        <v>0</v>
      </c>
      <c r="F4858">
        <v>153.5</v>
      </c>
      <c r="G4858">
        <v>-7.2659109970003097</v>
      </c>
      <c r="H4858">
        <v>-7.5165422269251998</v>
      </c>
      <c r="I4858">
        <v>-12.9602652557823</v>
      </c>
      <c r="J4858">
        <v>-2.0396874305939501</v>
      </c>
      <c r="K4858">
        <v>154.772308439527</v>
      </c>
      <c r="L4858">
        <v>148.022174717289</v>
      </c>
      <c r="M4858">
        <v>50</v>
      </c>
      <c r="N4858">
        <v>5.6049999999999898</v>
      </c>
      <c r="O4858">
        <v>5.5374592833876202</v>
      </c>
      <c r="P4858">
        <v>53.499999999999901</v>
      </c>
    </row>
    <row r="4859" spans="1:17" hidden="1" x14ac:dyDescent="0.3">
      <c r="A4859" t="s">
        <v>9949</v>
      </c>
      <c r="B4859" t="s">
        <v>9950</v>
      </c>
      <c r="C4859" t="str">
        <f>IFERROR(VLOOKUP(Table1[[#This Row],[Ticker]],[1]!Table2[[Symbol]:[Industry]],2,FALSE),"-")</f>
        <v>-</v>
      </c>
      <c r="D4859" t="s">
        <v>741</v>
      </c>
      <c r="E4859">
        <v>0</v>
      </c>
      <c r="F4859">
        <v>921.23</v>
      </c>
      <c r="G4859">
        <v>23.656889697166001</v>
      </c>
      <c r="H4859">
        <v>-0.91429958947768997</v>
      </c>
      <c r="I4859">
        <v>9.9753064320579306</v>
      </c>
      <c r="J4859">
        <v>0.398173807765282</v>
      </c>
      <c r="K4859">
        <v>887.04671147949603</v>
      </c>
      <c r="L4859">
        <v>787.11730731643502</v>
      </c>
      <c r="M4859">
        <v>37.3388535311583</v>
      </c>
      <c r="N4859">
        <v>0.89808066780671203</v>
      </c>
      <c r="O4859">
        <v>3.1642477991381002</v>
      </c>
      <c r="P4859">
        <v>63.338652482269502</v>
      </c>
      <c r="Q4859">
        <v>2.6632969630870001E-2</v>
      </c>
    </row>
    <row r="4860" spans="1:17" hidden="1" x14ac:dyDescent="0.3">
      <c r="A4860" t="s">
        <v>9951</v>
      </c>
      <c r="B4860" t="s">
        <v>9952</v>
      </c>
      <c r="C4860" t="str">
        <f>IFERROR(VLOOKUP(Table1[[#This Row],[Ticker]],[1]!Table2[[Symbol]:[Industry]],2,FALSE),"-")</f>
        <v>-</v>
      </c>
      <c r="D4860" t="s">
        <v>741</v>
      </c>
      <c r="E4860">
        <v>0</v>
      </c>
      <c r="F4860">
        <v>883.85</v>
      </c>
      <c r="G4860">
        <v>-3.1306819290697998</v>
      </c>
      <c r="H4860">
        <v>-1.45080134480014</v>
      </c>
      <c r="I4860">
        <v>0.79134349582639396</v>
      </c>
      <c r="J4860">
        <v>0.48541737043758998</v>
      </c>
      <c r="K4860">
        <v>854.06591746367098</v>
      </c>
      <c r="L4860">
        <v>796.60042090926697</v>
      </c>
      <c r="M4860">
        <v>43.617668529781398</v>
      </c>
      <c r="N4860">
        <v>0.41052631578947302</v>
      </c>
      <c r="O4860">
        <v>12.0099564405725</v>
      </c>
      <c r="P4860">
        <v>43.715447154471498</v>
      </c>
      <c r="Q4860">
        <v>3.5665262196414999E-2</v>
      </c>
    </row>
    <row r="4861" spans="1:17" hidden="1" x14ac:dyDescent="0.3">
      <c r="A4861" t="s">
        <v>9953</v>
      </c>
      <c r="B4861" t="s">
        <v>9954</v>
      </c>
      <c r="C4861" t="str">
        <f>IFERROR(VLOOKUP(Table1[[#This Row],[Ticker]],[1]!Table2[[Symbol]:[Industry]],2,FALSE),"-")</f>
        <v>-</v>
      </c>
      <c r="D4861" t="s">
        <v>741</v>
      </c>
      <c r="E4861">
        <v>0</v>
      </c>
      <c r="F4861">
        <v>292.14</v>
      </c>
      <c r="G4861">
        <v>5.6364301401234203</v>
      </c>
      <c r="H4861">
        <v>-1.7038968173637199</v>
      </c>
      <c r="I4861">
        <v>3.8863870120362001</v>
      </c>
      <c r="J4861">
        <v>2.8386812931926399E-3</v>
      </c>
      <c r="K4861">
        <v>280.988802435053</v>
      </c>
      <c r="L4861">
        <v>257.99411656371802</v>
      </c>
      <c r="M4861">
        <v>36.174903309900898</v>
      </c>
      <c r="N4861">
        <v>0.79085742895253797</v>
      </c>
      <c r="O4861">
        <v>3.3750941329499602</v>
      </c>
      <c r="P4861">
        <v>66.452054014016298</v>
      </c>
      <c r="Q4861">
        <v>1.2902501101542001E-2</v>
      </c>
    </row>
    <row r="4862" spans="1:17" hidden="1" x14ac:dyDescent="0.3">
      <c r="A4862" t="s">
        <v>9955</v>
      </c>
      <c r="B4862" t="s">
        <v>9956</v>
      </c>
      <c r="C4862" t="str">
        <f>IFERROR(VLOOKUP(Table1[[#This Row],[Ticker]],[1]!Table2[[Symbol]:[Industry]],2,FALSE),"-")</f>
        <v>-</v>
      </c>
      <c r="D4862" t="s">
        <v>741</v>
      </c>
      <c r="E4862">
        <v>0</v>
      </c>
      <c r="F4862">
        <v>931.38</v>
      </c>
      <c r="G4862">
        <v>-2.4079112985395299</v>
      </c>
      <c r="H4862">
        <v>-2.2383449357829299</v>
      </c>
      <c r="I4862">
        <v>0.182508587437304</v>
      </c>
      <c r="J4862">
        <v>0.38210264493367702</v>
      </c>
      <c r="K4862">
        <v>898.83447814372801</v>
      </c>
      <c r="L4862">
        <v>837.57987358156402</v>
      </c>
      <c r="M4862">
        <v>36.216852662223999</v>
      </c>
      <c r="N4862">
        <v>0.58601481176758896</v>
      </c>
      <c r="O4862">
        <v>1.2261375593205699</v>
      </c>
      <c r="P4862">
        <v>32.110638297872299</v>
      </c>
      <c r="Q4862">
        <v>1.1367808071405999E-2</v>
      </c>
    </row>
    <row r="4863" spans="1:17" hidden="1" x14ac:dyDescent="0.3">
      <c r="A4863" t="s">
        <v>9957</v>
      </c>
      <c r="B4863" t="s">
        <v>9958</v>
      </c>
      <c r="C4863" t="str">
        <f>IFERROR(VLOOKUP(Table1[[#This Row],[Ticker]],[1]!Table2[[Symbol]:[Industry]],2,FALSE),"-")</f>
        <v>-</v>
      </c>
      <c r="D4863" t="s">
        <v>741</v>
      </c>
      <c r="E4863">
        <v>0</v>
      </c>
      <c r="F4863">
        <v>902.3</v>
      </c>
      <c r="G4863">
        <v>-2.6176934402862102</v>
      </c>
      <c r="H4863">
        <v>-0.242218974008682</v>
      </c>
      <c r="I4863">
        <v>8.2995120819688795E-2</v>
      </c>
      <c r="J4863">
        <v>0.90118014873111096</v>
      </c>
      <c r="K4863">
        <v>871.15913945311297</v>
      </c>
      <c r="L4863">
        <v>812.05818166849804</v>
      </c>
      <c r="M4863">
        <v>37.423081017166801</v>
      </c>
      <c r="N4863">
        <v>0.16185715860278299</v>
      </c>
      <c r="O4863">
        <v>0.99190956444641298</v>
      </c>
      <c r="P4863">
        <v>32.274899580731201</v>
      </c>
      <c r="Q4863">
        <v>2.5475784075280001E-3</v>
      </c>
    </row>
    <row r="4864" spans="1:17" hidden="1" x14ac:dyDescent="0.3">
      <c r="A4864" t="s">
        <v>9959</v>
      </c>
      <c r="B4864" t="s">
        <v>9960</v>
      </c>
      <c r="C4864" t="str">
        <f>IFERROR(VLOOKUP(Table1[[#This Row],[Ticker]],[1]!Table2[[Symbol]:[Industry]],2,FALSE),"-")</f>
        <v>-</v>
      </c>
      <c r="D4864" t="s">
        <v>741</v>
      </c>
      <c r="E4864">
        <v>0</v>
      </c>
      <c r="F4864">
        <v>261.70999999999998</v>
      </c>
      <c r="G4864">
        <v>-18.0804595635386</v>
      </c>
      <c r="H4864">
        <v>-0.77720615264029003</v>
      </c>
      <c r="I4864">
        <v>-3.0719548762056101</v>
      </c>
      <c r="J4864">
        <v>-1.48792369714416E-2</v>
      </c>
      <c r="K4864">
        <v>257.68208535720498</v>
      </c>
      <c r="L4864">
        <v>247.093934242279</v>
      </c>
      <c r="M4864">
        <v>45.289626408737497</v>
      </c>
      <c r="N4864">
        <v>0.46365062993561001</v>
      </c>
      <c r="O4864">
        <v>3.1676282908563</v>
      </c>
      <c r="P4864">
        <v>18.420814479637901</v>
      </c>
    </row>
    <row r="4865" spans="1:16" hidden="1" x14ac:dyDescent="0.3">
      <c r="A4865" t="s">
        <v>9961</v>
      </c>
      <c r="B4865" t="s">
        <v>9962</v>
      </c>
      <c r="C4865" t="str">
        <f>IFERROR(VLOOKUP(Table1[[#This Row],[Ticker]],[1]!Table2[[Symbol]:[Industry]],2,FALSE),"-")</f>
        <v>-</v>
      </c>
      <c r="D4865" t="s">
        <v>741</v>
      </c>
      <c r="E4865">
        <v>0</v>
      </c>
      <c r="F4865">
        <v>459.04</v>
      </c>
      <c r="G4865">
        <v>6.1113710345046304</v>
      </c>
      <c r="H4865">
        <v>4.7026265220465602</v>
      </c>
      <c r="I4865">
        <v>2.15948396051858</v>
      </c>
      <c r="J4865">
        <v>2.7587542791562898</v>
      </c>
      <c r="K4865">
        <v>420.73356630338799</v>
      </c>
      <c r="L4865">
        <v>383.17167418631101</v>
      </c>
      <c r="M4865">
        <v>43.691570787736502</v>
      </c>
      <c r="N4865">
        <v>0.57551163853843401</v>
      </c>
      <c r="O4865">
        <v>2.3549146043917601</v>
      </c>
      <c r="P4865">
        <v>44.807570977917898</v>
      </c>
    </row>
    <row r="4866" spans="1:16" hidden="1" x14ac:dyDescent="0.3">
      <c r="A4866" t="s">
        <v>9963</v>
      </c>
      <c r="B4866" t="s">
        <v>9964</v>
      </c>
      <c r="C4866" t="str">
        <f>IFERROR(VLOOKUP(Table1[[#This Row],[Ticker]],[1]!Table2[[Symbol]:[Industry]],2,FALSE),"-")</f>
        <v>-</v>
      </c>
      <c r="D4866" t="s">
        <v>741</v>
      </c>
      <c r="E4866">
        <v>0</v>
      </c>
      <c r="F4866">
        <v>524.44000000000005</v>
      </c>
      <c r="G4866">
        <v>-14.241798273662701</v>
      </c>
      <c r="H4866">
        <v>-2.1686762657259102</v>
      </c>
      <c r="I4866">
        <v>-3.4829773466307099</v>
      </c>
      <c r="J4866">
        <v>-8.6165326009391197E-2</v>
      </c>
      <c r="K4866">
        <v>519.303934142392</v>
      </c>
      <c r="L4866">
        <v>494.42282025742401</v>
      </c>
      <c r="M4866">
        <v>38.951823625668403</v>
      </c>
      <c r="N4866">
        <v>0.56104546476477701</v>
      </c>
      <c r="O4866">
        <v>3.76782854091983</v>
      </c>
      <c r="P4866">
        <v>22.647333956969099</v>
      </c>
    </row>
    <row r="4867" spans="1:16" hidden="1" x14ac:dyDescent="0.3">
      <c r="A4867" t="s">
        <v>9965</v>
      </c>
      <c r="B4867" t="s">
        <v>9966</v>
      </c>
      <c r="C4867" t="str">
        <f>IFERROR(VLOOKUP(Table1[[#This Row],[Ticker]],[1]!Table2[[Symbol]:[Industry]],2,FALSE),"-")</f>
        <v>-</v>
      </c>
      <c r="D4867" t="s">
        <v>1348</v>
      </c>
      <c r="E4867">
        <v>0</v>
      </c>
      <c r="F4867">
        <v>123.92</v>
      </c>
      <c r="G4867">
        <v>-22.775867706957001</v>
      </c>
      <c r="H4867">
        <v>-1.9767075726343499</v>
      </c>
      <c r="I4867">
        <v>-9.3828663925259193</v>
      </c>
      <c r="J4867">
        <v>-1.19349156106907</v>
      </c>
      <c r="K4867">
        <v>122.95646606753</v>
      </c>
      <c r="L4867">
        <v>120.429411565085</v>
      </c>
      <c r="M4867">
        <v>42.831285615245399</v>
      </c>
      <c r="N4867">
        <v>0.50357513061282599</v>
      </c>
      <c r="O4867">
        <v>2.8889606197546698</v>
      </c>
      <c r="P4867">
        <v>7.2993332756082703</v>
      </c>
    </row>
    <row r="4868" spans="1:16" hidden="1" x14ac:dyDescent="0.3">
      <c r="A4868" t="s">
        <v>9967</v>
      </c>
      <c r="B4868" t="s">
        <v>9968</v>
      </c>
      <c r="C4868" t="str">
        <f>IFERROR(VLOOKUP(Table1[[#This Row],[Ticker]],[1]!Table2[[Symbol]:[Industry]],2,FALSE),"-")</f>
        <v>-</v>
      </c>
      <c r="D4868" t="s">
        <v>741</v>
      </c>
      <c r="E4868">
        <v>0</v>
      </c>
      <c r="F4868">
        <v>42.74</v>
      </c>
      <c r="G4868">
        <v>3.66375108059668</v>
      </c>
      <c r="H4868">
        <v>0.28956771782780799</v>
      </c>
      <c r="I4868">
        <v>1.3483734176597399</v>
      </c>
      <c r="J4868">
        <v>1.04760677924095</v>
      </c>
      <c r="K4868">
        <v>41.0882105347142</v>
      </c>
      <c r="L4868">
        <v>37.901705804422598</v>
      </c>
      <c r="M4868">
        <v>40.246772189485696</v>
      </c>
      <c r="N4868">
        <v>0.74904238791641098</v>
      </c>
      <c r="O4868">
        <v>2.4801123069723801</v>
      </c>
      <c r="P4868">
        <v>38.1383322559793</v>
      </c>
    </row>
    <row r="4869" spans="1:16" hidden="1" x14ac:dyDescent="0.3">
      <c r="A4869" t="s">
        <v>9969</v>
      </c>
      <c r="B4869" t="s">
        <v>9970</v>
      </c>
      <c r="C4869" t="str">
        <f>IFERROR(VLOOKUP(Table1[[#This Row],[Ticker]],[1]!Table2[[Symbol]:[Industry]],2,FALSE),"-")</f>
        <v>-</v>
      </c>
      <c r="D4869" t="s">
        <v>1348</v>
      </c>
      <c r="E4869">
        <v>0</v>
      </c>
      <c r="F4869">
        <v>57.33</v>
      </c>
      <c r="G4869">
        <v>-21.177022108111402</v>
      </c>
      <c r="H4869">
        <v>-1.8314165520244701</v>
      </c>
      <c r="I4869">
        <v>-8.1138863238145404</v>
      </c>
      <c r="J4869">
        <v>-1.2287672410588499</v>
      </c>
      <c r="K4869">
        <v>56.535180152109398</v>
      </c>
      <c r="L4869">
        <v>55.127243500563601</v>
      </c>
      <c r="M4869">
        <v>51.453169897924603</v>
      </c>
      <c r="N4869">
        <v>2.0209334678770401</v>
      </c>
      <c r="O4869">
        <v>3.5409035409035501</v>
      </c>
      <c r="P4869">
        <v>9.1792039611502592</v>
      </c>
    </row>
    <row r="4870" spans="1:16" hidden="1" x14ac:dyDescent="0.3">
      <c r="A4870" t="s">
        <v>9971</v>
      </c>
      <c r="B4870" t="s">
        <v>9972</v>
      </c>
      <c r="C4870" t="str">
        <f>IFERROR(VLOOKUP(Table1[[#This Row],[Ticker]],[1]!Table2[[Symbol]:[Industry]],2,FALSE),"-")</f>
        <v>-</v>
      </c>
      <c r="D4870" t="s">
        <v>627</v>
      </c>
      <c r="M4870">
        <v>50</v>
      </c>
    </row>
    <row r="4871" spans="1:16" hidden="1" x14ac:dyDescent="0.3">
      <c r="A4871" t="s">
        <v>9973</v>
      </c>
      <c r="B4871" t="s">
        <v>9974</v>
      </c>
      <c r="C4871" t="str">
        <f>IFERROR(VLOOKUP(Table1[[#This Row],[Ticker]],[1]!Table2[[Symbol]:[Industry]],2,FALSE),"-")</f>
        <v>-</v>
      </c>
    </row>
    <row r="4872" spans="1:16" hidden="1" x14ac:dyDescent="0.3">
      <c r="A4872" t="s">
        <v>9975</v>
      </c>
      <c r="B4872" t="s">
        <v>9976</v>
      </c>
      <c r="C4872" t="str">
        <f>IFERROR(VLOOKUP(Table1[[#This Row],[Ticker]],[1]!Table2[[Symbol]:[Industry]],2,FALSE),"-")</f>
        <v>-</v>
      </c>
      <c r="D4872" t="s">
        <v>538</v>
      </c>
      <c r="F4872">
        <v>250</v>
      </c>
      <c r="G4872">
        <v>-5.5931859894901201</v>
      </c>
      <c r="H4872">
        <v>-1.87035303188851</v>
      </c>
      <c r="I4872">
        <v>-12.2495918825592</v>
      </c>
      <c r="J4872">
        <v>1.0670674632677399</v>
      </c>
      <c r="N4872">
        <v>1</v>
      </c>
    </row>
    <row r="4873" spans="1:16" hidden="1" x14ac:dyDescent="0.3">
      <c r="A4873" t="s">
        <v>9977</v>
      </c>
      <c r="B4873" t="s">
        <v>9978</v>
      </c>
      <c r="C4873" t="str">
        <f>IFERROR(VLOOKUP(Table1[[#This Row],[Ticker]],[1]!Table2[[Symbol]:[Industry]],2,FALSE),"-")</f>
        <v>-</v>
      </c>
      <c r="F4873">
        <v>10.28</v>
      </c>
      <c r="G4873">
        <v>-5.5931859894901201</v>
      </c>
      <c r="H4873">
        <v>-1.87035303188851</v>
      </c>
      <c r="I4873">
        <v>-12.2495918825592</v>
      </c>
      <c r="J4873">
        <v>1.0670674632677399</v>
      </c>
    </row>
    <row r="4874" spans="1:16" hidden="1" x14ac:dyDescent="0.3">
      <c r="A4874" t="s">
        <v>9979</v>
      </c>
      <c r="B4874" t="s">
        <v>9980</v>
      </c>
      <c r="C4874" t="str">
        <f>IFERROR(VLOOKUP(Table1[[#This Row],[Ticker]],[1]!Table2[[Symbol]:[Industry]],2,FALSE),"-")</f>
        <v>-</v>
      </c>
      <c r="F4874">
        <v>1.1499999999999999</v>
      </c>
      <c r="G4874">
        <v>-5.5931859894901201</v>
      </c>
      <c r="H4874">
        <v>-1.87035303188851</v>
      </c>
      <c r="I4874">
        <v>-12.2495918825592</v>
      </c>
      <c r="J4874">
        <v>1.0670674632677399</v>
      </c>
    </row>
    <row r="4875" spans="1:16" hidden="1" x14ac:dyDescent="0.3">
      <c r="A4875" t="s">
        <v>9981</v>
      </c>
      <c r="B4875" t="s">
        <v>9982</v>
      </c>
      <c r="C4875" t="str">
        <f>IFERROR(VLOOKUP(Table1[[#This Row],[Ticker]],[1]!Table2[[Symbol]:[Industry]],2,FALSE),"-")</f>
        <v>-</v>
      </c>
      <c r="D4875" t="s">
        <v>127</v>
      </c>
      <c r="F4875">
        <v>94.31</v>
      </c>
      <c r="G4875">
        <v>20.4928374065756</v>
      </c>
      <c r="H4875">
        <v>-5.2826922792109503</v>
      </c>
      <c r="I4875">
        <v>-16.902004917627899</v>
      </c>
      <c r="J4875">
        <v>1.2169433937787999</v>
      </c>
      <c r="K4875">
        <v>89.499460450519905</v>
      </c>
      <c r="L4875">
        <v>87.498688521445501</v>
      </c>
      <c r="N4875">
        <v>0.43558210649009399</v>
      </c>
      <c r="O4875">
        <v>33.336867776481803</v>
      </c>
      <c r="P4875">
        <v>65.224246671338406</v>
      </c>
    </row>
    <row r="4876" spans="1:16" hidden="1" x14ac:dyDescent="0.3">
      <c r="A4876" t="s">
        <v>9983</v>
      </c>
      <c r="B4876" t="s">
        <v>9984</v>
      </c>
      <c r="C4876" t="str">
        <f>IFERROR(VLOOKUP(Table1[[#This Row],[Ticker]],[1]!Table2[[Symbol]:[Industry]],2,FALSE),"-")</f>
        <v>-</v>
      </c>
    </row>
    <row r="4877" spans="1:16" hidden="1" x14ac:dyDescent="0.3">
      <c r="A4877" t="s">
        <v>9985</v>
      </c>
      <c r="B4877" t="s">
        <v>9986</v>
      </c>
      <c r="C4877" t="str">
        <f>IFERROR(VLOOKUP(Table1[[#This Row],[Ticker]],[1]!Table2[[Symbol]:[Industry]],2,FALSE),"-")</f>
        <v>-</v>
      </c>
    </row>
    <row r="4878" spans="1:16" hidden="1" x14ac:dyDescent="0.3">
      <c r="A4878" t="s">
        <v>9987</v>
      </c>
      <c r="B4878" t="s">
        <v>9988</v>
      </c>
      <c r="C4878" t="str">
        <f>IFERROR(VLOOKUP(Table1[[#This Row],[Ticker]],[1]!Table2[[Symbol]:[Industry]],2,FALSE),"-")</f>
        <v>-</v>
      </c>
    </row>
    <row r="4879" spans="1:16" hidden="1" x14ac:dyDescent="0.3">
      <c r="A4879" t="s">
        <v>9989</v>
      </c>
      <c r="B4879" t="s">
        <v>9990</v>
      </c>
      <c r="C4879" t="str">
        <f>IFERROR(VLOOKUP(Table1[[#This Row],[Ticker]],[1]!Table2[[Symbol]:[Industry]],2,FALSE),"-")</f>
        <v>-</v>
      </c>
    </row>
    <row r="4880" spans="1:16" hidden="1" x14ac:dyDescent="0.3">
      <c r="A4880" t="s">
        <v>9991</v>
      </c>
      <c r="B4880" t="s">
        <v>9992</v>
      </c>
      <c r="C4880" t="str">
        <f>IFERROR(VLOOKUP(Table1[[#This Row],[Ticker]],[1]!Table2[[Symbol]:[Industry]],2,FALSE),"-")</f>
        <v>-</v>
      </c>
    </row>
    <row r="4881" spans="1:16" hidden="1" x14ac:dyDescent="0.3">
      <c r="A4881" t="s">
        <v>9993</v>
      </c>
      <c r="B4881" t="s">
        <v>9994</v>
      </c>
      <c r="C4881" t="str">
        <f>IFERROR(VLOOKUP(Table1[[#This Row],[Ticker]],[1]!Table2[[Symbol]:[Industry]],2,FALSE),"-")</f>
        <v>-</v>
      </c>
    </row>
    <row r="4882" spans="1:16" hidden="1" x14ac:dyDescent="0.3">
      <c r="A4882" t="s">
        <v>9995</v>
      </c>
      <c r="B4882" t="s">
        <v>9996</v>
      </c>
      <c r="C4882" t="str">
        <f>IFERROR(VLOOKUP(Table1[[#This Row],[Ticker]],[1]!Table2[[Symbol]:[Industry]],2,FALSE),"-")</f>
        <v>-</v>
      </c>
    </row>
    <row r="4883" spans="1:16" hidden="1" x14ac:dyDescent="0.3">
      <c r="A4883" t="s">
        <v>9997</v>
      </c>
      <c r="B4883" t="s">
        <v>9998</v>
      </c>
      <c r="C4883" t="str">
        <f>IFERROR(VLOOKUP(Table1[[#This Row],[Ticker]],[1]!Table2[[Symbol]:[Industry]],2,FALSE),"-")</f>
        <v>-</v>
      </c>
    </row>
    <row r="4884" spans="1:16" hidden="1" x14ac:dyDescent="0.3">
      <c r="A4884" t="s">
        <v>9999</v>
      </c>
      <c r="B4884" t="s">
        <v>10000</v>
      </c>
      <c r="C4884" t="str">
        <f>IFERROR(VLOOKUP(Table1[[#This Row],[Ticker]],[1]!Table2[[Symbol]:[Industry]],2,FALSE),"-")</f>
        <v>-</v>
      </c>
      <c r="D4884" t="s">
        <v>535</v>
      </c>
      <c r="F4884">
        <v>0</v>
      </c>
      <c r="G4884">
        <v>-30.065910997000302</v>
      </c>
      <c r="M4884">
        <v>50</v>
      </c>
    </row>
    <row r="4885" spans="1:16" hidden="1" x14ac:dyDescent="0.3">
      <c r="A4885" t="s">
        <v>10001</v>
      </c>
      <c r="B4885" t="s">
        <v>10002</v>
      </c>
      <c r="C4885" t="str">
        <f>IFERROR(VLOOKUP(Table1[[#This Row],[Ticker]],[1]!Table2[[Symbol]:[Industry]],2,FALSE),"-")</f>
        <v>-</v>
      </c>
    </row>
    <row r="4886" spans="1:16" hidden="1" x14ac:dyDescent="0.3">
      <c r="A4886" t="s">
        <v>10003</v>
      </c>
      <c r="B4886" t="s">
        <v>10004</v>
      </c>
      <c r="C4886" t="str">
        <f>IFERROR(VLOOKUP(Table1[[#This Row],[Ticker]],[1]!Table2[[Symbol]:[Industry]],2,FALSE),"-")</f>
        <v>-</v>
      </c>
      <c r="F4886">
        <v>0.81</v>
      </c>
      <c r="G4886">
        <v>-32.446863377952603</v>
      </c>
      <c r="H4886">
        <v>-1.0350607454437299</v>
      </c>
      <c r="I4886">
        <v>-11.7102652557823</v>
      </c>
      <c r="J4886">
        <v>-1.07194549511008</v>
      </c>
      <c r="K4886">
        <v>0.80961486930335202</v>
      </c>
      <c r="L4886">
        <v>0.82402367293971301</v>
      </c>
      <c r="N4886">
        <v>0.86624426284253297</v>
      </c>
      <c r="O4886">
        <v>19.753086419753</v>
      </c>
      <c r="P4886">
        <v>65.306122448979593</v>
      </c>
    </row>
    <row r="4887" spans="1:16" hidden="1" x14ac:dyDescent="0.3">
      <c r="A4887" t="s">
        <v>10005</v>
      </c>
      <c r="B4887" t="s">
        <v>10006</v>
      </c>
      <c r="C4887" t="str">
        <f>IFERROR(VLOOKUP(Table1[[#This Row],[Ticker]],[1]!Table2[[Symbol]:[Industry]],2,FALSE),"-")</f>
        <v>-</v>
      </c>
      <c r="D4887" t="s">
        <v>127</v>
      </c>
      <c r="F4887">
        <v>0</v>
      </c>
      <c r="G4887">
        <v>-30.065910997000302</v>
      </c>
      <c r="M4887">
        <v>50</v>
      </c>
    </row>
    <row r="4888" spans="1:16" hidden="1" x14ac:dyDescent="0.3">
      <c r="A4888" t="s">
        <v>10007</v>
      </c>
      <c r="B4888" t="s">
        <v>10008</v>
      </c>
      <c r="C4888" t="str">
        <f>IFERROR(VLOOKUP(Table1[[#This Row],[Ticker]],[1]!Table2[[Symbol]:[Industry]],2,FALSE),"-")</f>
        <v>-</v>
      </c>
      <c r="F4888">
        <v>0</v>
      </c>
      <c r="G4888">
        <v>-30.065910997000302</v>
      </c>
      <c r="M4888">
        <v>50</v>
      </c>
    </row>
    <row r="4889" spans="1:16" hidden="1" x14ac:dyDescent="0.3">
      <c r="A4889" t="s">
        <v>10009</v>
      </c>
      <c r="B4889" t="s">
        <v>10010</v>
      </c>
      <c r="C4889" t="str">
        <f>IFERROR(VLOOKUP(Table1[[#This Row],[Ticker]],[1]!Table2[[Symbol]:[Industry]],2,FALSE),"-")</f>
        <v>-</v>
      </c>
      <c r="D4889" t="s">
        <v>405</v>
      </c>
      <c r="F4889">
        <v>0</v>
      </c>
      <c r="G4889">
        <v>-30.065910997000302</v>
      </c>
      <c r="M4889">
        <v>50</v>
      </c>
    </row>
    <row r="4890" spans="1:16" hidden="1" x14ac:dyDescent="0.3">
      <c r="A4890" t="s">
        <v>10011</v>
      </c>
      <c r="B4890" t="s">
        <v>10012</v>
      </c>
      <c r="C4890" t="str">
        <f>IFERROR(VLOOKUP(Table1[[#This Row],[Ticker]],[1]!Table2[[Symbol]:[Industry]],2,FALSE),"-")</f>
        <v>-</v>
      </c>
      <c r="D4890" t="s">
        <v>535</v>
      </c>
    </row>
    <row r="4891" spans="1:16" hidden="1" x14ac:dyDescent="0.3">
      <c r="A4891" t="s">
        <v>10013</v>
      </c>
      <c r="B4891" t="s">
        <v>10014</v>
      </c>
      <c r="C4891" t="str">
        <f>IFERROR(VLOOKUP(Table1[[#This Row],[Ticker]],[1]!Table2[[Symbol]:[Industry]],2,FALSE),"-")</f>
        <v>-</v>
      </c>
      <c r="D4891" t="s">
        <v>257</v>
      </c>
    </row>
    <row r="4892" spans="1:16" hidden="1" x14ac:dyDescent="0.3">
      <c r="A4892" t="s">
        <v>10015</v>
      </c>
      <c r="B4892" t="s">
        <v>10016</v>
      </c>
      <c r="C4892" t="str">
        <f>IFERROR(VLOOKUP(Table1[[#This Row],[Ticker]],[1]!Table2[[Symbol]:[Industry]],2,FALSE),"-")</f>
        <v>-</v>
      </c>
      <c r="D4892" t="s">
        <v>138</v>
      </c>
      <c r="F4892">
        <v>0</v>
      </c>
      <c r="G4892">
        <v>-30.065910997000302</v>
      </c>
    </row>
    <row r="4893" spans="1:16" hidden="1" x14ac:dyDescent="0.3">
      <c r="A4893" t="s">
        <v>10017</v>
      </c>
      <c r="B4893" t="s">
        <v>10018</v>
      </c>
      <c r="C4893" t="str">
        <f>IFERROR(VLOOKUP(Table1[[#This Row],[Ticker]],[1]!Table2[[Symbol]:[Industry]],2,FALSE),"-")</f>
        <v>-</v>
      </c>
      <c r="D4893" t="s">
        <v>627</v>
      </c>
      <c r="F4893">
        <v>0</v>
      </c>
      <c r="G4893">
        <v>-30.065910997000302</v>
      </c>
      <c r="M4893">
        <v>50</v>
      </c>
    </row>
    <row r="4894" spans="1:16" hidden="1" x14ac:dyDescent="0.3">
      <c r="A4894" t="s">
        <v>10019</v>
      </c>
      <c r="B4894" t="s">
        <v>10020</v>
      </c>
      <c r="C4894" t="str">
        <f>IFERROR(VLOOKUP(Table1[[#This Row],[Ticker]],[1]!Table2[[Symbol]:[Industry]],2,FALSE),"-")</f>
        <v>-</v>
      </c>
      <c r="F4894">
        <v>0</v>
      </c>
      <c r="G4894">
        <v>-30.065910997000302</v>
      </c>
      <c r="M4894">
        <v>50</v>
      </c>
    </row>
    <row r="4895" spans="1:16" hidden="1" x14ac:dyDescent="0.3">
      <c r="A4895" t="s">
        <v>10021</v>
      </c>
      <c r="B4895" t="s">
        <v>10022</v>
      </c>
      <c r="C4895" t="str">
        <f>IFERROR(VLOOKUP(Table1[[#This Row],[Ticker]],[1]!Table2[[Symbol]:[Industry]],2,FALSE),"-")</f>
        <v>-</v>
      </c>
    </row>
    <row r="4896" spans="1:16" hidden="1" x14ac:dyDescent="0.3">
      <c r="A4896" t="s">
        <v>10023</v>
      </c>
      <c r="B4896" t="s">
        <v>10024</v>
      </c>
      <c r="C4896" t="str">
        <f>IFERROR(VLOOKUP(Table1[[#This Row],[Ticker]],[1]!Table2[[Symbol]:[Industry]],2,FALSE),"-")</f>
        <v>-</v>
      </c>
      <c r="D4896" t="s">
        <v>627</v>
      </c>
      <c r="F4896">
        <v>0</v>
      </c>
      <c r="G4896">
        <v>-30.065910997000302</v>
      </c>
      <c r="M4896">
        <v>50</v>
      </c>
    </row>
    <row r="4897" spans="1:16" hidden="1" x14ac:dyDescent="0.3">
      <c r="A4897" t="s">
        <v>10025</v>
      </c>
      <c r="B4897" t="s">
        <v>10026</v>
      </c>
      <c r="C4897" t="str">
        <f>IFERROR(VLOOKUP(Table1[[#This Row],[Ticker]],[1]!Table2[[Symbol]:[Industry]],2,FALSE),"-")</f>
        <v>-</v>
      </c>
      <c r="D4897" t="s">
        <v>124</v>
      </c>
      <c r="F4897">
        <v>0</v>
      </c>
      <c r="G4897">
        <v>-30.065910997000302</v>
      </c>
      <c r="M4897">
        <v>50</v>
      </c>
    </row>
    <row r="4898" spans="1:16" hidden="1" x14ac:dyDescent="0.3">
      <c r="A4898" t="s">
        <v>10027</v>
      </c>
      <c r="B4898" t="s">
        <v>10028</v>
      </c>
      <c r="C4898" t="str">
        <f>IFERROR(VLOOKUP(Table1[[#This Row],[Ticker]],[1]!Table2[[Symbol]:[Industry]],2,FALSE),"-")</f>
        <v>-</v>
      </c>
      <c r="D4898" t="s">
        <v>627</v>
      </c>
      <c r="F4898">
        <v>0</v>
      </c>
      <c r="G4898">
        <v>-30.065910997000302</v>
      </c>
      <c r="M4898">
        <v>50</v>
      </c>
    </row>
    <row r="4899" spans="1:16" hidden="1" x14ac:dyDescent="0.3">
      <c r="A4899" t="s">
        <v>10029</v>
      </c>
      <c r="B4899" t="s">
        <v>10030</v>
      </c>
      <c r="C4899" t="str">
        <f>IFERROR(VLOOKUP(Table1[[#This Row],[Ticker]],[1]!Table2[[Symbol]:[Industry]],2,FALSE),"-")</f>
        <v>-</v>
      </c>
      <c r="D4899" t="s">
        <v>124</v>
      </c>
      <c r="F4899">
        <v>0</v>
      </c>
      <c r="G4899">
        <v>-30.065910997000302</v>
      </c>
      <c r="M4899">
        <v>50</v>
      </c>
    </row>
    <row r="4900" spans="1:16" hidden="1" x14ac:dyDescent="0.3">
      <c r="A4900" t="s">
        <v>10031</v>
      </c>
      <c r="B4900" t="s">
        <v>10032</v>
      </c>
      <c r="C4900" t="str">
        <f>IFERROR(VLOOKUP(Table1[[#This Row],[Ticker]],[1]!Table2[[Symbol]:[Industry]],2,FALSE),"-")</f>
        <v>-</v>
      </c>
      <c r="F4900">
        <v>0</v>
      </c>
      <c r="G4900">
        <v>-30.065910997000302</v>
      </c>
      <c r="M4900">
        <v>50</v>
      </c>
    </row>
    <row r="4901" spans="1:16" hidden="1" x14ac:dyDescent="0.3">
      <c r="A4901" t="s">
        <v>10033</v>
      </c>
      <c r="B4901" t="s">
        <v>10034</v>
      </c>
      <c r="C4901" t="str">
        <f>IFERROR(VLOOKUP(Table1[[#This Row],[Ticker]],[1]!Table2[[Symbol]:[Industry]],2,FALSE),"-")</f>
        <v>-</v>
      </c>
      <c r="D4901" t="s">
        <v>46</v>
      </c>
      <c r="F4901">
        <v>0</v>
      </c>
      <c r="G4901">
        <v>-30.065910997000302</v>
      </c>
      <c r="M4901">
        <v>50</v>
      </c>
    </row>
    <row r="4902" spans="1:16" hidden="1" x14ac:dyDescent="0.3">
      <c r="A4902" t="s">
        <v>10035</v>
      </c>
      <c r="B4902" t="s">
        <v>10036</v>
      </c>
      <c r="C4902" t="str">
        <f>IFERROR(VLOOKUP(Table1[[#This Row],[Ticker]],[1]!Table2[[Symbol]:[Industry]],2,FALSE),"-")</f>
        <v>-</v>
      </c>
      <c r="D4902" t="s">
        <v>3576</v>
      </c>
      <c r="F4902">
        <v>0</v>
      </c>
      <c r="G4902">
        <v>-30.065910997000302</v>
      </c>
      <c r="M4902">
        <v>50</v>
      </c>
    </row>
    <row r="4903" spans="1:16" hidden="1" x14ac:dyDescent="0.3">
      <c r="A4903" t="s">
        <v>10037</v>
      </c>
      <c r="B4903" t="s">
        <v>10038</v>
      </c>
      <c r="C4903" t="str">
        <f>IFERROR(VLOOKUP(Table1[[#This Row],[Ticker]],[1]!Table2[[Symbol]:[Industry]],2,FALSE),"-")</f>
        <v>-</v>
      </c>
      <c r="D4903" t="s">
        <v>72</v>
      </c>
      <c r="F4903">
        <v>0</v>
      </c>
      <c r="G4903">
        <v>-30.065910997000302</v>
      </c>
      <c r="M4903">
        <v>50</v>
      </c>
    </row>
    <row r="4904" spans="1:16" hidden="1" x14ac:dyDescent="0.3">
      <c r="A4904" t="s">
        <v>10039</v>
      </c>
      <c r="B4904" t="s">
        <v>10040</v>
      </c>
      <c r="C4904" t="str">
        <f>IFERROR(VLOOKUP(Table1[[#This Row],[Ticker]],[1]!Table2[[Symbol]:[Industry]],2,FALSE),"-")</f>
        <v>-</v>
      </c>
      <c r="D4904" t="s">
        <v>222</v>
      </c>
      <c r="F4904">
        <v>0</v>
      </c>
      <c r="G4904">
        <v>-30.065910997000302</v>
      </c>
      <c r="M4904">
        <v>50</v>
      </c>
    </row>
    <row r="4905" spans="1:16" hidden="1" x14ac:dyDescent="0.3">
      <c r="A4905" t="s">
        <v>10041</v>
      </c>
      <c r="B4905" t="s">
        <v>10042</v>
      </c>
      <c r="C4905" t="str">
        <f>IFERROR(VLOOKUP(Table1[[#This Row],[Ticker]],[1]!Table2[[Symbol]:[Industry]],2,FALSE),"-")</f>
        <v>-</v>
      </c>
      <c r="D4905" t="s">
        <v>405</v>
      </c>
      <c r="F4905">
        <v>0</v>
      </c>
      <c r="G4905">
        <v>-30.065910997000302</v>
      </c>
      <c r="M4905">
        <v>50</v>
      </c>
    </row>
    <row r="4906" spans="1:16" hidden="1" x14ac:dyDescent="0.3">
      <c r="A4906" t="s">
        <v>10043</v>
      </c>
      <c r="B4906" t="s">
        <v>10044</v>
      </c>
      <c r="C4906" t="str">
        <f>IFERROR(VLOOKUP(Table1[[#This Row],[Ticker]],[1]!Table2[[Symbol]:[Industry]],2,FALSE),"-")</f>
        <v>-</v>
      </c>
      <c r="D4906" t="s">
        <v>124</v>
      </c>
      <c r="F4906">
        <v>0</v>
      </c>
      <c r="G4906">
        <v>-30.065910997000302</v>
      </c>
      <c r="M4906">
        <v>50</v>
      </c>
    </row>
    <row r="4907" spans="1:16" hidden="1" x14ac:dyDescent="0.3">
      <c r="A4907" t="s">
        <v>10045</v>
      </c>
      <c r="B4907" t="s">
        <v>10046</v>
      </c>
      <c r="C4907" t="str">
        <f>IFERROR(VLOOKUP(Table1[[#This Row],[Ticker]],[1]!Table2[[Symbol]:[Industry]],2,FALSE),"-")</f>
        <v>-</v>
      </c>
      <c r="F4907">
        <v>20.72</v>
      </c>
      <c r="G4907">
        <v>-26.517685109943798</v>
      </c>
      <c r="H4907">
        <v>2.9707559687063201</v>
      </c>
      <c r="I4907">
        <v>-9.4637617592788601</v>
      </c>
      <c r="J4907">
        <v>4.7791183346771504</v>
      </c>
      <c r="K4907">
        <v>20.377496739748899</v>
      </c>
      <c r="L4907">
        <v>20.392913203649801</v>
      </c>
      <c r="N4907">
        <v>1.67549961395507</v>
      </c>
      <c r="O4907">
        <v>37.5</v>
      </c>
      <c r="P4907">
        <v>30.314465408804999</v>
      </c>
    </row>
    <row r="4908" spans="1:16" hidden="1" x14ac:dyDescent="0.3">
      <c r="A4908" t="s">
        <v>10047</v>
      </c>
      <c r="B4908" t="s">
        <v>10048</v>
      </c>
      <c r="C4908" t="str">
        <f>IFERROR(VLOOKUP(Table1[[#This Row],[Ticker]],[1]!Table2[[Symbol]:[Industry]],2,FALSE),"-")</f>
        <v>-</v>
      </c>
      <c r="D4908" t="s">
        <v>1210</v>
      </c>
    </row>
    <row r="4909" spans="1:16" hidden="1" x14ac:dyDescent="0.3">
      <c r="A4909" t="s">
        <v>10049</v>
      </c>
      <c r="B4909" t="s">
        <v>10050</v>
      </c>
      <c r="C4909" t="str">
        <f>IFERROR(VLOOKUP(Table1[[#This Row],[Ticker]],[1]!Table2[[Symbol]:[Industry]],2,FALSE),"-")</f>
        <v>-</v>
      </c>
      <c r="F4909">
        <v>0</v>
      </c>
      <c r="G4909">
        <v>-30.065910997000302</v>
      </c>
      <c r="M4909">
        <v>50</v>
      </c>
    </row>
    <row r="4910" spans="1:16" hidden="1" x14ac:dyDescent="0.3">
      <c r="A4910" t="s">
        <v>10051</v>
      </c>
      <c r="B4910" t="s">
        <v>10052</v>
      </c>
      <c r="C4910" t="str">
        <f>IFERROR(VLOOKUP(Table1[[#This Row],[Ticker]],[1]!Table2[[Symbol]:[Industry]],2,FALSE),"-")</f>
        <v>-</v>
      </c>
      <c r="D4910" t="s">
        <v>535</v>
      </c>
      <c r="F4910">
        <v>0</v>
      </c>
      <c r="G4910">
        <v>-30.065910997000302</v>
      </c>
      <c r="M4910">
        <v>50</v>
      </c>
    </row>
    <row r="4911" spans="1:16" hidden="1" x14ac:dyDescent="0.3">
      <c r="A4911" t="s">
        <v>10053</v>
      </c>
      <c r="B4911" t="s">
        <v>10054</v>
      </c>
      <c r="C4911" t="str">
        <f>IFERROR(VLOOKUP(Table1[[#This Row],[Ticker]],[1]!Table2[[Symbol]:[Industry]],2,FALSE),"-")</f>
        <v>-</v>
      </c>
      <c r="D4911" t="s">
        <v>535</v>
      </c>
      <c r="F4911">
        <v>0</v>
      </c>
      <c r="G4911">
        <v>-30.065910997000302</v>
      </c>
      <c r="M4911">
        <v>50</v>
      </c>
    </row>
    <row r="4912" spans="1:16" hidden="1" x14ac:dyDescent="0.3">
      <c r="A4912" t="s">
        <v>10055</v>
      </c>
      <c r="B4912" t="s">
        <v>10056</v>
      </c>
      <c r="C4912" t="str">
        <f>IFERROR(VLOOKUP(Table1[[#This Row],[Ticker]],[1]!Table2[[Symbol]:[Industry]],2,FALSE),"-")</f>
        <v>-</v>
      </c>
      <c r="F4912">
        <v>0</v>
      </c>
      <c r="G4912">
        <v>-30.065910997000302</v>
      </c>
      <c r="M4912">
        <v>50</v>
      </c>
    </row>
    <row r="4913" spans="1:13" hidden="1" x14ac:dyDescent="0.3">
      <c r="A4913" t="s">
        <v>10057</v>
      </c>
      <c r="B4913" t="s">
        <v>10058</v>
      </c>
      <c r="C4913" t="str">
        <f>IFERROR(VLOOKUP(Table1[[#This Row],[Ticker]],[1]!Table2[[Symbol]:[Industry]],2,FALSE),"-")</f>
        <v>-</v>
      </c>
      <c r="F4913">
        <v>0</v>
      </c>
      <c r="G4913">
        <v>-30.065910997000302</v>
      </c>
      <c r="M4913">
        <v>50</v>
      </c>
    </row>
    <row r="4914" spans="1:13" hidden="1" x14ac:dyDescent="0.3">
      <c r="A4914" t="s">
        <v>10059</v>
      </c>
      <c r="B4914" t="s">
        <v>10060</v>
      </c>
      <c r="C4914" t="str">
        <f>IFERROR(VLOOKUP(Table1[[#This Row],[Ticker]],[1]!Table2[[Symbol]:[Industry]],2,FALSE),"-")</f>
        <v>-</v>
      </c>
      <c r="D4914" t="s">
        <v>51</v>
      </c>
      <c r="F4914">
        <v>0</v>
      </c>
      <c r="G4914">
        <v>-30.065910997000302</v>
      </c>
      <c r="M4914">
        <v>50</v>
      </c>
    </row>
    <row r="4915" spans="1:13" hidden="1" x14ac:dyDescent="0.3">
      <c r="A4915" t="s">
        <v>10061</v>
      </c>
      <c r="B4915" t="s">
        <v>10062</v>
      </c>
      <c r="C4915" t="str">
        <f>IFERROR(VLOOKUP(Table1[[#This Row],[Ticker]],[1]!Table2[[Symbol]:[Industry]],2,FALSE),"-")</f>
        <v>-</v>
      </c>
      <c r="F4915">
        <v>0</v>
      </c>
      <c r="G4915">
        <v>-30.065910997000302</v>
      </c>
      <c r="M4915">
        <v>50</v>
      </c>
    </row>
    <row r="4916" spans="1:13" hidden="1" x14ac:dyDescent="0.3">
      <c r="A4916" t="s">
        <v>10063</v>
      </c>
      <c r="B4916" t="s">
        <v>10064</v>
      </c>
      <c r="C4916" t="str">
        <f>IFERROR(VLOOKUP(Table1[[#This Row],[Ticker]],[1]!Table2[[Symbol]:[Industry]],2,FALSE),"-")</f>
        <v>-</v>
      </c>
      <c r="D4916" t="s">
        <v>535</v>
      </c>
      <c r="F4916">
        <v>0</v>
      </c>
      <c r="G4916">
        <v>-30.065910997000302</v>
      </c>
      <c r="M4916">
        <v>50</v>
      </c>
    </row>
    <row r="4917" spans="1:13" hidden="1" x14ac:dyDescent="0.3">
      <c r="A4917" t="s">
        <v>10065</v>
      </c>
      <c r="B4917" t="s">
        <v>10066</v>
      </c>
      <c r="C4917" t="str">
        <f>IFERROR(VLOOKUP(Table1[[#This Row],[Ticker]],[1]!Table2[[Symbol]:[Industry]],2,FALSE),"-")</f>
        <v>-</v>
      </c>
      <c r="D4917" t="s">
        <v>124</v>
      </c>
      <c r="F4917">
        <v>0</v>
      </c>
      <c r="G4917">
        <v>-30.065910997000302</v>
      </c>
    </row>
    <row r="4918" spans="1:13" hidden="1" x14ac:dyDescent="0.3">
      <c r="A4918" t="s">
        <v>10067</v>
      </c>
      <c r="B4918" t="s">
        <v>10068</v>
      </c>
      <c r="C4918" t="str">
        <f>IFERROR(VLOOKUP(Table1[[#This Row],[Ticker]],[1]!Table2[[Symbol]:[Industry]],2,FALSE),"-")</f>
        <v>-</v>
      </c>
      <c r="D4918" t="s">
        <v>535</v>
      </c>
      <c r="F4918">
        <v>0</v>
      </c>
      <c r="G4918">
        <v>-30.065910997000302</v>
      </c>
      <c r="M4918">
        <v>50</v>
      </c>
    </row>
    <row r="4919" spans="1:13" hidden="1" x14ac:dyDescent="0.3">
      <c r="A4919" t="s">
        <v>10069</v>
      </c>
      <c r="B4919" t="s">
        <v>10070</v>
      </c>
      <c r="C4919" t="str">
        <f>IFERROR(VLOOKUP(Table1[[#This Row],[Ticker]],[1]!Table2[[Symbol]:[Industry]],2,FALSE),"-")</f>
        <v>-</v>
      </c>
      <c r="D4919" t="s">
        <v>138</v>
      </c>
      <c r="F4919">
        <v>0</v>
      </c>
      <c r="G4919">
        <v>-30.065910997000302</v>
      </c>
      <c r="M4919">
        <v>50</v>
      </c>
    </row>
    <row r="4920" spans="1:13" hidden="1" x14ac:dyDescent="0.3">
      <c r="A4920" t="s">
        <v>10071</v>
      </c>
      <c r="B4920" t="s">
        <v>10072</v>
      </c>
      <c r="C4920" t="str">
        <f>IFERROR(VLOOKUP(Table1[[#This Row],[Ticker]],[1]!Table2[[Symbol]:[Industry]],2,FALSE),"-")</f>
        <v>-</v>
      </c>
      <c r="D4920" t="s">
        <v>138</v>
      </c>
      <c r="F4920">
        <v>0</v>
      </c>
      <c r="G4920">
        <v>-30.065910997000302</v>
      </c>
      <c r="M4920">
        <v>50</v>
      </c>
    </row>
    <row r="4921" spans="1:13" hidden="1" x14ac:dyDescent="0.3">
      <c r="A4921" t="s">
        <v>10073</v>
      </c>
      <c r="B4921" t="s">
        <v>10074</v>
      </c>
      <c r="C4921" t="str">
        <f>IFERROR(VLOOKUP(Table1[[#This Row],[Ticker]],[1]!Table2[[Symbol]:[Industry]],2,FALSE),"-")</f>
        <v>-</v>
      </c>
      <c r="D4921" t="s">
        <v>535</v>
      </c>
      <c r="F4921">
        <v>0</v>
      </c>
      <c r="G4921">
        <v>-30.065910997000302</v>
      </c>
      <c r="M4921">
        <v>50</v>
      </c>
    </row>
    <row r="4922" spans="1:13" hidden="1" x14ac:dyDescent="0.3">
      <c r="A4922" t="s">
        <v>10075</v>
      </c>
      <c r="B4922" t="s">
        <v>10076</v>
      </c>
      <c r="C4922" t="str">
        <f>IFERROR(VLOOKUP(Table1[[#This Row],[Ticker]],[1]!Table2[[Symbol]:[Industry]],2,FALSE),"-")</f>
        <v>-</v>
      </c>
      <c r="F4922">
        <v>0</v>
      </c>
      <c r="G4922">
        <v>-30.065910997000302</v>
      </c>
      <c r="M4922">
        <v>50</v>
      </c>
    </row>
    <row r="4923" spans="1:13" hidden="1" x14ac:dyDescent="0.3">
      <c r="A4923" t="s">
        <v>10077</v>
      </c>
      <c r="B4923" t="s">
        <v>10078</v>
      </c>
      <c r="C4923" t="str">
        <f>IFERROR(VLOOKUP(Table1[[#This Row],[Ticker]],[1]!Table2[[Symbol]:[Industry]],2,FALSE),"-")</f>
        <v>-</v>
      </c>
      <c r="D4923" t="s">
        <v>405</v>
      </c>
      <c r="F4923">
        <v>0</v>
      </c>
      <c r="G4923">
        <v>-30.065910997000302</v>
      </c>
      <c r="M4923">
        <v>50</v>
      </c>
    </row>
    <row r="4924" spans="1:13" hidden="1" x14ac:dyDescent="0.3">
      <c r="A4924" t="s">
        <v>10079</v>
      </c>
      <c r="B4924" t="s">
        <v>10080</v>
      </c>
      <c r="C4924" t="str">
        <f>IFERROR(VLOOKUP(Table1[[#This Row],[Ticker]],[1]!Table2[[Symbol]:[Industry]],2,FALSE),"-")</f>
        <v>-</v>
      </c>
      <c r="D4924" t="s">
        <v>535</v>
      </c>
      <c r="F4924">
        <v>0</v>
      </c>
      <c r="G4924">
        <v>-30.065910997000302</v>
      </c>
    </row>
    <row r="4925" spans="1:13" hidden="1" x14ac:dyDescent="0.3">
      <c r="A4925" t="s">
        <v>10081</v>
      </c>
      <c r="B4925" t="s">
        <v>10082</v>
      </c>
      <c r="C4925" t="str">
        <f>IFERROR(VLOOKUP(Table1[[#This Row],[Ticker]],[1]!Table2[[Symbol]:[Industry]],2,FALSE),"-")</f>
        <v>-</v>
      </c>
      <c r="F4925">
        <v>0</v>
      </c>
      <c r="G4925">
        <v>-30.065910997000302</v>
      </c>
      <c r="M4925">
        <v>50</v>
      </c>
    </row>
    <row r="4926" spans="1:13" hidden="1" x14ac:dyDescent="0.3">
      <c r="A4926" t="s">
        <v>10083</v>
      </c>
      <c r="B4926" t="s">
        <v>10084</v>
      </c>
      <c r="C4926" t="str">
        <f>IFERROR(VLOOKUP(Table1[[#This Row],[Ticker]],[1]!Table2[[Symbol]:[Industry]],2,FALSE),"-")</f>
        <v>-</v>
      </c>
      <c r="D4926" t="s">
        <v>535</v>
      </c>
      <c r="F4926">
        <v>0</v>
      </c>
      <c r="G4926">
        <v>-30.065910997000302</v>
      </c>
      <c r="M4926">
        <v>50</v>
      </c>
    </row>
    <row r="4927" spans="1:13" hidden="1" x14ac:dyDescent="0.3">
      <c r="A4927" t="s">
        <v>10085</v>
      </c>
      <c r="B4927" t="s">
        <v>10086</v>
      </c>
      <c r="C4927" t="str">
        <f>IFERROR(VLOOKUP(Table1[[#This Row],[Ticker]],[1]!Table2[[Symbol]:[Industry]],2,FALSE),"-")</f>
        <v>-</v>
      </c>
      <c r="D4927" t="s">
        <v>124</v>
      </c>
      <c r="F4927">
        <v>0</v>
      </c>
      <c r="G4927">
        <v>-30.065910997000302</v>
      </c>
      <c r="M4927">
        <v>50</v>
      </c>
    </row>
    <row r="4928" spans="1:13" hidden="1" x14ac:dyDescent="0.3">
      <c r="A4928" t="s">
        <v>10087</v>
      </c>
      <c r="B4928" t="s">
        <v>10088</v>
      </c>
      <c r="C4928" t="str">
        <f>IFERROR(VLOOKUP(Table1[[#This Row],[Ticker]],[1]!Table2[[Symbol]:[Industry]],2,FALSE),"-")</f>
        <v>-</v>
      </c>
      <c r="D4928" t="s">
        <v>54</v>
      </c>
      <c r="F4928">
        <v>0</v>
      </c>
      <c r="G4928">
        <v>-30.065910997000302</v>
      </c>
      <c r="M4928">
        <v>50</v>
      </c>
    </row>
    <row r="4929" spans="1:16" hidden="1" x14ac:dyDescent="0.3">
      <c r="A4929" t="s">
        <v>10089</v>
      </c>
      <c r="B4929" t="s">
        <v>10090</v>
      </c>
      <c r="C4929" t="str">
        <f>IFERROR(VLOOKUP(Table1[[#This Row],[Ticker]],[1]!Table2[[Symbol]:[Industry]],2,FALSE),"-")</f>
        <v>-</v>
      </c>
      <c r="D4929" t="s">
        <v>538</v>
      </c>
      <c r="F4929">
        <v>0</v>
      </c>
      <c r="G4929">
        <v>-30.065910997000302</v>
      </c>
      <c r="M4929">
        <v>50</v>
      </c>
    </row>
    <row r="4930" spans="1:16" hidden="1" x14ac:dyDescent="0.3">
      <c r="A4930" t="s">
        <v>10091</v>
      </c>
      <c r="B4930" t="s">
        <v>10092</v>
      </c>
      <c r="C4930" t="str">
        <f>IFERROR(VLOOKUP(Table1[[#This Row],[Ticker]],[1]!Table2[[Symbol]:[Industry]],2,FALSE),"-")</f>
        <v>-</v>
      </c>
      <c r="D4930" t="s">
        <v>231</v>
      </c>
      <c r="F4930">
        <v>0</v>
      </c>
      <c r="G4930">
        <v>-30.065910997000302</v>
      </c>
      <c r="M4930">
        <v>50</v>
      </c>
    </row>
    <row r="4931" spans="1:16" hidden="1" x14ac:dyDescent="0.3">
      <c r="A4931" t="s">
        <v>10093</v>
      </c>
      <c r="B4931" t="s">
        <v>10094</v>
      </c>
      <c r="C4931" t="str">
        <f>IFERROR(VLOOKUP(Table1[[#This Row],[Ticker]],[1]!Table2[[Symbol]:[Industry]],2,FALSE),"-")</f>
        <v>-</v>
      </c>
      <c r="D4931" t="s">
        <v>231</v>
      </c>
      <c r="F4931">
        <v>0</v>
      </c>
      <c r="G4931">
        <v>-30.065910997000302</v>
      </c>
      <c r="M4931">
        <v>50</v>
      </c>
    </row>
    <row r="4932" spans="1:16" hidden="1" x14ac:dyDescent="0.3">
      <c r="A4932" t="s">
        <v>10095</v>
      </c>
      <c r="B4932" t="s">
        <v>10096</v>
      </c>
      <c r="C4932" t="str">
        <f>IFERROR(VLOOKUP(Table1[[#This Row],[Ticker]],[1]!Table2[[Symbol]:[Industry]],2,FALSE),"-")</f>
        <v>-</v>
      </c>
      <c r="F4932">
        <v>0</v>
      </c>
      <c r="G4932">
        <v>-30.065910997000302</v>
      </c>
      <c r="M4932">
        <v>50</v>
      </c>
    </row>
    <row r="4933" spans="1:16" hidden="1" x14ac:dyDescent="0.3">
      <c r="A4933" t="s">
        <v>10097</v>
      </c>
      <c r="B4933" t="s">
        <v>10098</v>
      </c>
      <c r="C4933" t="str">
        <f>IFERROR(VLOOKUP(Table1[[#This Row],[Ticker]],[1]!Table2[[Symbol]:[Industry]],2,FALSE),"-")</f>
        <v>-</v>
      </c>
      <c r="F4933">
        <v>0</v>
      </c>
      <c r="G4933">
        <v>-30.065910997000302</v>
      </c>
      <c r="M4933">
        <v>50</v>
      </c>
    </row>
    <row r="4934" spans="1:16" hidden="1" x14ac:dyDescent="0.3">
      <c r="A4934" t="s">
        <v>10099</v>
      </c>
      <c r="B4934" t="s">
        <v>10100</v>
      </c>
      <c r="C4934" t="str">
        <f>IFERROR(VLOOKUP(Table1[[#This Row],[Ticker]],[1]!Table2[[Symbol]:[Industry]],2,FALSE),"-")</f>
        <v>-</v>
      </c>
      <c r="D4934" t="s">
        <v>365</v>
      </c>
      <c r="F4934">
        <v>0</v>
      </c>
      <c r="G4934">
        <v>-30.065910997000302</v>
      </c>
      <c r="M4934">
        <v>50</v>
      </c>
    </row>
    <row r="4935" spans="1:16" hidden="1" x14ac:dyDescent="0.3">
      <c r="A4935" t="s">
        <v>10101</v>
      </c>
      <c r="B4935" t="s">
        <v>10102</v>
      </c>
      <c r="C4935" t="str">
        <f>IFERROR(VLOOKUP(Table1[[#This Row],[Ticker]],[1]!Table2[[Symbol]:[Industry]],2,FALSE),"-")</f>
        <v>-</v>
      </c>
      <c r="D4935" t="s">
        <v>276</v>
      </c>
      <c r="F4935">
        <v>0</v>
      </c>
      <c r="G4935">
        <v>-30.065910997000302</v>
      </c>
      <c r="M4935">
        <v>50</v>
      </c>
    </row>
    <row r="4936" spans="1:16" hidden="1" x14ac:dyDescent="0.3">
      <c r="A4936" t="s">
        <v>10103</v>
      </c>
      <c r="B4936" t="s">
        <v>10104</v>
      </c>
      <c r="C4936" t="str">
        <f>IFERROR(VLOOKUP(Table1[[#This Row],[Ticker]],[1]!Table2[[Symbol]:[Industry]],2,FALSE),"-")</f>
        <v>-</v>
      </c>
      <c r="D4936" t="s">
        <v>46</v>
      </c>
    </row>
    <row r="4937" spans="1:16" hidden="1" x14ac:dyDescent="0.3">
      <c r="A4937" t="s">
        <v>25</v>
      </c>
      <c r="B4937" t="s">
        <v>10105</v>
      </c>
      <c r="C4937" t="str">
        <f>IFERROR(VLOOKUP(Table1[[#This Row],[Ticker]],[1]!Table2[[Symbol]:[Industry]],2,FALSE),"-")</f>
        <v>-</v>
      </c>
      <c r="D4937" t="s">
        <v>27</v>
      </c>
      <c r="F4937">
        <v>1172.45</v>
      </c>
      <c r="G4937">
        <v>118.33451273181301</v>
      </c>
      <c r="H4937">
        <v>6.7278593642831099</v>
      </c>
      <c r="I4937">
        <v>48.179097031188498</v>
      </c>
      <c r="J4937">
        <v>6.4474273648646898</v>
      </c>
      <c r="K4937">
        <v>1069.64840410339</v>
      </c>
      <c r="L4937">
        <v>881.80378143693304</v>
      </c>
      <c r="N4937">
        <v>0.990749628528519</v>
      </c>
      <c r="O4937">
        <v>3.5268028487355401</v>
      </c>
      <c r="P4937">
        <v>150.52350427350399</v>
      </c>
    </row>
    <row r="4938" spans="1:16" hidden="1" x14ac:dyDescent="0.3">
      <c r="A4938" t="s">
        <v>10106</v>
      </c>
      <c r="B4938" t="s">
        <v>10107</v>
      </c>
      <c r="C4938" t="str">
        <f>IFERROR(VLOOKUP(Table1[[#This Row],[Ticker]],[1]!Table2[[Symbol]:[Industry]],2,FALSE),"-")</f>
        <v>-</v>
      </c>
      <c r="F4938">
        <v>173.4</v>
      </c>
      <c r="G4938">
        <v>116.942636011546</v>
      </c>
      <c r="H4938">
        <v>23.2831969061472</v>
      </c>
      <c r="I4938">
        <v>93.714347378305803</v>
      </c>
      <c r="J4938">
        <v>0.48966722493534598</v>
      </c>
      <c r="K4938">
        <v>151.852309309026</v>
      </c>
      <c r="L4938">
        <v>110.42637124517501</v>
      </c>
      <c r="N4938">
        <v>1.5873306980611399</v>
      </c>
      <c r="O4938">
        <v>17.647058823529399</v>
      </c>
      <c r="P4938">
        <v>183.79705400981999</v>
      </c>
    </row>
    <row r="4939" spans="1:16" hidden="1" x14ac:dyDescent="0.3">
      <c r="A4939" t="s">
        <v>10108</v>
      </c>
      <c r="B4939" t="s">
        <v>10109</v>
      </c>
      <c r="C4939" t="str">
        <f>IFERROR(VLOOKUP(Table1[[#This Row],[Ticker]],[1]!Table2[[Symbol]:[Industry]],2,FALSE),"-")</f>
        <v>-</v>
      </c>
      <c r="F4939">
        <v>0</v>
      </c>
      <c r="G4939">
        <v>-30.065910997000302</v>
      </c>
      <c r="M4939">
        <v>50</v>
      </c>
    </row>
    <row r="4940" spans="1:16" hidden="1" x14ac:dyDescent="0.3">
      <c r="A4940" t="s">
        <v>10110</v>
      </c>
      <c r="B4940" t="s">
        <v>10111</v>
      </c>
      <c r="C4940" t="str">
        <f>IFERROR(VLOOKUP(Table1[[#This Row],[Ticker]],[1]!Table2[[Symbol]:[Industry]],2,FALSE),"-")</f>
        <v>-</v>
      </c>
      <c r="D4940" t="s">
        <v>46</v>
      </c>
    </row>
    <row r="4941" spans="1:16" hidden="1" x14ac:dyDescent="0.3">
      <c r="A4941" t="s">
        <v>10112</v>
      </c>
      <c r="B4941" t="s">
        <v>10113</v>
      </c>
      <c r="C4941" t="str">
        <f>IFERROR(VLOOKUP(Table1[[#This Row],[Ticker]],[1]!Table2[[Symbol]:[Industry]],2,FALSE),"-")</f>
        <v>-</v>
      </c>
      <c r="D4941" t="s">
        <v>95</v>
      </c>
      <c r="F4941">
        <v>101.63</v>
      </c>
      <c r="G4941">
        <v>-30.065910997000302</v>
      </c>
      <c r="H4941">
        <v>-2.26962864667829</v>
      </c>
      <c r="I4941">
        <v>-13.127259361872699</v>
      </c>
      <c r="J4941">
        <v>-1.07194549511008</v>
      </c>
      <c r="K4941">
        <v>97.631791993436096</v>
      </c>
      <c r="N4941">
        <v>0</v>
      </c>
      <c r="O4941">
        <v>0.16727344288103199</v>
      </c>
    </row>
    <row r="4942" spans="1:16" hidden="1" x14ac:dyDescent="0.3">
      <c r="A4942" t="s">
        <v>10114</v>
      </c>
      <c r="B4942" t="s">
        <v>10115</v>
      </c>
      <c r="C4942" t="str">
        <f>IFERROR(VLOOKUP(Table1[[#This Row],[Ticker]],[1]!Table2[[Symbol]:[Industry]],2,FALSE),"-")</f>
        <v>-</v>
      </c>
      <c r="D4942" t="s">
        <v>741</v>
      </c>
      <c r="F4942">
        <v>27.66</v>
      </c>
      <c r="G4942">
        <v>9.6310586999693797</v>
      </c>
      <c r="H4942">
        <v>3.8639117259925002</v>
      </c>
      <c r="I4942">
        <v>7.9313431358260296</v>
      </c>
      <c r="J4942">
        <v>3.0407734690940198</v>
      </c>
      <c r="K4942">
        <v>25.463919894505899</v>
      </c>
      <c r="L4942">
        <v>23.449264699647099</v>
      </c>
      <c r="N4942">
        <v>1.6479245109704199</v>
      </c>
      <c r="O4942">
        <v>1.2292118582791101</v>
      </c>
      <c r="P4942">
        <v>67.636363636363598</v>
      </c>
    </row>
    <row r="4943" spans="1:16" hidden="1" x14ac:dyDescent="0.3">
      <c r="A4943" t="s">
        <v>10116</v>
      </c>
      <c r="B4943" t="s">
        <v>10117</v>
      </c>
      <c r="C4943" t="str">
        <f>IFERROR(VLOOKUP(Table1[[#This Row],[Ticker]],[1]!Table2[[Symbol]:[Industry]],2,FALSE),"-")</f>
        <v>-</v>
      </c>
      <c r="D4943" t="s">
        <v>741</v>
      </c>
      <c r="F4943">
        <v>82</v>
      </c>
      <c r="G4943">
        <v>-18.105233771440499</v>
      </c>
      <c r="H4943">
        <v>-2.05302214848333</v>
      </c>
      <c r="I4943">
        <v>3.4508647839677802</v>
      </c>
      <c r="J4943">
        <v>-1.5499569673854201</v>
      </c>
      <c r="K4943">
        <v>83.943148151646895</v>
      </c>
      <c r="L4943">
        <v>80.076142988244001</v>
      </c>
      <c r="N4943">
        <v>1.30289223179138</v>
      </c>
      <c r="O4943">
        <v>14.6951219512195</v>
      </c>
      <c r="P4943">
        <v>21.679774447247301</v>
      </c>
    </row>
    <row r="4944" spans="1:16" hidden="1" x14ac:dyDescent="0.3">
      <c r="A4944" t="s">
        <v>10118</v>
      </c>
      <c r="B4944" t="s">
        <v>10119</v>
      </c>
      <c r="C4944" t="str">
        <f>IFERROR(VLOOKUP(Table1[[#This Row],[Ticker]],[1]!Table2[[Symbol]:[Industry]],2,FALSE),"-")</f>
        <v>-</v>
      </c>
      <c r="D4944" t="s">
        <v>1348</v>
      </c>
      <c r="F4944">
        <v>236.52</v>
      </c>
      <c r="G4944">
        <v>-21.520706774880001</v>
      </c>
      <c r="H4944">
        <v>-1.5069167822714999</v>
      </c>
      <c r="I4944">
        <v>-8.7664326566634099</v>
      </c>
      <c r="J4944">
        <v>-0.96670449321574403</v>
      </c>
      <c r="K4944">
        <v>234.907949206052</v>
      </c>
      <c r="L4944">
        <v>227.300915754295</v>
      </c>
      <c r="N4944">
        <v>1.5018859214767399</v>
      </c>
      <c r="O4944">
        <v>5.5724674446135403</v>
      </c>
      <c r="P4944">
        <v>9.3987049028677099</v>
      </c>
    </row>
    <row r="4945" spans="1:16" hidden="1" x14ac:dyDescent="0.3">
      <c r="A4945" t="s">
        <v>10120</v>
      </c>
      <c r="B4945" t="s">
        <v>10121</v>
      </c>
      <c r="C4945" t="str">
        <f>IFERROR(VLOOKUP(Table1[[#This Row],[Ticker]],[1]!Table2[[Symbol]:[Industry]],2,FALSE),"-")</f>
        <v>-</v>
      </c>
      <c r="D4945" t="s">
        <v>741</v>
      </c>
      <c r="F4945">
        <v>1145.43</v>
      </c>
      <c r="G4945">
        <v>-21.376901071583202</v>
      </c>
      <c r="H4945">
        <v>-0.32698131528083901</v>
      </c>
      <c r="I4945">
        <v>-9.0192489218440492</v>
      </c>
      <c r="J4945">
        <v>-0.62842866755986804</v>
      </c>
      <c r="K4945">
        <v>1136.2013043752099</v>
      </c>
      <c r="L4945">
        <v>1107.1182267112899</v>
      </c>
      <c r="N4945">
        <v>0.682012990961961</v>
      </c>
      <c r="O4945">
        <v>10.229346184402299</v>
      </c>
      <c r="P4945">
        <v>33.392726129336502</v>
      </c>
    </row>
    <row r="4946" spans="1:16" hidden="1" x14ac:dyDescent="0.3">
      <c r="A4946" t="s">
        <v>10122</v>
      </c>
      <c r="B4946" t="s">
        <v>10123</v>
      </c>
      <c r="C4946" t="str">
        <f>IFERROR(VLOOKUP(Table1[[#This Row],[Ticker]],[1]!Table2[[Symbol]:[Industry]],2,FALSE),"-")</f>
        <v>-</v>
      </c>
      <c r="D4946" t="s">
        <v>741</v>
      </c>
      <c r="F4946">
        <v>95.72</v>
      </c>
      <c r="G4946">
        <v>17.627346216392599</v>
      </c>
      <c r="H4946">
        <v>-3.7444636301766301</v>
      </c>
      <c r="I4946">
        <v>0.85661940533536496</v>
      </c>
      <c r="J4946">
        <v>-1.7167712881418</v>
      </c>
      <c r="K4946">
        <v>93.565418025390102</v>
      </c>
      <c r="L4946">
        <v>84.886137175491399</v>
      </c>
      <c r="N4946">
        <v>0.72642552852448905</v>
      </c>
      <c r="O4946">
        <v>2.2356874216464502</v>
      </c>
      <c r="P4946">
        <v>58.214876033057799</v>
      </c>
    </row>
    <row r="4947" spans="1:16" hidden="1" x14ac:dyDescent="0.3">
      <c r="A4947" t="s">
        <v>10124</v>
      </c>
      <c r="B4947" t="s">
        <v>10125</v>
      </c>
      <c r="C4947" t="str">
        <f>IFERROR(VLOOKUP(Table1[[#This Row],[Ticker]],[1]!Table2[[Symbol]:[Industry]],2,FALSE),"-")</f>
        <v>-</v>
      </c>
      <c r="D4947" t="s">
        <v>741</v>
      </c>
      <c r="F4947">
        <v>52.42</v>
      </c>
      <c r="G4947">
        <v>-9.4214921247333407</v>
      </c>
      <c r="H4947">
        <v>-2.5358895823952898</v>
      </c>
      <c r="I4947">
        <v>-2.8110742492683798</v>
      </c>
      <c r="J4947">
        <v>-1.1862312093958001</v>
      </c>
      <c r="K4947">
        <v>51.605635728112901</v>
      </c>
      <c r="L4947">
        <v>49.121431171825797</v>
      </c>
      <c r="N4947">
        <v>0.22885058113896301</v>
      </c>
      <c r="O4947">
        <v>12.3998473864937</v>
      </c>
      <c r="P4947">
        <v>45.0470392916436</v>
      </c>
    </row>
    <row r="4948" spans="1:16" hidden="1" x14ac:dyDescent="0.3">
      <c r="A4948" t="s">
        <v>10126</v>
      </c>
      <c r="B4948" t="s">
        <v>10127</v>
      </c>
      <c r="C4948" t="str">
        <f>IFERROR(VLOOKUP(Table1[[#This Row],[Ticker]],[1]!Table2[[Symbol]:[Industry]],2,FALSE),"-")</f>
        <v>-</v>
      </c>
      <c r="D4948" t="s">
        <v>1348</v>
      </c>
      <c r="F4948">
        <v>1006.1</v>
      </c>
      <c r="G4948">
        <v>-29.455910997000299</v>
      </c>
      <c r="H4948">
        <v>-1.7802110536140401</v>
      </c>
      <c r="I4948">
        <v>-12.3502652557823</v>
      </c>
      <c r="J4948">
        <v>-0.95153310756131604</v>
      </c>
      <c r="K4948">
        <v>1002.25966539537</v>
      </c>
      <c r="L4948">
        <v>1000.70486857868</v>
      </c>
      <c r="N4948">
        <v>3.50188572364313</v>
      </c>
      <c r="O4948">
        <v>4.3922075340423197</v>
      </c>
      <c r="P4948">
        <v>0.71071071071071501</v>
      </c>
    </row>
    <row r="4949" spans="1:16" hidden="1" x14ac:dyDescent="0.3">
      <c r="A4949" t="s">
        <v>10128</v>
      </c>
      <c r="B4949" t="s">
        <v>10129</v>
      </c>
      <c r="C4949" t="str">
        <f>IFERROR(VLOOKUP(Table1[[#This Row],[Ticker]],[1]!Table2[[Symbol]:[Industry]],2,FALSE),"-")</f>
        <v>-</v>
      </c>
      <c r="D4949" t="s">
        <v>741</v>
      </c>
      <c r="F4949">
        <v>182.89</v>
      </c>
      <c r="G4949">
        <v>19.8807972099358</v>
      </c>
      <c r="H4949">
        <v>1.34204590820113</v>
      </c>
      <c r="I4949">
        <v>7.48889175159381</v>
      </c>
      <c r="J4949">
        <v>-5.7185096745242499E-3</v>
      </c>
      <c r="K4949">
        <v>175.24157405358599</v>
      </c>
      <c r="L4949">
        <v>155.23023058281601</v>
      </c>
      <c r="N4949">
        <v>0.73296112814889103</v>
      </c>
      <c r="O4949">
        <v>1.62939471813658</v>
      </c>
      <c r="P4949">
        <v>59.0347826086956</v>
      </c>
    </row>
    <row r="4950" spans="1:16" hidden="1" x14ac:dyDescent="0.3">
      <c r="A4950" t="s">
        <v>10130</v>
      </c>
      <c r="B4950" t="s">
        <v>10131</v>
      </c>
      <c r="C4950" t="str">
        <f>IFERROR(VLOOKUP(Table1[[#This Row],[Ticker]],[1]!Table2[[Symbol]:[Industry]],2,FALSE),"-")</f>
        <v>-</v>
      </c>
      <c r="D4950" t="s">
        <v>741</v>
      </c>
      <c r="F4950">
        <v>22.03</v>
      </c>
      <c r="G4950">
        <v>16.717331644741002</v>
      </c>
      <c r="H4950">
        <v>0.92333757266461103</v>
      </c>
      <c r="I4950">
        <v>8.8197236883856895</v>
      </c>
      <c r="J4950">
        <v>0.47632408594638298</v>
      </c>
      <c r="K4950">
        <v>21.2408130265983</v>
      </c>
      <c r="L4950">
        <v>18.876531085934701</v>
      </c>
      <c r="N4950">
        <v>0.81472465091637802</v>
      </c>
      <c r="O4950">
        <v>2.3604176123467902</v>
      </c>
      <c r="P4950">
        <v>55.469301340860902</v>
      </c>
    </row>
    <row r="4951" spans="1:16" hidden="1" x14ac:dyDescent="0.3">
      <c r="A4951" t="s">
        <v>10132</v>
      </c>
      <c r="B4951" t="s">
        <v>10133</v>
      </c>
      <c r="C4951" t="str">
        <f>IFERROR(VLOOKUP(Table1[[#This Row],[Ticker]],[1]!Table2[[Symbol]:[Industry]],2,FALSE),"-")</f>
        <v>-</v>
      </c>
      <c r="D4951" t="s">
        <v>741</v>
      </c>
      <c r="F4951">
        <v>37.840000000000003</v>
      </c>
      <c r="G4951">
        <v>7.4340890029997002</v>
      </c>
      <c r="H4951">
        <v>-2.26962864667829</v>
      </c>
      <c r="I4951">
        <v>3.9742217652312499</v>
      </c>
      <c r="J4951">
        <v>-5.8882311958915599E-2</v>
      </c>
      <c r="K4951">
        <v>36.836947651363801</v>
      </c>
      <c r="L4951">
        <v>33.566079535920103</v>
      </c>
      <c r="N4951">
        <v>0.70506704286894195</v>
      </c>
      <c r="O4951">
        <v>17.3361522198731</v>
      </c>
      <c r="P4951">
        <v>45.538461538461497</v>
      </c>
    </row>
    <row r="4952" spans="1:16" hidden="1" x14ac:dyDescent="0.3">
      <c r="A4952" t="s">
        <v>10134</v>
      </c>
      <c r="B4952" t="s">
        <v>10135</v>
      </c>
      <c r="C4952" t="str">
        <f>IFERROR(VLOOKUP(Table1[[#This Row],[Ticker]],[1]!Table2[[Symbol]:[Industry]],2,FALSE),"-")</f>
        <v>-</v>
      </c>
      <c r="D4952" t="s">
        <v>1670</v>
      </c>
      <c r="F4952">
        <v>70.72</v>
      </c>
      <c r="G4952">
        <v>-11.108804184552801</v>
      </c>
      <c r="H4952">
        <v>-0.75382713087679198</v>
      </c>
      <c r="I4952">
        <v>-0.20516321496603099</v>
      </c>
      <c r="J4952">
        <v>-1.2126122555545999</v>
      </c>
      <c r="K4952">
        <v>70.481880485777396</v>
      </c>
      <c r="L4952">
        <v>67.594177539789598</v>
      </c>
      <c r="N4952">
        <v>0.49697318330864798</v>
      </c>
      <c r="O4952">
        <v>15.9502262443439</v>
      </c>
      <c r="P4952">
        <v>26.060606060605998</v>
      </c>
    </row>
    <row r="4953" spans="1:16" hidden="1" x14ac:dyDescent="0.3">
      <c r="A4953" t="s">
        <v>10136</v>
      </c>
      <c r="B4953" t="s">
        <v>10137</v>
      </c>
      <c r="C4953" t="str">
        <f>IFERROR(VLOOKUP(Table1[[#This Row],[Ticker]],[1]!Table2[[Symbol]:[Industry]],2,FALSE),"-")</f>
        <v>-</v>
      </c>
      <c r="D4953" t="s">
        <v>741</v>
      </c>
      <c r="F4953">
        <v>1000</v>
      </c>
      <c r="G4953">
        <v>-30.0649109870002</v>
      </c>
      <c r="H4953">
        <v>-2.2686286366781898</v>
      </c>
      <c r="I4953">
        <v>-12.9602652557823</v>
      </c>
      <c r="J4953">
        <v>-1.07094548510998</v>
      </c>
      <c r="K4953">
        <v>1000.00094097257</v>
      </c>
      <c r="L4953">
        <v>999.99947253652499</v>
      </c>
      <c r="N4953">
        <v>0.64488029955655801</v>
      </c>
      <c r="O4953">
        <v>3</v>
      </c>
      <c r="P4953">
        <v>0.59957345780854399</v>
      </c>
    </row>
    <row r="4954" spans="1:16" hidden="1" x14ac:dyDescent="0.3">
      <c r="A4954" t="s">
        <v>10138</v>
      </c>
      <c r="B4954" t="s">
        <v>10139</v>
      </c>
      <c r="C4954" t="str">
        <f>IFERROR(VLOOKUP(Table1[[#This Row],[Ticker]],[1]!Table2[[Symbol]:[Industry]],2,FALSE),"-")</f>
        <v>-</v>
      </c>
      <c r="D4954" t="s">
        <v>741</v>
      </c>
      <c r="F4954">
        <v>70.78</v>
      </c>
      <c r="G4954">
        <v>21.173405242315901</v>
      </c>
      <c r="H4954">
        <v>-5.8211322526110703</v>
      </c>
      <c r="I4954">
        <v>-13.870247056146299</v>
      </c>
      <c r="J4954">
        <v>-1.4654249779656201</v>
      </c>
      <c r="K4954">
        <v>71.797279616740795</v>
      </c>
      <c r="L4954">
        <v>66.587128097586898</v>
      </c>
      <c r="N4954">
        <v>0.56751944978745705</v>
      </c>
      <c r="O4954">
        <v>22.492229443345501</v>
      </c>
      <c r="P4954">
        <v>59.702166064981903</v>
      </c>
    </row>
    <row r="4955" spans="1:16" hidden="1" x14ac:dyDescent="0.3">
      <c r="A4955" t="s">
        <v>10140</v>
      </c>
      <c r="B4955" t="s">
        <v>10141</v>
      </c>
      <c r="C4955" t="str">
        <f>IFERROR(VLOOKUP(Table1[[#This Row],[Ticker]],[1]!Table2[[Symbol]:[Industry]],2,FALSE),"-")</f>
        <v>-</v>
      </c>
      <c r="D4955" t="s">
        <v>741</v>
      </c>
      <c r="F4955">
        <v>83.88</v>
      </c>
      <c r="G4955">
        <v>-2.6661540103660601</v>
      </c>
      <c r="H4955">
        <v>2.3942114502326799</v>
      </c>
      <c r="I4955">
        <v>0.17704254027913999</v>
      </c>
      <c r="J4955">
        <v>3.1123062834983801</v>
      </c>
      <c r="K4955">
        <v>81.082139001408905</v>
      </c>
      <c r="L4955">
        <v>75.4639243988521</v>
      </c>
      <c r="N4955">
        <v>0.45986822477637102</v>
      </c>
      <c r="O4955">
        <v>4.4825941821650099</v>
      </c>
      <c r="P4955">
        <v>33.248610007942702</v>
      </c>
    </row>
    <row r="4956" spans="1:16" hidden="1" x14ac:dyDescent="0.3">
      <c r="A4956" t="s">
        <v>10142</v>
      </c>
      <c r="B4956" t="s">
        <v>10143</v>
      </c>
      <c r="C4956" t="str">
        <f>IFERROR(VLOOKUP(Table1[[#This Row],[Ticker]],[1]!Table2[[Symbol]:[Industry]],2,FALSE),"-")</f>
        <v>-</v>
      </c>
      <c r="D4956" t="s">
        <v>741</v>
      </c>
      <c r="F4956">
        <v>210.02</v>
      </c>
      <c r="G4956">
        <v>9.4266501082069105</v>
      </c>
      <c r="H4956">
        <v>-2.8627484568799502</v>
      </c>
      <c r="I4956">
        <v>2.4987781746739302</v>
      </c>
      <c r="J4956">
        <v>0.18470022746120501</v>
      </c>
      <c r="K4956">
        <v>200.43148081449499</v>
      </c>
      <c r="L4956">
        <v>182.270501046578</v>
      </c>
      <c r="N4956">
        <v>0.62617465605339895</v>
      </c>
      <c r="O4956">
        <v>4.7519283877725798</v>
      </c>
      <c r="P4956">
        <v>48.865891692656596</v>
      </c>
    </row>
    <row r="4957" spans="1:16" hidden="1" x14ac:dyDescent="0.3">
      <c r="A4957" t="s">
        <v>10144</v>
      </c>
      <c r="B4957" t="s">
        <v>10145</v>
      </c>
      <c r="C4957" t="str">
        <f>IFERROR(VLOOKUP(Table1[[#This Row],[Ticker]],[1]!Table2[[Symbol]:[Industry]],2,FALSE),"-")</f>
        <v>-</v>
      </c>
      <c r="F4957">
        <v>0</v>
      </c>
      <c r="G4957">
        <v>-30.065910997000302</v>
      </c>
    </row>
    <row r="4958" spans="1:16" hidden="1" x14ac:dyDescent="0.3">
      <c r="A4958" t="s">
        <v>10146</v>
      </c>
      <c r="B4958" t="s">
        <v>10147</v>
      </c>
      <c r="C4958" t="str">
        <f>IFERROR(VLOOKUP(Table1[[#This Row],[Ticker]],[1]!Table2[[Symbol]:[Industry]],2,FALSE),"-")</f>
        <v>-</v>
      </c>
      <c r="D4958" t="s">
        <v>1348</v>
      </c>
      <c r="F4958">
        <v>26.79</v>
      </c>
      <c r="G4958">
        <v>-22.4755495512171</v>
      </c>
      <c r="H4958">
        <v>-1.78509640664846</v>
      </c>
      <c r="I4958">
        <v>-9.5638931986615603</v>
      </c>
      <c r="J4958">
        <v>-1.1090237301860799</v>
      </c>
      <c r="K4958">
        <v>26.608188023950198</v>
      </c>
      <c r="L4958">
        <v>25.910124490501499</v>
      </c>
      <c r="N4958">
        <v>0.56044514263874601</v>
      </c>
      <c r="O4958">
        <v>11.2355356476297</v>
      </c>
      <c r="P4958">
        <v>13.085690164626399</v>
      </c>
    </row>
    <row r="4959" spans="1:16" hidden="1" x14ac:dyDescent="0.3">
      <c r="A4959" t="s">
        <v>10148</v>
      </c>
      <c r="B4959" t="s">
        <v>10149</v>
      </c>
      <c r="C4959" t="str">
        <f>IFERROR(VLOOKUP(Table1[[#This Row],[Ticker]],[1]!Table2[[Symbol]:[Industry]],2,FALSE),"-")</f>
        <v>-</v>
      </c>
      <c r="D4959" t="s">
        <v>741</v>
      </c>
      <c r="F4959">
        <v>81.98</v>
      </c>
      <c r="G4959">
        <v>-18.6043202424115</v>
      </c>
      <c r="H4959">
        <v>-3.4392883820279998</v>
      </c>
      <c r="I4959">
        <v>2.7326503524592498</v>
      </c>
      <c r="J4959">
        <v>-1.7723253621566</v>
      </c>
      <c r="K4959">
        <v>84.9293018162316</v>
      </c>
      <c r="L4959">
        <v>81.304894750133499</v>
      </c>
      <c r="N4959">
        <v>0.59520506232956605</v>
      </c>
      <c r="O4959">
        <v>17.101732129787699</v>
      </c>
      <c r="P4959">
        <v>20.558823529411701</v>
      </c>
    </row>
    <row r="4960" spans="1:16" hidden="1" x14ac:dyDescent="0.3">
      <c r="A4960" t="s">
        <v>10150</v>
      </c>
      <c r="B4960" t="s">
        <v>10151</v>
      </c>
      <c r="C4960" t="str">
        <f>IFERROR(VLOOKUP(Table1[[#This Row],[Ticker]],[1]!Table2[[Symbol]:[Industry]],2,FALSE),"-")</f>
        <v>-</v>
      </c>
      <c r="D4960" t="s">
        <v>1670</v>
      </c>
      <c r="F4960">
        <v>70.69</v>
      </c>
      <c r="G4960">
        <v>-10.9589185791401</v>
      </c>
      <c r="H4960">
        <v>-0.234369939497552</v>
      </c>
      <c r="I4960">
        <v>-0.36071125769380002</v>
      </c>
      <c r="J4960">
        <v>-1.0438437668538001</v>
      </c>
      <c r="K4960">
        <v>70.418509664172504</v>
      </c>
      <c r="L4960">
        <v>67.451967284184306</v>
      </c>
      <c r="N4960">
        <v>0.96160852498060201</v>
      </c>
      <c r="O4960">
        <v>7.0306974112321399</v>
      </c>
      <c r="P4960">
        <v>28.527272727272699</v>
      </c>
    </row>
    <row r="4961" spans="1:16" hidden="1" x14ac:dyDescent="0.3">
      <c r="A4961" t="s">
        <v>10152</v>
      </c>
      <c r="B4961" t="s">
        <v>10153</v>
      </c>
      <c r="C4961" t="str">
        <f>IFERROR(VLOOKUP(Table1[[#This Row],[Ticker]],[1]!Table2[[Symbol]:[Industry]],2,FALSE),"-")</f>
        <v>-</v>
      </c>
      <c r="D4961" t="s">
        <v>741</v>
      </c>
      <c r="F4961">
        <v>82.17</v>
      </c>
      <c r="G4961">
        <v>-18.467377790426799</v>
      </c>
      <c r="H4961">
        <v>-1.69131539366623</v>
      </c>
      <c r="I4961">
        <v>2.77212911041482</v>
      </c>
      <c r="J4961">
        <v>-1.80916309320757</v>
      </c>
      <c r="K4961">
        <v>84.383410863142402</v>
      </c>
      <c r="L4961">
        <v>80.605136583341903</v>
      </c>
      <c r="N4961">
        <v>0.98525255426394898</v>
      </c>
      <c r="O4961">
        <v>15.188024826578999</v>
      </c>
      <c r="P4961">
        <v>20.820467578297201</v>
      </c>
    </row>
    <row r="4962" spans="1:16" hidden="1" x14ac:dyDescent="0.3">
      <c r="A4962" t="s">
        <v>10154</v>
      </c>
      <c r="B4962" t="s">
        <v>10155</v>
      </c>
      <c r="C4962" t="str">
        <f>IFERROR(VLOOKUP(Table1[[#This Row],[Ticker]],[1]!Table2[[Symbol]:[Industry]],2,FALSE),"-")</f>
        <v>-</v>
      </c>
      <c r="F4962">
        <v>120</v>
      </c>
      <c r="G4962">
        <v>-30.065910997000302</v>
      </c>
      <c r="H4962">
        <v>-2.26962864667829</v>
      </c>
      <c r="I4962">
        <v>-12.9602652557823</v>
      </c>
      <c r="J4962">
        <v>-1.07194549511008</v>
      </c>
      <c r="N4962">
        <v>1</v>
      </c>
      <c r="O4962">
        <v>0</v>
      </c>
    </row>
    <row r="4963" spans="1:16" hidden="1" x14ac:dyDescent="0.3">
      <c r="A4963" t="s">
        <v>10156</v>
      </c>
      <c r="B4963" t="s">
        <v>10157</v>
      </c>
      <c r="C4963" t="str">
        <f>IFERROR(VLOOKUP(Table1[[#This Row],[Ticker]],[1]!Table2[[Symbol]:[Industry]],2,FALSE),"-")</f>
        <v>-</v>
      </c>
    </row>
    <row r="4964" spans="1:16" hidden="1" x14ac:dyDescent="0.3">
      <c r="A4964" t="s">
        <v>10158</v>
      </c>
      <c r="B4964" t="s">
        <v>10159</v>
      </c>
      <c r="C4964" t="str">
        <f>IFERROR(VLOOKUP(Table1[[#This Row],[Ticker]],[1]!Table2[[Symbol]:[Industry]],2,FALSE),"-")</f>
        <v>-</v>
      </c>
      <c r="D4964" t="s">
        <v>741</v>
      </c>
      <c r="F4964">
        <v>43.82</v>
      </c>
      <c r="G4964">
        <v>6.4024789126851402</v>
      </c>
      <c r="H4964">
        <v>2.3865836573024</v>
      </c>
      <c r="I4964">
        <v>2.0830532005053701</v>
      </c>
      <c r="J4964">
        <v>2.3861990314818602</v>
      </c>
      <c r="K4964">
        <v>40.117475548728699</v>
      </c>
      <c r="L4964">
        <v>36.4486213804581</v>
      </c>
      <c r="N4964">
        <v>0.353352190035508</v>
      </c>
      <c r="O4964">
        <v>2.0082154267457799</v>
      </c>
      <c r="P4964">
        <v>51.103448275862</v>
      </c>
    </row>
    <row r="4965" spans="1:16" hidden="1" x14ac:dyDescent="0.3">
      <c r="A4965" t="s">
        <v>10160</v>
      </c>
      <c r="B4965" t="s">
        <v>10161</v>
      </c>
      <c r="C4965" t="str">
        <f>IFERROR(VLOOKUP(Table1[[#This Row],[Ticker]],[1]!Table2[[Symbol]:[Industry]],2,FALSE),"-")</f>
        <v>-</v>
      </c>
      <c r="D4965" t="s">
        <v>741</v>
      </c>
      <c r="F4965">
        <v>519.41999999999996</v>
      </c>
      <c r="G4965">
        <v>-13.7500743793005</v>
      </c>
      <c r="H4965">
        <v>-1.7690854214726499</v>
      </c>
      <c r="I4965">
        <v>-3.0184724734773498</v>
      </c>
      <c r="J4965">
        <v>-0.43277544479244701</v>
      </c>
      <c r="K4965">
        <v>512.64482866981496</v>
      </c>
      <c r="L4965">
        <v>487.75348607141098</v>
      </c>
      <c r="N4965">
        <v>0.378978388911828</v>
      </c>
      <c r="O4965">
        <v>3.4615532709560699</v>
      </c>
      <c r="P4965">
        <v>23.377672209026102</v>
      </c>
    </row>
    <row r="4966" spans="1:16" hidden="1" x14ac:dyDescent="0.3">
      <c r="A4966" t="s">
        <v>10162</v>
      </c>
      <c r="B4966" t="s">
        <v>10163</v>
      </c>
      <c r="C4966" t="str">
        <f>IFERROR(VLOOKUP(Table1[[#This Row],[Ticker]],[1]!Table2[[Symbol]:[Industry]],2,FALSE),"-")</f>
        <v>-</v>
      </c>
      <c r="D4966" t="s">
        <v>1348</v>
      </c>
      <c r="F4966">
        <v>999.99</v>
      </c>
      <c r="G4966">
        <v>-30.065910997000302</v>
      </c>
      <c r="H4966">
        <v>-2.2706286466782899</v>
      </c>
      <c r="I4966">
        <v>-12.9602652557823</v>
      </c>
      <c r="J4966">
        <v>-1.07194549511008</v>
      </c>
      <c r="K4966">
        <v>999.99008209682995</v>
      </c>
      <c r="L4966">
        <v>999.99037212280905</v>
      </c>
      <c r="N4966">
        <v>0.98588362998308798</v>
      </c>
      <c r="O4966">
        <v>1.8010180101801101</v>
      </c>
      <c r="P4966">
        <v>0.23957497995188401</v>
      </c>
    </row>
    <row r="4967" spans="1:16" hidden="1" x14ac:dyDescent="0.3">
      <c r="A4967" t="s">
        <v>10164</v>
      </c>
      <c r="B4967" t="s">
        <v>10165</v>
      </c>
      <c r="C4967" t="str">
        <f>IFERROR(VLOOKUP(Table1[[#This Row],[Ticker]],[1]!Table2[[Symbol]:[Industry]],2,FALSE),"-")</f>
        <v>-</v>
      </c>
      <c r="D4967" t="s">
        <v>741</v>
      </c>
      <c r="F4967">
        <v>70.31</v>
      </c>
      <c r="G4967">
        <v>21.496925821279401</v>
      </c>
      <c r="H4967">
        <v>-6.4944030519284999</v>
      </c>
      <c r="I4967">
        <v>-13.6523556512625</v>
      </c>
      <c r="J4967">
        <v>-1.5691045860191799</v>
      </c>
      <c r="K4967">
        <v>71.287087240952999</v>
      </c>
      <c r="L4967">
        <v>65.564400595560898</v>
      </c>
      <c r="N4967">
        <v>0.48178045022646399</v>
      </c>
      <c r="O4967">
        <v>17.9064144502915</v>
      </c>
      <c r="P4967">
        <v>56.244444444444397</v>
      </c>
    </row>
    <row r="4968" spans="1:16" hidden="1" x14ac:dyDescent="0.3">
      <c r="A4968" t="s">
        <v>10166</v>
      </c>
      <c r="B4968" t="s">
        <v>10167</v>
      </c>
      <c r="C4968" t="str">
        <f>IFERROR(VLOOKUP(Table1[[#This Row],[Ticker]],[1]!Table2[[Symbol]:[Industry]],2,FALSE),"-")</f>
        <v>-</v>
      </c>
      <c r="D4968" t="s">
        <v>741</v>
      </c>
      <c r="F4968">
        <v>26.02</v>
      </c>
      <c r="G4968">
        <v>-19.436659296319998</v>
      </c>
      <c r="H4968">
        <v>-3.8230267049307098</v>
      </c>
      <c r="I4968">
        <v>-2.8925833606892999</v>
      </c>
      <c r="J4968">
        <v>-2.5488207380171901</v>
      </c>
      <c r="K4968">
        <v>25.609390741089399</v>
      </c>
      <c r="L4968">
        <v>24.640545707211199</v>
      </c>
      <c r="N4968">
        <v>0.60535986720116997</v>
      </c>
      <c r="O4968">
        <v>19.139123750960799</v>
      </c>
      <c r="P4968">
        <v>19.632183908045899</v>
      </c>
    </row>
    <row r="4969" spans="1:16" hidden="1" x14ac:dyDescent="0.3">
      <c r="A4969" t="s">
        <v>10168</v>
      </c>
      <c r="B4969" t="s">
        <v>10169</v>
      </c>
      <c r="C4969" t="str">
        <f>IFERROR(VLOOKUP(Table1[[#This Row],[Ticker]],[1]!Table2[[Symbol]:[Industry]],2,FALSE),"-")</f>
        <v>-</v>
      </c>
      <c r="D4969" t="s">
        <v>741</v>
      </c>
      <c r="F4969">
        <v>83.54</v>
      </c>
      <c r="G4969">
        <v>-3.04751355135638</v>
      </c>
      <c r="H4969">
        <v>-0.179205700640373</v>
      </c>
      <c r="I4969">
        <v>-0.58469355817675905</v>
      </c>
      <c r="J4969">
        <v>1.3545878544814201</v>
      </c>
      <c r="K4969">
        <v>80.742792443683598</v>
      </c>
      <c r="L4969">
        <v>75.071377558943297</v>
      </c>
      <c r="N4969">
        <v>0.42390553397012098</v>
      </c>
      <c r="O4969">
        <v>4.5487191764424102</v>
      </c>
      <c r="P4969">
        <v>32.330112466339301</v>
      </c>
    </row>
    <row r="4970" spans="1:16" hidden="1" x14ac:dyDescent="0.3">
      <c r="A4970" t="s">
        <v>10170</v>
      </c>
      <c r="B4970" t="s">
        <v>10171</v>
      </c>
      <c r="C4970" t="str">
        <f>IFERROR(VLOOKUP(Table1[[#This Row],[Ticker]],[1]!Table2[[Symbol]:[Industry]],2,FALSE),"-")</f>
        <v>-</v>
      </c>
      <c r="D4970" t="s">
        <v>741</v>
      </c>
      <c r="F4970">
        <v>23.23</v>
      </c>
      <c r="G4970">
        <v>14.417233672734699</v>
      </c>
      <c r="H4970">
        <v>2.0781974402782399</v>
      </c>
      <c r="I4970">
        <v>9.7550015165367103</v>
      </c>
      <c r="J4970">
        <v>0.76532484609727403</v>
      </c>
      <c r="K4970">
        <v>22.007040897223401</v>
      </c>
      <c r="L4970">
        <v>19.720365786848902</v>
      </c>
      <c r="N4970">
        <v>1.26759075916046</v>
      </c>
      <c r="O4970">
        <v>1.1622901420576801</v>
      </c>
      <c r="P4970">
        <v>45.633502601717701</v>
      </c>
    </row>
    <row r="4971" spans="1:16" hidden="1" x14ac:dyDescent="0.3">
      <c r="A4971" t="s">
        <v>10172</v>
      </c>
      <c r="B4971" t="s">
        <v>10173</v>
      </c>
      <c r="C4971" t="str">
        <f>IFERROR(VLOOKUP(Table1[[#This Row],[Ticker]],[1]!Table2[[Symbol]:[Industry]],2,FALSE),"-")</f>
        <v>-</v>
      </c>
      <c r="D4971" t="s">
        <v>1348</v>
      </c>
      <c r="F4971">
        <v>999.99</v>
      </c>
      <c r="G4971">
        <v>-30.067910977000501</v>
      </c>
      <c r="H4971">
        <v>-2.2676286266780901</v>
      </c>
      <c r="I4971">
        <v>-12.9602652557823</v>
      </c>
      <c r="J4971">
        <v>-1.07194549511008</v>
      </c>
      <c r="K4971">
        <v>999.99952876665498</v>
      </c>
      <c r="L4971">
        <v>1000.02413642696</v>
      </c>
      <c r="N4971">
        <v>1.0879259354506801</v>
      </c>
      <c r="O4971">
        <v>2.0010200102000999</v>
      </c>
      <c r="P4971">
        <v>2.03979591836733</v>
      </c>
    </row>
    <row r="4972" spans="1:16" hidden="1" x14ac:dyDescent="0.3">
      <c r="A4972" t="s">
        <v>10174</v>
      </c>
      <c r="B4972" t="s">
        <v>10175</v>
      </c>
      <c r="C4972" t="str">
        <f>IFERROR(VLOOKUP(Table1[[#This Row],[Ticker]],[1]!Table2[[Symbol]:[Industry]],2,FALSE),"-")</f>
        <v>-</v>
      </c>
      <c r="D4972" t="s">
        <v>1054</v>
      </c>
      <c r="F4972">
        <v>220.22</v>
      </c>
      <c r="G4972">
        <v>-30.065910997000302</v>
      </c>
      <c r="I4972">
        <v>-12.9602652557823</v>
      </c>
      <c r="O4972">
        <v>0</v>
      </c>
      <c r="P4972">
        <v>0</v>
      </c>
    </row>
    <row r="4973" spans="1:16" hidden="1" x14ac:dyDescent="0.3">
      <c r="A4973" t="s">
        <v>10176</v>
      </c>
      <c r="B4973" t="s">
        <v>10177</v>
      </c>
      <c r="C4973" t="str">
        <f>IFERROR(VLOOKUP(Table1[[#This Row],[Ticker]],[1]!Table2[[Symbol]:[Industry]],2,FALSE),"-")</f>
        <v>-</v>
      </c>
      <c r="D4973" t="s">
        <v>741</v>
      </c>
      <c r="F4973">
        <v>219.76</v>
      </c>
      <c r="G4973">
        <v>15.480151656155501</v>
      </c>
      <c r="H4973">
        <v>1.51346194597536</v>
      </c>
      <c r="I4973">
        <v>8.0129814688680803</v>
      </c>
      <c r="J4973">
        <v>2.8682407348793602</v>
      </c>
      <c r="K4973">
        <v>212.032237449478</v>
      </c>
      <c r="L4973">
        <v>188.288931532578</v>
      </c>
      <c r="N4973">
        <v>1.5603607339069101</v>
      </c>
      <c r="O4973">
        <v>3.1124863487440799</v>
      </c>
      <c r="P4973">
        <v>55.230627957900602</v>
      </c>
    </row>
    <row r="4974" spans="1:16" hidden="1" x14ac:dyDescent="0.3">
      <c r="A4974" t="s">
        <v>10178</v>
      </c>
      <c r="B4974" t="s">
        <v>10179</v>
      </c>
      <c r="C4974" t="str">
        <f>IFERROR(VLOOKUP(Table1[[#This Row],[Ticker]],[1]!Table2[[Symbol]:[Industry]],2,FALSE),"-")</f>
        <v>-</v>
      </c>
      <c r="D4974" t="s">
        <v>741</v>
      </c>
      <c r="F4974">
        <v>252.22</v>
      </c>
      <c r="G4974">
        <v>-4.50836420289437</v>
      </c>
      <c r="H4974">
        <v>-1.1536017025992</v>
      </c>
      <c r="I4974">
        <v>-0.66284762443774303</v>
      </c>
      <c r="J4974">
        <v>0.20555061251896001</v>
      </c>
      <c r="K4974">
        <v>246.741936735026</v>
      </c>
      <c r="L4974">
        <v>227.328536574271</v>
      </c>
      <c r="N4974">
        <v>0.64097930865133701</v>
      </c>
      <c r="O4974">
        <v>11.3789548806597</v>
      </c>
      <c r="P4974">
        <v>33.4497354497354</v>
      </c>
    </row>
    <row r="4975" spans="1:16" hidden="1" x14ac:dyDescent="0.3">
      <c r="A4975" t="s">
        <v>10180</v>
      </c>
      <c r="B4975" t="s">
        <v>10181</v>
      </c>
      <c r="C4975" t="str">
        <f>IFERROR(VLOOKUP(Table1[[#This Row],[Ticker]],[1]!Table2[[Symbol]:[Industry]],2,FALSE),"-")</f>
        <v>-</v>
      </c>
      <c r="D4975" t="s">
        <v>741</v>
      </c>
      <c r="F4975">
        <v>23.88</v>
      </c>
      <c r="G4975">
        <v>6.7822265388162997</v>
      </c>
      <c r="H4975">
        <v>-0.563144005040072</v>
      </c>
      <c r="I4975">
        <v>4.2134344498113601</v>
      </c>
      <c r="J4975">
        <v>-5.4996342567716003E-2</v>
      </c>
      <c r="K4975">
        <v>23.0838889096323</v>
      </c>
      <c r="L4975">
        <v>20.821440503379002</v>
      </c>
      <c r="N4975">
        <v>0.4812524076886</v>
      </c>
      <c r="O4975">
        <v>2.5963149078727099</v>
      </c>
      <c r="P4975">
        <v>46.503067484662502</v>
      </c>
    </row>
    <row r="4976" spans="1:16" hidden="1" x14ac:dyDescent="0.3">
      <c r="A4976" t="s">
        <v>10182</v>
      </c>
      <c r="B4976" t="s">
        <v>10183</v>
      </c>
      <c r="C4976" t="str">
        <f>IFERROR(VLOOKUP(Table1[[#This Row],[Ticker]],[1]!Table2[[Symbol]:[Industry]],2,FALSE),"-")</f>
        <v>-</v>
      </c>
      <c r="D4976" t="s">
        <v>741</v>
      </c>
      <c r="F4976">
        <v>83.35</v>
      </c>
      <c r="G4976">
        <v>-4.4063301135388304</v>
      </c>
      <c r="H4976">
        <v>-0.23855070712121701</v>
      </c>
      <c r="I4976">
        <v>0.13335753933295999</v>
      </c>
      <c r="J4976">
        <v>0.21555602317001199</v>
      </c>
      <c r="K4976">
        <v>80.636753600190005</v>
      </c>
      <c r="L4976">
        <v>74.792420511414804</v>
      </c>
      <c r="N4976">
        <v>0.80116074519764902</v>
      </c>
      <c r="O4976">
        <v>0.44391121775646503</v>
      </c>
      <c r="P4976">
        <v>33.852577485145297</v>
      </c>
    </row>
    <row r="4977" spans="1:16" hidden="1" x14ac:dyDescent="0.3">
      <c r="A4977" t="s">
        <v>10184</v>
      </c>
      <c r="B4977" t="s">
        <v>10185</v>
      </c>
      <c r="C4977" t="str">
        <f>IFERROR(VLOOKUP(Table1[[#This Row],[Ticker]],[1]!Table2[[Symbol]:[Industry]],2,FALSE),"-")</f>
        <v>-</v>
      </c>
      <c r="F4977">
        <v>101.75</v>
      </c>
      <c r="G4977">
        <v>-30.311009036215999</v>
      </c>
      <c r="H4977">
        <v>-2.26962864667829</v>
      </c>
      <c r="I4977">
        <v>-12.9602652557823</v>
      </c>
      <c r="J4977">
        <v>-1.07194549511008</v>
      </c>
      <c r="K4977">
        <v>101.75001775098499</v>
      </c>
      <c r="O4977">
        <v>0.24570024570025301</v>
      </c>
      <c r="P4977">
        <v>0</v>
      </c>
    </row>
    <row r="4978" spans="1:16" hidden="1" x14ac:dyDescent="0.3">
      <c r="A4978" t="s">
        <v>10186</v>
      </c>
      <c r="B4978" t="s">
        <v>10187</v>
      </c>
      <c r="C4978" t="str">
        <f>IFERROR(VLOOKUP(Table1[[#This Row],[Ticker]],[1]!Table2[[Symbol]:[Industry]],2,FALSE),"-")</f>
        <v>-</v>
      </c>
      <c r="D4978" t="s">
        <v>741</v>
      </c>
      <c r="F4978">
        <v>29.3</v>
      </c>
      <c r="G4978">
        <v>45.278194329151603</v>
      </c>
      <c r="H4978">
        <v>1.2757311030610099</v>
      </c>
      <c r="I4978">
        <v>12.844801296385899</v>
      </c>
      <c r="J4978">
        <v>0.70461753871294297</v>
      </c>
      <c r="K4978">
        <v>28.1956433220682</v>
      </c>
      <c r="L4978">
        <v>24.1034835855748</v>
      </c>
      <c r="N4978">
        <v>0.91190862495443403</v>
      </c>
      <c r="O4978">
        <v>2.6962457337883898</v>
      </c>
      <c r="P4978">
        <v>76.932367149758406</v>
      </c>
    </row>
    <row r="4979" spans="1:16" hidden="1" x14ac:dyDescent="0.3">
      <c r="A4979" t="s">
        <v>10188</v>
      </c>
      <c r="B4979" t="s">
        <v>10189</v>
      </c>
      <c r="C4979" t="str">
        <f>IFERROR(VLOOKUP(Table1[[#This Row],[Ticker]],[1]!Table2[[Symbol]:[Industry]],2,FALSE),"-")</f>
        <v>-</v>
      </c>
      <c r="D4979" t="s">
        <v>741</v>
      </c>
      <c r="F4979">
        <v>43.66</v>
      </c>
      <c r="G4979">
        <v>11.5034794050749</v>
      </c>
      <c r="H4979">
        <v>3.97429749520703</v>
      </c>
      <c r="I4979">
        <v>0.41288457543031098</v>
      </c>
      <c r="J4979">
        <v>2.5782085698342101</v>
      </c>
      <c r="K4979">
        <v>40.105348414222199</v>
      </c>
      <c r="L4979">
        <v>36.578702791203099</v>
      </c>
      <c r="N4979">
        <v>0.34810329335468998</v>
      </c>
      <c r="O4979">
        <v>4.21438387540082</v>
      </c>
      <c r="P4979">
        <v>43.618421052631497</v>
      </c>
    </row>
    <row r="4980" spans="1:16" hidden="1" x14ac:dyDescent="0.3">
      <c r="A4980" t="s">
        <v>10190</v>
      </c>
      <c r="B4980" t="s">
        <v>10191</v>
      </c>
      <c r="C4980" t="str">
        <f>IFERROR(VLOOKUP(Table1[[#This Row],[Ticker]],[1]!Table2[[Symbol]:[Industry]],2,FALSE),"-")</f>
        <v>-</v>
      </c>
      <c r="D4980" t="s">
        <v>1348</v>
      </c>
      <c r="F4980">
        <v>1000</v>
      </c>
      <c r="G4980">
        <v>-30.0649109870002</v>
      </c>
      <c r="H4980">
        <v>-2.26962864667829</v>
      </c>
      <c r="I4980">
        <v>-12.9612652457824</v>
      </c>
      <c r="J4980">
        <v>-1.07194549511008</v>
      </c>
      <c r="K4980">
        <v>999.99738142075</v>
      </c>
      <c r="L4980">
        <v>999.99730447081504</v>
      </c>
      <c r="N4980">
        <v>1.0415386242867799</v>
      </c>
      <c r="O4980">
        <v>1.0000000000065499E-3</v>
      </c>
      <c r="P4980">
        <v>0.50251256281406098</v>
      </c>
    </row>
    <row r="4981" spans="1:16" hidden="1" x14ac:dyDescent="0.3">
      <c r="A4981" t="s">
        <v>10192</v>
      </c>
      <c r="B4981" t="s">
        <v>10193</v>
      </c>
      <c r="C4981" t="str">
        <f>IFERROR(VLOOKUP(Table1[[#This Row],[Ticker]],[1]!Table2[[Symbol]:[Industry]],2,FALSE),"-")</f>
        <v>-</v>
      </c>
      <c r="D4981" t="s">
        <v>1670</v>
      </c>
      <c r="F4981">
        <v>73.099999999999994</v>
      </c>
      <c r="G4981">
        <v>-17.604372535461799</v>
      </c>
      <c r="H4981">
        <v>0.25314640587953802</v>
      </c>
      <c r="I4981">
        <v>2.27331986225731E-2</v>
      </c>
      <c r="J4981">
        <v>-0.31436973753430802</v>
      </c>
      <c r="K4981">
        <v>72.780763691337398</v>
      </c>
      <c r="L4981">
        <v>69.103978187421106</v>
      </c>
      <c r="N4981">
        <v>1.68963454062518</v>
      </c>
      <c r="O4981">
        <v>5.1299589603282998</v>
      </c>
      <c r="P4981">
        <v>37.664783427495202</v>
      </c>
    </row>
    <row r="4982" spans="1:16" hidden="1" x14ac:dyDescent="0.3">
      <c r="A4982" t="s">
        <v>10194</v>
      </c>
      <c r="B4982" t="s">
        <v>10195</v>
      </c>
      <c r="C4982" t="str">
        <f>IFERROR(VLOOKUP(Table1[[#This Row],[Ticker]],[1]!Table2[[Symbol]:[Industry]],2,FALSE),"-")</f>
        <v>-</v>
      </c>
      <c r="D4982" t="s">
        <v>741</v>
      </c>
      <c r="F4982">
        <v>84.74</v>
      </c>
      <c r="G4982">
        <v>-20.227933031997001</v>
      </c>
      <c r="H4982">
        <v>-1.5124941096951701</v>
      </c>
      <c r="I4982">
        <v>3.2811613560146</v>
      </c>
      <c r="J4982">
        <v>-1.16434558751017</v>
      </c>
      <c r="K4982">
        <v>86.776868189562293</v>
      </c>
      <c r="N4982">
        <v>0.97145625357947696</v>
      </c>
      <c r="O4982">
        <v>15.612461647391999</v>
      </c>
      <c r="P4982">
        <v>19.841606562013801</v>
      </c>
    </row>
    <row r="4983" spans="1:16" hidden="1" x14ac:dyDescent="0.3">
      <c r="A4983" t="s">
        <v>10196</v>
      </c>
      <c r="B4983" t="s">
        <v>10197</v>
      </c>
      <c r="C4983" t="str">
        <f>IFERROR(VLOOKUP(Table1[[#This Row],[Ticker]],[1]!Table2[[Symbol]:[Industry]],2,FALSE),"-")</f>
        <v>-</v>
      </c>
      <c r="D4983" t="s">
        <v>1670</v>
      </c>
      <c r="F4983">
        <v>70.75</v>
      </c>
      <c r="G4983">
        <v>-15.8609069614878</v>
      </c>
      <c r="H4983">
        <v>-0.46717731286430397</v>
      </c>
      <c r="I4983">
        <v>-0.211261271718614</v>
      </c>
      <c r="J4983">
        <v>-1.2133882108102301</v>
      </c>
      <c r="K4983">
        <v>70.417515159819203</v>
      </c>
      <c r="N4983">
        <v>0.317218240285149</v>
      </c>
      <c r="O4983">
        <v>6.85512367491165</v>
      </c>
      <c r="P4983">
        <v>31.018518518518501</v>
      </c>
    </row>
    <row r="4984" spans="1:16" hidden="1" x14ac:dyDescent="0.3">
      <c r="A4984" t="s">
        <v>10198</v>
      </c>
      <c r="B4984" t="s">
        <v>10199</v>
      </c>
      <c r="C4984" t="str">
        <f>IFERROR(VLOOKUP(Table1[[#This Row],[Ticker]],[1]!Table2[[Symbol]:[Industry]],2,FALSE),"-")</f>
        <v>-</v>
      </c>
      <c r="D4984" t="s">
        <v>215</v>
      </c>
      <c r="F4984">
        <v>108</v>
      </c>
      <c r="G4984">
        <v>-22.065910997000302</v>
      </c>
      <c r="H4984">
        <v>-2.26962864667829</v>
      </c>
      <c r="I4984">
        <v>-6.5877645170844303</v>
      </c>
      <c r="N4984">
        <v>0.4</v>
      </c>
      <c r="O4984">
        <v>0</v>
      </c>
      <c r="P4984">
        <v>8</v>
      </c>
    </row>
    <row r="4985" spans="1:16" hidden="1" x14ac:dyDescent="0.3">
      <c r="A4985" t="s">
        <v>10200</v>
      </c>
      <c r="B4985" t="s">
        <v>10201</v>
      </c>
      <c r="C4985" t="str">
        <f>IFERROR(VLOOKUP(Table1[[#This Row],[Ticker]],[1]!Table2[[Symbol]:[Industry]],2,FALSE),"-")</f>
        <v>-</v>
      </c>
      <c r="D4985" t="s">
        <v>1670</v>
      </c>
      <c r="F4985">
        <v>7.07</v>
      </c>
      <c r="G4985">
        <v>-30.488446208267899</v>
      </c>
      <c r="H4985">
        <v>0.32403129568481598</v>
      </c>
      <c r="I4985">
        <v>-0.55962932573465896</v>
      </c>
      <c r="J4985">
        <v>-0.79025535426500504</v>
      </c>
      <c r="K4985">
        <v>7.0604910116912496</v>
      </c>
      <c r="N4985">
        <v>0.80148382042681998</v>
      </c>
      <c r="O4985">
        <v>20.226308345120199</v>
      </c>
      <c r="P4985">
        <v>17.8333333333333</v>
      </c>
    </row>
    <row r="4986" spans="1:16" hidden="1" x14ac:dyDescent="0.3">
      <c r="A4986" t="s">
        <v>10202</v>
      </c>
      <c r="B4986" t="s">
        <v>10203</v>
      </c>
      <c r="C4986" t="str">
        <f>IFERROR(VLOOKUP(Table1[[#This Row],[Ticker]],[1]!Table2[[Symbol]:[Industry]],2,FALSE),"-")</f>
        <v>-</v>
      </c>
      <c r="D4986" t="s">
        <v>741</v>
      </c>
      <c r="F4986">
        <v>8.1999999999999993</v>
      </c>
      <c r="G4986">
        <v>-28.580762482148799</v>
      </c>
      <c r="H4986">
        <v>-2.5085772727236799</v>
      </c>
      <c r="I4986">
        <v>3.8488515533344398</v>
      </c>
      <c r="J4986">
        <v>-1.4299407218404001</v>
      </c>
      <c r="K4986">
        <v>8.4005207555260402</v>
      </c>
      <c r="N4986">
        <v>0.71077529203780199</v>
      </c>
      <c r="O4986">
        <v>25.8536585365853</v>
      </c>
      <c r="P4986">
        <v>21.6617210682492</v>
      </c>
    </row>
    <row r="4987" spans="1:16" hidden="1" x14ac:dyDescent="0.3">
      <c r="A4987" t="s">
        <v>10204</v>
      </c>
      <c r="B4987" t="s">
        <v>10205</v>
      </c>
      <c r="C4987" t="str">
        <f>IFERROR(VLOOKUP(Table1[[#This Row],[Ticker]],[1]!Table2[[Symbol]:[Industry]],2,FALSE),"-")</f>
        <v>-</v>
      </c>
      <c r="D4987" t="s">
        <v>1348</v>
      </c>
      <c r="F4987">
        <v>104.09</v>
      </c>
      <c r="G4987">
        <v>-26.204406307317601</v>
      </c>
      <c r="H4987">
        <v>-1.7773031326325399</v>
      </c>
      <c r="I4987">
        <v>-9.7987191705494503</v>
      </c>
      <c r="J4987">
        <v>-0.92764535080994603</v>
      </c>
      <c r="K4987">
        <v>103.460060169787</v>
      </c>
      <c r="N4987">
        <v>1.19980910929734</v>
      </c>
      <c r="O4987">
        <v>2.9877990200787701</v>
      </c>
      <c r="P4987">
        <v>5.8362989323843504</v>
      </c>
    </row>
    <row r="4988" spans="1:16" hidden="1" x14ac:dyDescent="0.3">
      <c r="A4988" t="s">
        <v>10206</v>
      </c>
      <c r="B4988" t="s">
        <v>10207</v>
      </c>
      <c r="C4988" t="str">
        <f>IFERROR(VLOOKUP(Table1[[#This Row],[Ticker]],[1]!Table2[[Symbol]:[Industry]],2,FALSE),"-")</f>
        <v>-</v>
      </c>
      <c r="D4988" t="s">
        <v>741</v>
      </c>
      <c r="F4988">
        <v>51.82</v>
      </c>
      <c r="G4988">
        <v>-16.500274354440599</v>
      </c>
      <c r="H4988">
        <v>-1.2646035210501501</v>
      </c>
      <c r="I4988">
        <v>-3.4042398858034901</v>
      </c>
      <c r="J4988">
        <v>-0.37830387661297299</v>
      </c>
      <c r="K4988">
        <v>51.188086446133298</v>
      </c>
      <c r="N4988">
        <v>9.7320422238377099E-2</v>
      </c>
      <c r="O4988">
        <v>19.895793130065599</v>
      </c>
      <c r="P4988">
        <v>24.837388581064801</v>
      </c>
    </row>
    <row r="4989" spans="1:16" hidden="1" x14ac:dyDescent="0.3">
      <c r="A4989" t="s">
        <v>10208</v>
      </c>
      <c r="B4989" t="s">
        <v>10209</v>
      </c>
      <c r="C4989" t="str">
        <f>IFERROR(VLOOKUP(Table1[[#This Row],[Ticker]],[1]!Table2[[Symbol]:[Industry]],2,FALSE),"-")</f>
        <v>-</v>
      </c>
      <c r="D4989" t="s">
        <v>741</v>
      </c>
      <c r="F4989">
        <v>255.1</v>
      </c>
      <c r="G4989">
        <v>-12.8593867608413</v>
      </c>
      <c r="H4989">
        <v>0.13614521057912601</v>
      </c>
      <c r="I4989">
        <v>1.4035830361570201</v>
      </c>
      <c r="J4989">
        <v>0.80686897694704296</v>
      </c>
      <c r="K4989">
        <v>245.46154994246001</v>
      </c>
      <c r="N4989">
        <v>0.72881930769418901</v>
      </c>
      <c r="O4989">
        <v>0.79968639749117199</v>
      </c>
      <c r="P4989">
        <v>18.629092261904699</v>
      </c>
    </row>
    <row r="4990" spans="1:16" hidden="1" x14ac:dyDescent="0.3">
      <c r="A4990" t="s">
        <v>10210</v>
      </c>
      <c r="B4990" t="s">
        <v>10211</v>
      </c>
      <c r="C4990" t="str">
        <f>IFERROR(VLOOKUP(Table1[[#This Row],[Ticker]],[1]!Table2[[Symbol]:[Industry]],2,FALSE),"-")</f>
        <v>-</v>
      </c>
      <c r="D4990" t="s">
        <v>741</v>
      </c>
      <c r="F4990">
        <v>434.54</v>
      </c>
      <c r="G4990">
        <v>-10.7294102967009</v>
      </c>
      <c r="H4990">
        <v>0.92789339287377304</v>
      </c>
      <c r="I4990">
        <v>1.60944577564562</v>
      </c>
      <c r="J4990">
        <v>2.0518640286994398</v>
      </c>
      <c r="K4990">
        <v>398.12718911644703</v>
      </c>
      <c r="N4990">
        <v>0.42716680250678402</v>
      </c>
      <c r="O4990">
        <v>2.5682330740553101</v>
      </c>
      <c r="P4990">
        <v>35.084556080576903</v>
      </c>
    </row>
    <row r="4991" spans="1:16" hidden="1" x14ac:dyDescent="0.3">
      <c r="A4991" t="s">
        <v>10212</v>
      </c>
      <c r="B4991" t="s">
        <v>10213</v>
      </c>
      <c r="C4991" t="str">
        <f>IFERROR(VLOOKUP(Table1[[#This Row],[Ticker]],[1]!Table2[[Symbol]:[Industry]],2,FALSE),"-")</f>
        <v>-</v>
      </c>
      <c r="D4991" t="s">
        <v>1348</v>
      </c>
      <c r="F4991">
        <v>24.02</v>
      </c>
      <c r="G4991">
        <v>-41.561857938783596</v>
      </c>
      <c r="H4991">
        <v>-1.4292925122245099</v>
      </c>
      <c r="I4991">
        <v>-9.4703902019262607</v>
      </c>
      <c r="J4991">
        <v>-1.40417140873133</v>
      </c>
      <c r="K4991">
        <v>23.7435314627708</v>
      </c>
      <c r="N4991">
        <v>3.78731677668662</v>
      </c>
      <c r="O4991">
        <v>13.655287260616101</v>
      </c>
      <c r="P4991">
        <v>11.203703703703599</v>
      </c>
    </row>
    <row r="4992" spans="1:16" hidden="1" x14ac:dyDescent="0.3">
      <c r="A4992" t="s">
        <v>10214</v>
      </c>
      <c r="B4992" t="s">
        <v>10215</v>
      </c>
      <c r="C4992" t="str">
        <f>IFERROR(VLOOKUP(Table1[[#This Row],[Ticker]],[1]!Table2[[Symbol]:[Industry]],2,FALSE),"-")</f>
        <v>-</v>
      </c>
      <c r="D4992" t="s">
        <v>1348</v>
      </c>
      <c r="F4992">
        <v>58</v>
      </c>
      <c r="G4992">
        <v>-37.841391995569197</v>
      </c>
      <c r="H4992">
        <v>-0.69344651007584202</v>
      </c>
      <c r="I4992">
        <v>-9.3888366843537803</v>
      </c>
      <c r="J4992">
        <v>-0.76063453004609105</v>
      </c>
      <c r="K4992">
        <v>57.369984199668401</v>
      </c>
      <c r="N4992">
        <v>0.15684959301076501</v>
      </c>
      <c r="O4992">
        <v>14.0344827586206</v>
      </c>
      <c r="P4992">
        <v>9.0225563909774404</v>
      </c>
    </row>
    <row r="4993" spans="1:16" hidden="1" x14ac:dyDescent="0.3">
      <c r="A4993" t="s">
        <v>10216</v>
      </c>
      <c r="B4993" t="s">
        <v>10217</v>
      </c>
      <c r="C4993" t="str">
        <f>IFERROR(VLOOKUP(Table1[[#This Row],[Ticker]],[1]!Table2[[Symbol]:[Industry]],2,FALSE),"-")</f>
        <v>-</v>
      </c>
      <c r="D4993" t="s">
        <v>741</v>
      </c>
      <c r="F4993">
        <v>70.78</v>
      </c>
      <c r="G4993">
        <v>-24.8011876180591</v>
      </c>
      <c r="H4993">
        <v>-6.3943223575413199</v>
      </c>
      <c r="I4993">
        <v>-13.605969916085501</v>
      </c>
      <c r="J4993">
        <v>-2.70602370740056</v>
      </c>
      <c r="K4993">
        <v>71.590292930371504</v>
      </c>
      <c r="N4993">
        <v>0.67123880052089302</v>
      </c>
      <c r="O4993">
        <v>15.357445606103401</v>
      </c>
      <c r="P4993">
        <v>8.2262996941895992</v>
      </c>
    </row>
    <row r="4994" spans="1:16" hidden="1" x14ac:dyDescent="0.3">
      <c r="A4994" t="s">
        <v>10218</v>
      </c>
      <c r="B4994" t="s">
        <v>10219</v>
      </c>
      <c r="C4994" t="str">
        <f>IFERROR(VLOOKUP(Table1[[#This Row],[Ticker]],[1]!Table2[[Symbol]:[Industry]],2,FALSE),"-")</f>
        <v>-</v>
      </c>
      <c r="D4994" t="s">
        <v>741</v>
      </c>
      <c r="F4994">
        <v>144.63999999999999</v>
      </c>
      <c r="G4994">
        <v>-6.9261187272914801</v>
      </c>
      <c r="H4994">
        <v>4.0176657791694801</v>
      </c>
      <c r="I4994">
        <v>8.4940969912576794</v>
      </c>
      <c r="J4994">
        <v>2.2382822598764802</v>
      </c>
      <c r="K4994">
        <v>135.69651641187099</v>
      </c>
      <c r="N4994">
        <v>1.55595316863712</v>
      </c>
      <c r="O4994">
        <v>0.98174778761061998</v>
      </c>
      <c r="P4994">
        <v>25.8833768494342</v>
      </c>
    </row>
    <row r="4995" spans="1:16" hidden="1" x14ac:dyDescent="0.3">
      <c r="A4995" t="s">
        <v>10220</v>
      </c>
      <c r="B4995" t="s">
        <v>10221</v>
      </c>
      <c r="C4995" t="str">
        <f>IFERROR(VLOOKUP(Table1[[#This Row],[Ticker]],[1]!Table2[[Symbol]:[Industry]],2,FALSE),"-")</f>
        <v>-</v>
      </c>
      <c r="F4995">
        <v>1799.2</v>
      </c>
      <c r="G4995">
        <v>104.17442229293501</v>
      </c>
      <c r="H4995">
        <v>55.5293507187532</v>
      </c>
      <c r="I4995">
        <v>65.975587553765095</v>
      </c>
      <c r="J4995">
        <v>-2.2941677173323001</v>
      </c>
      <c r="K4995">
        <v>1387.1234165589301</v>
      </c>
      <c r="N4995">
        <v>1.02833833216635</v>
      </c>
      <c r="O4995">
        <v>2.1565140062249801</v>
      </c>
      <c r="P4995">
        <v>142.153432032301</v>
      </c>
    </row>
    <row r="4996" spans="1:16" hidden="1" x14ac:dyDescent="0.3">
      <c r="A4996" t="s">
        <v>10222</v>
      </c>
      <c r="B4996" t="s">
        <v>10223</v>
      </c>
      <c r="C4996" t="str">
        <f>IFERROR(VLOOKUP(Table1[[#This Row],[Ticker]],[1]!Table2[[Symbol]:[Industry]],2,FALSE),"-")</f>
        <v>-</v>
      </c>
      <c r="D4996" t="s">
        <v>410</v>
      </c>
      <c r="F4996">
        <v>101</v>
      </c>
      <c r="G4996">
        <v>-32.950526381615603</v>
      </c>
      <c r="H4996">
        <v>-2.26962864667829</v>
      </c>
      <c r="I4996">
        <v>-14.4236798899287</v>
      </c>
      <c r="J4996">
        <v>-1.07194549511008</v>
      </c>
      <c r="N4996">
        <v>0.83333333333333304</v>
      </c>
      <c r="O4996">
        <v>3.9603960396039599</v>
      </c>
      <c r="P4996">
        <v>0.64773293472846205</v>
      </c>
    </row>
    <row r="4997" spans="1:16" hidden="1" x14ac:dyDescent="0.3">
      <c r="A4997" t="s">
        <v>10224</v>
      </c>
      <c r="B4997" t="s">
        <v>10225</v>
      </c>
      <c r="C4997" t="str">
        <f>IFERROR(VLOOKUP(Table1[[#This Row],[Ticker]],[1]!Table2[[Symbol]:[Industry]],2,FALSE),"-")</f>
        <v>-</v>
      </c>
      <c r="D4997" t="s">
        <v>741</v>
      </c>
      <c r="F4997">
        <v>58.76</v>
      </c>
      <c r="G4997">
        <v>-8.8112679924604898</v>
      </c>
      <c r="H4997">
        <v>1.82424818409636</v>
      </c>
      <c r="I4997">
        <v>8.0197635685948203</v>
      </c>
      <c r="J4997">
        <v>-1.0040913814544401</v>
      </c>
      <c r="K4997">
        <v>56.6876630603942</v>
      </c>
      <c r="N4997">
        <v>0.75338042814095296</v>
      </c>
      <c r="O4997">
        <v>1.4465622872702399</v>
      </c>
      <c r="P4997">
        <v>33.242630385487502</v>
      </c>
    </row>
    <row r="4998" spans="1:16" hidden="1" x14ac:dyDescent="0.3">
      <c r="A4998" t="s">
        <v>10226</v>
      </c>
      <c r="B4998" t="s">
        <v>10227</v>
      </c>
      <c r="C4998" t="str">
        <f>IFERROR(VLOOKUP(Table1[[#This Row],[Ticker]],[1]!Table2[[Symbol]:[Industry]],2,FALSE),"-")</f>
        <v>-</v>
      </c>
      <c r="F4998">
        <v>260.89999999999998</v>
      </c>
      <c r="G4998">
        <v>9.6395776241509399</v>
      </c>
      <c r="H4998">
        <v>8.1213178553793206</v>
      </c>
      <c r="I4998">
        <v>27.045100990528301</v>
      </c>
      <c r="J4998">
        <v>-17.217616017148199</v>
      </c>
      <c r="K4998">
        <v>241.56830553627799</v>
      </c>
      <c r="N4998">
        <v>0.51222247546959099</v>
      </c>
      <c r="O4998">
        <v>24.377155998466801</v>
      </c>
      <c r="P4998">
        <v>130.17203352448101</v>
      </c>
    </row>
    <row r="4999" spans="1:16" hidden="1" x14ac:dyDescent="0.3">
      <c r="A4999" t="s">
        <v>10228</v>
      </c>
      <c r="B4999" t="s">
        <v>10229</v>
      </c>
      <c r="C4999" t="str">
        <f>IFERROR(VLOOKUP(Table1[[#This Row],[Ticker]],[1]!Table2[[Symbol]:[Industry]],2,FALSE),"-")</f>
        <v>-</v>
      </c>
      <c r="D4999" t="s">
        <v>741</v>
      </c>
      <c r="F4999">
        <v>53.37</v>
      </c>
      <c r="G4999">
        <v>-11.016167521648899</v>
      </c>
      <c r="H4999">
        <v>-0.24196141150679201</v>
      </c>
      <c r="I4999">
        <v>4.02789783058327</v>
      </c>
      <c r="J4999">
        <v>-0.41761758335087201</v>
      </c>
      <c r="K4999">
        <v>51.801244482475497</v>
      </c>
      <c r="N4999">
        <v>0.73128714452982402</v>
      </c>
      <c r="O4999">
        <v>3.5225782274686201</v>
      </c>
      <c r="P4999">
        <v>36.0091743119265</v>
      </c>
    </row>
    <row r="5000" spans="1:16" hidden="1" x14ac:dyDescent="0.3">
      <c r="A5000" t="s">
        <v>10230</v>
      </c>
      <c r="B5000" t="s">
        <v>10231</v>
      </c>
      <c r="C5000" t="str">
        <f>IFERROR(VLOOKUP(Table1[[#This Row],[Ticker]],[1]!Table2[[Symbol]:[Industry]],2,FALSE),"-")</f>
        <v>-</v>
      </c>
      <c r="D5000" t="s">
        <v>1670</v>
      </c>
      <c r="F5000">
        <v>11.45</v>
      </c>
      <c r="G5000">
        <v>-16.6995743633369</v>
      </c>
      <c r="H5000">
        <v>-0.23242758379077599</v>
      </c>
      <c r="I5000">
        <v>-1.25294818261163</v>
      </c>
      <c r="J5000">
        <v>-1.07194549511008</v>
      </c>
      <c r="K5000">
        <v>11.4101282450544</v>
      </c>
      <c r="N5000">
        <v>0.71634788679922601</v>
      </c>
      <c r="O5000">
        <v>11.6157205240174</v>
      </c>
      <c r="P5000">
        <v>14.5</v>
      </c>
    </row>
    <row r="5001" spans="1:16" hidden="1" x14ac:dyDescent="0.3">
      <c r="A5001" t="s">
        <v>10232</v>
      </c>
      <c r="B5001" t="s">
        <v>10233</v>
      </c>
      <c r="C5001" t="str">
        <f>IFERROR(VLOOKUP(Table1[[#This Row],[Ticker]],[1]!Table2[[Symbol]:[Industry]],2,FALSE),"-")</f>
        <v>-</v>
      </c>
      <c r="F5001">
        <v>37.76</v>
      </c>
      <c r="G5001">
        <v>-10.798696846652801</v>
      </c>
      <c r="H5001">
        <v>-2.26962864667829</v>
      </c>
      <c r="I5001">
        <v>6.3069488945650702</v>
      </c>
      <c r="J5001">
        <v>-1.07194549511008</v>
      </c>
      <c r="K5001">
        <v>19.350690837494501</v>
      </c>
      <c r="N5001">
        <v>0.19427085666660099</v>
      </c>
      <c r="O5001">
        <v>0</v>
      </c>
      <c r="P5001">
        <v>142.98584298584299</v>
      </c>
    </row>
    <row r="5002" spans="1:16" hidden="1" x14ac:dyDescent="0.3">
      <c r="A5002" t="s">
        <v>10234</v>
      </c>
      <c r="B5002" t="s">
        <v>10235</v>
      </c>
      <c r="C5002" t="str">
        <f>IFERROR(VLOOKUP(Table1[[#This Row],[Ticker]],[1]!Table2[[Symbol]:[Industry]],2,FALSE),"-")</f>
        <v>-</v>
      </c>
      <c r="F5002">
        <v>5.87</v>
      </c>
      <c r="G5002">
        <v>-36.1459109970003</v>
      </c>
      <c r="H5002">
        <v>-33.084268552227201</v>
      </c>
      <c r="I5002">
        <v>-19.040265255782298</v>
      </c>
      <c r="J5002">
        <v>6.0578534079977899</v>
      </c>
      <c r="K5002">
        <v>5.1412729208298504</v>
      </c>
      <c r="N5002">
        <v>0.69964128265738601</v>
      </c>
      <c r="O5002">
        <v>59.965928449744403</v>
      </c>
      <c r="P5002">
        <v>75.223880597014897</v>
      </c>
    </row>
    <row r="5003" spans="1:16" hidden="1" x14ac:dyDescent="0.3">
      <c r="A5003" t="s">
        <v>10236</v>
      </c>
      <c r="B5003" t="s">
        <v>10237</v>
      </c>
      <c r="C5003" t="str">
        <f>IFERROR(VLOOKUP(Table1[[#This Row],[Ticker]],[1]!Table2[[Symbol]:[Industry]],2,FALSE),"-")</f>
        <v>-</v>
      </c>
      <c r="F5003">
        <v>16.27</v>
      </c>
      <c r="G5003">
        <v>-16.0504940383457</v>
      </c>
      <c r="H5003">
        <v>33.617132385794598</v>
      </c>
      <c r="I5003">
        <v>1.05515170287216</v>
      </c>
      <c r="J5003">
        <v>11.4797786428209</v>
      </c>
      <c r="K5003">
        <v>12.064888147286</v>
      </c>
      <c r="N5003">
        <v>1.10426314162803</v>
      </c>
      <c r="O5003">
        <v>3.8721573448063902</v>
      </c>
      <c r="P5003">
        <v>185.438596491228</v>
      </c>
    </row>
    <row r="5004" spans="1:16" hidden="1" x14ac:dyDescent="0.3">
      <c r="A5004" t="s">
        <v>10238</v>
      </c>
      <c r="B5004" t="s">
        <v>10239</v>
      </c>
      <c r="C5004" t="str">
        <f>IFERROR(VLOOKUP(Table1[[#This Row],[Ticker]],[1]!Table2[[Symbol]:[Industry]],2,FALSE),"-")</f>
        <v>-</v>
      </c>
      <c r="D5004" t="s">
        <v>1054</v>
      </c>
      <c r="F5004">
        <v>109.17</v>
      </c>
      <c r="G5004">
        <v>-24.1270463681793</v>
      </c>
      <c r="H5004">
        <v>0.406427691349872</v>
      </c>
      <c r="I5004">
        <v>-7.0214006269613902</v>
      </c>
      <c r="J5004">
        <v>0.3564934252127</v>
      </c>
      <c r="K5004">
        <v>107.16286515659</v>
      </c>
      <c r="N5004">
        <v>0.62653440578422204</v>
      </c>
      <c r="O5004">
        <v>2.5006870019236001</v>
      </c>
      <c r="P5004">
        <v>7.9821958456973201</v>
      </c>
    </row>
    <row r="5005" spans="1:16" hidden="1" x14ac:dyDescent="0.3">
      <c r="A5005" t="s">
        <v>10240</v>
      </c>
      <c r="B5005" t="s">
        <v>10241</v>
      </c>
      <c r="C5005" t="str">
        <f>IFERROR(VLOOKUP(Table1[[#This Row],[Ticker]],[1]!Table2[[Symbol]:[Industry]],2,FALSE),"-")</f>
        <v>-</v>
      </c>
      <c r="D5005" t="s">
        <v>741</v>
      </c>
      <c r="F5005">
        <v>18.27</v>
      </c>
      <c r="G5005">
        <v>-3.03238083882213E-2</v>
      </c>
      <c r="H5005">
        <v>0.80299705164573498</v>
      </c>
      <c r="I5005">
        <v>17.075321932829699</v>
      </c>
      <c r="J5005">
        <v>2.3944915848817999E-2</v>
      </c>
      <c r="K5005">
        <v>17.4872794142427</v>
      </c>
      <c r="N5005">
        <v>3.2642985714544999</v>
      </c>
      <c r="O5005">
        <v>5.6376573617952896</v>
      </c>
      <c r="P5005">
        <v>40.538461538461497</v>
      </c>
    </row>
    <row r="5006" spans="1:16" hidden="1" x14ac:dyDescent="0.3">
      <c r="A5006" t="s">
        <v>10242</v>
      </c>
      <c r="B5006" t="s">
        <v>10243</v>
      </c>
      <c r="C5006" t="str">
        <f>IFERROR(VLOOKUP(Table1[[#This Row],[Ticker]],[1]!Table2[[Symbol]:[Industry]],2,FALSE),"-")</f>
        <v>-</v>
      </c>
      <c r="D5006" t="s">
        <v>741</v>
      </c>
      <c r="F5006">
        <v>105.01</v>
      </c>
      <c r="G5006">
        <v>-8.2728235462928108</v>
      </c>
      <c r="H5006">
        <v>-3.3233495987904398</v>
      </c>
      <c r="I5006">
        <v>8.8328221949251393</v>
      </c>
      <c r="J5006">
        <v>1.72348017198013</v>
      </c>
      <c r="K5006">
        <v>105.241760049593</v>
      </c>
      <c r="N5006">
        <v>0.97480928237084197</v>
      </c>
      <c r="O5006">
        <v>10.2656889820017</v>
      </c>
      <c r="P5006">
        <v>23.106682297772501</v>
      </c>
    </row>
    <row r="5007" spans="1:16" hidden="1" x14ac:dyDescent="0.3">
      <c r="A5007" t="s">
        <v>10244</v>
      </c>
      <c r="B5007" t="s">
        <v>10245</v>
      </c>
      <c r="C5007" t="str">
        <f>IFERROR(VLOOKUP(Table1[[#This Row],[Ticker]],[1]!Table2[[Symbol]:[Industry]],2,FALSE),"-")</f>
        <v>-</v>
      </c>
      <c r="D5007" t="s">
        <v>741</v>
      </c>
      <c r="F5007">
        <v>1028.3900000000001</v>
      </c>
      <c r="G5007">
        <v>-27.483367356102502</v>
      </c>
      <c r="H5007">
        <v>-1.80552124734074</v>
      </c>
      <c r="I5007">
        <v>-10.3777216148845</v>
      </c>
      <c r="J5007">
        <v>-0.96972288346839097</v>
      </c>
      <c r="K5007">
        <v>1022.2279290364399</v>
      </c>
      <c r="N5007">
        <v>0.95159340315292595</v>
      </c>
      <c r="O5007">
        <v>18.602864671962902</v>
      </c>
      <c r="P5007">
        <v>8.3348257081757602</v>
      </c>
    </row>
    <row r="5008" spans="1:16" hidden="1" x14ac:dyDescent="0.3">
      <c r="A5008" t="s">
        <v>10246</v>
      </c>
      <c r="B5008" t="s">
        <v>10247</v>
      </c>
      <c r="C5008" t="str">
        <f>IFERROR(VLOOKUP(Table1[[#This Row],[Ticker]],[1]!Table2[[Symbol]:[Industry]],2,FALSE),"-")</f>
        <v>-</v>
      </c>
      <c r="D5008" t="s">
        <v>741</v>
      </c>
      <c r="F5008">
        <v>11.46</v>
      </c>
      <c r="G5008">
        <v>-25.978717536509802</v>
      </c>
      <c r="H5008">
        <v>-1.7523872673679399</v>
      </c>
      <c r="I5008">
        <v>-8.8730717952918798</v>
      </c>
      <c r="J5008">
        <v>2.0226610477723099</v>
      </c>
      <c r="K5008">
        <v>11.149962891948199</v>
      </c>
      <c r="N5008">
        <v>1.21279576705093</v>
      </c>
      <c r="O5008">
        <v>3.1413612565444899</v>
      </c>
      <c r="P5008">
        <v>23.758099352051801</v>
      </c>
    </row>
    <row r="5009" spans="1:16" hidden="1" x14ac:dyDescent="0.3">
      <c r="A5009" t="s">
        <v>10248</v>
      </c>
      <c r="B5009" t="s">
        <v>10249</v>
      </c>
      <c r="C5009" t="str">
        <f>IFERROR(VLOOKUP(Table1[[#This Row],[Ticker]],[1]!Table2[[Symbol]:[Industry]],2,FALSE),"-")</f>
        <v>-</v>
      </c>
      <c r="F5009">
        <v>13.59</v>
      </c>
      <c r="G5009">
        <v>80.305606030863402</v>
      </c>
      <c r="H5009">
        <v>-17.936084742698501</v>
      </c>
      <c r="I5009">
        <v>97.4112517720814</v>
      </c>
      <c r="J5009">
        <v>-8.36361216177675</v>
      </c>
      <c r="K5009">
        <v>12.4005512120311</v>
      </c>
      <c r="N5009">
        <v>0.38939669824877998</v>
      </c>
      <c r="O5009">
        <v>25.7542310522443</v>
      </c>
      <c r="P5009">
        <v>144.86486486486399</v>
      </c>
    </row>
    <row r="5010" spans="1:16" hidden="1" x14ac:dyDescent="0.3">
      <c r="A5010" t="s">
        <v>10250</v>
      </c>
      <c r="B5010" t="s">
        <v>10251</v>
      </c>
      <c r="C5010" t="str">
        <f>IFERROR(VLOOKUP(Table1[[#This Row],[Ticker]],[1]!Table2[[Symbol]:[Industry]],2,FALSE),"-")</f>
        <v>-</v>
      </c>
      <c r="D5010" t="s">
        <v>741</v>
      </c>
      <c r="F5010">
        <v>54.7</v>
      </c>
      <c r="G5010">
        <v>-19.983399425255399</v>
      </c>
      <c r="H5010">
        <v>-0.36961019989725202</v>
      </c>
      <c r="I5010">
        <v>-2.8777536840375202</v>
      </c>
      <c r="J5010">
        <v>0.64044632959991499</v>
      </c>
      <c r="K5010">
        <v>53.174194860777</v>
      </c>
      <c r="N5010">
        <v>0.71688239146340305</v>
      </c>
      <c r="O5010">
        <v>4.2047531992687404</v>
      </c>
      <c r="P5010">
        <v>20.219780219780201</v>
      </c>
    </row>
    <row r="5011" spans="1:16" hidden="1" x14ac:dyDescent="0.3">
      <c r="A5011" t="s">
        <v>10252</v>
      </c>
      <c r="B5011" t="s">
        <v>10253</v>
      </c>
      <c r="C5011" t="str">
        <f>IFERROR(VLOOKUP(Table1[[#This Row],[Ticker]],[1]!Table2[[Symbol]:[Industry]],2,FALSE),"-")</f>
        <v>-</v>
      </c>
      <c r="D5011" t="s">
        <v>535</v>
      </c>
      <c r="F5011">
        <v>2.1</v>
      </c>
      <c r="G5011">
        <v>-30.065910997000302</v>
      </c>
      <c r="H5011">
        <v>-2.26962864667829</v>
      </c>
      <c r="I5011">
        <v>-12.9602652557823</v>
      </c>
      <c r="J5011">
        <v>-1.07194549511008</v>
      </c>
      <c r="K5011">
        <v>2.1</v>
      </c>
      <c r="O5011">
        <v>0</v>
      </c>
      <c r="P5011">
        <v>0</v>
      </c>
    </row>
    <row r="5012" spans="1:16" hidden="1" x14ac:dyDescent="0.3">
      <c r="A5012" t="s">
        <v>10254</v>
      </c>
      <c r="B5012" t="s">
        <v>10255</v>
      </c>
      <c r="C5012" t="str">
        <f>IFERROR(VLOOKUP(Table1[[#This Row],[Ticker]],[1]!Table2[[Symbol]:[Industry]],2,FALSE),"-")</f>
        <v>-</v>
      </c>
      <c r="D5012" t="s">
        <v>124</v>
      </c>
    </row>
    <row r="5013" spans="1:16" hidden="1" x14ac:dyDescent="0.3">
      <c r="A5013" t="s">
        <v>10256</v>
      </c>
      <c r="B5013" t="s">
        <v>10257</v>
      </c>
      <c r="C5013" t="str">
        <f>IFERROR(VLOOKUP(Table1[[#This Row],[Ticker]],[1]!Table2[[Symbol]:[Industry]],2,FALSE),"-")</f>
        <v>-</v>
      </c>
      <c r="D5013" t="s">
        <v>1348</v>
      </c>
      <c r="F5013">
        <v>999.99</v>
      </c>
      <c r="G5013">
        <v>-30.065910997000302</v>
      </c>
      <c r="H5013">
        <v>-2.2706286366783899</v>
      </c>
      <c r="I5013">
        <v>-12.9602652557823</v>
      </c>
      <c r="J5013">
        <v>-1.07094548510998</v>
      </c>
      <c r="K5013">
        <v>999.99567673646595</v>
      </c>
      <c r="O5013">
        <v>3.0010300103000902</v>
      </c>
      <c r="P5013">
        <v>11.116173120728901</v>
      </c>
    </row>
    <row r="5014" spans="1:16" hidden="1" x14ac:dyDescent="0.3">
      <c r="A5014" t="s">
        <v>10258</v>
      </c>
      <c r="B5014" t="s">
        <v>10259</v>
      </c>
      <c r="C5014" t="str">
        <f>IFERROR(VLOOKUP(Table1[[#This Row],[Ticker]],[1]!Table2[[Symbol]:[Industry]],2,FALSE),"-")</f>
        <v>-</v>
      </c>
      <c r="F5014">
        <v>17.190000000000001</v>
      </c>
      <c r="G5014">
        <v>-34.9884773686817</v>
      </c>
      <c r="H5014">
        <v>6.6681951875185996</v>
      </c>
      <c r="I5014">
        <v>-17.882831627463698</v>
      </c>
      <c r="J5014">
        <v>-8.5017748842130008</v>
      </c>
      <c r="K5014">
        <v>17.5983893928213</v>
      </c>
      <c r="O5014">
        <v>20.709714950552598</v>
      </c>
      <c r="P5014">
        <v>18.0631868131868</v>
      </c>
    </row>
    <row r="5015" spans="1:16" hidden="1" x14ac:dyDescent="0.3">
      <c r="A5015" t="s">
        <v>10260</v>
      </c>
      <c r="B5015" t="s">
        <v>10261</v>
      </c>
      <c r="C5015" t="str">
        <f>IFERROR(VLOOKUP(Table1[[#This Row],[Ticker]],[1]!Table2[[Symbol]:[Industry]],2,FALSE),"-")</f>
        <v>-</v>
      </c>
      <c r="D5015" t="s">
        <v>741</v>
      </c>
      <c r="F5015">
        <v>10.88</v>
      </c>
      <c r="G5015">
        <v>-23.063938610412499</v>
      </c>
      <c r="H5015">
        <v>0.347193783228261</v>
      </c>
      <c r="I5015">
        <v>-5.6624348810288998</v>
      </c>
      <c r="J5015">
        <v>1.25797062790948</v>
      </c>
      <c r="K5015">
        <v>10.5008745098039</v>
      </c>
      <c r="O5015">
        <v>10.202205882352899</v>
      </c>
      <c r="P5015">
        <v>8.8000000000000007</v>
      </c>
    </row>
    <row r="5016" spans="1:16" hidden="1" x14ac:dyDescent="0.3">
      <c r="A5016" t="s">
        <v>10262</v>
      </c>
      <c r="B5016" t="s">
        <v>10263</v>
      </c>
      <c r="C5016" t="str">
        <f>IFERROR(VLOOKUP(Table1[[#This Row],[Ticker]],[1]!Table2[[Symbol]:[Industry]],2,FALSE),"-")</f>
        <v>-</v>
      </c>
      <c r="D5016" t="s">
        <v>741</v>
      </c>
      <c r="F5016">
        <v>10.82</v>
      </c>
      <c r="G5016">
        <v>-23.464925775325401</v>
      </c>
      <c r="H5016">
        <v>-0.88073975778941505</v>
      </c>
      <c r="I5016">
        <v>-6.3592800341074804</v>
      </c>
      <c r="J5016">
        <v>0.41090899979260698</v>
      </c>
      <c r="K5016">
        <v>10.496535947712401</v>
      </c>
      <c r="O5016">
        <v>10.720887245841</v>
      </c>
      <c r="P5016">
        <v>18.770581778265601</v>
      </c>
    </row>
    <row r="5017" spans="1:16" hidden="1" x14ac:dyDescent="0.3">
      <c r="A5017" t="s">
        <v>10264</v>
      </c>
      <c r="B5017" t="s">
        <v>10265</v>
      </c>
      <c r="C5017" t="str">
        <f>IFERROR(VLOOKUP(Table1[[#This Row],[Ticker]],[1]!Table2[[Symbol]:[Industry]],2,FALSE),"-")</f>
        <v>-</v>
      </c>
      <c r="D5017" t="s">
        <v>741</v>
      </c>
      <c r="F5017">
        <v>51.24</v>
      </c>
      <c r="G5017">
        <v>-30.280127160583501</v>
      </c>
      <c r="H5017">
        <v>-5.4789924375032699</v>
      </c>
      <c r="I5017">
        <v>-13.1744814193656</v>
      </c>
      <c r="J5017">
        <v>-0.89609555372672201</v>
      </c>
      <c r="O5017">
        <v>6.5573770491803298</v>
      </c>
      <c r="P5017">
        <v>3.5151515151515098</v>
      </c>
    </row>
    <row r="5018" spans="1:16" hidden="1" x14ac:dyDescent="0.3">
      <c r="A5018" t="s">
        <v>10266</v>
      </c>
      <c r="B5018" t="s">
        <v>10267</v>
      </c>
      <c r="C5018" t="str">
        <f>IFERROR(VLOOKUP(Table1[[#This Row],[Ticker]],[1]!Table2[[Symbol]:[Industry]],2,FALSE),"-")</f>
        <v>-</v>
      </c>
      <c r="F5018">
        <v>378.9</v>
      </c>
      <c r="G5018">
        <v>47.114355544968298</v>
      </c>
      <c r="H5018">
        <v>13.5167037913998</v>
      </c>
      <c r="I5018">
        <v>64.220001286186303</v>
      </c>
      <c r="J5018">
        <v>-5.5877569876657596</v>
      </c>
      <c r="O5018">
        <v>7.2446555819477503</v>
      </c>
      <c r="P5018">
        <v>89.449999999999903</v>
      </c>
    </row>
    <row r="5019" spans="1:16" hidden="1" x14ac:dyDescent="0.3">
      <c r="A5019" t="s">
        <v>10268</v>
      </c>
      <c r="B5019" t="s">
        <v>10269</v>
      </c>
      <c r="C5019" t="str">
        <f>IFERROR(VLOOKUP(Table1[[#This Row],[Ticker]],[1]!Table2[[Symbol]:[Industry]],2,FALSE),"-")</f>
        <v>-</v>
      </c>
      <c r="D5019" t="s">
        <v>1054</v>
      </c>
      <c r="F5019">
        <v>101.35</v>
      </c>
      <c r="G5019">
        <v>-28.918206406181898</v>
      </c>
      <c r="I5019">
        <v>-11.812560664964</v>
      </c>
      <c r="O5019">
        <v>0.64134188455846597</v>
      </c>
      <c r="P5019">
        <v>1.1477045908183401</v>
      </c>
    </row>
    <row r="5020" spans="1:16" hidden="1" x14ac:dyDescent="0.3">
      <c r="A5020" t="s">
        <v>10270</v>
      </c>
      <c r="B5020" t="s">
        <v>10271</v>
      </c>
      <c r="C5020" t="str">
        <f>IFERROR(VLOOKUP(Table1[[#This Row],[Ticker]],[1]!Table2[[Symbol]:[Industry]],2,FALSE),"-")</f>
        <v>-</v>
      </c>
      <c r="D5020" t="s">
        <v>741</v>
      </c>
      <c r="F5020">
        <v>83.03</v>
      </c>
      <c r="G5020">
        <v>-39.372300947846803</v>
      </c>
      <c r="H5020">
        <v>-1.0931580584429901</v>
      </c>
      <c r="I5020">
        <v>-22.266655206628801</v>
      </c>
      <c r="J5020">
        <v>-1.21412558989681</v>
      </c>
      <c r="O5020">
        <v>12.344935565458201</v>
      </c>
      <c r="P5020">
        <v>5.0082205640571598</v>
      </c>
    </row>
    <row r="5021" spans="1:16" hidden="1" x14ac:dyDescent="0.3">
      <c r="A5021" t="s">
        <v>10272</v>
      </c>
      <c r="B5021" t="s">
        <v>10273</v>
      </c>
      <c r="C5021" t="str">
        <f>IFERROR(VLOOKUP(Table1[[#This Row],[Ticker]],[1]!Table2[[Symbol]:[Industry]],2,FALSE),"-")</f>
        <v>-</v>
      </c>
      <c r="D5021" t="s">
        <v>1348</v>
      </c>
      <c r="F5021">
        <v>1010.41</v>
      </c>
      <c r="G5021">
        <v>-29.036024284538598</v>
      </c>
      <c r="H5021">
        <v>-1.8080611076091799</v>
      </c>
      <c r="I5021">
        <v>-11.9303785433207</v>
      </c>
      <c r="J5021">
        <v>-1.0055589071825299</v>
      </c>
      <c r="O5021">
        <v>9.8969725161879296E-4</v>
      </c>
      <c r="P5021">
        <v>1.0409999999999999</v>
      </c>
    </row>
    <row r="5022" spans="1:16" hidden="1" x14ac:dyDescent="0.3">
      <c r="A5022" t="s">
        <v>10274</v>
      </c>
      <c r="B5022" t="s">
        <v>10275</v>
      </c>
      <c r="C5022" t="str">
        <f>IFERROR(VLOOKUP(Table1[[#This Row],[Ticker]],[1]!Table2[[Symbol]:[Industry]],2,FALSE),"-")</f>
        <v>-</v>
      </c>
      <c r="F5022">
        <v>22.39</v>
      </c>
      <c r="G5022">
        <v>-49.699794701235703</v>
      </c>
      <c r="H5022">
        <v>-8.0936682997142206</v>
      </c>
      <c r="I5022">
        <v>-32.594148960017797</v>
      </c>
      <c r="J5022">
        <v>-1.07194549511008</v>
      </c>
      <c r="O5022">
        <v>25.1004912907548</v>
      </c>
      <c r="P5022">
        <v>1.22061482820976</v>
      </c>
    </row>
    <row r="5023" spans="1:16" hidden="1" x14ac:dyDescent="0.3">
      <c r="A5023" t="s">
        <v>10276</v>
      </c>
      <c r="B5023" t="s">
        <v>10277</v>
      </c>
      <c r="C5023" t="str">
        <f>IFERROR(VLOOKUP(Table1[[#This Row],[Ticker]],[1]!Table2[[Symbol]:[Industry]],2,FALSE),"-")</f>
        <v>-</v>
      </c>
      <c r="D5023" t="s">
        <v>741</v>
      </c>
      <c r="F5023">
        <v>101.8</v>
      </c>
      <c r="G5023">
        <v>-38.994162920421303</v>
      </c>
      <c r="H5023">
        <v>-1.46994457125131</v>
      </c>
      <c r="I5023">
        <v>-21.888517179203301</v>
      </c>
      <c r="J5023">
        <v>-1.12089312115023</v>
      </c>
      <c r="O5023">
        <v>17.8781925343811</v>
      </c>
      <c r="P5023">
        <v>2.1473008227974999</v>
      </c>
    </row>
    <row r="5024" spans="1:16" hidden="1" x14ac:dyDescent="0.3">
      <c r="A5024" t="s">
        <v>10278</v>
      </c>
      <c r="B5024" t="s">
        <v>10279</v>
      </c>
      <c r="C5024" t="str">
        <f>IFERROR(VLOOKUP(Table1[[#This Row],[Ticker]],[1]!Table2[[Symbol]:[Industry]],2,FALSE),"-")</f>
        <v>-</v>
      </c>
      <c r="D5024" t="s">
        <v>741</v>
      </c>
      <c r="F5024">
        <v>33.869999999999997</v>
      </c>
      <c r="G5024">
        <v>-27.615820252898601</v>
      </c>
      <c r="H5024">
        <v>-2.4119664642363099E-2</v>
      </c>
      <c r="I5024">
        <v>-10.510174511680701</v>
      </c>
      <c r="J5024">
        <v>0.29344482842806202</v>
      </c>
      <c r="O5024">
        <v>3.0410392677885998</v>
      </c>
      <c r="P5024">
        <v>9.2580645161290196</v>
      </c>
    </row>
    <row r="5025" spans="1:16" hidden="1" x14ac:dyDescent="0.3">
      <c r="A5025" t="s">
        <v>10280</v>
      </c>
      <c r="B5025" t="s">
        <v>10281</v>
      </c>
      <c r="C5025" t="str">
        <f>IFERROR(VLOOKUP(Table1[[#This Row],[Ticker]],[1]!Table2[[Symbol]:[Industry]],2,FALSE),"-")</f>
        <v>-</v>
      </c>
      <c r="F5025">
        <v>870.05</v>
      </c>
      <c r="G5025">
        <v>-40.830013561102803</v>
      </c>
      <c r="H5025">
        <v>-7.5092800628002898</v>
      </c>
      <c r="I5025">
        <v>-23.7243678198849</v>
      </c>
      <c r="J5025">
        <v>2.8587594033367401</v>
      </c>
      <c r="O5025">
        <v>20.567783460720602</v>
      </c>
      <c r="P5025">
        <v>7.4135802469135603</v>
      </c>
    </row>
    <row r="5026" spans="1:16" hidden="1" x14ac:dyDescent="0.3">
      <c r="A5026" t="s">
        <v>10282</v>
      </c>
      <c r="B5026" t="s">
        <v>10283</v>
      </c>
      <c r="C5026" t="str">
        <f>IFERROR(VLOOKUP(Table1[[#This Row],[Ticker]],[1]!Table2[[Symbol]:[Industry]],2,FALSE),"-")</f>
        <v>-</v>
      </c>
      <c r="D5026" t="s">
        <v>741</v>
      </c>
      <c r="F5026">
        <v>32.590000000000003</v>
      </c>
      <c r="G5026">
        <v>-29.042972373317699</v>
      </c>
      <c r="H5026">
        <v>3.3372525256695802</v>
      </c>
      <c r="I5026">
        <v>-11.937326632099699</v>
      </c>
      <c r="J5026">
        <v>3.2717749959191802</v>
      </c>
      <c r="O5026">
        <v>2.7922675667382402</v>
      </c>
      <c r="P5026">
        <v>8.6333333333333293</v>
      </c>
    </row>
    <row r="5027" spans="1:16" hidden="1" x14ac:dyDescent="0.3">
      <c r="A5027" t="s">
        <v>10284</v>
      </c>
      <c r="B5027" t="s">
        <v>10285</v>
      </c>
      <c r="C5027" t="str">
        <f>IFERROR(VLOOKUP(Table1[[#This Row],[Ticker]],[1]!Table2[[Symbol]:[Industry]],2,FALSE),"-")</f>
        <v>-</v>
      </c>
      <c r="D5027" t="s">
        <v>741</v>
      </c>
      <c r="F5027">
        <v>13.58</v>
      </c>
      <c r="G5027">
        <v>-23.722919610939201</v>
      </c>
      <c r="H5027">
        <v>0.66270218038936801</v>
      </c>
      <c r="I5027">
        <v>-6.6172738697212701</v>
      </c>
      <c r="J5027">
        <v>1.8603853319575701</v>
      </c>
      <c r="O5027">
        <v>2.43004418262149</v>
      </c>
      <c r="P5027">
        <v>11.311475409836</v>
      </c>
    </row>
    <row r="5028" spans="1:16" hidden="1" x14ac:dyDescent="0.3">
      <c r="A5028" t="s">
        <v>10286</v>
      </c>
      <c r="B5028" t="s">
        <v>10287</v>
      </c>
      <c r="C5028" t="str">
        <f>IFERROR(VLOOKUP(Table1[[#This Row],[Ticker]],[1]!Table2[[Symbol]:[Industry]],2,FALSE),"-")</f>
        <v>-</v>
      </c>
      <c r="D5028" t="s">
        <v>741</v>
      </c>
      <c r="F5028">
        <v>33.909999999999997</v>
      </c>
      <c r="G5028">
        <v>-26.807689316123302</v>
      </c>
      <c r="H5028">
        <v>1.0780372009875401</v>
      </c>
      <c r="I5028">
        <v>-9.7020435749053995</v>
      </c>
      <c r="J5028">
        <v>-1.7214878629872501</v>
      </c>
      <c r="O5028">
        <v>6.1633736360955496</v>
      </c>
      <c r="P5028">
        <v>5.7374493295914997</v>
      </c>
    </row>
    <row r="5029" spans="1:16" hidden="1" x14ac:dyDescent="0.3">
      <c r="A5029" t="s">
        <v>4996</v>
      </c>
      <c r="B5029" t="s">
        <v>10288</v>
      </c>
      <c r="C5029" t="str">
        <f>IFERROR(VLOOKUP(Table1[[#This Row],[Ticker]],[1]!Table2[[Symbol]:[Industry]],2,FALSE),"-")</f>
        <v>-</v>
      </c>
      <c r="D5029" t="s">
        <v>1518</v>
      </c>
      <c r="F5029">
        <v>77.31</v>
      </c>
      <c r="G5029">
        <v>-23.0624507893878</v>
      </c>
      <c r="H5029">
        <v>4.5796864218148503</v>
      </c>
      <c r="I5029">
        <v>-5.9568050481698904</v>
      </c>
      <c r="J5029">
        <v>-0.166382752548629</v>
      </c>
      <c r="O5029">
        <v>4.7729918509895102</v>
      </c>
      <c r="P5029">
        <v>10.4428571428571</v>
      </c>
    </row>
    <row r="5030" spans="1:16" hidden="1" x14ac:dyDescent="0.3">
      <c r="A5030" t="s">
        <v>10289</v>
      </c>
      <c r="B5030" t="s">
        <v>10290</v>
      </c>
      <c r="C5030" t="str">
        <f>IFERROR(VLOOKUP(Table1[[#This Row],[Ticker]],[1]!Table2[[Symbol]:[Industry]],2,FALSE),"-")</f>
        <v>-</v>
      </c>
      <c r="D5030" t="s">
        <v>741</v>
      </c>
      <c r="F5030">
        <v>100.65</v>
      </c>
      <c r="G5030">
        <v>-29.476264784727601</v>
      </c>
      <c r="H5030">
        <v>-8.0226688711871805</v>
      </c>
      <c r="I5030">
        <v>-12.3706190435097</v>
      </c>
      <c r="J5030">
        <v>-0.99247792781098698</v>
      </c>
      <c r="O5030">
        <v>18.986587183308501</v>
      </c>
      <c r="P5030">
        <v>0.85170340681364198</v>
      </c>
    </row>
    <row r="5031" spans="1:16" hidden="1" x14ac:dyDescent="0.3">
      <c r="A5031" t="s">
        <v>10291</v>
      </c>
      <c r="B5031" t="s">
        <v>10292</v>
      </c>
      <c r="C5031" t="str">
        <f>IFERROR(VLOOKUP(Table1[[#This Row],[Ticker]],[1]!Table2[[Symbol]:[Industry]],2,FALSE),"-")</f>
        <v>-</v>
      </c>
      <c r="D5031" t="s">
        <v>741</v>
      </c>
      <c r="F5031">
        <v>9.32</v>
      </c>
      <c r="G5031">
        <v>-28.761563170913298</v>
      </c>
      <c r="H5031">
        <v>1.4381139923620501</v>
      </c>
      <c r="I5031">
        <v>-11.6559174296953</v>
      </c>
      <c r="J5031">
        <v>1.1861190210189401</v>
      </c>
      <c r="O5031">
        <v>9.97854077253219</v>
      </c>
      <c r="P5031">
        <v>12.289156626505999</v>
      </c>
    </row>
    <row r="5032" spans="1:16" hidden="1" x14ac:dyDescent="0.3">
      <c r="A5032" t="s">
        <v>10293</v>
      </c>
      <c r="B5032" t="s">
        <v>10294</v>
      </c>
      <c r="C5032" t="str">
        <f>IFERROR(VLOOKUP(Table1[[#This Row],[Ticker]],[1]!Table2[[Symbol]:[Industry]],2,FALSE),"-")</f>
        <v>-</v>
      </c>
      <c r="F5032">
        <v>19.84</v>
      </c>
      <c r="G5032">
        <v>-38.000945799784503</v>
      </c>
      <c r="H5032">
        <v>147.794887482353</v>
      </c>
      <c r="I5032">
        <v>-20.895300058566502</v>
      </c>
      <c r="J5032">
        <v>3.7414671603793699</v>
      </c>
      <c r="O5032">
        <v>8.6189516129032206</v>
      </c>
      <c r="P5032">
        <v>13.7614678899082</v>
      </c>
    </row>
    <row r="5033" spans="1:16" hidden="1" x14ac:dyDescent="0.3">
      <c r="A5033" t="s">
        <v>10295</v>
      </c>
      <c r="B5033" t="s">
        <v>10296</v>
      </c>
      <c r="C5033" t="str">
        <f>IFERROR(VLOOKUP(Table1[[#This Row],[Ticker]],[1]!Table2[[Symbol]:[Industry]],2,FALSE),"-")</f>
        <v>-</v>
      </c>
      <c r="F5033">
        <v>38.4</v>
      </c>
      <c r="G5033">
        <v>-33.437828460513103</v>
      </c>
      <c r="H5033">
        <v>-5.3899104785856897</v>
      </c>
      <c r="I5033">
        <v>-16.332182719295201</v>
      </c>
      <c r="J5033">
        <v>4.7263507401193703</v>
      </c>
      <c r="O5033">
        <v>3.4895833333333299</v>
      </c>
      <c r="P5033">
        <v>19.999999999999901</v>
      </c>
    </row>
    <row r="5034" spans="1:16" hidden="1" x14ac:dyDescent="0.3">
      <c r="A5034" t="s">
        <v>10297</v>
      </c>
      <c r="B5034" t="s">
        <v>10298</v>
      </c>
      <c r="C5034" t="str">
        <f>IFERROR(VLOOKUP(Table1[[#This Row],[Ticker]],[1]!Table2[[Symbol]:[Industry]],2,FALSE),"-")</f>
        <v>-</v>
      </c>
      <c r="D5034" t="s">
        <v>741</v>
      </c>
      <c r="F5034">
        <v>75.89</v>
      </c>
      <c r="G5034">
        <v>-31.558642045806099</v>
      </c>
      <c r="H5034">
        <v>-3.3210305158371698</v>
      </c>
      <c r="I5034">
        <v>-14.452996304588099</v>
      </c>
      <c r="J5034">
        <v>-2.1233473642689602</v>
      </c>
      <c r="O5034">
        <v>5.4157332981947501</v>
      </c>
      <c r="P5034">
        <v>1.5794405032793599</v>
      </c>
    </row>
    <row r="5035" spans="1:16" hidden="1" x14ac:dyDescent="0.3">
      <c r="A5035" t="s">
        <v>10299</v>
      </c>
      <c r="B5035" t="s">
        <v>10300</v>
      </c>
      <c r="C5035" t="str">
        <f>IFERROR(VLOOKUP(Table1[[#This Row],[Ticker]],[1]!Table2[[Symbol]:[Industry]],2,FALSE),"-")</f>
        <v>-</v>
      </c>
    </row>
    <row r="5036" spans="1:16" hidden="1" x14ac:dyDescent="0.3">
      <c r="A5036" t="s">
        <v>10301</v>
      </c>
      <c r="B5036" t="s">
        <v>10302</v>
      </c>
      <c r="C5036" t="str">
        <f>IFERROR(VLOOKUP(Table1[[#This Row],[Ticker]],[1]!Table2[[Symbol]:[Industry]],2,FALSE),"-")</f>
        <v>-</v>
      </c>
    </row>
    <row r="5037" spans="1:16" hidden="1" x14ac:dyDescent="0.3">
      <c r="A5037" t="s">
        <v>10303</v>
      </c>
      <c r="B5037" t="s">
        <v>10304</v>
      </c>
      <c r="C5037" t="str">
        <f>IFERROR(VLOOKUP(Table1[[#This Row],[Ticker]],[1]!Table2[[Symbol]:[Industry]],2,FALSE),"-")</f>
        <v>-</v>
      </c>
    </row>
    <row r="5038" spans="1:16" hidden="1" x14ac:dyDescent="0.3">
      <c r="A5038" t="s">
        <v>10305</v>
      </c>
      <c r="B5038" t="s">
        <v>10306</v>
      </c>
      <c r="C5038" t="str">
        <f>IFERROR(VLOOKUP(Table1[[#This Row],[Ticker]],[1]!Table2[[Symbol]:[Industry]],2,FALSE),"-")</f>
        <v>-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SubSector Analysis</vt:lpstr>
      <vt:lpstr>Nifty 750 Analysis</vt:lpstr>
      <vt:lpstr>Price_Filter_02_09_2024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Vibhu Sharma</cp:lastModifiedBy>
  <dcterms:created xsi:type="dcterms:W3CDTF">2024-09-03T12:31:39Z</dcterms:created>
  <dcterms:modified xsi:type="dcterms:W3CDTF">2024-11-22T13:26:03Z</dcterms:modified>
</cp:coreProperties>
</file>